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drawings/drawing7.xml" ContentType="application/vnd.openxmlformats-officedocument.drawing+xml"/>
  <Override PartName="/xl/tables/table7.xml" ContentType="application/vnd.openxmlformats-officedocument.spreadsheetml.table+xml"/>
  <Override PartName="/xl/drawings/drawing8.xml" ContentType="application/vnd.openxmlformats-officedocument.drawing+xml"/>
  <Override PartName="/xl/tables/table8.xml" ContentType="application/vnd.openxmlformats-officedocument.spreadsheetml.table+xml"/>
  <Override PartName="/xl/drawings/drawing9.xml" ContentType="application/vnd.openxmlformats-officedocument.drawing+xml"/>
  <Override PartName="/xl/tables/table9.xml" ContentType="application/vnd.openxmlformats-officedocument.spreadsheetml.table+xml"/>
  <Override PartName="/xl/drawings/drawing10.xml" ContentType="application/vnd.openxmlformats-officedocument.drawing+xml"/>
  <Override PartName="/xl/tables/table10.xml" ContentType="application/vnd.openxmlformats-officedocument.spreadsheetml.table+xml"/>
  <Override PartName="/xl/drawings/drawing11.xml" ContentType="application/vnd.openxmlformats-officedocument.drawing+xml"/>
  <Override PartName="/xl/tables/table11.xml" ContentType="application/vnd.openxmlformats-officedocument.spreadsheetml.table+xml"/>
  <Override PartName="/xl/drawings/drawing12.xml" ContentType="application/vnd.openxmlformats-officedocument.drawing+xml"/>
  <Override PartName="/xl/tables/table12.xml" ContentType="application/vnd.openxmlformats-officedocument.spreadsheetml.table+xml"/>
  <Override PartName="/xl/drawings/drawing13.xml" ContentType="application/vnd.openxmlformats-officedocument.drawing+xml"/>
  <Override PartName="/xl/tables/table13.xml" ContentType="application/vnd.openxmlformats-officedocument.spreadsheetml.table+xml"/>
  <Override PartName="/xl/drawings/drawing14.xml" ContentType="application/vnd.openxmlformats-officedocument.drawing+xml"/>
  <Override PartName="/xl/tables/table14.xml" ContentType="application/vnd.openxmlformats-officedocument.spreadsheetml.table+xml"/>
  <Override PartName="/xl/drawings/drawing15.xml" ContentType="application/vnd.openxmlformats-officedocument.drawing+xml"/>
  <Override PartName="/xl/tables/table15.xml" ContentType="application/vnd.openxmlformats-officedocument.spreadsheetml.table+xml"/>
  <Override PartName="/xl/drawings/drawing16.xml" ContentType="application/vnd.openxmlformats-officedocument.drawing+xml"/>
  <Override PartName="/xl/tables/table16.xml" ContentType="application/vnd.openxmlformats-officedocument.spreadsheetml.table+xml"/>
  <Override PartName="/xl/drawings/drawing17.xml" ContentType="application/vnd.openxmlformats-officedocument.drawing+xml"/>
  <Override PartName="/xl/tables/table17.xml" ContentType="application/vnd.openxmlformats-officedocument.spreadsheetml.table+xml"/>
  <Override PartName="/xl/drawings/drawing18.xml" ContentType="application/vnd.openxmlformats-officedocument.drawing+xml"/>
  <Override PartName="/xl/tables/table18.xml" ContentType="application/vnd.openxmlformats-officedocument.spreadsheetml.table+xml"/>
  <Override PartName="/xl/drawings/drawing19.xml" ContentType="application/vnd.openxmlformats-officedocument.drawing+xml"/>
  <Override PartName="/xl/tables/table19.xml" ContentType="application/vnd.openxmlformats-officedocument.spreadsheetml.table+xml"/>
  <Override PartName="/xl/drawings/drawing20.xml" ContentType="application/vnd.openxmlformats-officedocument.drawing+xml"/>
  <Override PartName="/xl/tables/table20.xml" ContentType="application/vnd.openxmlformats-officedocument.spreadsheetml.table+xml"/>
  <Override PartName="/xl/drawings/drawing21.xml" ContentType="application/vnd.openxmlformats-officedocument.drawing+xml"/>
  <Override PartName="/xl/tables/table21.xml" ContentType="application/vnd.openxmlformats-officedocument.spreadsheetml.table+xml"/>
  <Override PartName="/xl/drawings/drawing22.xml" ContentType="application/vnd.openxmlformats-officedocument.drawing+xml"/>
  <Override PartName="/xl/tables/table22.xml" ContentType="application/vnd.openxmlformats-officedocument.spreadsheetml.table+xml"/>
  <Override PartName="/xl/drawings/drawing23.xml" ContentType="application/vnd.openxmlformats-officedocument.drawing+xml"/>
  <Override PartName="/xl/tables/table23.xml" ContentType="application/vnd.openxmlformats-officedocument.spreadsheetml.table+xml"/>
  <Override PartName="/xl/drawings/drawing24.xml" ContentType="application/vnd.openxmlformats-officedocument.drawing+xml"/>
  <Override PartName="/xl/tables/table24.xml" ContentType="application/vnd.openxmlformats-officedocument.spreadsheetml.table+xml"/>
  <Override PartName="/xl/drawings/drawing25.xml" ContentType="application/vnd.openxmlformats-officedocument.drawing+xml"/>
  <Override PartName="/xl/tables/table25.xml" ContentType="application/vnd.openxmlformats-officedocument.spreadsheetml.table+xml"/>
  <Override PartName="/xl/drawings/drawing26.xml" ContentType="application/vnd.openxmlformats-officedocument.drawing+xml"/>
  <Override PartName="/xl/tables/table2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24226"/>
  <mc:AlternateContent xmlns:mc="http://schemas.openxmlformats.org/markup-compatibility/2006">
    <mc:Choice Requires="x15">
      <x15ac:absPath xmlns:x15ac="http://schemas.microsoft.com/office/spreadsheetml/2010/11/ac" url="C:\Users\Admin\Downloads\"/>
    </mc:Choice>
  </mc:AlternateContent>
  <xr:revisionPtr revIDLastSave="0" documentId="13_ncr:1_{A79D8AB6-1B0F-4604-A769-71D7104053F0}" xr6:coauthVersionLast="47" xr6:coauthVersionMax="47" xr10:uidLastSave="{00000000-0000-0000-0000-000000000000}"/>
  <bookViews>
    <workbookView xWindow="1815" yWindow="1815" windowWidth="21600" windowHeight="11295" tabRatio="767" firstSheet="6" activeTab="6" xr2:uid="{00000000-000D-0000-FFFF-FFFF00000000}"/>
  </bookViews>
  <sheets>
    <sheet name="CONSOLIDATED (WITH OFFICE) (3)" sheetId="55" state="hidden" r:id="rId1"/>
    <sheet name=" PPMP 2025" sheetId="83" state="hidden" r:id="rId2"/>
    <sheet name="PPMP 2026" sheetId="84" state="hidden" r:id="rId3"/>
    <sheet name="PPMP 2027" sheetId="85" state="hidden" r:id="rId4"/>
    <sheet name="PPMP 2028" sheetId="86" state="hidden" r:id="rId5"/>
    <sheet name="PPMP" sheetId="79" state="hidden" r:id="rId6"/>
    <sheet name="2026 PPMP Template" sheetId="122" r:id="rId7"/>
    <sheet name="PROCpricing" sheetId="145" state="hidden" r:id="rId8"/>
    <sheet name="TABLES" sheetId="146" state="hidden" r:id="rId9"/>
    <sheet name="prices" sheetId="147" r:id="rId10"/>
    <sheet name="ACTIVITIES" sheetId="108" state="hidden" r:id="rId11"/>
    <sheet name="COMM SUPPLIES" sheetId="88" state="hidden" r:id="rId12"/>
    <sheet name="Training" sheetId="89" state="hidden" r:id="rId13"/>
    <sheet name="Med Sup" sheetId="95" state="hidden" r:id="rId14"/>
    <sheet name="Off Sup" sheetId="91" state="hidden" r:id="rId15"/>
    <sheet name="Eng Sup" sheetId="92" state="hidden" r:id="rId16"/>
    <sheet name="Jan Sup" sheetId="90" state="hidden" r:id="rId17"/>
    <sheet name="Other Sup" sheetId="96" state="hidden" r:id="rId18"/>
    <sheet name="SEMI Med" sheetId="97" state="hidden" r:id="rId19"/>
    <sheet name="SEMI Off" sheetId="98" state="hidden" r:id="rId20"/>
    <sheet name="SEMI ICT" sheetId="93" state="hidden" r:id="rId21"/>
    <sheet name="SEMI Jan" sheetId="99" state="hidden" r:id="rId22"/>
    <sheet name="SEMI Furn" sheetId="101" state="hidden" r:id="rId23"/>
    <sheet name="SEMI Others" sheetId="100" state="hidden" r:id="rId24"/>
    <sheet name="EQ Med" sheetId="102" state="hidden" r:id="rId25"/>
    <sheet name="EQ ICT" sheetId="103" state="hidden" r:id="rId26"/>
    <sheet name="EQ Off" sheetId="104" state="hidden" r:id="rId27"/>
    <sheet name="EQ Oth" sheetId="105" state="hidden" r:id="rId28"/>
    <sheet name="Updated Budget -PMD as of 10-1" sheetId="15" state="hidden" r:id="rId29"/>
  </sheets>
  <externalReferences>
    <externalReference r:id="rId30"/>
    <externalReference r:id="rId31"/>
  </externalReferences>
  <definedNames>
    <definedName name="_xlnm._FilterDatabase" localSheetId="7" hidden="1">PROCpricing!$A$3:$E$928</definedName>
    <definedName name="admittin" localSheetId="0">[1]!Table260[#Data]</definedName>
    <definedName name="admitting" localSheetId="0">[1]!Table260[#Data]</definedName>
    <definedName name="housekeeping" localSheetId="0">[1]!Table2606162636566676869707172734[#Data]</definedName>
    <definedName name="Infrastructure">TABLES!$A$2:$A$87</definedName>
    <definedName name="IT_Aquipment">TABLES!$E$2:$E$36</definedName>
    <definedName name="IT_Equipment">TABLES!$D$2:$D$87</definedName>
    <definedName name="IT_Equipment___Semi_Expendable">TABLES!$E$2:$E$87</definedName>
    <definedName name="IT_Supplies">TABLES!$F$2:$F$87</definedName>
    <definedName name="Janitorial_Equipment___Semi_Expendable">TABLES!$G$2:$G$87</definedName>
    <definedName name="Janitorial_Supplies">TABLES!$H$2:$H$87</definedName>
    <definedName name="Medical_Equipment">TABLES!$J$2:$J$87</definedName>
    <definedName name="Medical_Equipment___Semi_Expendable">TABLES!$K$2:$K$87</definedName>
    <definedName name="Medical_Supplies">TABLES!$L$2:$L$87</definedName>
    <definedName name="Office_Equipment">TABLES!$M$2:$M$87</definedName>
    <definedName name="Office_Equipment___Semi_Expendable">TABLES!$N$2:$N$89</definedName>
    <definedName name="Office_Supplies">TABLES!$O$2:$O$87</definedName>
    <definedName name="Other_Office_Equipment">TABLES!$P$2:$P$86</definedName>
    <definedName name="Other_Office_Equipment__Semi_Expendable">TABLES!$Q$2:$Q$101</definedName>
    <definedName name="Other_Office_Supplies">TABLES!$R$2:$R$58</definedName>
    <definedName name="_xlnm.Print_Area" localSheetId="1">' PPMP 2025'!$A$1:$T$122</definedName>
    <definedName name="_xlnm.Print_Area" localSheetId="6">'2026 PPMP Template'!$A$1:$S$184</definedName>
    <definedName name="_xlnm.Print_Area" localSheetId="10">ACTIVITIES!$A$1:$T$37</definedName>
    <definedName name="_xlnm.Print_Area" localSheetId="11">'COMM SUPPLIES'!$A$1:$T$31</definedName>
    <definedName name="_xlnm.Print_Area" localSheetId="15">'Eng Sup'!$A$1:$T$44</definedName>
    <definedName name="_xlnm.Print_Area" localSheetId="25">'EQ ICT'!$A$1:$T$68</definedName>
    <definedName name="_xlnm.Print_Area" localSheetId="24">'EQ Med'!$A$1:$T$91</definedName>
    <definedName name="_xlnm.Print_Area" localSheetId="26">'EQ Off'!$A$1:$T$39</definedName>
    <definedName name="_xlnm.Print_Area" localSheetId="27">'EQ Oth'!$A$1:$T$36</definedName>
    <definedName name="_xlnm.Print_Area" localSheetId="16">'Jan Sup'!$A$1:$T$127</definedName>
    <definedName name="_xlnm.Print_Area" localSheetId="13">'Med Sup'!$A$1:$T$693</definedName>
    <definedName name="_xlnm.Print_Area" localSheetId="14">'Off Sup'!$A$1:$T$991</definedName>
    <definedName name="_xlnm.Print_Area" localSheetId="17">'Other Sup'!$A$1:$T$86</definedName>
    <definedName name="_xlnm.Print_Area" localSheetId="5">PPMP!$A$1:$S$127</definedName>
    <definedName name="_xlnm.Print_Area" localSheetId="2">'PPMP 2026'!$A$1:$T$119</definedName>
    <definedName name="_xlnm.Print_Area" localSheetId="3">'PPMP 2027'!$A$1:$T$120</definedName>
    <definedName name="_xlnm.Print_Area" localSheetId="4">'PPMP 2028'!$A$1:$T$120</definedName>
    <definedName name="_xlnm.Print_Area" localSheetId="22">'SEMI Furn'!$A$1:$T$116</definedName>
    <definedName name="_xlnm.Print_Area" localSheetId="20">'SEMI ICT'!$A$1:$T$177</definedName>
    <definedName name="_xlnm.Print_Area" localSheetId="21">'SEMI Jan'!$A$1:$T$58</definedName>
    <definedName name="_xlnm.Print_Area" localSheetId="18">'SEMI Med'!$A$1:$T$269</definedName>
    <definedName name="_xlnm.Print_Area" localSheetId="19">'SEMI Off'!$A$1:$T$162</definedName>
    <definedName name="_xlnm.Print_Area" localSheetId="23">'SEMI Others'!$A$1:$T$130</definedName>
    <definedName name="_xlnm.Print_Area" localSheetId="12">Training!$A$1:$T$31</definedName>
    <definedName name="_xlnm.Print_Titles" localSheetId="1">' PPMP 2025'!$12:$13</definedName>
    <definedName name="_xlnm.Print_Titles" localSheetId="6">'2026 PPMP Template'!$13:$14</definedName>
    <definedName name="_xlnm.Print_Titles" localSheetId="10">ACTIVITIES!$12:$13</definedName>
    <definedName name="_xlnm.Print_Titles" localSheetId="11">'COMM SUPPLIES'!$12:$13</definedName>
    <definedName name="_xlnm.Print_Titles" localSheetId="0">'CONSOLIDATED (WITH OFFICE) (3)'!$9:$10</definedName>
    <definedName name="_xlnm.Print_Titles" localSheetId="15">'Eng Sup'!$12:$13</definedName>
    <definedName name="_xlnm.Print_Titles" localSheetId="25">'EQ ICT'!$12:$13</definedName>
    <definedName name="_xlnm.Print_Titles" localSheetId="24">'EQ Med'!$12:$13</definedName>
    <definedName name="_xlnm.Print_Titles" localSheetId="26">'EQ Off'!$12:$13</definedName>
    <definedName name="_xlnm.Print_Titles" localSheetId="27">'EQ Oth'!$12:$13</definedName>
    <definedName name="_xlnm.Print_Titles" localSheetId="16">'Jan Sup'!$12:$13</definedName>
    <definedName name="_xlnm.Print_Titles" localSheetId="13">'Med Sup'!$12:$13</definedName>
    <definedName name="_xlnm.Print_Titles" localSheetId="14">'Off Sup'!$12:$13</definedName>
    <definedName name="_xlnm.Print_Titles" localSheetId="17">'Other Sup'!$12:$13</definedName>
    <definedName name="_xlnm.Print_Titles" localSheetId="5">PPMP!$12:$13</definedName>
    <definedName name="_xlnm.Print_Titles" localSheetId="2">'PPMP 2026'!$12:$13</definedName>
    <definedName name="_xlnm.Print_Titles" localSheetId="3">'PPMP 2027'!$12:$13</definedName>
    <definedName name="_xlnm.Print_Titles" localSheetId="4">'PPMP 2028'!$12:$13</definedName>
    <definedName name="_xlnm.Print_Titles" localSheetId="22">'SEMI Furn'!$12:$13</definedName>
    <definedName name="_xlnm.Print_Titles" localSheetId="20">'SEMI ICT'!$12:$13</definedName>
    <definedName name="_xlnm.Print_Titles" localSheetId="21">'SEMI Jan'!$12:$13</definedName>
    <definedName name="_xlnm.Print_Titles" localSheetId="18">'SEMI Med'!$12:$13</definedName>
    <definedName name="_xlnm.Print_Titles" localSheetId="19">'SEMI Off'!$12:$13</definedName>
    <definedName name="_xlnm.Print_Titles" localSheetId="23">'SEMI Others'!$12:$13</definedName>
    <definedName name="_xlnm.Print_Titles" localSheetId="12">Training!$12:$13</definedName>
    <definedName name="TBL_ITEM_Desc">TABLES!$A$1:$R$87</definedName>
  </definedNames>
  <calcPr calcId="191029" calcMode="autoNoTabl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13" i="122" l="1"/>
  <c r="L113" i="122"/>
  <c r="O113" i="122"/>
  <c r="R113" i="122"/>
  <c r="F97" i="122"/>
  <c r="F96" i="122"/>
  <c r="F114" i="122"/>
  <c r="F112" i="122"/>
  <c r="F111" i="122"/>
  <c r="F86" i="122"/>
  <c r="L86" i="122"/>
  <c r="O86" i="122"/>
  <c r="R86" i="122"/>
  <c r="L111" i="122"/>
  <c r="O111" i="122"/>
  <c r="R111" i="122"/>
  <c r="L112" i="122"/>
  <c r="O112" i="122"/>
  <c r="R112" i="122"/>
  <c r="F95" i="122"/>
  <c r="F76" i="122"/>
  <c r="F93" i="122"/>
  <c r="F94" i="122"/>
  <c r="L92" i="122"/>
  <c r="F92" i="122"/>
  <c r="L91" i="122"/>
  <c r="F91" i="122"/>
  <c r="L90" i="122"/>
  <c r="F90" i="122"/>
  <c r="F89" i="122"/>
  <c r="F78" i="122"/>
  <c r="L78" i="122"/>
  <c r="O78" i="122"/>
  <c r="R78" i="122"/>
  <c r="F77" i="122"/>
  <c r="L77" i="122"/>
  <c r="O77" i="122"/>
  <c r="R77" i="122"/>
  <c r="L76" i="122"/>
  <c r="O76" i="122"/>
  <c r="R76" i="122"/>
  <c r="F55" i="122"/>
  <c r="F107" i="122"/>
  <c r="O101" i="122"/>
  <c r="R101" i="122"/>
  <c r="F110" i="122"/>
  <c r="L110" i="122"/>
  <c r="O110" i="122"/>
  <c r="R110" i="122"/>
  <c r="O92" i="122"/>
  <c r="R92" i="122"/>
  <c r="F73" i="122"/>
  <c r="F74" i="122"/>
  <c r="F75" i="122"/>
  <c r="L73" i="122"/>
  <c r="O73" i="122"/>
  <c r="R73" i="122"/>
  <c r="L74" i="122"/>
  <c r="O74" i="122"/>
  <c r="R74" i="122"/>
  <c r="L75" i="122"/>
  <c r="O75" i="122"/>
  <c r="R75" i="122"/>
  <c r="F71" i="122"/>
  <c r="F70" i="122"/>
  <c r="F69" i="122"/>
  <c r="F68" i="122"/>
  <c r="F67" i="122"/>
  <c r="F66" i="122"/>
  <c r="F65" i="122"/>
  <c r="F64" i="122"/>
  <c r="F63" i="122"/>
  <c r="F62" i="122"/>
  <c r="F61" i="122"/>
  <c r="F60" i="122"/>
  <c r="F59" i="122"/>
  <c r="L62" i="122"/>
  <c r="L63" i="122"/>
  <c r="L64" i="122"/>
  <c r="L65" i="122"/>
  <c r="O62" i="122"/>
  <c r="O63" i="122"/>
  <c r="O64" i="122"/>
  <c r="O65" i="122"/>
  <c r="R62" i="122"/>
  <c r="R63" i="122"/>
  <c r="R64" i="122"/>
  <c r="R65" i="122"/>
  <c r="L61" i="122"/>
  <c r="L66" i="122"/>
  <c r="L67" i="122"/>
  <c r="L68" i="122"/>
  <c r="L69" i="122"/>
  <c r="O61" i="122"/>
  <c r="O66" i="122"/>
  <c r="O67" i="122"/>
  <c r="O68" i="122"/>
  <c r="O69" i="122"/>
  <c r="R61" i="122"/>
  <c r="R66" i="122"/>
  <c r="R67" i="122"/>
  <c r="R68" i="122"/>
  <c r="R69" i="122"/>
  <c r="F54" i="122" l="1"/>
  <c r="O91" i="122" l="1"/>
  <c r="R91" i="122"/>
  <c r="O94" i="122"/>
  <c r="R94" i="122"/>
  <c r="O93" i="122"/>
  <c r="R93" i="122"/>
  <c r="F49" i="122"/>
  <c r="F50" i="122"/>
  <c r="F51" i="122"/>
  <c r="F52" i="122"/>
  <c r="F29" i="122"/>
  <c r="F30" i="122"/>
  <c r="F31" i="122"/>
  <c r="L60" i="122"/>
  <c r="L70" i="122"/>
  <c r="O60" i="122"/>
  <c r="O70" i="122"/>
  <c r="R60" i="122"/>
  <c r="R70" i="122"/>
  <c r="F143" i="122"/>
  <c r="F144" i="122"/>
  <c r="F145" i="122"/>
  <c r="F146" i="122"/>
  <c r="F147" i="122"/>
  <c r="F148" i="122"/>
  <c r="F149" i="122"/>
  <c r="F150" i="122"/>
  <c r="F151" i="122"/>
  <c r="F152" i="122"/>
  <c r="F153" i="122"/>
  <c r="F154" i="122"/>
  <c r="F155" i="122"/>
  <c r="F156" i="122"/>
  <c r="L143" i="122"/>
  <c r="L144" i="122"/>
  <c r="L145" i="122"/>
  <c r="L146" i="122"/>
  <c r="L147" i="122"/>
  <c r="L148" i="122"/>
  <c r="L149" i="122"/>
  <c r="L150" i="122"/>
  <c r="L151" i="122"/>
  <c r="L152" i="122"/>
  <c r="L153" i="122"/>
  <c r="L154" i="122"/>
  <c r="L155" i="122"/>
  <c r="L156" i="122"/>
  <c r="O143" i="122"/>
  <c r="O144" i="122"/>
  <c r="O145" i="122"/>
  <c r="O146" i="122"/>
  <c r="O147" i="122"/>
  <c r="O148" i="122"/>
  <c r="O149" i="122"/>
  <c r="O150" i="122"/>
  <c r="O151" i="122"/>
  <c r="O152" i="122"/>
  <c r="O153" i="122"/>
  <c r="O154" i="122"/>
  <c r="O155" i="122"/>
  <c r="O156" i="122"/>
  <c r="R143" i="122"/>
  <c r="R144" i="122"/>
  <c r="R145" i="122"/>
  <c r="R146" i="122"/>
  <c r="R147" i="122"/>
  <c r="R148" i="122"/>
  <c r="R149" i="122"/>
  <c r="R150" i="122"/>
  <c r="R151" i="122"/>
  <c r="R152" i="122"/>
  <c r="R153" i="122"/>
  <c r="R154" i="122"/>
  <c r="R155" i="122"/>
  <c r="R156" i="122"/>
  <c r="F157" i="122"/>
  <c r="F158" i="122"/>
  <c r="F159" i="122"/>
  <c r="F160" i="122"/>
  <c r="F161" i="122"/>
  <c r="F162" i="122"/>
  <c r="F163" i="122"/>
  <c r="L157" i="122"/>
  <c r="L158" i="122"/>
  <c r="L159" i="122"/>
  <c r="L160" i="122"/>
  <c r="L161" i="122"/>
  <c r="L162" i="122"/>
  <c r="L163" i="122"/>
  <c r="O157" i="122"/>
  <c r="O158" i="122"/>
  <c r="O159" i="122"/>
  <c r="O160" i="122"/>
  <c r="O161" i="122"/>
  <c r="O162" i="122"/>
  <c r="O163" i="122"/>
  <c r="R157" i="122"/>
  <c r="R158" i="122"/>
  <c r="R159" i="122"/>
  <c r="R160" i="122"/>
  <c r="R161" i="122"/>
  <c r="R162" i="122"/>
  <c r="R163" i="122"/>
  <c r="F142" i="122"/>
  <c r="F16" i="122" l="1"/>
  <c r="F17" i="122"/>
  <c r="F18" i="122"/>
  <c r="F19" i="122"/>
  <c r="F20" i="122"/>
  <c r="F21" i="122"/>
  <c r="F22" i="122"/>
  <c r="F23" i="122"/>
  <c r="F24" i="122"/>
  <c r="F25" i="122"/>
  <c r="F26" i="122"/>
  <c r="F27" i="122"/>
  <c r="F28" i="122"/>
  <c r="F32" i="122"/>
  <c r="F33" i="122"/>
  <c r="F34" i="122"/>
  <c r="F35" i="122"/>
  <c r="F37" i="122"/>
  <c r="F38" i="122"/>
  <c r="F39" i="122"/>
  <c r="F40" i="122"/>
  <c r="F42" i="122"/>
  <c r="F43" i="122"/>
  <c r="F44" i="122"/>
  <c r="F45" i="122"/>
  <c r="F46" i="122"/>
  <c r="F56" i="122"/>
  <c r="F57" i="122"/>
  <c r="F72" i="122"/>
  <c r="F79" i="122"/>
  <c r="F80" i="122"/>
  <c r="F81" i="122"/>
  <c r="F82" i="122"/>
  <c r="F83" i="122"/>
  <c r="F84" i="122"/>
  <c r="F85" i="122"/>
  <c r="F87" i="122"/>
  <c r="F105" i="122"/>
  <c r="F106" i="122"/>
  <c r="F108" i="122"/>
  <c r="F109" i="122"/>
  <c r="F116" i="122"/>
  <c r="F117" i="122"/>
  <c r="F118" i="122"/>
  <c r="F119" i="122"/>
  <c r="F120" i="122"/>
  <c r="F121" i="122"/>
  <c r="F122" i="122"/>
  <c r="F123" i="122"/>
  <c r="F125" i="122"/>
  <c r="F126" i="122"/>
  <c r="F127" i="122"/>
  <c r="F128" i="122"/>
  <c r="F129" i="122"/>
  <c r="F130" i="122"/>
  <c r="F131" i="122"/>
  <c r="F133" i="122"/>
  <c r="F134" i="122"/>
  <c r="F135" i="122"/>
  <c r="F136" i="122"/>
  <c r="F137" i="122"/>
  <c r="F138" i="122"/>
  <c r="F139" i="122"/>
  <c r="F140" i="122"/>
  <c r="F141" i="122"/>
  <c r="F164" i="122"/>
  <c r="F165" i="122"/>
  <c r="F166" i="122"/>
  <c r="F167" i="122"/>
  <c r="F168" i="122"/>
  <c r="F169" i="122"/>
  <c r="F170" i="122"/>
  <c r="F171" i="122"/>
  <c r="F1583" i="147"/>
  <c r="F1584" i="147"/>
  <c r="F1587" i="147"/>
  <c r="F1590" i="147"/>
  <c r="F1591" i="147"/>
  <c r="F1592" i="147"/>
  <c r="F1593" i="147"/>
  <c r="F1594" i="147"/>
  <c r="F1595" i="147"/>
  <c r="F1596" i="147"/>
  <c r="F1597" i="147"/>
  <c r="F1598" i="147"/>
  <c r="F1602" i="147"/>
  <c r="F1611" i="147"/>
  <c r="F1612" i="147"/>
  <c r="F1613" i="147"/>
  <c r="F1614" i="147"/>
  <c r="F1615" i="147"/>
  <c r="F1617" i="147"/>
  <c r="F1621" i="147"/>
  <c r="F1622" i="147"/>
  <c r="F1623" i="147"/>
  <c r="F1624" i="147"/>
  <c r="F1625" i="147"/>
  <c r="F1626" i="147"/>
  <c r="F1627" i="147"/>
  <c r="F1655" i="147"/>
  <c r="F1656" i="147"/>
  <c r="F1657" i="147"/>
  <c r="F1658" i="147"/>
  <c r="F1700" i="147"/>
  <c r="F1706" i="147"/>
  <c r="F1707" i="147"/>
  <c r="F1712" i="147"/>
  <c r="F1713" i="147"/>
  <c r="F1715" i="147"/>
  <c r="F1720" i="147"/>
  <c r="F1721" i="147"/>
  <c r="F1722" i="147"/>
  <c r="F1723" i="147"/>
  <c r="F1735" i="147"/>
  <c r="F1753" i="147"/>
  <c r="F1754" i="147"/>
  <c r="F1755" i="147"/>
  <c r="F1756" i="147"/>
  <c r="F1757" i="147"/>
  <c r="F1758" i="147"/>
  <c r="F1763" i="147"/>
  <c r="F998" i="147"/>
  <c r="F1033" i="147"/>
  <c r="F1247" i="147"/>
  <c r="F904" i="147"/>
  <c r="F1320" i="147"/>
  <c r="F1326" i="147"/>
  <c r="F1330" i="147"/>
  <c r="F965" i="147"/>
  <c r="F1096" i="147"/>
  <c r="F1097" i="147"/>
  <c r="F1098" i="147"/>
  <c r="F1099" i="147"/>
  <c r="F1100" i="147"/>
  <c r="F1101" i="147"/>
  <c r="F1102" i="147"/>
  <c r="F1299" i="147"/>
  <c r="F1375" i="147"/>
  <c r="F1377" i="147"/>
  <c r="F819" i="147"/>
  <c r="F967" i="147"/>
  <c r="F1005" i="147"/>
  <c r="F1331" i="147"/>
  <c r="F1334" i="147"/>
  <c r="F1237" i="147"/>
  <c r="F1238" i="147"/>
  <c r="F303" i="147"/>
  <c r="F304" i="147"/>
  <c r="F396" i="147"/>
  <c r="F397" i="147"/>
  <c r="F597" i="147"/>
  <c r="F598" i="147"/>
  <c r="F1239" i="147"/>
  <c r="F1240" i="147"/>
  <c r="F671" i="147"/>
  <c r="F764" i="147"/>
  <c r="F1192" i="147"/>
  <c r="F1200" i="147"/>
  <c r="F1201" i="147"/>
  <c r="F1241" i="147"/>
  <c r="F1242" i="147"/>
  <c r="F1308" i="147"/>
  <c r="F1309" i="147"/>
  <c r="F1364" i="147"/>
  <c r="F1021" i="147"/>
  <c r="F1031" i="147"/>
  <c r="F1079" i="147"/>
  <c r="F1117" i="147"/>
  <c r="F1228" i="147"/>
  <c r="F1229" i="147"/>
  <c r="F1230" i="147"/>
  <c r="F1231" i="147"/>
  <c r="F1243" i="147"/>
  <c r="F1245" i="147"/>
  <c r="F1246" i="147"/>
  <c r="F1264" i="147"/>
  <c r="F1275" i="147"/>
  <c r="F1280" i="147"/>
  <c r="F1296" i="147"/>
  <c r="F1297" i="147"/>
  <c r="F1232" i="147"/>
  <c r="F1233" i="147"/>
  <c r="F1298" i="147"/>
  <c r="F1300" i="147"/>
  <c r="F1234" i="147"/>
  <c r="F1301" i="147"/>
  <c r="F1281" i="147"/>
  <c r="F1235" i="147"/>
  <c r="F1244" i="147"/>
  <c r="F1278" i="147"/>
  <c r="F1302" i="147"/>
  <c r="F1490" i="147"/>
  <c r="F1365" i="147"/>
  <c r="F1404" i="147"/>
  <c r="F1381" i="147"/>
  <c r="F820" i="147"/>
  <c r="F1382" i="147"/>
  <c r="F1287" i="147"/>
  <c r="F1589" i="147"/>
  <c r="F1620" i="147"/>
  <c r="F821" i="147"/>
  <c r="F822" i="147"/>
  <c r="F823" i="147"/>
  <c r="F824" i="147"/>
  <c r="F825" i="147"/>
  <c r="F826" i="147"/>
  <c r="F827" i="147"/>
  <c r="F828" i="147"/>
  <c r="F829" i="147"/>
  <c r="F830" i="147"/>
  <c r="F831" i="147"/>
  <c r="F832" i="147"/>
  <c r="F833" i="147"/>
  <c r="F834" i="147"/>
  <c r="F835" i="147"/>
  <c r="F837" i="147"/>
  <c r="F839" i="147"/>
  <c r="F841" i="147"/>
  <c r="F843" i="147"/>
  <c r="F844" i="147"/>
  <c r="F845" i="147"/>
  <c r="F846" i="147"/>
  <c r="F847" i="147"/>
  <c r="F848" i="147"/>
  <c r="F849" i="147"/>
  <c r="F850" i="147"/>
  <c r="F851" i="147"/>
  <c r="F852" i="147"/>
  <c r="F853" i="147"/>
  <c r="F854" i="147"/>
  <c r="F855" i="147"/>
  <c r="F856" i="147"/>
  <c r="F857" i="147"/>
  <c r="F858" i="147"/>
  <c r="F859" i="147"/>
  <c r="F860" i="147"/>
  <c r="F861" i="147"/>
  <c r="F862" i="147"/>
  <c r="F863" i="147"/>
  <c r="F864" i="147"/>
  <c r="F865" i="147"/>
  <c r="F866" i="147"/>
  <c r="F867" i="147"/>
  <c r="F868" i="147"/>
  <c r="F869" i="147"/>
  <c r="F870" i="147"/>
  <c r="F871" i="147"/>
  <c r="F872" i="147"/>
  <c r="F873" i="147"/>
  <c r="F874" i="147"/>
  <c r="F875" i="147"/>
  <c r="F876" i="147"/>
  <c r="F877" i="147"/>
  <c r="F878" i="147"/>
  <c r="F879" i="147"/>
  <c r="F880" i="147"/>
  <c r="F881" i="147"/>
  <c r="F882" i="147"/>
  <c r="F883" i="147"/>
  <c r="F885" i="147"/>
  <c r="F886" i="147"/>
  <c r="F887" i="147"/>
  <c r="F888" i="147"/>
  <c r="F889" i="147"/>
  <c r="F1114" i="147"/>
  <c r="F1321" i="147"/>
  <c r="F1332" i="147"/>
  <c r="F1538" i="147"/>
  <c r="F1677" i="147"/>
  <c r="F1265" i="147"/>
  <c r="F1333" i="147"/>
  <c r="F1303" i="147"/>
  <c r="F1455" i="147"/>
  <c r="F1514" i="147"/>
  <c r="F1304" i="147"/>
  <c r="F1512" i="147"/>
  <c r="F1504" i="147"/>
  <c r="F1327" i="147"/>
  <c r="F1572" i="147"/>
  <c r="F1305" i="147"/>
  <c r="F1306" i="147"/>
  <c r="F1362" i="147"/>
  <c r="F1366" i="147"/>
  <c r="F1515" i="147"/>
  <c r="F1376" i="147"/>
  <c r="F1407" i="147"/>
  <c r="F1390" i="147"/>
  <c r="F1391" i="147"/>
  <c r="F1392" i="147"/>
  <c r="F1403" i="147"/>
  <c r="F1414" i="147"/>
  <c r="F1418" i="147"/>
  <c r="F1419" i="147"/>
  <c r="F1408" i="147"/>
  <c r="F1409" i="147"/>
  <c r="F1412" i="147"/>
  <c r="F1416" i="147"/>
  <c r="F1435" i="147"/>
  <c r="F1436" i="147"/>
  <c r="F1437" i="147"/>
  <c r="F1438" i="147"/>
  <c r="F1417" i="147"/>
  <c r="F1440" i="147"/>
  <c r="F1450" i="147"/>
  <c r="F1457" i="147"/>
  <c r="F1556" i="147"/>
  <c r="F1335" i="147"/>
  <c r="F1363" i="147"/>
  <c r="F1456" i="147"/>
  <c r="F1421" i="147"/>
  <c r="F1483" i="147"/>
  <c r="F1508" i="147"/>
  <c r="F1605" i="147"/>
  <c r="F1422" i="147"/>
  <c r="F1449" i="147"/>
  <c r="F1484" i="147"/>
  <c r="F1423" i="147"/>
  <c r="F1451" i="147"/>
  <c r="F1543" i="147"/>
  <c r="F1544" i="147"/>
  <c r="F1552" i="147"/>
  <c r="F1531" i="147"/>
  <c r="F1532" i="147"/>
  <c r="F1533" i="147"/>
  <c r="F1485" i="147"/>
  <c r="F1545" i="147"/>
  <c r="F1606" i="147"/>
  <c r="F1607" i="147"/>
  <c r="F1578" i="147"/>
  <c r="F1616" i="147"/>
  <c r="F1579" i="147"/>
  <c r="F1534" i="147"/>
  <c r="F1535" i="147"/>
  <c r="F1536" i="147"/>
  <c r="F1537" i="147"/>
  <c r="F1539" i="147"/>
  <c r="F1540" i="147"/>
  <c r="F1541" i="147"/>
  <c r="F1542" i="147"/>
  <c r="F1547" i="147"/>
  <c r="F1548" i="147"/>
  <c r="F1546" i="147"/>
  <c r="F1549" i="147"/>
  <c r="F1452" i="147"/>
  <c r="F1453" i="147"/>
  <c r="F1550" i="147"/>
  <c r="F1454" i="147"/>
  <c r="F1608" i="147"/>
  <c r="F1573" i="147"/>
  <c r="F1574" i="147"/>
  <c r="F1575" i="147"/>
  <c r="F1576" i="147"/>
  <c r="F1580" i="147"/>
  <c r="F1581" i="147"/>
  <c r="F1603" i="147"/>
  <c r="F1554" i="147"/>
  <c r="F1588" i="147"/>
  <c r="F1599" i="147"/>
  <c r="F1600" i="147"/>
  <c r="F1738" i="147"/>
  <c r="F1705" i="147"/>
  <c r="F1739" i="147"/>
  <c r="F1636" i="147"/>
  <c r="F1717" i="147"/>
  <c r="F1764" i="147"/>
  <c r="F1637" i="147"/>
  <c r="F1639" i="147"/>
  <c r="F1640" i="147"/>
  <c r="F1641" i="147"/>
  <c r="F1689" i="147"/>
  <c r="F1609" i="147"/>
  <c r="F1610" i="147"/>
  <c r="F1668" i="147"/>
  <c r="F1669" i="147"/>
  <c r="F1673" i="147"/>
  <c r="F1671" i="147"/>
  <c r="F1672" i="147"/>
  <c r="F1674" i="147"/>
  <c r="F1675" i="147"/>
  <c r="F1716" i="147"/>
  <c r="F1642" i="147"/>
  <c r="F1643" i="147"/>
  <c r="F1678" i="147"/>
  <c r="F1690" i="147"/>
  <c r="F1691" i="147"/>
  <c r="F1692" i="147"/>
  <c r="F1693" i="147"/>
  <c r="F1694" i="147"/>
  <c r="F1695" i="147"/>
  <c r="F1696" i="147"/>
  <c r="F1698" i="147"/>
  <c r="F1729" i="147"/>
  <c r="F1725" i="147"/>
  <c r="F1765" i="147"/>
  <c r="F1718" i="147"/>
  <c r="F1772" i="147"/>
  <c r="F1730" i="147"/>
  <c r="F1766" i="147"/>
  <c r="F1676" i="147"/>
  <c r="F1726" i="147"/>
  <c r="F1727" i="147"/>
  <c r="F1728" i="147"/>
  <c r="F1740" i="147"/>
  <c r="F1743" i="147"/>
  <c r="F1768" i="147"/>
  <c r="F1632" i="147"/>
  <c r="F1775" i="147"/>
  <c r="F1769" i="147"/>
  <c r="F1770" i="147"/>
  <c r="F1771" i="147"/>
  <c r="F1633" i="147"/>
  <c r="F1785" i="147"/>
  <c r="F1789" i="147"/>
  <c r="F1776" i="147"/>
  <c r="F1778" i="147"/>
  <c r="F1780" i="147"/>
  <c r="F1781" i="147"/>
  <c r="F1795" i="147"/>
  <c r="F1786" i="147"/>
  <c r="F1787" i="147"/>
  <c r="F1788" i="147"/>
  <c r="F1790" i="147"/>
  <c r="F1513" i="147"/>
  <c r="F5" i="147"/>
  <c r="F9" i="147"/>
  <c r="F10" i="147"/>
  <c r="F23" i="147"/>
  <c r="F32" i="147"/>
  <c r="F33" i="147"/>
  <c r="F66" i="147"/>
  <c r="F72" i="147"/>
  <c r="F90" i="147"/>
  <c r="F93" i="147"/>
  <c r="F150" i="147"/>
  <c r="F152" i="147"/>
  <c r="F165" i="147"/>
  <c r="F166" i="147"/>
  <c r="F172" i="147"/>
  <c r="F173" i="147"/>
  <c r="F174" i="147"/>
  <c r="F175" i="147"/>
  <c r="F198" i="147"/>
  <c r="F199" i="147"/>
  <c r="F200" i="147"/>
  <c r="F201" i="147"/>
  <c r="F202" i="147"/>
  <c r="F203" i="147"/>
  <c r="F204" i="147"/>
  <c r="F205" i="147"/>
  <c r="F206" i="147"/>
  <c r="F207" i="147"/>
  <c r="F211" i="147"/>
  <c r="F216" i="147"/>
  <c r="F217" i="147"/>
  <c r="F230" i="147"/>
  <c r="F232" i="147"/>
  <c r="F317" i="147"/>
  <c r="F318" i="147"/>
  <c r="F327" i="147"/>
  <c r="F338" i="147"/>
  <c r="F399" i="147"/>
  <c r="F400" i="147"/>
  <c r="F401" i="147"/>
  <c r="F402" i="147"/>
  <c r="F421" i="147"/>
  <c r="F422" i="147"/>
  <c r="F424" i="147"/>
  <c r="F425" i="147"/>
  <c r="F426" i="147"/>
  <c r="F427" i="147"/>
  <c r="F434" i="147"/>
  <c r="F435" i="147"/>
  <c r="F459" i="147"/>
  <c r="F491" i="147"/>
  <c r="F540" i="147"/>
  <c r="F541" i="147"/>
  <c r="F542" i="147"/>
  <c r="F543" i="147"/>
  <c r="F544" i="147"/>
  <c r="F545" i="147"/>
  <c r="F546" i="147"/>
  <c r="F581" i="147"/>
  <c r="F582" i="147"/>
  <c r="F583" i="147"/>
  <c r="F584" i="147"/>
  <c r="F585" i="147"/>
  <c r="F586" i="147"/>
  <c r="F590" i="147"/>
  <c r="F631" i="147"/>
  <c r="F692" i="147"/>
  <c r="F695" i="147"/>
  <c r="F699" i="147"/>
  <c r="F710" i="147"/>
  <c r="F711" i="147"/>
  <c r="F712" i="147"/>
  <c r="F713" i="147"/>
  <c r="F722" i="147"/>
  <c r="F727" i="147"/>
  <c r="F733" i="147"/>
  <c r="F736" i="147"/>
  <c r="F745" i="147"/>
  <c r="F746" i="147"/>
  <c r="F747" i="147"/>
  <c r="F748" i="147"/>
  <c r="F749" i="147"/>
  <c r="F750" i="147"/>
  <c r="F751" i="147"/>
  <c r="F752" i="147"/>
  <c r="F753" i="147"/>
  <c r="F754" i="147"/>
  <c r="F757" i="147"/>
  <c r="F758" i="147"/>
  <c r="F759" i="147"/>
  <c r="F762" i="147"/>
  <c r="F771" i="147"/>
  <c r="F772" i="147"/>
  <c r="F793" i="147"/>
  <c r="F957" i="147"/>
  <c r="F986" i="147"/>
  <c r="F997" i="147"/>
  <c r="F999" i="147"/>
  <c r="F1007" i="147"/>
  <c r="F1056" i="147"/>
  <c r="F1080" i="147"/>
  <c r="F1082" i="147"/>
  <c r="F1118" i="147"/>
  <c r="F1134" i="147"/>
  <c r="F1157" i="147"/>
  <c r="F1173" i="147"/>
  <c r="F1180" i="147"/>
  <c r="F1184" i="147"/>
  <c r="F1260" i="147"/>
  <c r="F1325" i="147"/>
  <c r="F1328" i="147"/>
  <c r="F1329" i="147"/>
  <c r="F1350" i="147"/>
  <c r="F1353" i="147"/>
  <c r="F1387" i="147"/>
  <c r="F1389" i="147"/>
  <c r="F1393" i="147"/>
  <c r="F1394" i="147"/>
  <c r="F1411" i="147"/>
  <c r="F1429" i="147"/>
  <c r="F1444" i="147"/>
  <c r="F1445" i="147"/>
  <c r="F1446" i="147"/>
  <c r="F1447" i="147"/>
  <c r="F1628" i="147"/>
  <c r="F1630" i="147"/>
  <c r="F1631" i="147"/>
  <c r="F1664" i="147"/>
  <c r="F1679" i="147"/>
  <c r="F1680" i="147"/>
  <c r="F1681" i="147"/>
  <c r="F1682" i="147"/>
  <c r="F1701" i="147"/>
  <c r="F1702" i="147"/>
  <c r="F1703" i="147"/>
  <c r="F1710" i="147"/>
  <c r="F1711" i="147"/>
  <c r="F1719" i="147"/>
  <c r="F1731" i="147"/>
  <c r="F1732" i="147"/>
  <c r="F1733" i="147"/>
  <c r="F1736" i="147"/>
  <c r="F1759" i="147"/>
  <c r="F1762" i="147"/>
  <c r="F1773" i="147"/>
  <c r="F1774" i="147"/>
  <c r="F1791" i="147"/>
  <c r="F1792" i="147"/>
  <c r="F1793" i="147"/>
  <c r="F1794" i="147"/>
  <c r="F1799" i="147"/>
  <c r="F1800" i="147"/>
  <c r="F7" i="147"/>
  <c r="F8" i="147"/>
  <c r="F11" i="147"/>
  <c r="F22" i="147"/>
  <c r="F30" i="147"/>
  <c r="F31" i="147"/>
  <c r="F38" i="147"/>
  <c r="F39" i="147"/>
  <c r="F45" i="147"/>
  <c r="F46" i="147"/>
  <c r="F47" i="147"/>
  <c r="F48" i="147"/>
  <c r="F49" i="147"/>
  <c r="F50" i="147"/>
  <c r="F51" i="147"/>
  <c r="F52" i="147"/>
  <c r="F53" i="147"/>
  <c r="F54" i="147"/>
  <c r="F55" i="147"/>
  <c r="F56" i="147"/>
  <c r="F57" i="147"/>
  <c r="F58" i="147"/>
  <c r="F59" i="147"/>
  <c r="F60" i="147"/>
  <c r="F61" i="147"/>
  <c r="F62" i="147"/>
  <c r="F84" i="147"/>
  <c r="F85" i="147"/>
  <c r="F86" i="147"/>
  <c r="F87" i="147"/>
  <c r="F88" i="147"/>
  <c r="F92" i="147"/>
  <c r="F94" i="147"/>
  <c r="F95" i="147"/>
  <c r="F97" i="147"/>
  <c r="F98" i="147"/>
  <c r="F99" i="147"/>
  <c r="F100" i="147"/>
  <c r="F101" i="147"/>
  <c r="F102" i="147"/>
  <c r="F103" i="147"/>
  <c r="F110" i="147"/>
  <c r="F111" i="147"/>
  <c r="F112" i="147"/>
  <c r="F136" i="147"/>
  <c r="F141" i="147"/>
  <c r="F142" i="147"/>
  <c r="F143" i="147"/>
  <c r="F144" i="147"/>
  <c r="F145" i="147"/>
  <c r="F154" i="147"/>
  <c r="F155" i="147"/>
  <c r="F208" i="147"/>
  <c r="F209" i="147"/>
  <c r="F210" i="147"/>
  <c r="F212" i="147"/>
  <c r="F213" i="147"/>
  <c r="F215" i="147"/>
  <c r="F224" i="147"/>
  <c r="F225" i="147"/>
  <c r="F235" i="147"/>
  <c r="F238" i="147"/>
  <c r="F252" i="147"/>
  <c r="F253" i="147"/>
  <c r="F262" i="147"/>
  <c r="F263" i="147"/>
  <c r="F264" i="147"/>
  <c r="F265" i="147"/>
  <c r="F266" i="147"/>
  <c r="F267" i="147"/>
  <c r="F268" i="147"/>
  <c r="F269" i="147"/>
  <c r="F270" i="147"/>
  <c r="F271" i="147"/>
  <c r="F272" i="147"/>
  <c r="F273" i="147"/>
  <c r="F274" i="147"/>
  <c r="F275" i="147"/>
  <c r="F276" i="147"/>
  <c r="F277" i="147"/>
  <c r="F278" i="147"/>
  <c r="F281" i="147"/>
  <c r="F293" i="147"/>
  <c r="F294" i="147"/>
  <c r="F295" i="147"/>
  <c r="F321" i="147"/>
  <c r="F322" i="147"/>
  <c r="F323" i="147"/>
  <c r="F324" i="147"/>
  <c r="F325" i="147"/>
  <c r="F326" i="147"/>
  <c r="F336" i="147"/>
  <c r="F337" i="147"/>
  <c r="F340" i="147"/>
  <c r="F341" i="147"/>
  <c r="F342" i="147"/>
  <c r="F348" i="147"/>
  <c r="F349" i="147"/>
  <c r="F350" i="147"/>
  <c r="F351" i="147"/>
  <c r="F362" i="147"/>
  <c r="F363" i="147"/>
  <c r="F364" i="147"/>
  <c r="F369" i="147"/>
  <c r="F370" i="147"/>
  <c r="F371" i="147"/>
  <c r="F372" i="147"/>
  <c r="F373" i="147"/>
  <c r="F374" i="147"/>
  <c r="F375" i="147"/>
  <c r="F376" i="147"/>
  <c r="F380" i="147"/>
  <c r="F413" i="147"/>
  <c r="F414" i="147"/>
  <c r="F415" i="147"/>
  <c r="F416" i="147"/>
  <c r="F436" i="147"/>
  <c r="F437" i="147"/>
  <c r="F438" i="147"/>
  <c r="F439" i="147"/>
  <c r="F440" i="147"/>
  <c r="F441" i="147"/>
  <c r="F442" i="147"/>
  <c r="F443" i="147"/>
  <c r="F444" i="147"/>
  <c r="F445" i="147"/>
  <c r="F446" i="147"/>
  <c r="F447" i="147"/>
  <c r="F471" i="147"/>
  <c r="F475" i="147"/>
  <c r="F476" i="147"/>
  <c r="F477" i="147"/>
  <c r="F478" i="147"/>
  <c r="F482" i="147"/>
  <c r="F483" i="147"/>
  <c r="F487" i="147"/>
  <c r="F488" i="147"/>
  <c r="F489" i="147"/>
  <c r="F504" i="147"/>
  <c r="F506" i="147"/>
  <c r="F509" i="147"/>
  <c r="F510" i="147"/>
  <c r="F518" i="147"/>
  <c r="F538" i="147"/>
  <c r="F571" i="147"/>
  <c r="F576" i="147"/>
  <c r="F577" i="147"/>
  <c r="F579" i="147"/>
  <c r="F580" i="147"/>
  <c r="F587" i="147"/>
  <c r="F588" i="147"/>
  <c r="F589" i="147"/>
  <c r="F617" i="147"/>
  <c r="F618" i="147"/>
  <c r="F619" i="147"/>
  <c r="F620" i="147"/>
  <c r="F621" i="147"/>
  <c r="F622" i="147"/>
  <c r="F623" i="147"/>
  <c r="F624" i="147"/>
  <c r="F632" i="147"/>
  <c r="F665" i="147"/>
  <c r="F666" i="147"/>
  <c r="F667" i="147"/>
  <c r="F668" i="147"/>
  <c r="F669" i="147"/>
  <c r="F693" i="147"/>
  <c r="F702" i="147"/>
  <c r="F703" i="147"/>
  <c r="F760" i="147"/>
  <c r="F761" i="147"/>
  <c r="F777" i="147"/>
  <c r="F778" i="147"/>
  <c r="F779" i="147"/>
  <c r="F780" i="147"/>
  <c r="F783" i="147"/>
  <c r="F784" i="147"/>
  <c r="F785" i="147"/>
  <c r="F786" i="147"/>
  <c r="F787" i="147"/>
  <c r="F905" i="147"/>
  <c r="F910" i="147"/>
  <c r="F911" i="147"/>
  <c r="F912" i="147"/>
  <c r="F913" i="147"/>
  <c r="F914" i="147"/>
  <c r="F915" i="147"/>
  <c r="F916" i="147"/>
  <c r="F917" i="147"/>
  <c r="F946" i="147"/>
  <c r="F947" i="147"/>
  <c r="F958" i="147"/>
  <c r="F959" i="147"/>
  <c r="F960" i="147"/>
  <c r="F961" i="147"/>
  <c r="F988" i="147"/>
  <c r="F989" i="147"/>
  <c r="F990" i="147"/>
  <c r="F991" i="147"/>
  <c r="F1001" i="147"/>
  <c r="F1002" i="147"/>
  <c r="F1003" i="147"/>
  <c r="F1004" i="147"/>
  <c r="F1011" i="147"/>
  <c r="F1015" i="147"/>
  <c r="F1034" i="147"/>
  <c r="F1035" i="147"/>
  <c r="F1045" i="147"/>
  <c r="F1046" i="147"/>
  <c r="F1047" i="147"/>
  <c r="F1055" i="147"/>
  <c r="F1057" i="147"/>
  <c r="F1058" i="147"/>
  <c r="F1059" i="147"/>
  <c r="F1060" i="147"/>
  <c r="F1061" i="147"/>
  <c r="F1062" i="147"/>
  <c r="F1063" i="147"/>
  <c r="F1064" i="147"/>
  <c r="F1065" i="147"/>
  <c r="F1066" i="147"/>
  <c r="F1067" i="147"/>
  <c r="F1068" i="147"/>
  <c r="F1069" i="147"/>
  <c r="F1070" i="147"/>
  <c r="F1071" i="147"/>
  <c r="F1078" i="147"/>
  <c r="F1083" i="147"/>
  <c r="F1090" i="147"/>
  <c r="F1093" i="147"/>
  <c r="F1094" i="147"/>
  <c r="F1103" i="147"/>
  <c r="F1121" i="147"/>
  <c r="F1122" i="147"/>
  <c r="F1123" i="147"/>
  <c r="F1124" i="147"/>
  <c r="F1126" i="147"/>
  <c r="F1127" i="147"/>
  <c r="F1155" i="147"/>
  <c r="F1156" i="147"/>
  <c r="F1164" i="147"/>
  <c r="F1165" i="147"/>
  <c r="F1166" i="147"/>
  <c r="F1167" i="147"/>
  <c r="F1170" i="147"/>
  <c r="F1183" i="147"/>
  <c r="F1185" i="147"/>
  <c r="F1186" i="147"/>
  <c r="F1187" i="147"/>
  <c r="F1188" i="147"/>
  <c r="F1189" i="147"/>
  <c r="F1190" i="147"/>
  <c r="F1202" i="147"/>
  <c r="F1213" i="147"/>
  <c r="F1227" i="147"/>
  <c r="F1248" i="147"/>
  <c r="F1249" i="147"/>
  <c r="F1250" i="147"/>
  <c r="F1251" i="147"/>
  <c r="F1252" i="147"/>
  <c r="F1253" i="147"/>
  <c r="F1254" i="147"/>
  <c r="F1261" i="147"/>
  <c r="F1262" i="147"/>
  <c r="F1263" i="147"/>
  <c r="F1276" i="147"/>
  <c r="F1277" i="147"/>
  <c r="F1282" i="147"/>
  <c r="F1289" i="147"/>
  <c r="F1310" i="147"/>
  <c r="F1311" i="147"/>
  <c r="F1312" i="147"/>
  <c r="F1313" i="147"/>
  <c r="F1315" i="147"/>
  <c r="F1316" i="147"/>
  <c r="F1317" i="147"/>
  <c r="F1322" i="147"/>
  <c r="F1323" i="147"/>
  <c r="F1324" i="147"/>
  <c r="F1346" i="147"/>
  <c r="F1347" i="147"/>
  <c r="F1348" i="147"/>
  <c r="F1349" i="147"/>
  <c r="F1384" i="147"/>
  <c r="F1385" i="147"/>
  <c r="F1386" i="147"/>
  <c r="F1397" i="147"/>
  <c r="F1405" i="147"/>
  <c r="F1406" i="147"/>
  <c r="F1410" i="147"/>
  <c r="F1424" i="147"/>
  <c r="F1425" i="147"/>
  <c r="F1426" i="147"/>
  <c r="F1427" i="147"/>
  <c r="F1428" i="147"/>
  <c r="F1443" i="147"/>
  <c r="F1474" i="147"/>
  <c r="F1480" i="147"/>
  <c r="F1481" i="147"/>
  <c r="F1488" i="147"/>
  <c r="F1489" i="147"/>
  <c r="F1507" i="147"/>
  <c r="F1560" i="147"/>
  <c r="F1619" i="147"/>
  <c r="F1635" i="147"/>
  <c r="F1644" i="147"/>
  <c r="F1645" i="147"/>
  <c r="F1647" i="147"/>
  <c r="F1648" i="147"/>
  <c r="F1650" i="147"/>
  <c r="F1670" i="147"/>
  <c r="F1683" i="147"/>
  <c r="F1684" i="147"/>
  <c r="F1685" i="147"/>
  <c r="F1686" i="147"/>
  <c r="F1687" i="147"/>
  <c r="F1688" i="147"/>
  <c r="F1704" i="147"/>
  <c r="F1737" i="147"/>
  <c r="F1752" i="147"/>
  <c r="F1760" i="147"/>
  <c r="F1761" i="147"/>
  <c r="F1767" i="147"/>
  <c r="F1801" i="147"/>
  <c r="F1802" i="147"/>
  <c r="F4" i="147"/>
  <c r="F12" i="147"/>
  <c r="F13" i="147"/>
  <c r="F26" i="147"/>
  <c r="F27" i="147"/>
  <c r="F28" i="147"/>
  <c r="F29" i="147"/>
  <c r="F40" i="147"/>
  <c r="F41" i="147"/>
  <c r="F42" i="147"/>
  <c r="F43" i="147"/>
  <c r="F44" i="147"/>
  <c r="F63" i="147"/>
  <c r="F64" i="147"/>
  <c r="F65" i="147"/>
  <c r="F71" i="147"/>
  <c r="F104" i="147"/>
  <c r="F107" i="147"/>
  <c r="F109" i="147"/>
  <c r="F113" i="147"/>
  <c r="F114" i="147"/>
  <c r="F115" i="147"/>
  <c r="F122" i="147"/>
  <c r="F124" i="147"/>
  <c r="F125" i="147"/>
  <c r="F126" i="147"/>
  <c r="F127" i="147"/>
  <c r="F135" i="147"/>
  <c r="F137" i="147"/>
  <c r="F139" i="147"/>
  <c r="F140" i="147"/>
  <c r="F157" i="147"/>
  <c r="F164" i="147"/>
  <c r="F167" i="147"/>
  <c r="F168" i="147"/>
  <c r="F169" i="147"/>
  <c r="F171" i="147"/>
  <c r="F177" i="147"/>
  <c r="F183" i="147"/>
  <c r="F185" i="147"/>
  <c r="F186" i="147"/>
  <c r="F187" i="147"/>
  <c r="F188" i="147"/>
  <c r="F189" i="147"/>
  <c r="F190" i="147"/>
  <c r="F191" i="147"/>
  <c r="F231" i="147"/>
  <c r="F233" i="147"/>
  <c r="F234" i="147"/>
  <c r="F239" i="147"/>
  <c r="F240" i="147"/>
  <c r="F241" i="147"/>
  <c r="F242" i="147"/>
  <c r="F243" i="147"/>
  <c r="F261" i="147"/>
  <c r="F287" i="147"/>
  <c r="F288" i="147"/>
  <c r="F289" i="147"/>
  <c r="F292" i="147"/>
  <c r="F305" i="147"/>
  <c r="F306" i="147"/>
  <c r="F307" i="147"/>
  <c r="F308" i="147"/>
  <c r="F309" i="147"/>
  <c r="F310" i="147"/>
  <c r="F311" i="147"/>
  <c r="F312" i="147"/>
  <c r="F313" i="147"/>
  <c r="F314" i="147"/>
  <c r="F315" i="147"/>
  <c r="F316" i="147"/>
  <c r="F320" i="147"/>
  <c r="F392" i="147"/>
  <c r="F417" i="147"/>
  <c r="F450" i="147"/>
  <c r="F451" i="147"/>
  <c r="F453" i="147"/>
  <c r="F454" i="147"/>
  <c r="F455" i="147"/>
  <c r="F456" i="147"/>
  <c r="F457" i="147"/>
  <c r="F458" i="147"/>
  <c r="F472" i="147"/>
  <c r="F479" i="147"/>
  <c r="F480" i="147"/>
  <c r="F481" i="147"/>
  <c r="F484" i="147"/>
  <c r="F485" i="147"/>
  <c r="F486" i="147"/>
  <c r="F502" i="147"/>
  <c r="F507" i="147"/>
  <c r="F519" i="147"/>
  <c r="F520" i="147"/>
  <c r="F521" i="147"/>
  <c r="F522" i="147"/>
  <c r="F523" i="147"/>
  <c r="F524" i="147"/>
  <c r="F525" i="147"/>
  <c r="F526" i="147"/>
  <c r="F527" i="147"/>
  <c r="F528" i="147"/>
  <c r="F529" i="147"/>
  <c r="F531" i="147"/>
  <c r="F539" i="147"/>
  <c r="F549" i="147"/>
  <c r="F550" i="147"/>
  <c r="F551" i="147"/>
  <c r="F554" i="147"/>
  <c r="F558" i="147"/>
  <c r="F559" i="147"/>
  <c r="F561" i="147"/>
  <c r="F595" i="147"/>
  <c r="F596" i="147"/>
  <c r="F605" i="147"/>
  <c r="F614" i="147"/>
  <c r="F625" i="147"/>
  <c r="F626" i="147"/>
  <c r="F627" i="147"/>
  <c r="F628" i="147"/>
  <c r="F646" i="147"/>
  <c r="F661" i="147"/>
  <c r="F662" i="147"/>
  <c r="F663" i="147"/>
  <c r="F664" i="147"/>
  <c r="F700" i="147"/>
  <c r="F704" i="147"/>
  <c r="F705" i="147"/>
  <c r="F707" i="147"/>
  <c r="F708" i="147"/>
  <c r="F709" i="147"/>
  <c r="F720" i="147"/>
  <c r="F721" i="147"/>
  <c r="F729" i="147"/>
  <c r="F741" i="147"/>
  <c r="F742" i="147"/>
  <c r="F744" i="147"/>
  <c r="F756" i="147"/>
  <c r="F775" i="147"/>
  <c r="F809" i="147"/>
  <c r="F810" i="147"/>
  <c r="F811" i="147"/>
  <c r="F812" i="147"/>
  <c r="F813" i="147"/>
  <c r="F814" i="147"/>
  <c r="F816" i="147"/>
  <c r="F817" i="147"/>
  <c r="F893" i="147"/>
  <c r="F894" i="147"/>
  <c r="F895" i="147"/>
  <c r="F896" i="147"/>
  <c r="F897" i="147"/>
  <c r="F898" i="147"/>
  <c r="F899" i="147"/>
  <c r="F900" i="147"/>
  <c r="F923" i="147"/>
  <c r="F924" i="147"/>
  <c r="F925" i="147"/>
  <c r="F926" i="147"/>
  <c r="F927" i="147"/>
  <c r="F928" i="147"/>
  <c r="F929" i="147"/>
  <c r="F930" i="147"/>
  <c r="F931" i="147"/>
  <c r="F933" i="147"/>
  <c r="F934" i="147"/>
  <c r="F937" i="147"/>
  <c r="F938" i="147"/>
  <c r="F939" i="147"/>
  <c r="F940" i="147"/>
  <c r="F941" i="147"/>
  <c r="F942" i="147"/>
  <c r="F943" i="147"/>
  <c r="F944" i="147"/>
  <c r="F945" i="147"/>
  <c r="F948" i="147"/>
  <c r="F949" i="147"/>
  <c r="F950" i="147"/>
  <c r="F951" i="147"/>
  <c r="F952" i="147"/>
  <c r="F954" i="147"/>
  <c r="F955" i="147"/>
  <c r="F956" i="147"/>
  <c r="F968" i="147"/>
  <c r="F976" i="147"/>
  <c r="F977" i="147"/>
  <c r="F978" i="147"/>
  <c r="F979" i="147"/>
  <c r="F980" i="147"/>
  <c r="F985" i="147"/>
  <c r="F995" i="147"/>
  <c r="F996" i="147"/>
  <c r="F1009" i="147"/>
  <c r="F1014" i="147"/>
  <c r="F1016" i="147"/>
  <c r="F1022" i="147"/>
  <c r="F1023" i="147"/>
  <c r="F1024" i="147"/>
  <c r="F1025" i="147"/>
  <c r="F1026" i="147"/>
  <c r="F1027" i="147"/>
  <c r="F1028" i="147"/>
  <c r="F1029" i="147"/>
  <c r="F1030" i="147"/>
  <c r="F1037" i="147"/>
  <c r="F1038" i="147"/>
  <c r="F1039" i="147"/>
  <c r="F1040" i="147"/>
  <c r="F1041" i="147"/>
  <c r="F1042" i="147"/>
  <c r="F1043" i="147"/>
  <c r="F1044" i="147"/>
  <c r="F1072" i="147"/>
  <c r="F1073" i="147"/>
  <c r="F1074" i="147"/>
  <c r="F1075" i="147"/>
  <c r="F1076" i="147"/>
  <c r="F1077" i="147"/>
  <c r="F1084" i="147"/>
  <c r="F1085" i="147"/>
  <c r="F1086" i="147"/>
  <c r="F1087" i="147"/>
  <c r="F1088" i="147"/>
  <c r="F1089" i="147"/>
  <c r="F1104" i="147"/>
  <c r="F1105" i="147"/>
  <c r="F1106" i="147"/>
  <c r="F1107" i="147"/>
  <c r="F1108" i="147"/>
  <c r="F1120" i="147"/>
  <c r="F1135" i="147"/>
  <c r="F1136" i="147"/>
  <c r="F1137" i="147"/>
  <c r="F1138" i="147"/>
  <c r="F1139" i="147"/>
  <c r="F1140" i="147"/>
  <c r="F1143" i="147"/>
  <c r="F1146" i="147"/>
  <c r="F1147" i="147"/>
  <c r="F1148" i="147"/>
  <c r="F1149" i="147"/>
  <c r="F1150" i="147"/>
  <c r="F1151" i="147"/>
  <c r="F1152" i="147"/>
  <c r="F1153" i="147"/>
  <c r="F1154" i="147"/>
  <c r="F1160" i="147"/>
  <c r="F1161" i="147"/>
  <c r="F1162" i="147"/>
  <c r="F1163" i="147"/>
  <c r="F1168" i="147"/>
  <c r="F1169" i="147"/>
  <c r="F1174" i="147"/>
  <c r="F1181" i="147"/>
  <c r="F1182" i="147"/>
  <c r="F1191" i="147"/>
  <c r="F1198" i="147"/>
  <c r="F1199" i="147"/>
  <c r="F1208" i="147"/>
  <c r="F1209" i="147"/>
  <c r="F1210" i="147"/>
  <c r="F1211" i="147"/>
  <c r="F1212" i="147"/>
  <c r="F1220" i="147"/>
  <c r="F1223" i="147"/>
  <c r="F1224" i="147"/>
  <c r="F1225" i="147"/>
  <c r="F1226" i="147"/>
  <c r="F1258" i="147"/>
  <c r="F1259" i="147"/>
  <c r="F1266" i="147"/>
  <c r="F1267" i="147"/>
  <c r="F1268" i="147"/>
  <c r="F1269" i="147"/>
  <c r="F1270" i="147"/>
  <c r="F1274" i="147"/>
  <c r="F1279" i="147"/>
  <c r="F1283" i="147"/>
  <c r="F1284" i="147"/>
  <c r="F1285" i="147"/>
  <c r="F1286" i="147"/>
  <c r="F1290" i="147"/>
  <c r="F1291" i="147"/>
  <c r="F1292" i="147"/>
  <c r="F1293" i="147"/>
  <c r="F1294" i="147"/>
  <c r="F1307" i="147"/>
  <c r="F1314" i="147"/>
  <c r="F1354" i="147"/>
  <c r="F1355" i="147"/>
  <c r="F1356" i="147"/>
  <c r="F1357" i="147"/>
  <c r="F1358" i="147"/>
  <c r="F1359" i="147"/>
  <c r="F1360" i="147"/>
  <c r="F1361" i="147"/>
  <c r="F1383" i="147"/>
  <c r="F1395" i="147"/>
  <c r="F1398" i="147"/>
  <c r="F1399" i="147"/>
  <c r="F1400" i="147"/>
  <c r="F1402" i="147"/>
  <c r="F1430" i="147"/>
  <c r="F1431" i="147"/>
  <c r="F1432" i="147"/>
  <c r="F1433" i="147"/>
  <c r="F1434" i="147"/>
  <c r="F1442" i="147"/>
  <c r="F1475" i="147"/>
  <c r="F1476" i="147"/>
  <c r="F1477" i="147"/>
  <c r="F1478" i="147"/>
  <c r="F1479" i="147"/>
  <c r="F1486" i="147"/>
  <c r="F1492" i="147"/>
  <c r="F1493" i="147"/>
  <c r="F1494" i="147"/>
  <c r="F1495" i="147"/>
  <c r="F1496" i="147"/>
  <c r="F1497" i="147"/>
  <c r="F1498" i="147"/>
  <c r="F1499" i="147"/>
  <c r="F1500" i="147"/>
  <c r="F1501" i="147"/>
  <c r="F1502" i="147"/>
  <c r="F1503" i="147"/>
  <c r="F1506" i="147"/>
  <c r="F1509" i="147"/>
  <c r="F1510" i="147"/>
  <c r="F1517" i="147"/>
  <c r="F1518" i="147"/>
  <c r="F1519" i="147"/>
  <c r="F1520" i="147"/>
  <c r="F1521" i="147"/>
  <c r="F1522" i="147"/>
  <c r="F1524" i="147"/>
  <c r="F1525" i="147"/>
  <c r="F1526" i="147"/>
  <c r="F1527" i="147"/>
  <c r="F1528" i="147"/>
  <c r="F1529" i="147"/>
  <c r="F1530" i="147"/>
  <c r="F1551" i="147"/>
  <c r="F1553" i="147"/>
  <c r="F1563" i="147"/>
  <c r="F1564" i="147"/>
  <c r="F1565" i="147"/>
  <c r="F1566" i="147"/>
  <c r="F1567" i="147"/>
  <c r="F1568" i="147"/>
  <c r="F1569" i="147"/>
  <c r="F1570" i="147"/>
  <c r="F1571" i="147"/>
  <c r="F1577" i="147"/>
  <c r="F1585" i="147"/>
  <c r="F1586" i="147"/>
  <c r="F1601" i="147"/>
  <c r="F1604" i="147"/>
  <c r="F1618" i="147"/>
  <c r="F1629" i="147"/>
  <c r="F1634" i="147"/>
  <c r="F1638" i="147"/>
  <c r="F1646" i="147"/>
  <c r="F1649" i="147"/>
  <c r="F1651" i="147"/>
  <c r="F1652" i="147"/>
  <c r="F1653" i="147"/>
  <c r="F1654" i="147"/>
  <c r="F1659" i="147"/>
  <c r="F1660" i="147"/>
  <c r="F1661" i="147"/>
  <c r="F1662" i="147"/>
  <c r="F1663" i="147"/>
  <c r="F1665" i="147"/>
  <c r="F1666" i="147"/>
  <c r="F1667" i="147"/>
  <c r="F1697" i="147"/>
  <c r="F1699" i="147"/>
  <c r="F1708" i="147"/>
  <c r="F1709" i="147"/>
  <c r="F1714" i="147"/>
  <c r="F1724" i="147"/>
  <c r="F1734" i="147"/>
  <c r="F1741" i="147"/>
  <c r="F1742" i="147"/>
  <c r="F1744" i="147"/>
  <c r="F1745" i="147"/>
  <c r="F1746" i="147"/>
  <c r="F1747" i="147"/>
  <c r="F1748" i="147"/>
  <c r="F1749" i="147"/>
  <c r="F1750" i="147"/>
  <c r="F1751" i="147"/>
  <c r="F1777" i="147"/>
  <c r="F1779" i="147"/>
  <c r="F1782" i="147"/>
  <c r="F1783" i="147"/>
  <c r="F1784" i="147"/>
  <c r="F1796" i="147"/>
  <c r="F1797" i="147"/>
  <c r="F513" i="147"/>
  <c r="F15" i="147"/>
  <c r="F16" i="147"/>
  <c r="F18" i="147"/>
  <c r="F17" i="147"/>
  <c r="F25" i="147"/>
  <c r="F34" i="147"/>
  <c r="F70" i="147"/>
  <c r="F69" i="147"/>
  <c r="F108" i="147"/>
  <c r="F35" i="147"/>
  <c r="F6" i="147"/>
  <c r="F74" i="147"/>
  <c r="F75" i="147"/>
  <c r="F76" i="147"/>
  <c r="F106" i="147"/>
  <c r="F279" i="147"/>
  <c r="F77" i="147"/>
  <c r="F116" i="147"/>
  <c r="F117" i="147"/>
  <c r="F118" i="147"/>
  <c r="F119" i="147"/>
  <c r="F120" i="147"/>
  <c r="F121" i="147"/>
  <c r="F128" i="147"/>
  <c r="F129" i="147"/>
  <c r="F131" i="147"/>
  <c r="F290" i="147"/>
  <c r="F19" i="147"/>
  <c r="F20" i="147"/>
  <c r="F21" i="147"/>
  <c r="F132" i="147"/>
  <c r="F146" i="147"/>
  <c r="F147" i="147"/>
  <c r="F148" i="147"/>
  <c r="F291" i="147"/>
  <c r="F36" i="147"/>
  <c r="F37" i="147"/>
  <c r="F73" i="147"/>
  <c r="F123" i="147"/>
  <c r="F176" i="147"/>
  <c r="F178" i="147"/>
  <c r="F179" i="147"/>
  <c r="F218" i="147"/>
  <c r="F130" i="147"/>
  <c r="F133" i="147"/>
  <c r="F96" i="147"/>
  <c r="F134" i="147"/>
  <c r="F158" i="147"/>
  <c r="F159" i="147"/>
  <c r="F160" i="147"/>
  <c r="F138" i="147"/>
  <c r="F180" i="147"/>
  <c r="F182" i="147"/>
  <c r="F194" i="147"/>
  <c r="F195" i="147"/>
  <c r="F163" i="147"/>
  <c r="F196" i="147"/>
  <c r="F490" i="147"/>
  <c r="F512" i="147"/>
  <c r="F197" i="147"/>
  <c r="F237" i="147"/>
  <c r="F245" i="147"/>
  <c r="F246" i="147"/>
  <c r="F214" i="147"/>
  <c r="F151" i="147"/>
  <c r="F393" i="147"/>
  <c r="F228" i="147"/>
  <c r="F219" i="147"/>
  <c r="F226" i="147"/>
  <c r="F227" i="147"/>
  <c r="F394" i="147"/>
  <c r="F395" i="147"/>
  <c r="F247" i="147"/>
  <c r="F244" i="147"/>
  <c r="F248" i="147"/>
  <c r="F249" i="147"/>
  <c r="F250" i="147"/>
  <c r="F251" i="147"/>
  <c r="F283" i="147"/>
  <c r="F284" i="147"/>
  <c r="F286" i="147"/>
  <c r="F254" i="147"/>
  <c r="F255" i="147"/>
  <c r="F149" i="147"/>
  <c r="F404" i="147"/>
  <c r="F229" i="147"/>
  <c r="F280" i="147"/>
  <c r="F282" i="147"/>
  <c r="F346" i="147"/>
  <c r="F347" i="147"/>
  <c r="F356" i="147"/>
  <c r="F153" i="147"/>
  <c r="F406" i="147"/>
  <c r="F220" i="147"/>
  <c r="F161" i="147"/>
  <c r="F297" i="147"/>
  <c r="F156" i="147"/>
  <c r="F184" i="147"/>
  <c r="F357" i="147"/>
  <c r="F358" i="147"/>
  <c r="F260" i="147"/>
  <c r="F285" i="147"/>
  <c r="F296" i="147"/>
  <c r="F352" i="147"/>
  <c r="F359" i="147"/>
  <c r="F360" i="147"/>
  <c r="F298" i="147"/>
  <c r="F353" i="147"/>
  <c r="F354" i="147"/>
  <c r="F319" i="147"/>
  <c r="F377" i="147"/>
  <c r="F361" i="147"/>
  <c r="F381" i="147"/>
  <c r="F382" i="147"/>
  <c r="F383" i="147"/>
  <c r="F384" i="147"/>
  <c r="F385" i="147"/>
  <c r="F386" i="147"/>
  <c r="F387" i="147"/>
  <c r="F388" i="147"/>
  <c r="F423" i="147"/>
  <c r="F378" i="147"/>
  <c r="F398" i="147"/>
  <c r="F221" i="147"/>
  <c r="F530" i="147"/>
  <c r="F389" i="147"/>
  <c r="F463" i="147"/>
  <c r="F505" i="147"/>
  <c r="F533" i="147"/>
  <c r="F405" i="147"/>
  <c r="F407" i="147"/>
  <c r="F409" i="147"/>
  <c r="F410" i="147"/>
  <c r="F222" i="147"/>
  <c r="F408" i="147"/>
  <c r="F403" i="147"/>
  <c r="F411" i="147"/>
  <c r="F535" i="147"/>
  <c r="F428" i="147"/>
  <c r="F355" i="147"/>
  <c r="F365" i="147"/>
  <c r="F367" i="147"/>
  <c r="F379" i="147"/>
  <c r="F431" i="147"/>
  <c r="F432" i="147"/>
  <c r="F537" i="147"/>
  <c r="F452" i="147"/>
  <c r="F969" i="147"/>
  <c r="F607" i="147"/>
  <c r="F162" i="147"/>
  <c r="F343" i="147"/>
  <c r="F366" i="147"/>
  <c r="F368" i="147"/>
  <c r="F462" i="147"/>
  <c r="F464" i="147"/>
  <c r="F465" i="147"/>
  <c r="F466" i="147"/>
  <c r="F467" i="147"/>
  <c r="F468" i="147"/>
  <c r="F469" i="147"/>
  <c r="F470" i="147"/>
  <c r="F492" i="147"/>
  <c r="F495" i="147"/>
  <c r="F496" i="147"/>
  <c r="F497" i="147"/>
  <c r="F498" i="147"/>
  <c r="F501" i="147"/>
  <c r="F508" i="147"/>
  <c r="F517" i="147"/>
  <c r="F536" i="147"/>
  <c r="F591" i="147"/>
  <c r="F593" i="147"/>
  <c r="F609" i="147"/>
  <c r="F433" i="147"/>
  <c r="F412" i="147"/>
  <c r="F448" i="147"/>
  <c r="F514" i="147"/>
  <c r="F515" i="147"/>
  <c r="F532" i="147"/>
  <c r="F560" i="147"/>
  <c r="F608" i="147"/>
  <c r="F701" i="147"/>
  <c r="F613" i="147"/>
  <c r="F672" i="147"/>
  <c r="F673" i="147"/>
  <c r="F548" i="147"/>
  <c r="F599" i="147"/>
  <c r="F653" i="147"/>
  <c r="F654" i="147"/>
  <c r="F516" i="147"/>
  <c r="F684" i="147"/>
  <c r="F572" i="147"/>
  <c r="F573" i="147"/>
  <c r="F574" i="147"/>
  <c r="F600" i="147"/>
  <c r="F601" i="147"/>
  <c r="F640" i="147"/>
  <c r="F641" i="147"/>
  <c r="F674" i="147"/>
  <c r="F675" i="147"/>
  <c r="F602" i="147"/>
  <c r="F603" i="147"/>
  <c r="F604" i="147"/>
  <c r="F611" i="147"/>
  <c r="F612" i="147"/>
  <c r="F629" i="147"/>
  <c r="F630" i="147"/>
  <c r="F647" i="147"/>
  <c r="F964" i="147"/>
  <c r="F223" i="147"/>
  <c r="F299" i="147"/>
  <c r="F449" i="147"/>
  <c r="F493" i="147"/>
  <c r="F494" i="147"/>
  <c r="F511" i="147"/>
  <c r="F633" i="147"/>
  <c r="F634" i="147"/>
  <c r="F635" i="147"/>
  <c r="F642" i="147"/>
  <c r="F643" i="147"/>
  <c r="F685" i="147"/>
  <c r="F732" i="147"/>
  <c r="F738" i="147"/>
  <c r="F636" i="147"/>
  <c r="F637" i="147"/>
  <c r="F638" i="147"/>
  <c r="F648" i="147"/>
  <c r="F649" i="147"/>
  <c r="F650" i="147"/>
  <c r="F651" i="147"/>
  <c r="F652" i="147"/>
  <c r="F714" i="147"/>
  <c r="F788" i="147"/>
  <c r="F639" i="147"/>
  <c r="F644" i="147"/>
  <c r="F645" i="147"/>
  <c r="F789" i="147"/>
  <c r="F790" i="147"/>
  <c r="F659" i="147"/>
  <c r="F676" i="147"/>
  <c r="F677" i="147"/>
  <c r="F678" i="147"/>
  <c r="F679" i="147"/>
  <c r="F680" i="147"/>
  <c r="F681" i="147"/>
  <c r="F682" i="147"/>
  <c r="F683" i="147"/>
  <c r="F696" i="147"/>
  <c r="F697" i="147"/>
  <c r="F723" i="147"/>
  <c r="F724" i="147"/>
  <c r="F791" i="147"/>
  <c r="F792" i="147"/>
  <c r="F660" i="147"/>
  <c r="F725" i="147"/>
  <c r="F726" i="147"/>
  <c r="F670" i="147"/>
  <c r="F981" i="147"/>
  <c r="F715" i="147"/>
  <c r="F716" i="147"/>
  <c r="F717" i="147"/>
  <c r="F718" i="147"/>
  <c r="F734" i="147"/>
  <c r="F728" i="147"/>
  <c r="F730" i="147"/>
  <c r="F774" i="147"/>
  <c r="F891" i="147"/>
  <c r="F892" i="147"/>
  <c r="F936" i="147"/>
  <c r="F1000" i="147"/>
  <c r="F1125" i="147"/>
  <c r="F1288" i="147"/>
  <c r="F739" i="147"/>
  <c r="F737" i="147"/>
  <c r="F776" i="147"/>
  <c r="F970" i="147"/>
  <c r="F740" i="147"/>
  <c r="F694" i="147"/>
  <c r="F735" i="147"/>
  <c r="F773" i="147"/>
  <c r="F1032" i="147"/>
  <c r="F743" i="147"/>
  <c r="F770" i="147"/>
  <c r="F794" i="147"/>
  <c r="F698" i="147"/>
  <c r="F798" i="147"/>
  <c r="F808" i="147"/>
  <c r="F818" i="147"/>
  <c r="F795" i="147"/>
  <c r="F796" i="147"/>
  <c r="F836" i="147"/>
  <c r="F838" i="147"/>
  <c r="F1295" i="147"/>
  <c r="F1374" i="147"/>
  <c r="F1401" i="147"/>
  <c r="F719" i="147"/>
  <c r="F731" i="147"/>
  <c r="F766" i="147"/>
  <c r="F767" i="147"/>
  <c r="F890" i="147"/>
  <c r="F1048" i="147"/>
  <c r="F1109" i="147"/>
  <c r="F1110" i="147"/>
  <c r="F1111" i="147"/>
  <c r="F1112" i="147"/>
  <c r="F1113" i="147"/>
  <c r="F1115" i="147"/>
  <c r="F1119" i="147"/>
  <c r="F1158" i="147"/>
  <c r="F840" i="147"/>
  <c r="F842" i="147"/>
  <c r="F300" i="147"/>
  <c r="F301" i="147"/>
  <c r="F797" i="147"/>
  <c r="F1798" i="147"/>
  <c r="F1159" i="147"/>
  <c r="F975" i="147"/>
  <c r="F982" i="147"/>
  <c r="F1095" i="147"/>
  <c r="F1413" i="147"/>
  <c r="F1415" i="147"/>
  <c r="F1420" i="147"/>
  <c r="F1439" i="147"/>
  <c r="F1448" i="147"/>
  <c r="F1511" i="147"/>
  <c r="F983" i="147"/>
  <c r="F884" i="147"/>
  <c r="F984" i="147"/>
  <c r="F302" i="147"/>
  <c r="F901" i="147"/>
  <c r="F1010" i="147"/>
  <c r="F962" i="147"/>
  <c r="F963" i="147"/>
  <c r="F1012" i="147"/>
  <c r="F1013" i="147"/>
  <c r="F1017" i="147"/>
  <c r="F1018" i="147"/>
  <c r="F1019" i="147"/>
  <c r="F1020" i="147"/>
  <c r="F1171" i="147"/>
  <c r="F1172" i="147"/>
  <c r="F1236" i="147"/>
  <c r="F902" i="147"/>
  <c r="F903" i="147"/>
  <c r="F1036" i="147"/>
  <c r="F3" i="147"/>
  <c r="F14" i="147"/>
  <c r="F24" i="147"/>
  <c r="F67" i="147"/>
  <c r="F68" i="147"/>
  <c r="F78" i="147"/>
  <c r="F79" i="147"/>
  <c r="F80" i="147"/>
  <c r="F81" i="147"/>
  <c r="F82" i="147"/>
  <c r="F83" i="147"/>
  <c r="F89" i="147"/>
  <c r="F91" i="147"/>
  <c r="F105" i="147"/>
  <c r="F170" i="147"/>
  <c r="F181" i="147"/>
  <c r="F192" i="147"/>
  <c r="F193" i="147"/>
  <c r="F236" i="147"/>
  <c r="F256" i="147"/>
  <c r="F257" i="147"/>
  <c r="F258" i="147"/>
  <c r="F259" i="147"/>
  <c r="F328" i="147"/>
  <c r="F329" i="147"/>
  <c r="F330" i="147"/>
  <c r="F331" i="147"/>
  <c r="F332" i="147"/>
  <c r="F333" i="147"/>
  <c r="F334" i="147"/>
  <c r="F335" i="147"/>
  <c r="F339" i="147"/>
  <c r="F344" i="147"/>
  <c r="F345" i="147"/>
  <c r="F390" i="147"/>
  <c r="F391" i="147"/>
  <c r="F418" i="147"/>
  <c r="F419" i="147"/>
  <c r="F420" i="147"/>
  <c r="F429" i="147"/>
  <c r="F430" i="147"/>
  <c r="F460" i="147"/>
  <c r="F461" i="147"/>
  <c r="F473" i="147"/>
  <c r="F474" i="147"/>
  <c r="F499" i="147"/>
  <c r="F500" i="147"/>
  <c r="F503" i="147"/>
  <c r="F534" i="147"/>
  <c r="F547" i="147"/>
  <c r="F552" i="147"/>
  <c r="F553" i="147"/>
  <c r="F555" i="147"/>
  <c r="F556" i="147"/>
  <c r="F557" i="147"/>
  <c r="F562" i="147"/>
  <c r="F563" i="147"/>
  <c r="F564" i="147"/>
  <c r="F565" i="147"/>
  <c r="F566" i="147"/>
  <c r="F567" i="147"/>
  <c r="F568" i="147"/>
  <c r="F569" i="147"/>
  <c r="F570" i="147"/>
  <c r="F575" i="147"/>
  <c r="F578" i="147"/>
  <c r="F592" i="147"/>
  <c r="F594" i="147"/>
  <c r="F606" i="147"/>
  <c r="F610" i="147"/>
  <c r="F615" i="147"/>
  <c r="F616" i="147"/>
  <c r="F655" i="147"/>
  <c r="F656" i="147"/>
  <c r="F657" i="147"/>
  <c r="F658" i="147"/>
  <c r="F686" i="147"/>
  <c r="F687" i="147"/>
  <c r="F688" i="147"/>
  <c r="F689" i="147"/>
  <c r="F690" i="147"/>
  <c r="F691" i="147"/>
  <c r="F706" i="147"/>
  <c r="F755" i="147"/>
  <c r="F763" i="147"/>
  <c r="F765" i="147"/>
  <c r="F768" i="147"/>
  <c r="F769" i="147"/>
  <c r="F781" i="147"/>
  <c r="F782" i="147"/>
  <c r="F799" i="147"/>
  <c r="F800" i="147"/>
  <c r="F801" i="147"/>
  <c r="F802" i="147"/>
  <c r="F803" i="147"/>
  <c r="F804" i="147"/>
  <c r="F805" i="147"/>
  <c r="F806" i="147"/>
  <c r="F807" i="147"/>
  <c r="F815" i="147"/>
  <c r="F906" i="147"/>
  <c r="F907" i="147"/>
  <c r="F908" i="147"/>
  <c r="F909" i="147"/>
  <c r="F918" i="147"/>
  <c r="F919" i="147"/>
  <c r="F920" i="147"/>
  <c r="F921" i="147"/>
  <c r="F922" i="147"/>
  <c r="F932" i="147"/>
  <c r="F935" i="147"/>
  <c r="F953" i="147"/>
  <c r="F966" i="147"/>
  <c r="F971" i="147"/>
  <c r="F972" i="147"/>
  <c r="F973" i="147"/>
  <c r="F974" i="147"/>
  <c r="F987" i="147"/>
  <c r="F992" i="147"/>
  <c r="F993" i="147"/>
  <c r="F994" i="147"/>
  <c r="F1006" i="147"/>
  <c r="F1008" i="147"/>
  <c r="F1049" i="147"/>
  <c r="F1050" i="147"/>
  <c r="F1051" i="147"/>
  <c r="F1052" i="147"/>
  <c r="F1053" i="147"/>
  <c r="F1054" i="147"/>
  <c r="F1081" i="147"/>
  <c r="F1091" i="147"/>
  <c r="F1092" i="147"/>
  <c r="F1116" i="147"/>
  <c r="F1128" i="147"/>
  <c r="F1129" i="147"/>
  <c r="F1130" i="147"/>
  <c r="F1131" i="147"/>
  <c r="F1132" i="147"/>
  <c r="F1133" i="147"/>
  <c r="F1141" i="147"/>
  <c r="F1142" i="147"/>
  <c r="F1144" i="147"/>
  <c r="F1145" i="147"/>
  <c r="F1175" i="147"/>
  <c r="F1176" i="147"/>
  <c r="F1177" i="147"/>
  <c r="F1178" i="147"/>
  <c r="F1179" i="147"/>
  <c r="F1193" i="147"/>
  <c r="F1194" i="147"/>
  <c r="F1195" i="147"/>
  <c r="F1196" i="147"/>
  <c r="F1197" i="147"/>
  <c r="F1203" i="147"/>
  <c r="F1204" i="147"/>
  <c r="F1205" i="147"/>
  <c r="F1206" i="147"/>
  <c r="F1207" i="147"/>
  <c r="F1214" i="147"/>
  <c r="F1215" i="147"/>
  <c r="F1216" i="147"/>
  <c r="F1217" i="147"/>
  <c r="F1218" i="147"/>
  <c r="F1219" i="147"/>
  <c r="F1221" i="147"/>
  <c r="F1222" i="147"/>
  <c r="F1255" i="147"/>
  <c r="F1256" i="147"/>
  <c r="F1257" i="147"/>
  <c r="F1271" i="147"/>
  <c r="F1272" i="147"/>
  <c r="F1273" i="147"/>
  <c r="F1318" i="147"/>
  <c r="F1319" i="147"/>
  <c r="F1336" i="147"/>
  <c r="F1337" i="147"/>
  <c r="F1338" i="147"/>
  <c r="F1339" i="147"/>
  <c r="F1340" i="147"/>
  <c r="F1341" i="147"/>
  <c r="F1342" i="147"/>
  <c r="F1343" i="147"/>
  <c r="F1344" i="147"/>
  <c r="F1345" i="147"/>
  <c r="F1351" i="147"/>
  <c r="F1352" i="147"/>
  <c r="F1367" i="147"/>
  <c r="F1368" i="147"/>
  <c r="F1369" i="147"/>
  <c r="F1370" i="147"/>
  <c r="F1371" i="147"/>
  <c r="F1372" i="147"/>
  <c r="F1373" i="147"/>
  <c r="F1378" i="147"/>
  <c r="F1379" i="147"/>
  <c r="F1380" i="147"/>
  <c r="F1388" i="147"/>
  <c r="F1396" i="147"/>
  <c r="F1441" i="147"/>
  <c r="F1458" i="147"/>
  <c r="F1459" i="147"/>
  <c r="F1460" i="147"/>
  <c r="F1461" i="147"/>
  <c r="F1462" i="147"/>
  <c r="F1463" i="147"/>
  <c r="F1464" i="147"/>
  <c r="F1465" i="147"/>
  <c r="F1466" i="147"/>
  <c r="F1467" i="147"/>
  <c r="F1468" i="147"/>
  <c r="F1469" i="147"/>
  <c r="F1470" i="147"/>
  <c r="F1471" i="147"/>
  <c r="F1472" i="147"/>
  <c r="F1473" i="147"/>
  <c r="F1482" i="147"/>
  <c r="F1487" i="147"/>
  <c r="F1491" i="147"/>
  <c r="F1505" i="147"/>
  <c r="F1516" i="147"/>
  <c r="F1523" i="147"/>
  <c r="F1555" i="147"/>
  <c r="F1557" i="147"/>
  <c r="F1558" i="147"/>
  <c r="F1559" i="147"/>
  <c r="F1561" i="147"/>
  <c r="F1562" i="147"/>
  <c r="F1582" i="147"/>
  <c r="F2" i="147"/>
  <c r="C173" i="122" l="1"/>
  <c r="C175" i="122" s="1"/>
  <c r="C174" i="122" l="1"/>
  <c r="C176" i="122" s="1"/>
  <c r="G22" i="105"/>
  <c r="G21" i="105"/>
  <c r="G20" i="105"/>
  <c r="G19" i="105"/>
  <c r="G18" i="105"/>
  <c r="G17" i="105"/>
  <c r="G16" i="105"/>
  <c r="G53" i="103"/>
  <c r="G52" i="103"/>
  <c r="G51" i="103"/>
  <c r="G50" i="103"/>
  <c r="G49" i="103"/>
  <c r="G48" i="103"/>
  <c r="G47" i="103"/>
  <c r="G46" i="103"/>
  <c r="G45" i="103"/>
  <c r="G44" i="103"/>
  <c r="G43" i="103"/>
  <c r="G42" i="103"/>
  <c r="G41" i="103"/>
  <c r="G40" i="103"/>
  <c r="G39" i="103"/>
  <c r="G38" i="103"/>
  <c r="G37" i="103"/>
  <c r="G36" i="103"/>
  <c r="G35" i="103"/>
  <c r="G34" i="103"/>
  <c r="G33" i="103"/>
  <c r="G32" i="103"/>
  <c r="G31" i="103"/>
  <c r="G30" i="103"/>
  <c r="G29" i="103"/>
  <c r="G28" i="103"/>
  <c r="S27" i="103"/>
  <c r="G27" i="103"/>
  <c r="G26" i="103"/>
  <c r="G25" i="103"/>
  <c r="G24" i="103"/>
  <c r="G23" i="103"/>
  <c r="G22" i="103"/>
  <c r="G21" i="103"/>
  <c r="G20" i="103"/>
  <c r="G19" i="103"/>
  <c r="G18" i="103"/>
  <c r="G17" i="103"/>
  <c r="G16" i="103"/>
  <c r="G23" i="104"/>
  <c r="G22" i="104"/>
  <c r="G21" i="104"/>
  <c r="G20" i="104"/>
  <c r="G19" i="104"/>
  <c r="G18" i="104"/>
  <c r="G17" i="104"/>
  <c r="S16" i="104"/>
  <c r="P16" i="104"/>
  <c r="M16" i="104"/>
  <c r="G16" i="104"/>
  <c r="G24" i="104"/>
  <c r="G15" i="104"/>
  <c r="G75" i="102"/>
  <c r="G74" i="102"/>
  <c r="G73" i="102"/>
  <c r="G72" i="102"/>
  <c r="F71" i="102"/>
  <c r="G71" i="102" s="1"/>
  <c r="G70" i="102"/>
  <c r="G69" i="102"/>
  <c r="G68" i="102"/>
  <c r="G67" i="102"/>
  <c r="G66" i="102"/>
  <c r="F65" i="102"/>
  <c r="G65" i="102" s="1"/>
  <c r="G64" i="102"/>
  <c r="G63" i="102"/>
  <c r="G62" i="102"/>
  <c r="G61" i="102"/>
  <c r="G60" i="102"/>
  <c r="G59" i="102"/>
  <c r="G58" i="102"/>
  <c r="G57" i="102"/>
  <c r="G56" i="102"/>
  <c r="G55" i="102"/>
  <c r="G54" i="102"/>
  <c r="G53" i="102"/>
  <c r="G52" i="102"/>
  <c r="G51" i="102"/>
  <c r="G50" i="102"/>
  <c r="G49" i="102"/>
  <c r="G48" i="102"/>
  <c r="G47" i="102"/>
  <c r="G46" i="102"/>
  <c r="G45" i="102"/>
  <c r="G44" i="102"/>
  <c r="G43" i="102"/>
  <c r="G42" i="102"/>
  <c r="G41" i="102"/>
  <c r="G40" i="102"/>
  <c r="G39" i="102"/>
  <c r="G38" i="102"/>
  <c r="G37" i="102"/>
  <c r="G36" i="102"/>
  <c r="G35" i="102"/>
  <c r="G34" i="102"/>
  <c r="G33" i="102"/>
  <c r="F32" i="102"/>
  <c r="G32" i="102" s="1"/>
  <c r="G31" i="102"/>
  <c r="G30" i="102"/>
  <c r="G29" i="102"/>
  <c r="G28" i="102"/>
  <c r="G27" i="102"/>
  <c r="G26" i="102"/>
  <c r="G25" i="102"/>
  <c r="G24" i="102"/>
  <c r="G23" i="102"/>
  <c r="G22" i="102"/>
  <c r="G21" i="102"/>
  <c r="G20" i="102"/>
  <c r="G19" i="102"/>
  <c r="G18" i="102"/>
  <c r="G17" i="102"/>
  <c r="G16" i="102"/>
  <c r="G17" i="100"/>
  <c r="G18" i="100"/>
  <c r="G19" i="100"/>
  <c r="G20" i="100"/>
  <c r="G21" i="100"/>
  <c r="G22" i="100"/>
  <c r="G23" i="100"/>
  <c r="G24" i="100"/>
  <c r="G25" i="100"/>
  <c r="G26" i="100"/>
  <c r="G27" i="100"/>
  <c r="G28" i="100"/>
  <c r="G29" i="100"/>
  <c r="G30" i="100"/>
  <c r="G31" i="100"/>
  <c r="G32" i="100"/>
  <c r="G33" i="100"/>
  <c r="G34" i="100"/>
  <c r="G35" i="100"/>
  <c r="G36" i="100"/>
  <c r="G37" i="100"/>
  <c r="G38" i="100"/>
  <c r="G39" i="100"/>
  <c r="G40" i="100"/>
  <c r="G41" i="100"/>
  <c r="G42" i="100"/>
  <c r="G43" i="100"/>
  <c r="G44" i="100"/>
  <c r="G45" i="100"/>
  <c r="G46" i="100"/>
  <c r="G47" i="100"/>
  <c r="G48" i="100"/>
  <c r="G49" i="100"/>
  <c r="G50" i="100"/>
  <c r="G51" i="100"/>
  <c r="G52" i="100"/>
  <c r="G53" i="100"/>
  <c r="G54" i="100"/>
  <c r="G55" i="100"/>
  <c r="G56" i="100"/>
  <c r="G57" i="100"/>
  <c r="G58" i="100"/>
  <c r="G59" i="100"/>
  <c r="G60" i="100"/>
  <c r="G61" i="100"/>
  <c r="G62" i="100"/>
  <c r="G63" i="100"/>
  <c r="G64" i="100"/>
  <c r="G65" i="100"/>
  <c r="G66" i="100"/>
  <c r="G67" i="100"/>
  <c r="G68" i="100"/>
  <c r="G69" i="100"/>
  <c r="G70" i="100"/>
  <c r="G71" i="100"/>
  <c r="G72" i="100"/>
  <c r="G73" i="100"/>
  <c r="G74" i="100"/>
  <c r="G75" i="100"/>
  <c r="G76" i="100"/>
  <c r="G77" i="100"/>
  <c r="G78" i="100"/>
  <c r="G79" i="100"/>
  <c r="G80" i="100"/>
  <c r="G81" i="100"/>
  <c r="G82" i="100"/>
  <c r="G83" i="100"/>
  <c r="G84" i="100"/>
  <c r="G85" i="100"/>
  <c r="G88" i="100"/>
  <c r="G89" i="100"/>
  <c r="G90" i="100"/>
  <c r="G91" i="100"/>
  <c r="G92" i="100"/>
  <c r="G93" i="100"/>
  <c r="G94" i="100"/>
  <c r="G95" i="100"/>
  <c r="G96" i="100"/>
  <c r="G97" i="100"/>
  <c r="G98" i="100"/>
  <c r="G99" i="100"/>
  <c r="G100" i="100"/>
  <c r="G101" i="100"/>
  <c r="G102" i="100"/>
  <c r="G103" i="100"/>
  <c r="G104" i="100"/>
  <c r="G105" i="100"/>
  <c r="G106" i="100"/>
  <c r="G107" i="100"/>
  <c r="G108" i="100"/>
  <c r="G109" i="100"/>
  <c r="G110" i="100"/>
  <c r="G111" i="100"/>
  <c r="G112" i="100"/>
  <c r="G113" i="100"/>
  <c r="G114" i="100"/>
  <c r="G115" i="100"/>
  <c r="G116" i="100"/>
  <c r="G117" i="100"/>
  <c r="G118" i="100"/>
  <c r="G119" i="100"/>
  <c r="G120" i="100"/>
  <c r="G121" i="100"/>
  <c r="G122" i="100"/>
  <c r="G123" i="100"/>
  <c r="G124" i="100"/>
  <c r="G125" i="100"/>
  <c r="G126" i="100"/>
  <c r="G127" i="100"/>
  <c r="G128" i="100"/>
  <c r="G129" i="100"/>
  <c r="G130" i="100"/>
  <c r="G16" i="100"/>
  <c r="F87" i="100"/>
  <c r="G87" i="100" s="1"/>
  <c r="F86" i="100"/>
  <c r="G86" i="100" s="1"/>
  <c r="G116" i="101"/>
  <c r="G115" i="101"/>
  <c r="S114" i="101"/>
  <c r="P114" i="101"/>
  <c r="M114" i="101"/>
  <c r="G114" i="101"/>
  <c r="G113" i="101"/>
  <c r="G112" i="101"/>
  <c r="G111" i="101"/>
  <c r="G110" i="101"/>
  <c r="G109" i="101"/>
  <c r="G108" i="101"/>
  <c r="G107" i="101"/>
  <c r="G106" i="101"/>
  <c r="G105" i="101"/>
  <c r="G104" i="101"/>
  <c r="G103" i="101"/>
  <c r="G102" i="101"/>
  <c r="G101" i="101"/>
  <c r="G100" i="101"/>
  <c r="G99" i="101"/>
  <c r="G98" i="101"/>
  <c r="G97" i="101"/>
  <c r="G96" i="101"/>
  <c r="G95" i="101"/>
  <c r="G94" i="101"/>
  <c r="G93" i="101"/>
  <c r="G92" i="101"/>
  <c r="G91" i="101"/>
  <c r="G90" i="101"/>
  <c r="G89" i="101"/>
  <c r="G88" i="101"/>
  <c r="G87" i="101"/>
  <c r="G86" i="101"/>
  <c r="G85" i="101"/>
  <c r="G84" i="101"/>
  <c r="G83" i="101"/>
  <c r="G82" i="101"/>
  <c r="G81" i="101"/>
  <c r="G80" i="101"/>
  <c r="G79" i="101"/>
  <c r="G78" i="101"/>
  <c r="G77" i="101"/>
  <c r="G76" i="101"/>
  <c r="G75" i="101"/>
  <c r="G74" i="101"/>
  <c r="G73" i="101"/>
  <c r="G72" i="101"/>
  <c r="G71" i="101"/>
  <c r="G70" i="101"/>
  <c r="S69" i="101"/>
  <c r="P69" i="101"/>
  <c r="G69" i="101"/>
  <c r="G68" i="101"/>
  <c r="G67" i="101"/>
  <c r="G66" i="101"/>
  <c r="G65" i="101"/>
  <c r="G64" i="101"/>
  <c r="G63" i="101"/>
  <c r="G62" i="101"/>
  <c r="S61" i="101"/>
  <c r="P61" i="101"/>
  <c r="M61" i="101"/>
  <c r="G61" i="101"/>
  <c r="G60" i="101"/>
  <c r="G59" i="101"/>
  <c r="G58" i="101"/>
  <c r="G57" i="101"/>
  <c r="G56" i="101"/>
  <c r="G55" i="101"/>
  <c r="G54" i="101"/>
  <c r="G53" i="101"/>
  <c r="G52" i="101"/>
  <c r="G51" i="101"/>
  <c r="G50" i="101"/>
  <c r="S49" i="101"/>
  <c r="P49" i="101"/>
  <c r="M49" i="101"/>
  <c r="G49" i="101"/>
  <c r="G48" i="101"/>
  <c r="S47" i="101"/>
  <c r="P47" i="101"/>
  <c r="M47" i="101"/>
  <c r="G47" i="101"/>
  <c r="G46" i="101"/>
  <c r="G45" i="101"/>
  <c r="G44" i="101"/>
  <c r="G43" i="101"/>
  <c r="G41" i="101"/>
  <c r="G40" i="101"/>
  <c r="G39" i="101"/>
  <c r="G38" i="101"/>
  <c r="G37" i="101"/>
  <c r="G36" i="101"/>
  <c r="G35" i="101"/>
  <c r="G34" i="101"/>
  <c r="G33" i="101"/>
  <c r="G32" i="101"/>
  <c r="G31" i="101"/>
  <c r="G30" i="101"/>
  <c r="G29" i="101"/>
  <c r="G28" i="101"/>
  <c r="G27" i="101"/>
  <c r="I26" i="101"/>
  <c r="G26" i="101"/>
  <c r="G25" i="101"/>
  <c r="G24" i="101"/>
  <c r="G23" i="101"/>
  <c r="G22" i="101"/>
  <c r="P21" i="101"/>
  <c r="G21" i="101"/>
  <c r="G20" i="101"/>
  <c r="G19" i="101"/>
  <c r="G18" i="101"/>
  <c r="G17" i="101"/>
  <c r="G16" i="101"/>
  <c r="G33" i="99"/>
  <c r="G32" i="99"/>
  <c r="G31" i="99"/>
  <c r="G30" i="99"/>
  <c r="G29" i="99"/>
  <c r="G28" i="99"/>
  <c r="G27" i="99"/>
  <c r="G26" i="99"/>
  <c r="G25" i="99"/>
  <c r="G24" i="99"/>
  <c r="G23" i="99"/>
  <c r="G22" i="99"/>
  <c r="G21" i="99"/>
  <c r="G20" i="99"/>
  <c r="G19" i="99"/>
  <c r="G18" i="99"/>
  <c r="P17" i="99"/>
  <c r="G17" i="99"/>
  <c r="G16" i="99"/>
  <c r="G142" i="93"/>
  <c r="G141" i="93"/>
  <c r="G140" i="93"/>
  <c r="G139" i="93"/>
  <c r="G138" i="93"/>
  <c r="G137" i="93"/>
  <c r="G136" i="93"/>
  <c r="G135" i="93"/>
  <c r="G134" i="93"/>
  <c r="G133" i="93"/>
  <c r="G132" i="93"/>
  <c r="G131" i="93"/>
  <c r="G130" i="93"/>
  <c r="G129" i="93"/>
  <c r="G128" i="93"/>
  <c r="G127" i="93"/>
  <c r="G126" i="93"/>
  <c r="G125" i="93"/>
  <c r="G124" i="93"/>
  <c r="G123" i="93"/>
  <c r="G122" i="93"/>
  <c r="G121" i="93"/>
  <c r="G120" i="93"/>
  <c r="G119" i="93"/>
  <c r="G118" i="93"/>
  <c r="G117" i="93"/>
  <c r="G116" i="93"/>
  <c r="G115" i="93"/>
  <c r="G114" i="93"/>
  <c r="G113" i="93"/>
  <c r="G112" i="93"/>
  <c r="G111" i="93"/>
  <c r="G110" i="93"/>
  <c r="G109" i="93"/>
  <c r="G108" i="93"/>
  <c r="G107" i="93"/>
  <c r="G106" i="93"/>
  <c r="G105" i="93"/>
  <c r="G104" i="93"/>
  <c r="G103" i="93"/>
  <c r="G102" i="93"/>
  <c r="G101" i="93"/>
  <c r="G100" i="93"/>
  <c r="G99" i="93"/>
  <c r="G98" i="93"/>
  <c r="G97" i="93"/>
  <c r="G96" i="93"/>
  <c r="G95" i="93"/>
  <c r="G94" i="93"/>
  <c r="G93" i="93"/>
  <c r="G92" i="93"/>
  <c r="G91" i="93"/>
  <c r="G90" i="93"/>
  <c r="G89" i="93"/>
  <c r="G88" i="93"/>
  <c r="G87" i="93"/>
  <c r="G86" i="93"/>
  <c r="G85" i="93"/>
  <c r="G84" i="93"/>
  <c r="G83" i="93"/>
  <c r="G82" i="93"/>
  <c r="G81" i="93"/>
  <c r="G80" i="93"/>
  <c r="G79" i="93"/>
  <c r="G78" i="93"/>
  <c r="G77" i="93"/>
  <c r="G76" i="93"/>
  <c r="G75" i="93"/>
  <c r="G74" i="93"/>
  <c r="G73" i="93"/>
  <c r="G72" i="93"/>
  <c r="G71" i="93"/>
  <c r="G70" i="93"/>
  <c r="G69" i="93"/>
  <c r="G68" i="93"/>
  <c r="G67" i="93"/>
  <c r="G66" i="93"/>
  <c r="G65" i="93"/>
  <c r="G64" i="93"/>
  <c r="G63" i="93"/>
  <c r="G62" i="93"/>
  <c r="G61" i="93"/>
  <c r="G60" i="93"/>
  <c r="G59" i="93"/>
  <c r="G58" i="93"/>
  <c r="G57" i="93"/>
  <c r="G56" i="93"/>
  <c r="G55" i="93"/>
  <c r="G54" i="93"/>
  <c r="G53" i="93"/>
  <c r="G52" i="93"/>
  <c r="G51" i="93"/>
  <c r="G50" i="93"/>
  <c r="G49" i="93"/>
  <c r="G48" i="93"/>
  <c r="G47" i="93"/>
  <c r="G46" i="93"/>
  <c r="G45" i="93"/>
  <c r="G44" i="93"/>
  <c r="G43" i="93"/>
  <c r="G42" i="93"/>
  <c r="G41" i="93"/>
  <c r="G40" i="93"/>
  <c r="G39" i="93"/>
  <c r="G38" i="93"/>
  <c r="G37" i="93"/>
  <c r="G36" i="93"/>
  <c r="G35" i="93"/>
  <c r="G34" i="93"/>
  <c r="G33" i="93"/>
  <c r="G32" i="93"/>
  <c r="G31" i="93"/>
  <c r="G30" i="93"/>
  <c r="G29" i="93"/>
  <c r="G28" i="93"/>
  <c r="G27" i="93"/>
  <c r="G26" i="93"/>
  <c r="G25" i="93"/>
  <c r="G24" i="93"/>
  <c r="G23" i="93"/>
  <c r="G22" i="93"/>
  <c r="G21" i="93"/>
  <c r="G20" i="93"/>
  <c r="G19" i="93"/>
  <c r="G18" i="93"/>
  <c r="G17" i="93"/>
  <c r="G16" i="93"/>
  <c r="G17" i="98"/>
  <c r="G18" i="98"/>
  <c r="G19" i="98"/>
  <c r="G20" i="98"/>
  <c r="G21" i="98"/>
  <c r="G22" i="98"/>
  <c r="G23" i="98"/>
  <c r="G24" i="98"/>
  <c r="G25" i="98"/>
  <c r="G26" i="98"/>
  <c r="G27" i="98"/>
  <c r="G28" i="98"/>
  <c r="G29" i="98"/>
  <c r="G30" i="98"/>
  <c r="G31" i="98"/>
  <c r="G32" i="98"/>
  <c r="G33" i="98"/>
  <c r="G34" i="98"/>
  <c r="G35" i="98"/>
  <c r="G36" i="98"/>
  <c r="G37" i="98"/>
  <c r="G38" i="98"/>
  <c r="G39" i="98"/>
  <c r="G40" i="98"/>
  <c r="G41" i="98"/>
  <c r="G42" i="98"/>
  <c r="G43" i="98"/>
  <c r="G44" i="98"/>
  <c r="G45" i="98"/>
  <c r="G46" i="98"/>
  <c r="G47" i="98"/>
  <c r="G48" i="98"/>
  <c r="G49" i="98"/>
  <c r="G50" i="98"/>
  <c r="G51" i="98"/>
  <c r="G52" i="98"/>
  <c r="G53" i="98"/>
  <c r="G54" i="98"/>
  <c r="G55" i="98"/>
  <c r="G56" i="98"/>
  <c r="G57" i="98"/>
  <c r="G58" i="98"/>
  <c r="G59" i="98"/>
  <c r="G60" i="98"/>
  <c r="G61" i="98"/>
  <c r="G62" i="98"/>
  <c r="G63" i="98"/>
  <c r="G64" i="98"/>
  <c r="G65" i="98"/>
  <c r="G66" i="98"/>
  <c r="G67" i="98"/>
  <c r="G68" i="98"/>
  <c r="G69" i="98"/>
  <c r="G70" i="98"/>
  <c r="G71" i="98"/>
  <c r="G72" i="98"/>
  <c r="G73" i="98"/>
  <c r="G74" i="98"/>
  <c r="G75" i="98"/>
  <c r="G76" i="98"/>
  <c r="G77" i="98"/>
  <c r="G78" i="98"/>
  <c r="G79" i="98"/>
  <c r="G80" i="98"/>
  <c r="G81" i="98"/>
  <c r="G82" i="98"/>
  <c r="G83" i="98"/>
  <c r="G84" i="98"/>
  <c r="G85" i="98"/>
  <c r="G86" i="98"/>
  <c r="G87" i="98"/>
  <c r="G88" i="98"/>
  <c r="G89" i="98"/>
  <c r="G90" i="98"/>
  <c r="G91" i="98"/>
  <c r="G92" i="98"/>
  <c r="G93" i="98"/>
  <c r="G94" i="98"/>
  <c r="G95" i="98"/>
  <c r="G96" i="98"/>
  <c r="G97" i="98"/>
  <c r="G98" i="98"/>
  <c r="G99" i="98"/>
  <c r="G100" i="98"/>
  <c r="G101" i="98"/>
  <c r="G102" i="98"/>
  <c r="G103" i="98"/>
  <c r="G104" i="98"/>
  <c r="G105" i="98"/>
  <c r="G106" i="98"/>
  <c r="G107" i="98"/>
  <c r="G108" i="98"/>
  <c r="G109" i="98"/>
  <c r="G110" i="98"/>
  <c r="G111" i="98"/>
  <c r="G112" i="98"/>
  <c r="G113" i="98"/>
  <c r="G114" i="98"/>
  <c r="G115" i="98"/>
  <c r="G116" i="98"/>
  <c r="G117" i="98"/>
  <c r="G118" i="98"/>
  <c r="G119" i="98"/>
  <c r="G120" i="98"/>
  <c r="G121" i="98"/>
  <c r="G122" i="98"/>
  <c r="G123" i="98"/>
  <c r="G124" i="98"/>
  <c r="G125" i="98"/>
  <c r="G126" i="98"/>
  <c r="G127" i="98"/>
  <c r="G128" i="98"/>
  <c r="G129" i="98"/>
  <c r="G130" i="98"/>
  <c r="G131" i="98"/>
  <c r="G132" i="98"/>
  <c r="G133" i="98"/>
  <c r="G134" i="98"/>
  <c r="G135" i="98"/>
  <c r="G136" i="98"/>
  <c r="G137" i="98"/>
  <c r="G138" i="98"/>
  <c r="G139" i="98"/>
  <c r="G140" i="98"/>
  <c r="G141" i="98"/>
  <c r="G142" i="98"/>
  <c r="G143" i="98"/>
  <c r="G144" i="98"/>
  <c r="G16" i="98"/>
  <c r="M26" i="98"/>
  <c r="S26" i="98"/>
  <c r="M39" i="98"/>
  <c r="P39" i="98"/>
  <c r="S39" i="98"/>
  <c r="P46" i="98"/>
  <c r="M66" i="98"/>
  <c r="S66" i="98"/>
  <c r="P67" i="98"/>
  <c r="P125" i="98"/>
  <c r="M137" i="98"/>
  <c r="P137" i="98"/>
  <c r="S137" i="98"/>
  <c r="G248" i="97"/>
  <c r="G247" i="97"/>
  <c r="G246" i="97"/>
  <c r="G245" i="97"/>
  <c r="G244" i="97"/>
  <c r="G243" i="97"/>
  <c r="G242" i="97"/>
  <c r="G241" i="97"/>
  <c r="G240" i="97"/>
  <c r="G239" i="97"/>
  <c r="G238" i="97"/>
  <c r="G237" i="97"/>
  <c r="G236" i="97"/>
  <c r="G235" i="97"/>
  <c r="G234" i="97"/>
  <c r="G233" i="97"/>
  <c r="G232" i="97"/>
  <c r="G231" i="97"/>
  <c r="G230" i="97"/>
  <c r="G229" i="97"/>
  <c r="G228" i="97"/>
  <c r="G227" i="97"/>
  <c r="G226" i="97"/>
  <c r="G225" i="97"/>
  <c r="G224" i="97"/>
  <c r="G223" i="97"/>
  <c r="G222" i="97"/>
  <c r="G221" i="97"/>
  <c r="G220" i="97"/>
  <c r="G219" i="97"/>
  <c r="G218" i="97"/>
  <c r="G217" i="97"/>
  <c r="G216" i="97"/>
  <c r="G215" i="97"/>
  <c r="G214" i="97"/>
  <c r="G213" i="97"/>
  <c r="G212" i="97"/>
  <c r="G211" i="97"/>
  <c r="G210" i="97"/>
  <c r="G209" i="97"/>
  <c r="G208" i="97"/>
  <c r="G207" i="97"/>
  <c r="G206" i="97"/>
  <c r="G205" i="97"/>
  <c r="G204" i="97"/>
  <c r="G203" i="97"/>
  <c r="G202" i="97"/>
  <c r="G201" i="97"/>
  <c r="G200" i="97"/>
  <c r="G199" i="97"/>
  <c r="G198" i="97"/>
  <c r="G197" i="97"/>
  <c r="G196" i="97"/>
  <c r="G195" i="97"/>
  <c r="G194" i="97"/>
  <c r="G193" i="97"/>
  <c r="G192" i="97"/>
  <c r="G191" i="97"/>
  <c r="G190" i="97"/>
  <c r="G189" i="97"/>
  <c r="G188" i="97"/>
  <c r="G187" i="97"/>
  <c r="G186" i="97"/>
  <c r="G185" i="97"/>
  <c r="G184" i="97"/>
  <c r="G183" i="97"/>
  <c r="G182" i="97"/>
  <c r="G181" i="97"/>
  <c r="G180" i="97"/>
  <c r="G179" i="97"/>
  <c r="G178" i="97"/>
  <c r="G177" i="97"/>
  <c r="G176" i="97"/>
  <c r="G175" i="97"/>
  <c r="G174" i="97"/>
  <c r="G173" i="97"/>
  <c r="G172" i="97"/>
  <c r="G171" i="97"/>
  <c r="G170" i="97"/>
  <c r="G169" i="97"/>
  <c r="G168" i="97"/>
  <c r="G167" i="97"/>
  <c r="G166" i="97"/>
  <c r="G165" i="97"/>
  <c r="G164" i="97"/>
  <c r="G163" i="97"/>
  <c r="G162" i="97"/>
  <c r="G161" i="97"/>
  <c r="G160" i="97"/>
  <c r="G159" i="97"/>
  <c r="G158" i="97"/>
  <c r="G157" i="97"/>
  <c r="G156" i="97"/>
  <c r="G155" i="97"/>
  <c r="G154" i="97"/>
  <c r="G153" i="97"/>
  <c r="G152" i="97"/>
  <c r="G151" i="97"/>
  <c r="G150" i="97"/>
  <c r="G149" i="97"/>
  <c r="G148" i="97"/>
  <c r="G147" i="97"/>
  <c r="G146" i="97"/>
  <c r="G145" i="97"/>
  <c r="G144" i="97"/>
  <c r="G143" i="97"/>
  <c r="G142" i="97"/>
  <c r="G141" i="97"/>
  <c r="G140" i="97"/>
  <c r="G139" i="97"/>
  <c r="G138" i="97"/>
  <c r="G137" i="97"/>
  <c r="G136" i="97"/>
  <c r="G135" i="97"/>
  <c r="G134" i="97"/>
  <c r="G133" i="97"/>
  <c r="G132" i="97"/>
  <c r="G131" i="97"/>
  <c r="G130" i="97"/>
  <c r="G129" i="97"/>
  <c r="G128" i="97"/>
  <c r="G127" i="97"/>
  <c r="G126" i="97"/>
  <c r="G125" i="97"/>
  <c r="G124" i="97"/>
  <c r="G123" i="97"/>
  <c r="G122" i="97"/>
  <c r="G121" i="97"/>
  <c r="G120" i="97"/>
  <c r="G119" i="97"/>
  <c r="F118" i="97"/>
  <c r="G118" i="97" s="1"/>
  <c r="G117" i="97"/>
  <c r="G116" i="97"/>
  <c r="G115" i="97"/>
  <c r="G114" i="97"/>
  <c r="G113" i="97"/>
  <c r="G112" i="97"/>
  <c r="G111" i="97"/>
  <c r="G110" i="97"/>
  <c r="G109" i="97"/>
  <c r="G108" i="97"/>
  <c r="G107" i="97"/>
  <c r="G106" i="97"/>
  <c r="G105" i="97"/>
  <c r="G104" i="97"/>
  <c r="G103" i="97"/>
  <c r="G102" i="97"/>
  <c r="G101" i="97"/>
  <c r="G100" i="97"/>
  <c r="G99" i="97"/>
  <c r="G98" i="97"/>
  <c r="G97" i="97"/>
  <c r="G96" i="97"/>
  <c r="G95" i="97"/>
  <c r="G94" i="97"/>
  <c r="G93" i="97"/>
  <c r="G92" i="97"/>
  <c r="G91" i="97"/>
  <c r="G90" i="97"/>
  <c r="G89" i="97"/>
  <c r="G88" i="97"/>
  <c r="G87" i="97"/>
  <c r="G86" i="97"/>
  <c r="G85" i="97"/>
  <c r="G84" i="97"/>
  <c r="G83" i="97"/>
  <c r="G82" i="97"/>
  <c r="G81" i="97"/>
  <c r="G80" i="97"/>
  <c r="G79" i="97"/>
  <c r="G78" i="97"/>
  <c r="G77" i="97"/>
  <c r="G76" i="97"/>
  <c r="G75" i="97"/>
  <c r="G74" i="97"/>
  <c r="G73" i="97"/>
  <c r="G72" i="97"/>
  <c r="G71" i="97"/>
  <c r="G70" i="97"/>
  <c r="G69" i="97"/>
  <c r="G68" i="97"/>
  <c r="G67" i="97"/>
  <c r="G66" i="97"/>
  <c r="G65" i="97"/>
  <c r="G64" i="97"/>
  <c r="G63" i="97"/>
  <c r="G62" i="97"/>
  <c r="G61" i="97"/>
  <c r="G60" i="97"/>
  <c r="G59" i="97"/>
  <c r="G58" i="97"/>
  <c r="G57" i="97"/>
  <c r="G56" i="97"/>
  <c r="G55" i="97"/>
  <c r="G54" i="97"/>
  <c r="G53" i="97"/>
  <c r="G52" i="97"/>
  <c r="G51" i="97"/>
  <c r="G50" i="97"/>
  <c r="F50" i="97"/>
  <c r="G49" i="97"/>
  <c r="G48" i="97"/>
  <c r="G47" i="97"/>
  <c r="G46" i="97"/>
  <c r="G45" i="97"/>
  <c r="G44" i="97"/>
  <c r="G43" i="97"/>
  <c r="G42" i="97"/>
  <c r="G41" i="97"/>
  <c r="G40" i="97"/>
  <c r="G39" i="97"/>
  <c r="G38" i="97"/>
  <c r="G37" i="97"/>
  <c r="G36" i="97"/>
  <c r="G35" i="97"/>
  <c r="G34" i="97"/>
  <c r="G33" i="97"/>
  <c r="G32" i="97"/>
  <c r="F31" i="97"/>
  <c r="G31" i="97" s="1"/>
  <c r="G30" i="97"/>
  <c r="G29" i="97"/>
  <c r="G28" i="97"/>
  <c r="G27" i="97"/>
  <c r="G26" i="97"/>
  <c r="G25" i="97"/>
  <c r="G24" i="97"/>
  <c r="G23" i="97"/>
  <c r="G22" i="97"/>
  <c r="G21" i="97"/>
  <c r="G20" i="97"/>
  <c r="G19" i="97"/>
  <c r="G18" i="97"/>
  <c r="G17" i="97"/>
  <c r="G16" i="97"/>
  <c r="G52" i="96"/>
  <c r="G51" i="96"/>
  <c r="G50" i="96"/>
  <c r="G49" i="96"/>
  <c r="G48" i="96"/>
  <c r="G47" i="96"/>
  <c r="S46" i="96"/>
  <c r="P46" i="96"/>
  <c r="M46" i="96"/>
  <c r="G46" i="96"/>
  <c r="G45" i="96"/>
  <c r="G44" i="96"/>
  <c r="G43" i="96"/>
  <c r="G42" i="96"/>
  <c r="G41" i="96"/>
  <c r="G40" i="96"/>
  <c r="G39" i="96"/>
  <c r="G38" i="96"/>
  <c r="G37" i="96"/>
  <c r="G36" i="96"/>
  <c r="G35" i="96"/>
  <c r="G34" i="96"/>
  <c r="G33" i="96"/>
  <c r="G32" i="96"/>
  <c r="G31" i="96"/>
  <c r="G30" i="96"/>
  <c r="G29" i="96"/>
  <c r="G28" i="96"/>
  <c r="G27" i="96"/>
  <c r="G26" i="96"/>
  <c r="G25" i="96"/>
  <c r="G24" i="96"/>
  <c r="G23" i="96"/>
  <c r="G22" i="96"/>
  <c r="G21" i="96"/>
  <c r="G20" i="96"/>
  <c r="G19" i="96"/>
  <c r="G18" i="96"/>
  <c r="G17" i="96"/>
  <c r="G16" i="96"/>
  <c r="G53" i="96"/>
  <c r="G54" i="96"/>
  <c r="G55" i="96"/>
  <c r="G56" i="96"/>
  <c r="G57" i="96"/>
  <c r="G58" i="96"/>
  <c r="G59" i="96"/>
  <c r="G39" i="95"/>
  <c r="G17" i="90"/>
  <c r="G18" i="90"/>
  <c r="G19" i="90"/>
  <c r="G20" i="90"/>
  <c r="G21" i="90"/>
  <c r="G22" i="90"/>
  <c r="G23" i="90"/>
  <c r="G24" i="90"/>
  <c r="G25" i="90"/>
  <c r="G26" i="90"/>
  <c r="G27" i="90"/>
  <c r="G28" i="90"/>
  <c r="G29" i="90"/>
  <c r="G30" i="90"/>
  <c r="G31" i="90"/>
  <c r="G32" i="90"/>
  <c r="G33" i="90"/>
  <c r="G34" i="90"/>
  <c r="G35" i="90"/>
  <c r="G36" i="90"/>
  <c r="G37" i="90"/>
  <c r="G38" i="90"/>
  <c r="G39" i="90"/>
  <c r="G40" i="90"/>
  <c r="G41" i="90"/>
  <c r="G42" i="90"/>
  <c r="G43" i="90"/>
  <c r="G44" i="90"/>
  <c r="G45" i="90"/>
  <c r="G46" i="90"/>
  <c r="G47" i="90"/>
  <c r="G48" i="90"/>
  <c r="G49" i="90"/>
  <c r="G50" i="90"/>
  <c r="G51" i="90"/>
  <c r="G52" i="90"/>
  <c r="G53" i="90"/>
  <c r="G54" i="90"/>
  <c r="G55" i="90"/>
  <c r="G56" i="90"/>
  <c r="G57" i="90"/>
  <c r="G58" i="90"/>
  <c r="G59" i="90"/>
  <c r="G60" i="90"/>
  <c r="G61" i="90"/>
  <c r="G62" i="90"/>
  <c r="G63" i="90"/>
  <c r="G64" i="90"/>
  <c r="G65" i="90"/>
  <c r="G66" i="90"/>
  <c r="G67" i="90"/>
  <c r="G68" i="90"/>
  <c r="G69" i="90"/>
  <c r="G70" i="90"/>
  <c r="G71" i="90"/>
  <c r="G72" i="90"/>
  <c r="G73" i="90"/>
  <c r="G74" i="90"/>
  <c r="G75" i="90"/>
  <c r="G76" i="90"/>
  <c r="G77" i="90"/>
  <c r="G78" i="90"/>
  <c r="G79" i="90"/>
  <c r="G80" i="90"/>
  <c r="G81" i="90"/>
  <c r="G82" i="90"/>
  <c r="G83" i="90"/>
  <c r="G84" i="90"/>
  <c r="G85" i="90"/>
  <c r="G86" i="90"/>
  <c r="G87" i="90"/>
  <c r="G88" i="90"/>
  <c r="G89" i="90"/>
  <c r="G90" i="90"/>
  <c r="G91" i="90"/>
  <c r="G92" i="90"/>
  <c r="G93" i="90"/>
  <c r="G94" i="90"/>
  <c r="G95" i="90"/>
  <c r="G96" i="90"/>
  <c r="G97" i="90"/>
  <c r="G98" i="90"/>
  <c r="G99" i="90"/>
  <c r="G100" i="90"/>
  <c r="G101" i="90"/>
  <c r="G102" i="90"/>
  <c r="G103" i="90"/>
  <c r="G104" i="90"/>
  <c r="G105" i="90"/>
  <c r="G106" i="90"/>
  <c r="G107" i="90"/>
  <c r="G108" i="90"/>
  <c r="G109" i="90"/>
  <c r="G110" i="90"/>
  <c r="G111" i="90"/>
  <c r="G112" i="90"/>
  <c r="G113" i="90"/>
  <c r="G114" i="90"/>
  <c r="G115" i="90"/>
  <c r="G116" i="90"/>
  <c r="G117" i="90"/>
  <c r="G118" i="90"/>
  <c r="G119" i="90"/>
  <c r="G120" i="90"/>
  <c r="G121" i="90"/>
  <c r="G122" i="90"/>
  <c r="G123" i="90"/>
  <c r="G124" i="90"/>
  <c r="G125" i="90"/>
  <c r="G126" i="90"/>
  <c r="G127" i="90"/>
  <c r="S74" i="90"/>
  <c r="P74" i="90"/>
  <c r="M74" i="90"/>
  <c r="S51" i="90"/>
  <c r="P51" i="90"/>
  <c r="M51" i="90"/>
  <c r="G16" i="90"/>
  <c r="G25" i="92"/>
  <c r="G24" i="92"/>
  <c r="G23" i="92"/>
  <c r="G22" i="92"/>
  <c r="G21" i="92"/>
  <c r="G20" i="92"/>
  <c r="G19" i="92"/>
  <c r="G18" i="92"/>
  <c r="S17" i="92"/>
  <c r="P17" i="92"/>
  <c r="M17" i="92"/>
  <c r="G17" i="92"/>
  <c r="G16" i="92"/>
  <c r="G26" i="95"/>
  <c r="G872" i="91"/>
  <c r="G16" i="91"/>
  <c r="G17" i="91"/>
  <c r="G18" i="91"/>
  <c r="G19" i="91"/>
  <c r="G20" i="91"/>
  <c r="G21" i="91"/>
  <c r="G22" i="91"/>
  <c r="G23" i="91"/>
  <c r="G24" i="91"/>
  <c r="G25" i="91"/>
  <c r="G26" i="91"/>
  <c r="G27" i="91"/>
  <c r="G28" i="91"/>
  <c r="G29" i="91"/>
  <c r="G30" i="91"/>
  <c r="G31" i="91"/>
  <c r="G32" i="91"/>
  <c r="G33" i="91"/>
  <c r="G34" i="91"/>
  <c r="G36" i="91"/>
  <c r="G37" i="91"/>
  <c r="G38" i="91"/>
  <c r="G39" i="91"/>
  <c r="G40" i="91"/>
  <c r="G41" i="91"/>
  <c r="G42" i="91"/>
  <c r="G43" i="91"/>
  <c r="G44" i="91"/>
  <c r="G45" i="91"/>
  <c r="G46" i="91"/>
  <c r="G47" i="91"/>
  <c r="G48" i="91"/>
  <c r="G49" i="91"/>
  <c r="G50" i="91"/>
  <c r="G51" i="91"/>
  <c r="G52" i="91"/>
  <c r="G53" i="91"/>
  <c r="G54" i="91"/>
  <c r="G55" i="91"/>
  <c r="G56" i="91"/>
  <c r="G60" i="91"/>
  <c r="G64" i="91"/>
  <c r="G67" i="91"/>
  <c r="G68" i="91"/>
  <c r="G69" i="91"/>
  <c r="G70" i="91"/>
  <c r="G71" i="91"/>
  <c r="G72" i="91"/>
  <c r="G73" i="91"/>
  <c r="G74" i="91"/>
  <c r="G75" i="91"/>
  <c r="G76" i="91"/>
  <c r="G77" i="91"/>
  <c r="G78" i="91"/>
  <c r="G79" i="91"/>
  <c r="G80" i="91"/>
  <c r="G81" i="91"/>
  <c r="G82" i="91"/>
  <c r="G83" i="91"/>
  <c r="G84" i="91"/>
  <c r="G85" i="91"/>
  <c r="G86" i="91"/>
  <c r="G87" i="91"/>
  <c r="G88" i="91"/>
  <c r="G89" i="91"/>
  <c r="G90" i="91"/>
  <c r="G91" i="91"/>
  <c r="G92" i="91"/>
  <c r="G93" i="91"/>
  <c r="G94" i="91"/>
  <c r="G95" i="91"/>
  <c r="G96" i="91"/>
  <c r="G97" i="91"/>
  <c r="G98" i="91"/>
  <c r="G99" i="91"/>
  <c r="G100" i="91"/>
  <c r="G101" i="91"/>
  <c r="G102" i="91"/>
  <c r="G103" i="91"/>
  <c r="G104" i="91"/>
  <c r="G105" i="91"/>
  <c r="G106" i="91"/>
  <c r="G107" i="91"/>
  <c r="G108" i="91"/>
  <c r="G109" i="91"/>
  <c r="G110" i="91"/>
  <c r="G111" i="91"/>
  <c r="G112" i="91"/>
  <c r="G113" i="91"/>
  <c r="G114" i="91"/>
  <c r="G115" i="91"/>
  <c r="G116" i="91"/>
  <c r="G117" i="91"/>
  <c r="G118" i="91"/>
  <c r="G119" i="91"/>
  <c r="G120" i="91"/>
  <c r="G121" i="91"/>
  <c r="G122" i="91"/>
  <c r="G123" i="91"/>
  <c r="G124" i="91"/>
  <c r="G125" i="91"/>
  <c r="G126" i="91"/>
  <c r="G127" i="91"/>
  <c r="G128" i="91"/>
  <c r="G129" i="91"/>
  <c r="G130" i="91"/>
  <c r="G131" i="91"/>
  <c r="G132" i="91"/>
  <c r="G133" i="91"/>
  <c r="G134" i="91"/>
  <c r="G135" i="91"/>
  <c r="G136" i="91"/>
  <c r="G138" i="91"/>
  <c r="G139" i="91"/>
  <c r="G140" i="91"/>
  <c r="G141" i="91"/>
  <c r="G142" i="91"/>
  <c r="G143" i="91"/>
  <c r="G144" i="91"/>
  <c r="G145" i="91"/>
  <c r="G146" i="91"/>
  <c r="G147" i="91"/>
  <c r="G148" i="91"/>
  <c r="G149" i="91"/>
  <c r="G150" i="91"/>
  <c r="G151" i="91"/>
  <c r="G152" i="91"/>
  <c r="G153" i="91"/>
  <c r="G154" i="91"/>
  <c r="G155" i="91"/>
  <c r="G156" i="91"/>
  <c r="G157" i="91"/>
  <c r="G158" i="91"/>
  <c r="G159" i="91"/>
  <c r="G160" i="91"/>
  <c r="G161" i="91"/>
  <c r="G162" i="91"/>
  <c r="G163" i="91"/>
  <c r="G164" i="91"/>
  <c r="G165" i="91"/>
  <c r="G166" i="91"/>
  <c r="G167" i="91"/>
  <c r="G168" i="91"/>
  <c r="G169" i="91"/>
  <c r="G170" i="91"/>
  <c r="G171" i="91"/>
  <c r="G172" i="91"/>
  <c r="G173" i="91"/>
  <c r="G174" i="91"/>
  <c r="G175" i="91"/>
  <c r="G176" i="91"/>
  <c r="G177" i="91"/>
  <c r="G178" i="91"/>
  <c r="G179" i="91"/>
  <c r="G180" i="91"/>
  <c r="G181" i="91"/>
  <c r="G182" i="91"/>
  <c r="G183" i="91"/>
  <c r="G184" i="91"/>
  <c r="G185" i="91"/>
  <c r="G186" i="91"/>
  <c r="G187" i="91"/>
  <c r="G188" i="91"/>
  <c r="G189" i="91"/>
  <c r="G190" i="91"/>
  <c r="G191" i="91"/>
  <c r="G192" i="91"/>
  <c r="G193" i="91"/>
  <c r="G194" i="91"/>
  <c r="G195" i="91"/>
  <c r="G196" i="91"/>
  <c r="G197" i="91"/>
  <c r="G198" i="91"/>
  <c r="G199" i="91"/>
  <c r="G200" i="91"/>
  <c r="G201" i="91"/>
  <c r="G202" i="91"/>
  <c r="G203" i="91"/>
  <c r="G204" i="91"/>
  <c r="G205" i="91"/>
  <c r="G206" i="91"/>
  <c r="G207" i="91"/>
  <c r="G208" i="91"/>
  <c r="G209" i="91"/>
  <c r="G210" i="91"/>
  <c r="G211" i="91"/>
  <c r="G212" i="91"/>
  <c r="G213" i="91"/>
  <c r="G214" i="91"/>
  <c r="G215" i="91"/>
  <c r="G216" i="91"/>
  <c r="G217" i="91"/>
  <c r="G218" i="91"/>
  <c r="G219" i="91"/>
  <c r="G220" i="91"/>
  <c r="G221" i="91"/>
  <c r="G222" i="91"/>
  <c r="G223" i="91"/>
  <c r="G224" i="91"/>
  <c r="G225" i="91"/>
  <c r="G226" i="91"/>
  <c r="G227" i="91"/>
  <c r="G228" i="91"/>
  <c r="G229" i="91"/>
  <c r="G230" i="91"/>
  <c r="G231" i="91"/>
  <c r="G232" i="91"/>
  <c r="G233" i="91"/>
  <c r="G234" i="91"/>
  <c r="G235" i="91"/>
  <c r="G236" i="91"/>
  <c r="G237" i="91"/>
  <c r="G238" i="91"/>
  <c r="G239" i="91"/>
  <c r="G240" i="91"/>
  <c r="G241" i="91"/>
  <c r="G242" i="91"/>
  <c r="G243" i="91"/>
  <c r="G244" i="91"/>
  <c r="G245" i="91"/>
  <c r="G246" i="91"/>
  <c r="G247" i="91"/>
  <c r="G248" i="91"/>
  <c r="G249" i="91"/>
  <c r="G250" i="91"/>
  <c r="G251" i="91"/>
  <c r="G252" i="91"/>
  <c r="G253" i="91"/>
  <c r="G254" i="91"/>
  <c r="G255" i="91"/>
  <c r="G256" i="91"/>
  <c r="G257" i="91"/>
  <c r="G258" i="91"/>
  <c r="G259" i="91"/>
  <c r="G260" i="91"/>
  <c r="G261" i="91"/>
  <c r="G262" i="91"/>
  <c r="G263" i="91"/>
  <c r="G264" i="91"/>
  <c r="G265" i="91"/>
  <c r="G266" i="91"/>
  <c r="G267" i="91"/>
  <c r="G268" i="91"/>
  <c r="G269" i="91"/>
  <c r="G270" i="91"/>
  <c r="G271" i="91"/>
  <c r="G272" i="91"/>
  <c r="G273" i="91"/>
  <c r="G274" i="91"/>
  <c r="G275" i="91"/>
  <c r="G276" i="91"/>
  <c r="G277" i="91"/>
  <c r="G278" i="91"/>
  <c r="G279" i="91"/>
  <c r="G280" i="91"/>
  <c r="G281" i="91"/>
  <c r="G282" i="91"/>
  <c r="G283" i="91"/>
  <c r="G284" i="91"/>
  <c r="G285" i="91"/>
  <c r="G286" i="91"/>
  <c r="G287" i="91"/>
  <c r="G288" i="91"/>
  <c r="G289" i="91"/>
  <c r="G290" i="91"/>
  <c r="G291" i="91"/>
  <c r="G292" i="91"/>
  <c r="G293" i="91"/>
  <c r="G294" i="91"/>
  <c r="G295" i="91"/>
  <c r="G296" i="91"/>
  <c r="G297" i="91"/>
  <c r="G298" i="91"/>
  <c r="G299" i="91"/>
  <c r="G300" i="91"/>
  <c r="G301" i="91"/>
  <c r="G302" i="91"/>
  <c r="G303" i="91"/>
  <c r="G304" i="91"/>
  <c r="G305" i="91"/>
  <c r="G306" i="91"/>
  <c r="G307" i="91"/>
  <c r="G308" i="91"/>
  <c r="G309" i="91"/>
  <c r="G310" i="91"/>
  <c r="G311" i="91"/>
  <c r="G312" i="91"/>
  <c r="G313" i="91"/>
  <c r="G314" i="91"/>
  <c r="G315" i="91"/>
  <c r="G316" i="91"/>
  <c r="G317" i="91"/>
  <c r="G318" i="91"/>
  <c r="G319" i="91"/>
  <c r="G320" i="91"/>
  <c r="G321" i="91"/>
  <c r="G322" i="91"/>
  <c r="G323" i="91"/>
  <c r="G324" i="91"/>
  <c r="G325" i="91"/>
  <c r="G326" i="91"/>
  <c r="G327" i="91"/>
  <c r="G328" i="91"/>
  <c r="G329" i="91"/>
  <c r="G330" i="91"/>
  <c r="G331" i="91"/>
  <c r="G332" i="91"/>
  <c r="G333" i="91"/>
  <c r="G334" i="91"/>
  <c r="G335" i="91"/>
  <c r="G336" i="91"/>
  <c r="G337" i="91"/>
  <c r="G338" i="91"/>
  <c r="G339" i="91"/>
  <c r="G340" i="91"/>
  <c r="G341" i="91"/>
  <c r="G342" i="91"/>
  <c r="G343" i="91"/>
  <c r="G344" i="91"/>
  <c r="G345" i="91"/>
  <c r="G346" i="91"/>
  <c r="G347" i="91"/>
  <c r="G348" i="91"/>
  <c r="G349" i="91"/>
  <c r="G350" i="91"/>
  <c r="G351" i="91"/>
  <c r="G352" i="91"/>
  <c r="G353" i="91"/>
  <c r="G354" i="91"/>
  <c r="G355" i="91"/>
  <c r="G356" i="91"/>
  <c r="G357" i="91"/>
  <c r="G358" i="91"/>
  <c r="G359" i="91"/>
  <c r="G360" i="91"/>
  <c r="G361" i="91"/>
  <c r="G362" i="91"/>
  <c r="G363" i="91"/>
  <c r="G364" i="91"/>
  <c r="G365" i="91"/>
  <c r="G366" i="91"/>
  <c r="G367" i="91"/>
  <c r="G368" i="91"/>
  <c r="G369" i="91"/>
  <c r="G370" i="91"/>
  <c r="G371" i="91"/>
  <c r="G372" i="91"/>
  <c r="G373" i="91"/>
  <c r="G374" i="91"/>
  <c r="G375" i="91"/>
  <c r="G376" i="91"/>
  <c r="G377" i="91"/>
  <c r="G378" i="91"/>
  <c r="G379" i="91"/>
  <c r="G380" i="91"/>
  <c r="G381" i="91"/>
  <c r="G382" i="91"/>
  <c r="G383" i="91"/>
  <c r="G384" i="91"/>
  <c r="G385" i="91"/>
  <c r="G386" i="91"/>
  <c r="G387" i="91"/>
  <c r="G388" i="91"/>
  <c r="G389" i="91"/>
  <c r="G390" i="91"/>
  <c r="G391" i="91"/>
  <c r="G392" i="91"/>
  <c r="G393" i="91"/>
  <c r="G394" i="91"/>
  <c r="G395" i="91"/>
  <c r="G396" i="91"/>
  <c r="G397" i="91"/>
  <c r="G398" i="91"/>
  <c r="G399" i="91"/>
  <c r="G400" i="91"/>
  <c r="G401" i="91"/>
  <c r="G402" i="91"/>
  <c r="G403" i="91"/>
  <c r="G404" i="91"/>
  <c r="G405" i="91"/>
  <c r="G406" i="91"/>
  <c r="G407" i="91"/>
  <c r="G408" i="91"/>
  <c r="G409" i="91"/>
  <c r="G410" i="91"/>
  <c r="G411" i="91"/>
  <c r="G412" i="91"/>
  <c r="G413" i="91"/>
  <c r="G414" i="91"/>
  <c r="G415" i="91"/>
  <c r="G416" i="91"/>
  <c r="G417" i="91"/>
  <c r="G418" i="91"/>
  <c r="G419" i="91"/>
  <c r="G420" i="91"/>
  <c r="G421" i="91"/>
  <c r="G422" i="91"/>
  <c r="G423" i="91"/>
  <c r="G424" i="91"/>
  <c r="G425" i="91"/>
  <c r="G426" i="91"/>
  <c r="G427" i="91"/>
  <c r="G428" i="91"/>
  <c r="G429" i="91"/>
  <c r="G430" i="91"/>
  <c r="G431" i="91"/>
  <c r="G432" i="91"/>
  <c r="G433" i="91"/>
  <c r="G434" i="91"/>
  <c r="G435" i="91"/>
  <c r="G436" i="91"/>
  <c r="G437" i="91"/>
  <c r="G438" i="91"/>
  <c r="G439" i="91"/>
  <c r="G440" i="91"/>
  <c r="G441" i="91"/>
  <c r="G442" i="91"/>
  <c r="G443" i="91"/>
  <c r="G444" i="91"/>
  <c r="G445" i="91"/>
  <c r="G446" i="91"/>
  <c r="G447" i="91"/>
  <c r="G448" i="91"/>
  <c r="G449" i="91"/>
  <c r="G450" i="91"/>
  <c r="G451" i="91"/>
  <c r="G452" i="91"/>
  <c r="G453" i="91"/>
  <c r="G454" i="91"/>
  <c r="G455" i="91"/>
  <c r="G456" i="91"/>
  <c r="G457" i="91"/>
  <c r="G458" i="91"/>
  <c r="G459" i="91"/>
  <c r="G460" i="91"/>
  <c r="G461" i="91"/>
  <c r="G462" i="91"/>
  <c r="G463" i="91"/>
  <c r="G464" i="91"/>
  <c r="G465" i="91"/>
  <c r="G466" i="91"/>
  <c r="G467" i="91"/>
  <c r="G468" i="91"/>
  <c r="G469" i="91"/>
  <c r="G470" i="91"/>
  <c r="G471" i="91"/>
  <c r="G472" i="91"/>
  <c r="G473" i="91"/>
  <c r="G474" i="91"/>
  <c r="G475" i="91"/>
  <c r="G476" i="91"/>
  <c r="G477" i="91"/>
  <c r="G478" i="91"/>
  <c r="G479" i="91"/>
  <c r="G480" i="91"/>
  <c r="G481" i="91"/>
  <c r="G482" i="91"/>
  <c r="G483" i="91"/>
  <c r="G484" i="91"/>
  <c r="G485" i="91"/>
  <c r="G486" i="91"/>
  <c r="G487" i="91"/>
  <c r="G488" i="91"/>
  <c r="G489" i="91"/>
  <c r="G490" i="91"/>
  <c r="G491" i="91"/>
  <c r="G492" i="91"/>
  <c r="G493" i="91"/>
  <c r="G494" i="91"/>
  <c r="G495" i="91"/>
  <c r="G496" i="91"/>
  <c r="G497" i="91"/>
  <c r="G498" i="91"/>
  <c r="G499" i="91"/>
  <c r="G500" i="91"/>
  <c r="G501" i="91"/>
  <c r="G502" i="91"/>
  <c r="G503" i="91"/>
  <c r="G504" i="91"/>
  <c r="G505" i="91"/>
  <c r="G506" i="91"/>
  <c r="G507" i="91"/>
  <c r="G508" i="91"/>
  <c r="G509" i="91"/>
  <c r="G510" i="91"/>
  <c r="G511" i="91"/>
  <c r="G512" i="91"/>
  <c r="G513" i="91"/>
  <c r="G514" i="91"/>
  <c r="G515" i="91"/>
  <c r="G516" i="91"/>
  <c r="G517" i="91"/>
  <c r="G518" i="91"/>
  <c r="G519" i="91"/>
  <c r="G520" i="91"/>
  <c r="G521" i="91"/>
  <c r="G522" i="91"/>
  <c r="G523" i="91"/>
  <c r="G524" i="91"/>
  <c r="G525" i="91"/>
  <c r="G526" i="91"/>
  <c r="G527" i="91"/>
  <c r="G528" i="91"/>
  <c r="G529" i="91"/>
  <c r="G530" i="91"/>
  <c r="G531" i="91"/>
  <c r="G532" i="91"/>
  <c r="G533" i="91"/>
  <c r="G534" i="91"/>
  <c r="G535" i="91"/>
  <c r="G536" i="91"/>
  <c r="G537" i="91"/>
  <c r="G538" i="91"/>
  <c r="G539" i="91"/>
  <c r="G540" i="91"/>
  <c r="G541" i="91"/>
  <c r="G542" i="91"/>
  <c r="G543" i="91"/>
  <c r="G544" i="91"/>
  <c r="G545" i="91"/>
  <c r="G546" i="91"/>
  <c r="G547" i="91"/>
  <c r="G548" i="91"/>
  <c r="G549" i="91"/>
  <c r="G550" i="91"/>
  <c r="G551" i="91"/>
  <c r="G552" i="91"/>
  <c r="G553" i="91"/>
  <c r="G554" i="91"/>
  <c r="G555" i="91"/>
  <c r="G556" i="91"/>
  <c r="G557" i="91"/>
  <c r="G558" i="91"/>
  <c r="G559" i="91"/>
  <c r="G560" i="91"/>
  <c r="G561" i="91"/>
  <c r="G562" i="91"/>
  <c r="G563" i="91"/>
  <c r="G564" i="91"/>
  <c r="G565" i="91"/>
  <c r="G566" i="91"/>
  <c r="G567" i="91"/>
  <c r="G568" i="91"/>
  <c r="G569" i="91"/>
  <c r="G570" i="91"/>
  <c r="G571" i="91"/>
  <c r="G572" i="91"/>
  <c r="G573" i="91"/>
  <c r="G574" i="91"/>
  <c r="G575" i="91"/>
  <c r="G576" i="91"/>
  <c r="G577" i="91"/>
  <c r="G578" i="91"/>
  <c r="G579" i="91"/>
  <c r="G580" i="91"/>
  <c r="G581" i="91"/>
  <c r="G582" i="91"/>
  <c r="G583" i="91"/>
  <c r="G584" i="91"/>
  <c r="G585" i="91"/>
  <c r="G586" i="91"/>
  <c r="G587" i="91"/>
  <c r="G588" i="91"/>
  <c r="G589" i="91"/>
  <c r="G590" i="91"/>
  <c r="G591" i="91"/>
  <c r="G592" i="91"/>
  <c r="G593" i="91"/>
  <c r="G594" i="91"/>
  <c r="G595" i="91"/>
  <c r="G596" i="91"/>
  <c r="G597" i="91"/>
  <c r="G598" i="91"/>
  <c r="G599" i="91"/>
  <c r="G600" i="91"/>
  <c r="G601" i="91"/>
  <c r="G602" i="91"/>
  <c r="G603" i="91"/>
  <c r="G604" i="91"/>
  <c r="G605" i="91"/>
  <c r="G606" i="91"/>
  <c r="G607" i="91"/>
  <c r="G608" i="91"/>
  <c r="G609" i="91"/>
  <c r="G610" i="91"/>
  <c r="G611" i="91"/>
  <c r="G612" i="91"/>
  <c r="G613" i="91"/>
  <c r="G614" i="91"/>
  <c r="G615" i="91"/>
  <c r="G616" i="91"/>
  <c r="G617" i="91"/>
  <c r="G618" i="91"/>
  <c r="G619" i="91"/>
  <c r="G620" i="91"/>
  <c r="G621" i="91"/>
  <c r="G622" i="91"/>
  <c r="G623" i="91"/>
  <c r="G624" i="91"/>
  <c r="G625" i="91"/>
  <c r="G626" i="91"/>
  <c r="G627" i="91"/>
  <c r="G628" i="91"/>
  <c r="G629" i="91"/>
  <c r="G630" i="91"/>
  <c r="G632" i="91"/>
  <c r="G633" i="91"/>
  <c r="G634" i="91"/>
  <c r="G635" i="91"/>
  <c r="G636" i="91"/>
  <c r="G637" i="91"/>
  <c r="G638" i="91"/>
  <c r="G639" i="91"/>
  <c r="G640" i="91"/>
  <c r="G641" i="91"/>
  <c r="G642" i="91"/>
  <c r="G643" i="91"/>
  <c r="G644" i="91"/>
  <c r="G645" i="91"/>
  <c r="G646" i="91"/>
  <c r="G647" i="91"/>
  <c r="G648" i="91"/>
  <c r="G649" i="91"/>
  <c r="G650" i="91"/>
  <c r="G651" i="91"/>
  <c r="G652" i="91"/>
  <c r="G653" i="91"/>
  <c r="G654" i="91"/>
  <c r="G655" i="91"/>
  <c r="G656" i="91"/>
  <c r="G657" i="91"/>
  <c r="G658" i="91"/>
  <c r="G659" i="91"/>
  <c r="G660" i="91"/>
  <c r="G661" i="91"/>
  <c r="G662" i="91"/>
  <c r="G663" i="91"/>
  <c r="G664" i="91"/>
  <c r="G665" i="91"/>
  <c r="G666" i="91"/>
  <c r="G667" i="91"/>
  <c r="G668" i="91"/>
  <c r="G669" i="91"/>
  <c r="G670" i="91"/>
  <c r="G671" i="91"/>
  <c r="G672" i="91"/>
  <c r="G673" i="91"/>
  <c r="G674" i="91"/>
  <c r="G675" i="91"/>
  <c r="G676" i="91"/>
  <c r="G677" i="91"/>
  <c r="G678" i="91"/>
  <c r="G679" i="91"/>
  <c r="G680" i="91"/>
  <c r="G681" i="91"/>
  <c r="G682" i="91"/>
  <c r="G683" i="91"/>
  <c r="G684" i="91"/>
  <c r="G685" i="91"/>
  <c r="G686" i="91"/>
  <c r="G687" i="91"/>
  <c r="G688" i="91"/>
  <c r="G689" i="91"/>
  <c r="G690" i="91"/>
  <c r="G691" i="91"/>
  <c r="G692" i="91"/>
  <c r="G693" i="91"/>
  <c r="G694" i="91"/>
  <c r="G695" i="91"/>
  <c r="G696" i="91"/>
  <c r="G697" i="91"/>
  <c r="G698" i="91"/>
  <c r="G699" i="91"/>
  <c r="G700" i="91"/>
  <c r="G701" i="91"/>
  <c r="G702" i="91"/>
  <c r="G703" i="91"/>
  <c r="G704" i="91"/>
  <c r="G705" i="91"/>
  <c r="G706" i="91"/>
  <c r="G707" i="91"/>
  <c r="G708" i="91"/>
  <c r="G709" i="91"/>
  <c r="G710" i="91"/>
  <c r="G711" i="91"/>
  <c r="G712" i="91"/>
  <c r="G713" i="91"/>
  <c r="G714" i="91"/>
  <c r="G715" i="91"/>
  <c r="G716" i="91"/>
  <c r="G717" i="91"/>
  <c r="G718" i="91"/>
  <c r="G719" i="91"/>
  <c r="G720" i="91"/>
  <c r="G721" i="91"/>
  <c r="G722" i="91"/>
  <c r="G723" i="91"/>
  <c r="G724" i="91"/>
  <c r="G725" i="91"/>
  <c r="G726" i="91"/>
  <c r="G727" i="91"/>
  <c r="G728" i="91"/>
  <c r="G729" i="91"/>
  <c r="G730" i="91"/>
  <c r="G731" i="91"/>
  <c r="G732" i="91"/>
  <c r="G733" i="91"/>
  <c r="G734" i="91"/>
  <c r="G735" i="91"/>
  <c r="G736" i="91"/>
  <c r="G737" i="91"/>
  <c r="G738" i="91"/>
  <c r="G739" i="91"/>
  <c r="G740" i="91"/>
  <c r="G741" i="91"/>
  <c r="G742" i="91"/>
  <c r="G743" i="91"/>
  <c r="G744" i="91"/>
  <c r="G745" i="91"/>
  <c r="G746" i="91"/>
  <c r="G747" i="91"/>
  <c r="G748" i="91"/>
  <c r="G749" i="91"/>
  <c r="G750" i="91"/>
  <c r="G751" i="91"/>
  <c r="G752" i="91"/>
  <c r="G753" i="91"/>
  <c r="G754" i="91"/>
  <c r="G755" i="91"/>
  <c r="G756" i="91"/>
  <c r="G757" i="91"/>
  <c r="G758" i="91"/>
  <c r="G759" i="91"/>
  <c r="G760" i="91"/>
  <c r="G761" i="91"/>
  <c r="G762" i="91"/>
  <c r="G763" i="91"/>
  <c r="G764" i="91"/>
  <c r="G765" i="91"/>
  <c r="G766" i="91"/>
  <c r="G767" i="91"/>
  <c r="G768" i="91"/>
  <c r="G769" i="91"/>
  <c r="G770" i="91"/>
  <c r="G771" i="91"/>
  <c r="G772" i="91"/>
  <c r="G773" i="91"/>
  <c r="G774" i="91"/>
  <c r="G775" i="91"/>
  <c r="G776" i="91"/>
  <c r="G777" i="91"/>
  <c r="G778" i="91"/>
  <c r="G779" i="91"/>
  <c r="G780" i="91"/>
  <c r="G781" i="91"/>
  <c r="G782" i="91"/>
  <c r="G783" i="91"/>
  <c r="G784" i="91"/>
  <c r="G785" i="91"/>
  <c r="G786" i="91"/>
  <c r="G787" i="91"/>
  <c r="G788" i="91"/>
  <c r="G789" i="91"/>
  <c r="G790" i="91"/>
  <c r="G791" i="91"/>
  <c r="G792" i="91"/>
  <c r="G793" i="91"/>
  <c r="G794" i="91"/>
  <c r="G795" i="91"/>
  <c r="G796" i="91"/>
  <c r="G797" i="91"/>
  <c r="G798" i="91"/>
  <c r="G799" i="91"/>
  <c r="G800" i="91"/>
  <c r="G801" i="91"/>
  <c r="G802" i="91"/>
  <c r="G803" i="91"/>
  <c r="G804" i="91"/>
  <c r="G805" i="91"/>
  <c r="G806" i="91"/>
  <c r="G807" i="91"/>
  <c r="G808" i="91"/>
  <c r="G809" i="91"/>
  <c r="G810" i="91"/>
  <c r="G811" i="91"/>
  <c r="G812" i="91"/>
  <c r="G813" i="91"/>
  <c r="G814" i="91"/>
  <c r="G815" i="91"/>
  <c r="G816" i="91"/>
  <c r="G817" i="91"/>
  <c r="G818" i="91"/>
  <c r="G819" i="91"/>
  <c r="G820" i="91"/>
  <c r="G821" i="91"/>
  <c r="G822" i="91"/>
  <c r="G823" i="91"/>
  <c r="G824" i="91"/>
  <c r="G825" i="91"/>
  <c r="G826" i="91"/>
  <c r="G827" i="91"/>
  <c r="G828" i="91"/>
  <c r="G829" i="91"/>
  <c r="G830" i="91"/>
  <c r="G831" i="91"/>
  <c r="G832" i="91"/>
  <c r="G833" i="91"/>
  <c r="G834" i="91"/>
  <c r="G835" i="91"/>
  <c r="G836" i="91"/>
  <c r="G837" i="91"/>
  <c r="G838" i="91"/>
  <c r="G839" i="91"/>
  <c r="G840" i="91"/>
  <c r="G841" i="91"/>
  <c r="G842" i="91"/>
  <c r="G843" i="91"/>
  <c r="G844" i="91"/>
  <c r="G845" i="91"/>
  <c r="G846" i="91"/>
  <c r="G847" i="91"/>
  <c r="G848" i="91"/>
  <c r="G849" i="91"/>
  <c r="G850" i="91"/>
  <c r="G851" i="91"/>
  <c r="G852" i="91"/>
  <c r="G853" i="91"/>
  <c r="G854" i="91"/>
  <c r="G855" i="91"/>
  <c r="G856" i="91"/>
  <c r="G857" i="91"/>
  <c r="G858" i="91"/>
  <c r="G859" i="91"/>
  <c r="G860" i="91"/>
  <c r="G861" i="91"/>
  <c r="G862" i="91"/>
  <c r="G863" i="91"/>
  <c r="G864" i="91"/>
  <c r="G865" i="91"/>
  <c r="G866" i="91"/>
  <c r="G867" i="91"/>
  <c r="G868" i="91"/>
  <c r="G869" i="91"/>
  <c r="G870" i="91"/>
  <c r="G871" i="91"/>
  <c r="G873" i="91"/>
  <c r="G874" i="91"/>
  <c r="G875" i="91"/>
  <c r="G876" i="91"/>
  <c r="G877" i="91"/>
  <c r="G878" i="91"/>
  <c r="G879" i="91"/>
  <c r="G880" i="91"/>
  <c r="G881" i="91"/>
  <c r="G882" i="91"/>
  <c r="G883" i="91"/>
  <c r="G884" i="91"/>
  <c r="G885" i="91"/>
  <c r="G886" i="91"/>
  <c r="G887" i="91"/>
  <c r="G888" i="91"/>
  <c r="G889" i="91"/>
  <c r="G890" i="91"/>
  <c r="G891" i="91"/>
  <c r="G892" i="91"/>
  <c r="G893" i="91"/>
  <c r="G894" i="91"/>
  <c r="G895" i="91"/>
  <c r="G896" i="91"/>
  <c r="G897" i="91"/>
  <c r="G898" i="91"/>
  <c r="G899" i="91"/>
  <c r="G900" i="91"/>
  <c r="G901" i="91"/>
  <c r="G902" i="91"/>
  <c r="G903" i="91"/>
  <c r="G904" i="91"/>
  <c r="G905" i="91"/>
  <c r="G906" i="91"/>
  <c r="G907" i="91"/>
  <c r="G908" i="91"/>
  <c r="G909" i="91"/>
  <c r="G910" i="91"/>
  <c r="G911" i="91"/>
  <c r="G912" i="91"/>
  <c r="G913" i="91"/>
  <c r="G914" i="91"/>
  <c r="G915" i="91"/>
  <c r="G916" i="91"/>
  <c r="G917" i="91"/>
  <c r="G918" i="91"/>
  <c r="G919" i="91"/>
  <c r="G920" i="91"/>
  <c r="G921" i="91"/>
  <c r="G922" i="91"/>
  <c r="G923" i="91"/>
  <c r="G924" i="91"/>
  <c r="G925" i="91"/>
  <c r="G927" i="91"/>
  <c r="G928" i="91"/>
  <c r="G929" i="91"/>
  <c r="G930" i="91"/>
  <c r="G931" i="91"/>
  <c r="G932" i="91"/>
  <c r="G933" i="91"/>
  <c r="G934" i="91"/>
  <c r="G935" i="91"/>
  <c r="G936" i="91"/>
  <c r="G937" i="91"/>
  <c r="G938" i="91"/>
  <c r="G939" i="91"/>
  <c r="G940" i="91"/>
  <c r="G941" i="91"/>
  <c r="G942" i="91"/>
  <c r="G943" i="91"/>
  <c r="G944" i="91"/>
  <c r="G945" i="91"/>
  <c r="G946" i="91"/>
  <c r="G947" i="91"/>
  <c r="G948" i="91"/>
  <c r="G949" i="91"/>
  <c r="G950" i="91"/>
  <c r="G951" i="91"/>
  <c r="G952" i="91"/>
  <c r="G953" i="91"/>
  <c r="F926" i="91"/>
  <c r="G926" i="91" s="1"/>
  <c r="S896" i="91"/>
  <c r="P896" i="91"/>
  <c r="M896" i="91"/>
  <c r="S886" i="91"/>
  <c r="P886" i="91"/>
  <c r="M886" i="91"/>
  <c r="S883" i="91"/>
  <c r="P883" i="91"/>
  <c r="M883" i="91"/>
  <c r="S877" i="91"/>
  <c r="P877" i="91"/>
  <c r="M877" i="91"/>
  <c r="S829" i="91"/>
  <c r="P829" i="91"/>
  <c r="M829" i="91"/>
  <c r="S747" i="91"/>
  <c r="P747" i="91"/>
  <c r="M747" i="91"/>
  <c r="S663" i="91"/>
  <c r="P663" i="91"/>
  <c r="M663" i="91"/>
  <c r="P647" i="91"/>
  <c r="F631" i="91"/>
  <c r="G631" i="91" s="1"/>
  <c r="P600" i="91"/>
  <c r="S581" i="91"/>
  <c r="P581" i="91"/>
  <c r="P501" i="91"/>
  <c r="P434" i="91"/>
  <c r="S419" i="91"/>
  <c r="P419" i="91"/>
  <c r="M419" i="91"/>
  <c r="P305" i="91"/>
  <c r="S265" i="91"/>
  <c r="P265" i="91"/>
  <c r="M265" i="91"/>
  <c r="S253" i="91"/>
  <c r="P253" i="91"/>
  <c r="M253" i="91"/>
  <c r="S220" i="91"/>
  <c r="P220" i="91"/>
  <c r="M220" i="91"/>
  <c r="S146" i="91"/>
  <c r="P146" i="91"/>
  <c r="S137" i="91"/>
  <c r="P137" i="91"/>
  <c r="M137" i="91"/>
  <c r="F137" i="91"/>
  <c r="G137" i="91" s="1"/>
  <c r="S136" i="91"/>
  <c r="P136" i="91"/>
  <c r="S114" i="91"/>
  <c r="P114" i="91"/>
  <c r="M114" i="91"/>
  <c r="S93" i="91"/>
  <c r="P93" i="91"/>
  <c r="M93" i="91"/>
  <c r="S75" i="91"/>
  <c r="P75" i="91"/>
  <c r="M75" i="91"/>
  <c r="S69" i="91"/>
  <c r="F66" i="91"/>
  <c r="G66" i="91" s="1"/>
  <c r="F65" i="91"/>
  <c r="G65" i="91" s="1"/>
  <c r="F63" i="91"/>
  <c r="G63" i="91" s="1"/>
  <c r="F62" i="91"/>
  <c r="G62" i="91" s="1"/>
  <c r="F61" i="91"/>
  <c r="G61" i="91" s="1"/>
  <c r="F59" i="91"/>
  <c r="G59" i="91" s="1"/>
  <c r="F58" i="91"/>
  <c r="G58" i="91" s="1"/>
  <c r="F57" i="91"/>
  <c r="G57" i="91" s="1"/>
  <c r="F35" i="91"/>
  <c r="G35" i="91" s="1"/>
  <c r="G674" i="95"/>
  <c r="G673" i="95"/>
  <c r="G672" i="95"/>
  <c r="G671" i="95"/>
  <c r="G670" i="95"/>
  <c r="G669" i="95"/>
  <c r="F668" i="95"/>
  <c r="G668" i="95" s="1"/>
  <c r="G667" i="95"/>
  <c r="G666" i="95"/>
  <c r="G665" i="95"/>
  <c r="G664" i="95"/>
  <c r="G663" i="95"/>
  <c r="G662" i="95"/>
  <c r="G661" i="95"/>
  <c r="G660" i="95"/>
  <c r="G659" i="95"/>
  <c r="G658" i="95"/>
  <c r="G657" i="95"/>
  <c r="G656" i="95"/>
  <c r="G655" i="95"/>
  <c r="G654" i="95"/>
  <c r="G653" i="95"/>
  <c r="G652" i="95"/>
  <c r="G651" i="95"/>
  <c r="G650" i="95"/>
  <c r="G649" i="95"/>
  <c r="G648" i="95"/>
  <c r="G647" i="95"/>
  <c r="G646" i="95"/>
  <c r="G645" i="95"/>
  <c r="G644" i="95"/>
  <c r="G643" i="95"/>
  <c r="G642" i="95"/>
  <c r="G641" i="95"/>
  <c r="G640" i="95"/>
  <c r="G639" i="95"/>
  <c r="G638" i="95"/>
  <c r="G637" i="95"/>
  <c r="G636" i="95"/>
  <c r="G635" i="95"/>
  <c r="G634" i="95"/>
  <c r="G633" i="95"/>
  <c r="G632" i="95"/>
  <c r="G631" i="95"/>
  <c r="G630" i="95"/>
  <c r="G629" i="95"/>
  <c r="G628" i="95"/>
  <c r="G627" i="95"/>
  <c r="G626" i="95"/>
  <c r="G625" i="95"/>
  <c r="G624" i="95"/>
  <c r="G623" i="95"/>
  <c r="G622" i="95"/>
  <c r="G621" i="95"/>
  <c r="G620" i="95"/>
  <c r="G619" i="95"/>
  <c r="G618" i="95"/>
  <c r="G617" i="95"/>
  <c r="G616" i="95"/>
  <c r="G615" i="95"/>
  <c r="G614" i="95"/>
  <c r="G613" i="95"/>
  <c r="G612" i="95"/>
  <c r="G611" i="95"/>
  <c r="G610" i="95"/>
  <c r="G609" i="95"/>
  <c r="G608" i="95"/>
  <c r="G607" i="95"/>
  <c r="G606" i="95"/>
  <c r="G605" i="95"/>
  <c r="G604" i="95"/>
  <c r="G603" i="95"/>
  <c r="G602" i="95"/>
  <c r="G601" i="95"/>
  <c r="G600" i="95"/>
  <c r="G599" i="95"/>
  <c r="G598" i="95"/>
  <c r="G597" i="95"/>
  <c r="G596" i="95"/>
  <c r="G595" i="95"/>
  <c r="G594" i="95"/>
  <c r="G593" i="95"/>
  <c r="G592" i="95"/>
  <c r="G591" i="95"/>
  <c r="G590" i="95"/>
  <c r="F589" i="95"/>
  <c r="G589" i="95" s="1"/>
  <c r="G588" i="95"/>
  <c r="G587" i="95"/>
  <c r="S586" i="95"/>
  <c r="P586" i="95"/>
  <c r="M586" i="95"/>
  <c r="G586" i="95"/>
  <c r="G585" i="95"/>
  <c r="G584" i="95"/>
  <c r="G583" i="95"/>
  <c r="G582" i="95"/>
  <c r="G581" i="95"/>
  <c r="G580" i="95"/>
  <c r="G579" i="95"/>
  <c r="G578" i="95"/>
  <c r="G577" i="95"/>
  <c r="G576" i="95"/>
  <c r="G575" i="95"/>
  <c r="G574" i="95"/>
  <c r="G573" i="95"/>
  <c r="G572" i="95"/>
  <c r="G571" i="95"/>
  <c r="G570" i="95"/>
  <c r="G569" i="95"/>
  <c r="G568" i="95"/>
  <c r="G567" i="95"/>
  <c r="G566" i="95"/>
  <c r="G565" i="95"/>
  <c r="G564" i="95"/>
  <c r="G563" i="95"/>
  <c r="G562" i="95"/>
  <c r="G561" i="95"/>
  <c r="G560" i="95"/>
  <c r="G559" i="95"/>
  <c r="G558" i="95"/>
  <c r="G557" i="95"/>
  <c r="G556" i="95"/>
  <c r="G555" i="95"/>
  <c r="G554" i="95"/>
  <c r="G553" i="95"/>
  <c r="G552" i="95"/>
  <c r="G551" i="95"/>
  <c r="G550" i="95"/>
  <c r="G549" i="95"/>
  <c r="G548" i="95"/>
  <c r="G547" i="95"/>
  <c r="G546" i="95"/>
  <c r="G545" i="95"/>
  <c r="G544" i="95"/>
  <c r="G543" i="95"/>
  <c r="G542" i="95"/>
  <c r="G541" i="95"/>
  <c r="G540" i="95"/>
  <c r="G539" i="95"/>
  <c r="G538" i="95"/>
  <c r="F537" i="95"/>
  <c r="G537" i="95" s="1"/>
  <c r="G536" i="95"/>
  <c r="G535" i="95"/>
  <c r="G534" i="95"/>
  <c r="G533" i="95"/>
  <c r="G532" i="95"/>
  <c r="G531" i="95"/>
  <c r="G530" i="95"/>
  <c r="G529" i="95"/>
  <c r="G528" i="95"/>
  <c r="G527" i="95"/>
  <c r="G526" i="95"/>
  <c r="G525" i="95"/>
  <c r="G524" i="95"/>
  <c r="G523" i="95"/>
  <c r="G522" i="95"/>
  <c r="G521" i="95"/>
  <c r="G520" i="95"/>
  <c r="G519" i="95"/>
  <c r="G518" i="95"/>
  <c r="G517" i="95"/>
  <c r="G516" i="95"/>
  <c r="G515" i="95"/>
  <c r="G514" i="95"/>
  <c r="G513" i="95"/>
  <c r="G512" i="95"/>
  <c r="G511" i="95"/>
  <c r="G510" i="95"/>
  <c r="G509" i="95"/>
  <c r="G508" i="95"/>
  <c r="G507" i="95"/>
  <c r="G506" i="95"/>
  <c r="G505" i="95"/>
  <c r="G504" i="95"/>
  <c r="G503" i="95"/>
  <c r="G502" i="95"/>
  <c r="G501" i="95"/>
  <c r="G500" i="95"/>
  <c r="G499" i="95"/>
  <c r="G498" i="95"/>
  <c r="G497" i="95"/>
  <c r="G496" i="95"/>
  <c r="G495" i="95"/>
  <c r="G494" i="95"/>
  <c r="G493" i="95"/>
  <c r="G492" i="95"/>
  <c r="G491" i="95"/>
  <c r="G490" i="95"/>
  <c r="G489" i="95"/>
  <c r="G488" i="95"/>
  <c r="G487" i="95"/>
  <c r="G486" i="95"/>
  <c r="G485" i="95"/>
  <c r="G484" i="95"/>
  <c r="G483" i="95"/>
  <c r="G482" i="95"/>
  <c r="G481" i="95"/>
  <c r="G480" i="95"/>
  <c r="G479" i="95"/>
  <c r="G478" i="95"/>
  <c r="G477" i="95"/>
  <c r="G476" i="95"/>
  <c r="G475" i="95"/>
  <c r="G474" i="95"/>
  <c r="G473" i="95"/>
  <c r="G472" i="95"/>
  <c r="G471" i="95"/>
  <c r="G470" i="95"/>
  <c r="G469" i="95"/>
  <c r="G468" i="95"/>
  <c r="G467" i="95"/>
  <c r="G466" i="95"/>
  <c r="G465" i="95"/>
  <c r="G464" i="95"/>
  <c r="G463" i="95"/>
  <c r="G462" i="95"/>
  <c r="G461" i="95"/>
  <c r="G460" i="95"/>
  <c r="G459" i="95"/>
  <c r="G458" i="95"/>
  <c r="G457" i="95"/>
  <c r="G456" i="95"/>
  <c r="G455" i="95"/>
  <c r="G454" i="95"/>
  <c r="G453" i="95"/>
  <c r="G452" i="95"/>
  <c r="F451" i="95"/>
  <c r="G451" i="95" s="1"/>
  <c r="G450" i="95"/>
  <c r="G449" i="95"/>
  <c r="G448" i="95"/>
  <c r="G447" i="95"/>
  <c r="G446" i="95"/>
  <c r="G445" i="95"/>
  <c r="G444" i="95"/>
  <c r="G443" i="95"/>
  <c r="G442" i="95"/>
  <c r="G441" i="95"/>
  <c r="G440" i="95"/>
  <c r="G439" i="95"/>
  <c r="G438" i="95"/>
  <c r="G437" i="95"/>
  <c r="G436" i="95"/>
  <c r="G435" i="95"/>
  <c r="G434" i="95"/>
  <c r="G433" i="95"/>
  <c r="G432" i="95"/>
  <c r="G431" i="95"/>
  <c r="G430" i="95"/>
  <c r="G429" i="95"/>
  <c r="G428" i="95"/>
  <c r="G427" i="95"/>
  <c r="G426" i="95"/>
  <c r="G425" i="95"/>
  <c r="G424" i="95"/>
  <c r="G423" i="95"/>
  <c r="G422" i="95"/>
  <c r="G421" i="95"/>
  <c r="G420" i="95"/>
  <c r="G419" i="95"/>
  <c r="G418" i="95"/>
  <c r="G417" i="95"/>
  <c r="G416" i="95"/>
  <c r="G415" i="95"/>
  <c r="G414" i="95"/>
  <c r="G413" i="95"/>
  <c r="G412" i="95"/>
  <c r="G411" i="95"/>
  <c r="G410" i="95"/>
  <c r="G409" i="95"/>
  <c r="G408" i="95"/>
  <c r="G407" i="95"/>
  <c r="G406" i="95"/>
  <c r="G405" i="95"/>
  <c r="G404" i="95"/>
  <c r="G403" i="95"/>
  <c r="G402" i="95"/>
  <c r="G401" i="95"/>
  <c r="G400" i="95"/>
  <c r="G399" i="95"/>
  <c r="G398" i="95"/>
  <c r="G397" i="95"/>
  <c r="G396" i="95"/>
  <c r="G395" i="95"/>
  <c r="G394" i="95"/>
  <c r="G393" i="95"/>
  <c r="G392" i="95"/>
  <c r="G391" i="95"/>
  <c r="G390" i="95"/>
  <c r="G389" i="95"/>
  <c r="G388" i="95"/>
  <c r="G387" i="95"/>
  <c r="G386" i="95"/>
  <c r="G385" i="95"/>
  <c r="G384" i="95"/>
  <c r="G383" i="95"/>
  <c r="G382" i="95"/>
  <c r="F381" i="95"/>
  <c r="G381" i="95" s="1"/>
  <c r="F380" i="95"/>
  <c r="G380" i="95" s="1"/>
  <c r="G379" i="95"/>
  <c r="G378" i="95"/>
  <c r="G377" i="95"/>
  <c r="G376" i="95"/>
  <c r="G375" i="95"/>
  <c r="G374" i="95"/>
  <c r="G373" i="95"/>
  <c r="G372" i="95"/>
  <c r="G371" i="95"/>
  <c r="G370" i="95"/>
  <c r="G369" i="95"/>
  <c r="G368" i="95"/>
  <c r="G367" i="95"/>
  <c r="G366" i="95"/>
  <c r="G365" i="95"/>
  <c r="G364" i="95"/>
  <c r="G363" i="95"/>
  <c r="G362" i="95"/>
  <c r="G361" i="95"/>
  <c r="G360" i="95"/>
  <c r="G359" i="95"/>
  <c r="G358" i="95"/>
  <c r="G357" i="95"/>
  <c r="G356" i="95"/>
  <c r="G355" i="95"/>
  <c r="G354" i="95"/>
  <c r="G353" i="95"/>
  <c r="G352" i="95"/>
  <c r="G351" i="95"/>
  <c r="G350" i="95"/>
  <c r="G349" i="95"/>
  <c r="G348" i="95"/>
  <c r="G347" i="95"/>
  <c r="G346" i="95"/>
  <c r="G345" i="95"/>
  <c r="G344" i="95"/>
  <c r="G343" i="95"/>
  <c r="G342" i="95"/>
  <c r="G341" i="95"/>
  <c r="G340" i="95"/>
  <c r="G339" i="95"/>
  <c r="F338" i="95"/>
  <c r="G338" i="95" s="1"/>
  <c r="G337" i="95"/>
  <c r="G336" i="95"/>
  <c r="G335" i="95"/>
  <c r="G334" i="95"/>
  <c r="G333" i="95"/>
  <c r="G332" i="95"/>
  <c r="G331" i="95"/>
  <c r="G330" i="95"/>
  <c r="G329" i="95"/>
  <c r="G328" i="95"/>
  <c r="G327" i="95"/>
  <c r="G326" i="95"/>
  <c r="G325" i="95"/>
  <c r="G324" i="95"/>
  <c r="G323" i="95"/>
  <c r="G322" i="95"/>
  <c r="G321" i="95"/>
  <c r="G320" i="95"/>
  <c r="G319" i="95"/>
  <c r="G318" i="95"/>
  <c r="G317" i="95"/>
  <c r="G316" i="95"/>
  <c r="G315" i="95"/>
  <c r="G314" i="95"/>
  <c r="G313" i="95"/>
  <c r="G312" i="95"/>
  <c r="G311" i="95"/>
  <c r="G310" i="95"/>
  <c r="F309" i="95"/>
  <c r="G309" i="95" s="1"/>
  <c r="G308" i="95"/>
  <c r="G307" i="95"/>
  <c r="G306" i="95"/>
  <c r="G305" i="95"/>
  <c r="G304" i="95"/>
  <c r="G303" i="95"/>
  <c r="G302" i="95"/>
  <c r="G301" i="95"/>
  <c r="G300" i="95"/>
  <c r="G299" i="95"/>
  <c r="G298" i="95"/>
  <c r="G297" i="95"/>
  <c r="G296" i="95"/>
  <c r="G295" i="95"/>
  <c r="G294" i="95"/>
  <c r="G293" i="95"/>
  <c r="G292" i="95"/>
  <c r="G291" i="95"/>
  <c r="G290" i="95"/>
  <c r="G289" i="95"/>
  <c r="G288" i="95"/>
  <c r="G287" i="95"/>
  <c r="G286" i="95"/>
  <c r="G285" i="95"/>
  <c r="G284" i="95"/>
  <c r="G283" i="95"/>
  <c r="G282" i="95"/>
  <c r="G281" i="95"/>
  <c r="G280" i="95"/>
  <c r="G279" i="95"/>
  <c r="G278" i="95"/>
  <c r="G277" i="95"/>
  <c r="G276" i="95"/>
  <c r="G275" i="95"/>
  <c r="G274" i="95"/>
  <c r="F273" i="95"/>
  <c r="G273" i="95" s="1"/>
  <c r="G272" i="95"/>
  <c r="G271" i="95"/>
  <c r="G270" i="95"/>
  <c r="G269" i="95"/>
  <c r="G268" i="95"/>
  <c r="G267" i="95"/>
  <c r="G266" i="95"/>
  <c r="G265" i="95"/>
  <c r="G264" i="95"/>
  <c r="G263" i="95"/>
  <c r="G262" i="95"/>
  <c r="G261" i="95"/>
  <c r="G260" i="95"/>
  <c r="G259" i="95"/>
  <c r="G258" i="95"/>
  <c r="G257" i="95"/>
  <c r="F256" i="95"/>
  <c r="G256" i="95" s="1"/>
  <c r="F255" i="95"/>
  <c r="G255" i="95" s="1"/>
  <c r="G254" i="95"/>
  <c r="G253" i="95"/>
  <c r="G252" i="95"/>
  <c r="G251" i="95"/>
  <c r="G250" i="95"/>
  <c r="G249" i="95"/>
  <c r="G248" i="95"/>
  <c r="G247" i="95"/>
  <c r="G246" i="95"/>
  <c r="G245" i="95"/>
  <c r="G244" i="95"/>
  <c r="G243" i="95"/>
  <c r="G242" i="95"/>
  <c r="G241" i="95"/>
  <c r="G240" i="95"/>
  <c r="G239" i="95"/>
  <c r="G238" i="95"/>
  <c r="G237" i="95"/>
  <c r="G236" i="95"/>
  <c r="G235" i="95"/>
  <c r="G234" i="95"/>
  <c r="G233" i="95"/>
  <c r="G232" i="95"/>
  <c r="G231" i="95"/>
  <c r="G230" i="95"/>
  <c r="G229" i="95"/>
  <c r="G228" i="95"/>
  <c r="G227" i="95"/>
  <c r="F226" i="95"/>
  <c r="G226" i="95" s="1"/>
  <c r="G225" i="95"/>
  <c r="G224" i="95"/>
  <c r="G223" i="95"/>
  <c r="G222" i="95"/>
  <c r="G221" i="95"/>
  <c r="G220" i="95"/>
  <c r="G219" i="95"/>
  <c r="G218" i="95"/>
  <c r="G217" i="95"/>
  <c r="G216" i="95"/>
  <c r="G215" i="95"/>
  <c r="G214" i="95"/>
  <c r="G213" i="95"/>
  <c r="G212" i="95"/>
  <c r="G211" i="95"/>
  <c r="G210" i="95"/>
  <c r="G209" i="95"/>
  <c r="G208" i="95"/>
  <c r="G207" i="95"/>
  <c r="G206" i="95"/>
  <c r="G205" i="95"/>
  <c r="G204" i="95"/>
  <c r="G203" i="95"/>
  <c r="G202" i="95"/>
  <c r="G201" i="95"/>
  <c r="G200" i="95"/>
  <c r="G199" i="95"/>
  <c r="G198" i="95"/>
  <c r="G197" i="95"/>
  <c r="G196" i="95"/>
  <c r="G195" i="95"/>
  <c r="G194" i="95"/>
  <c r="G193" i="95"/>
  <c r="G192" i="95"/>
  <c r="G191" i="95"/>
  <c r="G190" i="95"/>
  <c r="G189" i="95"/>
  <c r="G188" i="95"/>
  <c r="G187" i="95"/>
  <c r="G186" i="95"/>
  <c r="G185" i="95"/>
  <c r="G184" i="95"/>
  <c r="G183" i="95"/>
  <c r="G182" i="95"/>
  <c r="G181" i="95"/>
  <c r="G180" i="95"/>
  <c r="F179" i="95"/>
  <c r="G179" i="95" s="1"/>
  <c r="G178" i="95"/>
  <c r="G177" i="95"/>
  <c r="G176" i="95"/>
  <c r="G175" i="95"/>
  <c r="G174" i="95"/>
  <c r="G173" i="95"/>
  <c r="G172" i="95"/>
  <c r="G171" i="95"/>
  <c r="G170" i="95"/>
  <c r="G169" i="95"/>
  <c r="G168" i="95"/>
  <c r="G167" i="95"/>
  <c r="G166" i="95"/>
  <c r="G165" i="95"/>
  <c r="G164" i="95"/>
  <c r="G163" i="95"/>
  <c r="G162" i="95"/>
  <c r="G161" i="95"/>
  <c r="G160" i="95"/>
  <c r="G159" i="95"/>
  <c r="G158" i="95"/>
  <c r="G157" i="95"/>
  <c r="G156" i="95"/>
  <c r="G155" i="95"/>
  <c r="G154" i="95"/>
  <c r="G153" i="95"/>
  <c r="G152" i="95"/>
  <c r="G151" i="95"/>
  <c r="G150" i="95"/>
  <c r="G149" i="95"/>
  <c r="G148" i="95"/>
  <c r="G147" i="95"/>
  <c r="G146" i="95"/>
  <c r="G145" i="95"/>
  <c r="G144" i="95"/>
  <c r="G143" i="95"/>
  <c r="G142" i="95"/>
  <c r="G141" i="95"/>
  <c r="G140" i="95"/>
  <c r="G139" i="95"/>
  <c r="G138" i="95"/>
  <c r="G137" i="95"/>
  <c r="G136" i="95"/>
  <c r="G135" i="95"/>
  <c r="G134" i="95"/>
  <c r="G133" i="95"/>
  <c r="G132" i="95"/>
  <c r="G131" i="95"/>
  <c r="G130" i="95"/>
  <c r="G129" i="95"/>
  <c r="G128" i="95"/>
  <c r="G127" i="95"/>
  <c r="G126" i="95"/>
  <c r="G125" i="95"/>
  <c r="G124" i="95"/>
  <c r="G123" i="95"/>
  <c r="G122" i="95"/>
  <c r="G121" i="95"/>
  <c r="G120" i="95"/>
  <c r="G119" i="95"/>
  <c r="G118" i="95"/>
  <c r="G117" i="95"/>
  <c r="G116" i="95"/>
  <c r="G115" i="95"/>
  <c r="G114" i="95"/>
  <c r="G113" i="95"/>
  <c r="G112" i="95"/>
  <c r="G111" i="95"/>
  <c r="G110" i="95"/>
  <c r="G109" i="95"/>
  <c r="G108" i="95"/>
  <c r="G107" i="95"/>
  <c r="G106" i="95"/>
  <c r="G105" i="95"/>
  <c r="G104" i="95"/>
  <c r="G103" i="95"/>
  <c r="G102" i="95"/>
  <c r="G101" i="95"/>
  <c r="G100" i="95"/>
  <c r="G99" i="95"/>
  <c r="G98" i="95"/>
  <c r="G97" i="95"/>
  <c r="G96" i="95"/>
  <c r="F95" i="95"/>
  <c r="G95" i="95" s="1"/>
  <c r="G94" i="95"/>
  <c r="G93" i="95"/>
  <c r="G92" i="95"/>
  <c r="G91" i="95"/>
  <c r="G90" i="95"/>
  <c r="G89" i="95"/>
  <c r="G88" i="95"/>
  <c r="G87" i="95"/>
  <c r="G86" i="95"/>
  <c r="G85" i="95"/>
  <c r="G84" i="95"/>
  <c r="G83" i="95"/>
  <c r="G82" i="95"/>
  <c r="G81" i="95"/>
  <c r="G80" i="95"/>
  <c r="G79" i="95"/>
  <c r="G78" i="95"/>
  <c r="G77" i="95"/>
  <c r="G76" i="95"/>
  <c r="G75" i="95"/>
  <c r="G74" i="95"/>
  <c r="G73" i="95"/>
  <c r="G72" i="95"/>
  <c r="G71" i="95"/>
  <c r="G70" i="95"/>
  <c r="G69" i="95"/>
  <c r="G68" i="95"/>
  <c r="G67" i="95"/>
  <c r="G66" i="95"/>
  <c r="G65" i="95"/>
  <c r="G64" i="95"/>
  <c r="G63" i="95"/>
  <c r="G62" i="95"/>
  <c r="G61" i="95"/>
  <c r="F60" i="95"/>
  <c r="G60" i="95" s="1"/>
  <c r="G59" i="95"/>
  <c r="G58" i="95"/>
  <c r="G57" i="95"/>
  <c r="G56" i="95"/>
  <c r="G55" i="95"/>
  <c r="G54" i="95"/>
  <c r="G53" i="95"/>
  <c r="G52" i="95"/>
  <c r="G51" i="95"/>
  <c r="G50" i="95"/>
  <c r="G49" i="95"/>
  <c r="G48" i="95"/>
  <c r="G47" i="95"/>
  <c r="G46" i="95"/>
  <c r="G45" i="95"/>
  <c r="S44" i="95"/>
  <c r="P44" i="95"/>
  <c r="M44" i="95"/>
  <c r="G44" i="95"/>
  <c r="G43" i="95"/>
  <c r="G42" i="95"/>
  <c r="G41" i="95"/>
  <c r="G40" i="95"/>
  <c r="G38" i="95"/>
  <c r="G37" i="95"/>
  <c r="G36" i="95"/>
  <c r="G35" i="95"/>
  <c r="G34" i="95"/>
  <c r="G33" i="95"/>
  <c r="G32" i="95"/>
  <c r="G31" i="95"/>
  <c r="G30" i="95"/>
  <c r="G29" i="95"/>
  <c r="G28" i="95"/>
  <c r="G27" i="95"/>
  <c r="F25" i="95"/>
  <c r="G25" i="95" s="1"/>
  <c r="G24" i="95"/>
  <c r="G23" i="95"/>
  <c r="G22" i="95"/>
  <c r="G21" i="95"/>
  <c r="G20" i="95"/>
  <c r="G19" i="95"/>
  <c r="G18" i="95"/>
  <c r="G17" i="95"/>
  <c r="G16" i="95"/>
  <c r="D28" i="104" l="1"/>
  <c r="G76" i="102" l="1"/>
  <c r="G19" i="108" l="1"/>
  <c r="G18" i="108"/>
  <c r="G17" i="108"/>
  <c r="G16" i="108"/>
  <c r="G15" i="108"/>
  <c r="D26" i="108" s="1"/>
  <c r="D28" i="108" l="1"/>
  <c r="D27" i="108"/>
  <c r="D29" i="108" s="1"/>
  <c r="G34" i="99" l="1"/>
  <c r="M34" i="99"/>
  <c r="P34" i="99"/>
  <c r="S34" i="99"/>
  <c r="G35" i="99"/>
  <c r="M35" i="99"/>
  <c r="P35" i="99"/>
  <c r="S35" i="99"/>
  <c r="G36" i="99"/>
  <c r="M36" i="99"/>
  <c r="P36" i="99"/>
  <c r="S36" i="99"/>
  <c r="G37" i="99"/>
  <c r="M37" i="99"/>
  <c r="P37" i="99"/>
  <c r="S37" i="99"/>
  <c r="G38" i="99"/>
  <c r="M38" i="99"/>
  <c r="P38" i="99"/>
  <c r="S38" i="99"/>
  <c r="G39" i="99"/>
  <c r="M39" i="99"/>
  <c r="P39" i="99"/>
  <c r="S39" i="99"/>
  <c r="G40" i="99"/>
  <c r="M40" i="99"/>
  <c r="P40" i="99"/>
  <c r="S40" i="99"/>
  <c r="G41" i="99"/>
  <c r="M41" i="99"/>
  <c r="P41" i="99"/>
  <c r="S41" i="99"/>
  <c r="G42" i="99"/>
  <c r="M42" i="99"/>
  <c r="P42" i="99"/>
  <c r="S42" i="99"/>
  <c r="G43" i="99"/>
  <c r="M43" i="99"/>
  <c r="P43" i="99"/>
  <c r="S43" i="99"/>
  <c r="G26" i="92" l="1"/>
  <c r="G27" i="92"/>
  <c r="G28" i="92"/>
  <c r="G29" i="92"/>
  <c r="G30" i="92"/>
  <c r="M26" i="92"/>
  <c r="M27" i="92"/>
  <c r="M28" i="92"/>
  <c r="M29" i="92"/>
  <c r="M30" i="92"/>
  <c r="P26" i="92"/>
  <c r="P27" i="92"/>
  <c r="P28" i="92"/>
  <c r="P29" i="92"/>
  <c r="P30" i="92"/>
  <c r="S26" i="92"/>
  <c r="S27" i="92"/>
  <c r="S28" i="92"/>
  <c r="S29" i="92"/>
  <c r="S30" i="92"/>
  <c r="G249" i="97"/>
  <c r="G250" i="97"/>
  <c r="G251" i="97"/>
  <c r="G252" i="97"/>
  <c r="G253" i="97"/>
  <c r="G254" i="97"/>
  <c r="G255" i="97"/>
  <c r="M249" i="97"/>
  <c r="M250" i="97"/>
  <c r="M251" i="97"/>
  <c r="M252" i="97"/>
  <c r="M253" i="97"/>
  <c r="M254" i="97"/>
  <c r="M255" i="97"/>
  <c r="P249" i="97"/>
  <c r="P250" i="97"/>
  <c r="P251" i="97"/>
  <c r="P252" i="97"/>
  <c r="P253" i="97"/>
  <c r="P254" i="97"/>
  <c r="P255" i="97"/>
  <c r="S249" i="97"/>
  <c r="S250" i="97"/>
  <c r="S251" i="97"/>
  <c r="S252" i="97"/>
  <c r="S253" i="97"/>
  <c r="S254" i="97"/>
  <c r="S255" i="97"/>
  <c r="G54" i="103"/>
  <c r="M54" i="103"/>
  <c r="P54" i="103"/>
  <c r="S54" i="103"/>
  <c r="G968" i="91" l="1"/>
  <c r="G969" i="91"/>
  <c r="G970" i="91"/>
  <c r="G971" i="91"/>
  <c r="G972" i="91"/>
  <c r="G973" i="91"/>
  <c r="G974" i="91"/>
  <c r="G975" i="91"/>
  <c r="G976" i="91"/>
  <c r="G977" i="91"/>
  <c r="M968" i="91"/>
  <c r="M969" i="91"/>
  <c r="M970" i="91"/>
  <c r="M971" i="91"/>
  <c r="M972" i="91"/>
  <c r="M973" i="91"/>
  <c r="M974" i="91"/>
  <c r="M975" i="91"/>
  <c r="M976" i="91"/>
  <c r="M977" i="91"/>
  <c r="P968" i="91"/>
  <c r="P969" i="91"/>
  <c r="P970" i="91"/>
  <c r="P971" i="91"/>
  <c r="P972" i="91"/>
  <c r="P973" i="91"/>
  <c r="P974" i="91"/>
  <c r="P975" i="91"/>
  <c r="P976" i="91"/>
  <c r="P977" i="91"/>
  <c r="S968" i="91"/>
  <c r="S969" i="91"/>
  <c r="S970" i="91"/>
  <c r="S971" i="91"/>
  <c r="S972" i="91"/>
  <c r="S973" i="91"/>
  <c r="S974" i="91"/>
  <c r="S975" i="91"/>
  <c r="S976" i="91"/>
  <c r="S977" i="91"/>
  <c r="S15" i="105" l="1"/>
  <c r="P15" i="105"/>
  <c r="M15" i="105"/>
  <c r="G15" i="105"/>
  <c r="D25" i="105" s="1"/>
  <c r="S78" i="102"/>
  <c r="P78" i="102"/>
  <c r="M78" i="102"/>
  <c r="G78" i="102"/>
  <c r="S77" i="102"/>
  <c r="P77" i="102"/>
  <c r="M77" i="102"/>
  <c r="G77" i="102"/>
  <c r="G15" i="100"/>
  <c r="G15" i="99"/>
  <c r="G15" i="98"/>
  <c r="G15" i="97"/>
  <c r="G15" i="96"/>
  <c r="G15" i="95"/>
  <c r="G15" i="93"/>
  <c r="G15" i="92"/>
  <c r="G15" i="91"/>
  <c r="G15" i="90"/>
  <c r="G15" i="88"/>
  <c r="S17" i="89"/>
  <c r="P17" i="89"/>
  <c r="M17" i="89"/>
  <c r="G17" i="89"/>
  <c r="G16" i="89"/>
  <c r="G15" i="89"/>
  <c r="D47" i="99" l="1"/>
  <c r="D49" i="99" s="1"/>
  <c r="D166" i="93"/>
  <c r="D167" i="93" s="1"/>
  <c r="D80" i="102"/>
  <c r="D81" i="102" s="1"/>
  <c r="D258" i="97"/>
  <c r="D259" i="97" s="1"/>
  <c r="D261" i="97" s="1"/>
  <c r="D27" i="105"/>
  <c r="D26" i="105"/>
  <c r="D57" i="103"/>
  <c r="D58" i="103" s="1"/>
  <c r="D30" i="104"/>
  <c r="D29" i="104"/>
  <c r="D151" i="98"/>
  <c r="D152" i="98" s="1"/>
  <c r="D75" i="96"/>
  <c r="D77" i="96" s="1"/>
  <c r="D682" i="95"/>
  <c r="D980" i="91"/>
  <c r="D33" i="92"/>
  <c r="D20" i="89"/>
  <c r="D20" i="88"/>
  <c r="D82" i="102" l="1"/>
  <c r="D31" i="104"/>
  <c r="D260" i="97"/>
  <c r="D982" i="91"/>
  <c r="D981" i="91"/>
  <c r="D48" i="99"/>
  <c r="D50" i="99" s="1"/>
  <c r="D153" i="98"/>
  <c r="D154" i="98" s="1"/>
  <c r="D59" i="103"/>
  <c r="D60" i="103" s="1"/>
  <c r="D28" i="105"/>
  <c r="D83" i="102"/>
  <c r="D76" i="96"/>
  <c r="D78" i="96" s="1"/>
  <c r="D683" i="95"/>
  <c r="D684" i="95"/>
  <c r="D168" i="93"/>
  <c r="D169" i="93" s="1"/>
  <c r="D35" i="92"/>
  <c r="D34" i="92"/>
  <c r="D22" i="89"/>
  <c r="D21" i="89"/>
  <c r="D23" i="89" s="1"/>
  <c r="D22" i="88"/>
  <c r="D21" i="88"/>
  <c r="D23" i="88" s="1"/>
  <c r="D983" i="91" l="1"/>
  <c r="D685" i="95"/>
  <c r="D36" i="92"/>
  <c r="G15" i="86" l="1"/>
  <c r="V15" i="86"/>
  <c r="W15" i="86" s="1"/>
  <c r="V16" i="86"/>
  <c r="W16" i="86" s="1"/>
  <c r="G17" i="86"/>
  <c r="V17" i="86"/>
  <c r="W17" i="86" s="1"/>
  <c r="G18" i="86"/>
  <c r="G19" i="86"/>
  <c r="G20" i="86"/>
  <c r="P20" i="86"/>
  <c r="S20" i="86"/>
  <c r="G21" i="86"/>
  <c r="M21" i="86"/>
  <c r="P21" i="86"/>
  <c r="S21" i="86"/>
  <c r="G22" i="86"/>
  <c r="M22" i="86"/>
  <c r="P22" i="86"/>
  <c r="S22" i="86"/>
  <c r="G23" i="86"/>
  <c r="V23" i="86"/>
  <c r="W23" i="86"/>
  <c r="G24" i="86"/>
  <c r="M24" i="86"/>
  <c r="P24" i="86"/>
  <c r="S24" i="86"/>
  <c r="G25" i="86"/>
  <c r="G26" i="86"/>
  <c r="V26" i="86"/>
  <c r="W26" i="86" s="1"/>
  <c r="G27" i="86"/>
  <c r="P27" i="86"/>
  <c r="S27" i="86"/>
  <c r="AR27" i="86"/>
  <c r="G28" i="86"/>
  <c r="P28" i="86"/>
  <c r="S28" i="86"/>
  <c r="AR28" i="86"/>
  <c r="G29" i="86"/>
  <c r="S29" i="86"/>
  <c r="V29" i="86" s="1"/>
  <c r="W29" i="86" s="1"/>
  <c r="G30" i="86"/>
  <c r="M30" i="86"/>
  <c r="P30" i="86"/>
  <c r="S30" i="86"/>
  <c r="G31" i="86"/>
  <c r="M31" i="86"/>
  <c r="P31" i="86"/>
  <c r="S31" i="86"/>
  <c r="AR31" i="86"/>
  <c r="G32" i="86"/>
  <c r="V32" i="86"/>
  <c r="W32" i="86" s="1"/>
  <c r="G33" i="86"/>
  <c r="M33" i="86"/>
  <c r="P33" i="86"/>
  <c r="S33" i="86"/>
  <c r="AR33" i="86"/>
  <c r="G34" i="86"/>
  <c r="M34" i="86"/>
  <c r="P34" i="86"/>
  <c r="S34" i="86"/>
  <c r="AR34" i="86"/>
  <c r="G35" i="86"/>
  <c r="M35" i="86"/>
  <c r="P35" i="86"/>
  <c r="S35" i="86"/>
  <c r="AR35" i="86"/>
  <c r="G36" i="86"/>
  <c r="V36" i="86"/>
  <c r="W36" i="86" s="1"/>
  <c r="G37" i="86"/>
  <c r="V37" i="86"/>
  <c r="W37" i="86" s="1"/>
  <c r="G38" i="86"/>
  <c r="V38" i="86"/>
  <c r="W38" i="86" s="1"/>
  <c r="G39" i="86"/>
  <c r="V39" i="86"/>
  <c r="W39" i="86" s="1"/>
  <c r="G40" i="86"/>
  <c r="V40" i="86"/>
  <c r="W40" i="86" s="1"/>
  <c r="G41" i="86"/>
  <c r="V41" i="86"/>
  <c r="W41" i="86" s="1"/>
  <c r="G42" i="86"/>
  <c r="V42" i="86"/>
  <c r="W42" i="86" s="1"/>
  <c r="G43" i="86"/>
  <c r="V43" i="86"/>
  <c r="W43" i="86" s="1"/>
  <c r="G44" i="86"/>
  <c r="V44" i="86"/>
  <c r="W44" i="86" s="1"/>
  <c r="G45" i="86"/>
  <c r="G46" i="86"/>
  <c r="G47" i="86"/>
  <c r="G48" i="86"/>
  <c r="G49" i="86"/>
  <c r="P49" i="86"/>
  <c r="V49" i="86" s="1"/>
  <c r="W49" i="86" s="1"/>
  <c r="AR49" i="86"/>
  <c r="G50" i="86"/>
  <c r="V50" i="86"/>
  <c r="W50" i="86" s="1"/>
  <c r="G51" i="86"/>
  <c r="V51" i="86"/>
  <c r="W51" i="86" s="1"/>
  <c r="AR51" i="86"/>
  <c r="G52" i="86"/>
  <c r="M52" i="86"/>
  <c r="P52" i="86"/>
  <c r="S52" i="86"/>
  <c r="G53" i="86"/>
  <c r="V53" i="86"/>
  <c r="W53" i="86" s="1"/>
  <c r="G54" i="86"/>
  <c r="P54" i="86"/>
  <c r="V54" i="86" s="1"/>
  <c r="W54" i="86" s="1"/>
  <c r="G55" i="86"/>
  <c r="P55" i="86"/>
  <c r="V55" i="86" s="1"/>
  <c r="W55" i="86" s="1"/>
  <c r="V56" i="86"/>
  <c r="W56" i="86" s="1"/>
  <c r="V57" i="86"/>
  <c r="W57" i="86" s="1"/>
  <c r="P58" i="86"/>
  <c r="S58" i="86"/>
  <c r="G59" i="86"/>
  <c r="P59" i="86"/>
  <c r="V59" i="86" s="1"/>
  <c r="W59" i="86" s="1"/>
  <c r="G60" i="86"/>
  <c r="P60" i="86"/>
  <c r="V60" i="86" s="1"/>
  <c r="W60" i="86" s="1"/>
  <c r="G61" i="86"/>
  <c r="M61" i="86"/>
  <c r="P61" i="86"/>
  <c r="S61" i="86"/>
  <c r="G62" i="86"/>
  <c r="V62" i="86"/>
  <c r="W62" i="86" s="1"/>
  <c r="AR62" i="86"/>
  <c r="G63" i="86"/>
  <c r="M63" i="86"/>
  <c r="P63" i="86"/>
  <c r="S63" i="86"/>
  <c r="G64" i="86"/>
  <c r="M64" i="86"/>
  <c r="P64" i="86"/>
  <c r="V64" i="86" s="1"/>
  <c r="W64" i="86" s="1"/>
  <c r="S64" i="86"/>
  <c r="G65" i="86"/>
  <c r="M65" i="86"/>
  <c r="P65" i="86"/>
  <c r="S65" i="86"/>
  <c r="G66" i="86"/>
  <c r="M66" i="86"/>
  <c r="P66" i="86"/>
  <c r="S66" i="86"/>
  <c r="AR66" i="86"/>
  <c r="G67" i="86"/>
  <c r="M67" i="86"/>
  <c r="P67" i="86"/>
  <c r="S67" i="86"/>
  <c r="G68" i="86"/>
  <c r="M68" i="86"/>
  <c r="P68" i="86"/>
  <c r="S68" i="86"/>
  <c r="G69" i="86"/>
  <c r="M69" i="86"/>
  <c r="P69" i="86"/>
  <c r="S69" i="86"/>
  <c r="AR69" i="86"/>
  <c r="G70" i="86"/>
  <c r="V70" i="86"/>
  <c r="W70" i="86" s="1"/>
  <c r="G71" i="86"/>
  <c r="V71" i="86"/>
  <c r="W71" i="86" s="1"/>
  <c r="G72" i="86"/>
  <c r="V72" i="86"/>
  <c r="W72" i="86" s="1"/>
  <c r="G73" i="86"/>
  <c r="V73" i="86"/>
  <c r="W73" i="86" s="1"/>
  <c r="G74" i="86"/>
  <c r="V74" i="86"/>
  <c r="W74" i="86" s="1"/>
  <c r="G75" i="86"/>
  <c r="V75" i="86"/>
  <c r="W75" i="86" s="1"/>
  <c r="G76" i="86"/>
  <c r="V76" i="86"/>
  <c r="W76" i="86" s="1"/>
  <c r="G77" i="86"/>
  <c r="V77" i="86"/>
  <c r="W77" i="86" s="1"/>
  <c r="G78" i="86"/>
  <c r="M78" i="86"/>
  <c r="P78" i="86"/>
  <c r="S78" i="86"/>
  <c r="G79" i="86"/>
  <c r="M79" i="86"/>
  <c r="P79" i="86"/>
  <c r="S79" i="86"/>
  <c r="G80" i="86"/>
  <c r="V80" i="86"/>
  <c r="W80" i="86" s="1"/>
  <c r="G81" i="86"/>
  <c r="M81" i="86"/>
  <c r="S81" i="86"/>
  <c r="G82" i="86"/>
  <c r="P82" i="86"/>
  <c r="V82" i="86" s="1"/>
  <c r="W82" i="86" s="1"/>
  <c r="G83" i="86"/>
  <c r="V83" i="86"/>
  <c r="W83" i="86" s="1"/>
  <c r="G84" i="86"/>
  <c r="V84" i="86"/>
  <c r="W84" i="86" s="1"/>
  <c r="G85" i="86"/>
  <c r="V85" i="86"/>
  <c r="W85" i="86" s="1"/>
  <c r="G86" i="86"/>
  <c r="P86" i="86"/>
  <c r="V86" i="86" s="1"/>
  <c r="W86" i="86" s="1"/>
  <c r="AR86" i="86"/>
  <c r="G87" i="86"/>
  <c r="V87" i="86"/>
  <c r="W87" i="86" s="1"/>
  <c r="G88" i="86"/>
  <c r="P88" i="86"/>
  <c r="V88" i="86" s="1"/>
  <c r="W88" i="86" s="1"/>
  <c r="G89" i="86"/>
  <c r="M89" i="86"/>
  <c r="P89" i="86"/>
  <c r="S89" i="86"/>
  <c r="G90" i="86"/>
  <c r="V90" i="86"/>
  <c r="W90" i="86" s="1"/>
  <c r="G91" i="86"/>
  <c r="V91" i="86"/>
  <c r="W91" i="86" s="1"/>
  <c r="G92" i="86"/>
  <c r="M92" i="86"/>
  <c r="P92" i="86"/>
  <c r="S92" i="86"/>
  <c r="V93" i="86"/>
  <c r="W93" i="86" s="1"/>
  <c r="G94" i="86"/>
  <c r="P94" i="86"/>
  <c r="V94" i="86" s="1"/>
  <c r="W94" i="86" s="1"/>
  <c r="G95" i="86"/>
  <c r="V95" i="86"/>
  <c r="W95" i="86" s="1"/>
  <c r="G96" i="86"/>
  <c r="V96" i="86"/>
  <c r="W96" i="86" s="1"/>
  <c r="G97" i="86"/>
  <c r="P97" i="86"/>
  <c r="S97" i="86"/>
  <c r="G98" i="86"/>
  <c r="M98" i="86"/>
  <c r="P98" i="86"/>
  <c r="S98" i="86"/>
  <c r="G99" i="86"/>
  <c r="V99" i="86"/>
  <c r="W99" i="86" s="1"/>
  <c r="V100" i="86"/>
  <c r="W100" i="86" s="1"/>
  <c r="G101" i="86"/>
  <c r="V101" i="86"/>
  <c r="W101" i="86" s="1"/>
  <c r="V102" i="86"/>
  <c r="W102" i="86" s="1"/>
  <c r="G103" i="86"/>
  <c r="V103" i="86"/>
  <c r="W103" i="86" s="1"/>
  <c r="V104" i="86"/>
  <c r="W104" i="86" s="1"/>
  <c r="G105" i="86"/>
  <c r="M105" i="86"/>
  <c r="P105" i="86"/>
  <c r="S105" i="86"/>
  <c r="G106" i="86"/>
  <c r="M106" i="86"/>
  <c r="P106" i="86"/>
  <c r="S106" i="86"/>
  <c r="V108" i="86"/>
  <c r="W108" i="86" s="1"/>
  <c r="G15" i="85"/>
  <c r="V15" i="85"/>
  <c r="W15" i="85" s="1"/>
  <c r="V16" i="85"/>
  <c r="W16" i="85" s="1"/>
  <c r="G17" i="85"/>
  <c r="V17" i="85"/>
  <c r="W17" i="85" s="1"/>
  <c r="G18" i="85"/>
  <c r="G19" i="85"/>
  <c r="G20" i="85"/>
  <c r="P20" i="85"/>
  <c r="S20" i="85"/>
  <c r="G21" i="85"/>
  <c r="M21" i="85"/>
  <c r="P21" i="85"/>
  <c r="S21" i="85"/>
  <c r="G22" i="85"/>
  <c r="M22" i="85"/>
  <c r="P22" i="85"/>
  <c r="S22" i="85"/>
  <c r="G23" i="85"/>
  <c r="V23" i="85"/>
  <c r="W23" i="85" s="1"/>
  <c r="G24" i="85"/>
  <c r="M24" i="85"/>
  <c r="P24" i="85"/>
  <c r="S24" i="85"/>
  <c r="G25" i="85"/>
  <c r="G26" i="85"/>
  <c r="V26" i="85"/>
  <c r="W26" i="85" s="1"/>
  <c r="G27" i="85"/>
  <c r="P27" i="85"/>
  <c r="S27" i="85"/>
  <c r="AR27" i="85"/>
  <c r="G28" i="85"/>
  <c r="P28" i="85"/>
  <c r="S28" i="85"/>
  <c r="AR28" i="85"/>
  <c r="G29" i="85"/>
  <c r="S29" i="85"/>
  <c r="V29" i="85" s="1"/>
  <c r="W29" i="85" s="1"/>
  <c r="G30" i="85"/>
  <c r="M30" i="85"/>
  <c r="P30" i="85"/>
  <c r="S30" i="85"/>
  <c r="G31" i="85"/>
  <c r="M31" i="85"/>
  <c r="P31" i="85"/>
  <c r="S31" i="85"/>
  <c r="AR31" i="85"/>
  <c r="G32" i="85"/>
  <c r="V32" i="85"/>
  <c r="W32" i="85" s="1"/>
  <c r="G33" i="85"/>
  <c r="M33" i="85"/>
  <c r="P33" i="85"/>
  <c r="S33" i="85"/>
  <c r="AR33" i="85"/>
  <c r="G34" i="85"/>
  <c r="M34" i="85"/>
  <c r="P34" i="85"/>
  <c r="S34" i="85"/>
  <c r="AR34" i="85"/>
  <c r="G35" i="85"/>
  <c r="M35" i="85"/>
  <c r="P35" i="85"/>
  <c r="S35" i="85"/>
  <c r="AR35" i="85"/>
  <c r="G36" i="85"/>
  <c r="V36" i="85"/>
  <c r="W36" i="85" s="1"/>
  <c r="G37" i="85"/>
  <c r="V37" i="85"/>
  <c r="W37" i="85" s="1"/>
  <c r="G38" i="85"/>
  <c r="V38" i="85"/>
  <c r="W38" i="85" s="1"/>
  <c r="G39" i="85"/>
  <c r="V39" i="85"/>
  <c r="W39" i="85" s="1"/>
  <c r="G40" i="85"/>
  <c r="V40" i="85"/>
  <c r="W40" i="85" s="1"/>
  <c r="G41" i="85"/>
  <c r="V41" i="85"/>
  <c r="W41" i="85" s="1"/>
  <c r="G42" i="85"/>
  <c r="V42" i="85"/>
  <c r="W42" i="85" s="1"/>
  <c r="G43" i="85"/>
  <c r="V43" i="85"/>
  <c r="W43" i="85" s="1"/>
  <c r="G44" i="85"/>
  <c r="V44" i="85"/>
  <c r="W44" i="85" s="1"/>
  <c r="G45" i="85"/>
  <c r="G46" i="85"/>
  <c r="G47" i="85"/>
  <c r="G48" i="85"/>
  <c r="G49" i="85"/>
  <c r="P49" i="85"/>
  <c r="V49" i="85" s="1"/>
  <c r="W49" i="85" s="1"/>
  <c r="AR49" i="85"/>
  <c r="G50" i="85"/>
  <c r="V50" i="85"/>
  <c r="W50" i="85" s="1"/>
  <c r="G51" i="85"/>
  <c r="V51" i="85"/>
  <c r="W51" i="85" s="1"/>
  <c r="AR51" i="85"/>
  <c r="G52" i="85"/>
  <c r="M52" i="85"/>
  <c r="P52" i="85"/>
  <c r="S52" i="85"/>
  <c r="G53" i="85"/>
  <c r="V53" i="85"/>
  <c r="W53" i="85" s="1"/>
  <c r="G54" i="85"/>
  <c r="P54" i="85"/>
  <c r="V54" i="85" s="1"/>
  <c r="W54" i="85" s="1"/>
  <c r="G55" i="85"/>
  <c r="P55" i="85"/>
  <c r="V55" i="85" s="1"/>
  <c r="W55" i="85" s="1"/>
  <c r="V56" i="85"/>
  <c r="W56" i="85" s="1"/>
  <c r="V57" i="85"/>
  <c r="W57" i="85" s="1"/>
  <c r="P58" i="85"/>
  <c r="S58" i="85"/>
  <c r="G59" i="85"/>
  <c r="P59" i="85"/>
  <c r="V59" i="85" s="1"/>
  <c r="W59" i="85" s="1"/>
  <c r="G60" i="85"/>
  <c r="P60" i="85"/>
  <c r="V60" i="85" s="1"/>
  <c r="W60" i="85" s="1"/>
  <c r="G61" i="85"/>
  <c r="M61" i="85"/>
  <c r="P61" i="85"/>
  <c r="S61" i="85"/>
  <c r="G62" i="85"/>
  <c r="V62" i="85"/>
  <c r="W62" i="85" s="1"/>
  <c r="AR62" i="85"/>
  <c r="G63" i="85"/>
  <c r="M63" i="85"/>
  <c r="P63" i="85"/>
  <c r="S63" i="85"/>
  <c r="G64" i="85"/>
  <c r="M64" i="85"/>
  <c r="P64" i="85"/>
  <c r="S64" i="85"/>
  <c r="G65" i="85"/>
  <c r="M65" i="85"/>
  <c r="P65" i="85"/>
  <c r="S65" i="85"/>
  <c r="G66" i="85"/>
  <c r="M66" i="85"/>
  <c r="P66" i="85"/>
  <c r="S66" i="85"/>
  <c r="AR66" i="85"/>
  <c r="G67" i="85"/>
  <c r="M67" i="85"/>
  <c r="P67" i="85"/>
  <c r="S67" i="85"/>
  <c r="G68" i="85"/>
  <c r="M68" i="85"/>
  <c r="P68" i="85"/>
  <c r="S68" i="85"/>
  <c r="G69" i="85"/>
  <c r="M69" i="85"/>
  <c r="P69" i="85"/>
  <c r="S69" i="85"/>
  <c r="AR69" i="85"/>
  <c r="G70" i="85"/>
  <c r="V70" i="85"/>
  <c r="W70" i="85" s="1"/>
  <c r="G71" i="85"/>
  <c r="V71" i="85"/>
  <c r="W71" i="85" s="1"/>
  <c r="G72" i="85"/>
  <c r="V72" i="85"/>
  <c r="W72" i="85" s="1"/>
  <c r="G73" i="85"/>
  <c r="V73" i="85"/>
  <c r="W73" i="85" s="1"/>
  <c r="G74" i="85"/>
  <c r="V74" i="85"/>
  <c r="W74" i="85" s="1"/>
  <c r="G75" i="85"/>
  <c r="V75" i="85"/>
  <c r="W75" i="85" s="1"/>
  <c r="G76" i="85"/>
  <c r="V76" i="85"/>
  <c r="W76" i="85"/>
  <c r="G77" i="85"/>
  <c r="V77" i="85"/>
  <c r="W77" i="85" s="1"/>
  <c r="G78" i="85"/>
  <c r="M78" i="85"/>
  <c r="P78" i="85"/>
  <c r="S78" i="85"/>
  <c r="G79" i="85"/>
  <c r="M79" i="85"/>
  <c r="P79" i="85"/>
  <c r="S79" i="85"/>
  <c r="G80" i="85"/>
  <c r="V80" i="85"/>
  <c r="W80" i="85" s="1"/>
  <c r="G81" i="85"/>
  <c r="M81" i="85"/>
  <c r="S81" i="85"/>
  <c r="G82" i="85"/>
  <c r="P82" i="85"/>
  <c r="V82" i="85" s="1"/>
  <c r="W82" i="85" s="1"/>
  <c r="G83" i="85"/>
  <c r="V83" i="85"/>
  <c r="W83" i="85" s="1"/>
  <c r="G84" i="85"/>
  <c r="V84" i="85"/>
  <c r="W84" i="85" s="1"/>
  <c r="G85" i="85"/>
  <c r="V85" i="85"/>
  <c r="W85" i="85" s="1"/>
  <c r="G86" i="85"/>
  <c r="P86" i="85"/>
  <c r="V86" i="85" s="1"/>
  <c r="W86" i="85" s="1"/>
  <c r="AR86" i="85"/>
  <c r="G87" i="85"/>
  <c r="V87" i="85"/>
  <c r="W87" i="85" s="1"/>
  <c r="G88" i="85"/>
  <c r="P88" i="85"/>
  <c r="V88" i="85" s="1"/>
  <c r="W88" i="85" s="1"/>
  <c r="G89" i="85"/>
  <c r="M89" i="85"/>
  <c r="P89" i="85"/>
  <c r="S89" i="85"/>
  <c r="G90" i="85"/>
  <c r="V90" i="85"/>
  <c r="W90" i="85" s="1"/>
  <c r="G91" i="85"/>
  <c r="V91" i="85"/>
  <c r="W91" i="85" s="1"/>
  <c r="G92" i="85"/>
  <c r="M92" i="85"/>
  <c r="P92" i="85"/>
  <c r="S92" i="85"/>
  <c r="V93" i="85"/>
  <c r="W93" i="85" s="1"/>
  <c r="G94" i="85"/>
  <c r="P94" i="85"/>
  <c r="V94" i="85" s="1"/>
  <c r="W94" i="85" s="1"/>
  <c r="G95" i="85"/>
  <c r="V95" i="85"/>
  <c r="W95" i="85" s="1"/>
  <c r="G96" i="85"/>
  <c r="V96" i="85"/>
  <c r="W96" i="85" s="1"/>
  <c r="G97" i="85"/>
  <c r="P97" i="85"/>
  <c r="S97" i="85"/>
  <c r="G98" i="85"/>
  <c r="M98" i="85"/>
  <c r="P98" i="85"/>
  <c r="S98" i="85"/>
  <c r="G99" i="85"/>
  <c r="V99" i="85"/>
  <c r="W99" i="85" s="1"/>
  <c r="V100" i="85"/>
  <c r="W100" i="85" s="1"/>
  <c r="G101" i="85"/>
  <c r="V101" i="85"/>
  <c r="W101" i="85" s="1"/>
  <c r="V102" i="85"/>
  <c r="W102" i="85" s="1"/>
  <c r="G103" i="85"/>
  <c r="V103" i="85"/>
  <c r="W103" i="85" s="1"/>
  <c r="V104" i="85"/>
  <c r="W104" i="85" s="1"/>
  <c r="G105" i="85"/>
  <c r="M105" i="85"/>
  <c r="P105" i="85"/>
  <c r="S105" i="85"/>
  <c r="G106" i="85"/>
  <c r="M106" i="85"/>
  <c r="P106" i="85"/>
  <c r="S106" i="85"/>
  <c r="V108" i="85"/>
  <c r="W108" i="85" s="1"/>
  <c r="G15" i="84"/>
  <c r="V15" i="84"/>
  <c r="W15" i="84" s="1"/>
  <c r="V16" i="84"/>
  <c r="W16" i="84" s="1"/>
  <c r="G17" i="84"/>
  <c r="V17" i="84"/>
  <c r="W17" i="84" s="1"/>
  <c r="G18" i="84"/>
  <c r="G19" i="84"/>
  <c r="P19" i="84"/>
  <c r="S19" i="84"/>
  <c r="G20" i="84"/>
  <c r="M20" i="84"/>
  <c r="P20" i="84"/>
  <c r="S20" i="84"/>
  <c r="G21" i="84"/>
  <c r="M21" i="84"/>
  <c r="P21" i="84"/>
  <c r="S21" i="84"/>
  <c r="G22" i="84"/>
  <c r="V22" i="84"/>
  <c r="W22" i="84" s="1"/>
  <c r="G23" i="84"/>
  <c r="M23" i="84"/>
  <c r="P23" i="84"/>
  <c r="S23" i="84"/>
  <c r="G24" i="84"/>
  <c r="G25" i="84"/>
  <c r="V25" i="84"/>
  <c r="W25" i="84" s="1"/>
  <c r="G26" i="84"/>
  <c r="P26" i="84"/>
  <c r="S26" i="84"/>
  <c r="AR26" i="84"/>
  <c r="G27" i="84"/>
  <c r="P27" i="84"/>
  <c r="S27" i="84"/>
  <c r="AR27" i="84"/>
  <c r="G28" i="84"/>
  <c r="S28" i="84"/>
  <c r="V28" i="84" s="1"/>
  <c r="W28" i="84" s="1"/>
  <c r="G29" i="84"/>
  <c r="M29" i="84"/>
  <c r="P29" i="84"/>
  <c r="S29" i="84"/>
  <c r="G30" i="84"/>
  <c r="M30" i="84"/>
  <c r="P30" i="84"/>
  <c r="S30" i="84"/>
  <c r="AR30" i="84"/>
  <c r="G31" i="84"/>
  <c r="V31" i="84"/>
  <c r="W31" i="84" s="1"/>
  <c r="G32" i="84"/>
  <c r="M32" i="84"/>
  <c r="P32" i="84"/>
  <c r="S32" i="84"/>
  <c r="AR32" i="84"/>
  <c r="G33" i="84"/>
  <c r="M33" i="84"/>
  <c r="P33" i="84"/>
  <c r="S33" i="84"/>
  <c r="AR33" i="84"/>
  <c r="G34" i="84"/>
  <c r="M34" i="84"/>
  <c r="P34" i="84"/>
  <c r="S34" i="84"/>
  <c r="AR34" i="84"/>
  <c r="G35" i="84"/>
  <c r="V35" i="84"/>
  <c r="W35" i="84" s="1"/>
  <c r="G36" i="84"/>
  <c r="V36" i="84"/>
  <c r="W36" i="84" s="1"/>
  <c r="G37" i="84"/>
  <c r="V37" i="84"/>
  <c r="W37" i="84" s="1"/>
  <c r="G38" i="84"/>
  <c r="V38" i="84"/>
  <c r="W38" i="84" s="1"/>
  <c r="G39" i="84"/>
  <c r="V39" i="84"/>
  <c r="W39" i="84" s="1"/>
  <c r="G40" i="84"/>
  <c r="V40" i="84"/>
  <c r="W40" i="84" s="1"/>
  <c r="G41" i="84"/>
  <c r="V41" i="84"/>
  <c r="W41" i="84" s="1"/>
  <c r="G42" i="84"/>
  <c r="V42" i="84"/>
  <c r="W42" i="84" s="1"/>
  <c r="G43" i="84"/>
  <c r="V43" i="84"/>
  <c r="W43" i="84" s="1"/>
  <c r="G44" i="84"/>
  <c r="G45" i="84"/>
  <c r="G46" i="84"/>
  <c r="G47" i="84"/>
  <c r="G48" i="84"/>
  <c r="P48" i="84"/>
  <c r="V48" i="84" s="1"/>
  <c r="W48" i="84" s="1"/>
  <c r="AR48" i="84"/>
  <c r="G49" i="84"/>
  <c r="V49" i="84"/>
  <c r="W49" i="84" s="1"/>
  <c r="G50" i="84"/>
  <c r="V50" i="84"/>
  <c r="W50" i="84"/>
  <c r="AR50" i="84"/>
  <c r="G51" i="84"/>
  <c r="M51" i="84"/>
  <c r="P51" i="84"/>
  <c r="S51" i="84"/>
  <c r="G52" i="84"/>
  <c r="V52" i="84"/>
  <c r="W52" i="84" s="1"/>
  <c r="G53" i="84"/>
  <c r="P53" i="84"/>
  <c r="V53" i="84" s="1"/>
  <c r="W53" i="84" s="1"/>
  <c r="G54" i="84"/>
  <c r="P54" i="84"/>
  <c r="V54" i="84" s="1"/>
  <c r="W54" i="84" s="1"/>
  <c r="V55" i="84"/>
  <c r="W55" i="84" s="1"/>
  <c r="V56" i="84"/>
  <c r="W56" i="84" s="1"/>
  <c r="P57" i="84"/>
  <c r="S57" i="84"/>
  <c r="G58" i="84"/>
  <c r="P58" i="84"/>
  <c r="V58" i="84" s="1"/>
  <c r="W58" i="84" s="1"/>
  <c r="G59" i="84"/>
  <c r="P59" i="84"/>
  <c r="V59" i="84" s="1"/>
  <c r="W59" i="84" s="1"/>
  <c r="G60" i="84"/>
  <c r="M60" i="84"/>
  <c r="P60" i="84"/>
  <c r="S60" i="84"/>
  <c r="G61" i="84"/>
  <c r="V61" i="84"/>
  <c r="W61" i="84" s="1"/>
  <c r="AR61" i="84"/>
  <c r="G62" i="84"/>
  <c r="M62" i="84"/>
  <c r="P62" i="84"/>
  <c r="S62" i="84"/>
  <c r="G63" i="84"/>
  <c r="M63" i="84"/>
  <c r="P63" i="84"/>
  <c r="S63" i="84"/>
  <c r="G64" i="84"/>
  <c r="M64" i="84"/>
  <c r="P64" i="84"/>
  <c r="S64" i="84"/>
  <c r="G65" i="84"/>
  <c r="M65" i="84"/>
  <c r="P65" i="84"/>
  <c r="S65" i="84"/>
  <c r="AR65" i="84"/>
  <c r="G66" i="84"/>
  <c r="M66" i="84"/>
  <c r="P66" i="84"/>
  <c r="S66" i="84"/>
  <c r="G67" i="84"/>
  <c r="M67" i="84"/>
  <c r="P67" i="84"/>
  <c r="S67" i="84"/>
  <c r="G68" i="84"/>
  <c r="M68" i="84"/>
  <c r="P68" i="84"/>
  <c r="S68" i="84"/>
  <c r="AR68" i="84"/>
  <c r="G69" i="84"/>
  <c r="V69" i="84"/>
  <c r="W69" i="84" s="1"/>
  <c r="G70" i="84"/>
  <c r="V70" i="84"/>
  <c r="W70" i="84" s="1"/>
  <c r="G71" i="84"/>
  <c r="V71" i="84"/>
  <c r="W71" i="84" s="1"/>
  <c r="G72" i="84"/>
  <c r="V72" i="84"/>
  <c r="W72" i="84" s="1"/>
  <c r="G73" i="84"/>
  <c r="V73" i="84"/>
  <c r="W73" i="84" s="1"/>
  <c r="G74" i="84"/>
  <c r="V74" i="84"/>
  <c r="W74" i="84" s="1"/>
  <c r="G75" i="84"/>
  <c r="V75" i="84"/>
  <c r="W75" i="84" s="1"/>
  <c r="G76" i="84"/>
  <c r="V76" i="84"/>
  <c r="W76" i="84" s="1"/>
  <c r="G77" i="84"/>
  <c r="M77" i="84"/>
  <c r="P77" i="84"/>
  <c r="S77" i="84"/>
  <c r="G78" i="84"/>
  <c r="M78" i="84"/>
  <c r="P78" i="84"/>
  <c r="S78" i="84"/>
  <c r="G79" i="84"/>
  <c r="V79" i="84"/>
  <c r="W79" i="84" s="1"/>
  <c r="G80" i="84"/>
  <c r="M80" i="84"/>
  <c r="S80" i="84"/>
  <c r="G81" i="84"/>
  <c r="P81" i="84"/>
  <c r="V81" i="84" s="1"/>
  <c r="W81" i="84" s="1"/>
  <c r="G82" i="84"/>
  <c r="V82" i="84"/>
  <c r="W82" i="84" s="1"/>
  <c r="G83" i="84"/>
  <c r="V83" i="84"/>
  <c r="W83" i="84"/>
  <c r="G84" i="84"/>
  <c r="V84" i="84"/>
  <c r="W84" i="84" s="1"/>
  <c r="G85" i="84"/>
  <c r="P85" i="84"/>
  <c r="V85" i="84" s="1"/>
  <c r="W85" i="84" s="1"/>
  <c r="AR85" i="84"/>
  <c r="G86" i="84"/>
  <c r="V86" i="84"/>
  <c r="W86" i="84" s="1"/>
  <c r="G87" i="84"/>
  <c r="P87" i="84"/>
  <c r="V87" i="84" s="1"/>
  <c r="W87" i="84" s="1"/>
  <c r="G88" i="84"/>
  <c r="M88" i="84"/>
  <c r="P88" i="84"/>
  <c r="S88" i="84"/>
  <c r="G89" i="84"/>
  <c r="V89" i="84"/>
  <c r="W89" i="84" s="1"/>
  <c r="G90" i="84"/>
  <c r="V90" i="84"/>
  <c r="W90" i="84" s="1"/>
  <c r="G91" i="84"/>
  <c r="M91" i="84"/>
  <c r="P91" i="84"/>
  <c r="S91" i="84"/>
  <c r="V92" i="84"/>
  <c r="W92" i="84" s="1"/>
  <c r="G93" i="84"/>
  <c r="P93" i="84"/>
  <c r="V93" i="84" s="1"/>
  <c r="W93" i="84" s="1"/>
  <c r="G94" i="84"/>
  <c r="V94" i="84"/>
  <c r="W94" i="84" s="1"/>
  <c r="G95" i="84"/>
  <c r="V95" i="84"/>
  <c r="W95" i="84" s="1"/>
  <c r="G96" i="84"/>
  <c r="P96" i="84"/>
  <c r="S96" i="84"/>
  <c r="G97" i="84"/>
  <c r="M97" i="84"/>
  <c r="P97" i="84"/>
  <c r="S97" i="84"/>
  <c r="G98" i="84"/>
  <c r="V98" i="84"/>
  <c r="W98" i="84" s="1"/>
  <c r="V99" i="84"/>
  <c r="W99" i="84" s="1"/>
  <c r="G100" i="84"/>
  <c r="V100" i="84"/>
  <c r="W100" i="84" s="1"/>
  <c r="V101" i="84"/>
  <c r="W101" i="84" s="1"/>
  <c r="G102" i="84"/>
  <c r="V102" i="84"/>
  <c r="W102" i="84" s="1"/>
  <c r="V103" i="84"/>
  <c r="W103" i="84" s="1"/>
  <c r="G104" i="84"/>
  <c r="M104" i="84"/>
  <c r="P104" i="84"/>
  <c r="S104" i="84"/>
  <c r="G105" i="84"/>
  <c r="M105" i="84"/>
  <c r="P105" i="84"/>
  <c r="S105" i="84"/>
  <c r="V107" i="84"/>
  <c r="W107" i="84" s="1"/>
  <c r="G15" i="83"/>
  <c r="V15" i="83"/>
  <c r="W15" i="83" s="1"/>
  <c r="V16" i="83"/>
  <c r="W16" i="83" s="1"/>
  <c r="G17" i="83"/>
  <c r="V17" i="83"/>
  <c r="W17" i="83" s="1"/>
  <c r="G18" i="83"/>
  <c r="G19" i="83"/>
  <c r="G20" i="83"/>
  <c r="M20" i="83"/>
  <c r="P20" i="83"/>
  <c r="S20" i="83"/>
  <c r="G21" i="83"/>
  <c r="P21" i="83"/>
  <c r="S21" i="83"/>
  <c r="G22" i="83"/>
  <c r="M22" i="83"/>
  <c r="P22" i="83"/>
  <c r="S22" i="83"/>
  <c r="G23" i="83"/>
  <c r="M23" i="83"/>
  <c r="P23" i="83"/>
  <c r="S23" i="83"/>
  <c r="M24" i="83"/>
  <c r="P24" i="83"/>
  <c r="S24" i="83"/>
  <c r="G25" i="83"/>
  <c r="V25" i="83"/>
  <c r="W25" i="83" s="1"/>
  <c r="G26" i="83"/>
  <c r="M26" i="83"/>
  <c r="P26" i="83"/>
  <c r="S26" i="83"/>
  <c r="G27" i="83"/>
  <c r="G28" i="83"/>
  <c r="V28" i="83"/>
  <c r="W28" i="83" s="1"/>
  <c r="G29" i="83"/>
  <c r="P29" i="83"/>
  <c r="S29" i="83"/>
  <c r="AR29" i="83"/>
  <c r="G30" i="83"/>
  <c r="P30" i="83"/>
  <c r="S30" i="83"/>
  <c r="AR30" i="83"/>
  <c r="G31" i="83"/>
  <c r="S31" i="83"/>
  <c r="V31" i="83" s="1"/>
  <c r="W31" i="83" s="1"/>
  <c r="G32" i="83"/>
  <c r="M32" i="83"/>
  <c r="P32" i="83"/>
  <c r="S32" i="83"/>
  <c r="G33" i="83"/>
  <c r="M33" i="83"/>
  <c r="P33" i="83"/>
  <c r="S33" i="83"/>
  <c r="AR33" i="83"/>
  <c r="G34" i="83"/>
  <c r="V34" i="83"/>
  <c r="W34" i="83" s="1"/>
  <c r="G35" i="83"/>
  <c r="M35" i="83"/>
  <c r="P35" i="83"/>
  <c r="S35" i="83"/>
  <c r="AR35" i="83"/>
  <c r="G36" i="83"/>
  <c r="M36" i="83"/>
  <c r="P36" i="83"/>
  <c r="S36" i="83"/>
  <c r="AR36" i="83"/>
  <c r="G37" i="83"/>
  <c r="M37" i="83"/>
  <c r="P37" i="83"/>
  <c r="S37" i="83"/>
  <c r="AR37" i="83"/>
  <c r="G38" i="83"/>
  <c r="V38" i="83"/>
  <c r="W38" i="83" s="1"/>
  <c r="G39" i="83"/>
  <c r="V39" i="83"/>
  <c r="W39" i="83" s="1"/>
  <c r="G40" i="83"/>
  <c r="V40" i="83"/>
  <c r="W40" i="83" s="1"/>
  <c r="G41" i="83"/>
  <c r="V41" i="83"/>
  <c r="W41" i="83" s="1"/>
  <c r="G42" i="83"/>
  <c r="V42" i="83"/>
  <c r="W42" i="83" s="1"/>
  <c r="G43" i="83"/>
  <c r="V43" i="83"/>
  <c r="W43" i="83" s="1"/>
  <c r="G44" i="83"/>
  <c r="V44" i="83"/>
  <c r="W44" i="83" s="1"/>
  <c r="G45" i="83"/>
  <c r="V45" i="83"/>
  <c r="W45" i="83" s="1"/>
  <c r="G46" i="83"/>
  <c r="V46" i="83"/>
  <c r="W46" i="83" s="1"/>
  <c r="G47" i="83"/>
  <c r="G48" i="83"/>
  <c r="G49" i="83"/>
  <c r="G50" i="83"/>
  <c r="G51" i="83"/>
  <c r="P51" i="83"/>
  <c r="V51" i="83" s="1"/>
  <c r="W51" i="83" s="1"/>
  <c r="AR51" i="83"/>
  <c r="G52" i="83"/>
  <c r="V52" i="83"/>
  <c r="W52" i="83" s="1"/>
  <c r="G53" i="83"/>
  <c r="V53" i="83"/>
  <c r="W53" i="83"/>
  <c r="AR53" i="83"/>
  <c r="G54" i="83"/>
  <c r="M54" i="83"/>
  <c r="P54" i="83"/>
  <c r="S54" i="83"/>
  <c r="G55" i="83"/>
  <c r="V55" i="83"/>
  <c r="W55" i="83" s="1"/>
  <c r="G56" i="83"/>
  <c r="P56" i="83"/>
  <c r="V56" i="83" s="1"/>
  <c r="W56" i="83" s="1"/>
  <c r="G57" i="83"/>
  <c r="P57" i="83"/>
  <c r="V57" i="83" s="1"/>
  <c r="W57" i="83" s="1"/>
  <c r="V58" i="83"/>
  <c r="W58" i="83" s="1"/>
  <c r="V59" i="83"/>
  <c r="W59" i="83" s="1"/>
  <c r="P60" i="83"/>
  <c r="S60" i="83"/>
  <c r="G61" i="83"/>
  <c r="P61" i="83"/>
  <c r="V61" i="83" s="1"/>
  <c r="W61" i="83" s="1"/>
  <c r="G62" i="83"/>
  <c r="P62" i="83"/>
  <c r="V62" i="83" s="1"/>
  <c r="W62" i="83" s="1"/>
  <c r="G63" i="83"/>
  <c r="M63" i="83"/>
  <c r="P63" i="83"/>
  <c r="S63" i="83"/>
  <c r="G64" i="83"/>
  <c r="V64" i="83"/>
  <c r="W64" i="83" s="1"/>
  <c r="AR64" i="83"/>
  <c r="G65" i="83"/>
  <c r="M65" i="83"/>
  <c r="P65" i="83"/>
  <c r="S65" i="83"/>
  <c r="G66" i="83"/>
  <c r="M66" i="83"/>
  <c r="P66" i="83"/>
  <c r="S66" i="83"/>
  <c r="G67" i="83"/>
  <c r="M67" i="83"/>
  <c r="P67" i="83"/>
  <c r="S67" i="83"/>
  <c r="G68" i="83"/>
  <c r="M68" i="83"/>
  <c r="P68" i="83"/>
  <c r="S68" i="83"/>
  <c r="AR68" i="83"/>
  <c r="G69" i="83"/>
  <c r="M69" i="83"/>
  <c r="P69" i="83"/>
  <c r="S69" i="83"/>
  <c r="G70" i="83"/>
  <c r="M70" i="83"/>
  <c r="P70" i="83"/>
  <c r="S70" i="83"/>
  <c r="G71" i="83"/>
  <c r="M71" i="83"/>
  <c r="P71" i="83"/>
  <c r="S71" i="83"/>
  <c r="AR71" i="83"/>
  <c r="G72" i="83"/>
  <c r="V72" i="83"/>
  <c r="W72" i="83" s="1"/>
  <c r="G73" i="83"/>
  <c r="V73" i="83"/>
  <c r="W73" i="83" s="1"/>
  <c r="G74" i="83"/>
  <c r="V74" i="83"/>
  <c r="W74" i="83" s="1"/>
  <c r="G75" i="83"/>
  <c r="V75" i="83"/>
  <c r="W75" i="83" s="1"/>
  <c r="G76" i="83"/>
  <c r="V76" i="83"/>
  <c r="W76" i="83" s="1"/>
  <c r="G77" i="83"/>
  <c r="V77" i="83"/>
  <c r="W77" i="83" s="1"/>
  <c r="G78" i="83"/>
  <c r="V78" i="83"/>
  <c r="W78" i="83" s="1"/>
  <c r="G79" i="83"/>
  <c r="V79" i="83"/>
  <c r="W79" i="83" s="1"/>
  <c r="G80" i="83"/>
  <c r="M80" i="83"/>
  <c r="P80" i="83"/>
  <c r="S80" i="83"/>
  <c r="G81" i="83"/>
  <c r="M81" i="83"/>
  <c r="P81" i="83"/>
  <c r="S81" i="83"/>
  <c r="G82" i="83"/>
  <c r="V82" i="83"/>
  <c r="W82" i="83" s="1"/>
  <c r="G83" i="83"/>
  <c r="M83" i="83"/>
  <c r="S83" i="83"/>
  <c r="G84" i="83"/>
  <c r="P84" i="83"/>
  <c r="V84" i="83" s="1"/>
  <c r="W84" i="83" s="1"/>
  <c r="G85" i="83"/>
  <c r="V85" i="83"/>
  <c r="W85" i="83" s="1"/>
  <c r="G86" i="83"/>
  <c r="V86" i="83"/>
  <c r="W86" i="83" s="1"/>
  <c r="G87" i="83"/>
  <c r="V87" i="83"/>
  <c r="W87" i="83" s="1"/>
  <c r="G88" i="83"/>
  <c r="P88" i="83"/>
  <c r="V88" i="83" s="1"/>
  <c r="W88" i="83" s="1"/>
  <c r="AR88" i="83"/>
  <c r="G89" i="83"/>
  <c r="V89" i="83"/>
  <c r="W89" i="83" s="1"/>
  <c r="G90" i="83"/>
  <c r="P90" i="83"/>
  <c r="V90" i="83" s="1"/>
  <c r="W90" i="83" s="1"/>
  <c r="G91" i="83"/>
  <c r="M91" i="83"/>
  <c r="P91" i="83"/>
  <c r="S91" i="83"/>
  <c r="G92" i="83"/>
  <c r="V92" i="83"/>
  <c r="W92" i="83" s="1"/>
  <c r="G93" i="83"/>
  <c r="V93" i="83"/>
  <c r="W93" i="83" s="1"/>
  <c r="G94" i="83"/>
  <c r="M94" i="83"/>
  <c r="P94" i="83"/>
  <c r="S94" i="83"/>
  <c r="V95" i="83"/>
  <c r="W95" i="83" s="1"/>
  <c r="G96" i="83"/>
  <c r="P96" i="83"/>
  <c r="V96" i="83" s="1"/>
  <c r="W96" i="83" s="1"/>
  <c r="G97" i="83"/>
  <c r="V97" i="83"/>
  <c r="W97" i="83" s="1"/>
  <c r="G98" i="83"/>
  <c r="V98" i="83"/>
  <c r="W98" i="83" s="1"/>
  <c r="G99" i="83"/>
  <c r="P99" i="83"/>
  <c r="S99" i="83"/>
  <c r="G100" i="83"/>
  <c r="M100" i="83"/>
  <c r="P100" i="83"/>
  <c r="S100" i="83"/>
  <c r="G101" i="83"/>
  <c r="V101" i="83"/>
  <c r="W101" i="83" s="1"/>
  <c r="V102" i="83"/>
  <c r="W102" i="83" s="1"/>
  <c r="G103" i="83"/>
  <c r="V103" i="83"/>
  <c r="W103" i="83" s="1"/>
  <c r="V104" i="83"/>
  <c r="W104" i="83" s="1"/>
  <c r="G105" i="83"/>
  <c r="V105" i="83"/>
  <c r="W105" i="83" s="1"/>
  <c r="V106" i="83"/>
  <c r="W106" i="83" s="1"/>
  <c r="G107" i="83"/>
  <c r="M107" i="83"/>
  <c r="P107" i="83"/>
  <c r="S107" i="83"/>
  <c r="G108" i="83"/>
  <c r="M108" i="83"/>
  <c r="P108" i="83"/>
  <c r="S108" i="83"/>
  <c r="G109" i="83"/>
  <c r="M109" i="83"/>
  <c r="P109" i="83"/>
  <c r="S109" i="83"/>
  <c r="V110" i="83"/>
  <c r="W110" i="83" s="1"/>
  <c r="V51" i="84" l="1"/>
  <c r="W51" i="84" s="1"/>
  <c r="V67" i="84"/>
  <c r="W67" i="84" s="1"/>
  <c r="V33" i="84"/>
  <c r="W33" i="84" s="1"/>
  <c r="V65" i="83"/>
  <c r="W65" i="83" s="1"/>
  <c r="V80" i="84"/>
  <c r="W80" i="84" s="1"/>
  <c r="V61" i="86"/>
  <c r="W61" i="86" s="1"/>
  <c r="V30" i="86"/>
  <c r="W30" i="86" s="1"/>
  <c r="V96" i="84"/>
  <c r="W96" i="84" s="1"/>
  <c r="V68" i="84"/>
  <c r="W68" i="84" s="1"/>
  <c r="V97" i="86"/>
  <c r="W97" i="86" s="1"/>
  <c r="V66" i="86"/>
  <c r="W66" i="86" s="1"/>
  <c r="V77" i="84"/>
  <c r="W77" i="84" s="1"/>
  <c r="V54" i="83"/>
  <c r="W54" i="83" s="1"/>
  <c r="V66" i="83"/>
  <c r="W66" i="83" s="1"/>
  <c r="V91" i="84"/>
  <c r="W91" i="84" s="1"/>
  <c r="V32" i="84"/>
  <c r="W32" i="84" s="1"/>
  <c r="V35" i="85"/>
  <c r="W35" i="85" s="1"/>
  <c r="V33" i="85"/>
  <c r="W33" i="85" s="1"/>
  <c r="V28" i="86"/>
  <c r="W28" i="86" s="1"/>
  <c r="V30" i="84"/>
  <c r="W30" i="84" s="1"/>
  <c r="V65" i="84"/>
  <c r="W65" i="84" s="1"/>
  <c r="V61" i="85"/>
  <c r="W61" i="85" s="1"/>
  <c r="V31" i="85"/>
  <c r="W31" i="85" s="1"/>
  <c r="V60" i="83"/>
  <c r="W60" i="83" s="1"/>
  <c r="V78" i="84"/>
  <c r="W78" i="84" s="1"/>
  <c r="V79" i="85"/>
  <c r="W79" i="85" s="1"/>
  <c r="V64" i="85"/>
  <c r="W64" i="85" s="1"/>
  <c r="V34" i="85"/>
  <c r="W34" i="85" s="1"/>
  <c r="V28" i="85"/>
  <c r="W28" i="85" s="1"/>
  <c r="V65" i="86"/>
  <c r="W65" i="86" s="1"/>
  <c r="V33" i="86"/>
  <c r="W33" i="86" s="1"/>
  <c r="V97" i="85"/>
  <c r="W97" i="85" s="1"/>
  <c r="V24" i="85"/>
  <c r="W24" i="85" s="1"/>
  <c r="V79" i="86"/>
  <c r="W79" i="86" s="1"/>
  <c r="V69" i="85"/>
  <c r="W69" i="85" s="1"/>
  <c r="V71" i="83"/>
  <c r="W71" i="83" s="1"/>
  <c r="V29" i="84"/>
  <c r="W29" i="84" s="1"/>
  <c r="V104" i="84"/>
  <c r="W104" i="84" s="1"/>
  <c r="V64" i="84"/>
  <c r="W64" i="84" s="1"/>
  <c r="V27" i="86"/>
  <c r="W27" i="86" s="1"/>
  <c r="V78" i="85"/>
  <c r="W78" i="85" s="1"/>
  <c r="V65" i="85"/>
  <c r="W65" i="85" s="1"/>
  <c r="V24" i="86"/>
  <c r="W24" i="86" s="1"/>
  <c r="V26" i="84"/>
  <c r="W26" i="84" s="1"/>
  <c r="V105" i="85"/>
  <c r="W105" i="85" s="1"/>
  <c r="V81" i="85"/>
  <c r="W81" i="85" s="1"/>
  <c r="V63" i="85"/>
  <c r="W63" i="85" s="1"/>
  <c r="V58" i="85"/>
  <c r="W58" i="85" s="1"/>
  <c r="V105" i="86"/>
  <c r="W105" i="86" s="1"/>
  <c r="V35" i="83"/>
  <c r="W35" i="83" s="1"/>
  <c r="V81" i="83"/>
  <c r="W81" i="83" s="1"/>
  <c r="V62" i="84"/>
  <c r="W62" i="84" s="1"/>
  <c r="V57" i="84"/>
  <c r="W57" i="84" s="1"/>
  <c r="V23" i="84"/>
  <c r="W23" i="84" s="1"/>
  <c r="V68" i="85"/>
  <c r="W68" i="85" s="1"/>
  <c r="V92" i="86"/>
  <c r="W92" i="86" s="1"/>
  <c r="V81" i="86"/>
  <c r="W81" i="86" s="1"/>
  <c r="V68" i="86"/>
  <c r="W68" i="86" s="1"/>
  <c r="V63" i="86"/>
  <c r="W63" i="86" s="1"/>
  <c r="V58" i="86"/>
  <c r="W58" i="86" s="1"/>
  <c r="V83" i="83"/>
  <c r="W83" i="83" s="1"/>
  <c r="V70" i="83"/>
  <c r="W70" i="83" s="1"/>
  <c r="D108" i="84"/>
  <c r="D109" i="84" s="1"/>
  <c r="V92" i="85"/>
  <c r="W92" i="85" s="1"/>
  <c r="V66" i="85"/>
  <c r="W66" i="85" s="1"/>
  <c r="V27" i="85"/>
  <c r="W27" i="85" s="1"/>
  <c r="V34" i="86"/>
  <c r="W34" i="86" s="1"/>
  <c r="D109" i="86"/>
  <c r="D110" i="86" s="1"/>
  <c r="V36" i="83"/>
  <c r="W36" i="83" s="1"/>
  <c r="V32" i="83"/>
  <c r="W32" i="83" s="1"/>
  <c r="V63" i="84"/>
  <c r="W63" i="84" s="1"/>
  <c r="V34" i="84"/>
  <c r="W34" i="84" s="1"/>
  <c r="V78" i="86"/>
  <c r="W78" i="86" s="1"/>
  <c r="V35" i="86"/>
  <c r="W35" i="86" s="1"/>
  <c r="V52" i="85"/>
  <c r="W52" i="85" s="1"/>
  <c r="V107" i="83"/>
  <c r="W107" i="83" s="1"/>
  <c r="V26" i="83"/>
  <c r="W26" i="83" s="1"/>
  <c r="V67" i="85"/>
  <c r="W67" i="85" s="1"/>
  <c r="V30" i="85"/>
  <c r="W30" i="85" s="1"/>
  <c r="D109" i="85"/>
  <c r="D111" i="85" s="1"/>
  <c r="V69" i="86"/>
  <c r="W69" i="86" s="1"/>
  <c r="V67" i="86"/>
  <c r="W67" i="86" s="1"/>
  <c r="V94" i="83"/>
  <c r="W94" i="83" s="1"/>
  <c r="V63" i="83"/>
  <c r="W63" i="83" s="1"/>
  <c r="V29" i="83"/>
  <c r="W29" i="83" s="1"/>
  <c r="V66" i="84"/>
  <c r="W66" i="84" s="1"/>
  <c r="V60" i="84"/>
  <c r="W60" i="84" s="1"/>
  <c r="V27" i="84"/>
  <c r="W27" i="84" s="1"/>
  <c r="V52" i="86"/>
  <c r="W52" i="86" s="1"/>
  <c r="V31" i="86"/>
  <c r="W31" i="86" s="1"/>
  <c r="V33" i="83"/>
  <c r="W33" i="83" s="1"/>
  <c r="V68" i="83"/>
  <c r="W68" i="83" s="1"/>
  <c r="V37" i="83"/>
  <c r="W37" i="83" s="1"/>
  <c r="V69" i="83"/>
  <c r="W69" i="83" s="1"/>
  <c r="D111" i="83"/>
  <c r="D112" i="83" s="1"/>
  <c r="V99" i="83"/>
  <c r="W99" i="83" s="1"/>
  <c r="V67" i="83"/>
  <c r="W67" i="83" s="1"/>
  <c r="V80" i="83"/>
  <c r="W80" i="83" s="1"/>
  <c r="V30" i="83"/>
  <c r="W30" i="83" s="1"/>
  <c r="D110" i="85" l="1"/>
  <c r="D110" i="84"/>
  <c r="D111" i="84" s="1"/>
  <c r="D113" i="83"/>
  <c r="D114" i="83" s="1"/>
  <c r="D112" i="85"/>
  <c r="D111" i="86"/>
  <c r="D112" i="86" s="1"/>
  <c r="P30" i="15"/>
  <c r="Q28" i="15"/>
  <c r="N28" i="15"/>
  <c r="K28" i="15"/>
  <c r="H28" i="15"/>
  <c r="F28" i="15"/>
  <c r="P25" i="15"/>
  <c r="P23" i="15"/>
  <c r="C23" i="15"/>
  <c r="E18" i="15"/>
  <c r="C17" i="15"/>
  <c r="P13" i="15"/>
  <c r="C13" i="15"/>
  <c r="P7" i="15"/>
  <c r="C7" i="15"/>
  <c r="F113" i="79"/>
  <c r="F112" i="79"/>
  <c r="F111" i="79"/>
  <c r="F110" i="79"/>
  <c r="F109" i="79"/>
  <c r="F108" i="79"/>
  <c r="F107" i="79"/>
  <c r="F106" i="79"/>
  <c r="F105" i="79"/>
  <c r="F104" i="79"/>
  <c r="F102" i="79"/>
  <c r="F101" i="79"/>
  <c r="F100" i="79"/>
  <c r="F99" i="79"/>
  <c r="F98" i="79"/>
  <c r="F97" i="79"/>
  <c r="F96" i="79"/>
  <c r="F95" i="79"/>
  <c r="F94" i="79"/>
  <c r="F93" i="79"/>
  <c r="F91" i="79"/>
  <c r="F90" i="79"/>
  <c r="F89" i="79"/>
  <c r="F88" i="79"/>
  <c r="F87" i="79"/>
  <c r="F86" i="79"/>
  <c r="F85" i="79"/>
  <c r="F84" i="79"/>
  <c r="F83" i="79"/>
  <c r="F82" i="79"/>
  <c r="F80" i="79"/>
  <c r="F79" i="79"/>
  <c r="F78" i="79"/>
  <c r="F77" i="79"/>
  <c r="F76" i="79"/>
  <c r="F75" i="79"/>
  <c r="F74" i="79"/>
  <c r="F73" i="79"/>
  <c r="F72" i="79"/>
  <c r="F71" i="79"/>
  <c r="F69" i="79"/>
  <c r="F68" i="79"/>
  <c r="F67" i="79"/>
  <c r="F66" i="79"/>
  <c r="F65" i="79"/>
  <c r="F64" i="79"/>
  <c r="F63" i="79"/>
  <c r="F62" i="79"/>
  <c r="F61" i="79"/>
  <c r="F60" i="79"/>
  <c r="F58" i="79"/>
  <c r="F57" i="79"/>
  <c r="F56" i="79"/>
  <c r="F55" i="79"/>
  <c r="F54" i="79"/>
  <c r="F53" i="79"/>
  <c r="F52" i="79"/>
  <c r="F51" i="79"/>
  <c r="F50" i="79"/>
  <c r="F49" i="79"/>
  <c r="F48" i="79"/>
  <c r="F38" i="79"/>
  <c r="F37" i="79"/>
  <c r="F27" i="79"/>
  <c r="F25" i="79"/>
  <c r="F24" i="79"/>
  <c r="F23" i="79"/>
  <c r="F22" i="79"/>
  <c r="F21" i="79"/>
  <c r="F20" i="79"/>
  <c r="F19" i="79"/>
  <c r="F18" i="79"/>
  <c r="F17" i="79"/>
  <c r="F16" i="79"/>
  <c r="V2344" i="55"/>
  <c r="T2344" i="55"/>
  <c r="S2344" i="55"/>
  <c r="R2344" i="55"/>
  <c r="Q2344" i="55"/>
  <c r="P2344" i="55"/>
  <c r="O2344" i="55"/>
  <c r="M2344" i="55"/>
  <c r="L2343" i="55"/>
  <c r="G2343" i="55"/>
  <c r="L2342" i="55"/>
  <c r="G2342" i="55"/>
  <c r="L2341" i="55"/>
  <c r="G2341" i="55"/>
  <c r="L2340" i="55"/>
  <c r="G2340" i="55"/>
  <c r="L2339" i="55"/>
  <c r="G2339" i="55"/>
  <c r="L2338" i="55"/>
  <c r="G2338" i="55"/>
  <c r="L2337" i="55"/>
  <c r="G2337" i="55"/>
  <c r="L2336" i="55"/>
  <c r="G2336" i="55"/>
  <c r="L2335" i="55"/>
  <c r="G2335" i="55"/>
  <c r="L2334" i="55"/>
  <c r="G2334" i="55"/>
  <c r="L2333" i="55"/>
  <c r="G2333" i="55"/>
  <c r="L2332" i="55"/>
  <c r="G2332" i="55"/>
  <c r="L2331" i="55"/>
  <c r="G2331" i="55"/>
  <c r="L2330" i="55"/>
  <c r="G2330" i="55"/>
  <c r="L2329" i="55"/>
  <c r="G2329" i="55"/>
  <c r="L2328" i="55"/>
  <c r="G2328" i="55"/>
  <c r="L2327" i="55"/>
  <c r="G2327" i="55"/>
  <c r="L2326" i="55"/>
  <c r="G2326" i="55"/>
  <c r="L2325" i="55"/>
  <c r="G2325" i="55"/>
  <c r="L2324" i="55"/>
  <c r="G2324" i="55"/>
  <c r="L2323" i="55"/>
  <c r="G2323" i="55"/>
  <c r="L2322" i="55"/>
  <c r="G2322" i="55"/>
  <c r="L2321" i="55"/>
  <c r="G2321" i="55"/>
  <c r="L2320" i="55"/>
  <c r="G2320" i="55"/>
  <c r="L2319" i="55"/>
  <c r="G2319" i="55"/>
  <c r="L2318" i="55"/>
  <c r="G2318" i="55"/>
  <c r="L2317" i="55"/>
  <c r="G2317" i="55"/>
  <c r="L2316" i="55"/>
  <c r="G2316" i="55"/>
  <c r="L2315" i="55"/>
  <c r="G2315" i="55"/>
  <c r="L2314" i="55"/>
  <c r="G2314" i="55"/>
  <c r="L2313" i="55"/>
  <c r="G2313" i="55"/>
  <c r="L2312" i="55"/>
  <c r="G2312" i="55"/>
  <c r="L2311" i="55"/>
  <c r="G2311" i="55"/>
  <c r="L2310" i="55"/>
  <c r="G2310" i="55"/>
  <c r="L2309" i="55"/>
  <c r="G2309" i="55"/>
  <c r="L2308" i="55"/>
  <c r="G2308" i="55"/>
  <c r="L2307" i="55"/>
  <c r="G2307" i="55"/>
  <c r="L2306" i="55"/>
  <c r="G2306" i="55"/>
  <c r="L2305" i="55"/>
  <c r="G2305" i="55"/>
  <c r="L2304" i="55"/>
  <c r="G2304" i="55"/>
  <c r="L2303" i="55"/>
  <c r="G2303" i="55"/>
  <c r="L2302" i="55"/>
  <c r="G2302" i="55"/>
  <c r="L2301" i="55"/>
  <c r="G2301" i="55"/>
  <c r="L2300" i="55"/>
  <c r="G2300" i="55"/>
  <c r="L2299" i="55"/>
  <c r="G2299" i="55"/>
  <c r="L2298" i="55"/>
  <c r="G2298" i="55"/>
  <c r="L2297" i="55"/>
  <c r="G2297" i="55"/>
  <c r="L2296" i="55"/>
  <c r="G2296" i="55"/>
  <c r="L2295" i="55"/>
  <c r="G2295" i="55"/>
  <c r="L2294" i="55"/>
  <c r="G2294" i="55"/>
  <c r="L2293" i="55"/>
  <c r="G2293" i="55"/>
  <c r="L2292" i="55"/>
  <c r="G2292" i="55"/>
  <c r="L2291" i="55"/>
  <c r="G2291" i="55"/>
  <c r="L2290" i="55"/>
  <c r="G2290" i="55"/>
  <c r="L2289" i="55"/>
  <c r="G2289" i="55"/>
  <c r="L2288" i="55"/>
  <c r="G2288" i="55"/>
  <c r="L2287" i="55"/>
  <c r="G2287" i="55"/>
  <c r="L2286" i="55"/>
  <c r="G2286" i="55"/>
  <c r="L2285" i="55"/>
  <c r="G2285" i="55"/>
  <c r="L2284" i="55"/>
  <c r="G2284" i="55"/>
  <c r="L2283" i="55"/>
  <c r="G2283" i="55"/>
  <c r="L2282" i="55"/>
  <c r="G2282" i="55"/>
  <c r="L2281" i="55"/>
  <c r="G2281" i="55"/>
  <c r="L2280" i="55"/>
  <c r="G2280" i="55"/>
  <c r="L2279" i="55"/>
  <c r="G2279" i="55"/>
  <c r="L2278" i="55"/>
  <c r="G2278" i="55"/>
  <c r="L2277" i="55"/>
  <c r="G2277" i="55"/>
  <c r="L2276" i="55"/>
  <c r="G2276" i="55"/>
  <c r="L2275" i="55"/>
  <c r="G2275" i="55"/>
  <c r="L2274" i="55"/>
  <c r="G2274" i="55"/>
  <c r="L2273" i="55"/>
  <c r="G2273" i="55"/>
  <c r="L2272" i="55"/>
  <c r="G2272" i="55"/>
  <c r="L2271" i="55"/>
  <c r="G2271" i="55"/>
  <c r="L2270" i="55"/>
  <c r="G2270" i="55"/>
  <c r="L2269" i="55"/>
  <c r="G2269" i="55"/>
  <c r="L2268" i="55"/>
  <c r="G2268" i="55"/>
  <c r="L2267" i="55"/>
  <c r="G2267" i="55"/>
  <c r="L2266" i="55"/>
  <c r="G2266" i="55"/>
  <c r="L2265" i="55"/>
  <c r="G2265" i="55"/>
  <c r="L2264" i="55"/>
  <c r="G2264" i="55"/>
  <c r="L2263" i="55"/>
  <c r="G2263" i="55"/>
  <c r="L2262" i="55"/>
  <c r="G2262" i="55"/>
  <c r="L2261" i="55"/>
  <c r="G2261" i="55"/>
  <c r="L2260" i="55"/>
  <c r="G2260" i="55"/>
  <c r="L2259" i="55"/>
  <c r="G2259" i="55"/>
  <c r="L2258" i="55"/>
  <c r="G2258" i="55"/>
  <c r="L2257" i="55"/>
  <c r="G2257" i="55"/>
  <c r="L2256" i="55"/>
  <c r="G2256" i="55"/>
  <c r="L2255" i="55"/>
  <c r="G2255" i="55"/>
  <c r="L2254" i="55"/>
  <c r="G2254" i="55"/>
  <c r="L2253" i="55"/>
  <c r="G2253" i="55"/>
  <c r="L2252" i="55"/>
  <c r="G2252" i="55"/>
  <c r="L2251" i="55"/>
  <c r="G2251" i="55"/>
  <c r="L2250" i="55"/>
  <c r="G2250" i="55"/>
  <c r="L2249" i="55"/>
  <c r="G2249" i="55"/>
  <c r="L2248" i="55"/>
  <c r="G2248" i="55"/>
  <c r="L2247" i="55"/>
  <c r="G2247" i="55"/>
  <c r="L2246" i="55"/>
  <c r="G2246" i="55"/>
  <c r="L2245" i="55"/>
  <c r="G2245" i="55"/>
  <c r="L2244" i="55"/>
  <c r="G2244" i="55"/>
  <c r="L2243" i="55"/>
  <c r="G2243" i="55"/>
  <c r="L2242" i="55"/>
  <c r="G2242" i="55"/>
  <c r="L2241" i="55"/>
  <c r="G2241" i="55"/>
  <c r="L2240" i="55"/>
  <c r="G2240" i="55"/>
  <c r="L2239" i="55"/>
  <c r="G2239" i="55"/>
  <c r="L2238" i="55"/>
  <c r="G2238" i="55"/>
  <c r="L2237" i="55"/>
  <c r="G2237" i="55"/>
  <c r="L2236" i="55"/>
  <c r="G2236" i="55"/>
  <c r="L2235" i="55"/>
  <c r="G2235" i="55"/>
  <c r="L2234" i="55"/>
  <c r="G2234" i="55"/>
  <c r="L2233" i="55"/>
  <c r="G2233" i="55"/>
  <c r="L2232" i="55"/>
  <c r="G2232" i="55"/>
  <c r="L2231" i="55"/>
  <c r="G2231" i="55"/>
  <c r="L2230" i="55"/>
  <c r="G2230" i="55"/>
  <c r="L2229" i="55"/>
  <c r="G2229" i="55"/>
  <c r="L2228" i="55"/>
  <c r="G2228" i="55"/>
  <c r="L2227" i="55"/>
  <c r="G2227" i="55"/>
  <c r="L2226" i="55"/>
  <c r="G2226" i="55"/>
  <c r="L2225" i="55"/>
  <c r="G2225" i="55"/>
  <c r="L2224" i="55"/>
  <c r="G2224" i="55"/>
  <c r="L2223" i="55"/>
  <c r="G2223" i="55"/>
  <c r="L2222" i="55"/>
  <c r="G2222" i="55"/>
  <c r="L2221" i="55"/>
  <c r="G2221" i="55"/>
  <c r="L2220" i="55"/>
  <c r="G2220" i="55"/>
  <c r="L2219" i="55"/>
  <c r="G2219" i="55"/>
  <c r="L2218" i="55"/>
  <c r="G2218" i="55"/>
  <c r="L2217" i="55"/>
  <c r="G2217" i="55"/>
  <c r="L2216" i="55"/>
  <c r="G2216" i="55"/>
  <c r="L2215" i="55"/>
  <c r="G2215" i="55"/>
  <c r="L2214" i="55"/>
  <c r="G2214" i="55"/>
  <c r="L2213" i="55"/>
  <c r="G2213" i="55"/>
  <c r="L2212" i="55"/>
  <c r="G2212" i="55"/>
  <c r="L2211" i="55"/>
  <c r="G2211" i="55"/>
  <c r="L2210" i="55"/>
  <c r="G2210" i="55"/>
  <c r="L2209" i="55"/>
  <c r="G2209" i="55"/>
  <c r="L2208" i="55"/>
  <c r="G2208" i="55"/>
  <c r="L2207" i="55"/>
  <c r="G2207" i="55"/>
  <c r="L2206" i="55"/>
  <c r="G2206" i="55"/>
  <c r="L2205" i="55"/>
  <c r="G2205" i="55"/>
  <c r="L2204" i="55"/>
  <c r="G2204" i="55"/>
  <c r="L2203" i="55"/>
  <c r="G2203" i="55"/>
  <c r="L2202" i="55"/>
  <c r="G2202" i="55"/>
  <c r="L2201" i="55"/>
  <c r="G2201" i="55"/>
  <c r="L2200" i="55"/>
  <c r="G2200" i="55"/>
  <c r="L2199" i="55"/>
  <c r="G2199" i="55"/>
  <c r="L2198" i="55"/>
  <c r="G2198" i="55"/>
  <c r="L2197" i="55"/>
  <c r="G2197" i="55"/>
  <c r="L2196" i="55"/>
  <c r="G2196" i="55"/>
  <c r="L2195" i="55"/>
  <c r="G2195" i="55"/>
  <c r="L2194" i="55"/>
  <c r="G2194" i="55"/>
  <c r="L2193" i="55"/>
  <c r="G2193" i="55"/>
  <c r="L2192" i="55"/>
  <c r="G2192" i="55"/>
  <c r="L2191" i="55"/>
  <c r="G2191" i="55"/>
  <c r="L2190" i="55"/>
  <c r="G2190" i="55"/>
  <c r="L2189" i="55"/>
  <c r="G2189" i="55"/>
  <c r="L2188" i="55"/>
  <c r="G2188" i="55"/>
  <c r="L2187" i="55"/>
  <c r="G2187" i="55"/>
  <c r="L2186" i="55"/>
  <c r="G2186" i="55"/>
  <c r="L2185" i="55"/>
  <c r="G2185" i="55"/>
  <c r="L2184" i="55"/>
  <c r="G2184" i="55"/>
  <c r="L2183" i="55"/>
  <c r="G2183" i="55"/>
  <c r="L2182" i="55"/>
  <c r="G2182" i="55"/>
  <c r="L2181" i="55"/>
  <c r="G2181" i="55"/>
  <c r="L2180" i="55"/>
  <c r="G2180" i="55"/>
  <c r="L2179" i="55"/>
  <c r="G2179" i="55"/>
  <c r="L2178" i="55"/>
  <c r="G2178" i="55"/>
  <c r="L2177" i="55"/>
  <c r="G2177" i="55"/>
  <c r="L2176" i="55"/>
  <c r="G2176" i="55"/>
  <c r="L2175" i="55"/>
  <c r="G2175" i="55"/>
  <c r="L2174" i="55"/>
  <c r="G2174" i="55"/>
  <c r="L2173" i="55"/>
  <c r="G2173" i="55"/>
  <c r="L2172" i="55"/>
  <c r="G2172" i="55"/>
  <c r="L2171" i="55"/>
  <c r="G2171" i="55"/>
  <c r="L2170" i="55"/>
  <c r="G2170" i="55"/>
  <c r="L2169" i="55"/>
  <c r="G2169" i="55"/>
  <c r="L2168" i="55"/>
  <c r="G2168" i="55"/>
  <c r="L2167" i="55"/>
  <c r="G2167" i="55"/>
  <c r="L2166" i="55"/>
  <c r="G2166" i="55"/>
  <c r="L2165" i="55"/>
  <c r="G2165" i="55"/>
  <c r="L2164" i="55"/>
  <c r="G2164" i="55"/>
  <c r="L2163" i="55"/>
  <c r="G2163" i="55"/>
  <c r="L2162" i="55"/>
  <c r="G2162" i="55"/>
  <c r="L2161" i="55"/>
  <c r="G2161" i="55"/>
  <c r="L2160" i="55"/>
  <c r="G2160" i="55"/>
  <c r="L2159" i="55"/>
  <c r="G2159" i="55"/>
  <c r="L2158" i="55"/>
  <c r="G2158" i="55"/>
  <c r="L2157" i="55"/>
  <c r="G2157" i="55"/>
  <c r="L2156" i="55"/>
  <c r="G2156" i="55"/>
  <c r="L2155" i="55"/>
  <c r="G2155" i="55"/>
  <c r="L2154" i="55"/>
  <c r="G2154" i="55"/>
  <c r="L2153" i="55"/>
  <c r="G2153" i="55"/>
  <c r="L2152" i="55"/>
  <c r="G2152" i="55"/>
  <c r="L2151" i="55"/>
  <c r="G2151" i="55"/>
  <c r="L2150" i="55"/>
  <c r="G2150" i="55"/>
  <c r="L2149" i="55"/>
  <c r="G2149" i="55"/>
  <c r="L2148" i="55"/>
  <c r="G2148" i="55"/>
  <c r="L2147" i="55"/>
  <c r="G2147" i="55"/>
  <c r="L2146" i="55"/>
  <c r="G2146" i="55"/>
  <c r="L2145" i="55"/>
  <c r="G2145" i="55"/>
  <c r="L2144" i="55"/>
  <c r="G2144" i="55"/>
  <c r="L2143" i="55"/>
  <c r="G2143" i="55"/>
  <c r="L2142" i="55"/>
  <c r="G2142" i="55"/>
  <c r="L2141" i="55"/>
  <c r="G2141" i="55"/>
  <c r="L2140" i="55"/>
  <c r="G2140" i="55"/>
  <c r="L2139" i="55"/>
  <c r="G2139" i="55"/>
  <c r="L2138" i="55"/>
  <c r="G2138" i="55"/>
  <c r="L2137" i="55"/>
  <c r="G2137" i="55"/>
  <c r="L2136" i="55"/>
  <c r="G2136" i="55"/>
  <c r="L2135" i="55"/>
  <c r="G2135" i="55"/>
  <c r="L2134" i="55"/>
  <c r="G2134" i="55"/>
  <c r="L2133" i="55"/>
  <c r="G2133" i="55"/>
  <c r="L2132" i="55"/>
  <c r="G2132" i="55"/>
  <c r="L2131" i="55"/>
  <c r="G2131" i="55"/>
  <c r="L2130" i="55"/>
  <c r="G2130" i="55"/>
  <c r="L2129" i="55"/>
  <c r="G2129" i="55"/>
  <c r="L2128" i="55"/>
  <c r="G2128" i="55"/>
  <c r="L2127" i="55"/>
  <c r="G2127" i="55"/>
  <c r="L2126" i="55"/>
  <c r="G2126" i="55"/>
  <c r="L2125" i="55"/>
  <c r="G2125" i="55"/>
  <c r="L2124" i="55"/>
  <c r="G2124" i="55"/>
  <c r="L2123" i="55"/>
  <c r="G2123" i="55"/>
  <c r="L2122" i="55"/>
  <c r="G2122" i="55"/>
  <c r="L2121" i="55"/>
  <c r="G2121" i="55"/>
  <c r="L2120" i="55"/>
  <c r="G2120" i="55"/>
  <c r="L2119" i="55"/>
  <c r="G2119" i="55"/>
  <c r="L2118" i="55"/>
  <c r="G2118" i="55"/>
  <c r="L2117" i="55"/>
  <c r="G2117" i="55"/>
  <c r="L2116" i="55"/>
  <c r="G2116" i="55"/>
  <c r="L2115" i="55"/>
  <c r="G2115" i="55"/>
  <c r="L2114" i="55"/>
  <c r="G2114" i="55"/>
  <c r="L2113" i="55"/>
  <c r="G2113" i="55"/>
  <c r="L2112" i="55"/>
  <c r="G2112" i="55"/>
  <c r="L2111" i="55"/>
  <c r="G2111" i="55"/>
  <c r="L2110" i="55"/>
  <c r="G2110" i="55"/>
  <c r="L2109" i="55"/>
  <c r="G2109" i="55"/>
  <c r="L2108" i="55"/>
  <c r="G2108" i="55"/>
  <c r="L2107" i="55"/>
  <c r="G2107" i="55"/>
  <c r="L2106" i="55"/>
  <c r="G2106" i="55"/>
  <c r="L2105" i="55"/>
  <c r="G2105" i="55"/>
  <c r="L2104" i="55"/>
  <c r="G2104" i="55"/>
  <c r="L2103" i="55"/>
  <c r="G2103" i="55"/>
  <c r="L2102" i="55"/>
  <c r="G2102" i="55"/>
  <c r="L2101" i="55"/>
  <c r="G2101" i="55"/>
  <c r="L2100" i="55"/>
  <c r="G2100" i="55"/>
  <c r="L2099" i="55"/>
  <c r="G2099" i="55"/>
  <c r="L2098" i="55"/>
  <c r="G2098" i="55"/>
  <c r="L2097" i="55"/>
  <c r="G2097" i="55"/>
  <c r="L2096" i="55"/>
  <c r="G2096" i="55"/>
  <c r="L2095" i="55"/>
  <c r="G2095" i="55"/>
  <c r="L2094" i="55"/>
  <c r="G2094" i="55"/>
  <c r="L2093" i="55"/>
  <c r="G2093" i="55"/>
  <c r="L2092" i="55"/>
  <c r="G2092" i="55"/>
  <c r="L2091" i="55"/>
  <c r="G2091" i="55"/>
  <c r="L2090" i="55"/>
  <c r="G2090" i="55"/>
  <c r="L2089" i="55"/>
  <c r="G2089" i="55"/>
  <c r="L2088" i="55"/>
  <c r="G2088" i="55"/>
  <c r="L2087" i="55"/>
  <c r="G2087" i="55"/>
  <c r="L2086" i="55"/>
  <c r="G2086" i="55"/>
  <c r="L2085" i="55"/>
  <c r="G2085" i="55"/>
  <c r="L2084" i="55"/>
  <c r="G2084" i="55"/>
  <c r="L2083" i="55"/>
  <c r="G2083" i="55"/>
  <c r="L2082" i="55"/>
  <c r="G2082" i="55"/>
  <c r="L2081" i="55"/>
  <c r="G2081" i="55"/>
  <c r="L2080" i="55"/>
  <c r="G2080" i="55"/>
  <c r="L2079" i="55"/>
  <c r="G2079" i="55"/>
  <c r="L2078" i="55"/>
  <c r="G2078" i="55"/>
  <c r="L2077" i="55"/>
  <c r="G2077" i="55"/>
  <c r="L2076" i="55"/>
  <c r="G2076" i="55"/>
  <c r="L2075" i="55"/>
  <c r="G2075" i="55"/>
  <c r="L2074" i="55"/>
  <c r="G2074" i="55"/>
  <c r="L2073" i="55"/>
  <c r="G2073" i="55"/>
  <c r="L2072" i="55"/>
  <c r="G2072" i="55"/>
  <c r="L2071" i="55"/>
  <c r="G2071" i="55"/>
  <c r="L2070" i="55"/>
  <c r="G2070" i="55"/>
  <c r="L2069" i="55"/>
  <c r="G2069" i="55"/>
  <c r="L2068" i="55"/>
  <c r="G2068" i="55"/>
  <c r="L2067" i="55"/>
  <c r="G2067" i="55"/>
  <c r="L2066" i="55"/>
  <c r="G2066" i="55"/>
  <c r="L2065" i="55"/>
  <c r="G2065" i="55"/>
  <c r="L2064" i="55"/>
  <c r="G2064" i="55"/>
  <c r="L2063" i="55"/>
  <c r="G2063" i="55"/>
  <c r="L2062" i="55"/>
  <c r="G2062" i="55"/>
  <c r="L2061" i="55"/>
  <c r="G2061" i="55"/>
  <c r="L2060" i="55"/>
  <c r="G2060" i="55"/>
  <c r="L2059" i="55"/>
  <c r="G2059" i="55"/>
  <c r="L2058" i="55"/>
  <c r="G2058" i="55"/>
  <c r="L2057" i="55"/>
  <c r="G2057" i="55"/>
  <c r="L2056" i="55"/>
  <c r="G2056" i="55"/>
  <c r="L2055" i="55"/>
  <c r="G2055" i="55"/>
  <c r="L2054" i="55"/>
  <c r="G2054" i="55"/>
  <c r="L2053" i="55"/>
  <c r="G2053" i="55"/>
  <c r="L2052" i="55"/>
  <c r="G2052" i="55"/>
  <c r="L2051" i="55"/>
  <c r="G2051" i="55"/>
  <c r="L2050" i="55"/>
  <c r="G2050" i="55"/>
  <c r="L2049" i="55"/>
  <c r="G2049" i="55"/>
  <c r="L2048" i="55"/>
  <c r="G2048" i="55"/>
  <c r="L2047" i="55"/>
  <c r="G2047" i="55"/>
  <c r="L2046" i="55"/>
  <c r="G2046" i="55"/>
  <c r="L2045" i="55"/>
  <c r="G2045" i="55"/>
  <c r="L2044" i="55"/>
  <c r="G2044" i="55"/>
  <c r="L2043" i="55"/>
  <c r="G2043" i="55"/>
  <c r="L2042" i="55"/>
  <c r="G2042" i="55"/>
  <c r="L2041" i="55"/>
  <c r="G2041" i="55"/>
  <c r="L2040" i="55"/>
  <c r="G2040" i="55"/>
  <c r="L2039" i="55"/>
  <c r="G2039" i="55"/>
  <c r="L2038" i="55"/>
  <c r="G2038" i="55"/>
  <c r="L2037" i="55"/>
  <c r="G2037" i="55"/>
  <c r="L2036" i="55"/>
  <c r="G2036" i="55"/>
  <c r="L2035" i="55"/>
  <c r="G2035" i="55"/>
  <c r="L2034" i="55"/>
  <c r="G2034" i="55"/>
  <c r="L2033" i="55"/>
  <c r="G2033" i="55"/>
  <c r="L2032" i="55"/>
  <c r="G2032" i="55"/>
  <c r="L2031" i="55"/>
  <c r="G2031" i="55"/>
  <c r="L2030" i="55"/>
  <c r="G2030" i="55"/>
  <c r="L2029" i="55"/>
  <c r="G2029" i="55"/>
  <c r="L2028" i="55"/>
  <c r="G2028" i="55"/>
  <c r="L2027" i="55"/>
  <c r="G2027" i="55"/>
  <c r="L2026" i="55"/>
  <c r="G2026" i="55"/>
  <c r="L2025" i="55"/>
  <c r="G2025" i="55"/>
  <c r="L2024" i="55"/>
  <c r="G2024" i="55"/>
  <c r="L2023" i="55"/>
  <c r="G2023" i="55"/>
  <c r="L2022" i="55"/>
  <c r="G2022" i="55"/>
  <c r="L2021" i="55"/>
  <c r="G2021" i="55"/>
  <c r="L2020" i="55"/>
  <c r="G2020" i="55"/>
  <c r="L2019" i="55"/>
  <c r="G2019" i="55"/>
  <c r="L2018" i="55"/>
  <c r="G2018" i="55"/>
  <c r="L2017" i="55"/>
  <c r="G2017" i="55"/>
  <c r="L2016" i="55"/>
  <c r="G2016" i="55"/>
  <c r="L2015" i="55"/>
  <c r="G2015" i="55"/>
  <c r="L2014" i="55"/>
  <c r="G2014" i="55"/>
  <c r="L2013" i="55"/>
  <c r="G2013" i="55"/>
  <c r="L2012" i="55"/>
  <c r="G2012" i="55"/>
  <c r="L2011" i="55"/>
  <c r="G2011" i="55"/>
  <c r="L2010" i="55"/>
  <c r="G2010" i="55"/>
  <c r="L2009" i="55"/>
  <c r="G2009" i="55"/>
  <c r="L2008" i="55"/>
  <c r="G2008" i="55"/>
  <c r="L2007" i="55"/>
  <c r="G2007" i="55"/>
  <c r="L2006" i="55"/>
  <c r="G2006" i="55"/>
  <c r="L2005" i="55"/>
  <c r="G2005" i="55"/>
  <c r="L2004" i="55"/>
  <c r="G2004" i="55"/>
  <c r="L2003" i="55"/>
  <c r="G2003" i="55"/>
  <c r="L2002" i="55"/>
  <c r="G2002" i="55"/>
  <c r="L2001" i="55"/>
  <c r="G2001" i="55"/>
  <c r="L2000" i="55"/>
  <c r="G2000" i="55"/>
  <c r="L1999" i="55"/>
  <c r="G1999" i="55"/>
  <c r="L1998" i="55"/>
  <c r="G1998" i="55"/>
  <c r="L1997" i="55"/>
  <c r="G1997" i="55"/>
  <c r="L1996" i="55"/>
  <c r="G1996" i="55"/>
  <c r="L1995" i="55"/>
  <c r="G1995" i="55"/>
  <c r="L1994" i="55"/>
  <c r="G1994" i="55"/>
  <c r="L1993" i="55"/>
  <c r="G1993" i="55"/>
  <c r="L1992" i="55"/>
  <c r="G1992" i="55"/>
  <c r="L1991" i="55"/>
  <c r="G1991" i="55"/>
  <c r="L1990" i="55"/>
  <c r="G1990" i="55"/>
  <c r="L1989" i="55"/>
  <c r="G1989" i="55"/>
  <c r="L1988" i="55"/>
  <c r="G1988" i="55"/>
  <c r="L1987" i="55"/>
  <c r="G1987" i="55"/>
  <c r="L1986" i="55"/>
  <c r="G1986" i="55"/>
  <c r="L1985" i="55"/>
  <c r="G1985" i="55"/>
  <c r="L1984" i="55"/>
  <c r="G1984" i="55"/>
  <c r="L1983" i="55"/>
  <c r="G1983" i="55"/>
  <c r="L1982" i="55"/>
  <c r="G1982" i="55"/>
  <c r="L1981" i="55"/>
  <c r="G1981" i="55"/>
  <c r="L1980" i="55"/>
  <c r="G1980" i="55"/>
  <c r="L1979" i="55"/>
  <c r="G1979" i="55"/>
  <c r="L1978" i="55"/>
  <c r="G1978" i="55"/>
  <c r="L1977" i="55"/>
  <c r="G1977" i="55"/>
  <c r="L1976" i="55"/>
  <c r="G1976" i="55"/>
  <c r="L1975" i="55"/>
  <c r="G1975" i="55"/>
  <c r="L1974" i="55"/>
  <c r="G1974" i="55"/>
  <c r="L1973" i="55"/>
  <c r="G1973" i="55"/>
  <c r="L1972" i="55"/>
  <c r="G1972" i="55"/>
  <c r="L1971" i="55"/>
  <c r="G1971" i="55"/>
  <c r="L1970" i="55"/>
  <c r="G1970" i="55"/>
  <c r="L1969" i="55"/>
  <c r="G1969" i="55"/>
  <c r="L1968" i="55"/>
  <c r="G1968" i="55"/>
  <c r="L1967" i="55"/>
  <c r="G1967" i="55"/>
  <c r="L1966" i="55"/>
  <c r="G1966" i="55"/>
  <c r="L1965" i="55"/>
  <c r="G1965" i="55"/>
  <c r="L1964" i="55"/>
  <c r="G1964" i="55"/>
  <c r="L1963" i="55"/>
  <c r="G1963" i="55"/>
  <c r="L1962" i="55"/>
  <c r="G1962" i="55"/>
  <c r="L1961" i="55"/>
  <c r="G1961" i="55"/>
  <c r="L1960" i="55"/>
  <c r="G1960" i="55"/>
  <c r="L1959" i="55"/>
  <c r="G1959" i="55"/>
  <c r="L1958" i="55"/>
  <c r="G1958" i="55"/>
  <c r="L1957" i="55"/>
  <c r="G1957" i="55"/>
  <c r="L1956" i="55"/>
  <c r="G1956" i="55"/>
  <c r="L1955" i="55"/>
  <c r="G1955" i="55"/>
  <c r="L1954" i="55"/>
  <c r="G1954" i="55"/>
  <c r="L1953" i="55"/>
  <c r="G1953" i="55"/>
  <c r="L1952" i="55"/>
  <c r="G1952" i="55"/>
  <c r="L1951" i="55"/>
  <c r="G1951" i="55"/>
  <c r="L1950" i="55"/>
  <c r="G1950" i="55"/>
  <c r="L1949" i="55"/>
  <c r="G1949" i="55"/>
  <c r="L1948" i="55"/>
  <c r="G1948" i="55"/>
  <c r="L1947" i="55"/>
  <c r="G1947" i="55"/>
  <c r="L1946" i="55"/>
  <c r="G1946" i="55"/>
  <c r="L1945" i="55"/>
  <c r="G1945" i="55"/>
  <c r="L1944" i="55"/>
  <c r="G1944" i="55"/>
  <c r="L1943" i="55"/>
  <c r="G1943" i="55"/>
  <c r="L1942" i="55"/>
  <c r="G1942" i="55"/>
  <c r="L1941" i="55"/>
  <c r="G1941" i="55"/>
  <c r="L1940" i="55"/>
  <c r="G1940" i="55"/>
  <c r="L1939" i="55"/>
  <c r="G1939" i="55"/>
  <c r="L1938" i="55"/>
  <c r="G1938" i="55"/>
  <c r="L1937" i="55"/>
  <c r="G1937" i="55"/>
  <c r="L1936" i="55"/>
  <c r="G1936" i="55"/>
  <c r="L1935" i="55"/>
  <c r="G1935" i="55"/>
  <c r="L1934" i="55"/>
  <c r="G1934" i="55"/>
  <c r="L1933" i="55"/>
  <c r="G1933" i="55"/>
  <c r="L1932" i="55"/>
  <c r="G1932" i="55"/>
  <c r="L1931" i="55"/>
  <c r="G1931" i="55"/>
  <c r="L1930" i="55"/>
  <c r="G1930" i="55"/>
  <c r="L1929" i="55"/>
  <c r="G1929" i="55"/>
  <c r="L1928" i="55"/>
  <c r="G1928" i="55"/>
  <c r="L1927" i="55"/>
  <c r="G1927" i="55"/>
  <c r="L1926" i="55"/>
  <c r="G1926" i="55"/>
  <c r="L1925" i="55"/>
  <c r="G1925" i="55"/>
  <c r="L1924" i="55"/>
  <c r="G1924" i="55"/>
  <c r="L1923" i="55"/>
  <c r="G1923" i="55"/>
  <c r="L1922" i="55"/>
  <c r="G1922" i="55"/>
  <c r="L1921" i="55"/>
  <c r="G1921" i="55"/>
  <c r="L1920" i="55"/>
  <c r="G1920" i="55"/>
  <c r="L1919" i="55"/>
  <c r="G1919" i="55"/>
  <c r="L1918" i="55"/>
  <c r="G1918" i="55"/>
  <c r="L1917" i="55"/>
  <c r="G1917" i="55"/>
  <c r="L1916" i="55"/>
  <c r="G1916" i="55"/>
  <c r="L1915" i="55"/>
  <c r="G1915" i="55"/>
  <c r="L1914" i="55"/>
  <c r="G1914" i="55"/>
  <c r="L1913" i="55"/>
  <c r="G1913" i="55"/>
  <c r="L1912" i="55"/>
  <c r="G1912" i="55"/>
  <c r="L1911" i="55"/>
  <c r="G1911" i="55"/>
  <c r="L1910" i="55"/>
  <c r="G1910" i="55"/>
  <c r="L1909" i="55"/>
  <c r="G1909" i="55"/>
  <c r="L1908" i="55"/>
  <c r="G1908" i="55"/>
  <c r="L1907" i="55"/>
  <c r="G1907" i="55"/>
  <c r="L1906" i="55"/>
  <c r="G1906" i="55"/>
  <c r="L1905" i="55"/>
  <c r="G1905" i="55"/>
  <c r="L1904" i="55"/>
  <c r="G1904" i="55"/>
  <c r="L1903" i="55"/>
  <c r="G1903" i="55"/>
  <c r="L1902" i="55"/>
  <c r="G1902" i="55"/>
  <c r="L1901" i="55"/>
  <c r="G1901" i="55"/>
  <c r="L1900" i="55"/>
  <c r="G1900" i="55"/>
  <c r="L1899" i="55"/>
  <c r="G1899" i="55"/>
  <c r="L1898" i="55"/>
  <c r="G1898" i="55"/>
  <c r="L1897" i="55"/>
  <c r="G1897" i="55"/>
  <c r="L1896" i="55"/>
  <c r="G1896" i="55"/>
  <c r="L1895" i="55"/>
  <c r="G1895" i="55"/>
  <c r="L1894" i="55"/>
  <c r="G1894" i="55"/>
  <c r="L1893" i="55"/>
  <c r="G1893" i="55"/>
  <c r="L1892" i="55"/>
  <c r="G1892" i="55"/>
  <c r="L1891" i="55"/>
  <c r="G1891" i="55"/>
  <c r="L1890" i="55"/>
  <c r="G1890" i="55"/>
  <c r="L1889" i="55"/>
  <c r="G1889" i="55"/>
  <c r="L1888" i="55"/>
  <c r="G1888" i="55"/>
  <c r="L1887" i="55"/>
  <c r="G1887" i="55"/>
  <c r="L1886" i="55"/>
  <c r="G1886" i="55"/>
  <c r="L1885" i="55"/>
  <c r="G1885" i="55"/>
  <c r="L1884" i="55"/>
  <c r="G1884" i="55"/>
  <c r="L1883" i="55"/>
  <c r="G1883" i="55"/>
  <c r="L1882" i="55"/>
  <c r="G1882" i="55"/>
  <c r="L1881" i="55"/>
  <c r="G1881" i="55"/>
  <c r="L1880" i="55"/>
  <c r="G1880" i="55"/>
  <c r="L1879" i="55"/>
  <c r="G1879" i="55"/>
  <c r="L1878" i="55"/>
  <c r="G1878" i="55"/>
  <c r="L1877" i="55"/>
  <c r="G1877" i="55"/>
  <c r="L1876" i="55"/>
  <c r="G1876" i="55"/>
  <c r="L1875" i="55"/>
  <c r="G1875" i="55"/>
  <c r="L1874" i="55"/>
  <c r="G1874" i="55"/>
  <c r="L1873" i="55"/>
  <c r="G1873" i="55"/>
  <c r="L1872" i="55"/>
  <c r="G1872" i="55"/>
  <c r="L1871" i="55"/>
  <c r="G1871" i="55"/>
  <c r="L1870" i="55"/>
  <c r="G1870" i="55"/>
  <c r="L1869" i="55"/>
  <c r="G1869" i="55"/>
  <c r="L1868" i="55"/>
  <c r="G1868" i="55"/>
  <c r="L1867" i="55"/>
  <c r="G1867" i="55"/>
  <c r="L1866" i="55"/>
  <c r="G1866" i="55"/>
  <c r="L1865" i="55"/>
  <c r="G1865" i="55"/>
  <c r="L1864" i="55"/>
  <c r="G1864" i="55"/>
  <c r="L1863" i="55"/>
  <c r="G1863" i="55"/>
  <c r="L1862" i="55"/>
  <c r="G1862" i="55"/>
  <c r="L1861" i="55"/>
  <c r="G1861" i="55"/>
  <c r="L1860" i="55"/>
  <c r="G1860" i="55"/>
  <c r="L1859" i="55"/>
  <c r="G1859" i="55"/>
  <c r="L1858" i="55"/>
  <c r="G1858" i="55"/>
  <c r="L1857" i="55"/>
  <c r="G1857" i="55"/>
  <c r="L1856" i="55"/>
  <c r="G1856" i="55"/>
  <c r="L1855" i="55"/>
  <c r="G1855" i="55"/>
  <c r="L1854" i="55"/>
  <c r="G1854" i="55"/>
  <c r="L1853" i="55"/>
  <c r="G1853" i="55"/>
  <c r="L1852" i="55"/>
  <c r="G1852" i="55"/>
  <c r="L1851" i="55"/>
  <c r="G1851" i="55"/>
  <c r="L1850" i="55"/>
  <c r="G1850" i="55"/>
  <c r="L1849" i="55"/>
  <c r="G1849" i="55"/>
  <c r="L1848" i="55"/>
  <c r="G1848" i="55"/>
  <c r="L1847" i="55"/>
  <c r="G1847" i="55"/>
  <c r="L1846" i="55"/>
  <c r="G1846" i="55"/>
  <c r="L1845" i="55"/>
  <c r="G1845" i="55"/>
  <c r="L1844" i="55"/>
  <c r="G1844" i="55"/>
  <c r="L1843" i="55"/>
  <c r="G1843" i="55"/>
  <c r="L1842" i="55"/>
  <c r="G1842" i="55"/>
  <c r="L1841" i="55"/>
  <c r="G1841" i="55"/>
  <c r="L1840" i="55"/>
  <c r="G1840" i="55"/>
  <c r="L1839" i="55"/>
  <c r="G1839" i="55"/>
  <c r="L1838" i="55"/>
  <c r="G1838" i="55"/>
  <c r="L1837" i="55"/>
  <c r="G1837" i="55"/>
  <c r="L1836" i="55"/>
  <c r="G1836" i="55"/>
  <c r="L1835" i="55"/>
  <c r="G1835" i="55"/>
  <c r="L1834" i="55"/>
  <c r="G1834" i="55"/>
  <c r="L1833" i="55"/>
  <c r="G1833" i="55"/>
  <c r="L1832" i="55"/>
  <c r="G1832" i="55"/>
  <c r="L1831" i="55"/>
  <c r="G1831" i="55"/>
  <c r="L1830" i="55"/>
  <c r="G1830" i="55"/>
  <c r="L1829" i="55"/>
  <c r="G1829" i="55"/>
  <c r="L1828" i="55"/>
  <c r="G1828" i="55"/>
  <c r="L1827" i="55"/>
  <c r="G1827" i="55"/>
  <c r="L1826" i="55"/>
  <c r="G1826" i="55"/>
  <c r="L1825" i="55"/>
  <c r="G1825" i="55"/>
  <c r="L1824" i="55"/>
  <c r="G1824" i="55"/>
  <c r="L1823" i="55"/>
  <c r="G1823" i="55"/>
  <c r="L1822" i="55"/>
  <c r="G1822" i="55"/>
  <c r="L1821" i="55"/>
  <c r="G1821" i="55"/>
  <c r="L1820" i="55"/>
  <c r="G1820" i="55"/>
  <c r="L1819" i="55"/>
  <c r="G1819" i="55"/>
  <c r="L1818" i="55"/>
  <c r="G1818" i="55"/>
  <c r="L1817" i="55"/>
  <c r="G1817" i="55"/>
  <c r="L1816" i="55"/>
  <c r="G1816" i="55"/>
  <c r="L1815" i="55"/>
  <c r="G1815" i="55"/>
  <c r="L1814" i="55"/>
  <c r="G1814" i="55"/>
  <c r="L1813" i="55"/>
  <c r="G1813" i="55"/>
  <c r="L1812" i="55"/>
  <c r="G1812" i="55"/>
  <c r="L1811" i="55"/>
  <c r="G1811" i="55"/>
  <c r="L1810" i="55"/>
  <c r="G1810" i="55"/>
  <c r="L1809" i="55"/>
  <c r="G1809" i="55"/>
  <c r="L1808" i="55"/>
  <c r="G1808" i="55"/>
  <c r="L1807" i="55"/>
  <c r="G1807" i="55"/>
  <c r="L1806" i="55"/>
  <c r="G1806" i="55"/>
  <c r="L1805" i="55"/>
  <c r="G1805" i="55"/>
  <c r="L1804" i="55"/>
  <c r="G1804" i="55"/>
  <c r="L1803" i="55"/>
  <c r="G1803" i="55"/>
  <c r="L1802" i="55"/>
  <c r="G1802" i="55"/>
  <c r="L1801" i="55"/>
  <c r="G1801" i="55"/>
  <c r="L1800" i="55"/>
  <c r="G1800" i="55"/>
  <c r="L1799" i="55"/>
  <c r="G1799" i="55"/>
  <c r="L1798" i="55"/>
  <c r="G1798" i="55"/>
  <c r="L1797" i="55"/>
  <c r="G1797" i="55"/>
  <c r="L1796" i="55"/>
  <c r="G1796" i="55"/>
  <c r="L1795" i="55"/>
  <c r="G1795" i="55"/>
  <c r="L1794" i="55"/>
  <c r="G1794" i="55"/>
  <c r="L1793" i="55"/>
  <c r="G1793" i="55"/>
  <c r="L1792" i="55"/>
  <c r="G1792" i="55"/>
  <c r="L1791" i="55"/>
  <c r="G1791" i="55"/>
  <c r="L1790" i="55"/>
  <c r="G1790" i="55"/>
  <c r="L1789" i="55"/>
  <c r="G1789" i="55"/>
  <c r="L1788" i="55"/>
  <c r="G1788" i="55"/>
  <c r="L1787" i="55"/>
  <c r="G1787" i="55"/>
  <c r="L1786" i="55"/>
  <c r="G1786" i="55"/>
  <c r="L1785" i="55"/>
  <c r="G1785" i="55"/>
  <c r="L1784" i="55"/>
  <c r="G1784" i="55"/>
  <c r="L1783" i="55"/>
  <c r="G1783" i="55"/>
  <c r="L1782" i="55"/>
  <c r="G1782" i="55"/>
  <c r="L1781" i="55"/>
  <c r="G1781" i="55"/>
  <c r="L1780" i="55"/>
  <c r="G1780" i="55"/>
  <c r="L1779" i="55"/>
  <c r="G1779" i="55"/>
  <c r="L1778" i="55"/>
  <c r="G1778" i="55"/>
  <c r="L1777" i="55"/>
  <c r="G1777" i="55"/>
  <c r="L1776" i="55"/>
  <c r="G1776" i="55"/>
  <c r="L1775" i="55"/>
  <c r="G1775" i="55"/>
  <c r="L1774" i="55"/>
  <c r="G1774" i="55"/>
  <c r="L1773" i="55"/>
  <c r="G1773" i="55"/>
  <c r="L1772" i="55"/>
  <c r="G1772" i="55"/>
  <c r="L1771" i="55"/>
  <c r="G1771" i="55"/>
  <c r="L1770" i="55"/>
  <c r="G1770" i="55"/>
  <c r="L1769" i="55"/>
  <c r="G1769" i="55"/>
  <c r="L1768" i="55"/>
  <c r="G1768" i="55"/>
  <c r="L1767" i="55"/>
  <c r="G1767" i="55"/>
  <c r="L1766" i="55"/>
  <c r="G1766" i="55"/>
  <c r="L1765" i="55"/>
  <c r="G1765" i="55"/>
  <c r="L1764" i="55"/>
  <c r="G1764" i="55"/>
  <c r="L1763" i="55"/>
  <c r="G1763" i="55"/>
  <c r="L1762" i="55"/>
  <c r="G1762" i="55"/>
  <c r="L1761" i="55"/>
  <c r="G1761" i="55"/>
  <c r="L1760" i="55"/>
  <c r="G1760" i="55"/>
  <c r="L1759" i="55"/>
  <c r="G1759" i="55"/>
  <c r="L1758" i="55"/>
  <c r="G1758" i="55"/>
  <c r="L1757" i="55"/>
  <c r="G1757" i="55"/>
  <c r="L1756" i="55"/>
  <c r="G1756" i="55"/>
  <c r="L1755" i="55"/>
  <c r="G1755" i="55"/>
  <c r="L1754" i="55"/>
  <c r="G1754" i="55"/>
  <c r="L1753" i="55"/>
  <c r="G1753" i="55"/>
  <c r="L1752" i="55"/>
  <c r="G1752" i="55"/>
  <c r="L1751" i="55"/>
  <c r="G1751" i="55"/>
  <c r="L1750" i="55"/>
  <c r="G1750" i="55"/>
  <c r="L1749" i="55"/>
  <c r="G1749" i="55"/>
  <c r="L1748" i="55"/>
  <c r="G1748" i="55"/>
  <c r="L1747" i="55"/>
  <c r="G1747" i="55"/>
  <c r="L1746" i="55"/>
  <c r="G1746" i="55"/>
  <c r="L1745" i="55"/>
  <c r="G1745" i="55"/>
  <c r="L1744" i="55"/>
  <c r="G1744" i="55"/>
  <c r="L1743" i="55"/>
  <c r="G1743" i="55"/>
  <c r="L1742" i="55"/>
  <c r="G1742" i="55"/>
  <c r="L1741" i="55"/>
  <c r="G1741" i="55"/>
  <c r="L1740" i="55"/>
  <c r="G1740" i="55"/>
  <c r="L1739" i="55"/>
  <c r="G1739" i="55"/>
  <c r="L1738" i="55"/>
  <c r="G1738" i="55"/>
  <c r="L1737" i="55"/>
  <c r="G1737" i="55"/>
  <c r="L1736" i="55"/>
  <c r="G1736" i="55"/>
  <c r="L1735" i="55"/>
  <c r="G1735" i="55"/>
  <c r="L1734" i="55"/>
  <c r="G1734" i="55"/>
  <c r="L1733" i="55"/>
  <c r="G1733" i="55"/>
  <c r="L1732" i="55"/>
  <c r="G1732" i="55"/>
  <c r="L1731" i="55"/>
  <c r="G1731" i="55"/>
  <c r="L1730" i="55"/>
  <c r="G1730" i="55"/>
  <c r="L1729" i="55"/>
  <c r="G1729" i="55"/>
  <c r="L1728" i="55"/>
  <c r="G1728" i="55"/>
  <c r="L1727" i="55"/>
  <c r="G1727" i="55"/>
  <c r="L1726" i="55"/>
  <c r="G1726" i="55"/>
  <c r="L1725" i="55"/>
  <c r="G1725" i="55"/>
  <c r="L1724" i="55"/>
  <c r="G1724" i="55"/>
  <c r="L1723" i="55"/>
  <c r="G1723" i="55"/>
  <c r="L1722" i="55"/>
  <c r="G1722" i="55"/>
  <c r="L1721" i="55"/>
  <c r="G1721" i="55"/>
  <c r="L1720" i="55"/>
  <c r="G1720" i="55"/>
  <c r="L1719" i="55"/>
  <c r="G1719" i="55"/>
  <c r="L1718" i="55"/>
  <c r="G1718" i="55"/>
  <c r="L1717" i="55"/>
  <c r="G1717" i="55"/>
  <c r="L1716" i="55"/>
  <c r="G1716" i="55"/>
  <c r="L1715" i="55"/>
  <c r="G1715" i="55"/>
  <c r="L1714" i="55"/>
  <c r="G1714" i="55"/>
  <c r="L1713" i="55"/>
  <c r="G1713" i="55"/>
  <c r="L1712" i="55"/>
  <c r="G1712" i="55"/>
  <c r="L1711" i="55"/>
  <c r="G1711" i="55"/>
  <c r="L1710" i="55"/>
  <c r="G1710" i="55"/>
  <c r="L1709" i="55"/>
  <c r="G1709" i="55"/>
  <c r="L1708" i="55"/>
  <c r="G1708" i="55"/>
  <c r="L1707" i="55"/>
  <c r="G1707" i="55"/>
  <c r="L1706" i="55"/>
  <c r="G1706" i="55"/>
  <c r="L1705" i="55"/>
  <c r="G1705" i="55"/>
  <c r="L1704" i="55"/>
  <c r="G1704" i="55"/>
  <c r="L1703" i="55"/>
  <c r="G1703" i="55"/>
  <c r="L1702" i="55"/>
  <c r="G1702" i="55"/>
  <c r="L1701" i="55"/>
  <c r="G1701" i="55"/>
  <c r="L1700" i="55"/>
  <c r="G1700" i="55"/>
  <c r="L1699" i="55"/>
  <c r="G1699" i="55"/>
  <c r="L1698" i="55"/>
  <c r="G1698" i="55"/>
  <c r="L1697" i="55"/>
  <c r="G1697" i="55"/>
  <c r="L1696" i="55"/>
  <c r="G1696" i="55"/>
  <c r="L1695" i="55"/>
  <c r="G1695" i="55"/>
  <c r="L1694" i="55"/>
  <c r="G1694" i="55"/>
  <c r="L1693" i="55"/>
  <c r="G1693" i="55"/>
  <c r="L1692" i="55"/>
  <c r="G1692" i="55"/>
  <c r="L1691" i="55"/>
  <c r="G1691" i="55"/>
  <c r="L1690" i="55"/>
  <c r="G1690" i="55"/>
  <c r="L1689" i="55"/>
  <c r="G1689" i="55"/>
  <c r="L1688" i="55"/>
  <c r="G1688" i="55"/>
  <c r="L1687" i="55"/>
  <c r="G1687" i="55"/>
  <c r="L1686" i="55"/>
  <c r="G1686" i="55"/>
  <c r="L1685" i="55"/>
  <c r="G1685" i="55"/>
  <c r="L1684" i="55"/>
  <c r="G1684" i="55"/>
  <c r="L1683" i="55"/>
  <c r="G1683" i="55"/>
  <c r="L1682" i="55"/>
  <c r="G1682" i="55"/>
  <c r="L1681" i="55"/>
  <c r="G1681" i="55"/>
  <c r="L1680" i="55"/>
  <c r="G1680" i="55"/>
  <c r="L1679" i="55"/>
  <c r="G1679" i="55"/>
  <c r="L1678" i="55"/>
  <c r="G1678" i="55"/>
  <c r="L1677" i="55"/>
  <c r="G1677" i="55"/>
  <c r="L1676" i="55"/>
  <c r="G1676" i="55"/>
  <c r="L1675" i="55"/>
  <c r="G1675" i="55"/>
  <c r="L1674" i="55"/>
  <c r="G1674" i="55"/>
  <c r="L1673" i="55"/>
  <c r="G1673" i="55"/>
  <c r="L1672" i="55"/>
  <c r="G1672" i="55"/>
  <c r="L1671" i="55"/>
  <c r="G1671" i="55"/>
  <c r="L1670" i="55"/>
  <c r="G1670" i="55"/>
  <c r="L1669" i="55"/>
  <c r="G1669" i="55"/>
  <c r="L1668" i="55"/>
  <c r="G1668" i="55"/>
  <c r="L1667" i="55"/>
  <c r="G1667" i="55"/>
  <c r="L1666" i="55"/>
  <c r="G1666" i="55"/>
  <c r="L1665" i="55"/>
  <c r="G1665" i="55"/>
  <c r="L1664" i="55"/>
  <c r="G1664" i="55"/>
  <c r="L1663" i="55"/>
  <c r="G1663" i="55"/>
  <c r="L1662" i="55"/>
  <c r="G1662" i="55"/>
  <c r="L1661" i="55"/>
  <c r="G1661" i="55"/>
  <c r="L1660" i="55"/>
  <c r="G1660" i="55"/>
  <c r="L1659" i="55"/>
  <c r="G1659" i="55"/>
  <c r="L1658" i="55"/>
  <c r="G1658" i="55"/>
  <c r="L1657" i="55"/>
  <c r="G1657" i="55"/>
  <c r="L1656" i="55"/>
  <c r="G1656" i="55"/>
  <c r="L1655" i="55"/>
  <c r="G1655" i="55"/>
  <c r="L1654" i="55"/>
  <c r="G1654" i="55"/>
  <c r="L1653" i="55"/>
  <c r="G1653" i="55"/>
  <c r="L1652" i="55"/>
  <c r="G1652" i="55"/>
  <c r="L1651" i="55"/>
  <c r="G1651" i="55"/>
  <c r="L1650" i="55"/>
  <c r="G1650" i="55"/>
  <c r="L1649" i="55"/>
  <c r="G1649" i="55"/>
  <c r="L1648" i="55"/>
  <c r="G1648" i="55"/>
  <c r="L1647" i="55"/>
  <c r="G1647" i="55"/>
  <c r="L1646" i="55"/>
  <c r="G1646" i="55"/>
  <c r="L1645" i="55"/>
  <c r="G1645" i="55"/>
  <c r="L1644" i="55"/>
  <c r="G1644" i="55"/>
  <c r="L1643" i="55"/>
  <c r="G1643" i="55"/>
  <c r="L1642" i="55"/>
  <c r="G1642" i="55"/>
  <c r="L1641" i="55"/>
  <c r="G1641" i="55"/>
  <c r="L1640" i="55"/>
  <c r="G1640" i="55"/>
  <c r="L1639" i="55"/>
  <c r="G1639" i="55"/>
  <c r="L1638" i="55"/>
  <c r="G1638" i="55"/>
  <c r="L1637" i="55"/>
  <c r="G1637" i="55"/>
  <c r="L1636" i="55"/>
  <c r="G1636" i="55"/>
  <c r="L1635" i="55"/>
  <c r="G1635" i="55"/>
  <c r="L1634" i="55"/>
  <c r="G1634" i="55"/>
  <c r="L1633" i="55"/>
  <c r="G1633" i="55"/>
  <c r="L1632" i="55"/>
  <c r="G1632" i="55"/>
  <c r="L1631" i="55"/>
  <c r="G1631" i="55"/>
  <c r="L1630" i="55"/>
  <c r="G1630" i="55"/>
  <c r="L1629" i="55"/>
  <c r="G1629" i="55"/>
  <c r="L1628" i="55"/>
  <c r="G1628" i="55"/>
  <c r="L1627" i="55"/>
  <c r="G1627" i="55"/>
  <c r="L1626" i="55"/>
  <c r="G1626" i="55"/>
  <c r="L1625" i="55"/>
  <c r="G1625" i="55"/>
  <c r="L1624" i="55"/>
  <c r="G1624" i="55"/>
  <c r="L1623" i="55"/>
  <c r="G1623" i="55"/>
  <c r="L1622" i="55"/>
  <c r="G1622" i="55"/>
  <c r="L1621" i="55"/>
  <c r="G1621" i="55"/>
  <c r="L1620" i="55"/>
  <c r="G1620" i="55"/>
  <c r="L1619" i="55"/>
  <c r="G1619" i="55"/>
  <c r="L1618" i="55"/>
  <c r="G1618" i="55"/>
  <c r="L1617" i="55"/>
  <c r="G1617" i="55"/>
  <c r="L1616" i="55"/>
  <c r="G1616" i="55"/>
  <c r="L1615" i="55"/>
  <c r="G1615" i="55"/>
  <c r="L1614" i="55"/>
  <c r="G1614" i="55"/>
  <c r="L1613" i="55"/>
  <c r="G1613" i="55"/>
  <c r="L1612" i="55"/>
  <c r="G1612" i="55"/>
  <c r="L1611" i="55"/>
  <c r="G1611" i="55"/>
  <c r="L1610" i="55"/>
  <c r="G1610" i="55"/>
  <c r="L1609" i="55"/>
  <c r="G1609" i="55"/>
  <c r="L1608" i="55"/>
  <c r="G1608" i="55"/>
  <c r="L1607" i="55"/>
  <c r="G1607" i="55"/>
  <c r="L1606" i="55"/>
  <c r="G1606" i="55"/>
  <c r="L1605" i="55"/>
  <c r="G1605" i="55"/>
  <c r="L1604" i="55"/>
  <c r="G1604" i="55"/>
  <c r="L1603" i="55"/>
  <c r="G1603" i="55"/>
  <c r="L1602" i="55"/>
  <c r="G1602" i="55"/>
  <c r="L1601" i="55"/>
  <c r="G1601" i="55"/>
  <c r="L1600" i="55"/>
  <c r="G1600" i="55"/>
  <c r="L1599" i="55"/>
  <c r="G1599" i="55"/>
  <c r="L1598" i="55"/>
  <c r="G1598" i="55"/>
  <c r="L1597" i="55"/>
  <c r="G1597" i="55"/>
  <c r="L1596" i="55"/>
  <c r="G1596" i="55"/>
  <c r="L1595" i="55"/>
  <c r="G1595" i="55"/>
  <c r="L1594" i="55"/>
  <c r="G1594" i="55"/>
  <c r="L1593" i="55"/>
  <c r="G1593" i="55"/>
  <c r="L1592" i="55"/>
  <c r="G1592" i="55"/>
  <c r="L1591" i="55"/>
  <c r="G1591" i="55"/>
  <c r="L1590" i="55"/>
  <c r="G1590" i="55"/>
  <c r="L1589" i="55"/>
  <c r="G1589" i="55"/>
  <c r="L1588" i="55"/>
  <c r="G1588" i="55"/>
  <c r="L1587" i="55"/>
  <c r="G1587" i="55"/>
  <c r="L1586" i="55"/>
  <c r="G1586" i="55"/>
  <c r="L1585" i="55"/>
  <c r="G1585" i="55"/>
  <c r="L1584" i="55"/>
  <c r="G1584" i="55"/>
  <c r="L1583" i="55"/>
  <c r="G1583" i="55"/>
  <c r="L1582" i="55"/>
  <c r="G1582" i="55"/>
  <c r="L1581" i="55"/>
  <c r="G1581" i="55"/>
  <c r="L1580" i="55"/>
  <c r="G1580" i="55"/>
  <c r="L1579" i="55"/>
  <c r="G1579" i="55"/>
  <c r="L1578" i="55"/>
  <c r="G1578" i="55"/>
  <c r="L1577" i="55"/>
  <c r="G1577" i="55"/>
  <c r="L1576" i="55"/>
  <c r="G1576" i="55"/>
  <c r="L1575" i="55"/>
  <c r="G1575" i="55"/>
  <c r="L1574" i="55"/>
  <c r="G1574" i="55"/>
  <c r="L1573" i="55"/>
  <c r="G1573" i="55"/>
  <c r="L1572" i="55"/>
  <c r="G1572" i="55"/>
  <c r="L1571" i="55"/>
  <c r="G1571" i="55"/>
  <c r="L1570" i="55"/>
  <c r="G1570" i="55"/>
  <c r="L1569" i="55"/>
  <c r="G1569" i="55"/>
  <c r="L1568" i="55"/>
  <c r="G1568" i="55"/>
  <c r="L1567" i="55"/>
  <c r="G1567" i="55"/>
  <c r="L1566" i="55"/>
  <c r="G1566" i="55"/>
  <c r="L1565" i="55"/>
  <c r="G1565" i="55"/>
  <c r="L1564" i="55"/>
  <c r="G1564" i="55"/>
  <c r="L1563" i="55"/>
  <c r="G1563" i="55"/>
  <c r="L1562" i="55"/>
  <c r="G1562" i="55"/>
  <c r="L1561" i="55"/>
  <c r="G1561" i="55"/>
  <c r="L1560" i="55"/>
  <c r="G1560" i="55"/>
  <c r="L1559" i="55"/>
  <c r="G1559" i="55"/>
  <c r="L1558" i="55"/>
  <c r="G1558" i="55"/>
  <c r="L1557" i="55"/>
  <c r="G1557" i="55"/>
  <c r="L1556" i="55"/>
  <c r="G1556" i="55"/>
  <c r="L1555" i="55"/>
  <c r="G1555" i="55"/>
  <c r="L1554" i="55"/>
  <c r="G1554" i="55"/>
  <c r="L1553" i="55"/>
  <c r="G1553" i="55"/>
  <c r="L1552" i="55"/>
  <c r="G1552" i="55"/>
  <c r="L1551" i="55"/>
  <c r="G1551" i="55"/>
  <c r="L1550" i="55"/>
  <c r="G1550" i="55"/>
  <c r="L1549" i="55"/>
  <c r="G1549" i="55"/>
  <c r="L1548" i="55"/>
  <c r="G1548" i="55"/>
  <c r="L1547" i="55"/>
  <c r="G1547" i="55"/>
  <c r="L1546" i="55"/>
  <c r="G1546" i="55"/>
  <c r="L1545" i="55"/>
  <c r="G1545" i="55"/>
  <c r="L1544" i="55"/>
  <c r="G1544" i="55"/>
  <c r="L1543" i="55"/>
  <c r="G1543" i="55"/>
  <c r="L1542" i="55"/>
  <c r="G1542" i="55"/>
  <c r="L1541" i="55"/>
  <c r="G1541" i="55"/>
  <c r="L1540" i="55"/>
  <c r="G1540" i="55"/>
  <c r="L1539" i="55"/>
  <c r="G1539" i="55"/>
  <c r="L1538" i="55"/>
  <c r="G1538" i="55"/>
  <c r="L1537" i="55"/>
  <c r="G1537" i="55"/>
  <c r="L1536" i="55"/>
  <c r="G1536" i="55"/>
  <c r="L1535" i="55"/>
  <c r="G1535" i="55"/>
  <c r="L1534" i="55"/>
  <c r="G1534" i="55"/>
  <c r="L1533" i="55"/>
  <c r="G1533" i="55"/>
  <c r="L1532" i="55"/>
  <c r="G1532" i="55"/>
  <c r="L1531" i="55"/>
  <c r="G1531" i="55"/>
  <c r="L1530" i="55"/>
  <c r="G1530" i="55"/>
  <c r="L1529" i="55"/>
  <c r="G1529" i="55"/>
  <c r="L1528" i="55"/>
  <c r="G1528" i="55"/>
  <c r="L1527" i="55"/>
  <c r="G1527" i="55"/>
  <c r="L1526" i="55"/>
  <c r="G1526" i="55"/>
  <c r="L1525" i="55"/>
  <c r="G1525" i="55"/>
  <c r="L1524" i="55"/>
  <c r="G1524" i="55"/>
  <c r="L1523" i="55"/>
  <c r="G1523" i="55"/>
  <c r="L1522" i="55"/>
  <c r="G1522" i="55"/>
  <c r="L1521" i="55"/>
  <c r="G1521" i="55"/>
  <c r="L1520" i="55"/>
  <c r="G1520" i="55"/>
  <c r="L1519" i="55"/>
  <c r="G1519" i="55"/>
  <c r="L1518" i="55"/>
  <c r="G1518" i="55"/>
  <c r="L1517" i="55"/>
  <c r="G1517" i="55"/>
  <c r="L1516" i="55"/>
  <c r="G1516" i="55"/>
  <c r="L1515" i="55"/>
  <c r="G1515" i="55"/>
  <c r="L1514" i="55"/>
  <c r="G1514" i="55"/>
  <c r="L1513" i="55"/>
  <c r="G1513" i="55"/>
  <c r="L1512" i="55"/>
  <c r="G1512" i="55"/>
  <c r="L1511" i="55"/>
  <c r="G1511" i="55"/>
  <c r="L1510" i="55"/>
  <c r="G1510" i="55"/>
  <c r="L1509" i="55"/>
  <c r="G1509" i="55"/>
  <c r="L1508" i="55"/>
  <c r="G1508" i="55"/>
  <c r="L1507" i="55"/>
  <c r="G1507" i="55"/>
  <c r="L1506" i="55"/>
  <c r="G1506" i="55"/>
  <c r="L1505" i="55"/>
  <c r="G1505" i="55"/>
  <c r="L1504" i="55"/>
  <c r="G1504" i="55"/>
  <c r="L1503" i="55"/>
  <c r="G1503" i="55"/>
  <c r="L1502" i="55"/>
  <c r="G1502" i="55"/>
  <c r="L1501" i="55"/>
  <c r="G1501" i="55"/>
  <c r="L1500" i="55"/>
  <c r="G1500" i="55"/>
  <c r="L1499" i="55"/>
  <c r="G1499" i="55"/>
  <c r="L1498" i="55"/>
  <c r="G1498" i="55"/>
  <c r="L1497" i="55"/>
  <c r="G1497" i="55"/>
  <c r="L1496" i="55"/>
  <c r="G1496" i="55"/>
  <c r="L1495" i="55"/>
  <c r="G1495" i="55"/>
  <c r="L1494" i="55"/>
  <c r="G1494" i="55"/>
  <c r="L1493" i="55"/>
  <c r="G1493" i="55"/>
  <c r="L1492" i="55"/>
  <c r="G1492" i="55"/>
  <c r="L1491" i="55"/>
  <c r="G1491" i="55"/>
  <c r="L1490" i="55"/>
  <c r="G1490" i="55"/>
  <c r="L1489" i="55"/>
  <c r="G1489" i="55"/>
  <c r="L1488" i="55"/>
  <c r="G1488" i="55"/>
  <c r="L1487" i="55"/>
  <c r="G1487" i="55"/>
  <c r="L1486" i="55"/>
  <c r="G1486" i="55"/>
  <c r="L1485" i="55"/>
  <c r="G1485" i="55"/>
  <c r="L1484" i="55"/>
  <c r="G1484" i="55"/>
  <c r="L1483" i="55"/>
  <c r="G1483" i="55"/>
  <c r="L1482" i="55"/>
  <c r="G1482" i="55"/>
  <c r="L1481" i="55"/>
  <c r="G1481" i="55"/>
  <c r="L1480" i="55"/>
  <c r="G1480" i="55"/>
  <c r="L1479" i="55"/>
  <c r="G1479" i="55"/>
  <c r="L1478" i="55"/>
  <c r="G1478" i="55"/>
  <c r="L1477" i="55"/>
  <c r="G1477" i="55"/>
  <c r="L1476" i="55"/>
  <c r="G1476" i="55"/>
  <c r="L1475" i="55"/>
  <c r="G1475" i="55"/>
  <c r="L1474" i="55"/>
  <c r="G1474" i="55"/>
  <c r="L1473" i="55"/>
  <c r="G1473" i="55"/>
  <c r="L1472" i="55"/>
  <c r="G1472" i="55"/>
  <c r="L1471" i="55"/>
  <c r="G1471" i="55"/>
  <c r="L1470" i="55"/>
  <c r="G1470" i="55"/>
  <c r="L1469" i="55"/>
  <c r="G1469" i="55"/>
  <c r="L1468" i="55"/>
  <c r="G1468" i="55"/>
  <c r="L1467" i="55"/>
  <c r="G1467" i="55"/>
  <c r="L1466" i="55"/>
  <c r="G1466" i="55"/>
  <c r="L1465" i="55"/>
  <c r="G1465" i="55"/>
  <c r="L1464" i="55"/>
  <c r="G1464" i="55"/>
  <c r="L1463" i="55"/>
  <c r="G1463" i="55"/>
  <c r="L1462" i="55"/>
  <c r="G1462" i="55"/>
  <c r="L1461" i="55"/>
  <c r="G1461" i="55"/>
  <c r="L1460" i="55"/>
  <c r="G1460" i="55"/>
  <c r="L1459" i="55"/>
  <c r="G1459" i="55"/>
  <c r="L1458" i="55"/>
  <c r="G1458" i="55"/>
  <c r="L1457" i="55"/>
  <c r="G1457" i="55"/>
  <c r="L1456" i="55"/>
  <c r="G1456" i="55"/>
  <c r="L1455" i="55"/>
  <c r="G1455" i="55"/>
  <c r="L1454" i="55"/>
  <c r="G1454" i="55"/>
  <c r="L1453" i="55"/>
  <c r="G1453" i="55"/>
  <c r="L1452" i="55"/>
  <c r="G1452" i="55"/>
  <c r="L1451" i="55"/>
  <c r="G1451" i="55"/>
  <c r="L1450" i="55"/>
  <c r="G1450" i="55"/>
  <c r="L1449" i="55"/>
  <c r="G1449" i="55"/>
  <c r="L1448" i="55"/>
  <c r="G1448" i="55"/>
  <c r="L1447" i="55"/>
  <c r="G1447" i="55"/>
  <c r="L1446" i="55"/>
  <c r="G1446" i="55"/>
  <c r="L1445" i="55"/>
  <c r="G1445" i="55"/>
  <c r="L1444" i="55"/>
  <c r="G1444" i="55"/>
  <c r="L1443" i="55"/>
  <c r="G1443" i="55"/>
  <c r="L1442" i="55"/>
  <c r="G1442" i="55"/>
  <c r="L1441" i="55"/>
  <c r="G1441" i="55"/>
  <c r="L1440" i="55"/>
  <c r="G1440" i="55"/>
  <c r="L1439" i="55"/>
  <c r="G1439" i="55"/>
  <c r="L1438" i="55"/>
  <c r="G1438" i="55"/>
  <c r="L1437" i="55"/>
  <c r="G1437" i="55"/>
  <c r="L1436" i="55"/>
  <c r="G1436" i="55"/>
  <c r="L1435" i="55"/>
  <c r="G1435" i="55"/>
  <c r="L1434" i="55"/>
  <c r="G1434" i="55"/>
  <c r="L1433" i="55"/>
  <c r="G1433" i="55"/>
  <c r="L1432" i="55"/>
  <c r="G1432" i="55"/>
  <c r="L1431" i="55"/>
  <c r="G1431" i="55"/>
  <c r="L1430" i="55"/>
  <c r="G1430" i="55"/>
  <c r="L1429" i="55"/>
  <c r="G1429" i="55"/>
  <c r="L1428" i="55"/>
  <c r="G1428" i="55"/>
  <c r="L1427" i="55"/>
  <c r="G1427" i="55"/>
  <c r="L1426" i="55"/>
  <c r="G1426" i="55"/>
  <c r="L1425" i="55"/>
  <c r="G1425" i="55"/>
  <c r="L1424" i="55"/>
  <c r="G1424" i="55"/>
  <c r="L1423" i="55"/>
  <c r="G1423" i="55"/>
  <c r="L1422" i="55"/>
  <c r="G1422" i="55"/>
  <c r="L1421" i="55"/>
  <c r="G1421" i="55"/>
  <c r="L1420" i="55"/>
  <c r="G1420" i="55"/>
  <c r="L1419" i="55"/>
  <c r="G1419" i="55"/>
  <c r="L1418" i="55"/>
  <c r="G1418" i="55"/>
  <c r="L1417" i="55"/>
  <c r="G1417" i="55"/>
  <c r="L1416" i="55"/>
  <c r="G1416" i="55"/>
  <c r="L1415" i="55"/>
  <c r="G1415" i="55"/>
  <c r="L1414" i="55"/>
  <c r="G1414" i="55"/>
  <c r="L1413" i="55"/>
  <c r="G1413" i="55"/>
  <c r="L1412" i="55"/>
  <c r="G1412" i="55"/>
  <c r="L1411" i="55"/>
  <c r="G1411" i="55"/>
  <c r="L1410" i="55"/>
  <c r="G1410" i="55"/>
  <c r="L1409" i="55"/>
  <c r="G1409" i="55"/>
  <c r="L1408" i="55"/>
  <c r="G1408" i="55"/>
  <c r="L1407" i="55"/>
  <c r="G1407" i="55"/>
  <c r="L1406" i="55"/>
  <c r="G1406" i="55"/>
  <c r="L1405" i="55"/>
  <c r="G1405" i="55"/>
  <c r="L1404" i="55"/>
  <c r="G1404" i="55"/>
  <c r="L1403" i="55"/>
  <c r="G1403" i="55"/>
  <c r="L1402" i="55"/>
  <c r="G1402" i="55"/>
  <c r="L1401" i="55"/>
  <c r="G1401" i="55"/>
  <c r="L1400" i="55"/>
  <c r="G1400" i="55"/>
  <c r="L1399" i="55"/>
  <c r="G1399" i="55"/>
  <c r="L1398" i="55"/>
  <c r="G1398" i="55"/>
  <c r="L1397" i="55"/>
  <c r="G1397" i="55"/>
  <c r="L1396" i="55"/>
  <c r="G1396" i="55"/>
  <c r="L1395" i="55"/>
  <c r="G1395" i="55"/>
  <c r="L1394" i="55"/>
  <c r="G1394" i="55"/>
  <c r="L1393" i="55"/>
  <c r="G1393" i="55"/>
  <c r="L1392" i="55"/>
  <c r="G1392" i="55"/>
  <c r="L1391" i="55"/>
  <c r="G1391" i="55"/>
  <c r="L1390" i="55"/>
  <c r="G1390" i="55"/>
  <c r="L1389" i="55"/>
  <c r="G1389" i="55"/>
  <c r="L1388" i="55"/>
  <c r="G1388" i="55"/>
  <c r="L1387" i="55"/>
  <c r="G1387" i="55"/>
  <c r="L1386" i="55"/>
  <c r="G1386" i="55"/>
  <c r="L1385" i="55"/>
  <c r="G1385" i="55"/>
  <c r="L1384" i="55"/>
  <c r="G1384" i="55"/>
  <c r="L1383" i="55"/>
  <c r="G1383" i="55"/>
  <c r="L1382" i="55"/>
  <c r="G1382" i="55"/>
  <c r="L1381" i="55"/>
  <c r="G1381" i="55"/>
  <c r="L1380" i="55"/>
  <c r="G1380" i="55"/>
  <c r="L1379" i="55"/>
  <c r="G1379" i="55"/>
  <c r="L1378" i="55"/>
  <c r="G1378" i="55"/>
  <c r="L1377" i="55"/>
  <c r="G1377" i="55"/>
  <c r="L1376" i="55"/>
  <c r="G1376" i="55"/>
  <c r="L1375" i="55"/>
  <c r="G1375" i="55"/>
  <c r="L1374" i="55"/>
  <c r="G1374" i="55"/>
  <c r="L1373" i="55"/>
  <c r="G1373" i="55"/>
  <c r="L1372" i="55"/>
  <c r="G1372" i="55"/>
  <c r="L1371" i="55"/>
  <c r="G1371" i="55"/>
  <c r="L1370" i="55"/>
  <c r="G1370" i="55"/>
  <c r="L1369" i="55"/>
  <c r="G1369" i="55"/>
  <c r="L1368" i="55"/>
  <c r="G1368" i="55"/>
  <c r="L1367" i="55"/>
  <c r="G1367" i="55"/>
  <c r="L1366" i="55"/>
  <c r="G1366" i="55"/>
  <c r="L1365" i="55"/>
  <c r="G1365" i="55"/>
  <c r="L1364" i="55"/>
  <c r="G1364" i="55"/>
  <c r="L1363" i="55"/>
  <c r="G1363" i="55"/>
  <c r="L1362" i="55"/>
  <c r="G1362" i="55"/>
  <c r="L1361" i="55"/>
  <c r="G1361" i="55"/>
  <c r="L1360" i="55"/>
  <c r="G1360" i="55"/>
  <c r="L1359" i="55"/>
  <c r="G1359" i="55"/>
  <c r="L1358" i="55"/>
  <c r="G1358" i="55"/>
  <c r="L1357" i="55"/>
  <c r="G1357" i="55"/>
  <c r="L1356" i="55"/>
  <c r="G1356" i="55"/>
  <c r="L1355" i="55"/>
  <c r="G1355" i="55"/>
  <c r="L1354" i="55"/>
  <c r="G1354" i="55"/>
  <c r="L1353" i="55"/>
  <c r="G1353" i="55"/>
  <c r="L1352" i="55"/>
  <c r="G1352" i="55"/>
  <c r="L1351" i="55"/>
  <c r="G1351" i="55"/>
  <c r="L1350" i="55"/>
  <c r="G1350" i="55"/>
  <c r="L1349" i="55"/>
  <c r="G1349" i="55"/>
  <c r="L1348" i="55"/>
  <c r="G1348" i="55"/>
  <c r="L1347" i="55"/>
  <c r="G1347" i="55"/>
  <c r="L1346" i="55"/>
  <c r="G1346" i="55"/>
  <c r="L1345" i="55"/>
  <c r="G1345" i="55"/>
  <c r="L1344" i="55"/>
  <c r="G1344" i="55"/>
  <c r="L1343" i="55"/>
  <c r="G1343" i="55"/>
  <c r="L1342" i="55"/>
  <c r="G1342" i="55"/>
  <c r="L1341" i="55"/>
  <c r="G1341" i="55"/>
  <c r="L1340" i="55"/>
  <c r="G1340" i="55"/>
  <c r="L1339" i="55"/>
  <c r="G1339" i="55"/>
  <c r="L1338" i="55"/>
  <c r="G1338" i="55"/>
  <c r="L1337" i="55"/>
  <c r="G1337" i="55"/>
  <c r="L1336" i="55"/>
  <c r="G1336" i="55"/>
  <c r="L1335" i="55"/>
  <c r="G1335" i="55"/>
  <c r="L1334" i="55"/>
  <c r="G1334" i="55"/>
  <c r="L1333" i="55"/>
  <c r="G1333" i="55"/>
  <c r="L1332" i="55"/>
  <c r="G1332" i="55"/>
  <c r="L1331" i="55"/>
  <c r="G1331" i="55"/>
  <c r="L1330" i="55"/>
  <c r="G1330" i="55"/>
  <c r="L1329" i="55"/>
  <c r="G1329" i="55"/>
  <c r="L1328" i="55"/>
  <c r="G1328" i="55"/>
  <c r="L1327" i="55"/>
  <c r="G1327" i="55"/>
  <c r="L1326" i="55"/>
  <c r="G1326" i="55"/>
  <c r="L1325" i="55"/>
  <c r="G1325" i="55"/>
  <c r="L1324" i="55"/>
  <c r="G1324" i="55"/>
  <c r="L1323" i="55"/>
  <c r="G1323" i="55"/>
  <c r="L1322" i="55"/>
  <c r="G1322" i="55"/>
  <c r="L1321" i="55"/>
  <c r="G1321" i="55"/>
  <c r="L1320" i="55"/>
  <c r="G1320" i="55"/>
  <c r="L1319" i="55"/>
  <c r="G1319" i="55"/>
  <c r="L1318" i="55"/>
  <c r="G1318" i="55"/>
  <c r="L1317" i="55"/>
  <c r="G1317" i="55"/>
  <c r="L1316" i="55"/>
  <c r="G1316" i="55"/>
  <c r="L1315" i="55"/>
  <c r="G1315" i="55"/>
  <c r="L1314" i="55"/>
  <c r="G1314" i="55"/>
  <c r="L1313" i="55"/>
  <c r="G1313" i="55"/>
  <c r="L1312" i="55"/>
  <c r="G1312" i="55"/>
  <c r="L1311" i="55"/>
  <c r="G1311" i="55"/>
  <c r="L1310" i="55"/>
  <c r="G1310" i="55"/>
  <c r="L1309" i="55"/>
  <c r="G1309" i="55"/>
  <c r="L1308" i="55"/>
  <c r="G1308" i="55"/>
  <c r="L1307" i="55"/>
  <c r="G1307" i="55"/>
  <c r="L1306" i="55"/>
  <c r="G1306" i="55"/>
  <c r="L1305" i="55"/>
  <c r="G1305" i="55"/>
  <c r="L1304" i="55"/>
  <c r="G1304" i="55"/>
  <c r="L1303" i="55"/>
  <c r="G1303" i="55"/>
  <c r="L1302" i="55"/>
  <c r="G1302" i="55"/>
  <c r="L1301" i="55"/>
  <c r="G1301" i="55"/>
  <c r="L1300" i="55"/>
  <c r="G1300" i="55"/>
  <c r="L1299" i="55"/>
  <c r="G1299" i="55"/>
  <c r="L1298" i="55"/>
  <c r="G1298" i="55"/>
  <c r="L1297" i="55"/>
  <c r="G1297" i="55"/>
  <c r="L1296" i="55"/>
  <c r="G1296" i="55"/>
  <c r="L1295" i="55"/>
  <c r="G1295" i="55"/>
  <c r="L1294" i="55"/>
  <c r="G1294" i="55"/>
  <c r="L1293" i="55"/>
  <c r="G1293" i="55"/>
  <c r="L1292" i="55"/>
  <c r="G1292" i="55"/>
  <c r="L1291" i="55"/>
  <c r="G1291" i="55"/>
  <c r="L1290" i="55"/>
  <c r="G1290" i="55"/>
  <c r="L1289" i="55"/>
  <c r="G1289" i="55"/>
  <c r="L1288" i="55"/>
  <c r="G1288" i="55"/>
  <c r="L1287" i="55"/>
  <c r="G1287" i="55"/>
  <c r="L1286" i="55"/>
  <c r="G1286" i="55"/>
  <c r="L1285" i="55"/>
  <c r="G1285" i="55"/>
  <c r="L1284" i="55"/>
  <c r="G1284" i="55"/>
  <c r="L1283" i="55"/>
  <c r="G1283" i="55"/>
  <c r="L1282" i="55"/>
  <c r="G1282" i="55"/>
  <c r="L1281" i="55"/>
  <c r="G1281" i="55"/>
  <c r="L1280" i="55"/>
  <c r="G1280" i="55"/>
  <c r="L1279" i="55"/>
  <c r="G1279" i="55"/>
  <c r="L1278" i="55"/>
  <c r="G1278" i="55"/>
  <c r="L1277" i="55"/>
  <c r="G1277" i="55"/>
  <c r="L1276" i="55"/>
  <c r="G1276" i="55"/>
  <c r="L1275" i="55"/>
  <c r="G1275" i="55"/>
  <c r="L1274" i="55"/>
  <c r="G1274" i="55"/>
  <c r="L1273" i="55"/>
  <c r="G1273" i="55"/>
  <c r="L1272" i="55"/>
  <c r="G1272" i="55"/>
  <c r="L1271" i="55"/>
  <c r="G1271" i="55"/>
  <c r="L1270" i="55"/>
  <c r="G1270" i="55"/>
  <c r="L1269" i="55"/>
  <c r="G1269" i="55"/>
  <c r="L1268" i="55"/>
  <c r="G1268" i="55"/>
  <c r="L1267" i="55"/>
  <c r="G1267" i="55"/>
  <c r="L1266" i="55"/>
  <c r="G1266" i="55"/>
  <c r="L1265" i="55"/>
  <c r="G1265" i="55"/>
  <c r="L1264" i="55"/>
  <c r="G1264" i="55"/>
  <c r="L1263" i="55"/>
  <c r="G1263" i="55"/>
  <c r="L1262" i="55"/>
  <c r="G1262" i="55"/>
  <c r="L1261" i="55"/>
  <c r="G1261" i="55"/>
  <c r="L1260" i="55"/>
  <c r="G1260" i="55"/>
  <c r="L1259" i="55"/>
  <c r="G1259" i="55"/>
  <c r="L1258" i="55"/>
  <c r="G1258" i="55"/>
  <c r="L1257" i="55"/>
  <c r="G1257" i="55"/>
  <c r="L1256" i="55"/>
  <c r="G1256" i="55"/>
  <c r="L1255" i="55"/>
  <c r="G1255" i="55"/>
  <c r="L1254" i="55"/>
  <c r="G1254" i="55"/>
  <c r="L1253" i="55"/>
  <c r="G1253" i="55"/>
  <c r="L1252" i="55"/>
  <c r="G1252" i="55"/>
  <c r="L1251" i="55"/>
  <c r="G1251" i="55"/>
  <c r="L1250" i="55"/>
  <c r="G1250" i="55"/>
  <c r="L1249" i="55"/>
  <c r="G1249" i="55"/>
  <c r="L1248" i="55"/>
  <c r="G1248" i="55"/>
  <c r="L1247" i="55"/>
  <c r="G1247" i="55"/>
  <c r="L1246" i="55"/>
  <c r="G1246" i="55"/>
  <c r="L1245" i="55"/>
  <c r="G1245" i="55"/>
  <c r="L1244" i="55"/>
  <c r="G1244" i="55"/>
  <c r="L1243" i="55"/>
  <c r="G1243" i="55"/>
  <c r="L1242" i="55"/>
  <c r="G1242" i="55"/>
  <c r="L1241" i="55"/>
  <c r="G1241" i="55"/>
  <c r="L1240" i="55"/>
  <c r="G1240" i="55"/>
  <c r="L1239" i="55"/>
  <c r="G1239" i="55"/>
  <c r="L1238" i="55"/>
  <c r="G1238" i="55"/>
  <c r="L1237" i="55"/>
  <c r="G1237" i="55"/>
  <c r="L1236" i="55"/>
  <c r="G1236" i="55"/>
  <c r="L1235" i="55"/>
  <c r="G1235" i="55"/>
  <c r="L1234" i="55"/>
  <c r="G1234" i="55"/>
  <c r="L1233" i="55"/>
  <c r="G1233" i="55"/>
  <c r="L1232" i="55"/>
  <c r="G1232" i="55"/>
  <c r="L1231" i="55"/>
  <c r="G1231" i="55"/>
  <c r="L1230" i="55"/>
  <c r="G1230" i="55"/>
  <c r="L1229" i="55"/>
  <c r="G1229" i="55"/>
  <c r="L1228" i="55"/>
  <c r="G1228" i="55"/>
  <c r="L1227" i="55"/>
  <c r="G1227" i="55"/>
  <c r="L1226" i="55"/>
  <c r="G1226" i="55"/>
  <c r="L1225" i="55"/>
  <c r="G1225" i="55"/>
  <c r="L1224" i="55"/>
  <c r="G1224" i="55"/>
  <c r="L1223" i="55"/>
  <c r="G1223" i="55"/>
  <c r="L1222" i="55"/>
  <c r="G1222" i="55"/>
  <c r="L1221" i="55"/>
  <c r="G1221" i="55"/>
  <c r="L1220" i="55"/>
  <c r="G1220" i="55"/>
  <c r="L1219" i="55"/>
  <c r="G1219" i="55"/>
  <c r="L1218" i="55"/>
  <c r="G1218" i="55"/>
  <c r="L1217" i="55"/>
  <c r="G1217" i="55"/>
  <c r="L1216" i="55"/>
  <c r="G1216" i="55"/>
  <c r="L1215" i="55"/>
  <c r="G1215" i="55"/>
  <c r="L1214" i="55"/>
  <c r="G1214" i="55"/>
  <c r="L1213" i="55"/>
  <c r="G1213" i="55"/>
  <c r="L1212" i="55"/>
  <c r="G1212" i="55"/>
  <c r="L1211" i="55"/>
  <c r="G1211" i="55"/>
  <c r="L1210" i="55"/>
  <c r="G1210" i="55"/>
  <c r="L1209" i="55"/>
  <c r="G1209" i="55"/>
  <c r="L1208" i="55"/>
  <c r="G1208" i="55"/>
  <c r="L1207" i="55"/>
  <c r="G1207" i="55"/>
  <c r="L1206" i="55"/>
  <c r="G1206" i="55"/>
  <c r="L1205" i="55"/>
  <c r="AF1205" i="55" s="1"/>
  <c r="G1205" i="55"/>
  <c r="L1204" i="55"/>
  <c r="AF1204" i="55" s="1"/>
  <c r="G1204" i="55"/>
  <c r="L1203" i="55"/>
  <c r="AF1203" i="55" s="1"/>
  <c r="G1203" i="55"/>
  <c r="L1202" i="55"/>
  <c r="AF1202" i="55" s="1"/>
  <c r="G1202" i="55"/>
  <c r="L1201" i="55"/>
  <c r="AF1201" i="55" s="1"/>
  <c r="G1201" i="55"/>
  <c r="L1200" i="55"/>
  <c r="G1200" i="55"/>
  <c r="L1199" i="55"/>
  <c r="G1199" i="55"/>
  <c r="L1198" i="55"/>
  <c r="G1198" i="55"/>
  <c r="L1197" i="55"/>
  <c r="G1197" i="55"/>
  <c r="L1196" i="55"/>
  <c r="G1196" i="55"/>
  <c r="L1195" i="55"/>
  <c r="G1195" i="55"/>
  <c r="L1194" i="55"/>
  <c r="G1194" i="55"/>
  <c r="L1193" i="55"/>
  <c r="G1193" i="55"/>
  <c r="L1192" i="55"/>
  <c r="G1192" i="55"/>
  <c r="L1191" i="55"/>
  <c r="G1191" i="55"/>
  <c r="L1190" i="55"/>
  <c r="G1190" i="55"/>
  <c r="L1189" i="55"/>
  <c r="G1189" i="55"/>
  <c r="L1188" i="55"/>
  <c r="G1188" i="55"/>
  <c r="L1187" i="55"/>
  <c r="G1187" i="55"/>
  <c r="L1186" i="55"/>
  <c r="G1186" i="55"/>
  <c r="L1185" i="55"/>
  <c r="G1185" i="55"/>
  <c r="L1184" i="55"/>
  <c r="G1184" i="55"/>
  <c r="L1183" i="55"/>
  <c r="G1183" i="55"/>
  <c r="L1182" i="55"/>
  <c r="G1182" i="55"/>
  <c r="L1181" i="55"/>
  <c r="G1181" i="55"/>
  <c r="L1180" i="55"/>
  <c r="G1180" i="55"/>
  <c r="L1179" i="55"/>
  <c r="G1179" i="55"/>
  <c r="L1178" i="55"/>
  <c r="G1178" i="55"/>
  <c r="L1177" i="55"/>
  <c r="G1177" i="55"/>
  <c r="L1176" i="55"/>
  <c r="G1176" i="55"/>
  <c r="L1175" i="55"/>
  <c r="G1175" i="55"/>
  <c r="L1174" i="55"/>
  <c r="G1174" i="55"/>
  <c r="L1173" i="55"/>
  <c r="G1173" i="55"/>
  <c r="L1172" i="55"/>
  <c r="G1172" i="55"/>
  <c r="L1171" i="55"/>
  <c r="G1171" i="55"/>
  <c r="L1170" i="55"/>
  <c r="G1170" i="55"/>
  <c r="L1169" i="55"/>
  <c r="G1169" i="55"/>
  <c r="L1168" i="55"/>
  <c r="G1168" i="55"/>
  <c r="L1167" i="55"/>
  <c r="G1167" i="55"/>
  <c r="L1166" i="55"/>
  <c r="G1166" i="55"/>
  <c r="L1165" i="55"/>
  <c r="G1165" i="55"/>
  <c r="L1164" i="55"/>
  <c r="G1164" i="55"/>
  <c r="L1163" i="55"/>
  <c r="G1163" i="55"/>
  <c r="L1162" i="55"/>
  <c r="G1162" i="55"/>
  <c r="L1161" i="55"/>
  <c r="G1161" i="55"/>
  <c r="L1160" i="55"/>
  <c r="G1160" i="55"/>
  <c r="L1159" i="55"/>
  <c r="G1159" i="55"/>
  <c r="L1158" i="55"/>
  <c r="G1158" i="55"/>
  <c r="L1157" i="55"/>
  <c r="G1157" i="55"/>
  <c r="L1156" i="55"/>
  <c r="G1156" i="55"/>
  <c r="L1155" i="55"/>
  <c r="G1155" i="55"/>
  <c r="L1154" i="55"/>
  <c r="G1154" i="55"/>
  <c r="L1153" i="55"/>
  <c r="G1153" i="55"/>
  <c r="L1152" i="55"/>
  <c r="G1152" i="55"/>
  <c r="L1151" i="55"/>
  <c r="G1151" i="55"/>
  <c r="L1150" i="55"/>
  <c r="G1150" i="55"/>
  <c r="L1149" i="55"/>
  <c r="G1149" i="55"/>
  <c r="L1148" i="55"/>
  <c r="G1148" i="55"/>
  <c r="L1147" i="55"/>
  <c r="G1147" i="55"/>
  <c r="L1146" i="55"/>
  <c r="G1146" i="55"/>
  <c r="L1145" i="55"/>
  <c r="G1145" i="55"/>
  <c r="L1144" i="55"/>
  <c r="G1144" i="55"/>
  <c r="L1143" i="55"/>
  <c r="G1143" i="55"/>
  <c r="L1142" i="55"/>
  <c r="G1142" i="55"/>
  <c r="L1141" i="55"/>
  <c r="G1141" i="55"/>
  <c r="L1140" i="55"/>
  <c r="G1140" i="55"/>
  <c r="L1139" i="55"/>
  <c r="G1139" i="55"/>
  <c r="L1138" i="55"/>
  <c r="G1138" i="55"/>
  <c r="L1137" i="55"/>
  <c r="G1137" i="55"/>
  <c r="L1136" i="55"/>
  <c r="G1136" i="55"/>
  <c r="L1135" i="55"/>
  <c r="G1135" i="55"/>
  <c r="L1134" i="55"/>
  <c r="G1134" i="55"/>
  <c r="L1133" i="55"/>
  <c r="G1133" i="55"/>
  <c r="L1132" i="55"/>
  <c r="G1132" i="55"/>
  <c r="L1131" i="55"/>
  <c r="G1131" i="55"/>
  <c r="L1130" i="55"/>
  <c r="G1130" i="55"/>
  <c r="L1129" i="55"/>
  <c r="G1129" i="55"/>
  <c r="L1128" i="55"/>
  <c r="G1128" i="55"/>
  <c r="L1127" i="55"/>
  <c r="G1127" i="55"/>
  <c r="L1126" i="55"/>
  <c r="G1126" i="55"/>
  <c r="L1125" i="55"/>
  <c r="G1125" i="55"/>
  <c r="L1124" i="55"/>
  <c r="G1124" i="55"/>
  <c r="L1123" i="55"/>
  <c r="G1123" i="55"/>
  <c r="L1122" i="55"/>
  <c r="G1122" i="55"/>
  <c r="L1121" i="55"/>
  <c r="G1121" i="55"/>
  <c r="L1120" i="55"/>
  <c r="G1120" i="55"/>
  <c r="L1119" i="55"/>
  <c r="G1119" i="55"/>
  <c r="L1118" i="55"/>
  <c r="G1118" i="55"/>
  <c r="L1117" i="55"/>
  <c r="G1117" i="55"/>
  <c r="L1116" i="55"/>
  <c r="G1116" i="55"/>
  <c r="L1115" i="55"/>
  <c r="G1115" i="55"/>
  <c r="L1114" i="55"/>
  <c r="G1114" i="55"/>
  <c r="L1113" i="55"/>
  <c r="G1113" i="55"/>
  <c r="L1112" i="55"/>
  <c r="G1112" i="55"/>
  <c r="L1111" i="55"/>
  <c r="G1111" i="55"/>
  <c r="L1110" i="55"/>
  <c r="G1110" i="55"/>
  <c r="L1109" i="55"/>
  <c r="G1109" i="55"/>
  <c r="L1108" i="55"/>
  <c r="G1108" i="55"/>
  <c r="L1107" i="55"/>
  <c r="G1107" i="55"/>
  <c r="L1106" i="55"/>
  <c r="G1106" i="55"/>
  <c r="L1105" i="55"/>
  <c r="G1105" i="55"/>
  <c r="L1104" i="55"/>
  <c r="G1104" i="55"/>
  <c r="L1103" i="55"/>
  <c r="G1103" i="55"/>
  <c r="L1102" i="55"/>
  <c r="G1102" i="55"/>
  <c r="L1101" i="55"/>
  <c r="G1101" i="55"/>
  <c r="L1100" i="55"/>
  <c r="G1100" i="55"/>
  <c r="L1099" i="55"/>
  <c r="G1099" i="55"/>
  <c r="L1098" i="55"/>
  <c r="G1098" i="55"/>
  <c r="L1097" i="55"/>
  <c r="G1097" i="55"/>
  <c r="L1096" i="55"/>
  <c r="G1096" i="55"/>
  <c r="L1095" i="55"/>
  <c r="G1095" i="55"/>
  <c r="L1094" i="55"/>
  <c r="G1094" i="55"/>
  <c r="L1093" i="55"/>
  <c r="G1093" i="55"/>
  <c r="L1092" i="55"/>
  <c r="G1092" i="55"/>
  <c r="L1091" i="55"/>
  <c r="G1091" i="55"/>
  <c r="L1090" i="55"/>
  <c r="G1090" i="55"/>
  <c r="L1089" i="55"/>
  <c r="G1089" i="55"/>
  <c r="L1088" i="55"/>
  <c r="G1088" i="55"/>
  <c r="L1087" i="55"/>
  <c r="G1087" i="55"/>
  <c r="L1086" i="55"/>
  <c r="G1086" i="55"/>
  <c r="L1085" i="55"/>
  <c r="G1085" i="55"/>
  <c r="L1084" i="55"/>
  <c r="G1084" i="55"/>
  <c r="L1083" i="55"/>
  <c r="G1083" i="55"/>
  <c r="L1082" i="55"/>
  <c r="G1082" i="55"/>
  <c r="L1081" i="55"/>
  <c r="G1081" i="55"/>
  <c r="L1080" i="55"/>
  <c r="G1080" i="55"/>
  <c r="L1079" i="55"/>
  <c r="G1079" i="55"/>
  <c r="L1078" i="55"/>
  <c r="G1078" i="55"/>
  <c r="L1077" i="55"/>
  <c r="G1077" i="55"/>
  <c r="L1076" i="55"/>
  <c r="G1076" i="55"/>
  <c r="L1075" i="55"/>
  <c r="G1075" i="55"/>
  <c r="L1074" i="55"/>
  <c r="G1074" i="55"/>
  <c r="L1073" i="55"/>
  <c r="G1073" i="55"/>
  <c r="L1072" i="55"/>
  <c r="G1072" i="55"/>
  <c r="L1071" i="55"/>
  <c r="G1071" i="55"/>
  <c r="L1070" i="55"/>
  <c r="G1070" i="55"/>
  <c r="L1069" i="55"/>
  <c r="G1069" i="55"/>
  <c r="L1068" i="55"/>
  <c r="G1068" i="55"/>
  <c r="L1067" i="55"/>
  <c r="G1067" i="55"/>
  <c r="L1066" i="55"/>
  <c r="G1066" i="55"/>
  <c r="L1065" i="55"/>
  <c r="G1065" i="55"/>
  <c r="L1064" i="55"/>
  <c r="G1064" i="55"/>
  <c r="L1063" i="55"/>
  <c r="G1063" i="55"/>
  <c r="L1062" i="55"/>
  <c r="G1062" i="55"/>
  <c r="L1061" i="55"/>
  <c r="G1061" i="55"/>
  <c r="L1060" i="55"/>
  <c r="G1060" i="55"/>
  <c r="L1059" i="55"/>
  <c r="G1059" i="55"/>
  <c r="L1058" i="55"/>
  <c r="G1058" i="55"/>
  <c r="L1057" i="55"/>
  <c r="G1057" i="55"/>
  <c r="L1056" i="55"/>
  <c r="G1056" i="55"/>
  <c r="L1055" i="55"/>
  <c r="G1055" i="55"/>
  <c r="L1054" i="55"/>
  <c r="G1054" i="55"/>
  <c r="L1053" i="55"/>
  <c r="G1053" i="55"/>
  <c r="L1052" i="55"/>
  <c r="G1052" i="55"/>
  <c r="L1051" i="55"/>
  <c r="G1051" i="55"/>
  <c r="L1050" i="55"/>
  <c r="G1050" i="55"/>
  <c r="L1049" i="55"/>
  <c r="G1049" i="55"/>
  <c r="L1048" i="55"/>
  <c r="G1048" i="55"/>
  <c r="L1047" i="55"/>
  <c r="G1047" i="55"/>
  <c r="L1046" i="55"/>
  <c r="G1046" i="55"/>
  <c r="L1045" i="55"/>
  <c r="G1045" i="55"/>
  <c r="L1044" i="55"/>
  <c r="G1044" i="55"/>
  <c r="L1043" i="55"/>
  <c r="G1043" i="55"/>
  <c r="L1042" i="55"/>
  <c r="G1042" i="55"/>
  <c r="L1041" i="55"/>
  <c r="G1041" i="55"/>
  <c r="L1040" i="55"/>
  <c r="G1040" i="55"/>
  <c r="L1039" i="55"/>
  <c r="G1039" i="55"/>
  <c r="L1038" i="55"/>
  <c r="G1038" i="55"/>
  <c r="L1037" i="55"/>
  <c r="G1037" i="55"/>
  <c r="L1036" i="55"/>
  <c r="G1036" i="55"/>
  <c r="L1035" i="55"/>
  <c r="G1035" i="55"/>
  <c r="L1034" i="55"/>
  <c r="G1034" i="55"/>
  <c r="L1033" i="55"/>
  <c r="G1033" i="55"/>
  <c r="L1032" i="55"/>
  <c r="G1032" i="55"/>
  <c r="L1031" i="55"/>
  <c r="G1031" i="55"/>
  <c r="L1030" i="55"/>
  <c r="G1030" i="55"/>
  <c r="L1029" i="55"/>
  <c r="G1029" i="55"/>
  <c r="L1028" i="55"/>
  <c r="G1028" i="55"/>
  <c r="L1027" i="55"/>
  <c r="G1027" i="55"/>
  <c r="L1026" i="55"/>
  <c r="G1026" i="55"/>
  <c r="L1025" i="55"/>
  <c r="G1025" i="55"/>
  <c r="L1024" i="55"/>
  <c r="G1024" i="55"/>
  <c r="L1023" i="55"/>
  <c r="G1023" i="55"/>
  <c r="L1022" i="55"/>
  <c r="G1022" i="55"/>
  <c r="L1021" i="55"/>
  <c r="G1021" i="55"/>
  <c r="L1020" i="55"/>
  <c r="G1020" i="55"/>
  <c r="L1019" i="55"/>
  <c r="G1019" i="55"/>
  <c r="L1018" i="55"/>
  <c r="G1018" i="55"/>
  <c r="L1017" i="55"/>
  <c r="G1017" i="55"/>
  <c r="L1016" i="55"/>
  <c r="G1016" i="55"/>
  <c r="L1015" i="55"/>
  <c r="G1015" i="55"/>
  <c r="L1014" i="55"/>
  <c r="G1014" i="55"/>
  <c r="L1013" i="55"/>
  <c r="G1013" i="55"/>
  <c r="L1012" i="55"/>
  <c r="G1012" i="55"/>
  <c r="L1011" i="55"/>
  <c r="G1011" i="55"/>
  <c r="L1010" i="55"/>
  <c r="G1010" i="55"/>
  <c r="L1009" i="55"/>
  <c r="G1009" i="55"/>
  <c r="L1008" i="55"/>
  <c r="G1008" i="55"/>
  <c r="L1007" i="55"/>
  <c r="G1007" i="55"/>
  <c r="L1006" i="55"/>
  <c r="G1006" i="55"/>
  <c r="L1005" i="55"/>
  <c r="G1005" i="55"/>
  <c r="L1004" i="55"/>
  <c r="G1004" i="55"/>
  <c r="L1003" i="55"/>
  <c r="G1003" i="55"/>
  <c r="L1002" i="55"/>
  <c r="G1002" i="55"/>
  <c r="L1001" i="55"/>
  <c r="G1001" i="55"/>
  <c r="L1000" i="55"/>
  <c r="G1000" i="55"/>
  <c r="L999" i="55"/>
  <c r="G999" i="55"/>
  <c r="L998" i="55"/>
  <c r="G998" i="55"/>
  <c r="L997" i="55"/>
  <c r="G997" i="55"/>
  <c r="L996" i="55"/>
  <c r="G996" i="55"/>
  <c r="L995" i="55"/>
  <c r="G995" i="55"/>
  <c r="L994" i="55"/>
  <c r="G994" i="55"/>
  <c r="L993" i="55"/>
  <c r="G993" i="55"/>
  <c r="L992" i="55"/>
  <c r="G992" i="55"/>
  <c r="L991" i="55"/>
  <c r="G991" i="55"/>
  <c r="L990" i="55"/>
  <c r="G990" i="55"/>
  <c r="L989" i="55"/>
  <c r="G989" i="55"/>
  <c r="L988" i="55"/>
  <c r="G988" i="55"/>
  <c r="L987" i="55"/>
  <c r="G987" i="55"/>
  <c r="L986" i="55"/>
  <c r="G986" i="55"/>
  <c r="L985" i="55"/>
  <c r="G985" i="55"/>
  <c r="L984" i="55"/>
  <c r="G984" i="55"/>
  <c r="L983" i="55"/>
  <c r="G983" i="55"/>
  <c r="L982" i="55"/>
  <c r="G982" i="55"/>
  <c r="L981" i="55"/>
  <c r="G981" i="55"/>
  <c r="L980" i="55"/>
  <c r="G980" i="55"/>
  <c r="L979" i="55"/>
  <c r="G979" i="55"/>
  <c r="L978" i="55"/>
  <c r="G978" i="55"/>
  <c r="L977" i="55"/>
  <c r="G977" i="55"/>
  <c r="L976" i="55"/>
  <c r="G976" i="55"/>
  <c r="L975" i="55"/>
  <c r="G975" i="55"/>
  <c r="L974" i="55"/>
  <c r="G974" i="55"/>
  <c r="L973" i="55"/>
  <c r="G973" i="55"/>
  <c r="L972" i="55"/>
  <c r="G972" i="55"/>
  <c r="L971" i="55"/>
  <c r="G971" i="55"/>
  <c r="L970" i="55"/>
  <c r="G970" i="55"/>
  <c r="L969" i="55"/>
  <c r="G969" i="55"/>
  <c r="L968" i="55"/>
  <c r="G968" i="55"/>
  <c r="L967" i="55"/>
  <c r="G967" i="55"/>
  <c r="L966" i="55"/>
  <c r="G966" i="55"/>
  <c r="L965" i="55"/>
  <c r="G965" i="55"/>
  <c r="L964" i="55"/>
  <c r="G964" i="55"/>
  <c r="L963" i="55"/>
  <c r="G963" i="55"/>
  <c r="L962" i="55"/>
  <c r="G962" i="55"/>
  <c r="L961" i="55"/>
  <c r="G961" i="55"/>
  <c r="L960" i="55"/>
  <c r="G960" i="55"/>
  <c r="L959" i="55"/>
  <c r="G959" i="55"/>
  <c r="L958" i="55"/>
  <c r="G958" i="55"/>
  <c r="L957" i="55"/>
  <c r="G957" i="55"/>
  <c r="L956" i="55"/>
  <c r="G956" i="55"/>
  <c r="L955" i="55"/>
  <c r="G955" i="55"/>
  <c r="L954" i="55"/>
  <c r="G954" i="55"/>
  <c r="L953" i="55"/>
  <c r="G953" i="55"/>
  <c r="L952" i="55"/>
  <c r="G952" i="55"/>
  <c r="L951" i="55"/>
  <c r="G951" i="55"/>
  <c r="L950" i="55"/>
  <c r="G950" i="55"/>
  <c r="L949" i="55"/>
  <c r="G949" i="55"/>
  <c r="L948" i="55"/>
  <c r="G948" i="55"/>
  <c r="L947" i="55"/>
  <c r="G947" i="55"/>
  <c r="L946" i="55"/>
  <c r="G946" i="55"/>
  <c r="L945" i="55"/>
  <c r="G945" i="55"/>
  <c r="L944" i="55"/>
  <c r="G944" i="55"/>
  <c r="L943" i="55"/>
  <c r="G943" i="55"/>
  <c r="L942" i="55"/>
  <c r="G942" i="55"/>
  <c r="L941" i="55"/>
  <c r="G941" i="55"/>
  <c r="L940" i="55"/>
  <c r="G940" i="55"/>
  <c r="L939" i="55"/>
  <c r="G939" i="55"/>
  <c r="L938" i="55"/>
  <c r="G938" i="55"/>
  <c r="L937" i="55"/>
  <c r="G937" i="55"/>
  <c r="L936" i="55"/>
  <c r="G936" i="55"/>
  <c r="L935" i="55"/>
  <c r="G935" i="55"/>
  <c r="L934" i="55"/>
  <c r="G934" i="55"/>
  <c r="L933" i="55"/>
  <c r="G933" i="55"/>
  <c r="L932" i="55"/>
  <c r="G932" i="55"/>
  <c r="L931" i="55"/>
  <c r="G931" i="55"/>
  <c r="L930" i="55"/>
  <c r="G930" i="55"/>
  <c r="L929" i="55"/>
  <c r="G929" i="55"/>
  <c r="L928" i="55"/>
  <c r="G928" i="55"/>
  <c r="L927" i="55"/>
  <c r="G927" i="55"/>
  <c r="L926" i="55"/>
  <c r="G926" i="55"/>
  <c r="L925" i="55"/>
  <c r="G925" i="55"/>
  <c r="L924" i="55"/>
  <c r="G924" i="55"/>
  <c r="L923" i="55"/>
  <c r="G923" i="55"/>
  <c r="L922" i="55"/>
  <c r="G922" i="55"/>
  <c r="L921" i="55"/>
  <c r="G921" i="55"/>
  <c r="L920" i="55"/>
  <c r="G920" i="55"/>
  <c r="L919" i="55"/>
  <c r="G919" i="55"/>
  <c r="L918" i="55"/>
  <c r="G918" i="55"/>
  <c r="L917" i="55"/>
  <c r="G917" i="55"/>
  <c r="L916" i="55"/>
  <c r="G916" i="55"/>
  <c r="L915" i="55"/>
  <c r="G915" i="55"/>
  <c r="L914" i="55"/>
  <c r="G914" i="55"/>
  <c r="L913" i="55"/>
  <c r="G913" i="55"/>
  <c r="L912" i="55"/>
  <c r="G912" i="55"/>
  <c r="L911" i="55"/>
  <c r="G911" i="55"/>
  <c r="L910" i="55"/>
  <c r="G910" i="55"/>
  <c r="L909" i="55"/>
  <c r="G909" i="55"/>
  <c r="L908" i="55"/>
  <c r="G908" i="55"/>
  <c r="L907" i="55"/>
  <c r="G907" i="55"/>
  <c r="L906" i="55"/>
  <c r="G906" i="55"/>
  <c r="L905" i="55"/>
  <c r="G905" i="55"/>
  <c r="L904" i="55"/>
  <c r="G904" i="55"/>
  <c r="L903" i="55"/>
  <c r="G903" i="55"/>
  <c r="L902" i="55"/>
  <c r="G902" i="55"/>
  <c r="L901" i="55"/>
  <c r="G901" i="55"/>
  <c r="L900" i="55"/>
  <c r="G900" i="55"/>
  <c r="L899" i="55"/>
  <c r="G899" i="55"/>
  <c r="L898" i="55"/>
  <c r="G898" i="55"/>
  <c r="L897" i="55"/>
  <c r="G897" i="55"/>
  <c r="L896" i="55"/>
  <c r="G896" i="55"/>
  <c r="L895" i="55"/>
  <c r="G895" i="55"/>
  <c r="L894" i="55"/>
  <c r="G894" i="55"/>
  <c r="L893" i="55"/>
  <c r="G893" i="55"/>
  <c r="L892" i="55"/>
  <c r="G892" i="55"/>
  <c r="L891" i="55"/>
  <c r="G891" i="55"/>
  <c r="L890" i="55"/>
  <c r="G890" i="55"/>
  <c r="L889" i="55"/>
  <c r="G889" i="55"/>
  <c r="L888" i="55"/>
  <c r="G888" i="55"/>
  <c r="L887" i="55"/>
  <c r="G887" i="55"/>
  <c r="L886" i="55"/>
  <c r="G886" i="55"/>
  <c r="L885" i="55"/>
  <c r="G885" i="55"/>
  <c r="L884" i="55"/>
  <c r="G884" i="55"/>
  <c r="L883" i="55"/>
  <c r="G883" i="55"/>
  <c r="L882" i="55"/>
  <c r="G882" i="55"/>
  <c r="L881" i="55"/>
  <c r="G881" i="55"/>
  <c r="L880" i="55"/>
  <c r="G880" i="55"/>
  <c r="L879" i="55"/>
  <c r="G879" i="55"/>
  <c r="L878" i="55"/>
  <c r="G878" i="55"/>
  <c r="L877" i="55"/>
  <c r="G877" i="55"/>
  <c r="L876" i="55"/>
  <c r="G876" i="55"/>
  <c r="L875" i="55"/>
  <c r="G875" i="55"/>
  <c r="L874" i="55"/>
  <c r="G874" i="55"/>
  <c r="L873" i="55"/>
  <c r="G873" i="55"/>
  <c r="L872" i="55"/>
  <c r="G872" i="55"/>
  <c r="L871" i="55"/>
  <c r="G871" i="55"/>
  <c r="L870" i="55"/>
  <c r="G870" i="55"/>
  <c r="L869" i="55"/>
  <c r="G869" i="55"/>
  <c r="L868" i="55"/>
  <c r="G868" i="55"/>
  <c r="L867" i="55"/>
  <c r="G867" i="55"/>
  <c r="L866" i="55"/>
  <c r="G866" i="55"/>
  <c r="L865" i="55"/>
  <c r="G865" i="55"/>
  <c r="L864" i="55"/>
  <c r="G864" i="55"/>
  <c r="L863" i="55"/>
  <c r="G863" i="55"/>
  <c r="L862" i="55"/>
  <c r="G862" i="55"/>
  <c r="L861" i="55"/>
  <c r="G861" i="55"/>
  <c r="L860" i="55"/>
  <c r="G860" i="55"/>
  <c r="L859" i="55"/>
  <c r="G859" i="55"/>
  <c r="L858" i="55"/>
  <c r="G858" i="55"/>
  <c r="L857" i="55"/>
  <c r="G857" i="55"/>
  <c r="L856" i="55"/>
  <c r="G856" i="55"/>
  <c r="L855" i="55"/>
  <c r="G855" i="55"/>
  <c r="L854" i="55"/>
  <c r="G854" i="55"/>
  <c r="L853" i="55"/>
  <c r="G853" i="55"/>
  <c r="L852" i="55"/>
  <c r="G852" i="55"/>
  <c r="L851" i="55"/>
  <c r="G851" i="55"/>
  <c r="L850" i="55"/>
  <c r="G850" i="55"/>
  <c r="L849" i="55"/>
  <c r="G849" i="55"/>
  <c r="L848" i="55"/>
  <c r="G848" i="55"/>
  <c r="L847" i="55"/>
  <c r="G847" i="55"/>
  <c r="L846" i="55"/>
  <c r="G846" i="55"/>
  <c r="L845" i="55"/>
  <c r="G845" i="55"/>
  <c r="L844" i="55"/>
  <c r="G844" i="55"/>
  <c r="L843" i="55"/>
  <c r="G843" i="55"/>
  <c r="L842" i="55"/>
  <c r="G842" i="55"/>
  <c r="L841" i="55"/>
  <c r="G841" i="55"/>
  <c r="L840" i="55"/>
  <c r="G840" i="55"/>
  <c r="L839" i="55"/>
  <c r="G839" i="55"/>
  <c r="L838" i="55"/>
  <c r="G838" i="55"/>
  <c r="L837" i="55"/>
  <c r="G837" i="55"/>
  <c r="L836" i="55"/>
  <c r="G836" i="55"/>
  <c r="L835" i="55"/>
  <c r="G835" i="55"/>
  <c r="L834" i="55"/>
  <c r="G834" i="55"/>
  <c r="L833" i="55"/>
  <c r="G833" i="55"/>
  <c r="L832" i="55"/>
  <c r="G832" i="55"/>
  <c r="L831" i="55"/>
  <c r="G831" i="55"/>
  <c r="L830" i="55"/>
  <c r="G830" i="55"/>
  <c r="L829" i="55"/>
  <c r="G829" i="55"/>
  <c r="L828" i="55"/>
  <c r="G828" i="55"/>
  <c r="L827" i="55"/>
  <c r="G827" i="55"/>
  <c r="L826" i="55"/>
  <c r="G826" i="55"/>
  <c r="L825" i="55"/>
  <c r="G825" i="55"/>
  <c r="L824" i="55"/>
  <c r="G824" i="55"/>
  <c r="L823" i="55"/>
  <c r="G823" i="55"/>
  <c r="L822" i="55"/>
  <c r="G822" i="55"/>
  <c r="L821" i="55"/>
  <c r="G821" i="55"/>
  <c r="L820" i="55"/>
  <c r="G820" i="55"/>
  <c r="L819" i="55"/>
  <c r="G819" i="55"/>
  <c r="L818" i="55"/>
  <c r="G818" i="55"/>
  <c r="L817" i="55"/>
  <c r="G817" i="55"/>
  <c r="L816" i="55"/>
  <c r="G816" i="55"/>
  <c r="L815" i="55"/>
  <c r="G815" i="55"/>
  <c r="L814" i="55"/>
  <c r="G814" i="55"/>
  <c r="L813" i="55"/>
  <c r="G813" i="55"/>
  <c r="L812" i="55"/>
  <c r="G812" i="55"/>
  <c r="L811" i="55"/>
  <c r="G811" i="55"/>
  <c r="L810" i="55"/>
  <c r="G810" i="55"/>
  <c r="L809" i="55"/>
  <c r="G809" i="55"/>
  <c r="L808" i="55"/>
  <c r="G808" i="55"/>
  <c r="L807" i="55"/>
  <c r="G807" i="55"/>
  <c r="L806" i="55"/>
  <c r="G806" i="55"/>
  <c r="L805" i="55"/>
  <c r="G805" i="55"/>
  <c r="L804" i="55"/>
  <c r="G804" i="55"/>
  <c r="L803" i="55"/>
  <c r="G803" i="55"/>
  <c r="L802" i="55"/>
  <c r="G802" i="55"/>
  <c r="L801" i="55"/>
  <c r="G801" i="55"/>
  <c r="L800" i="55"/>
  <c r="G800" i="55"/>
  <c r="L799" i="55"/>
  <c r="G799" i="55"/>
  <c r="L798" i="55"/>
  <c r="G798" i="55"/>
  <c r="L797" i="55"/>
  <c r="G797" i="55"/>
  <c r="L796" i="55"/>
  <c r="G796" i="55"/>
  <c r="L795" i="55"/>
  <c r="G795" i="55"/>
  <c r="L794" i="55"/>
  <c r="G794" i="55"/>
  <c r="L793" i="55"/>
  <c r="G793" i="55"/>
  <c r="L792" i="55"/>
  <c r="G792" i="55"/>
  <c r="L791" i="55"/>
  <c r="G791" i="55"/>
  <c r="L790" i="55"/>
  <c r="G790" i="55"/>
  <c r="L789" i="55"/>
  <c r="G789" i="55"/>
  <c r="L788" i="55"/>
  <c r="G788" i="55"/>
  <c r="L787" i="55"/>
  <c r="G787" i="55"/>
  <c r="L786" i="55"/>
  <c r="G786" i="55"/>
  <c r="N785" i="55"/>
  <c r="N2344" i="55" s="1"/>
  <c r="L785" i="55"/>
  <c r="G785" i="55"/>
  <c r="L784" i="55"/>
  <c r="G784" i="55"/>
  <c r="L783" i="55"/>
  <c r="G783" i="55"/>
  <c r="L782" i="55"/>
  <c r="G782" i="55"/>
  <c r="L781" i="55"/>
  <c r="G781" i="55"/>
  <c r="L780" i="55"/>
  <c r="G780" i="55"/>
  <c r="L779" i="55"/>
  <c r="G779" i="55"/>
  <c r="L778" i="55"/>
  <c r="G778" i="55"/>
  <c r="L777" i="55"/>
  <c r="G777" i="55"/>
  <c r="L776" i="55"/>
  <c r="G776" i="55"/>
  <c r="L775" i="55"/>
  <c r="G775" i="55"/>
  <c r="L774" i="55"/>
  <c r="G774" i="55"/>
  <c r="L773" i="55"/>
  <c r="G773" i="55"/>
  <c r="L772" i="55"/>
  <c r="G772" i="55"/>
  <c r="L771" i="55"/>
  <c r="G771" i="55"/>
  <c r="L770" i="55"/>
  <c r="G770" i="55"/>
  <c r="L769" i="55"/>
  <c r="G769" i="55"/>
  <c r="L768" i="55"/>
  <c r="G768" i="55"/>
  <c r="L767" i="55"/>
  <c r="G767" i="55"/>
  <c r="L766" i="55"/>
  <c r="G766" i="55"/>
  <c r="L765" i="55"/>
  <c r="G765" i="55"/>
  <c r="L764" i="55"/>
  <c r="G764" i="55"/>
  <c r="L763" i="55"/>
  <c r="G763" i="55"/>
  <c r="L762" i="55"/>
  <c r="G762" i="55"/>
  <c r="L761" i="55"/>
  <c r="G761" i="55"/>
  <c r="L760" i="55"/>
  <c r="G760" i="55"/>
  <c r="L759" i="55"/>
  <c r="G759" i="55"/>
  <c r="L758" i="55"/>
  <c r="G758" i="55"/>
  <c r="L757" i="55"/>
  <c r="G757" i="55"/>
  <c r="L756" i="55"/>
  <c r="G756" i="55"/>
  <c r="L755" i="55"/>
  <c r="G755" i="55"/>
  <c r="L754" i="55"/>
  <c r="G754" i="55"/>
  <c r="L753" i="55"/>
  <c r="G753" i="55"/>
  <c r="L752" i="55"/>
  <c r="G752" i="55"/>
  <c r="L751" i="55"/>
  <c r="G751" i="55"/>
  <c r="L750" i="55"/>
  <c r="G750" i="55"/>
  <c r="L749" i="55"/>
  <c r="G749" i="55"/>
  <c r="L748" i="55"/>
  <c r="G748" i="55"/>
  <c r="L747" i="55"/>
  <c r="G747" i="55"/>
  <c r="L746" i="55"/>
  <c r="G746" i="55"/>
  <c r="L745" i="55"/>
  <c r="G745" i="55"/>
  <c r="L744" i="55"/>
  <c r="G744" i="55"/>
  <c r="L743" i="55"/>
  <c r="G743" i="55"/>
  <c r="L742" i="55"/>
  <c r="G742" i="55"/>
  <c r="L741" i="55"/>
  <c r="G741" i="55"/>
  <c r="L740" i="55"/>
  <c r="G740" i="55"/>
  <c r="L739" i="55"/>
  <c r="G739" i="55"/>
  <c r="L738" i="55"/>
  <c r="G738" i="55"/>
  <c r="L737" i="55"/>
  <c r="G737" i="55"/>
  <c r="L736" i="55"/>
  <c r="G736" i="55"/>
  <c r="L735" i="55"/>
  <c r="G735" i="55"/>
  <c r="L734" i="55"/>
  <c r="G734" i="55"/>
  <c r="L733" i="55"/>
  <c r="G733" i="55"/>
  <c r="L732" i="55"/>
  <c r="G732" i="55"/>
  <c r="L731" i="55"/>
  <c r="G731" i="55"/>
  <c r="L730" i="55"/>
  <c r="G730" i="55"/>
  <c r="L729" i="55"/>
  <c r="G729" i="55"/>
  <c r="L728" i="55"/>
  <c r="G728" i="55"/>
  <c r="L727" i="55"/>
  <c r="G727" i="55"/>
  <c r="L726" i="55"/>
  <c r="G726" i="55"/>
  <c r="L725" i="55"/>
  <c r="G725" i="55"/>
  <c r="L724" i="55"/>
  <c r="G724" i="55"/>
  <c r="L723" i="55"/>
  <c r="G723" i="55"/>
  <c r="L722" i="55"/>
  <c r="G722" i="55"/>
  <c r="L721" i="55"/>
  <c r="G721" i="55"/>
  <c r="L720" i="55"/>
  <c r="G720" i="55"/>
  <c r="L719" i="55"/>
  <c r="G719" i="55"/>
  <c r="L718" i="55"/>
  <c r="G718" i="55"/>
  <c r="L717" i="55"/>
  <c r="G717" i="55"/>
  <c r="L716" i="55"/>
  <c r="G716" i="55"/>
  <c r="L715" i="55"/>
  <c r="G715" i="55"/>
  <c r="L714" i="55"/>
  <c r="G714" i="55"/>
  <c r="L713" i="55"/>
  <c r="G713" i="55"/>
  <c r="L712" i="55"/>
  <c r="G712" i="55"/>
  <c r="L711" i="55"/>
  <c r="G711" i="55"/>
  <c r="L710" i="55"/>
  <c r="G710" i="55"/>
  <c r="L709" i="55"/>
  <c r="G709" i="55"/>
  <c r="L708" i="55"/>
  <c r="G708" i="55"/>
  <c r="L707" i="55"/>
  <c r="G707" i="55"/>
  <c r="L706" i="55"/>
  <c r="G706" i="55"/>
  <c r="L705" i="55"/>
  <c r="G705" i="55"/>
  <c r="L704" i="55"/>
  <c r="G704" i="55"/>
  <c r="L703" i="55"/>
  <c r="G703" i="55"/>
  <c r="L702" i="55"/>
  <c r="G702" i="55"/>
  <c r="L701" i="55"/>
  <c r="G701" i="55"/>
  <c r="L700" i="55"/>
  <c r="G700" i="55"/>
  <c r="L699" i="55"/>
  <c r="G699" i="55"/>
  <c r="L698" i="55"/>
  <c r="G698" i="55"/>
  <c r="L697" i="55"/>
  <c r="G697" i="55"/>
  <c r="L696" i="55"/>
  <c r="G696" i="55"/>
  <c r="L695" i="55"/>
  <c r="G695" i="55"/>
  <c r="L694" i="55"/>
  <c r="G694" i="55"/>
  <c r="L693" i="55"/>
  <c r="G693" i="55"/>
  <c r="L692" i="55"/>
  <c r="G692" i="55"/>
  <c r="L691" i="55"/>
  <c r="G691" i="55"/>
  <c r="L690" i="55"/>
  <c r="G690" i="55"/>
  <c r="L689" i="55"/>
  <c r="G689" i="55"/>
  <c r="L688" i="55"/>
  <c r="G688" i="55"/>
  <c r="L687" i="55"/>
  <c r="G687" i="55"/>
  <c r="L686" i="55"/>
  <c r="G686" i="55"/>
  <c r="L685" i="55"/>
  <c r="G685" i="55"/>
  <c r="L684" i="55"/>
  <c r="G684" i="55"/>
  <c r="L683" i="55"/>
  <c r="G683" i="55"/>
  <c r="L682" i="55"/>
  <c r="G682" i="55"/>
  <c r="L681" i="55"/>
  <c r="G681" i="55"/>
  <c r="L680" i="55"/>
  <c r="G680" i="55"/>
  <c r="L679" i="55"/>
  <c r="G679" i="55"/>
  <c r="L678" i="55"/>
  <c r="G678" i="55"/>
  <c r="L677" i="55"/>
  <c r="G677" i="55"/>
  <c r="L676" i="55"/>
  <c r="G676" i="55"/>
  <c r="L675" i="55"/>
  <c r="G675" i="55"/>
  <c r="L674" i="55"/>
  <c r="G674" i="55"/>
  <c r="L673" i="55"/>
  <c r="G673" i="55"/>
  <c r="L672" i="55"/>
  <c r="G672" i="55"/>
  <c r="L671" i="55"/>
  <c r="G671" i="55"/>
  <c r="L670" i="55"/>
  <c r="G670" i="55"/>
  <c r="L669" i="55"/>
  <c r="G669" i="55"/>
  <c r="L668" i="55"/>
  <c r="G668" i="55"/>
  <c r="L667" i="55"/>
  <c r="G667" i="55"/>
  <c r="L666" i="55"/>
  <c r="G666" i="55"/>
  <c r="L665" i="55"/>
  <c r="G665" i="55"/>
  <c r="L664" i="55"/>
  <c r="G664" i="55"/>
  <c r="L663" i="55"/>
  <c r="G663" i="55"/>
  <c r="L662" i="55"/>
  <c r="G662" i="55"/>
  <c r="L661" i="55"/>
  <c r="G661" i="55"/>
  <c r="L660" i="55"/>
  <c r="G660" i="55"/>
  <c r="L659" i="55"/>
  <c r="G659" i="55"/>
  <c r="L658" i="55"/>
  <c r="G658" i="55"/>
  <c r="L657" i="55"/>
  <c r="G657" i="55"/>
  <c r="L656" i="55"/>
  <c r="G656" i="55"/>
  <c r="L655" i="55"/>
  <c r="G655" i="55"/>
  <c r="L654" i="55"/>
  <c r="G654" i="55"/>
  <c r="L653" i="55"/>
  <c r="G653" i="55"/>
  <c r="L652" i="55"/>
  <c r="G652" i="55"/>
  <c r="L651" i="55"/>
  <c r="G651" i="55"/>
  <c r="L650" i="55"/>
  <c r="G650" i="55"/>
  <c r="L649" i="55"/>
  <c r="G649" i="55"/>
  <c r="L648" i="55"/>
  <c r="G648" i="55"/>
  <c r="L647" i="55"/>
  <c r="G647" i="55"/>
  <c r="L646" i="55"/>
  <c r="G646" i="55"/>
  <c r="L645" i="55"/>
  <c r="G645" i="55"/>
  <c r="L644" i="55"/>
  <c r="G644" i="55"/>
  <c r="L643" i="55"/>
  <c r="G643" i="55"/>
  <c r="L642" i="55"/>
  <c r="G642" i="55"/>
  <c r="L641" i="55"/>
  <c r="G641" i="55"/>
  <c r="L640" i="55"/>
  <c r="G640" i="55"/>
  <c r="L639" i="55"/>
  <c r="G639" i="55"/>
  <c r="L638" i="55"/>
  <c r="G638" i="55"/>
  <c r="L637" i="55"/>
  <c r="G637" i="55"/>
  <c r="L636" i="55"/>
  <c r="G636" i="55"/>
  <c r="L635" i="55"/>
  <c r="G635" i="55"/>
  <c r="L634" i="55"/>
  <c r="G634" i="55"/>
  <c r="L633" i="55"/>
  <c r="G633" i="55"/>
  <c r="L632" i="55"/>
  <c r="G632" i="55"/>
  <c r="L631" i="55"/>
  <c r="G631" i="55"/>
  <c r="L630" i="55"/>
  <c r="G630" i="55"/>
  <c r="L629" i="55"/>
  <c r="G629" i="55"/>
  <c r="L628" i="55"/>
  <c r="G628" i="55"/>
  <c r="L627" i="55"/>
  <c r="G627" i="55"/>
  <c r="L626" i="55"/>
  <c r="G626" i="55"/>
  <c r="L625" i="55"/>
  <c r="G625" i="55"/>
  <c r="L624" i="55"/>
  <c r="G624" i="55"/>
  <c r="L623" i="55"/>
  <c r="G623" i="55"/>
  <c r="L622" i="55"/>
  <c r="G622" i="55"/>
  <c r="L621" i="55"/>
  <c r="G621" i="55"/>
  <c r="L620" i="55"/>
  <c r="G620" i="55"/>
  <c r="L619" i="55"/>
  <c r="G619" i="55"/>
  <c r="L618" i="55"/>
  <c r="G618" i="55"/>
  <c r="L617" i="55"/>
  <c r="G617" i="55"/>
  <c r="L616" i="55"/>
  <c r="G616" i="55"/>
  <c r="L615" i="55"/>
  <c r="G615" i="55"/>
  <c r="L614" i="55"/>
  <c r="G614" i="55"/>
  <c r="L613" i="55"/>
  <c r="G613" i="55"/>
  <c r="L612" i="55"/>
  <c r="G612" i="55"/>
  <c r="L611" i="55"/>
  <c r="G611" i="55"/>
  <c r="L610" i="55"/>
  <c r="G610" i="55"/>
  <c r="L609" i="55"/>
  <c r="G609" i="55"/>
  <c r="L608" i="55"/>
  <c r="G608" i="55"/>
  <c r="L607" i="55"/>
  <c r="G607" i="55"/>
  <c r="L606" i="55"/>
  <c r="G606" i="55"/>
  <c r="L605" i="55"/>
  <c r="G605" i="55"/>
  <c r="L604" i="55"/>
  <c r="G604" i="55"/>
  <c r="L603" i="55"/>
  <c r="G603" i="55"/>
  <c r="L602" i="55"/>
  <c r="G602" i="55"/>
  <c r="L601" i="55"/>
  <c r="G601" i="55"/>
  <c r="L600" i="55"/>
  <c r="G600" i="55"/>
  <c r="L599" i="55"/>
  <c r="G599" i="55"/>
  <c r="L598" i="55"/>
  <c r="G598" i="55"/>
  <c r="L597" i="55"/>
  <c r="G597" i="55"/>
  <c r="L596" i="55"/>
  <c r="G596" i="55"/>
  <c r="L595" i="55"/>
  <c r="G595" i="55"/>
  <c r="L594" i="55"/>
  <c r="G594" i="55"/>
  <c r="L593" i="55"/>
  <c r="G593" i="55"/>
  <c r="L592" i="55"/>
  <c r="G592" i="55"/>
  <c r="L591" i="55"/>
  <c r="G591" i="55"/>
  <c r="L590" i="55"/>
  <c r="G590" i="55"/>
  <c r="L589" i="55"/>
  <c r="G589" i="55"/>
  <c r="L588" i="55"/>
  <c r="G588" i="55"/>
  <c r="L587" i="55"/>
  <c r="G587" i="55"/>
  <c r="L586" i="55"/>
  <c r="G586" i="55"/>
  <c r="L585" i="55"/>
  <c r="G585" i="55"/>
  <c r="L584" i="55"/>
  <c r="G584" i="55"/>
  <c r="L583" i="55"/>
  <c r="G583" i="55"/>
  <c r="L582" i="55"/>
  <c r="G582" i="55"/>
  <c r="L581" i="55"/>
  <c r="G581" i="55"/>
  <c r="L580" i="55"/>
  <c r="G580" i="55"/>
  <c r="L579" i="55"/>
  <c r="G579" i="55"/>
  <c r="L578" i="55"/>
  <c r="G578" i="55"/>
  <c r="L577" i="55"/>
  <c r="G577" i="55"/>
  <c r="L576" i="55"/>
  <c r="G576" i="55"/>
  <c r="L575" i="55"/>
  <c r="G575" i="55"/>
  <c r="L574" i="55"/>
  <c r="G574" i="55"/>
  <c r="L573" i="55"/>
  <c r="G573" i="55"/>
  <c r="L572" i="55"/>
  <c r="G572" i="55"/>
  <c r="L571" i="55"/>
  <c r="G571" i="55"/>
  <c r="L570" i="55"/>
  <c r="G570" i="55"/>
  <c r="L569" i="55"/>
  <c r="G569" i="55"/>
  <c r="L568" i="55"/>
  <c r="G568" i="55"/>
  <c r="L567" i="55"/>
  <c r="G567" i="55"/>
  <c r="L566" i="55"/>
  <c r="G566" i="55"/>
  <c r="L565" i="55"/>
  <c r="G565" i="55"/>
  <c r="L564" i="55"/>
  <c r="G564" i="55"/>
  <c r="L563" i="55"/>
  <c r="G563" i="55"/>
  <c r="L562" i="55"/>
  <c r="G562" i="55"/>
  <c r="L561" i="55"/>
  <c r="G561" i="55"/>
  <c r="L560" i="55"/>
  <c r="G560" i="55"/>
  <c r="L559" i="55"/>
  <c r="G559" i="55"/>
  <c r="L558" i="55"/>
  <c r="G558" i="55"/>
  <c r="L557" i="55"/>
  <c r="G557" i="55"/>
  <c r="L556" i="55"/>
  <c r="G556" i="55"/>
  <c r="L555" i="55"/>
  <c r="G555" i="55"/>
  <c r="L554" i="55"/>
  <c r="G554" i="55"/>
  <c r="L553" i="55"/>
  <c r="G553" i="55"/>
  <c r="L552" i="55"/>
  <c r="G552" i="55"/>
  <c r="L551" i="55"/>
  <c r="G551" i="55"/>
  <c r="L550" i="55"/>
  <c r="G550" i="55"/>
  <c r="L549" i="55"/>
  <c r="G549" i="55"/>
  <c r="L548" i="55"/>
  <c r="G548" i="55"/>
  <c r="L547" i="55"/>
  <c r="G547" i="55"/>
  <c r="L546" i="55"/>
  <c r="G546" i="55"/>
  <c r="L545" i="55"/>
  <c r="G545" i="55"/>
  <c r="L544" i="55"/>
  <c r="G544" i="55"/>
  <c r="L543" i="55"/>
  <c r="G543" i="55"/>
  <c r="L542" i="55"/>
  <c r="G542" i="55"/>
  <c r="L541" i="55"/>
  <c r="G541" i="55"/>
  <c r="L540" i="55"/>
  <c r="G540" i="55"/>
  <c r="L539" i="55"/>
  <c r="G539" i="55"/>
  <c r="L538" i="55"/>
  <c r="G538" i="55"/>
  <c r="L537" i="55"/>
  <c r="G537" i="55"/>
  <c r="L536" i="55"/>
  <c r="G536" i="55"/>
  <c r="L535" i="55"/>
  <c r="G535" i="55"/>
  <c r="L534" i="55"/>
  <c r="G534" i="55"/>
  <c r="L533" i="55"/>
  <c r="G533" i="55"/>
  <c r="L532" i="55"/>
  <c r="G532" i="55"/>
  <c r="L531" i="55"/>
  <c r="G531" i="55"/>
  <c r="L530" i="55"/>
  <c r="G530" i="55"/>
  <c r="L529" i="55"/>
  <c r="G529" i="55"/>
  <c r="L528" i="55"/>
  <c r="G528" i="55"/>
  <c r="L527" i="55"/>
  <c r="G527" i="55"/>
  <c r="L526" i="55"/>
  <c r="G526" i="55"/>
  <c r="L525" i="55"/>
  <c r="G525" i="55"/>
  <c r="L524" i="55"/>
  <c r="G524" i="55"/>
  <c r="L523" i="55"/>
  <c r="G523" i="55"/>
  <c r="L522" i="55"/>
  <c r="G522" i="55"/>
  <c r="L521" i="55"/>
  <c r="G521" i="55"/>
  <c r="L520" i="55"/>
  <c r="G520" i="55"/>
  <c r="L519" i="55"/>
  <c r="G519" i="55"/>
  <c r="L518" i="55"/>
  <c r="G518" i="55"/>
  <c r="L517" i="55"/>
  <c r="G517" i="55"/>
  <c r="L516" i="55"/>
  <c r="G516" i="55"/>
  <c r="L515" i="55"/>
  <c r="G515" i="55"/>
  <c r="L514" i="55"/>
  <c r="G514" i="55"/>
  <c r="L513" i="55"/>
  <c r="G513" i="55"/>
  <c r="L512" i="55"/>
  <c r="G512" i="55"/>
  <c r="L511" i="55"/>
  <c r="G511" i="55"/>
  <c r="L510" i="55"/>
  <c r="G510" i="55"/>
  <c r="L509" i="55"/>
  <c r="G509" i="55"/>
  <c r="L508" i="55"/>
  <c r="G508" i="55"/>
  <c r="L507" i="55"/>
  <c r="G507" i="55"/>
  <c r="L506" i="55"/>
  <c r="G506" i="55"/>
  <c r="L505" i="55"/>
  <c r="G505" i="55"/>
  <c r="L504" i="55"/>
  <c r="G504" i="55"/>
  <c r="L503" i="55"/>
  <c r="G503" i="55"/>
  <c r="L502" i="55"/>
  <c r="G502" i="55"/>
  <c r="L501" i="55"/>
  <c r="G501" i="55"/>
  <c r="L500" i="55"/>
  <c r="G500" i="55"/>
  <c r="L499" i="55"/>
  <c r="G499" i="55"/>
  <c r="L498" i="55"/>
  <c r="G498" i="55"/>
  <c r="L497" i="55"/>
  <c r="G497" i="55"/>
  <c r="L496" i="55"/>
  <c r="G496" i="55"/>
  <c r="L495" i="55"/>
  <c r="G495" i="55"/>
  <c r="L494" i="55"/>
  <c r="G494" i="55"/>
  <c r="L493" i="55"/>
  <c r="G493" i="55"/>
  <c r="L492" i="55"/>
  <c r="G492" i="55"/>
  <c r="L491" i="55"/>
  <c r="G491" i="55"/>
  <c r="L490" i="55"/>
  <c r="G490" i="55"/>
  <c r="L489" i="55"/>
  <c r="G489" i="55"/>
  <c r="L488" i="55"/>
  <c r="G488" i="55"/>
  <c r="L487" i="55"/>
  <c r="G487" i="55"/>
  <c r="L486" i="55"/>
  <c r="G486" i="55"/>
  <c r="L485" i="55"/>
  <c r="G485" i="55"/>
  <c r="L484" i="55"/>
  <c r="G484" i="55"/>
  <c r="L483" i="55"/>
  <c r="G483" i="55"/>
  <c r="L482" i="55"/>
  <c r="G482" i="55"/>
  <c r="L481" i="55"/>
  <c r="G481" i="55"/>
  <c r="L480" i="55"/>
  <c r="G480" i="55"/>
  <c r="L479" i="55"/>
  <c r="G479" i="55"/>
  <c r="L478" i="55"/>
  <c r="G478" i="55"/>
  <c r="L477" i="55"/>
  <c r="G477" i="55"/>
  <c r="L476" i="55"/>
  <c r="G476" i="55"/>
  <c r="L475" i="55"/>
  <c r="G475" i="55"/>
  <c r="L474" i="55"/>
  <c r="G474" i="55"/>
  <c r="L473" i="55"/>
  <c r="G473" i="55"/>
  <c r="L472" i="55"/>
  <c r="G472" i="55"/>
  <c r="L471" i="55"/>
  <c r="G471" i="55"/>
  <c r="L470" i="55"/>
  <c r="G470" i="55"/>
  <c r="L469" i="55"/>
  <c r="G469" i="55"/>
  <c r="L468" i="55"/>
  <c r="G468" i="55"/>
  <c r="L467" i="55"/>
  <c r="G467" i="55"/>
  <c r="L466" i="55"/>
  <c r="G466" i="55"/>
  <c r="L465" i="55"/>
  <c r="G465" i="55"/>
  <c r="L464" i="55"/>
  <c r="G464" i="55"/>
  <c r="L463" i="55"/>
  <c r="G463" i="55"/>
  <c r="L462" i="55"/>
  <c r="G462" i="55"/>
  <c r="L461" i="55"/>
  <c r="G461" i="55"/>
  <c r="L460" i="55"/>
  <c r="G460" i="55"/>
  <c r="L459" i="55"/>
  <c r="G459" i="55"/>
  <c r="L458" i="55"/>
  <c r="G458" i="55"/>
  <c r="L457" i="55"/>
  <c r="G457" i="55"/>
  <c r="L456" i="55"/>
  <c r="G456" i="55"/>
  <c r="L455" i="55"/>
  <c r="G455" i="55"/>
  <c r="L454" i="55"/>
  <c r="G454" i="55"/>
  <c r="L453" i="55"/>
  <c r="G453" i="55"/>
  <c r="L452" i="55"/>
  <c r="G452" i="55"/>
  <c r="L451" i="55"/>
  <c r="G451" i="55"/>
  <c r="L450" i="55"/>
  <c r="G450" i="55"/>
  <c r="L449" i="55"/>
  <c r="G449" i="55"/>
  <c r="L448" i="55"/>
  <c r="G448" i="55"/>
  <c r="L447" i="55"/>
  <c r="G447" i="55"/>
  <c r="L446" i="55"/>
  <c r="G446" i="55"/>
  <c r="L445" i="55"/>
  <c r="G445" i="55"/>
  <c r="L444" i="55"/>
  <c r="G444" i="55"/>
  <c r="L443" i="55"/>
  <c r="G443" i="55"/>
  <c r="L442" i="55"/>
  <c r="G442" i="55"/>
  <c r="L441" i="55"/>
  <c r="G441" i="55"/>
  <c r="L440" i="55"/>
  <c r="G440" i="55"/>
  <c r="L439" i="55"/>
  <c r="G439" i="55"/>
  <c r="L438" i="55"/>
  <c r="G438" i="55"/>
  <c r="L437" i="55"/>
  <c r="G437" i="55"/>
  <c r="L436" i="55"/>
  <c r="G436" i="55"/>
  <c r="L435" i="55"/>
  <c r="G435" i="55"/>
  <c r="L434" i="55"/>
  <c r="G434" i="55"/>
  <c r="L433" i="55"/>
  <c r="G433" i="55"/>
  <c r="L432" i="55"/>
  <c r="G432" i="55"/>
  <c r="L431" i="55"/>
  <c r="G431" i="55"/>
  <c r="L430" i="55"/>
  <c r="G430" i="55"/>
  <c r="L429" i="55"/>
  <c r="G429" i="55"/>
  <c r="L428" i="55"/>
  <c r="G428" i="55"/>
  <c r="L427" i="55"/>
  <c r="G427" i="55"/>
  <c r="L426" i="55"/>
  <c r="G426" i="55"/>
  <c r="L425" i="55"/>
  <c r="G425" i="55"/>
  <c r="L424" i="55"/>
  <c r="G424" i="55"/>
  <c r="L423" i="55"/>
  <c r="G423" i="55"/>
  <c r="L422" i="55"/>
  <c r="G422" i="55"/>
  <c r="L421" i="55"/>
  <c r="G421" i="55"/>
  <c r="L420" i="55"/>
  <c r="G420" i="55"/>
  <c r="L419" i="55"/>
  <c r="G419" i="55"/>
  <c r="L418" i="55"/>
  <c r="G418" i="55"/>
  <c r="L417" i="55"/>
  <c r="G417" i="55"/>
  <c r="L416" i="55"/>
  <c r="G416" i="55"/>
  <c r="L415" i="55"/>
  <c r="G415" i="55"/>
  <c r="L414" i="55"/>
  <c r="G414" i="55"/>
  <c r="L413" i="55"/>
  <c r="G413" i="55"/>
  <c r="L412" i="55"/>
  <c r="G412" i="55"/>
  <c r="L411" i="55"/>
  <c r="G411" i="55"/>
  <c r="L410" i="55"/>
  <c r="G410" i="55"/>
  <c r="L409" i="55"/>
  <c r="G409" i="55"/>
  <c r="L408" i="55"/>
  <c r="G408" i="55"/>
  <c r="L407" i="55"/>
  <c r="G407" i="55"/>
  <c r="L406" i="55"/>
  <c r="G406" i="55"/>
  <c r="L405" i="55"/>
  <c r="G405" i="55"/>
  <c r="L404" i="55"/>
  <c r="G404" i="55"/>
  <c r="L403" i="55"/>
  <c r="G403" i="55"/>
  <c r="L402" i="55"/>
  <c r="G402" i="55"/>
  <c r="L401" i="55"/>
  <c r="G401" i="55"/>
  <c r="L400" i="55"/>
  <c r="G400" i="55"/>
  <c r="L399" i="55"/>
  <c r="G399" i="55"/>
  <c r="L398" i="55"/>
  <c r="G398" i="55"/>
  <c r="L397" i="55"/>
  <c r="G397" i="55"/>
  <c r="L396" i="55"/>
  <c r="G396" i="55"/>
  <c r="L395" i="55"/>
  <c r="G395" i="55"/>
  <c r="L394" i="55"/>
  <c r="G394" i="55"/>
  <c r="L393" i="55"/>
  <c r="G393" i="55"/>
  <c r="L392" i="55"/>
  <c r="G392" i="55"/>
  <c r="L391" i="55"/>
  <c r="G391" i="55"/>
  <c r="L390" i="55"/>
  <c r="G390" i="55"/>
  <c r="L389" i="55"/>
  <c r="G389" i="55"/>
  <c r="L388" i="55"/>
  <c r="G388" i="55"/>
  <c r="L387" i="55"/>
  <c r="G387" i="55"/>
  <c r="L386" i="55"/>
  <c r="G386" i="55"/>
  <c r="L385" i="55"/>
  <c r="G385" i="55"/>
  <c r="L384" i="55"/>
  <c r="G384" i="55"/>
  <c r="L383" i="55"/>
  <c r="G383" i="55"/>
  <c r="L382" i="55"/>
  <c r="G382" i="55"/>
  <c r="L381" i="55"/>
  <c r="G381" i="55"/>
  <c r="L380" i="55"/>
  <c r="G380" i="55"/>
  <c r="L379" i="55"/>
  <c r="G379" i="55"/>
  <c r="L378" i="55"/>
  <c r="G378" i="55"/>
  <c r="L377" i="55"/>
  <c r="G377" i="55"/>
  <c r="L376" i="55"/>
  <c r="G376" i="55"/>
  <c r="L375" i="55"/>
  <c r="G375" i="55"/>
  <c r="L374" i="55"/>
  <c r="G374" i="55"/>
  <c r="L373" i="55"/>
  <c r="G373" i="55"/>
  <c r="L372" i="55"/>
  <c r="G372" i="55"/>
  <c r="L371" i="55"/>
  <c r="G371" i="55"/>
  <c r="L370" i="55"/>
  <c r="G370" i="55"/>
  <c r="L369" i="55"/>
  <c r="G369" i="55"/>
  <c r="L368" i="55"/>
  <c r="G368" i="55"/>
  <c r="L367" i="55"/>
  <c r="G367" i="55"/>
  <c r="L366" i="55"/>
  <c r="G366" i="55"/>
  <c r="L365" i="55"/>
  <c r="G365" i="55"/>
  <c r="L364" i="55"/>
  <c r="G364" i="55"/>
  <c r="L363" i="55"/>
  <c r="G363" i="55"/>
  <c r="L362" i="55"/>
  <c r="G362" i="55"/>
  <c r="L361" i="55"/>
  <c r="G361" i="55"/>
  <c r="L360" i="55"/>
  <c r="G360" i="55"/>
  <c r="L359" i="55"/>
  <c r="G359" i="55"/>
  <c r="L358" i="55"/>
  <c r="G358" i="55"/>
  <c r="L357" i="55"/>
  <c r="G357" i="55"/>
  <c r="L356" i="55"/>
  <c r="G356" i="55"/>
  <c r="L355" i="55"/>
  <c r="G355" i="55"/>
  <c r="L354" i="55"/>
  <c r="G354" i="55"/>
  <c r="L353" i="55"/>
  <c r="G353" i="55"/>
  <c r="L352" i="55"/>
  <c r="G352" i="55"/>
  <c r="L351" i="55"/>
  <c r="G351" i="55"/>
  <c r="L350" i="55"/>
  <c r="G350" i="55"/>
  <c r="L349" i="55"/>
  <c r="G349" i="55"/>
  <c r="L348" i="55"/>
  <c r="G348" i="55"/>
  <c r="L347" i="55"/>
  <c r="G347" i="55"/>
  <c r="L346" i="55"/>
  <c r="G346" i="55"/>
  <c r="L345" i="55"/>
  <c r="G345" i="55"/>
  <c r="L344" i="55"/>
  <c r="G344" i="55"/>
  <c r="L343" i="55"/>
  <c r="G343" i="55"/>
  <c r="L342" i="55"/>
  <c r="G342" i="55"/>
  <c r="L341" i="55"/>
  <c r="G341" i="55"/>
  <c r="L340" i="55"/>
  <c r="G340" i="55"/>
  <c r="L339" i="55"/>
  <c r="G339" i="55"/>
  <c r="L338" i="55"/>
  <c r="G338" i="55"/>
  <c r="L337" i="55"/>
  <c r="G337" i="55"/>
  <c r="L336" i="55"/>
  <c r="G336" i="55"/>
  <c r="L335" i="55"/>
  <c r="G335" i="55"/>
  <c r="L334" i="55"/>
  <c r="G334" i="55"/>
  <c r="L333" i="55"/>
  <c r="G333" i="55"/>
  <c r="L332" i="55"/>
  <c r="G332" i="55"/>
  <c r="L331" i="55"/>
  <c r="G331" i="55"/>
  <c r="L330" i="55"/>
  <c r="G330" i="55"/>
  <c r="L329" i="55"/>
  <c r="G329" i="55"/>
  <c r="L328" i="55"/>
  <c r="G328" i="55"/>
  <c r="L327" i="55"/>
  <c r="G327" i="55"/>
  <c r="L326" i="55"/>
  <c r="G326" i="55"/>
  <c r="L325" i="55"/>
  <c r="G325" i="55"/>
  <c r="L324" i="55"/>
  <c r="G324" i="55"/>
  <c r="L323" i="55"/>
  <c r="G323" i="55"/>
  <c r="L322" i="55"/>
  <c r="G322" i="55"/>
  <c r="L321" i="55"/>
  <c r="G321" i="55"/>
  <c r="L320" i="55"/>
  <c r="G320" i="55"/>
  <c r="L319" i="55"/>
  <c r="G319" i="55"/>
  <c r="L318" i="55"/>
  <c r="G318" i="55"/>
  <c r="L317" i="55"/>
  <c r="G317" i="55"/>
  <c r="L316" i="55"/>
  <c r="G316" i="55"/>
  <c r="L315" i="55"/>
  <c r="G315" i="55"/>
  <c r="L314" i="55"/>
  <c r="G314" i="55"/>
  <c r="L313" i="55"/>
  <c r="G313" i="55"/>
  <c r="L312" i="55"/>
  <c r="G312" i="55"/>
  <c r="L311" i="55"/>
  <c r="G311" i="55"/>
  <c r="L310" i="55"/>
  <c r="G310" i="55"/>
  <c r="L309" i="55"/>
  <c r="G309" i="55"/>
  <c r="L308" i="55"/>
  <c r="G308" i="55"/>
  <c r="L307" i="55"/>
  <c r="G307" i="55"/>
  <c r="L306" i="55"/>
  <c r="G306" i="55"/>
  <c r="L305" i="55"/>
  <c r="G305" i="55"/>
  <c r="L304" i="55"/>
  <c r="G304" i="55"/>
  <c r="L303" i="55"/>
  <c r="G303" i="55"/>
  <c r="L302" i="55"/>
  <c r="G302" i="55"/>
  <c r="L301" i="55"/>
  <c r="G301" i="55"/>
  <c r="L300" i="55"/>
  <c r="G300" i="55"/>
  <c r="L299" i="55"/>
  <c r="G299" i="55"/>
  <c r="L298" i="55"/>
  <c r="G298" i="55"/>
  <c r="L297" i="55"/>
  <c r="G297" i="55"/>
  <c r="L296" i="55"/>
  <c r="G296" i="55"/>
  <c r="L295" i="55"/>
  <c r="G295" i="55"/>
  <c r="L294" i="55"/>
  <c r="G294" i="55"/>
  <c r="L293" i="55"/>
  <c r="G293" i="55"/>
  <c r="L292" i="55"/>
  <c r="G292" i="55"/>
  <c r="L291" i="55"/>
  <c r="G291" i="55"/>
  <c r="L290" i="55"/>
  <c r="G290" i="55"/>
  <c r="L289" i="55"/>
  <c r="G289" i="55"/>
  <c r="L288" i="55"/>
  <c r="G288" i="55"/>
  <c r="L287" i="55"/>
  <c r="G287" i="55"/>
  <c r="L286" i="55"/>
  <c r="G286" i="55"/>
  <c r="L285" i="55"/>
  <c r="G285" i="55"/>
  <c r="L284" i="55"/>
  <c r="G284" i="55"/>
  <c r="L283" i="55"/>
  <c r="G283" i="55"/>
  <c r="L282" i="55"/>
  <c r="G282" i="55"/>
  <c r="L281" i="55"/>
  <c r="G281" i="55"/>
  <c r="L280" i="55"/>
  <c r="G280" i="55"/>
  <c r="L279" i="55"/>
  <c r="G279" i="55"/>
  <c r="L278" i="55"/>
  <c r="G278" i="55"/>
  <c r="L277" i="55"/>
  <c r="G277" i="55"/>
  <c r="L276" i="55"/>
  <c r="G276" i="55"/>
  <c r="L275" i="55"/>
  <c r="G275" i="55"/>
  <c r="L274" i="55"/>
  <c r="G274" i="55"/>
  <c r="L273" i="55"/>
  <c r="G273" i="55"/>
  <c r="L272" i="55"/>
  <c r="G272" i="55"/>
  <c r="L271" i="55"/>
  <c r="G271" i="55"/>
  <c r="L270" i="55"/>
  <c r="G270" i="55"/>
  <c r="L269" i="55"/>
  <c r="G269" i="55"/>
  <c r="L268" i="55"/>
  <c r="G268" i="55"/>
  <c r="L267" i="55"/>
  <c r="G267" i="55"/>
  <c r="L266" i="55"/>
  <c r="G266" i="55"/>
  <c r="L265" i="55"/>
  <c r="G265" i="55"/>
  <c r="L264" i="55"/>
  <c r="G264" i="55"/>
  <c r="L263" i="55"/>
  <c r="G263" i="55"/>
  <c r="L262" i="55"/>
  <c r="G262" i="55"/>
  <c r="L261" i="55"/>
  <c r="G261" i="55"/>
  <c r="L260" i="55"/>
  <c r="G260" i="55"/>
  <c r="L259" i="55"/>
  <c r="G259" i="55"/>
  <c r="L258" i="55"/>
  <c r="G258" i="55"/>
  <c r="L257" i="55"/>
  <c r="G257" i="55"/>
  <c r="L256" i="55"/>
  <c r="G256" i="55"/>
  <c r="L255" i="55"/>
  <c r="G255" i="55"/>
  <c r="L254" i="55"/>
  <c r="G254" i="55"/>
  <c r="L253" i="55"/>
  <c r="G253" i="55"/>
  <c r="L252" i="55"/>
  <c r="G252" i="55"/>
  <c r="L251" i="55"/>
  <c r="G251" i="55"/>
  <c r="L250" i="55"/>
  <c r="G250" i="55"/>
  <c r="L249" i="55"/>
  <c r="G249" i="55"/>
  <c r="L248" i="55"/>
  <c r="G248" i="55"/>
  <c r="L247" i="55"/>
  <c r="G247" i="55"/>
  <c r="L246" i="55"/>
  <c r="G246" i="55"/>
  <c r="L245" i="55"/>
  <c r="G245" i="55"/>
  <c r="L244" i="55"/>
  <c r="G244" i="55"/>
  <c r="L243" i="55"/>
  <c r="G243" i="55"/>
  <c r="L242" i="55"/>
  <c r="G242" i="55"/>
  <c r="L241" i="55"/>
  <c r="G241" i="55"/>
  <c r="L240" i="55"/>
  <c r="G240" i="55"/>
  <c r="L239" i="55"/>
  <c r="G239" i="55"/>
  <c r="L238" i="55"/>
  <c r="G238" i="55"/>
  <c r="L237" i="55"/>
  <c r="G237" i="55"/>
  <c r="L236" i="55"/>
  <c r="G236" i="55"/>
  <c r="L235" i="55"/>
  <c r="G235" i="55"/>
  <c r="L234" i="55"/>
  <c r="G234" i="55"/>
  <c r="L233" i="55"/>
  <c r="G233" i="55"/>
  <c r="L232" i="55"/>
  <c r="G232" i="55"/>
  <c r="L231" i="55"/>
  <c r="G231" i="55"/>
  <c r="L230" i="55"/>
  <c r="G230" i="55"/>
  <c r="L229" i="55"/>
  <c r="G229" i="55"/>
  <c r="L228" i="55"/>
  <c r="G228" i="55"/>
  <c r="L227" i="55"/>
  <c r="G227" i="55"/>
  <c r="L226" i="55"/>
  <c r="G226" i="55"/>
  <c r="L225" i="55"/>
  <c r="G225" i="55"/>
  <c r="L224" i="55"/>
  <c r="G224" i="55"/>
  <c r="L223" i="55"/>
  <c r="G223" i="55"/>
  <c r="L222" i="55"/>
  <c r="G222" i="55"/>
  <c r="L221" i="55"/>
  <c r="G221" i="55"/>
  <c r="L220" i="55"/>
  <c r="G220" i="55"/>
  <c r="L219" i="55"/>
  <c r="G219" i="55"/>
  <c r="L218" i="55"/>
  <c r="G218" i="55"/>
  <c r="L217" i="55"/>
  <c r="G217" i="55"/>
  <c r="L216" i="55"/>
  <c r="G216" i="55"/>
  <c r="L215" i="55"/>
  <c r="G215" i="55"/>
  <c r="L214" i="55"/>
  <c r="G214" i="55"/>
  <c r="L213" i="55"/>
  <c r="G213" i="55"/>
  <c r="L212" i="55"/>
  <c r="G212" i="55"/>
  <c r="L211" i="55"/>
  <c r="G211" i="55"/>
  <c r="L210" i="55"/>
  <c r="G210" i="55"/>
  <c r="L209" i="55"/>
  <c r="G209" i="55"/>
  <c r="L208" i="55"/>
  <c r="G208" i="55"/>
  <c r="L207" i="55"/>
  <c r="G207" i="55"/>
  <c r="L206" i="55"/>
  <c r="G206" i="55"/>
  <c r="L205" i="55"/>
  <c r="G205" i="55"/>
  <c r="L204" i="55"/>
  <c r="G204" i="55"/>
  <c r="L203" i="55"/>
  <c r="G203" i="55"/>
  <c r="L202" i="55"/>
  <c r="G202" i="55"/>
  <c r="L201" i="55"/>
  <c r="G201" i="55"/>
  <c r="L200" i="55"/>
  <c r="G200" i="55"/>
  <c r="L199" i="55"/>
  <c r="G199" i="55"/>
  <c r="L198" i="55"/>
  <c r="G198" i="55"/>
  <c r="L197" i="55"/>
  <c r="G197" i="55"/>
  <c r="L196" i="55"/>
  <c r="G196" i="55"/>
  <c r="L195" i="55"/>
  <c r="G195" i="55"/>
  <c r="L194" i="55"/>
  <c r="G194" i="55"/>
  <c r="L193" i="55"/>
  <c r="G193" i="55"/>
  <c r="L192" i="55"/>
  <c r="G192" i="55"/>
  <c r="L191" i="55"/>
  <c r="G191" i="55"/>
  <c r="L190" i="55"/>
  <c r="G190" i="55"/>
  <c r="L189" i="55"/>
  <c r="G189" i="55"/>
  <c r="L188" i="55"/>
  <c r="G188" i="55"/>
  <c r="L187" i="55"/>
  <c r="G187" i="55"/>
  <c r="L186" i="55"/>
  <c r="G186" i="55"/>
  <c r="L185" i="55"/>
  <c r="G185" i="55"/>
  <c r="L184" i="55"/>
  <c r="G184" i="55"/>
  <c r="L183" i="55"/>
  <c r="G183" i="55"/>
  <c r="L182" i="55"/>
  <c r="G182" i="55"/>
  <c r="L181" i="55"/>
  <c r="G181" i="55"/>
  <c r="L180" i="55"/>
  <c r="G180" i="55"/>
  <c r="L179" i="55"/>
  <c r="G179" i="55"/>
  <c r="L178" i="55"/>
  <c r="G178" i="55"/>
  <c r="L177" i="55"/>
  <c r="G177" i="55"/>
  <c r="L176" i="55"/>
  <c r="G176" i="55"/>
  <c r="L175" i="55"/>
  <c r="G175" i="55"/>
  <c r="L174" i="55"/>
  <c r="G174" i="55"/>
  <c r="L173" i="55"/>
  <c r="G173" i="55"/>
  <c r="L172" i="55"/>
  <c r="G172" i="55"/>
  <c r="L171" i="55"/>
  <c r="G171" i="55"/>
  <c r="L170" i="55"/>
  <c r="G170" i="55"/>
  <c r="L169" i="55"/>
  <c r="G169" i="55"/>
  <c r="L168" i="55"/>
  <c r="G168" i="55"/>
  <c r="L167" i="55"/>
  <c r="G167" i="55"/>
  <c r="L166" i="55"/>
  <c r="G166" i="55"/>
  <c r="L165" i="55"/>
  <c r="G165" i="55"/>
  <c r="L164" i="55"/>
  <c r="G164" i="55"/>
  <c r="L163" i="55"/>
  <c r="G163" i="55"/>
  <c r="L162" i="55"/>
  <c r="G162" i="55"/>
  <c r="L161" i="55"/>
  <c r="G161" i="55"/>
  <c r="L160" i="55"/>
  <c r="G160" i="55"/>
  <c r="L159" i="55"/>
  <c r="G159" i="55"/>
  <c r="L158" i="55"/>
  <c r="G158" i="55"/>
  <c r="L157" i="55"/>
  <c r="G157" i="55"/>
  <c r="L156" i="55"/>
  <c r="G156" i="55"/>
  <c r="L155" i="55"/>
  <c r="G155" i="55"/>
  <c r="L154" i="55"/>
  <c r="G154" i="55"/>
  <c r="L153" i="55"/>
  <c r="G153" i="55"/>
  <c r="L152" i="55"/>
  <c r="G152" i="55"/>
  <c r="L151" i="55"/>
  <c r="G151" i="55"/>
  <c r="L150" i="55"/>
  <c r="G150" i="55"/>
  <c r="L149" i="55"/>
  <c r="G149" i="55"/>
  <c r="L148" i="55"/>
  <c r="G148" i="55"/>
  <c r="L147" i="55"/>
  <c r="G147" i="55"/>
  <c r="L146" i="55"/>
  <c r="G146" i="55"/>
  <c r="L145" i="55"/>
  <c r="G145" i="55"/>
  <c r="L144" i="55"/>
  <c r="G144" i="55"/>
  <c r="L143" i="55"/>
  <c r="G143" i="55"/>
  <c r="L142" i="55"/>
  <c r="G142" i="55"/>
  <c r="L141" i="55"/>
  <c r="G141" i="55"/>
  <c r="L140" i="55"/>
  <c r="G140" i="55"/>
  <c r="L139" i="55"/>
  <c r="G139" i="55"/>
  <c r="L138" i="55"/>
  <c r="G138" i="55"/>
  <c r="L137" i="55"/>
  <c r="G137" i="55"/>
  <c r="L136" i="55"/>
  <c r="G136" i="55"/>
  <c r="L135" i="55"/>
  <c r="G135" i="55"/>
  <c r="L134" i="55"/>
  <c r="G134" i="55"/>
  <c r="L133" i="55"/>
  <c r="G133" i="55"/>
  <c r="L132" i="55"/>
  <c r="G132" i="55"/>
  <c r="L131" i="55"/>
  <c r="G131" i="55"/>
  <c r="L130" i="55"/>
  <c r="G130" i="55"/>
  <c r="L129" i="55"/>
  <c r="G129" i="55"/>
  <c r="L128" i="55"/>
  <c r="G128" i="55"/>
  <c r="L127" i="55"/>
  <c r="G127" i="55"/>
  <c r="L126" i="55"/>
  <c r="G126" i="55"/>
  <c r="L125" i="55"/>
  <c r="G125" i="55"/>
  <c r="L124" i="55"/>
  <c r="G124" i="55"/>
  <c r="L123" i="55"/>
  <c r="G123" i="55"/>
  <c r="L122" i="55"/>
  <c r="G122" i="55"/>
  <c r="L121" i="55"/>
  <c r="G121" i="55"/>
  <c r="L120" i="55"/>
  <c r="G120" i="55"/>
  <c r="L119" i="55"/>
  <c r="G119" i="55"/>
  <c r="L118" i="55"/>
  <c r="G118" i="55"/>
  <c r="L117" i="55"/>
  <c r="G117" i="55"/>
  <c r="L116" i="55"/>
  <c r="G116" i="55"/>
  <c r="L115" i="55"/>
  <c r="G115" i="55"/>
  <c r="L114" i="55"/>
  <c r="G114" i="55"/>
  <c r="L113" i="55"/>
  <c r="G113" i="55"/>
  <c r="L112" i="55"/>
  <c r="G112" i="55"/>
  <c r="L111" i="55"/>
  <c r="G111" i="55"/>
  <c r="L110" i="55"/>
  <c r="G110" i="55"/>
  <c r="L109" i="55"/>
  <c r="G109" i="55"/>
  <c r="L108" i="55"/>
  <c r="G108" i="55"/>
  <c r="L107" i="55"/>
  <c r="G107" i="55"/>
  <c r="L106" i="55"/>
  <c r="G106" i="55"/>
  <c r="L105" i="55"/>
  <c r="G105" i="55"/>
  <c r="L104" i="55"/>
  <c r="G104" i="55"/>
  <c r="L103" i="55"/>
  <c r="G103" i="55"/>
  <c r="L102" i="55"/>
  <c r="G102" i="55"/>
  <c r="L101" i="55"/>
  <c r="G101" i="55"/>
  <c r="L100" i="55"/>
  <c r="G100" i="55"/>
  <c r="L99" i="55"/>
  <c r="G99" i="55"/>
  <c r="L98" i="55"/>
  <c r="G98" i="55"/>
  <c r="L97" i="55"/>
  <c r="G97" i="55"/>
  <c r="L96" i="55"/>
  <c r="G96" i="55"/>
  <c r="L95" i="55"/>
  <c r="G95" i="55"/>
  <c r="L94" i="55"/>
  <c r="G94" i="55"/>
  <c r="L93" i="55"/>
  <c r="G93" i="55"/>
  <c r="L92" i="55"/>
  <c r="G92" i="55"/>
  <c r="L91" i="55"/>
  <c r="G91" i="55"/>
  <c r="L90" i="55"/>
  <c r="G90" i="55"/>
  <c r="L89" i="55"/>
  <c r="G89" i="55"/>
  <c r="L88" i="55"/>
  <c r="G88" i="55"/>
  <c r="L87" i="55"/>
  <c r="G87" i="55"/>
  <c r="L86" i="55"/>
  <c r="G86" i="55"/>
  <c r="L85" i="55"/>
  <c r="G85" i="55"/>
  <c r="L84" i="55"/>
  <c r="G84" i="55"/>
  <c r="L83" i="55"/>
  <c r="G83" i="55"/>
  <c r="L82" i="55"/>
  <c r="G82" i="55"/>
  <c r="L81" i="55"/>
  <c r="G81" i="55"/>
  <c r="L80" i="55"/>
  <c r="G80" i="55"/>
  <c r="L79" i="55"/>
  <c r="G79" i="55"/>
  <c r="L78" i="55"/>
  <c r="G78" i="55"/>
  <c r="L77" i="55"/>
  <c r="G77" i="55"/>
  <c r="L76" i="55"/>
  <c r="G76" i="55"/>
  <c r="L75" i="55"/>
  <c r="G75" i="55"/>
  <c r="L74" i="55"/>
  <c r="G74" i="55"/>
  <c r="L73" i="55"/>
  <c r="G73" i="55"/>
  <c r="L72" i="55"/>
  <c r="G72" i="55"/>
  <c r="L71" i="55"/>
  <c r="G71" i="55"/>
  <c r="L70" i="55"/>
  <c r="G70" i="55"/>
  <c r="L69" i="55"/>
  <c r="G69" i="55"/>
  <c r="L68" i="55"/>
  <c r="G68" i="55"/>
  <c r="L67" i="55"/>
  <c r="G67" i="55"/>
  <c r="L66" i="55"/>
  <c r="G66" i="55"/>
  <c r="L65" i="55"/>
  <c r="G65" i="55"/>
  <c r="L64" i="55"/>
  <c r="G64" i="55"/>
  <c r="L63" i="55"/>
  <c r="G63" i="55"/>
  <c r="L62" i="55"/>
  <c r="G62" i="55"/>
  <c r="L61" i="55"/>
  <c r="G61" i="55"/>
  <c r="L60" i="55"/>
  <c r="G60" i="55"/>
  <c r="L59" i="55"/>
  <c r="G59" i="55"/>
  <c r="L58" i="55"/>
  <c r="G58" i="55"/>
  <c r="L57" i="55"/>
  <c r="G57" i="55"/>
  <c r="L56" i="55"/>
  <c r="G56" i="55"/>
  <c r="L55" i="55"/>
  <c r="G55" i="55"/>
  <c r="L54" i="55"/>
  <c r="G54" i="55"/>
  <c r="L53" i="55"/>
  <c r="G53" i="55"/>
  <c r="L52" i="55"/>
  <c r="G52" i="55"/>
  <c r="L51" i="55"/>
  <c r="G51" i="55"/>
  <c r="L50" i="55"/>
  <c r="G50" i="55"/>
  <c r="L49" i="55"/>
  <c r="G49" i="55"/>
  <c r="L48" i="55"/>
  <c r="G48" i="55"/>
  <c r="L47" i="55"/>
  <c r="G47" i="55"/>
  <c r="L46" i="55"/>
  <c r="G46" i="55"/>
  <c r="L45" i="55"/>
  <c r="G45" i="55"/>
  <c r="L44" i="55"/>
  <c r="G44" i="55"/>
  <c r="L43" i="55"/>
  <c r="G43" i="55"/>
  <c r="L42" i="55"/>
  <c r="G42" i="55"/>
  <c r="L41" i="55"/>
  <c r="G41" i="55"/>
  <c r="L40" i="55"/>
  <c r="G40" i="55"/>
  <c r="L39" i="55"/>
  <c r="G39" i="55"/>
  <c r="L38" i="55"/>
  <c r="G38" i="55"/>
  <c r="L37" i="55"/>
  <c r="G37" i="55"/>
  <c r="L36" i="55"/>
  <c r="G36" i="55"/>
  <c r="L35" i="55"/>
  <c r="G35" i="55"/>
  <c r="L34" i="55"/>
  <c r="G34" i="55"/>
  <c r="L33" i="55"/>
  <c r="G33" i="55"/>
  <c r="L32" i="55"/>
  <c r="G32" i="55"/>
  <c r="L31" i="55"/>
  <c r="G31" i="55"/>
  <c r="L30" i="55"/>
  <c r="G30" i="55"/>
  <c r="L29" i="55"/>
  <c r="G29" i="55"/>
  <c r="L28" i="55"/>
  <c r="G28" i="55"/>
  <c r="L27" i="55"/>
  <c r="G27" i="55"/>
  <c r="L26" i="55"/>
  <c r="G26" i="55"/>
  <c r="L25" i="55"/>
  <c r="G25" i="55"/>
  <c r="L24" i="55"/>
  <c r="G24" i="55"/>
  <c r="L23" i="55"/>
  <c r="G23" i="55"/>
  <c r="L22" i="55"/>
  <c r="G22" i="55"/>
  <c r="L21" i="55"/>
  <c r="G21" i="55"/>
  <c r="L20" i="55"/>
  <c r="G20" i="55"/>
  <c r="L19" i="55"/>
  <c r="G19" i="55"/>
  <c r="L18" i="55"/>
  <c r="G18" i="55"/>
  <c r="L17" i="55"/>
  <c r="G17" i="55"/>
  <c r="L16" i="55"/>
  <c r="G16" i="55"/>
  <c r="L15" i="55"/>
  <c r="G15" i="55"/>
  <c r="L14" i="55"/>
  <c r="G14" i="55"/>
  <c r="L13" i="55"/>
  <c r="G13" i="55"/>
  <c r="L12" i="55"/>
  <c r="G12" i="55"/>
  <c r="L2344" i="55" l="1"/>
  <c r="J2347" i="55" s="1"/>
  <c r="E2347" i="55" s="1"/>
  <c r="F81" i="79"/>
  <c r="L8" i="55"/>
  <c r="P28" i="15"/>
  <c r="P32" i="15" s="1"/>
  <c r="F92" i="79"/>
  <c r="F59" i="79"/>
  <c r="F103" i="79"/>
  <c r="F70" i="79"/>
  <c r="F114" i="79"/>
  <c r="F26" i="79"/>
  <c r="C116" i="79" l="1"/>
  <c r="C118" i="79" s="1"/>
  <c r="C117" i="79"/>
  <c r="C119" i="79" l="1"/>
</calcChain>
</file>

<file path=xl/sharedStrings.xml><?xml version="1.0" encoding="utf-8"?>
<sst xmlns="http://schemas.openxmlformats.org/spreadsheetml/2006/main" count="41444" uniqueCount="6119">
  <si>
    <t>Republic of the Philippines</t>
  </si>
  <si>
    <t>Department of Health</t>
  </si>
  <si>
    <t>CONNER DISTRICT HOSPITAL</t>
  </si>
  <si>
    <t>Conner, Apayao</t>
  </si>
  <si>
    <t>PROJECT PROCURMENT MANAGEMENT PLAN</t>
  </si>
  <si>
    <t>CY 2022</t>
  </si>
  <si>
    <t>OFFICE</t>
  </si>
  <si>
    <t>CODE</t>
  </si>
  <si>
    <t>ACCOUNT TITLE</t>
  </si>
  <si>
    <t>RANK NO.</t>
  </si>
  <si>
    <t>ITEM DESCRIPTION/
GENERAL SPECIFICATION</t>
  </si>
  <si>
    <t>Total Qty Consumed/ Used 
(2nd Sem-2019 plus 1st Sem of 2020)</t>
  </si>
  <si>
    <t>TTAL QTY
(2022 Proposal)</t>
  </si>
  <si>
    <t>UNIT</t>
  </si>
  <si>
    <t>unit Price</t>
  </si>
  <si>
    <t>TOTAL AMOUNT</t>
  </si>
  <si>
    <t>FIRST SEMESTER</t>
  </si>
  <si>
    <t>SECOND SEMESTER</t>
  </si>
  <si>
    <t>RECOMMENDED PROCUREMENT METHOD</t>
  </si>
  <si>
    <t>SOURCE OF FUNDING</t>
  </si>
  <si>
    <t>Q1 Qty</t>
  </si>
  <si>
    <t>Q1 Cost</t>
  </si>
  <si>
    <t>Q2 Qty</t>
  </si>
  <si>
    <t>Q2 Cost</t>
  </si>
  <si>
    <t>Q3 Qty</t>
  </si>
  <si>
    <t>Q3 Cost</t>
  </si>
  <si>
    <t>Q4 Qty</t>
  </si>
  <si>
    <t>Q4 Cost</t>
  </si>
  <si>
    <t>GENERAL SPECIFICATION</t>
  </si>
  <si>
    <t>ITEM DESCRIPTION</t>
  </si>
  <si>
    <t>Column1</t>
  </si>
  <si>
    <t>ttq</t>
  </si>
  <si>
    <t>TOTAL QUANTITY
(2021 Proposal)</t>
  </si>
  <si>
    <t xml:space="preserve">Psychology </t>
  </si>
  <si>
    <t>Books</t>
  </si>
  <si>
    <t>Bender Visual-Motor Gestalt Test, 2nd Ed., 5 - 79 yrs. Old</t>
  </si>
  <si>
    <t>set</t>
  </si>
  <si>
    <t>NEO Personality Inventory-Revised, 17-89 yrs. Old</t>
  </si>
  <si>
    <t>Noaco Anger Scale and Provocation Inventory, 9 - 84 yrs. Old</t>
  </si>
  <si>
    <t>OMNI Personal Inventories,  18-74 yrs. Old</t>
  </si>
  <si>
    <t>Ravens Progressive Matrices-Advance (RPM-A)</t>
  </si>
  <si>
    <t>Ravens Progressive Matrices-Coloured (RPM-C)</t>
  </si>
  <si>
    <t>Ravens Progressive Matrices-Standard (RPM-S)</t>
  </si>
  <si>
    <t>Slosson Intelligence Test - 4th Ed., 4 - 65 yrs.</t>
  </si>
  <si>
    <t>pc</t>
  </si>
  <si>
    <t>Books: Semi-Expandable</t>
  </si>
  <si>
    <t>NEO Inventories Problems in Living Checklist (pck/25)</t>
  </si>
  <si>
    <t>NEO Inventories Style Graph Booklets (pck/25)</t>
  </si>
  <si>
    <t>NEO Job Profiler Booklets (pkg/25)</t>
  </si>
  <si>
    <t>Thematic Appreciation Test (TAT), Age 5 to 79</t>
  </si>
  <si>
    <t>CIU</t>
  </si>
  <si>
    <t xml:space="preserve">Computer Software </t>
  </si>
  <si>
    <t>Software</t>
  </si>
  <si>
    <t>Microsoft Office Professional Plus 2019 Product Key</t>
  </si>
  <si>
    <t>license</t>
  </si>
  <si>
    <t/>
  </si>
  <si>
    <t>Cashier Unit</t>
  </si>
  <si>
    <t>Billings &amp; Claims</t>
  </si>
  <si>
    <t>AO/Budget</t>
  </si>
  <si>
    <t>Accounting</t>
  </si>
  <si>
    <t>added</t>
  </si>
  <si>
    <t>COH</t>
  </si>
  <si>
    <t>COVID</t>
  </si>
  <si>
    <t>Nursing Service</t>
  </si>
  <si>
    <t>Dietary Unit</t>
  </si>
  <si>
    <t>EFM</t>
  </si>
  <si>
    <t>HEPO</t>
  </si>
  <si>
    <t>ISO</t>
  </si>
  <si>
    <t>Laboratory</t>
  </si>
  <si>
    <t>MSS</t>
  </si>
  <si>
    <t>OPD</t>
  </si>
  <si>
    <t>Pharmacy</t>
  </si>
  <si>
    <t>Radiology Unit</t>
  </si>
  <si>
    <t>Supply Unit</t>
  </si>
  <si>
    <t>Laundry</t>
  </si>
  <si>
    <t xml:space="preserve">Software License - Antivirus software </t>
  </si>
  <si>
    <t>Drugs and Medicines</t>
  </si>
  <si>
    <t>Acetylcysteine</t>
  </si>
  <si>
    <t>100mg/ml, 3ml ampule</t>
  </si>
  <si>
    <t>amp</t>
  </si>
  <si>
    <t>200mg sachet</t>
  </si>
  <si>
    <t>sachet</t>
  </si>
  <si>
    <t>600mg effervescent tablet</t>
  </si>
  <si>
    <t>tab</t>
  </si>
  <si>
    <t>Allopurinol</t>
  </si>
  <si>
    <t>100mg tab.</t>
  </si>
  <si>
    <t>300mg tab.</t>
  </si>
  <si>
    <t>Aluminum Hydroxide + Magnesium
Hydroxide 200 mg + 100 mg Tablet</t>
  </si>
  <si>
    <t>100mg tablet</t>
  </si>
  <si>
    <t>Aluminum Hydroxide + Magnesium
Hydroxide 225 mg + 200 mg/5 mL</t>
  </si>
  <si>
    <t>60 mL Suspension</t>
  </si>
  <si>
    <t>bot</t>
  </si>
  <si>
    <t>Amikacin (as Fulfate)</t>
  </si>
  <si>
    <t>250mg/ml, 2ml vial</t>
  </si>
  <si>
    <t>vial</t>
  </si>
  <si>
    <t>Aminophylline</t>
  </si>
  <si>
    <t>25mg/ml, 10ml amp</t>
  </si>
  <si>
    <t xml:space="preserve">Amiodarone </t>
  </si>
  <si>
    <t xml:space="preserve">50 mg/mL, 3 mL Ampule </t>
  </si>
  <si>
    <t xml:space="preserve">Amlodipine </t>
  </si>
  <si>
    <t>10mg tab</t>
  </si>
  <si>
    <t>5mg tab</t>
  </si>
  <si>
    <t>Amoxicillin</t>
  </si>
  <si>
    <t>100 mg/mL, 15 mL Drops</t>
  </si>
  <si>
    <t>250mg capsule</t>
  </si>
  <si>
    <t>cap</t>
  </si>
  <si>
    <t>250mg/5ml.,60ml susp</t>
  </si>
  <si>
    <t>500mg capsule</t>
  </si>
  <si>
    <t xml:space="preserve">Amoxicillin </t>
  </si>
  <si>
    <t>125/5ml susp.,60ml</t>
  </si>
  <si>
    <t>Ampicillin</t>
  </si>
  <si>
    <t>1g vial</t>
  </si>
  <si>
    <t>250mg vial</t>
  </si>
  <si>
    <t>500mg vial</t>
  </si>
  <si>
    <t xml:space="preserve">Ampicillin+ Sulbactam </t>
  </si>
  <si>
    <t>500mg/250mg vial</t>
  </si>
  <si>
    <t>Ascorbic Acid (Vitamin C)</t>
  </si>
  <si>
    <t>100mg/5ml syrup, 120ml</t>
  </si>
  <si>
    <t>100mg/5ml syrup, 60ml</t>
  </si>
  <si>
    <t>100mg/ml, 15 mL Oral Drops</t>
  </si>
  <si>
    <t>100mg/ml, 30ml oral drops</t>
  </si>
  <si>
    <t>500 mg tab</t>
  </si>
  <si>
    <t>Aspirin</t>
  </si>
  <si>
    <t>80mg tablet</t>
  </si>
  <si>
    <t>Atenolol</t>
  </si>
  <si>
    <t>50mg tablet</t>
  </si>
  <si>
    <t xml:space="preserve">Atorvastatin </t>
  </si>
  <si>
    <t>10mg tablet</t>
  </si>
  <si>
    <t>20mg tablet</t>
  </si>
  <si>
    <t>40mg tablet</t>
  </si>
  <si>
    <t xml:space="preserve">Atracurium </t>
  </si>
  <si>
    <t>10 mg/mL, 2.5 ml Ampule</t>
  </si>
  <si>
    <t>Atropine</t>
  </si>
  <si>
    <t>1 mg/mL, 1 mL Ampule</t>
  </si>
  <si>
    <t xml:space="preserve">ATS 1500 IU/ml </t>
  </si>
  <si>
    <t>1ml amp IM</t>
  </si>
  <si>
    <t xml:space="preserve">ATS 3000 IU/ml </t>
  </si>
  <si>
    <t>Azithromycin</t>
  </si>
  <si>
    <t>200 mg/5 mL, 15 ml Suspension</t>
  </si>
  <si>
    <t>500mg tablet</t>
  </si>
  <si>
    <t xml:space="preserve">Azithromycin </t>
  </si>
  <si>
    <t>500mg powder vial</t>
  </si>
  <si>
    <t>Betahistine</t>
  </si>
  <si>
    <t>16mg tablet</t>
  </si>
  <si>
    <t>24mg tablet</t>
  </si>
  <si>
    <t>8mg tablet</t>
  </si>
  <si>
    <t xml:space="preserve">Betamethasone Cream </t>
  </si>
  <si>
    <t>0.1%, 5mg tube</t>
  </si>
  <si>
    <t>tube</t>
  </si>
  <si>
    <t>Bisacodyl</t>
  </si>
  <si>
    <t>10mg suppository</t>
  </si>
  <si>
    <t>5 mg Tablet</t>
  </si>
  <si>
    <t>5mg suppository</t>
  </si>
  <si>
    <t>Budesonide</t>
  </si>
  <si>
    <t>250mcg/ml ,2ml respiratory sol'n.</t>
  </si>
  <si>
    <t>neb</t>
  </si>
  <si>
    <t>Budesonide + Formoterol</t>
  </si>
  <si>
    <t>160mcg + 4.5 mcg x 60 doses dry powder inhaler</t>
  </si>
  <si>
    <t>resp</t>
  </si>
  <si>
    <t>80mcg + 4.5 mcg x 60 doses dry powder inhaler</t>
  </si>
  <si>
    <t>Bupivacaine</t>
  </si>
  <si>
    <t>0.5% x 4ml amp. (spinal) as hydrochloride</t>
  </si>
  <si>
    <t>0.5%, 10ml ampule</t>
  </si>
  <si>
    <t xml:space="preserve">Bupivacaine </t>
  </si>
  <si>
    <t>0.5% as Isobaric</t>
  </si>
  <si>
    <t xml:space="preserve">Butamirate Citrate </t>
  </si>
  <si>
    <t xml:space="preserve">50 mg MR tablet </t>
  </si>
  <si>
    <t>7.5 mg/5ml , 120ml syrup</t>
  </si>
  <si>
    <t>Calcium Carbonate</t>
  </si>
  <si>
    <t>500mg chewable tablet</t>
  </si>
  <si>
    <t>Calcium Gluconate</t>
  </si>
  <si>
    <t>10%, 10 mL Vial</t>
  </si>
  <si>
    <t>Captopril</t>
  </si>
  <si>
    <t>25mg tablet</t>
  </si>
  <si>
    <t>Carboprost</t>
  </si>
  <si>
    <t>125 mcg/0.5 ml Solution</t>
  </si>
  <si>
    <t>Cefalexin</t>
  </si>
  <si>
    <t>100mg/ml, 10 ml oral drops</t>
  </si>
  <si>
    <t xml:space="preserve">250 mg/5 mL, 60 mL Bottle </t>
  </si>
  <si>
    <t xml:space="preserve">Cefalexin </t>
  </si>
  <si>
    <t>125mg/5ml, susp 60ml</t>
  </si>
  <si>
    <t xml:space="preserve">Cefazolin </t>
  </si>
  <si>
    <t xml:space="preserve">1g vial </t>
  </si>
  <si>
    <t>Cefixime</t>
  </si>
  <si>
    <t>100mg/5ml, 60ml suspension</t>
  </si>
  <si>
    <t>200mg capsule</t>
  </si>
  <si>
    <t>20mg/ml, 10ml suspension</t>
  </si>
  <si>
    <t xml:space="preserve">Ceftazidime </t>
  </si>
  <si>
    <t>Ceftriaxone</t>
  </si>
  <si>
    <t>1g + 10ml diluent vial</t>
  </si>
  <si>
    <t xml:space="preserve">Cefuroxime </t>
  </si>
  <si>
    <t>250 mg/5 mL, 120 ml Granule for suspension</t>
  </si>
  <si>
    <t xml:space="preserve">750mg vial </t>
  </si>
  <si>
    <t>Celecoxib</t>
  </si>
  <si>
    <t xml:space="preserve">Cetirizine </t>
  </si>
  <si>
    <t>10 mg Tablet</t>
  </si>
  <si>
    <t>1mg/mL, 30 mL Bottle</t>
  </si>
  <si>
    <t>Cetirizine (as Dihydrochloride)</t>
  </si>
  <si>
    <t>5mg/5 ml, 30 ml Syrup</t>
  </si>
  <si>
    <t>Chloramphenicol</t>
  </si>
  <si>
    <t>1 gram vial</t>
  </si>
  <si>
    <t>125mg /5ml, 60ml suspension</t>
  </si>
  <si>
    <t xml:space="preserve">Chlorphenamine (Chlorpheniramine) </t>
  </si>
  <si>
    <t>10mg/ml, 1ml ampule</t>
  </si>
  <si>
    <t>4mg tablet</t>
  </si>
  <si>
    <t>Cinnarizine</t>
  </si>
  <si>
    <t>25mg tab.</t>
  </si>
  <si>
    <t>Ciprofloxacin</t>
  </si>
  <si>
    <t xml:space="preserve">Ciprofloxacin </t>
  </si>
  <si>
    <t>2mg/ml, 100ml vial</t>
  </si>
  <si>
    <t>Clarithromycin</t>
  </si>
  <si>
    <t>125mg/5ml,  50ml susp.</t>
  </si>
  <si>
    <t>Clindamycin</t>
  </si>
  <si>
    <t>150mg/ml, 2ml ampule</t>
  </si>
  <si>
    <t>300mg capsule</t>
  </si>
  <si>
    <t>75 mg/5 mL, 60 ml Suspension</t>
  </si>
  <si>
    <t xml:space="preserve">Clonidine </t>
  </si>
  <si>
    <t>150mcg/ml, 1ml ampule</t>
  </si>
  <si>
    <t>75mcg tablet</t>
  </si>
  <si>
    <t xml:space="preserve">Clopidogrel </t>
  </si>
  <si>
    <t>75mg tablet</t>
  </si>
  <si>
    <t>Cloxacillin (as Sodium)</t>
  </si>
  <si>
    <t>250 mg/5mL, 60 mL Bottle</t>
  </si>
  <si>
    <t>Co-amoxiclav (Amoxicillin + Potassium Clavulanate)</t>
  </si>
  <si>
    <t>200 mg + 28.5 mg/5 mL, 70 mL Suspension</t>
  </si>
  <si>
    <t>400 mg + 57 mg/5 mL, 70 mL Suspension</t>
  </si>
  <si>
    <t>500 mg + 125 mg Tablet</t>
  </si>
  <si>
    <t>Colchicine</t>
  </si>
  <si>
    <t>500mcg tablet</t>
  </si>
  <si>
    <t>Cotrimoxazole (Sulfamethoxazole + Trimethoprim)</t>
  </si>
  <si>
    <t>200 mg + 40 mg/5mL, 70 mL Suspension</t>
  </si>
  <si>
    <t>400 mg + 80 mg Tablet</t>
  </si>
  <si>
    <t>400 mg + 80 mg/5
mL, 60 mL Suspension</t>
  </si>
  <si>
    <t xml:space="preserve">Cotrimoxazole forte </t>
  </si>
  <si>
    <t>800mg/160mg tablet</t>
  </si>
  <si>
    <t>Dexamethasone</t>
  </si>
  <si>
    <t>4mg/ml, 2ml amp</t>
  </si>
  <si>
    <t>Diazepam</t>
  </si>
  <si>
    <t>5mg tablet</t>
  </si>
  <si>
    <t>5mg/ml, 2 ml ampule</t>
  </si>
  <si>
    <t xml:space="preserve">Diclofenac </t>
  </si>
  <si>
    <t>25mg/ml, 3 ml ampule</t>
  </si>
  <si>
    <t>50mg Tablet</t>
  </si>
  <si>
    <t>Dicycloverine (Dicyclomine)</t>
  </si>
  <si>
    <t>10 mg/5mL, 60 mL Syrup</t>
  </si>
  <si>
    <t>Digoxin</t>
  </si>
  <si>
    <t>250 mcg/mL, 2 mL Ampule</t>
  </si>
  <si>
    <t>250mcg tablet</t>
  </si>
  <si>
    <t>Diphenhydramine (as Hydrochloride)</t>
  </si>
  <si>
    <t>12.5mg/5ml, 60ml  syrup</t>
  </si>
  <si>
    <t>50 mg/mL, 1 mL Ampule</t>
  </si>
  <si>
    <t>50mg capsule</t>
  </si>
  <si>
    <t>Dobutamine</t>
  </si>
  <si>
    <t>50 mg/mL, 5 mL Ampule</t>
  </si>
  <si>
    <t>Domperidone</t>
  </si>
  <si>
    <t>1 mg/mL, 60 mL Suspension</t>
  </si>
  <si>
    <t>Dopamine</t>
  </si>
  <si>
    <t>40 mg/mL, 5 mL Ampule</t>
  </si>
  <si>
    <t>800 mcg/mL, 250 mL D5W Pre-mixed</t>
  </si>
  <si>
    <t>Doxycycline (as Hyclate)</t>
  </si>
  <si>
    <t>100mg capsule</t>
  </si>
  <si>
    <t>Enoxaparin</t>
  </si>
  <si>
    <t>100 mg/mL, 0.4 mL Prefilled syringe</t>
  </si>
  <si>
    <t>Ephedrine</t>
  </si>
  <si>
    <t>Epinephrine</t>
  </si>
  <si>
    <t>Erythromycin</t>
  </si>
  <si>
    <t>200 mg/5 mL, 60 mL Suspension</t>
  </si>
  <si>
    <t>500 mg Tablet</t>
  </si>
  <si>
    <t>Erythromycin Eye Ointment</t>
  </si>
  <si>
    <t>0.5%, 3.5 g Tube</t>
  </si>
  <si>
    <t>Ethambutol HCl</t>
  </si>
  <si>
    <t>400mg tablet</t>
  </si>
  <si>
    <t>Fentanyl</t>
  </si>
  <si>
    <t>50mcg/mL, 2mL Ampule</t>
  </si>
  <si>
    <t>Ferrous Salt</t>
  </si>
  <si>
    <t>(equiv. to 15 mg elemental iron/0.6 mL), 15 mL Drops</t>
  </si>
  <si>
    <t>(equiv. to 30 mg elemental iron/5 mL), 60 mL Syrup</t>
  </si>
  <si>
    <t>equiv. to 60 mg
elemental iron Tablet</t>
  </si>
  <si>
    <t>Ferrous Sulfate + Folic Acid</t>
  </si>
  <si>
    <t>60 mg elemental iron + 400 mcg folic acid Film coated tablet</t>
  </si>
  <si>
    <t>Furosemide</t>
  </si>
  <si>
    <t xml:space="preserve">Furosemide </t>
  </si>
  <si>
    <t>40mg/2ml amp</t>
  </si>
  <si>
    <t>Gabapentin</t>
  </si>
  <si>
    <t>100mg</t>
  </si>
  <si>
    <t>300mg</t>
  </si>
  <si>
    <t>Gliclazide</t>
  </si>
  <si>
    <t>30mg MR tablet</t>
  </si>
  <si>
    <t>60mg MR tablet</t>
  </si>
  <si>
    <t>Heparin (as Sodium)</t>
  </si>
  <si>
    <t>1000 IU/ml,5ml vial</t>
  </si>
  <si>
    <t>5000 IU/ml,5ml vial</t>
  </si>
  <si>
    <t>Hydralazine</t>
  </si>
  <si>
    <t>20 mg/mL, 1 mL Ampule</t>
  </si>
  <si>
    <t>Hydrocortisone</t>
  </si>
  <si>
    <t>100 mg powder, Vial</t>
  </si>
  <si>
    <t>250 mg powder, Vial</t>
  </si>
  <si>
    <t>Hydrocortisone Cream</t>
  </si>
  <si>
    <t>1%, 5g Tube</t>
  </si>
  <si>
    <t>Hyoscine (as N-butyl bromide)</t>
  </si>
  <si>
    <t>10mg Tab</t>
  </si>
  <si>
    <t>20mg/mL, 1 mL Ampule</t>
  </si>
  <si>
    <t>I.V. Fluids, 0.9% Sodium Chloride</t>
  </si>
  <si>
    <t>1L Bottle</t>
  </si>
  <si>
    <t>1L Soln for irrigation Bottle</t>
  </si>
  <si>
    <t>50 mL Bottle</t>
  </si>
  <si>
    <t>500 mL Bottle</t>
  </si>
  <si>
    <t>I.V. Fluids, 10% Dextrose in Water</t>
  </si>
  <si>
    <t>I.V. Fluids, 5% Dextrose in 0.3% Sodium Chloride</t>
  </si>
  <si>
    <t>I.V. Fluids, 5% Dextrose in 0.9% Sodium Chloride</t>
  </si>
  <si>
    <t>I.V. Fluids, 5% Dextrose in Lactated Ringer's</t>
  </si>
  <si>
    <t>I.V. Fluids, 5% Dextrose in Water</t>
  </si>
  <si>
    <t>250 mL Bottle</t>
  </si>
  <si>
    <t>I.V. Fluids, Balanced Multiple Maintenance Solution with 5% Dextrose for Adult</t>
  </si>
  <si>
    <t>I.V. Fluids, Lactated Ringer's Solution</t>
  </si>
  <si>
    <t>Ibuprofen</t>
  </si>
  <si>
    <t>100 mg/5 mL, 60 mL Bottle</t>
  </si>
  <si>
    <t>200 mg/5 mL, 60 mL Bottle</t>
  </si>
  <si>
    <t>200mg tablet</t>
  </si>
  <si>
    <t>400mg tab.</t>
  </si>
  <si>
    <t>Ipratropium + Salbutamol</t>
  </si>
  <si>
    <t>500 mcg + 2.5 mg x 2.5 mL (unit dose) Respiratory Solution</t>
  </si>
  <si>
    <t>Isoflurane</t>
  </si>
  <si>
    <t>100 mL Bottle</t>
  </si>
  <si>
    <t>Isosorbide -5- Mononitrate</t>
  </si>
  <si>
    <t>Isosorbide Dinitrate</t>
  </si>
  <si>
    <t>1mg/ml, 10ml amp</t>
  </si>
  <si>
    <t>5mg SL tablet</t>
  </si>
  <si>
    <t>Isoxsuprine Hydrochloride</t>
  </si>
  <si>
    <t>5 mg/mL, 2 mL Ampule</t>
  </si>
  <si>
    <t xml:space="preserve">Ketamine </t>
  </si>
  <si>
    <t>50mg/ml, 10ml vial</t>
  </si>
  <si>
    <t>Ketorolac</t>
  </si>
  <si>
    <t>30 mg/mL, 1mL Ampule</t>
  </si>
  <si>
    <t>Lactulose</t>
  </si>
  <si>
    <t>3.3g/5ml, 120ml syr. bottle</t>
  </si>
  <si>
    <t>Lagundi</t>
  </si>
  <si>
    <t>300mg tablet</t>
  </si>
  <si>
    <t>300mg/5ml, 120ml bottle</t>
  </si>
  <si>
    <t>Dental Unit</t>
  </si>
  <si>
    <t xml:space="preserve">Lidocaine </t>
  </si>
  <si>
    <t>10% in 50ml spray</t>
  </si>
  <si>
    <t xml:space="preserve">Lidocaine  </t>
  </si>
  <si>
    <t>2%, 1.8mL w/ epinephrine Carpule</t>
  </si>
  <si>
    <t>carp</t>
  </si>
  <si>
    <t>2%, 20 mL Ampule</t>
  </si>
  <si>
    <t>Loratadine</t>
  </si>
  <si>
    <t>Losartan</t>
  </si>
  <si>
    <t>Losartan + Hydrochlorothiazide</t>
  </si>
  <si>
    <t>50mg +12.5 mg Tablet</t>
  </si>
  <si>
    <t>Magnesium Sulfate</t>
  </si>
  <si>
    <t>250 mg/mL, 10mL Ampule</t>
  </si>
  <si>
    <t>Mannitol</t>
  </si>
  <si>
    <t>20%, 500ml bottle</t>
  </si>
  <si>
    <t>Mebendazole</t>
  </si>
  <si>
    <t>100mg/5ml, 60ml  susp.</t>
  </si>
  <si>
    <t>Mefenamic Acid</t>
  </si>
  <si>
    <t xml:space="preserve">Mefenamic acid </t>
  </si>
  <si>
    <t>50mg/5ml syrup</t>
  </si>
  <si>
    <t>Metformin Hydrochloride</t>
  </si>
  <si>
    <t>Methylergometrine</t>
  </si>
  <si>
    <t>200 mcg/mL, 1mL Ampule</t>
  </si>
  <si>
    <t xml:space="preserve">Methylergonometrine maleate </t>
  </si>
  <si>
    <t>tablet</t>
  </si>
  <si>
    <t xml:space="preserve">Methylprednisolone </t>
  </si>
  <si>
    <t>4 mg Tablet</t>
  </si>
  <si>
    <t>40 mg (single dose) Vial</t>
  </si>
  <si>
    <t>Metoclopramide</t>
  </si>
  <si>
    <t>5 mg/5 mL, 60 mL Syrup</t>
  </si>
  <si>
    <t>Metoprolol (as Tartrate)</t>
  </si>
  <si>
    <t>Metronidazole</t>
  </si>
  <si>
    <t>125 mg/5 mL, 60 mL Suspension</t>
  </si>
  <si>
    <t xml:space="preserve">Metronidazole </t>
  </si>
  <si>
    <t>500mg IV solution 50ml</t>
  </si>
  <si>
    <t>Midazolam</t>
  </si>
  <si>
    <t>5 mg/mL, 1 mL Ampule</t>
  </si>
  <si>
    <t>Montelukast</t>
  </si>
  <si>
    <t>4 mg Chewable Tablet</t>
  </si>
  <si>
    <t>Morphine (As Sulfate)</t>
  </si>
  <si>
    <t>10 mg/mL, 1mL Ampule</t>
  </si>
  <si>
    <t>30mg tab</t>
  </si>
  <si>
    <t>Multivitamins</t>
  </si>
  <si>
    <t>1 mL ,15 mL Drops</t>
  </si>
  <si>
    <t>5 mL, 60 mL Syrup</t>
  </si>
  <si>
    <t>adults, tablet</t>
  </si>
  <si>
    <t>Mupirocin Ointment</t>
  </si>
  <si>
    <t>2%, 15 g Tube</t>
  </si>
  <si>
    <t>Nalbuphine</t>
  </si>
  <si>
    <t>10mg/ml x 1ml amp</t>
  </si>
  <si>
    <t>Naloxone</t>
  </si>
  <si>
    <t>400mcg/ml, 1ml ampule</t>
  </si>
  <si>
    <t>Naproxen Sodium</t>
  </si>
  <si>
    <t>500mg tab.</t>
  </si>
  <si>
    <t>Neostigmine</t>
  </si>
  <si>
    <t>50mcg/1ml amp</t>
  </si>
  <si>
    <t>Nicardipine</t>
  </si>
  <si>
    <t xml:space="preserve">Nifedipine </t>
  </si>
  <si>
    <t>10mg  capsule</t>
  </si>
  <si>
    <t>Omeprazole</t>
  </si>
  <si>
    <t>20mg capsule</t>
  </si>
  <si>
    <t>40 mg powder vial + 10mL solvent Ampule</t>
  </si>
  <si>
    <t>40mg capsule</t>
  </si>
  <si>
    <t>Oral Rehydration Salts</t>
  </si>
  <si>
    <t>(ORS 75-replacement) 4.1 g Sachet</t>
  </si>
  <si>
    <t xml:space="preserve">Oxycodone </t>
  </si>
  <si>
    <t>10 mg/mL, 2mL Ampule</t>
  </si>
  <si>
    <t>Oxytocin</t>
  </si>
  <si>
    <t>10 IU/mL, 1 mL Ampule</t>
  </si>
  <si>
    <t>Paracetamol</t>
  </si>
  <si>
    <t>100 mg/ml, 15 mL Drops</t>
  </si>
  <si>
    <t>120 mg/5 mL (125mg/5 mL), 60 mL Bottle</t>
  </si>
  <si>
    <t>125 mg Suppository</t>
  </si>
  <si>
    <t>150 mg/mL, 2 mL Ampule</t>
  </si>
  <si>
    <t>250 mg Suppository</t>
  </si>
  <si>
    <t>250 mg/5 mL, 60 mL Bottle</t>
  </si>
  <si>
    <t>500 mg tablet</t>
  </si>
  <si>
    <t>Penicillin G Crystalline</t>
  </si>
  <si>
    <t>1 MU Vial</t>
  </si>
  <si>
    <t>5 MU Vial</t>
  </si>
  <si>
    <t>Phenobarbital</t>
  </si>
  <si>
    <t>30mg tablet</t>
  </si>
  <si>
    <t>60mg tablet</t>
  </si>
  <si>
    <t xml:space="preserve">Phenobarbital Na </t>
  </si>
  <si>
    <t>130mg/ml amp</t>
  </si>
  <si>
    <t>Phenytoin</t>
  </si>
  <si>
    <t>50 mg/mL, 2 mL Ampule</t>
  </si>
  <si>
    <t>Phytomenadione</t>
  </si>
  <si>
    <t>10 mg/mL, 1 mL `Ampule</t>
  </si>
  <si>
    <t xml:space="preserve">Piperacillin+Tazobactam </t>
  </si>
  <si>
    <t>4 g + 500mg Vial</t>
  </si>
  <si>
    <t>Potassium Chloride</t>
  </si>
  <si>
    <t>2 mEq/mL, 20mL Vial</t>
  </si>
  <si>
    <t>600 mg Tablet</t>
  </si>
  <si>
    <t>750 mg durules (equiv. to approximately 10 mEq) Tablet</t>
  </si>
  <si>
    <t>Prednisolone Eye Drops</t>
  </si>
  <si>
    <t>1%, 5 mL Bottle</t>
  </si>
  <si>
    <t>Prednisone</t>
  </si>
  <si>
    <t>10 mg/5 mL, 60 mL Suspension</t>
  </si>
  <si>
    <t>Propofol</t>
  </si>
  <si>
    <t>10 mg/mL, 20 mL Ampule</t>
  </si>
  <si>
    <t>Propranolol</t>
  </si>
  <si>
    <t>Ranitidine</t>
  </si>
  <si>
    <t>150mg tablet</t>
  </si>
  <si>
    <t>25 mg/mL, 2 mL Ampule</t>
  </si>
  <si>
    <t>Rifampicin</t>
  </si>
  <si>
    <t>200 mg/5 mL, 120 mL susp.</t>
  </si>
  <si>
    <t>Rocuronium</t>
  </si>
  <si>
    <t>10 mg/mL, 5 mL Vial</t>
  </si>
  <si>
    <t xml:space="preserve">Salbutamol </t>
  </si>
  <si>
    <t>1 mg/mL, 2.5 mL (unit dose) Nebule</t>
  </si>
  <si>
    <t>100 mcg/dose x 200 doses Breath Actuated MDI</t>
  </si>
  <si>
    <t>2 mg/5mL, 60 mL Syrup</t>
  </si>
  <si>
    <t xml:space="preserve">Sambong </t>
  </si>
  <si>
    <t>500mg tab</t>
  </si>
  <si>
    <t>Sevoflurane</t>
  </si>
  <si>
    <t>250ml bottle</t>
  </si>
  <si>
    <t>Silver Sulfadiazine Cream</t>
  </si>
  <si>
    <t>1%, 500 g Jar</t>
  </si>
  <si>
    <t>jar</t>
  </si>
  <si>
    <t>Simvastatin</t>
  </si>
  <si>
    <t>Sodium Bicarbonate</t>
  </si>
  <si>
    <t>1 meq/mL, 50mL Vial</t>
  </si>
  <si>
    <t>650mg Tablet</t>
  </si>
  <si>
    <t>Spironolactone</t>
  </si>
  <si>
    <t>Sucralfate</t>
  </si>
  <si>
    <t>1gram tablet</t>
  </si>
  <si>
    <t>Tobramycin + Dexamethasone Eye
Drops</t>
  </si>
  <si>
    <t>0.3% + 0.1%, 5 mL Bottle</t>
  </si>
  <si>
    <t>Tobramycin + Dexamethasone Eye
Ointment</t>
  </si>
  <si>
    <t>0.3% + 0.1%, 3.5 g Tube</t>
  </si>
  <si>
    <t>Tramadol</t>
  </si>
  <si>
    <t>100 mg MR Tablet</t>
  </si>
  <si>
    <t>50 mg/ml, 1 ml Ampule.</t>
  </si>
  <si>
    <t>Tranexamic Acid</t>
  </si>
  <si>
    <t>100 mg/mL, 5 mL Ampule</t>
  </si>
  <si>
    <t xml:space="preserve">Trimetazidime </t>
  </si>
  <si>
    <t>35mg tablet</t>
  </si>
  <si>
    <t xml:space="preserve">Ursodeoxycholic Acid </t>
  </si>
  <si>
    <t>Vaccine, Hepatitis B</t>
  </si>
  <si>
    <t>(recombinant DNA) 10 mcg/0.5 mL (pediatric) Monodose Vial</t>
  </si>
  <si>
    <t>(recombinant
DNA) 20 mcg/mL, 1 mL Vial</t>
  </si>
  <si>
    <t>Vaccine, Tetanus Toxoid</t>
  </si>
  <si>
    <t>0.5 mL Ampule</t>
  </si>
  <si>
    <t>Vitamin B1 B6 B12 100 mg + 100
mg + 1 mg</t>
  </si>
  <si>
    <t>3 mL Ampule</t>
  </si>
  <si>
    <t>Vitamin B1 B6 B12 100 mg + 5 mg
+ 50 mcg</t>
  </si>
  <si>
    <t>Tablet</t>
  </si>
  <si>
    <t>Zinc</t>
  </si>
  <si>
    <t>27.5 mg/mL (Equiv. to 10 mg Elemental Zinc), 15 mL Oral Drops</t>
  </si>
  <si>
    <t>55 mg/5 mL (Equiv. to 20 mg Elemental Zinc), 60 mL Syrup</t>
  </si>
  <si>
    <t>Fuel, Oil, Lubricants</t>
  </si>
  <si>
    <t>Break Fluid</t>
  </si>
  <si>
    <t>ltr</t>
  </si>
  <si>
    <t>Engine oil</t>
  </si>
  <si>
    <t>Diesel Engine Oil</t>
  </si>
  <si>
    <t>pale</t>
  </si>
  <si>
    <t xml:space="preserve">Grease </t>
  </si>
  <si>
    <t>kg</t>
  </si>
  <si>
    <t>OR</t>
  </si>
  <si>
    <t>Furnitures and Fixtures</t>
  </si>
  <si>
    <t>Built-In Cabinet For Cardiac Monitor (1000)</t>
  </si>
  <si>
    <t>unit</t>
  </si>
  <si>
    <t>Cabinets</t>
  </si>
  <si>
    <t>Emergeny Room</t>
  </si>
  <si>
    <t>Built-in</t>
  </si>
  <si>
    <t>Chair and Table</t>
  </si>
  <si>
    <t>Oval Table, HD (10 seating capacity)</t>
  </si>
  <si>
    <t>Table</t>
  </si>
  <si>
    <t>Wooden (2X8 ft)</t>
  </si>
  <si>
    <t>Wooden (4X8 ft)</t>
  </si>
  <si>
    <t>Admitting</t>
  </si>
  <si>
    <t>Furnitures and Fixtures: Semi-Expandable</t>
  </si>
  <si>
    <t>Cabinet</t>
  </si>
  <si>
    <t>Filing Cabinet</t>
  </si>
  <si>
    <t>HIMS</t>
  </si>
  <si>
    <t>Filing Cabinet, wooden, 4 layers w/glass slide cover</t>
  </si>
  <si>
    <t>Filing Cabinet; 4 layer, vertical filing</t>
  </si>
  <si>
    <t>0</t>
  </si>
  <si>
    <t>Locker Cabinet</t>
  </si>
  <si>
    <t>Steel Filing Cabinet</t>
  </si>
  <si>
    <t>Storage Cabinet</t>
  </si>
  <si>
    <t>Chair and table</t>
  </si>
  <si>
    <t>IPC</t>
  </si>
  <si>
    <t>Chair,  Adjustable</t>
  </si>
  <si>
    <t>Monoblock Chair</t>
  </si>
  <si>
    <t>Office Chair, Deluxe</t>
  </si>
  <si>
    <t>Office Chair, high stool chair, synthetic leather</t>
  </si>
  <si>
    <t>Office Table</t>
  </si>
  <si>
    <t>Office Table, Black Wood Type</t>
  </si>
  <si>
    <t>Portable Table</t>
  </si>
  <si>
    <t>Steel Gang Chair</t>
  </si>
  <si>
    <t>Swivel Chair, Executive</t>
  </si>
  <si>
    <t>Swivel Chair, Mid-range</t>
  </si>
  <si>
    <t>HR</t>
  </si>
  <si>
    <t>Swivel Chair, Ordinary</t>
  </si>
  <si>
    <t>ICT Equipment</t>
  </si>
  <si>
    <t>Camera</t>
  </si>
  <si>
    <t>DSLR Camera</t>
  </si>
  <si>
    <t>Computer Set</t>
  </si>
  <si>
    <t>Laptop with License OS</t>
  </si>
  <si>
    <t xml:space="preserve">Computer Set </t>
  </si>
  <si>
    <t xml:space="preserve">Desktop, Complete Set with License OS </t>
  </si>
  <si>
    <t>Intercommunication</t>
  </si>
  <si>
    <t>lot</t>
  </si>
  <si>
    <t>Printing Equipment</t>
  </si>
  <si>
    <t xml:space="preserve">Printer </t>
  </si>
  <si>
    <t>A3 Printer with scanner</t>
  </si>
  <si>
    <t>Multifunction Printer,  Develop ineo +3351 colour A4 r 33ppm</t>
  </si>
  <si>
    <t>Projector</t>
  </si>
  <si>
    <t>Multimedia Projector, 4000 Ansi Lumens (minimum)</t>
  </si>
  <si>
    <t>Television</t>
  </si>
  <si>
    <t>Flatscreen</t>
  </si>
  <si>
    <t>ICT Equipment:  Semi- Expandable</t>
  </si>
  <si>
    <t>Adaptor</t>
  </si>
  <si>
    <t>IT Equipment Adoptor (12volts)</t>
  </si>
  <si>
    <t>Male Adaptor</t>
  </si>
  <si>
    <t>Universal Power Adaptor</t>
  </si>
  <si>
    <t>AVR</t>
  </si>
  <si>
    <t>AVR (SR-1, 1kva, AVR 220VI/VO;1phase)</t>
  </si>
  <si>
    <t>AVR (SR-1, 3kva, AVR 220VI/VO;1phase)</t>
  </si>
  <si>
    <t>Unit</t>
  </si>
  <si>
    <t>Power Supply 600watts true rated</t>
  </si>
  <si>
    <t>units</t>
  </si>
  <si>
    <t>Biometric Machine</t>
  </si>
  <si>
    <t>Biometric Machine with System</t>
  </si>
  <si>
    <t>Blower</t>
  </si>
  <si>
    <t>Air Blower</t>
  </si>
  <si>
    <t>Cable Comb</t>
  </si>
  <si>
    <t>DSLR - Entry Level</t>
  </si>
  <si>
    <t>HD web cam</t>
  </si>
  <si>
    <t>Flash drive</t>
  </si>
  <si>
    <t>128 GB</t>
  </si>
  <si>
    <t>16 GB Flash Drive</t>
  </si>
  <si>
    <t>32 GB USB</t>
  </si>
  <si>
    <t>Hard drive</t>
  </si>
  <si>
    <t>External Drive 1TB</t>
  </si>
  <si>
    <t>pcs</t>
  </si>
  <si>
    <t>Keyboard</t>
  </si>
  <si>
    <t>Keyboard USB Type connector</t>
  </si>
  <si>
    <t>Laser Pointer</t>
  </si>
  <si>
    <t>Laser Pointer for presentation</t>
  </si>
  <si>
    <t>Microphone</t>
  </si>
  <si>
    <t>Condenser Microphone</t>
  </si>
  <si>
    <t>Modem</t>
  </si>
  <si>
    <t>Wifi Modem</t>
  </si>
  <si>
    <t>Mouse</t>
  </si>
  <si>
    <t>Optical, USB connection type</t>
  </si>
  <si>
    <t>Network Switch</t>
  </si>
  <si>
    <t>24 Port Gigabit Network Switch</t>
  </si>
  <si>
    <t>Parabolic Antenna, 24 DBI</t>
  </si>
  <si>
    <t>Phone</t>
  </si>
  <si>
    <t>Basic Phone</t>
  </si>
  <si>
    <t>Smart Phone</t>
  </si>
  <si>
    <t>Pointer</t>
  </si>
  <si>
    <t>Presenter Laser Pointer</t>
  </si>
  <si>
    <t>Printing Equipment:  Semi- Expandable</t>
  </si>
  <si>
    <t>Printer</t>
  </si>
  <si>
    <t>Laser Printer</t>
  </si>
  <si>
    <t>Printer (print/scan/copy)</t>
  </si>
  <si>
    <t>Printer with Ink System</t>
  </si>
  <si>
    <t>UPS</t>
  </si>
  <si>
    <t>UPS (high-end)</t>
  </si>
  <si>
    <t>UPS (mid-level)</t>
  </si>
  <si>
    <t>Wifi</t>
  </si>
  <si>
    <t>Home Prepaid Wifi</t>
  </si>
  <si>
    <t>Wifi Dongle</t>
  </si>
  <si>
    <t>Wifi-Router</t>
  </si>
  <si>
    <t>Wifi Repeater</t>
  </si>
  <si>
    <t>ICT Subscription</t>
  </si>
  <si>
    <t>Load</t>
  </si>
  <si>
    <t>Internet Load, 1K</t>
  </si>
  <si>
    <t>peso</t>
  </si>
  <si>
    <t>Internet Load, 2K</t>
  </si>
  <si>
    <t>Internet Load, 600</t>
  </si>
  <si>
    <t>Internet Load,500</t>
  </si>
  <si>
    <t>ICT Supplies</t>
  </si>
  <si>
    <t>Cable</t>
  </si>
  <si>
    <t>HDMI cable 2 meters</t>
  </si>
  <si>
    <t>Connector</t>
  </si>
  <si>
    <t>RJ45 Clips</t>
  </si>
  <si>
    <t>boxes</t>
  </si>
  <si>
    <t>DVD Disc</t>
  </si>
  <si>
    <t>DVD Rewritable, 4x speed, 4.7GB capacity</t>
  </si>
  <si>
    <t>Hard Drive</t>
  </si>
  <si>
    <t>SSD, 250 GB</t>
  </si>
  <si>
    <t>Network Cable</t>
  </si>
  <si>
    <t>CAT. 6E</t>
  </si>
  <si>
    <t>box</t>
  </si>
  <si>
    <t>Power Supply</t>
  </si>
  <si>
    <t>Printer Drum</t>
  </si>
  <si>
    <t>Ricoh IM 2000</t>
  </si>
  <si>
    <t>Office Supplies</t>
  </si>
  <si>
    <t>Printer Ink</t>
  </si>
  <si>
    <t>For Procured Printer - set</t>
  </si>
  <si>
    <t>Brother BT-5000-cyan</t>
  </si>
  <si>
    <t>Brother BT-5000-magenta</t>
  </si>
  <si>
    <t>Brother BT-5000-yellow</t>
  </si>
  <si>
    <t>Brother BTD-60BK-black</t>
  </si>
  <si>
    <t>Epson Ink,  Color</t>
  </si>
  <si>
    <t>Epson Ink, black, 003</t>
  </si>
  <si>
    <t>bots</t>
  </si>
  <si>
    <t>Epson Ink, black, 664</t>
  </si>
  <si>
    <t>Epson L360 Ink 664, black</t>
  </si>
  <si>
    <t>Epson L360 Ink 664, cyan</t>
  </si>
  <si>
    <t>Epson L360 Ink 664, magenta</t>
  </si>
  <si>
    <t>Epson L360 Ink 664, yellow</t>
  </si>
  <si>
    <t>Ink Cart,  Yellow (T6644)</t>
  </si>
  <si>
    <t>Ink Cart, black (T6644)</t>
  </si>
  <si>
    <t>Ink Cart, Cyan (T6644)</t>
  </si>
  <si>
    <t>Ink Cart, Magenta (T6644)</t>
  </si>
  <si>
    <t>Ink for Newly Procured Printer</t>
  </si>
  <si>
    <t>Printer Toner</t>
  </si>
  <si>
    <t>Black, Ricoh IM 2000</t>
  </si>
  <si>
    <t>Cyan, Ricoh IM 2001</t>
  </si>
  <si>
    <t>For Procured Printer - black</t>
  </si>
  <si>
    <t>Magenta, Ricoh IM 2002</t>
  </si>
  <si>
    <t xml:space="preserve">TNP49C Toner Cartridge-Cyan </t>
  </si>
  <si>
    <t xml:space="preserve">TNP49M Toner Cartridge-Magenta </t>
  </si>
  <si>
    <t>TNP49Y Toner Cartridge-Yellow</t>
  </si>
  <si>
    <t>Toner, MPc2030 Black</t>
  </si>
  <si>
    <t>Toner, MPc2030 Cyan</t>
  </si>
  <si>
    <t>Toner, MPc2030 Magenta</t>
  </si>
  <si>
    <t>Toner, MPc2030 Yellow</t>
  </si>
  <si>
    <t>Yellow, Ricoh IM 2003</t>
  </si>
  <si>
    <t>Printer/Copier Drum Unit</t>
  </si>
  <si>
    <t>Gestetner CP6123B+ brand</t>
  </si>
  <si>
    <t>Printer/Copier Tonner</t>
  </si>
  <si>
    <t>RAM Card</t>
  </si>
  <si>
    <t>DDR4, 8GB, 2600Watts</t>
  </si>
  <si>
    <t>Recordale Disc</t>
  </si>
  <si>
    <t>DVD RW 4x speed, 4.7GB capacity</t>
  </si>
  <si>
    <t>Toner</t>
  </si>
  <si>
    <t>toner TNP49K</t>
  </si>
  <si>
    <t>Infrastructure</t>
  </si>
  <si>
    <t>Office Renovation</t>
  </si>
  <si>
    <t>Medical Equipment</t>
  </si>
  <si>
    <t>Cardiac Monitor</t>
  </si>
  <si>
    <t>Chemistry Analyzer( Automated)</t>
  </si>
  <si>
    <t>Coagulation Machine</t>
  </si>
  <si>
    <t>ELISA Machine</t>
  </si>
  <si>
    <t>Extraction chair</t>
  </si>
  <si>
    <t>Hematology Analyzer (5 parts)</t>
  </si>
  <si>
    <t>Serological Centrifuge</t>
  </si>
  <si>
    <t>Serum Electrolytes Machine</t>
  </si>
  <si>
    <t>Urine Analyzer (Automated)</t>
  </si>
  <si>
    <t>Medical Equipment: Semi-Expandable</t>
  </si>
  <si>
    <t>BP apparatus-adult</t>
  </si>
  <si>
    <t>Medical, Dental, Laboratory and Radiology Supplies</t>
  </si>
  <si>
    <t>chromic 2/0 cutting /8box</t>
  </si>
  <si>
    <t>CTG machine with paper</t>
  </si>
  <si>
    <t xml:space="preserve">Defibrillator                        </t>
  </si>
  <si>
    <t>Delivery Set</t>
  </si>
  <si>
    <t>Primagravid</t>
  </si>
  <si>
    <t>ECG (Electrocardiograph) machine with paper</t>
  </si>
  <si>
    <t>Infusion Pump</t>
  </si>
  <si>
    <t>Calibration of Equipment</t>
  </si>
  <si>
    <t>Pulse Oximeter</t>
  </si>
  <si>
    <t>EENT Diagnostic Set</t>
  </si>
  <si>
    <t>EENT Diagnostic set with Opthalmoscope and Otoscope</t>
  </si>
  <si>
    <t>Glucometer</t>
  </si>
  <si>
    <t>Glucometer with strips, with accessible strip refill</t>
  </si>
  <si>
    <t>Multi-Parameter Patient Monitor</t>
  </si>
  <si>
    <t>Pulmo aid (nebulizer)</t>
  </si>
  <si>
    <t>Refrigerator for Breastmilk</t>
  </si>
  <si>
    <t>Refrigerator LG 6 cubic feet</t>
  </si>
  <si>
    <t>Vein Viewer</t>
  </si>
  <si>
    <t>Autoclave machine</t>
  </si>
  <si>
    <t>CTG machine</t>
  </si>
  <si>
    <t>CTG7  twin Fetal/ maternal monitor</t>
  </si>
  <si>
    <t>Gooseneck Lamp</t>
  </si>
  <si>
    <t>Weighing Scale</t>
  </si>
  <si>
    <t xml:space="preserve"> Rotary Drill With Accessory (10,000)</t>
  </si>
  <si>
    <t>Anesthesia Machine</t>
  </si>
  <si>
    <t>Fiber Cast Different Sizes (S,M,L )</t>
  </si>
  <si>
    <t>Intubating Drape</t>
  </si>
  <si>
    <t>Laryngeal Mask Airway # 3</t>
  </si>
  <si>
    <t>Laryngeal Mask Airway # 4</t>
  </si>
  <si>
    <t>Single Lumen Breathing Circuit Adult</t>
  </si>
  <si>
    <t>Stylet Neonate (1000)</t>
  </si>
  <si>
    <t>Biomedical Refrigerator (for reagent and specimen)</t>
  </si>
  <si>
    <t>Bilirubin Light/Phototheraphy machine or equivalent</t>
  </si>
  <si>
    <t xml:space="preserve">X-Ray Cassette </t>
  </si>
  <si>
    <t>X-Ray Cassette 10x12" with Green Sensitive</t>
  </si>
  <si>
    <t>X-Ray Cassette 11x14" with Green Sensitive Intensifying</t>
  </si>
  <si>
    <t>X-Ray Cassette 14x14" with Green Sensitive Intensifying</t>
  </si>
  <si>
    <t>X-Ray Cassette 14x17" with Green Sensitive Intensifying</t>
  </si>
  <si>
    <t>Hand Dryer</t>
  </si>
  <si>
    <t>Instrument/Mayo TableInstrument/Mayo Table</t>
  </si>
  <si>
    <t>Kidney Basin</t>
  </si>
  <si>
    <t>Kidney Basin - stainless steel &amp; bowl shaped vessel</t>
  </si>
  <si>
    <t>Peak Flow Meter</t>
  </si>
  <si>
    <t>Peak Flow Meter, Microlife ec-9665, PF 100 peak Flow Meter for Spirometry with FEV1, white &amp; blue, pedia &amp; adult</t>
  </si>
  <si>
    <t>Placenta Bowl</t>
  </si>
  <si>
    <t>Placenta Bowl - stainless &amp; round in shape</t>
  </si>
  <si>
    <t>Clinical Infant Weighing Scale</t>
  </si>
  <si>
    <t>Bag-valve  mask set</t>
  </si>
  <si>
    <t>Bag- valve  mask set- silicon, with oropharyngeal airway &amp; tuckle box, adult</t>
  </si>
  <si>
    <t>Bag- valve  mask set- silicon, with oropharyngeal airway &amp; tuckle box, neonate</t>
  </si>
  <si>
    <t>Bag- valve  mask set- silicon, with oropharyngeal airway &amp; tuckle box, pedia</t>
  </si>
  <si>
    <t>Bag-valve mask for adult, silicon with tuckle box</t>
  </si>
  <si>
    <t>Bag-valve mask for pedia, silicon with tuckle box</t>
  </si>
  <si>
    <t>Bed Pan</t>
  </si>
  <si>
    <t>Bed Pan Stainless for female</t>
  </si>
  <si>
    <t>BP Apparatus</t>
  </si>
  <si>
    <t>Adult (Baxtel Sphymomanometer w/ Stethoscope)</t>
  </si>
  <si>
    <t>BP Apparatus, pedia</t>
  </si>
  <si>
    <t>Cervical Ccollars</t>
  </si>
  <si>
    <t>Different Sizes</t>
  </si>
  <si>
    <t>IV Stand</t>
  </si>
  <si>
    <t>IV Stand - strong tablular</t>
  </si>
  <si>
    <t>Medical Scissors</t>
  </si>
  <si>
    <t>Bandage Scissor - made of stainless steel &amp; 14/18 cm</t>
  </si>
  <si>
    <t>Mayo Scissor, regular size</t>
  </si>
  <si>
    <t>Oxygen regulator</t>
  </si>
  <si>
    <t>Oxygen Regulator</t>
  </si>
  <si>
    <t>SpineBoards</t>
  </si>
  <si>
    <t>Splinting Devices</t>
  </si>
  <si>
    <t>Stethoscope</t>
  </si>
  <si>
    <t>Stethoscope with adult and pediatric diaphragm</t>
  </si>
  <si>
    <t xml:space="preserve">Stylet </t>
  </si>
  <si>
    <t>Stylet for adult</t>
  </si>
  <si>
    <t>Stylet for pedia</t>
  </si>
  <si>
    <t>Thermal Gun</t>
  </si>
  <si>
    <t>Thermal Gun - Infrared Thermometer</t>
  </si>
  <si>
    <t>Vaginal Speculum</t>
  </si>
  <si>
    <t>Vaginal speculum, different sizes, stainless steel</t>
  </si>
  <si>
    <t>Weighing Scale bathroom - portable &amp; 100 kgs capacity</t>
  </si>
  <si>
    <t xml:space="preserve">BP Apparatus, adult </t>
  </si>
  <si>
    <t>Breast Pump</t>
  </si>
  <si>
    <t>Breastpump</t>
  </si>
  <si>
    <t>Autoclave Machine</t>
  </si>
  <si>
    <t>ECG machine</t>
  </si>
  <si>
    <t>Fetal Doppler</t>
  </si>
  <si>
    <t>Fetal Monitor</t>
  </si>
  <si>
    <t>Infant Warmer</t>
  </si>
  <si>
    <t>Laryngoscope</t>
  </si>
  <si>
    <t>Nebulizer</t>
  </si>
  <si>
    <t>Phototheraphy</t>
  </si>
  <si>
    <t>Refrigerator</t>
  </si>
  <si>
    <t>Charts</t>
  </si>
  <si>
    <t>Charts (colored)</t>
  </si>
  <si>
    <t>IV stand (3 hooks,adjustable) with wheels</t>
  </si>
  <si>
    <t>IV Tray</t>
  </si>
  <si>
    <t>Kelly Pad</t>
  </si>
  <si>
    <t>Kelly Pad- rubber pad, washable &amp; red color</t>
  </si>
  <si>
    <t>Medical tray</t>
  </si>
  <si>
    <t>Medicine Patient with tray - color white</t>
  </si>
  <si>
    <t>Needle Holder</t>
  </si>
  <si>
    <t>Patient Medication Tray</t>
  </si>
  <si>
    <t>Neonatal Stethoscope</t>
  </si>
  <si>
    <t>Mayo Table w/ tray</t>
  </si>
  <si>
    <t xml:space="preserve">Urinal </t>
  </si>
  <si>
    <t>Urinal Plastic</t>
  </si>
  <si>
    <t>ECG Machine</t>
  </si>
  <si>
    <t>Kelly Forceps</t>
  </si>
  <si>
    <t>Kelly Forcep curved</t>
  </si>
  <si>
    <t>Kelly Forcep straight</t>
  </si>
  <si>
    <t>Neurologic Hammer</t>
  </si>
  <si>
    <t>Thermometer, Non-mecurial</t>
  </si>
  <si>
    <t>Sterilizer</t>
  </si>
  <si>
    <t>Weighing Scale manual, infant</t>
  </si>
  <si>
    <t>Suction Machine</t>
  </si>
  <si>
    <t>Laryngoscope Set</t>
  </si>
  <si>
    <t>Laryngoscope Set (pedia) - 1 handle + 3 blades handle: battery /charging handle F.O small (AA)</t>
  </si>
  <si>
    <t>2D-Echo</t>
  </si>
  <si>
    <t>Mobile X-ray</t>
  </si>
  <si>
    <t>Stationary Machine (x-ray)</t>
  </si>
  <si>
    <t>Ultra Sound</t>
  </si>
  <si>
    <t>3 Way Catheter Fr 20</t>
  </si>
  <si>
    <t>3 Way Catheter Fr 22</t>
  </si>
  <si>
    <t>3 Way Catheter Fr 24</t>
  </si>
  <si>
    <t>3 Way Stop Cock</t>
  </si>
  <si>
    <t>40% formaldehyde</t>
  </si>
  <si>
    <t>ABO Typing Sera Set</t>
  </si>
  <si>
    <t>ABO and Rh typing</t>
  </si>
  <si>
    <t>Acid fast bacillii stain</t>
  </si>
  <si>
    <t>Alcohol</t>
  </si>
  <si>
    <t>Alcohol 1Gal, 60%-80% ethyl</t>
  </si>
  <si>
    <t>gal</t>
  </si>
  <si>
    <t>Alcohol 250ml, 60%-80% ethyl</t>
  </si>
  <si>
    <t xml:space="preserve">Alcohol 68-72% ethyl, 500 ml. </t>
  </si>
  <si>
    <t>Alcohol, 70%, 1L</t>
  </si>
  <si>
    <t>Apron</t>
  </si>
  <si>
    <t>Water Proof Apron</t>
  </si>
  <si>
    <t>Arm sling</t>
  </si>
  <si>
    <t>Arm Sling Large</t>
  </si>
  <si>
    <t>Arm Sling Medium</t>
  </si>
  <si>
    <t>Arm Sling small</t>
  </si>
  <si>
    <t>Autoclave Tape</t>
  </si>
  <si>
    <t>Automated Timer</t>
  </si>
  <si>
    <t>Betadine 10%</t>
  </si>
  <si>
    <t>Betadine 7.5%</t>
  </si>
  <si>
    <t>Bib, Disposable</t>
  </si>
  <si>
    <t>pck</t>
  </si>
  <si>
    <t>Blood bag, 500mL (10/bag)</t>
  </si>
  <si>
    <t>bag</t>
  </si>
  <si>
    <t>Blood Lancet</t>
  </si>
  <si>
    <t>Blood Transfusion Set</t>
  </si>
  <si>
    <t>Blood Urea Nitrogen</t>
  </si>
  <si>
    <t>Blue Tips</t>
  </si>
  <si>
    <t>Body Strap</t>
  </si>
  <si>
    <t>Bradelet, Adult, white</t>
  </si>
  <si>
    <t>bx</t>
  </si>
  <si>
    <t>Bradelet, Pedia, blue</t>
  </si>
  <si>
    <t>Bradelet, Pedia, pink</t>
  </si>
  <si>
    <t xml:space="preserve">Capillary tube </t>
  </si>
  <si>
    <t>Capillary tube (1000 pcs/box)</t>
  </si>
  <si>
    <t>Catheter</t>
  </si>
  <si>
    <t>3 Way Catheter Size 20</t>
  </si>
  <si>
    <t>3 Way Catheter Size 22</t>
  </si>
  <si>
    <t>3 Way Catheter Size 24</t>
  </si>
  <si>
    <t>Cautery Pad</t>
  </si>
  <si>
    <t>Cautery Pen</t>
  </si>
  <si>
    <t>Cautery Pencil</t>
  </si>
  <si>
    <t>Chemistry Pointe</t>
  </si>
  <si>
    <t xml:space="preserve">Chemistry Control (normal) </t>
  </si>
  <si>
    <t xml:space="preserve">Chemistry Control (pathologic) </t>
  </si>
  <si>
    <t>Cholesterol</t>
  </si>
  <si>
    <t>Cholesterol 5x50, R1: 5x50ml, R2STD:1x3ml for automated chem analyzer</t>
  </si>
  <si>
    <t>HDL Cholesterol</t>
  </si>
  <si>
    <t>Chromic</t>
  </si>
  <si>
    <t>Chromic 1/0 cutting</t>
  </si>
  <si>
    <t>box 12's</t>
  </si>
  <si>
    <t>Chromic 1/0 round</t>
  </si>
  <si>
    <t>Chromic 2/0 round</t>
  </si>
  <si>
    <t>Chromic 3/0 cutting</t>
  </si>
  <si>
    <t>Chromic 4/0 cutting</t>
  </si>
  <si>
    <t>Chromic Catgut 3-O round</t>
  </si>
  <si>
    <t>Chromic 1/0 Round</t>
  </si>
  <si>
    <t>Chromic 3/0 Cutting</t>
  </si>
  <si>
    <t>Cidex Solution</t>
  </si>
  <si>
    <t>Cidex gallon</t>
  </si>
  <si>
    <t>Control hemaray</t>
  </si>
  <si>
    <t>Control Negative Erba</t>
  </si>
  <si>
    <t>Erba Control Negative</t>
  </si>
  <si>
    <t>vials</t>
  </si>
  <si>
    <t xml:space="preserve">Cord Clamp </t>
  </si>
  <si>
    <t>Cord Clamp</t>
  </si>
  <si>
    <t>bxs</t>
  </si>
  <si>
    <t>Cotton</t>
  </si>
  <si>
    <t>roll</t>
  </si>
  <si>
    <t>Cotton roll, 400 g</t>
  </si>
  <si>
    <t>Cotton Tie</t>
  </si>
  <si>
    <t>Cover Slip</t>
  </si>
  <si>
    <t>Creatinine</t>
  </si>
  <si>
    <t>CTG Paper</t>
  </si>
  <si>
    <t>CTG paper</t>
  </si>
  <si>
    <t>Cuvette (rayto machine)</t>
  </si>
  <si>
    <t>Dengue Dot</t>
  </si>
  <si>
    <t>Dental Cement</t>
  </si>
  <si>
    <t>Lightcure</t>
  </si>
  <si>
    <t>Normal Set</t>
  </si>
  <si>
    <t>Dental Needle</t>
  </si>
  <si>
    <t>Short, G27</t>
  </si>
  <si>
    <t>Dirt remover tap</t>
  </si>
  <si>
    <t>Distilled water</t>
  </si>
  <si>
    <t>Distilled Water (6  ltrs)</t>
  </si>
  <si>
    <t>ltrs</t>
  </si>
  <si>
    <t>Duodenal Tubes</t>
  </si>
  <si>
    <t>Duodenal Tube S10</t>
  </si>
  <si>
    <t>Duodenal Tube S16</t>
  </si>
  <si>
    <t>Durapore</t>
  </si>
  <si>
    <t>Durapore 2''</t>
  </si>
  <si>
    <t>E.T. Tubes</t>
  </si>
  <si>
    <t>ET Tube 2.0</t>
  </si>
  <si>
    <t>ET Tube 2.5</t>
  </si>
  <si>
    <t>ET Tube 3.0</t>
  </si>
  <si>
    <t>Easylite Cl daily Cleaner</t>
  </si>
  <si>
    <t>Easylyte expand reagent</t>
  </si>
  <si>
    <t>ECG Electrodes</t>
  </si>
  <si>
    <t>pack</t>
  </si>
  <si>
    <t>Elastic Bandage</t>
  </si>
  <si>
    <t>Elastic  Bandage 4"</t>
  </si>
  <si>
    <t>Elastic Bandage 6"</t>
  </si>
  <si>
    <t>Elastic Bandage 4''</t>
  </si>
  <si>
    <t xml:space="preserve">Elastic Bandage 6" </t>
  </si>
  <si>
    <t>Embolic Stocking</t>
  </si>
  <si>
    <t>Embolic Stocking, Large</t>
  </si>
  <si>
    <t>Embolic Stocking, Medium</t>
  </si>
  <si>
    <t>Endoctracheal Tube</t>
  </si>
  <si>
    <t>Endoctracheal TubeS.2.5</t>
  </si>
  <si>
    <t>Endoctracheal TubeS.3</t>
  </si>
  <si>
    <t>Endoctracheal TubeS.3.5</t>
  </si>
  <si>
    <t>Endoctracheal TubeS.4</t>
  </si>
  <si>
    <t>Endoctracheal TubeS.5</t>
  </si>
  <si>
    <t>Endoctracheal TubeS.5.5</t>
  </si>
  <si>
    <t>Endoctracheal TubeS.6</t>
  </si>
  <si>
    <t>Endoctracheal TubeS.6.5</t>
  </si>
  <si>
    <t>Endoctracheal TubeS.7</t>
  </si>
  <si>
    <t>Endoctracheal TubeS.7.5</t>
  </si>
  <si>
    <t>Endoctracheal TubeS.8</t>
  </si>
  <si>
    <t>Endoctracheal TubeS.8.5</t>
  </si>
  <si>
    <t>Epidural Catheter</t>
  </si>
  <si>
    <t>SET</t>
  </si>
  <si>
    <t>Extension Tube</t>
  </si>
  <si>
    <t>Face mask</t>
  </si>
  <si>
    <t>Face Mask, disposable 3 layer</t>
  </si>
  <si>
    <t>KN95 mask, GB 2626-2006</t>
  </si>
  <si>
    <t>Housekeeping</t>
  </si>
  <si>
    <t>Surgical Facemask</t>
  </si>
  <si>
    <t>Face Shield</t>
  </si>
  <si>
    <t>Face shield with anti mist property</t>
  </si>
  <si>
    <t>Fecal Occult Blood</t>
  </si>
  <si>
    <t>Fecal occult blood kit</t>
  </si>
  <si>
    <t xml:space="preserve">Feeding Tube </t>
  </si>
  <si>
    <t>Feeding Tube S.5</t>
  </si>
  <si>
    <t>Feeding Tube S.8</t>
  </si>
  <si>
    <t>Filter Paper</t>
  </si>
  <si>
    <t>Foley Catheter</t>
  </si>
  <si>
    <t>3-way Foley Catheter FR 20</t>
  </si>
  <si>
    <t>Gauze roll</t>
  </si>
  <si>
    <t>Surgical Gauze 24x28 100 yds</t>
  </si>
  <si>
    <t>Gel Card for Crossmatching</t>
  </si>
  <si>
    <t>Giemsa Stain 250ml</t>
  </si>
  <si>
    <t>Glass Slide</t>
  </si>
  <si>
    <t>Gloves</t>
  </si>
  <si>
    <t>Clean Gloves Small</t>
  </si>
  <si>
    <t>Clean Gloves, Large</t>
  </si>
  <si>
    <t>Clean Gloves, Medium</t>
  </si>
  <si>
    <t>Examination Gloves, Medium</t>
  </si>
  <si>
    <t>Sterile Gloves 6.5</t>
  </si>
  <si>
    <t>Sterile Gloves 7.0</t>
  </si>
  <si>
    <t>Surgical Gloves 7.5</t>
  </si>
  <si>
    <t>Glucose</t>
  </si>
  <si>
    <t xml:space="preserve">Glucose                                 </t>
  </si>
  <si>
    <t>Glucose Strips</t>
  </si>
  <si>
    <t>MDX glucoline strips</t>
  </si>
  <si>
    <t>Gram stain</t>
  </si>
  <si>
    <t>Giemsa Stain, for appx 200 tests, 4 solutions by 500 ml</t>
  </si>
  <si>
    <t>HbA1c</t>
  </si>
  <si>
    <t>Hemaray Cleanser</t>
  </si>
  <si>
    <t>Hemaray Diluent</t>
  </si>
  <si>
    <t>Hemaray LYSE 86D (green)</t>
  </si>
  <si>
    <t>Hemaray LYSE 86H (red)</t>
  </si>
  <si>
    <t>Hematocrit Sealer</t>
  </si>
  <si>
    <t>Hemax 330 diluent</t>
  </si>
  <si>
    <t>Hemax diluent</t>
  </si>
  <si>
    <t>Hemax 330 EZ Cleaner</t>
  </si>
  <si>
    <t>Hemax Control</t>
  </si>
  <si>
    <t xml:space="preserve">Hemax Lyse </t>
  </si>
  <si>
    <t>Hemax Probe Cleaner</t>
  </si>
  <si>
    <t>Hepa A</t>
  </si>
  <si>
    <t>Hepatitis B (100PCS/BOX)</t>
  </si>
  <si>
    <t>Hepatitis C</t>
  </si>
  <si>
    <t>Heplock</t>
  </si>
  <si>
    <t>HIV (100PCS/BOX)</t>
  </si>
  <si>
    <t>Hydrogen Peroxide</t>
  </si>
  <si>
    <t>Indwelling Catheter Fr 14</t>
  </si>
  <si>
    <t>Indwelling Catheter Fr 16</t>
  </si>
  <si>
    <t>Indwelling Catheter Fr 18</t>
  </si>
  <si>
    <t>Indwelling Catheter Fr 8</t>
  </si>
  <si>
    <t>Insulin Syringe</t>
  </si>
  <si>
    <t>Irrigating Solution</t>
  </si>
  <si>
    <t>IV Cannula</t>
  </si>
  <si>
    <t>I.V Cannula G18</t>
  </si>
  <si>
    <t>I.V Cannula G20</t>
  </si>
  <si>
    <t>I.V Cannula G22</t>
  </si>
  <si>
    <t>IV Cannula G24</t>
  </si>
  <si>
    <t>IV Cannula G26</t>
  </si>
  <si>
    <t>Jackson Pratt</t>
  </si>
  <si>
    <t>Liga Clip</t>
  </si>
  <si>
    <t>Liga Clip, Large</t>
  </si>
  <si>
    <t>Liga Clip, Medium</t>
  </si>
  <si>
    <t>LISS</t>
  </si>
  <si>
    <t>Loose Needle Cutting</t>
  </si>
  <si>
    <t>Loose Needle Round</t>
  </si>
  <si>
    <t>Lubricating Jelly</t>
  </si>
  <si>
    <t>Macroset</t>
  </si>
  <si>
    <t>Macroset Braun</t>
  </si>
  <si>
    <t>MARKER, PERMANENT, bullet type, black</t>
  </si>
  <si>
    <t>Methanol</t>
  </si>
  <si>
    <t>Micropore</t>
  </si>
  <si>
    <t>Micropore 1"</t>
  </si>
  <si>
    <t>Micropore 1/2'</t>
  </si>
  <si>
    <t>Microset Braun</t>
  </si>
  <si>
    <t>Microtainer tube</t>
  </si>
  <si>
    <t>Miller Laryngoscope</t>
  </si>
  <si>
    <t xml:space="preserve">NBS kit expanded </t>
  </si>
  <si>
    <t>kit</t>
  </si>
  <si>
    <t>Nebulizing Kit Adult</t>
  </si>
  <si>
    <t>Nebulizing Kit Pedia</t>
  </si>
  <si>
    <t>NGT</t>
  </si>
  <si>
    <t>NGT Silicone FR 12</t>
  </si>
  <si>
    <t xml:space="preserve">NGT Silicone FR 14, 15's </t>
  </si>
  <si>
    <t>NGT Silicone FR 16</t>
  </si>
  <si>
    <t>NGT Silicone FR 18</t>
  </si>
  <si>
    <t>Normal Erba</t>
  </si>
  <si>
    <t>Erba Normal</t>
  </si>
  <si>
    <t>NSS (Normal Saline Solution)</t>
  </si>
  <si>
    <t xml:space="preserve">Nylon 3/0 Cutting </t>
  </si>
  <si>
    <t xml:space="preserve">Nylon 3/0 Cutting  </t>
  </si>
  <si>
    <t xml:space="preserve">Nylon 4/0 Cutting </t>
  </si>
  <si>
    <t xml:space="preserve">Nylon 5/0 Cutting </t>
  </si>
  <si>
    <t>Oxygen Cannula, Adult</t>
  </si>
  <si>
    <t>Oxygen Cannula, Neonate</t>
  </si>
  <si>
    <t>Oxygen Cannula, Pedia</t>
  </si>
  <si>
    <t>Oxygen Facemask, Adult</t>
  </si>
  <si>
    <t>Oxygen Facemask, Pedia</t>
  </si>
  <si>
    <t>Pediatric urine collector, 100/box</t>
  </si>
  <si>
    <t>Penlight</t>
  </si>
  <si>
    <t>Personal Protective Equipment</t>
  </si>
  <si>
    <t>Cover all (blue)</t>
  </si>
  <si>
    <t>Pregnancy Test kit</t>
  </si>
  <si>
    <t>Pregnancy test kit</t>
  </si>
  <si>
    <t>Prolene 2/0 Round</t>
  </si>
  <si>
    <t>Prolene O  Round</t>
  </si>
  <si>
    <t>Razor</t>
  </si>
  <si>
    <t>RECORD BOOK, 500 pages, size: 214mm x 278mm min</t>
  </si>
  <si>
    <t>500 pages, size: 214mm x 278mm min</t>
  </si>
  <si>
    <t>book</t>
  </si>
  <si>
    <t>Red Top Vacutainer Tube</t>
  </si>
  <si>
    <t>RPR/ Anti Treponema ( 30 pcs./ box)</t>
  </si>
  <si>
    <t>Sample Well</t>
  </si>
  <si>
    <t>Rayto Sample Well</t>
  </si>
  <si>
    <t>Scrub brush</t>
  </si>
  <si>
    <t>Scrub brush w/ povidone</t>
  </si>
  <si>
    <t>SGOT</t>
  </si>
  <si>
    <t>SGPT</t>
  </si>
  <si>
    <t>Shoe Caps</t>
  </si>
  <si>
    <t>Shoe Cover, disposable with sole rubber</t>
  </si>
  <si>
    <t>Shoe cover dispensing Machine</t>
  </si>
  <si>
    <t>Silk 1/0 Cutting</t>
  </si>
  <si>
    <t>Silk 1/0 Round</t>
  </si>
  <si>
    <t xml:space="preserve">Silk 2/0  Round </t>
  </si>
  <si>
    <t>Silk 2/0 Cutting</t>
  </si>
  <si>
    <t>Silk 2/0 Round</t>
  </si>
  <si>
    <t xml:space="preserve">Silk 3/0  Round </t>
  </si>
  <si>
    <t>Silk 3/0 Cutting</t>
  </si>
  <si>
    <t xml:space="preserve">Silk 3/0 Cutting </t>
  </si>
  <si>
    <t>Silk 3/0 Round</t>
  </si>
  <si>
    <t>Silk 3/0 Strands</t>
  </si>
  <si>
    <t>Silk 4/0 Strands</t>
  </si>
  <si>
    <t>Silkam 0 Strands</t>
  </si>
  <si>
    <t>Silkam 1/0 Round</t>
  </si>
  <si>
    <t>Silkam 2/0 Cutting</t>
  </si>
  <si>
    <t>Silkam 2/0 Round</t>
  </si>
  <si>
    <t>Silkam 2/0 Strands</t>
  </si>
  <si>
    <t>Silkam 3/0 Cutting</t>
  </si>
  <si>
    <t>Silkam 3/0 Round</t>
  </si>
  <si>
    <t>Silkam 4/0 Cutting</t>
  </si>
  <si>
    <t>Silkam 4/0 Strands</t>
  </si>
  <si>
    <t>Skin Stapler</t>
  </si>
  <si>
    <t>Disposal Skin Stapler, box</t>
  </si>
  <si>
    <t>Skin Stapler with Staple Remover (5/Box)</t>
  </si>
  <si>
    <t>Soluset</t>
  </si>
  <si>
    <t>Specimen cup</t>
  </si>
  <si>
    <t>Spinal needle</t>
  </si>
  <si>
    <t>Spinal Needle</t>
  </si>
  <si>
    <t>Sputum Specimen Cup</t>
  </si>
  <si>
    <t>Stainless Implant</t>
  </si>
  <si>
    <t xml:space="preserve">External Fixator to Tibia
</t>
  </si>
  <si>
    <t>STAPLE WIRE, STANDARD, (26/6)</t>
  </si>
  <si>
    <t>Sterile Water for Injection</t>
  </si>
  <si>
    <t>Sterilium</t>
  </si>
  <si>
    <t>Sterilium, 1 Liter, with Dispenser</t>
  </si>
  <si>
    <t>Sterilium/Galoon</t>
  </si>
  <si>
    <t>Stethoscopes</t>
  </si>
  <si>
    <t>Stomach Tube Fr 14</t>
  </si>
  <si>
    <t>Stomach Tube Fr 16</t>
  </si>
  <si>
    <t>Stomach Tube Fr 18</t>
  </si>
  <si>
    <t>Stop cock</t>
  </si>
  <si>
    <t>3 WAY STOP COCK</t>
  </si>
  <si>
    <t>Stylet/ Guide Wire, Adult</t>
  </si>
  <si>
    <t>Stylet/Guide Wire, Pedia</t>
  </si>
  <si>
    <t>Suction Catheter Fr 10</t>
  </si>
  <si>
    <t>Suction Catheter Fr 12</t>
  </si>
  <si>
    <t>Suction Catheter Fr 14</t>
  </si>
  <si>
    <t>Suction Catheter Fr 16</t>
  </si>
  <si>
    <t>Suction Catheter Fr 25</t>
  </si>
  <si>
    <t>Suction Catheter Fr 8</t>
  </si>
  <si>
    <t>Surgical Blade</t>
  </si>
  <si>
    <t>Surgical Blade #10</t>
  </si>
  <si>
    <t>Surgical Blade S 11</t>
  </si>
  <si>
    <t>Surgical Blade S15</t>
  </si>
  <si>
    <t>Surgical Blade S20</t>
  </si>
  <si>
    <t>Surgical Cap</t>
  </si>
  <si>
    <t>Surgical Gloves,  S6.5</t>
  </si>
  <si>
    <t>Sterile</t>
  </si>
  <si>
    <t>Surgical Mask</t>
  </si>
  <si>
    <t>Surgicel</t>
  </si>
  <si>
    <t>Syringe</t>
  </si>
  <si>
    <t>1cc syringe</t>
  </si>
  <si>
    <t>3cc syringe</t>
  </si>
  <si>
    <t>5cc syringe</t>
  </si>
  <si>
    <t>Syringe, Terumo 1cc</t>
  </si>
  <si>
    <t xml:space="preserve">Syringe </t>
  </si>
  <si>
    <t>Asepto syringe</t>
  </si>
  <si>
    <t>Syringe  10CC</t>
  </si>
  <si>
    <t>Syringe 50CC</t>
  </si>
  <si>
    <t>Syringe 5CC</t>
  </si>
  <si>
    <t>T. Tube G20</t>
  </si>
  <si>
    <t>T3</t>
  </si>
  <si>
    <t>T4</t>
  </si>
  <si>
    <t>Tape, TRANSPARENT, width: 24mm (±1mm)</t>
  </si>
  <si>
    <t>Transparent, (1"), 24mm</t>
  </si>
  <si>
    <t>Terumo Needle G18</t>
  </si>
  <si>
    <t>Terumo Needle G19</t>
  </si>
  <si>
    <t>Terumo Needle G23</t>
  </si>
  <si>
    <t>Terumo Needle G26</t>
  </si>
  <si>
    <t>Thermal Paper 50X30</t>
  </si>
  <si>
    <t>Thermal Paper 80X20</t>
  </si>
  <si>
    <t>Thermometer</t>
  </si>
  <si>
    <t>Digital Forehead Infrared Thermometer</t>
  </si>
  <si>
    <t>Digital Thermometer</t>
  </si>
  <si>
    <t>Thoracic Catheter Fr 32</t>
  </si>
  <si>
    <t>Thoracic Catheter Fr 36</t>
  </si>
  <si>
    <t>Other Supplies and Materials</t>
  </si>
  <si>
    <t>Tissue Paper</t>
  </si>
  <si>
    <t>Durable, Ultra Strong/tough, fine paper, 3PLY</t>
  </si>
  <si>
    <t>Tongue depressor</t>
  </si>
  <si>
    <t>Tongue Depressor</t>
  </si>
  <si>
    <t>Total Cholesterol</t>
  </si>
  <si>
    <t>Tourniquet Roll</t>
  </si>
  <si>
    <t>Triglycerides</t>
  </si>
  <si>
    <t xml:space="preserve">Triglycerides    </t>
  </si>
  <si>
    <t>Troponin I</t>
  </si>
  <si>
    <t>TSH</t>
  </si>
  <si>
    <t>Turban cap</t>
  </si>
  <si>
    <t>Hairnet</t>
  </si>
  <si>
    <t>box 50's</t>
  </si>
  <si>
    <t>Turban/Cap</t>
  </si>
  <si>
    <t>Typhidot</t>
  </si>
  <si>
    <t>Ultrasound Transmission Gel</t>
  </si>
  <si>
    <t xml:space="preserve">Ultrasound Transmission Gel </t>
  </si>
  <si>
    <t>Under Pads</t>
  </si>
  <si>
    <t>Under Pads xl</t>
  </si>
  <si>
    <t>Uric Acid</t>
  </si>
  <si>
    <t>Uric Acid 1x 120ml, STD: 5ml 5mg/dl for semi automated chem analyzer</t>
  </si>
  <si>
    <t>Urine Bag</t>
  </si>
  <si>
    <t>Urine bag, Adult, 10's</t>
  </si>
  <si>
    <t>Urine Strips ( 10 parameter )</t>
  </si>
  <si>
    <t>Vicryl</t>
  </si>
  <si>
    <t>Vicryl 0</t>
  </si>
  <si>
    <t>Vicryl 2/0 round</t>
  </si>
  <si>
    <t>Vicryl 3/0 Cutting (12/Box)</t>
  </si>
  <si>
    <t>Vicryl 3/0 ROUND</t>
  </si>
  <si>
    <t>Vicryl 4/0 Cutting(12/Box)</t>
  </si>
  <si>
    <t>Violet Top</t>
  </si>
  <si>
    <t>WBC dilluting fluid, 1000mL</t>
  </si>
  <si>
    <t xml:space="preserve">WBC Pipette </t>
  </si>
  <si>
    <t>Xray Developer</t>
  </si>
  <si>
    <t>X-ray developer solution</t>
  </si>
  <si>
    <t>X-ray envelope</t>
  </si>
  <si>
    <t>X-ray envelope 14x17 100's</t>
  </si>
  <si>
    <t>X-ray Film</t>
  </si>
  <si>
    <t>X-ray Film 10x12</t>
  </si>
  <si>
    <t>X-ray film 14x14</t>
  </si>
  <si>
    <t>X-ray Film 14x17</t>
  </si>
  <si>
    <t>X-Ray Film 11X14"</t>
  </si>
  <si>
    <t>Xray Fixer</t>
  </si>
  <si>
    <t>Fixer (automatic processing)</t>
  </si>
  <si>
    <t>Yankauer Set</t>
  </si>
  <si>
    <t>Yankauer tube</t>
  </si>
  <si>
    <t>Yellow Tips</t>
  </si>
  <si>
    <t>Office Equipment</t>
  </si>
  <si>
    <t>Aircon</t>
  </si>
  <si>
    <t>ACU, 3 Toner, split type</t>
  </si>
  <si>
    <t>Airconditioning Unit</t>
  </si>
  <si>
    <t>Steel Cabinet</t>
  </si>
  <si>
    <t>Xerox Machine</t>
  </si>
  <si>
    <t>Office Equipment: Semi-Expandable</t>
  </si>
  <si>
    <t>Calculator</t>
  </si>
  <si>
    <t>Calculator, Scientific</t>
  </si>
  <si>
    <t>Compact, Electronic, 12 digits cap</t>
  </si>
  <si>
    <t>Electric Fan</t>
  </si>
  <si>
    <t>Orbit Type, ceiling, plastic blade</t>
  </si>
  <si>
    <t>Stand Fan  (18" metal blade, 3-speed rotary switch)</t>
  </si>
  <si>
    <t>Stand Fan (16" metal blade, 3-speed rotary switch)</t>
  </si>
  <si>
    <t>Foot Stool</t>
  </si>
  <si>
    <t>Laminating Machine</t>
  </si>
  <si>
    <t>Laminating Machine, A3, Heavy Duty</t>
  </si>
  <si>
    <t>Paper Cutter</t>
  </si>
  <si>
    <t>Paper Cutter with Board and Guide</t>
  </si>
  <si>
    <t>Reach - in - Chiller</t>
  </si>
  <si>
    <t>Scissors</t>
  </si>
  <si>
    <t>Scissor, big, HD</t>
  </si>
  <si>
    <t>Sharpener</t>
  </si>
  <si>
    <t>Pencil Sharpener, heavy duty</t>
  </si>
  <si>
    <t>Shelves</t>
  </si>
  <si>
    <t>Stapler</t>
  </si>
  <si>
    <t>Stapler w/remover, heavy duty</t>
  </si>
  <si>
    <t>Steel Rack</t>
  </si>
  <si>
    <t>Boltless, 4 layers</t>
  </si>
  <si>
    <t>Tape Dispenser</t>
  </si>
  <si>
    <t>Tape Dispenser, HD</t>
  </si>
  <si>
    <t>TV</t>
  </si>
  <si>
    <t>28 inches LED curve monitor</t>
  </si>
  <si>
    <t>TV Stand</t>
  </si>
  <si>
    <t>Movable floor TV stand</t>
  </si>
  <si>
    <t>Voice Recorder</t>
  </si>
  <si>
    <t>Digital Voice Recorder</t>
  </si>
  <si>
    <t>Wall Clock</t>
  </si>
  <si>
    <t>Accountable Forms</t>
  </si>
  <si>
    <t>Charge Slip</t>
  </si>
  <si>
    <t>pads</t>
  </si>
  <si>
    <t>Arch File Folder</t>
  </si>
  <si>
    <t>Arc File Folder, A4 size</t>
  </si>
  <si>
    <t>Arc File Folder, long, Portrait, blue</t>
  </si>
  <si>
    <t>Backfold Clip</t>
  </si>
  <si>
    <t>CLIP, backfold, 25mm, 12 pcs per box</t>
  </si>
  <si>
    <t>CLIP, backfold, 32mm, 12 pcs per box</t>
  </si>
  <si>
    <t>CLIP, backfold, 50mm, 12 pcs per box</t>
  </si>
  <si>
    <t>Ballpen</t>
  </si>
  <si>
    <t>Ballpen, Black</t>
  </si>
  <si>
    <t>Security</t>
  </si>
  <si>
    <t>Ballpen, Blue</t>
  </si>
  <si>
    <t>Ballpen, Red</t>
  </si>
  <si>
    <t>Binder clip</t>
  </si>
  <si>
    <t>Binder clips, medium size</t>
  </si>
  <si>
    <t>Blade Cutter</t>
  </si>
  <si>
    <t>Board Paper</t>
  </si>
  <si>
    <t>Camia, white, 8.5X11</t>
  </si>
  <si>
    <t>ream</t>
  </si>
  <si>
    <t>Bondpaper</t>
  </si>
  <si>
    <t>8.5" X 11" (short)</t>
  </si>
  <si>
    <t>8.5" X 13" (long)</t>
  </si>
  <si>
    <t>A3 Size</t>
  </si>
  <si>
    <t>A4 size (210 mm x 297 mm) 70 GSM</t>
  </si>
  <si>
    <t>Bristol paper</t>
  </si>
  <si>
    <t>Bristol board paper(legal size)</t>
  </si>
  <si>
    <t>Carbon Paper</t>
  </si>
  <si>
    <t>Carbon Film, PE, black, 216mm x 30mm, 100 sheets per box</t>
  </si>
  <si>
    <t>Cartolina</t>
  </si>
  <si>
    <t>Cartolina, Blue</t>
  </si>
  <si>
    <t>Cartolina, Green</t>
  </si>
  <si>
    <t>Cartolina, Pink</t>
  </si>
  <si>
    <t>Cartolina, Red</t>
  </si>
  <si>
    <t>Cartolina Orange</t>
  </si>
  <si>
    <t>Certificate Frame</t>
  </si>
  <si>
    <t>Certificate Paper</t>
  </si>
  <si>
    <t>Certificate Paper, A4</t>
  </si>
  <si>
    <t>Chart A4</t>
  </si>
  <si>
    <t>Clear Book</t>
  </si>
  <si>
    <t>Clear Book Refill</t>
  </si>
  <si>
    <t>Clear Book, Legal size</t>
  </si>
  <si>
    <t>Clear Book, with 20 transparent pockets , A4 size</t>
  </si>
  <si>
    <t>Clear Book, with 20 transparent pockets , Legal size</t>
  </si>
  <si>
    <t>Clear Book Binder, 3 Ring, 2",  Can Accommodate 600 Sheets, Black, A4</t>
  </si>
  <si>
    <t>Clear Book Binder, 3 Ring, 2",  Can Accommodate 600 Sheets, Blue, A4</t>
  </si>
  <si>
    <t>Clear Book Binder, 3 Ring, 2", Can Accommodate 600 Sheets, Red, A4</t>
  </si>
  <si>
    <t>Clear Book Binder,3 Ring, 2", Can Accommodate 600 Sheets, White, A4</t>
  </si>
  <si>
    <t>Clear Book Refill, A4 (Pack)</t>
  </si>
  <si>
    <t>Clip</t>
  </si>
  <si>
    <t>Backfold, all metal, clamping: 25mm (-1mm)</t>
  </si>
  <si>
    <t>Backfold, all metal, clamping: 32mm (-1mm)</t>
  </si>
  <si>
    <t>Backfold, all metal, clamping: 50mm (-1mm)</t>
  </si>
  <si>
    <t xml:space="preserve">Clipboard </t>
  </si>
  <si>
    <t>Medical Chart Clipboard</t>
  </si>
  <si>
    <t>Clipboard Folder</t>
  </si>
  <si>
    <t>Size - Long</t>
  </si>
  <si>
    <t>Colored Paper</t>
  </si>
  <si>
    <t>Colored Paper, Assorted Color</t>
  </si>
  <si>
    <t>pad</t>
  </si>
  <si>
    <t>Colored Paper, Blue</t>
  </si>
  <si>
    <t>Colored Paper, Pink</t>
  </si>
  <si>
    <t>Colored Paper, Red</t>
  </si>
  <si>
    <t>Cork Board</t>
  </si>
  <si>
    <t>Cork Board  ½ Size</t>
  </si>
  <si>
    <t>Correctional Tape</t>
  </si>
  <si>
    <t>Correction Tape, 12mx5mm</t>
  </si>
  <si>
    <t>Cutter</t>
  </si>
  <si>
    <t>Cutter Knife</t>
  </si>
  <si>
    <t>Data File Box</t>
  </si>
  <si>
    <t>Data File Box, made of chipboard with close ends, Large</t>
  </si>
  <si>
    <t>Data File Organizer</t>
  </si>
  <si>
    <t>Data File Organizer, Kraftboard</t>
  </si>
  <si>
    <t>Double Sided Tape</t>
  </si>
  <si>
    <t>3M Double Sided Tape</t>
  </si>
  <si>
    <t>Double sided tape, 1"</t>
  </si>
  <si>
    <t>Envelope</t>
  </si>
  <si>
    <t>Documentary (14"X17"), 500 box</t>
  </si>
  <si>
    <t>Envelope, brown, A4 size</t>
  </si>
  <si>
    <t>Envelope, brown, Legal size</t>
  </si>
  <si>
    <t>Expanding Envelope, Kraftboard, Long</t>
  </si>
  <si>
    <t>Expanding Envelope, Long, Brown</t>
  </si>
  <si>
    <t>Expanding Envelope, Plastic, A4</t>
  </si>
  <si>
    <t>Mailing Envelope, white, Long</t>
  </si>
  <si>
    <t>Pay Envelope</t>
  </si>
  <si>
    <t>Eraser</t>
  </si>
  <si>
    <t>Eraser, rubber for pencil writing</t>
  </si>
  <si>
    <t>White board Eraser</t>
  </si>
  <si>
    <t>Fastener</t>
  </si>
  <si>
    <t>Fastener for paper, metal</t>
  </si>
  <si>
    <t>Plastic, Long size</t>
  </si>
  <si>
    <t>Plastic, Regular size</t>
  </si>
  <si>
    <t>File Folder</t>
  </si>
  <si>
    <t>Data File Folder made with chipboard, taglia lock</t>
  </si>
  <si>
    <t>Data File Folder made with chipboard, taglia lock, A4 size</t>
  </si>
  <si>
    <t>Data File Folder, portrait, blue, long</t>
  </si>
  <si>
    <t>File Holder</t>
  </si>
  <si>
    <t>File Holder 4 back to top storage, large capacity desktop file</t>
  </si>
  <si>
    <t xml:space="preserve">File Holder </t>
  </si>
  <si>
    <t>Data File Box, Kraftboard, 4 back to top storage</t>
  </si>
  <si>
    <t>File Organizer</t>
  </si>
  <si>
    <t>Expanding, plastic, 12 pockets</t>
  </si>
  <si>
    <t>Filing box</t>
  </si>
  <si>
    <t xml:space="preserve">Data File Box, (5"x9"x15-3/4") </t>
  </si>
  <si>
    <t>Data File Box, Dark Blue</t>
  </si>
  <si>
    <t>Flag</t>
  </si>
  <si>
    <t>Philippine Flag, standard size</t>
  </si>
  <si>
    <t>Data File Box, Green</t>
  </si>
  <si>
    <t>Data File Box, made with chipboard, with closed ends</t>
  </si>
  <si>
    <t>Folder</t>
  </si>
  <si>
    <t>Folder with Tab, A4</t>
  </si>
  <si>
    <t>25 pcs</t>
  </si>
  <si>
    <t>Folder with Tab, Legal</t>
  </si>
  <si>
    <t>Folder, A4 Size, Brown</t>
  </si>
  <si>
    <t>bundle</t>
  </si>
  <si>
    <t>Folder, Legal Size, Brown</t>
  </si>
  <si>
    <t>Furniture Cleaner</t>
  </si>
  <si>
    <t>Furniture Cleaner, aerosol type, 300ml min per can</t>
  </si>
  <si>
    <t>Glue</t>
  </si>
  <si>
    <t>Glue, All-purpose, 200 gms</t>
  </si>
  <si>
    <t>Glue, Medium size</t>
  </si>
  <si>
    <t>Highlighter</t>
  </si>
  <si>
    <t>Laminating film</t>
  </si>
  <si>
    <t>Laminating film, A4</t>
  </si>
  <si>
    <t>Marker</t>
  </si>
  <si>
    <t>Marker, Flouresent, 3 assorted colors per set</t>
  </si>
  <si>
    <t>Marker, Permanent</t>
  </si>
  <si>
    <t>Marker, Permanent, bullet type, black</t>
  </si>
  <si>
    <t>Marker, Permanent, bullet type, blue</t>
  </si>
  <si>
    <t>Marker, Whiteboard</t>
  </si>
  <si>
    <t>Note Pad</t>
  </si>
  <si>
    <t>Stick-on,  (2" x 3") min</t>
  </si>
  <si>
    <t>Stick-on,  (3" x 3") min</t>
  </si>
  <si>
    <t>Stick-on,  (3" x 4") min</t>
  </si>
  <si>
    <t>Paper Clips</t>
  </si>
  <si>
    <t>Paper Clip, gem type, 48mm, 100 pcs per box</t>
  </si>
  <si>
    <t>Paper Clips 33mmx50mm</t>
  </si>
  <si>
    <t xml:space="preserve">Pencil </t>
  </si>
  <si>
    <t>Pencil, Lead with Eraser , wood cased</t>
  </si>
  <si>
    <t>Puncher</t>
  </si>
  <si>
    <t>Puncher, Heavy Duty, with 2 hole guide</t>
  </si>
  <si>
    <t>Push Pins</t>
  </si>
  <si>
    <t>Push Pins, hammer head type,100s/box</t>
  </si>
  <si>
    <t>Record Book</t>
  </si>
  <si>
    <t>Record Book of Services to emergency patients (18 x12.5 inches)</t>
  </si>
  <si>
    <t>Record Book of Services to In-patients (18 x12.5 inches)</t>
  </si>
  <si>
    <t>Record Book of Services to Out- patients (18 x12.5 inches)</t>
  </si>
  <si>
    <t xml:space="preserve">Record Book, Size: 214mm x 278mm min , 500pages </t>
  </si>
  <si>
    <t>Record book,300 pages</t>
  </si>
  <si>
    <t>Ruler</t>
  </si>
  <si>
    <t>Ruler, plastic, 12"</t>
  </si>
  <si>
    <t>Heavy Duty Scissor</t>
  </si>
  <si>
    <t>Scissors, Symmetrical blades  (6")</t>
  </si>
  <si>
    <t>Sharpener, single cutterhead</t>
  </si>
  <si>
    <t>Sign Pen</t>
  </si>
  <si>
    <t>Sign Pen, Black, liquid/gel ink, 0.5mm needle tip</t>
  </si>
  <si>
    <t>Sign Pen, Blue, liquid/gel ink, 0.5mm needle tip</t>
  </si>
  <si>
    <t>Stamp</t>
  </si>
  <si>
    <t>Self Inking Dater Rubber Stamp With Text</t>
  </si>
  <si>
    <t>Stamp Pad</t>
  </si>
  <si>
    <t>Stamp Pad, Felt Pad</t>
  </si>
  <si>
    <t xml:space="preserve">Stamp Pad, Felt Pad min 60mm x 100mm </t>
  </si>
  <si>
    <t>Stamp Pad Ink</t>
  </si>
  <si>
    <t>Stamp Pad Ink, violet, 50ml.</t>
  </si>
  <si>
    <t xml:space="preserve">Stamping Dater </t>
  </si>
  <si>
    <t>Stamping Dater/Name , self-inking stamp, mechanical</t>
  </si>
  <si>
    <t>Staple wire</t>
  </si>
  <si>
    <t>Staple wire, # 35</t>
  </si>
  <si>
    <t>Deli Stapler # 35</t>
  </si>
  <si>
    <t>Stapler with staple wire remover, Heavy Duty # 35</t>
  </si>
  <si>
    <t>Stapler, Binder Type, heavy duty for high volume stapling, with adjustable staple guide</t>
  </si>
  <si>
    <t>Sticky note</t>
  </si>
  <si>
    <t>Note Pad, stick-on, (2"x3"), 100 sheets per pad</t>
  </si>
  <si>
    <t>Stock Card</t>
  </si>
  <si>
    <t>Tape</t>
  </si>
  <si>
    <t>Masking Tape</t>
  </si>
  <si>
    <t>Packaging Tape</t>
  </si>
  <si>
    <t>rolls</t>
  </si>
  <si>
    <t>Water Base Ink</t>
  </si>
  <si>
    <t>Water Base Ink, Black</t>
  </si>
  <si>
    <t>Water Base Ink, Red (For Stamp)</t>
  </si>
  <si>
    <t>Whiteboard</t>
  </si>
  <si>
    <t>White board 5 x 3</t>
  </si>
  <si>
    <t>Other Equipment and Machineries: Semi-Expandable</t>
  </si>
  <si>
    <t>Billboard</t>
  </si>
  <si>
    <t>Project Billboard</t>
  </si>
  <si>
    <t xml:space="preserve">set </t>
  </si>
  <si>
    <t>Other Equipment and Machineries</t>
  </si>
  <si>
    <t>Burner</t>
  </si>
  <si>
    <t>High and Low Pressure burner, 4 burner square type</t>
  </si>
  <si>
    <t>Cash Register; 405 mm Cash Drawer Money Tray With 6 bill/ 4 coin</t>
  </si>
  <si>
    <t>Cheque Printer, Electronic Cheque Writer</t>
  </si>
  <si>
    <t>Food Divider with Cabinet</t>
  </si>
  <si>
    <t>Stainless Steel</t>
  </si>
  <si>
    <t>Cabinet Locker</t>
  </si>
  <si>
    <t>Safety Vault</t>
  </si>
  <si>
    <t>Cash Vault; at Least 28 inches vault, Built in,Electronic &amp; Key lock Fire resistant</t>
  </si>
  <si>
    <t>for Pork and Spoons, 4 Holes</t>
  </si>
  <si>
    <t>Stainless Preparation, 2 Layered 150X150X80</t>
  </si>
  <si>
    <t>Tape Measure</t>
  </si>
  <si>
    <t>Trimmer</t>
  </si>
  <si>
    <t>Vacuum Cleaner</t>
  </si>
  <si>
    <t>Vacuum Cleaner (wet and dry)</t>
  </si>
  <si>
    <t>Washing Machine with Dryer, HD</t>
  </si>
  <si>
    <t>991es plus Scientific Calculator</t>
  </si>
  <si>
    <t>Breaker</t>
  </si>
  <si>
    <t>100 amp Breaker</t>
  </si>
  <si>
    <t>pcs.</t>
  </si>
  <si>
    <t>Ladder</t>
  </si>
  <si>
    <t>16 ft., Sliding, Fiber Glass, Durable</t>
  </si>
  <si>
    <t>6 ft., Fiber Glass, Durable</t>
  </si>
  <si>
    <t>20 amp Breaker</t>
  </si>
  <si>
    <t>30 amp Breaker</t>
  </si>
  <si>
    <t>40 amp Breaker</t>
  </si>
  <si>
    <t>Bulletin Board</t>
  </si>
  <si>
    <t>Ceiling Broom</t>
  </si>
  <si>
    <t>Long handle</t>
  </si>
  <si>
    <t>Chaffing Dish</t>
  </si>
  <si>
    <t>Digital Tester</t>
  </si>
  <si>
    <t>Digital Tester (Fluke)</t>
  </si>
  <si>
    <t>Door Knob</t>
  </si>
  <si>
    <t>Ordinary</t>
  </si>
  <si>
    <t>Premium</t>
  </si>
  <si>
    <t>Eco-Cleaning Cart</t>
  </si>
  <si>
    <t>Electric Drill with Drill Bits (1 set)</t>
  </si>
  <si>
    <t>Electric Heater</t>
  </si>
  <si>
    <t>Electric Iron</t>
  </si>
  <si>
    <t>Eletric Iron</t>
  </si>
  <si>
    <t>Flashlight</t>
  </si>
  <si>
    <t>Rechargeable, Out-door, long range, heavy duty</t>
  </si>
  <si>
    <t>Floor Brush</t>
  </si>
  <si>
    <t>Gold Battery (Reverse)</t>
  </si>
  <si>
    <t>Grease Trap</t>
  </si>
  <si>
    <t>Hand Held Radio/ Walkie Talkie</t>
  </si>
  <si>
    <t>Rechargeable, Heavy Duty</t>
  </si>
  <si>
    <t>Hanger</t>
  </si>
  <si>
    <t>metal wire</t>
  </si>
  <si>
    <t>doz</t>
  </si>
  <si>
    <t>Lead Sheet</t>
  </si>
  <si>
    <t>Magnifying Glass</t>
  </si>
  <si>
    <t>Measuring Cup</t>
  </si>
  <si>
    <t>Mop Squeezer</t>
  </si>
  <si>
    <t>Mortar and Pestle</t>
  </si>
  <si>
    <t>Orocan</t>
  </si>
  <si>
    <t>big</t>
  </si>
  <si>
    <t>Plier</t>
  </si>
  <si>
    <t>Long Nose (medium)</t>
  </si>
  <si>
    <t>Long Nose (small)</t>
  </si>
  <si>
    <t>Side Cutting (medium)</t>
  </si>
  <si>
    <t>Raincoat</t>
  </si>
  <si>
    <t>Heavy Duty</t>
  </si>
  <si>
    <t>Scerw Driver</t>
  </si>
  <si>
    <t>Screw Driver, Flat (large)</t>
  </si>
  <si>
    <t>Security Guard Baton</t>
  </si>
  <si>
    <t>Sink</t>
  </si>
  <si>
    <t>Stainless Steel, 2 tubs</t>
  </si>
  <si>
    <t>Slab</t>
  </si>
  <si>
    <t>Radiology White Slab</t>
  </si>
  <si>
    <t>sq.m</t>
  </si>
  <si>
    <t>Soap Holder</t>
  </si>
  <si>
    <t>Table Cloth</t>
  </si>
  <si>
    <t>mt</t>
  </si>
  <si>
    <t>Toilet Bowl Pump</t>
  </si>
  <si>
    <t>Trash Bin</t>
  </si>
  <si>
    <t>Small, Black</t>
  </si>
  <si>
    <t>Small, Green</t>
  </si>
  <si>
    <t>Small, Yellow</t>
  </si>
  <si>
    <t>Umbrella</t>
  </si>
  <si>
    <t>Golf Umbrella , double plastic ribs (62")  heavy duty</t>
  </si>
  <si>
    <t>Water Despenser</t>
  </si>
  <si>
    <t>Wheel Barrow</t>
  </si>
  <si>
    <t>White Board</t>
  </si>
  <si>
    <t>4 X 3 feet</t>
  </si>
  <si>
    <t>Air Freshener</t>
  </si>
  <si>
    <t>Air Freshener, 280 ml/150g min</t>
  </si>
  <si>
    <t>Basin</t>
  </si>
  <si>
    <t>Plastic Basin</t>
  </si>
  <si>
    <t>Battery</t>
  </si>
  <si>
    <t>Alkaline, 2A</t>
  </si>
  <si>
    <t>pair</t>
  </si>
  <si>
    <t>Alkaline, 3A</t>
  </si>
  <si>
    <t>pck, 4s</t>
  </si>
  <si>
    <t>Chargeable, 2A</t>
  </si>
  <si>
    <t>Bidet</t>
  </si>
  <si>
    <t>Bleaching Liquid</t>
  </si>
  <si>
    <t>Original, 1 gal</t>
  </si>
  <si>
    <t>Original, 1 L</t>
  </si>
  <si>
    <t>Original, 1/2 gal (1892ml)</t>
  </si>
  <si>
    <t>Boot</t>
  </si>
  <si>
    <t>Rain Boots</t>
  </si>
  <si>
    <t>Broom</t>
  </si>
  <si>
    <t>Broom Stick (tingting)</t>
  </si>
  <si>
    <t>Soft Broom (tambo)</t>
  </si>
  <si>
    <t>Brush</t>
  </si>
  <si>
    <t>Toilet Brush</t>
  </si>
  <si>
    <t>Bulb</t>
  </si>
  <si>
    <t>2U or 3U compact flourescent, daylight, BRANDED, 13-15 watts</t>
  </si>
  <si>
    <t>Calendar</t>
  </si>
  <si>
    <t>Cling Wrap</t>
  </si>
  <si>
    <t>Cups, Paper</t>
  </si>
  <si>
    <t>Deodorizer</t>
  </si>
  <si>
    <t>Albatross</t>
  </si>
  <si>
    <t>Detergent bar</t>
  </si>
  <si>
    <t>detergent bar, 140 gms</t>
  </si>
  <si>
    <t>bar</t>
  </si>
  <si>
    <t>Detergent Powder</t>
  </si>
  <si>
    <t>1000 g</t>
  </si>
  <si>
    <t>All Purpose, 1000 g/pouch</t>
  </si>
  <si>
    <t>All Purpose,500 gram</t>
  </si>
  <si>
    <t>Dietetic Scale</t>
  </si>
  <si>
    <t>Dipper</t>
  </si>
  <si>
    <t>Rubberized, Large</t>
  </si>
  <si>
    <t>Dishwashing Liquid</t>
  </si>
  <si>
    <t>250ml</t>
  </si>
  <si>
    <t>500ml</t>
  </si>
  <si>
    <t>Disinfectant Liquid</t>
  </si>
  <si>
    <t>pouch</t>
  </si>
  <si>
    <t>Disinfectant Spray</t>
  </si>
  <si>
    <t>Aerosol Type, 340 g</t>
  </si>
  <si>
    <t>Aerosol Type, 500 g</t>
  </si>
  <si>
    <t>can</t>
  </si>
  <si>
    <t>disinfectant spray</t>
  </si>
  <si>
    <t>Doormat</t>
  </si>
  <si>
    <t xml:space="preserve">Drill Bits </t>
  </si>
  <si>
    <t>Dust Pan</t>
  </si>
  <si>
    <t>Dust Remover</t>
  </si>
  <si>
    <t>Dust Remover (feather)</t>
  </si>
  <si>
    <t>Electric Wire</t>
  </si>
  <si>
    <t>Tie wire</t>
  </si>
  <si>
    <t>kgs</t>
  </si>
  <si>
    <t>Electrical Tape</t>
  </si>
  <si>
    <t>Epoxy</t>
  </si>
  <si>
    <t>Fabric Conditioner</t>
  </si>
  <si>
    <t>Fab con 1L</t>
  </si>
  <si>
    <t>Floor Mat</t>
  </si>
  <si>
    <t>Garbage Bag</t>
  </si>
  <si>
    <t>Black, Large</t>
  </si>
  <si>
    <t>Black, Medium</t>
  </si>
  <si>
    <t>Green, Large</t>
  </si>
  <si>
    <t>Green, Medium</t>
  </si>
  <si>
    <t>Yellow, Large</t>
  </si>
  <si>
    <t>Yellow, Medium</t>
  </si>
  <si>
    <t>Garbage Trolley</t>
  </si>
  <si>
    <t>Gear Oil</t>
  </si>
  <si>
    <t>pail</t>
  </si>
  <si>
    <t>Glass Cleaner</t>
  </si>
  <si>
    <t>Glass Wiper</t>
  </si>
  <si>
    <t>Rubberize utility Gloves, small</t>
  </si>
  <si>
    <t>Hand Sanitizer</t>
  </si>
  <si>
    <t>Hand Sanitizer Gel, 1L bactericidal</t>
  </si>
  <si>
    <t>Hand Towel</t>
  </si>
  <si>
    <t>Towel</t>
  </si>
  <si>
    <t>Handsoap</t>
  </si>
  <si>
    <t>Antibac Liquid Soap</t>
  </si>
  <si>
    <t>Liquid Soap</t>
  </si>
  <si>
    <t>Liquid Soap, 500ml</t>
  </si>
  <si>
    <t>Insecticide</t>
  </si>
  <si>
    <t>Insecticide, aerosol type, net content: 600ml min</t>
  </si>
  <si>
    <t>Laundry Basket</t>
  </si>
  <si>
    <t>Hamper, big</t>
  </si>
  <si>
    <t>Laundry Clip</t>
  </si>
  <si>
    <t>Mop</t>
  </si>
  <si>
    <t>Mop, Tornado</t>
  </si>
  <si>
    <t>Mop Handle</t>
  </si>
  <si>
    <t>Screw Type, metal handle</t>
  </si>
  <si>
    <t>Mop Head</t>
  </si>
  <si>
    <t>Mop Head made of rayon, weight: 400 grams min</t>
  </si>
  <si>
    <t>Pail</t>
  </si>
  <si>
    <t>Rubeerize, XL</t>
  </si>
  <si>
    <t>Poster Frame</t>
  </si>
  <si>
    <t>Push cart</t>
  </si>
  <si>
    <t>Cleaning Cart</t>
  </si>
  <si>
    <t>Rags</t>
  </si>
  <si>
    <t>Rags, All Cotton, 32 pcs per kilo per bundle</t>
  </si>
  <si>
    <t>Scouring Pad</t>
  </si>
  <si>
    <t>Scouring Pad,  made of synthetic nylon, 140 x 220mm</t>
  </si>
  <si>
    <t>Scouring Steel</t>
  </si>
  <si>
    <t>Shovel/ Spade (pala)</t>
  </si>
  <si>
    <t>Shovel/ Spade, flat</t>
  </si>
  <si>
    <t>Soldering Iron</t>
  </si>
  <si>
    <t>Soldering Lead</t>
  </si>
  <si>
    <t>Soldering lead</t>
  </si>
  <si>
    <t>Soldering Wire 500g .8mm 60/40 Tin</t>
  </si>
  <si>
    <t>packs</t>
  </si>
  <si>
    <t>Sponge</t>
  </si>
  <si>
    <t>Sponge w/ Scouring Pad</t>
  </si>
  <si>
    <t>Sprayer</t>
  </si>
  <si>
    <t xml:space="preserve">Starting Capacitor </t>
  </si>
  <si>
    <t>2nf 400ac</t>
  </si>
  <si>
    <t>Sticker Paper</t>
  </si>
  <si>
    <t>Stock Pot</t>
  </si>
  <si>
    <t>Strainer</t>
  </si>
  <si>
    <t>Tarpaulin</t>
  </si>
  <si>
    <t>Tarp 3 x 4 Ft</t>
  </si>
  <si>
    <t>Tarp 4 x 11 Ft</t>
  </si>
  <si>
    <t>Tarp 5 x 3 Ft</t>
  </si>
  <si>
    <t>Tarp 6 x 4 Ft</t>
  </si>
  <si>
    <t>Thermos</t>
  </si>
  <si>
    <t>Thermos, big</t>
  </si>
  <si>
    <t>Thermos, small</t>
  </si>
  <si>
    <t>#16 Tie wire</t>
  </si>
  <si>
    <t>Bathroom type, 2 ply</t>
  </si>
  <si>
    <t>pack (12's)</t>
  </si>
  <si>
    <t xml:space="preserve">Toilet Bowl Cleaner </t>
  </si>
  <si>
    <t>1000 ml</t>
  </si>
  <si>
    <t>Toilet Deodorizer</t>
  </si>
  <si>
    <t>Albatross w/handle - BIG</t>
  </si>
  <si>
    <t>Towel Holder</t>
  </si>
  <si>
    <t>Towel handle w/hooks</t>
  </si>
  <si>
    <t>Towels</t>
  </si>
  <si>
    <t>Disposable Towel</t>
  </si>
  <si>
    <t>Garbage Bin, medium size</t>
  </si>
  <si>
    <t>Round Trash Bin-open w/cover</t>
  </si>
  <si>
    <t>T-shirt</t>
  </si>
  <si>
    <t>Utility Boots</t>
  </si>
  <si>
    <t>Boots, Heavy Duty</t>
  </si>
  <si>
    <t>size 8 = 2, 9=1</t>
  </si>
  <si>
    <t>Utility Gloves</t>
  </si>
  <si>
    <t>Rubberize utility gloves</t>
  </si>
  <si>
    <t>Wooden Plaque</t>
  </si>
  <si>
    <t>Total</t>
  </si>
  <si>
    <t xml:space="preserve"> TOTAL</t>
  </si>
  <si>
    <t>GRAND TOTAL</t>
  </si>
  <si>
    <t>DEPARTMENT OF HEALTH</t>
  </si>
  <si>
    <r>
      <t xml:space="preserve">  </t>
    </r>
    <r>
      <rPr>
        <b/>
        <u/>
        <sz val="14"/>
        <color theme="1"/>
        <rFont val="Calibri"/>
        <family val="2"/>
      </rPr>
      <t>PROJECT PROCUREMENT MANAGEMENT PLAN (PPMP) 2024 - 2028</t>
    </r>
  </si>
  <si>
    <r>
      <t>END-USER/UNIT</t>
    </r>
    <r>
      <rPr>
        <sz val="11"/>
        <color theme="1"/>
        <rFont val="Calibri"/>
        <family val="2"/>
      </rPr>
      <t xml:space="preserve">: </t>
    </r>
  </si>
  <si>
    <t>Charged to:</t>
  </si>
  <si>
    <t>Projects, Programs and Activities (PAPs)</t>
  </si>
  <si>
    <t>GENERAL DESCRIPTION</t>
  </si>
  <si>
    <t>QTY/</t>
  </si>
  <si>
    <t>Unit of Measure</t>
  </si>
  <si>
    <t>Unit Price</t>
  </si>
  <si>
    <t>ESTIMATED BUDGET</t>
  </si>
  <si>
    <t>Mode of Procurement</t>
  </si>
  <si>
    <t>SCHEDULE/MILESTONE OF ACTIVITIES</t>
  </si>
  <si>
    <t>SIZE</t>
  </si>
  <si>
    <t>Jan</t>
  </si>
  <si>
    <t>Feb</t>
  </si>
  <si>
    <t>Mar</t>
  </si>
  <si>
    <t>Apr</t>
  </si>
  <si>
    <t>May</t>
  </si>
  <si>
    <t>Jun</t>
  </si>
  <si>
    <t>July</t>
  </si>
  <si>
    <t>Aug</t>
  </si>
  <si>
    <t>Sept</t>
  </si>
  <si>
    <t>Oct</t>
  </si>
  <si>
    <t xml:space="preserve">Nov </t>
  </si>
  <si>
    <t>Dec</t>
  </si>
  <si>
    <t>MEDICAL EQUIPMENT (Prices above 50,000)</t>
  </si>
  <si>
    <t>SUBTOTAL</t>
  </si>
  <si>
    <t>OFFICE EQUIPMENT (Prices ABOVE 50,000)</t>
  </si>
  <si>
    <t>OTHER EQUIPMENT (Prices ABOVE 50,000)</t>
  </si>
  <si>
    <t>Semi-Expendable MEDICAL EQUIPMENT  (49,000 and BELOW)</t>
  </si>
  <si>
    <t>Semi-Expendable OFFICE EQUIPMENT Semi-Medical (49,000 and BELOW)</t>
  </si>
  <si>
    <t>Semi-Expendable OTHER EQUIPMENT Semi-Medical (49,000 and BELOW)</t>
  </si>
  <si>
    <t xml:space="preserve">MEDICAL Supplies </t>
  </si>
  <si>
    <t>OFFICE Supplies</t>
  </si>
  <si>
    <t>OTHER Supplies</t>
  </si>
  <si>
    <t>TOTAL BUDGET:</t>
  </si>
  <si>
    <t>+ 10% Provision for Inflation</t>
  </si>
  <si>
    <t xml:space="preserve">+ 10% Contingency  </t>
  </si>
  <si>
    <t xml:space="preserve">TOTAL ESTIMATED BUDGET:  </t>
  </si>
  <si>
    <r>
      <rPr>
        <u/>
        <sz val="9"/>
        <color theme="1"/>
        <rFont val="Verdana"/>
        <family val="2"/>
      </rPr>
      <t>NOTE:</t>
    </r>
    <r>
      <rPr>
        <sz val="9"/>
        <color theme="1"/>
        <rFont val="Verdana"/>
        <family val="2"/>
      </rPr>
      <t xml:space="preserve">      Technical Specifications for each Item/Project being proposed shall be submitted as part of the PPMP</t>
    </r>
  </si>
  <si>
    <t xml:space="preserve">Prepared By:                                                                                            </t>
  </si>
  <si>
    <t xml:space="preserve">Recommending Approval:                                                                                            </t>
  </si>
  <si>
    <t xml:space="preserve">Approved By:                                                                                            </t>
  </si>
  <si>
    <t>NELSON O. RIGOR, MD, MHA</t>
  </si>
  <si>
    <t>Chief of Hospital II</t>
  </si>
  <si>
    <t>Projects</t>
  </si>
  <si>
    <t>CLUSTER</t>
  </si>
  <si>
    <t>No of Provinces</t>
  </si>
  <si>
    <t xml:space="preserve">Approximate No. of Participants </t>
  </si>
  <si>
    <t>Transportation (for 8 TSO Staff)</t>
  </si>
  <si>
    <t>Per Diem</t>
  </si>
  <si>
    <t>Communication Expenses (Freight)</t>
  </si>
  <si>
    <t>Supplies</t>
  </si>
  <si>
    <t>Advertising/Publication</t>
  </si>
  <si>
    <t>Printing</t>
  </si>
  <si>
    <t>Honoraria</t>
  </si>
  <si>
    <t>Award/Souvenirs</t>
  </si>
  <si>
    <t>Lease of Venue/Meals</t>
  </si>
  <si>
    <t>Professional Services</t>
  </si>
  <si>
    <t>Add contingency</t>
  </si>
  <si>
    <t>Land</t>
  </si>
  <si>
    <t>Air with terminal Fee @ 400.00 BF</t>
  </si>
  <si>
    <t>est @ 120.00</t>
  </si>
  <si>
    <t>1. Training for Omes 3 Days/2 nights</t>
  </si>
  <si>
    <t>by Regions</t>
  </si>
  <si>
    <t>1,700/night, 800/halfday 3D/2N</t>
  </si>
  <si>
    <t>Cluster 1 - Baguio</t>
  </si>
  <si>
    <t>CAR</t>
  </si>
  <si>
    <t>30 participants + 8 TSO Staff</t>
  </si>
  <si>
    <t>rental of a van</t>
  </si>
  <si>
    <t>120.00 x 30</t>
  </si>
  <si>
    <t>1,700/night, 800/halfday 3D/2N =4,200.00 /participant</t>
  </si>
  <si>
    <t>Cluster 2 and 3 - Metro Manila</t>
  </si>
  <si>
    <t>29 provinces x 2 pax each</t>
  </si>
  <si>
    <t xml:space="preserve">4 taxis  fr or to the office x 500 per travel </t>
  </si>
  <si>
    <t>4A</t>
  </si>
  <si>
    <t>4B</t>
  </si>
  <si>
    <t>58 pax + 12 TSO staff = 70 pax</t>
  </si>
  <si>
    <t>58 x 100</t>
  </si>
  <si>
    <t>2000 x 3 days x 70 pax</t>
  </si>
  <si>
    <t>Cluster 4 - Cebu</t>
  </si>
  <si>
    <t>30 + 8 TSO Staff</t>
  </si>
  <si>
    <t>4 taxis  fr office to airport BF=2,000.00 Airport to Venue (Cebu) BF = 2,000.00</t>
  </si>
  <si>
    <t>est 6,500.00/pax +3,200 TF</t>
  </si>
  <si>
    <t>120 x 26</t>
  </si>
  <si>
    <t>4,200.00/participant</t>
  </si>
  <si>
    <t>142, 800.00</t>
  </si>
  <si>
    <t>Cluster 5 - Davao</t>
  </si>
  <si>
    <t>40+ 8 TSO Staff</t>
  </si>
  <si>
    <t>120 x 36</t>
  </si>
  <si>
    <t>4,200.00/ participant</t>
  </si>
  <si>
    <t>ARMM</t>
  </si>
  <si>
    <t>TOTAL</t>
  </si>
  <si>
    <t>2. Nationwide Launching of OMES</t>
  </si>
  <si>
    <t>around 130 guests including TSO Staff</t>
  </si>
  <si>
    <t>3. Training Specialist (OMES)</t>
  </si>
  <si>
    <t>TOTAL Training Expense</t>
  </si>
  <si>
    <t>PMD Supplies/Operations</t>
  </si>
  <si>
    <t>Microsoft Excel Training</t>
  </si>
  <si>
    <t>KONSULTA Orientation</t>
  </si>
  <si>
    <t>Updates on ICD</t>
  </si>
  <si>
    <t>EMR/iHOMIS enhanced Orientation Updates</t>
  </si>
  <si>
    <t>Philhealth Claims Updates</t>
  </si>
  <si>
    <t>ACCOUNTANT III</t>
  </si>
  <si>
    <t>AO-IV</t>
  </si>
  <si>
    <t>SARAH MAE D. PELOVELLO, CPA, MPA</t>
  </si>
  <si>
    <t>ELINOR D. LATUPAN, MSN</t>
  </si>
  <si>
    <r>
      <t>NOTE:</t>
    </r>
    <r>
      <rPr>
        <sz val="9"/>
        <color theme="1"/>
        <rFont val="Calibri"/>
        <family val="2"/>
        <scheme val="minor"/>
      </rPr>
      <t xml:space="preserve">      Technical Specifications for each Item/Project being proposed shall be submitted as part of the PPMP</t>
    </r>
  </si>
  <si>
    <t>Construction/Renovation of Office space for Billing separate from claims</t>
  </si>
  <si>
    <t>EFM- INFRASTRUCTURE</t>
  </si>
  <si>
    <t>Air Conditioning Unit, Split type</t>
  </si>
  <si>
    <t>PROCUREMENT- OFFICE EQUIPMENT</t>
  </si>
  <si>
    <t>Laptop</t>
  </si>
  <si>
    <t>PROCUREMENT-ICT EQUIPMENT</t>
  </si>
  <si>
    <t>PROCUREMENT-SEMI- ICT EQUIPMENT</t>
  </si>
  <si>
    <t>Swivel Chair, Ergonomic</t>
  </si>
  <si>
    <t>panels</t>
  </si>
  <si>
    <t>Window Blinds</t>
  </si>
  <si>
    <t>Multipurpose Table 6ft Folded</t>
  </si>
  <si>
    <t>MONOBLOC CHAIR, white</t>
  </si>
  <si>
    <t>Metal Rack</t>
  </si>
  <si>
    <t xml:space="preserve">PROCUREMENT-SEMI- FURNITURE AND FIXTURES </t>
  </si>
  <si>
    <t>PROCUREMENT-SEMI- other EQUIPMENT</t>
  </si>
  <si>
    <t>Trashbin</t>
  </si>
  <si>
    <t>Soft broom</t>
  </si>
  <si>
    <t>Dust Pan, non-rigid plastic</t>
  </si>
  <si>
    <t>PROCUREMENT-SEMI- JANITORIAL\ EQUIPMENT</t>
  </si>
  <si>
    <t>piece</t>
  </si>
  <si>
    <t>TAPE DISPENSER, table top</t>
  </si>
  <si>
    <t>Stapler with remover, heavy duty</t>
  </si>
  <si>
    <t>Scissors, heavy duty</t>
  </si>
  <si>
    <t>ELECTRIC FAN, stand type</t>
  </si>
  <si>
    <t>ELECTRIC FAN, ceiling mounted, orbit type</t>
  </si>
  <si>
    <t>CALCULATOR, BIG</t>
  </si>
  <si>
    <t>PROCUREMENT-SEMI- OFFICE EQUIPMENT</t>
  </si>
  <si>
    <t>SURGICAL MASK, 3 ply</t>
  </si>
  <si>
    <t>bottle</t>
  </si>
  <si>
    <t>ALCOHOL, isopropyl, 68%- 72%, 500ml (-5ml)</t>
  </si>
  <si>
    <t>PROCUREMENT- MEDICAL SUPPLIES</t>
  </si>
  <si>
    <t>UTP Cable, Cat 5e</t>
  </si>
  <si>
    <t>Network Routers</t>
  </si>
  <si>
    <t>unitS</t>
  </si>
  <si>
    <t>HArd Drive, External, 1 TB</t>
  </si>
  <si>
    <t>Flash DRIVE</t>
  </si>
  <si>
    <t>PROCUREMENT- IT SUPPLIES</t>
  </si>
  <si>
    <t>TAPE, Duct 24mm</t>
  </si>
  <si>
    <t>TAPE, transparent, 24mm</t>
  </si>
  <si>
    <t>sheet</t>
  </si>
  <si>
    <t>Photo copy forms</t>
  </si>
  <si>
    <t>TAPE, packaging, 48mm</t>
  </si>
  <si>
    <t>TAPE, MASKING, 48mm</t>
  </si>
  <si>
    <t>TAPE, masking, 24mm</t>
  </si>
  <si>
    <t>STAPLE WIRE, heavy duty</t>
  </si>
  <si>
    <t>STAMP PAD, felt</t>
  </si>
  <si>
    <t>RECORD BOOK, 500 PAGES, size: 214mm x 278mm min</t>
  </si>
  <si>
    <t>PENCIL, lead, with eraser</t>
  </si>
  <si>
    <t>PAPER CLIP, vinyl/plastic coated, 33mm</t>
  </si>
  <si>
    <t>NOTEBOOK, stenographer</t>
  </si>
  <si>
    <t>NOTE PAD, stick on, 76mm x 100mm (3" x 4") min</t>
  </si>
  <si>
    <t>NOTE PAD, stick on, 50mm x 76mm (2" x 3") min</t>
  </si>
  <si>
    <t>INK, for stamp pad</t>
  </si>
  <si>
    <t>GLUE, all purpose</t>
  </si>
  <si>
    <t>FOLDER, short</t>
  </si>
  <si>
    <t>FOLDER, long</t>
  </si>
  <si>
    <t xml:space="preserve">FASTENER,plastic, </t>
  </si>
  <si>
    <t>ENVELOPE, expanding, brown</t>
  </si>
  <si>
    <t>Epson L3210 ink black</t>
  </si>
  <si>
    <t>Epson L5290 ink yellow</t>
  </si>
  <si>
    <t>Epson L5290 ink magenta</t>
  </si>
  <si>
    <t>Epson L5290 ink cyan</t>
  </si>
  <si>
    <t>Epson L5290 ink black</t>
  </si>
  <si>
    <t>Epson L360 INK 664 yellow</t>
  </si>
  <si>
    <t>Epson L360 INK 664 magenta</t>
  </si>
  <si>
    <t>Epson L360 INK 664 cyan</t>
  </si>
  <si>
    <t>Epson L360 INK 664 black</t>
  </si>
  <si>
    <t>DATA FILE BOX</t>
  </si>
  <si>
    <t>CORRECTION TAPE, 8m</t>
  </si>
  <si>
    <t>CLIP, backfold, 25mm</t>
  </si>
  <si>
    <t>Carbon paper 216mm x 20mm</t>
  </si>
  <si>
    <t>Binder clips1.5 inch</t>
  </si>
  <si>
    <t>Ballpen, blue (100s)</t>
  </si>
  <si>
    <t xml:space="preserve">Ballpen, black </t>
  </si>
  <si>
    <t>reams</t>
  </si>
  <si>
    <t>Bond Paper,legal</t>
  </si>
  <si>
    <t>Bond Paper, A4</t>
  </si>
  <si>
    <t>PROCUREMENT- OFFICE SUPPLIES</t>
  </si>
  <si>
    <t>Insecticide Spray, aerosol type</t>
  </si>
  <si>
    <t>same</t>
  </si>
  <si>
    <t>DISINFECTANT SPRAY, aerosol type</t>
  </si>
  <si>
    <t>PROCUREMENT- JANITORIAL SUPPLIES</t>
  </si>
  <si>
    <t>pax</t>
  </si>
  <si>
    <t>Hiring of Manpower Billing Unit</t>
  </si>
  <si>
    <t>Hiring of Manpower Claims Unit</t>
  </si>
  <si>
    <t>HIRING OF CONTRACT SERVICE WORKER</t>
  </si>
  <si>
    <t>Philhealth Claims Orientation</t>
  </si>
  <si>
    <t>EMR/iHOMIS enhanced Orientation Training</t>
  </si>
  <si>
    <t>Billing Staff</t>
  </si>
  <si>
    <t>ICD 11 TRAINING</t>
  </si>
  <si>
    <t>TRAININGS/ SEMINAR/ STAFF DEVELOPMENT FOR BILLING AND CLAIMS STAFF</t>
  </si>
  <si>
    <t xml:space="preserve">N/A </t>
  </si>
  <si>
    <t>COMMUNICATION/INTERNET</t>
  </si>
  <si>
    <t>Charged to GAA</t>
  </si>
  <si>
    <r>
      <t>END-USER/UNIT</t>
    </r>
    <r>
      <rPr>
        <sz val="9"/>
        <color theme="1"/>
        <rFont val="Calibri"/>
        <family val="2"/>
        <scheme val="minor"/>
      </rPr>
      <t>: BILLING AND CLAIMS SECTION</t>
    </r>
  </si>
  <si>
    <r>
      <t xml:space="preserve">  </t>
    </r>
    <r>
      <rPr>
        <b/>
        <u/>
        <sz val="9"/>
        <color theme="1"/>
        <rFont val="Calibri"/>
        <family val="2"/>
        <scheme val="minor"/>
      </rPr>
      <t>PROJECT PROCUREMENT MANAGEMENT PLAN (PPMP) 2025</t>
    </r>
  </si>
  <si>
    <t>Hiring of Job Order</t>
  </si>
  <si>
    <r>
      <t xml:space="preserve">  </t>
    </r>
    <r>
      <rPr>
        <b/>
        <u/>
        <sz val="9"/>
        <color theme="1"/>
        <rFont val="Calibri"/>
        <family val="2"/>
        <scheme val="minor"/>
      </rPr>
      <t>PROJECT PROCUREMENT MANAGEMENT PLAN (PPMP) 2026</t>
    </r>
  </si>
  <si>
    <r>
      <t xml:space="preserve">  </t>
    </r>
    <r>
      <rPr>
        <b/>
        <u/>
        <sz val="9"/>
        <color theme="1"/>
        <rFont val="Calibri"/>
        <family val="2"/>
        <scheme val="minor"/>
      </rPr>
      <t>PROJECT PROCUREMENT MANAGEMENT PLAN (PPMP) 2027</t>
    </r>
  </si>
  <si>
    <r>
      <t xml:space="preserve">  </t>
    </r>
    <r>
      <rPr>
        <b/>
        <u/>
        <sz val="9"/>
        <color theme="1"/>
        <rFont val="Calibri"/>
        <family val="2"/>
        <scheme val="minor"/>
      </rPr>
      <t>PROJECT PROCUREMENT MANAGEMENT PLAN (PPMP) 2028</t>
    </r>
  </si>
  <si>
    <t>Air Conditioning Unit, Window Inverter Type</t>
  </si>
  <si>
    <t xml:space="preserve">Desktop computer with software license </t>
  </si>
  <si>
    <t>Swivel Chair</t>
  </si>
  <si>
    <t>MONOBLOC TABLE, white</t>
  </si>
  <si>
    <t>Gang Chair</t>
  </si>
  <si>
    <t>Cabinet, Wooden</t>
  </si>
  <si>
    <t>Wallclock</t>
  </si>
  <si>
    <t>PENCIL SHARPENER, manual, single cutter head</t>
  </si>
  <si>
    <t>PAPER TRIMMER / CUTTING MACHINE, table top</t>
  </si>
  <si>
    <t>Power Adaptor, universal</t>
  </si>
  <si>
    <t>Extension wire 4 gang</t>
  </si>
  <si>
    <t>Light Bulb</t>
  </si>
  <si>
    <t>PROCUREMENT- ENGINEERING SUPPLIES</t>
  </si>
  <si>
    <t>RULER, plastic, 450mm</t>
  </si>
  <si>
    <t>Cartolina, Assorted colors</t>
  </si>
  <si>
    <t>Battery, dry Cell, size AAA</t>
  </si>
  <si>
    <t>ICD TRAINING</t>
  </si>
  <si>
    <r>
      <t xml:space="preserve">  </t>
    </r>
    <r>
      <rPr>
        <b/>
        <u/>
        <sz val="14"/>
        <color theme="1"/>
        <rFont val="Calibri"/>
        <family val="2"/>
      </rPr>
      <t>PROJECT PROCUREMENT MANAGEMENT PLAN (PPMP) 2024</t>
    </r>
  </si>
  <si>
    <t>Metal Racks</t>
  </si>
  <si>
    <t>MONOBLOC CHAIR, white, folding</t>
  </si>
  <si>
    <r>
      <t>END-USER/UNIT</t>
    </r>
    <r>
      <rPr>
        <sz val="9"/>
        <color theme="1"/>
        <rFont val="Calibri"/>
        <family val="2"/>
        <scheme val="minor"/>
      </rPr>
      <t xml:space="preserve">: </t>
    </r>
    <r>
      <rPr>
        <b/>
        <sz val="10"/>
        <color theme="1"/>
        <rFont val="Calibri"/>
        <family val="2"/>
        <scheme val="minor"/>
      </rPr>
      <t>CONSOLIDATED</t>
    </r>
  </si>
  <si>
    <t>BILLING</t>
  </si>
  <si>
    <r>
      <t>END-USER/UNIT</t>
    </r>
    <r>
      <rPr>
        <sz val="11"/>
        <color theme="1"/>
        <rFont val="Calibri"/>
        <family val="2"/>
      </rPr>
      <t xml:space="preserve">: </t>
    </r>
    <r>
      <rPr>
        <b/>
        <sz val="14"/>
        <color theme="1"/>
        <rFont val="Calibri"/>
        <family val="2"/>
      </rPr>
      <t>CONSOLIDATED - 2024</t>
    </r>
  </si>
  <si>
    <t>Bidding</t>
  </si>
  <si>
    <t>BUDGET</t>
  </si>
  <si>
    <t>BALLPEN, black, .5</t>
  </si>
  <si>
    <t>dozen</t>
  </si>
  <si>
    <t>BALLPEN, blue, .5</t>
  </si>
  <si>
    <t>BOND PAPER, multicopy, A4 SIZE</t>
  </si>
  <si>
    <t>BOND PAPER, multicopy, legal SIZE</t>
  </si>
  <si>
    <t xml:space="preserve">CLIP, backfold, 50mm, 12s/box </t>
  </si>
  <si>
    <t>CORRECTION TAPE</t>
  </si>
  <si>
    <t>each</t>
  </si>
  <si>
    <t>DATA FILE BOX, (5"x9"x15-3/4") dark blue</t>
  </si>
  <si>
    <t>DATA  FILE FOLDER, portrait, blue, long</t>
  </si>
  <si>
    <t>ENVELOPE, mailing white</t>
  </si>
  <si>
    <t>pieces</t>
  </si>
  <si>
    <t>ENVELOPE, expanding, legal size, 100pc/box</t>
  </si>
  <si>
    <t>FOLDER, brown, legal, 100pc/box</t>
  </si>
  <si>
    <t>FOLDER, brown, A4, 100pc/box</t>
  </si>
  <si>
    <t>GLUE, all purpose, 200 grams</t>
  </si>
  <si>
    <t>HIGHLIGHTER</t>
  </si>
  <si>
    <t>MARKING PEN, permanent, black</t>
  </si>
  <si>
    <t>MARKING PEN, permanent, blue</t>
  </si>
  <si>
    <t>NOTE PAD, (3"x3")</t>
  </si>
  <si>
    <t>PAPER CLIP, gem type,jumbo,50mm,100s/box</t>
  </si>
  <si>
    <t>PAPER FASTENER, non-rust metal,25mm, 50 sets/box</t>
  </si>
  <si>
    <t>PENCIL, lead, w/ eraser</t>
  </si>
  <si>
    <t>PUSH PIN, hammer head type,100s/box</t>
  </si>
  <si>
    <t>RECORD BOOK, 500 pages</t>
  </si>
  <si>
    <t>RULER, plastic, 12"</t>
  </si>
  <si>
    <t>STAMP PAD INK, violet, 50ml.</t>
  </si>
  <si>
    <t>STAMP PAD, felt pad</t>
  </si>
  <si>
    <t>STAPLE WIRE, standard, #35, 5000s/box</t>
  </si>
  <si>
    <t>TAPE, masking (1"), 24mm</t>
  </si>
  <si>
    <t>TAPE, transparent, (1"), 24mm</t>
  </si>
  <si>
    <t>INK DCP-T 420W, black</t>
  </si>
  <si>
    <t>INK DCP-T 420W, magenta</t>
  </si>
  <si>
    <t>INK DCP-T 420W, yellow</t>
  </si>
  <si>
    <t>INK DCP-T 420W, cyan</t>
  </si>
  <si>
    <t>INK L3110, black</t>
  </si>
  <si>
    <t>INK L3110, magenta</t>
  </si>
  <si>
    <t>INK L3110, yellow</t>
  </si>
  <si>
    <t>INK L3110, cyan</t>
  </si>
  <si>
    <t xml:space="preserve">ALCOHOL, 68-72% ethyl, 500 ml. </t>
  </si>
  <si>
    <t>CALCULATOR, BASIC</t>
  </si>
  <si>
    <t>PUNCHER, heavy duty</t>
  </si>
  <si>
    <t>SCISSORS, (6")</t>
  </si>
  <si>
    <t>STAMPING DATER, self-inking stamp, mechanical</t>
  </si>
  <si>
    <t>STAPLER, with remover</t>
  </si>
  <si>
    <t>PRINTER, ECOTANK All-in-one Ink Tank, 2 sided printing</t>
  </si>
  <si>
    <t>Uninterrupted Power Supply</t>
  </si>
  <si>
    <t>E-Budget System</t>
  </si>
  <si>
    <t xml:space="preserve">lot </t>
  </si>
  <si>
    <t>LAPTOP, Intel Core i7 9th Gen., Hexa Core, 2.6 GHZ, 16 GB RAM, 1 TB SSD</t>
  </si>
  <si>
    <t>Desktop, I5 Core, 8GB Ram, 500 gb internal storage drive,13'' LCD monitor,  (complete set)</t>
  </si>
  <si>
    <t xml:space="preserve">Steel filing cabinet for office, 5 drawers, heavy duty </t>
  </si>
  <si>
    <t>CN</t>
  </si>
  <si>
    <t>Pencil(No. 2)</t>
  </si>
  <si>
    <t>Marker, Whiteboard -
   black/blue/red</t>
  </si>
  <si>
    <t>SCISSOR</t>
  </si>
  <si>
    <t>PC</t>
  </si>
  <si>
    <t>FASTENER</t>
  </si>
  <si>
    <t>BOX</t>
  </si>
  <si>
    <t>RECORD BOOK</t>
  </si>
  <si>
    <t>Glue all purpose 200 gms</t>
  </si>
  <si>
    <t>NOTE BOOK</t>
  </si>
  <si>
    <t>Transparent tape for 
   dispenser, 1"</t>
  </si>
  <si>
    <t>Arch File Folder, Arc File Folder, A4 size</t>
  </si>
  <si>
    <t>Arch File Folder, Arc File Folder, long, Portrait, blue</t>
  </si>
  <si>
    <t>Folder, white, Long</t>
  </si>
  <si>
    <t>pck(100s)</t>
  </si>
  <si>
    <t>Folder, expandable,
   Long</t>
  </si>
  <si>
    <t>Envelope, Long</t>
  </si>
  <si>
    <t>Binder Clips</t>
  </si>
  <si>
    <t>box (50s)</t>
  </si>
  <si>
    <t>Paper Clips, BIG 2"</t>
  </si>
  <si>
    <t>box (51s)</t>
  </si>
  <si>
    <t>Paper ClAMP, 3/4</t>
  </si>
  <si>
    <t>dox</t>
  </si>
  <si>
    <t>Paper ClAMP,  1 1/4</t>
  </si>
  <si>
    <t>ruler</t>
  </si>
  <si>
    <t>Clip Board</t>
  </si>
  <si>
    <t>Stapler (50+ sheet 
   capacity)</t>
  </si>
  <si>
    <t>RESEARCH</t>
  </si>
  <si>
    <t>Transparent tape 1''</t>
  </si>
  <si>
    <t xml:space="preserve">Stapler 10mm
</t>
  </si>
  <si>
    <t>File Box</t>
  </si>
  <si>
    <t>marker permanent</t>
  </si>
  <si>
    <t>Marker white board</t>
  </si>
  <si>
    <t>sticker paper</t>
  </si>
  <si>
    <t>White Board, 32 inc X 55inc</t>
  </si>
  <si>
    <t>Extension Wire</t>
  </si>
  <si>
    <t>Steel White Cbinet with locker</t>
  </si>
  <si>
    <t xml:space="preserve">Uniterrupted Power Supply (UPS) </t>
  </si>
  <si>
    <t>Laptop intel core i5</t>
  </si>
  <si>
    <t>Executive Office Table</t>
  </si>
  <si>
    <t>SOFA</t>
  </si>
  <si>
    <t>CMPS</t>
  </si>
  <si>
    <t>Wireless Mouse</t>
  </si>
  <si>
    <t>Wireless Keyboard</t>
  </si>
  <si>
    <t>Mobile Pedestial Filling Cabinet ( Stainles Steel)</t>
  </si>
  <si>
    <t>Standfile box organizer ( Black)</t>
  </si>
  <si>
    <t>Hanging Document Metal Tray Desk Organizer</t>
  </si>
  <si>
    <t>Starfile Multi-tray 5 drawers</t>
  </si>
  <si>
    <t xml:space="preserve">Ballpen, Black Fabercastle (0.5) </t>
  </si>
  <si>
    <t xml:space="preserve">Ballpen, Blue  Fabercastle (0.5) </t>
  </si>
  <si>
    <t>Battery, Dry Cell, size AAA</t>
  </si>
  <si>
    <t>Binder Clip meduim size</t>
  </si>
  <si>
    <t>Bond paper ( legal size)</t>
  </si>
  <si>
    <t>Bond paper (A4 size)</t>
  </si>
  <si>
    <t>Correction Tape</t>
  </si>
  <si>
    <t>Expandable Envelope long, brown</t>
  </si>
  <si>
    <t>Expandable Envelope long, green</t>
  </si>
  <si>
    <t>Pencil, # 2</t>
  </si>
  <si>
    <t>Fastener, Plastic Regular Size</t>
  </si>
  <si>
    <t xml:space="preserve">Flash Drive, 32 gb </t>
  </si>
  <si>
    <t>Blue File Folder</t>
  </si>
  <si>
    <t>Bulletin Board (3 by 4 ft)</t>
  </si>
  <si>
    <t>Filing Box</t>
  </si>
  <si>
    <t>Folder, A4 size Brown</t>
  </si>
  <si>
    <t>Folder, Legal Size Brown</t>
  </si>
  <si>
    <t>Glue, All-Purpose</t>
  </si>
  <si>
    <t>Hard Drive, External Drive 1TB</t>
  </si>
  <si>
    <t>Ink Bottle, Epson, L3250 ( 001), Black</t>
  </si>
  <si>
    <t>Bottles</t>
  </si>
  <si>
    <t>Ink Bottle, Epson, L3250 ( 001), Blue</t>
  </si>
  <si>
    <t>Ink Bottle, Epson, L3250 (001), Magenta</t>
  </si>
  <si>
    <t>Ink Bottle, Epson, L3250 ( 001), Yellow</t>
  </si>
  <si>
    <t>Note Pad, Stick-on ( 2" x3") min</t>
  </si>
  <si>
    <t>Note Pad, Stick-on ( 3" x4") min</t>
  </si>
  <si>
    <t>Mouse, Optical, USB Connection Type</t>
  </si>
  <si>
    <t>Paper Clips , gem type , 48 mm, 100 pcs. Per box</t>
  </si>
  <si>
    <t>Paper Clips 33 mm x 50 mm</t>
  </si>
  <si>
    <t>Push Pins, Hammer Head Type</t>
  </si>
  <si>
    <t>Official Record Book ( 8.5 x 11 in) 500 pages</t>
  </si>
  <si>
    <t xml:space="preserve"> pcs</t>
  </si>
  <si>
    <t>Officemate Record Book (300 pages)</t>
  </si>
  <si>
    <t>Scissor, Heavy Duty</t>
  </si>
  <si>
    <t>Sign Pen, Black, liquid/ gel, 0.5 mm needle tip</t>
  </si>
  <si>
    <t>Stamp Pad Ink, Violet , 50 ml</t>
  </si>
  <si>
    <t>Stamp Pad ( Received with date)</t>
  </si>
  <si>
    <t>Stapler with staple remover, Heavy Duty # 35</t>
  </si>
  <si>
    <t>Staple Wire , # 35</t>
  </si>
  <si>
    <t>Tape, Transparent,(1"), 24 mm</t>
  </si>
  <si>
    <t>Tape, double sided tape</t>
  </si>
  <si>
    <t>Notebook, Spiral</t>
  </si>
  <si>
    <t>Linen Paper ( 20 sheets) A4 Size</t>
  </si>
  <si>
    <t>Linen Paper ( 20 sheets) legal Size</t>
  </si>
  <si>
    <t>Sticker Paper ( 20 sheets) A4 size</t>
  </si>
  <si>
    <t>Puncher, 2 hole heavy duty</t>
  </si>
  <si>
    <t>Bottle</t>
  </si>
  <si>
    <t>Alcohol, 500 Ml</t>
  </si>
  <si>
    <t>Disinfectant Spray, Aerosol Type, 340 g</t>
  </si>
  <si>
    <t>Tissue</t>
  </si>
  <si>
    <t>PROCUREMENT- OTHER SUPPLIES</t>
  </si>
  <si>
    <t>Refrigerator, 8.0 cu. Ft Inverter 2- door Top Freezer</t>
  </si>
  <si>
    <t>Coffee  Maker, 1.6 liters Modern Style Pot</t>
  </si>
  <si>
    <t xml:space="preserve"> unit</t>
  </si>
  <si>
    <t>Water Dispenser, free standing hot and cold water dispenser</t>
  </si>
  <si>
    <t>Humidifier, Multifunction 1 L</t>
  </si>
  <si>
    <t>CSR</t>
  </si>
  <si>
    <t>cotton ball making machine</t>
  </si>
  <si>
    <t>Digital heavy duty xerox machine</t>
  </si>
  <si>
    <t>Computer desktop set</t>
  </si>
  <si>
    <t xml:space="preserve">Autoclave machine </t>
  </si>
  <si>
    <t xml:space="preserve">Portable cotton cutter </t>
  </si>
  <si>
    <t xml:space="preserve">Portable gauze cutter </t>
  </si>
  <si>
    <t>Tailoring scissors heavy duty</t>
  </si>
  <si>
    <t>Office scissors heavy duty</t>
  </si>
  <si>
    <t>Heavy duty stapler</t>
  </si>
  <si>
    <t>calculator heavy duty</t>
  </si>
  <si>
    <t>locker set with keys</t>
  </si>
  <si>
    <t>water dispenser with hot and cold</t>
  </si>
  <si>
    <t>alcohol  gal</t>
  </si>
  <si>
    <t>facemask 50 boxes small/big box</t>
  </si>
  <si>
    <t>gloves medium</t>
  </si>
  <si>
    <t>gloves medium large</t>
  </si>
  <si>
    <t>Computer table</t>
  </si>
  <si>
    <t>Working table</t>
  </si>
  <si>
    <t>monoblock chair</t>
  </si>
  <si>
    <t>bond paper a4</t>
  </si>
  <si>
    <t>bond paper legal</t>
  </si>
  <si>
    <t>Ball pen black</t>
  </si>
  <si>
    <t>Ball pen blue</t>
  </si>
  <si>
    <t>Ball pen red</t>
  </si>
  <si>
    <t>permanent marker</t>
  </si>
  <si>
    <t xml:space="preserve">Rack cabinet 6 layers </t>
  </si>
  <si>
    <t>Heavy duty paper cutter</t>
  </si>
  <si>
    <t>record book wider width 500 pages</t>
  </si>
  <si>
    <t>record book wider width 300 pages</t>
  </si>
  <si>
    <t>pencil</t>
  </si>
  <si>
    <t>binder clips medium to large</t>
  </si>
  <si>
    <t>fastener</t>
  </si>
  <si>
    <t>staple wire</t>
  </si>
  <si>
    <t>heavy duty cutter</t>
  </si>
  <si>
    <t>printer ink set</t>
  </si>
  <si>
    <t>xerox machine ink</t>
  </si>
  <si>
    <t>sharpener</t>
  </si>
  <si>
    <t>scatch tape 1''</t>
  </si>
  <si>
    <t>scatch tape holder</t>
  </si>
  <si>
    <t>expanded folder brown long</t>
  </si>
  <si>
    <t>filing box</t>
  </si>
  <si>
    <t xml:space="preserve">white board </t>
  </si>
  <si>
    <t>white board marker</t>
  </si>
  <si>
    <t>file document storage box green</t>
  </si>
  <si>
    <t>wall clock</t>
  </si>
  <si>
    <t>push cart</t>
  </si>
  <si>
    <t>cartolina green</t>
  </si>
  <si>
    <t>cartolina white</t>
  </si>
  <si>
    <t>cartolina red</t>
  </si>
  <si>
    <t>paper/photo cutter heavy duty</t>
  </si>
  <si>
    <t>file box</t>
  </si>
  <si>
    <t>green cloth</t>
  </si>
  <si>
    <t>white cloth</t>
  </si>
  <si>
    <t>Downy</t>
  </si>
  <si>
    <t xml:space="preserve">liquid hand soap </t>
  </si>
  <si>
    <t>detergent soap</t>
  </si>
  <si>
    <t>diswashing liquid soap</t>
  </si>
  <si>
    <t>lysol spray</t>
  </si>
  <si>
    <t>deeper</t>
  </si>
  <si>
    <t>trash bin set with color coding 3 bins in 1 set</t>
  </si>
  <si>
    <t>sets</t>
  </si>
  <si>
    <t>hand towel</t>
  </si>
  <si>
    <t>toilet brush</t>
  </si>
  <si>
    <t>heavy duty floor mop set</t>
  </si>
  <si>
    <t>glass cleaner</t>
  </si>
  <si>
    <t>absorbent car towel chamois</t>
  </si>
  <si>
    <t>glass window liquid cleaner spray</t>
  </si>
  <si>
    <t>DENTAL</t>
  </si>
  <si>
    <t>Dental chair motorized</t>
  </si>
  <si>
    <t>Portable digital X-Ray Camera, Gun-type</t>
  </si>
  <si>
    <t>External hard drive</t>
  </si>
  <si>
    <t>Mouth Mirrors</t>
  </si>
  <si>
    <t>Cotton Pliers</t>
  </si>
  <si>
    <t xml:space="preserve">FG Diamond round burs( different sizes)(  </t>
  </si>
  <si>
    <t>FG Diamond flame shape burs</t>
  </si>
  <si>
    <t>FG Diamond Pear shape burs</t>
  </si>
  <si>
    <t>FG Diamond straight tapering burs</t>
  </si>
  <si>
    <t>Carbide straight tapering burs</t>
  </si>
  <si>
    <t>Restorative Polishing/finishing kit</t>
  </si>
  <si>
    <t>Handpiece 45 degrees with led light</t>
  </si>
  <si>
    <t>Lidocaine</t>
  </si>
  <si>
    <t>needle</t>
  </si>
  <si>
    <t>Bond paper</t>
  </si>
  <si>
    <t xml:space="preserve">Logbook </t>
  </si>
  <si>
    <t>Tissue paper</t>
  </si>
  <si>
    <t>bottles(7 li)</t>
  </si>
  <si>
    <t>ER-NURSING</t>
  </si>
  <si>
    <t>Steam autoclave machine</t>
  </si>
  <si>
    <t>bidding</t>
  </si>
  <si>
    <t>Aircon  (mino OR)</t>
  </si>
  <si>
    <t>BP apparatus w/ stethoscope, adult, set</t>
  </si>
  <si>
    <t>BP apparatus w/ stethoscope, pedia, set</t>
  </si>
  <si>
    <t>Fetal doppler</t>
  </si>
  <si>
    <t>Gooseneck lamp</t>
  </si>
  <si>
    <t>Mayo table with tray &amp; stand stainless</t>
  </si>
  <si>
    <t>Minor surgical set w/ sterilizing tray w/ cover 8x12</t>
  </si>
  <si>
    <t xml:space="preserve">pulse oximeter (heavy duty) </t>
  </si>
  <si>
    <t>Nebulizer, adult</t>
  </si>
  <si>
    <t>Nebulizer, pedia</t>
  </si>
  <si>
    <t>Thermal gun- infrared thermometer</t>
  </si>
  <si>
    <t>Resusitator bag valve and mask w/ tuckle box, adult</t>
  </si>
  <si>
    <t>Resusitator bag valve and mask w/ tuckle box, pedia</t>
  </si>
  <si>
    <t>Resusitator bag valve and mask w/ tuckle box, neonate</t>
  </si>
  <si>
    <t>Stethoscope, pedia</t>
  </si>
  <si>
    <t>Computer Table</t>
  </si>
  <si>
    <t>Computer Chair</t>
  </si>
  <si>
    <t>Stand fan</t>
  </si>
  <si>
    <t>exhaust fan</t>
  </si>
  <si>
    <t>ceiling fan (minor OR) (Big)</t>
  </si>
  <si>
    <t>WEIGHING SCALE (NEONATE)</t>
  </si>
  <si>
    <t>BED PAN</t>
  </si>
  <si>
    <t>PCS</t>
  </si>
  <si>
    <t>OXYGEN REFILL</t>
  </si>
  <si>
    <t>TANK</t>
  </si>
  <si>
    <t>OXYGEN REGULATOR</t>
  </si>
  <si>
    <t>PLASTIC URINAL</t>
  </si>
  <si>
    <t>Kick bucket, stainless, w/ rubber bumper mounted on 4pcs wheels caster</t>
  </si>
  <si>
    <t>neurologic hammer</t>
  </si>
  <si>
    <t>Turnado Spin mop</t>
  </si>
  <si>
    <t>3 way stop cock</t>
  </si>
  <si>
    <t>Aidex</t>
  </si>
  <si>
    <t>Alcohol, 500ml, 70 %</t>
  </si>
  <si>
    <t>BOTTLE</t>
  </si>
  <si>
    <t>Absorbent sterile gauze, sponge pad 4x4, 8ply, 100pcs/box</t>
  </si>
  <si>
    <t xml:space="preserve">Ambu Bag </t>
  </si>
  <si>
    <t>Arm Sling Small</t>
  </si>
  <si>
    <t>Asepto Syringe</t>
  </si>
  <si>
    <t>Autoclave tape</t>
  </si>
  <si>
    <t>Gallon</t>
  </si>
  <si>
    <t>Blood Transfusion set</t>
  </si>
  <si>
    <t>Bracelet Adult white, 100pcs/box</t>
  </si>
  <si>
    <t>Bracelet Pedia blue, 100pcs/box</t>
  </si>
  <si>
    <t>Bracelet Pedia pink, 100pcs/box</t>
  </si>
  <si>
    <t>Cervical Collar Adult</t>
  </si>
  <si>
    <t>Cervical Colar Pedia</t>
  </si>
  <si>
    <t>Clean Gloves Large</t>
  </si>
  <si>
    <t>Clean Gloves Medium</t>
  </si>
  <si>
    <t>Chromic 2.0 cutting (12pcs/box)</t>
  </si>
  <si>
    <t>Box</t>
  </si>
  <si>
    <t>Chromic 3.0 cutting (12pcs/box)</t>
  </si>
  <si>
    <t>Cotton, 400 g</t>
  </si>
  <si>
    <t>ROLL</t>
  </si>
  <si>
    <t>Pad</t>
  </si>
  <si>
    <t>Distilled water, 20 plastic vial x 50ml/box</t>
  </si>
  <si>
    <t>Distilled water, wilkins 7 liters</t>
  </si>
  <si>
    <t>Gal</t>
  </si>
  <si>
    <t>Endotracheal Tube, uncuffed size: F10, I.D.: 2.5mm</t>
  </si>
  <si>
    <t>Endotracheal Tube, uncuffed size: F10, I.D.: 3.0mm</t>
  </si>
  <si>
    <t>Endotracheal Tube, uncuffed size: F10, I.D.: 3.5mm</t>
  </si>
  <si>
    <t>Endotracheal Tube, uncuffed size: F10, I.D.: 4.0mm</t>
  </si>
  <si>
    <t>Endotracheal Tube, uncuffed size: F10, I.D.: 4.5mm</t>
  </si>
  <si>
    <t>Endotracheal Tube, uncuffed size: F10, I.D.: 5.0 mm</t>
  </si>
  <si>
    <t>Endotracheal Tube, uncuffed size: F10, I.D.: 5.5mm</t>
  </si>
  <si>
    <t>Endotracheal Tube, uncuffed size: F10, I.D.: 6.0mm</t>
  </si>
  <si>
    <t>Endotracheal Tube, uncuffed size: F10, I.D.: 6.5mm</t>
  </si>
  <si>
    <t>Endotracheal Tube, uncuffed size: F10, I.D.: 7.0mm</t>
  </si>
  <si>
    <t>Endotracheal Tube, uncuffed size: F10, I.D.: 7.5mm</t>
  </si>
  <si>
    <t>Endotracheal Tube, uncuffed size: F10, I.D.: 8.0mm</t>
  </si>
  <si>
    <t>ECG Electrodes, solid gel, adult 50 pcs/pack</t>
  </si>
  <si>
    <t>ECG Electrodes, solid gel, pedia 50 pcs/pack</t>
  </si>
  <si>
    <t xml:space="preserve">ECG Paper </t>
  </si>
  <si>
    <t>Elastic Bandage 2 "</t>
  </si>
  <si>
    <t>Elastic Bandage 4 "</t>
  </si>
  <si>
    <t>Elastic Bandage 6 "</t>
  </si>
  <si>
    <t>Fiber glass Cast 6"</t>
  </si>
  <si>
    <t>Fiber glass Cast 4"</t>
  </si>
  <si>
    <t>Roll</t>
  </si>
  <si>
    <t>Pcs</t>
  </si>
  <si>
    <t>Hot Water Bag Small</t>
  </si>
  <si>
    <t>Hot Water Bag Medium</t>
  </si>
  <si>
    <t>Hot Water Bag Large</t>
  </si>
  <si>
    <t xml:space="preserve">Hydrogen Peroxide </t>
  </si>
  <si>
    <t>Indwelling Foley Catheter G 12</t>
  </si>
  <si>
    <t>Indwelling Foley Catheter G 14</t>
  </si>
  <si>
    <t>Indwelling Foley Catheter G 16</t>
  </si>
  <si>
    <t>Indwelling Foley Catheter G 18</t>
  </si>
  <si>
    <t>Indwelling Foley Catheter G 20</t>
  </si>
  <si>
    <t>Indwelling Foley Catheter G 22</t>
  </si>
  <si>
    <t>insulin Syringe 100s/box</t>
  </si>
  <si>
    <t>Irrigating Solution, 24bottles/box</t>
  </si>
  <si>
    <t>IV cannula G18, winge, introcan, 100's/box</t>
  </si>
  <si>
    <t>IV cannula G20, winge, introcan, 100's/box</t>
  </si>
  <si>
    <t>IV cannula G22, winge, introcan, 100's/box</t>
  </si>
  <si>
    <t>IV cannula G24, winge, introcan, 100's/box</t>
  </si>
  <si>
    <t>IV cannula G26, winge, introcan, 100's/box</t>
  </si>
  <si>
    <t>leukoplast 1inch</t>
  </si>
  <si>
    <t>Lubricating Jelly sachet, 5 gms, 50/box</t>
  </si>
  <si>
    <t>Macroset, 10pcs/pack</t>
  </si>
  <si>
    <t>Maternity Pads</t>
  </si>
  <si>
    <t>Microset</t>
  </si>
  <si>
    <t>micropore 1 inch</t>
  </si>
  <si>
    <t>Nebulizing Kit Adult  with Mask</t>
  </si>
  <si>
    <t>Nebulizing Kit Pedia with Mask</t>
  </si>
  <si>
    <t>Needle G26</t>
  </si>
  <si>
    <t>Needle G 23</t>
  </si>
  <si>
    <t>Needle G 18</t>
  </si>
  <si>
    <t>NGT Silicone G12</t>
  </si>
  <si>
    <t>NGT Silicone G14</t>
  </si>
  <si>
    <t>NGT Silicone G16</t>
  </si>
  <si>
    <t>NGT Silicone G18</t>
  </si>
  <si>
    <t>Nylon 4/0 cutting, 12/box</t>
  </si>
  <si>
    <t>Nylon 5/0 cutting, 12/box</t>
  </si>
  <si>
    <t>Nylon 6/0 cutting, 12/box</t>
  </si>
  <si>
    <t>Oxygen Cannula Adult</t>
  </si>
  <si>
    <t>Oxygen Cannula Pedia</t>
  </si>
  <si>
    <t>Oxygen Cannula Neonate</t>
  </si>
  <si>
    <t>Oxygen Mask Adult</t>
  </si>
  <si>
    <t>Oxygen Mask Pedia</t>
  </si>
  <si>
    <t>Oxygen Mask Neonate</t>
  </si>
  <si>
    <t>Prolene 4/0 cutting, 12's/box</t>
  </si>
  <si>
    <t>Silk 1/0 cutting, 12pcs/box</t>
  </si>
  <si>
    <t>Silk 2/0 cutting, 12pcs/box</t>
  </si>
  <si>
    <t>Silk 3/0 cutting, 12pcs/box</t>
  </si>
  <si>
    <t>Silk 4/0 cutting, 12pcs/box</t>
  </si>
  <si>
    <t>Silk 5/0 cutting, 12pcs/box</t>
  </si>
  <si>
    <t xml:space="preserve">Soluset </t>
  </si>
  <si>
    <t>Specimen bottle</t>
  </si>
  <si>
    <t>Sterile Water, 20 bottles/50ml /box</t>
  </si>
  <si>
    <t>Straight Catheter</t>
  </si>
  <si>
    <t>Suction catheter F10</t>
  </si>
  <si>
    <t>Suction catheter F12</t>
  </si>
  <si>
    <t>Suction catheter F14</t>
  </si>
  <si>
    <t>Suction catheter F16</t>
  </si>
  <si>
    <t>Suction catheter F18</t>
  </si>
  <si>
    <t>Suction catheter F20</t>
  </si>
  <si>
    <t>Surgical Gloves, SIZE 6.5</t>
  </si>
  <si>
    <t>Surgical Gloves, SIZE 7</t>
  </si>
  <si>
    <t>Surgical Gloves, SIZE 7.5</t>
  </si>
  <si>
    <t>Surgical Blade 10</t>
  </si>
  <si>
    <t>Surgical Blade 11</t>
  </si>
  <si>
    <t>Surgical Blade 12</t>
  </si>
  <si>
    <t>Syringe 10cc</t>
  </si>
  <si>
    <t>Syringe 5cc</t>
  </si>
  <si>
    <t>Syringe 3cc</t>
  </si>
  <si>
    <t>Syringe 1cc</t>
  </si>
  <si>
    <t>Wadding Sheet, 6"</t>
  </si>
  <si>
    <t>Red Ballpen</t>
  </si>
  <si>
    <t>pack (100s)</t>
  </si>
  <si>
    <t>Stapler heavy duty</t>
  </si>
  <si>
    <t>CURTAIN SILK WATER RESISTANT 200WX100L CM, GREEN</t>
  </si>
  <si>
    <t>PENCIL SHARPENER</t>
  </si>
  <si>
    <t xml:space="preserve">PENLIGHT WITH BATTERY </t>
  </si>
  <si>
    <t>TAPE MEASURE</t>
  </si>
  <si>
    <t>Bedsheet</t>
  </si>
  <si>
    <t>eye sheet</t>
  </si>
  <si>
    <t>back tray cover</t>
  </si>
  <si>
    <t>ER-MED</t>
  </si>
  <si>
    <t>Suction machine w/ trolley/ roller</t>
  </si>
  <si>
    <t>stretcher bed with weighing scale</t>
  </si>
  <si>
    <t xml:space="preserve">Electric Fan </t>
  </si>
  <si>
    <t xml:space="preserve">Exhaust Fan </t>
  </si>
  <si>
    <t>emergeny Light</t>
  </si>
  <si>
    <t>dressing carriage/cart, pinted, all stainless</t>
  </si>
  <si>
    <t xml:space="preserve">Fire Extinguisher </t>
  </si>
  <si>
    <t xml:space="preserve">wheelchair  </t>
  </si>
  <si>
    <t>stretcher</t>
  </si>
  <si>
    <t>Surgical Set</t>
  </si>
  <si>
    <t>Double film Negatoscope</t>
  </si>
  <si>
    <t xml:space="preserve">IV STAND </t>
  </si>
  <si>
    <t xml:space="preserve">ENT diagnostic set </t>
  </si>
  <si>
    <t xml:space="preserve">Computer  with printer </t>
  </si>
  <si>
    <t>Glucometer with strips</t>
  </si>
  <si>
    <t>neurologic Hammer</t>
  </si>
  <si>
    <t>Closed Tube thoracostomy set G 36</t>
  </si>
  <si>
    <t>Closed Tube thoracostomy set G28</t>
  </si>
  <si>
    <t>Closed Tube thoracostomy set G 32</t>
  </si>
  <si>
    <t>AVR, 1500w, 220 V</t>
  </si>
  <si>
    <t>UPS 1000KVA</t>
  </si>
  <si>
    <t>Extension cord Universal 5 " heavy duty</t>
  </si>
  <si>
    <t>steel cabinet</t>
  </si>
  <si>
    <t>HEMB</t>
  </si>
  <si>
    <t>CPR DUMMIES ADULT CHILD AND NEWBORN with indicator ligths</t>
  </si>
  <si>
    <t>AED machine(training set}</t>
  </si>
  <si>
    <t>SMARTPHONE FOR EMERGENCY CONTACT WITH 50 mp back  HD CAMERA</t>
  </si>
  <si>
    <t>AED accessories( chargable battery and charger)</t>
  </si>
  <si>
    <t>office table with drawers and chair</t>
  </si>
  <si>
    <t>file cabinet</t>
  </si>
  <si>
    <t>SPINEBOARD with strap</t>
  </si>
  <si>
    <t>TRIANGULAR BANDAGE</t>
  </si>
  <si>
    <t>rescue headligth 150 lumens outdoor light with head strap</t>
  </si>
  <si>
    <t>hemb printed polo shirt  medium and large</t>
  </si>
  <si>
    <t>Rescue Shears</t>
  </si>
  <si>
    <t>PPE's( hard hat, vest, boots, raincoats)</t>
  </si>
  <si>
    <t>ballpoint pen, black .05 mm 10/box</t>
  </si>
  <si>
    <t>Epson L3210 printer ink</t>
  </si>
  <si>
    <t>ballpoint pen, black  .05 mm 10/box</t>
  </si>
  <si>
    <t>pencils</t>
  </si>
  <si>
    <t>Brown envelops</t>
  </si>
  <si>
    <t>certificate paper</t>
  </si>
  <si>
    <t>chair upright</t>
  </si>
  <si>
    <t>white board 3mX3m</t>
  </si>
  <si>
    <t>waste bin</t>
  </si>
  <si>
    <t>folding beds</t>
  </si>
  <si>
    <t>HYGIENE KITS</t>
  </si>
  <si>
    <t>SETS</t>
  </si>
  <si>
    <t>Ballpen, Ballpen, Black, 0.5</t>
  </si>
  <si>
    <t>Ballpen, Ballpen, Blue, 0.5</t>
  </si>
  <si>
    <t>Ballpen, Ballpen, Red, 0.5</t>
  </si>
  <si>
    <t>Battery AA, alkaline</t>
  </si>
  <si>
    <t>Binder clip, Binder clips, medium size</t>
  </si>
  <si>
    <t>Bondpaper, 8.5" X 13" (legal)</t>
  </si>
  <si>
    <t>Bondpaper, A3 Size</t>
  </si>
  <si>
    <t>Bondpaper, A4 size (210 mm x 297 mm) 70 GSM</t>
  </si>
  <si>
    <t>Clear Book, Clear Book, Legal size</t>
  </si>
  <si>
    <t>Clear Book, Clear Book, with 20 transparent pockets , A4 size</t>
  </si>
  <si>
    <t>Clip, Backfold, all metal, clamping: 32mm (-1mm)</t>
  </si>
  <si>
    <t>Clip, Backfold, all metal, clamping: 50mm (-1mm)</t>
  </si>
  <si>
    <t>Correctional Tape, Correction Tape, 12mx5mm</t>
  </si>
  <si>
    <t>Correction tape, 8m</t>
  </si>
  <si>
    <t>DVD Disc, DVD Rewritable, 4x speed, 4.7GB capacity</t>
  </si>
  <si>
    <t>Envelope, Envelope, brown, A4 size</t>
  </si>
  <si>
    <t>Envelope, Envelope, brown, Legal size</t>
  </si>
  <si>
    <t>Envelope, Expanding Envelope, Long, Brown</t>
  </si>
  <si>
    <t>Envelope, Expanding Envelope, Long, GREEN</t>
  </si>
  <si>
    <t>ENVELOPE, DOCUMENTARY, for legal size document</t>
  </si>
  <si>
    <t>ENVELOPE, expanding, kraft, legal</t>
  </si>
  <si>
    <t>ENVELOPE, mailing, with window</t>
  </si>
  <si>
    <t>Fastener, Plastic, Regular size</t>
  </si>
  <si>
    <t xml:space="preserve">Filing box, Data File Box, (5"x9"x15-3/4") </t>
  </si>
  <si>
    <t>FILE TAB DIVIDER, bristol board, for A4</t>
  </si>
  <si>
    <t>FILE TAB DIVIDER, legal</t>
  </si>
  <si>
    <t>Laminating Film 5R size 250 microns</t>
  </si>
  <si>
    <t>MARKER, permanent, black, bullet type</t>
  </si>
  <si>
    <t>Paper Clips, Paper Clip, gem type, 48mm, 100 pcs per box</t>
  </si>
  <si>
    <t>Paper Clips, Paper Clips 33mmx50mm</t>
  </si>
  <si>
    <t>Printer Ink, Epson Ink,  colored</t>
  </si>
  <si>
    <t>Printer Ink, Epson Ink, Black</t>
  </si>
  <si>
    <t>Printer Ink, Ink for Newly Procured Printer BLACK</t>
  </si>
  <si>
    <t>Printer Ink, Ink for Newly Procured Printer COLORED</t>
  </si>
  <si>
    <t>RECORD BOOK, 300 PAGES, size: 214mm x 278mm min</t>
  </si>
  <si>
    <t>RUBBER BAND, No. 18</t>
  </si>
  <si>
    <t>Specialty Board (Vellum, 8.5 x 13 inches white, 220 GSM x 10 sheets)</t>
  </si>
  <si>
    <t>Stamp Pad, Stamp Pad, Felt Pad</t>
  </si>
  <si>
    <t>Stamp Pad Ink, Stamp Pad Ink, violet, 50ml.</t>
  </si>
  <si>
    <t>STAPLE WIRE, standard</t>
  </si>
  <si>
    <t>STAPLE WIRE, heavy duty, binder type</t>
  </si>
  <si>
    <t>Tape, Transparent, (1"), 24mm</t>
  </si>
  <si>
    <t>ID PVC Card for ID Printer</t>
  </si>
  <si>
    <t>ID Printer Ribbon for ID Printer</t>
  </si>
  <si>
    <t>Calculator, Calculator 12 digits</t>
  </si>
  <si>
    <t>ELECTRIC FAN, industrial, ground type</t>
  </si>
  <si>
    <t>PAPER SHREDDER</t>
  </si>
  <si>
    <t>PUNCHER, paper, heavy duty</t>
  </si>
  <si>
    <t>Scissors, Heavy Duty Scissor</t>
  </si>
  <si>
    <t>SCISSORS, symmetrical</t>
  </si>
  <si>
    <t>STAPLER, standard type</t>
  </si>
  <si>
    <t>STAPLER, with remover, heavy duty, binder type</t>
  </si>
  <si>
    <t>STAPLE REMOVER, plier type</t>
  </si>
  <si>
    <t>Steel shelves 5 layers</t>
  </si>
  <si>
    <t>Door Knob, Premium</t>
  </si>
  <si>
    <t>ID Holder and Strap</t>
  </si>
  <si>
    <t>Storage Box, 70ltrs</t>
  </si>
  <si>
    <t>ALCOHOL, Ethyl, 68%-72%, 500 ml</t>
  </si>
  <si>
    <t>LIQUID HAND SOAP, 500mL</t>
  </si>
  <si>
    <t>Adaptor, Male Adaptor</t>
  </si>
  <si>
    <t>printer 3 in 1 multi functional colored</t>
  </si>
  <si>
    <t>FLASH DRIVE, 16 GB</t>
  </si>
  <si>
    <t>Flash drive, 32 GB</t>
  </si>
  <si>
    <t>UPS, (high-end)</t>
  </si>
  <si>
    <t>Microsoft Office License</t>
  </si>
  <si>
    <t>MOUSE, OPTICAL, USB connection type</t>
  </si>
  <si>
    <t>Keyboard, usb connection type</t>
  </si>
  <si>
    <t>Hard drive, External Drive 1TB</t>
  </si>
  <si>
    <t>Mouse, Optical, USB connection type</t>
  </si>
  <si>
    <t>Biometric Machine, Biometric Machine with System</t>
  </si>
  <si>
    <t>Load, Internet Load,5000</t>
  </si>
  <si>
    <t>ICU</t>
  </si>
  <si>
    <t>Electrocardiogram  machine (ECG)</t>
  </si>
  <si>
    <t>Infusion Pump(heavy duty,multiple line)</t>
  </si>
  <si>
    <t>Defibrillator with cardiac monitor and pacemaker functions</t>
  </si>
  <si>
    <t>Suction machine with trolley(heavy duty),WITH FOOT SWITCH</t>
  </si>
  <si>
    <t>Intracranial Pressure Monitoring machine</t>
  </si>
  <si>
    <t>ICU mechanical bed -wheeled, with adjustable height and head/foot rest, side rails, poratable Oxygen tank carrier, IV pole</t>
  </si>
  <si>
    <t>CARDIAC MONITOR</t>
  </si>
  <si>
    <t>Central patient monitoring system</t>
  </si>
  <si>
    <t>Emergency Cart</t>
  </si>
  <si>
    <t>Set</t>
  </si>
  <si>
    <t>1</t>
  </si>
  <si>
    <t>Video-assisted fiber optic intubation set with 7 inch monitor</t>
  </si>
  <si>
    <t>Aircon unit, 3 toner, split type 1.5 HP</t>
  </si>
  <si>
    <t>Feeding pump machine</t>
  </si>
  <si>
    <t>Nebulization machine</t>
  </si>
  <si>
    <t>Negathoscope</t>
  </si>
  <si>
    <t>Drop light(Day light) ( gooseneck)</t>
  </si>
  <si>
    <t>Manual Resuscitator (bag-valve-mask),HEAVY DUTY</t>
  </si>
  <si>
    <t>Diagnostic  Set (Ophthalmoscope/ otoscope)</t>
  </si>
  <si>
    <t>Cardiac Board</t>
  </si>
  <si>
    <t>Stretcher bed</t>
  </si>
  <si>
    <t>CVP(Central Venous Pressure) Manometer</t>
  </si>
  <si>
    <t>Glucometer with strips(STANDARD)</t>
  </si>
  <si>
    <t>Laryngoscope- fiberoptic</t>
  </si>
  <si>
    <t>Adult-1
Ped- 1</t>
  </si>
  <si>
    <t>8000 
8000</t>
  </si>
  <si>
    <t>2</t>
  </si>
  <si>
    <t>IV stand, mobile</t>
  </si>
  <si>
    <t>Consider in your proposal the Level 2 requirement for our hospital upgrading (refer for the Checklist for Level 2)</t>
  </si>
  <si>
    <t>Sphygmomanometer with stethoscope, wall mounted</t>
  </si>
  <si>
    <t>Adult- 2</t>
  </si>
  <si>
    <t>Spinal manometer</t>
  </si>
  <si>
    <t>BLOOD PRESSURE APPARATUS PEDIA HEAVY DUTY</t>
  </si>
  <si>
    <t>Blood pressure apparatus adult heavy duty</t>
  </si>
  <si>
    <t>STETHOSCOPE PEDIA HEAVY DUTY</t>
  </si>
  <si>
    <t>thermo scan</t>
  </si>
  <si>
    <t>thermometer</t>
  </si>
  <si>
    <t>penlight</t>
  </si>
  <si>
    <t>Ampule Breaker</t>
  </si>
  <si>
    <t>AMBU BAG/bag valve mask-adult-silicon</t>
  </si>
  <si>
    <t>AMBU BAG/bag valve mask-pedia-silicon</t>
  </si>
  <si>
    <t>chart holder green (plastic)</t>
  </si>
  <si>
    <t>chart rack1 ( aluminum-white)</t>
  </si>
  <si>
    <t>Mortar and pestle(ceramic type)</t>
  </si>
  <si>
    <t>Digital room temperature monitoring</t>
  </si>
  <si>
    <t>Digital ref thermomoter</t>
  </si>
  <si>
    <t>Flash drive 32 GB</t>
  </si>
  <si>
    <t>Computer desktop</t>
  </si>
  <si>
    <t>Extension wire with fuse and for female slot (5-10meters)</t>
  </si>
  <si>
    <t>MULTI PURPOSE TABLE,WITH DRAWER, (STORAGE) STEEL,COLOR WHITE</t>
  </si>
  <si>
    <t>Ceiling fan/ wall fan</t>
  </si>
  <si>
    <t xml:space="preserve">Stand fan </t>
  </si>
  <si>
    <t>Alcohol, 70%, 1gallon</t>
  </si>
  <si>
    <t>gaL</t>
  </si>
  <si>
    <t>Arm sling large</t>
  </si>
  <si>
    <t>Arm sling medium</t>
  </si>
  <si>
    <t>Arm sling small</t>
  </si>
  <si>
    <t>GAL</t>
  </si>
  <si>
    <t>Blood transfusion set</t>
  </si>
  <si>
    <t>Clean gloves large</t>
  </si>
  <si>
    <t>Clean gloves medium</t>
  </si>
  <si>
    <t>Cotton pledget</t>
  </si>
  <si>
    <t>Cotton roll</t>
  </si>
  <si>
    <t>ECG paper</t>
  </si>
  <si>
    <t>ET tube 8.5</t>
  </si>
  <si>
    <t>ET tube 8.0</t>
  </si>
  <si>
    <t>ET tube 7.5</t>
  </si>
  <si>
    <t>ET tube 7.0</t>
  </si>
  <si>
    <t>ET tube 6.5</t>
  </si>
  <si>
    <t>ET tube 6.0</t>
  </si>
  <si>
    <t>ET tube 5.5</t>
  </si>
  <si>
    <t>ET tube 5.0</t>
  </si>
  <si>
    <t>ET tube 4.5</t>
  </si>
  <si>
    <t>ET tube 4.0</t>
  </si>
  <si>
    <t>ET tube 3.5</t>
  </si>
  <si>
    <t>ET tube 3.0</t>
  </si>
  <si>
    <t>ET tube 2.5</t>
  </si>
  <si>
    <t>ET tube 2.0</t>
  </si>
  <si>
    <t>Elastic bandage 4"</t>
  </si>
  <si>
    <t>Elastic bandage 6"</t>
  </si>
  <si>
    <t>Enteral Feeding Container</t>
  </si>
  <si>
    <t>Indwelling catheter fr 16</t>
  </si>
  <si>
    <t>Indwelling catheter fr 14</t>
  </si>
  <si>
    <t>Indwelling catheter fr 12</t>
  </si>
  <si>
    <t>Indwelling catheter fr 10</t>
  </si>
  <si>
    <t>Irrigating solution</t>
  </si>
  <si>
    <t>IV Infusion Extension Tube,75cm and 100cm</t>
  </si>
  <si>
    <t>IV cannula g 20</t>
  </si>
  <si>
    <t>IV cannula g  22</t>
  </si>
  <si>
    <t>IV cannula g 24</t>
  </si>
  <si>
    <t>IV cannula g 26</t>
  </si>
  <si>
    <t>Leukoplast 1inch</t>
  </si>
  <si>
    <t>Leukoplast 3 inches</t>
  </si>
  <si>
    <t>Lubricating jelly tube</t>
  </si>
  <si>
    <t>Micropore 1 inch</t>
  </si>
  <si>
    <t>Needle g 26</t>
  </si>
  <si>
    <t>Needdle g 24</t>
  </si>
  <si>
    <t>Needle g 23</t>
  </si>
  <si>
    <t>Needle g 20</t>
  </si>
  <si>
    <t>Needle g 19</t>
  </si>
  <si>
    <t>Nebulization kit pedia</t>
  </si>
  <si>
    <t>Nebulization kit adult</t>
  </si>
  <si>
    <t>Oxygen cannula pedia</t>
  </si>
  <si>
    <t>Oxygen cannula adult</t>
  </si>
  <si>
    <t>Oxygen mask pedia</t>
  </si>
  <si>
    <t>Oxygen mask adult</t>
  </si>
  <si>
    <t>Silicon naso gastric tube fr. 18</t>
  </si>
  <si>
    <t>Silicon  gastric tube fr. 16</t>
  </si>
  <si>
    <t>Silicon naso gastric tube 14</t>
  </si>
  <si>
    <t>Silicon naso gastric tube 12</t>
  </si>
  <si>
    <t>Silicon naso gastric tube 10</t>
  </si>
  <si>
    <t>Sterillium 1L with dispenser</t>
  </si>
  <si>
    <t>Sterillium gallon</t>
  </si>
  <si>
    <t>Sterile gloves 7</t>
  </si>
  <si>
    <t>Sterile gloves 7.5</t>
  </si>
  <si>
    <t>Sterile gloves 6.5</t>
  </si>
  <si>
    <t>Sterile gloves 6</t>
  </si>
  <si>
    <t>Sterile water for injection</t>
  </si>
  <si>
    <t>Sterile specimen cup</t>
  </si>
  <si>
    <t>Syringe 50 cc</t>
  </si>
  <si>
    <t>Suction cath 5</t>
  </si>
  <si>
    <t>Sucton cath 8</t>
  </si>
  <si>
    <t>Suction cath 10</t>
  </si>
  <si>
    <t>Suction cath 12</t>
  </si>
  <si>
    <t>Suction cath 14</t>
  </si>
  <si>
    <t>Suction cath 16</t>
  </si>
  <si>
    <t>Surgical blade #10, carbon steel, 100pcs/box</t>
  </si>
  <si>
    <t>Tape measure 1.5 meters</t>
  </si>
  <si>
    <t>Torniquet roll</t>
  </si>
  <si>
    <t>Tongue Guard,silicone,green</t>
  </si>
  <si>
    <t>Tongue Guard,silicone,white</t>
  </si>
  <si>
    <t>Trifuse-BD extension set</t>
  </si>
  <si>
    <t>Turban caps</t>
  </si>
  <si>
    <t>record book 300pages</t>
  </si>
  <si>
    <t>record book 500 pages</t>
  </si>
  <si>
    <t>bond paper A4</t>
  </si>
  <si>
    <t>trodat ink</t>
  </si>
  <si>
    <t>ballpen red (panda)</t>
  </si>
  <si>
    <t>ballpen black ( panda)</t>
  </si>
  <si>
    <t>ballpen blue (panda)</t>
  </si>
  <si>
    <t>pencil (mongol)</t>
  </si>
  <si>
    <t>whiteboard marker</t>
  </si>
  <si>
    <t>board eraser</t>
  </si>
  <si>
    <t>binder clips  (big)</t>
  </si>
  <si>
    <t>stapler heavy duty 13mm huapuda</t>
  </si>
  <si>
    <t>staple  wire</t>
  </si>
  <si>
    <t>battery AA</t>
  </si>
  <si>
    <t>pairs</t>
  </si>
  <si>
    <t>battery AAA</t>
  </si>
  <si>
    <t>battery medium size</t>
  </si>
  <si>
    <t>glue elmer</t>
  </si>
  <si>
    <t>cartolina blue</t>
  </si>
  <si>
    <t>cartolina light green</t>
  </si>
  <si>
    <t>cartolina pink</t>
  </si>
  <si>
    <t>cartolina orange</t>
  </si>
  <si>
    <t>colored paper pink</t>
  </si>
  <si>
    <t>colored paper blue</t>
  </si>
  <si>
    <t>push pin</t>
  </si>
  <si>
    <t>calculator</t>
  </si>
  <si>
    <t xml:space="preserve">canon  G 2010 printer ink yellow </t>
  </si>
  <si>
    <t>canon G 2010 printer ink magenta</t>
  </si>
  <si>
    <t>canon G 2010 printer ink black</t>
  </si>
  <si>
    <t>canon G 2010 printer ink blue</t>
  </si>
  <si>
    <t>puncher</t>
  </si>
  <si>
    <t>folder a4</t>
  </si>
  <si>
    <t>folder long</t>
  </si>
  <si>
    <t>scotch tape 1 inch</t>
  </si>
  <si>
    <t>scotch tape holder</t>
  </si>
  <si>
    <t>cork board ( 4ft x 6ft)</t>
  </si>
  <si>
    <t>white board</t>
  </si>
  <si>
    <t>wall clock-heavy duty</t>
  </si>
  <si>
    <t>stamp pad</t>
  </si>
  <si>
    <t>stamp pad ink</t>
  </si>
  <si>
    <t>filing cabinet</t>
  </si>
  <si>
    <t>office table-steel,white</t>
  </si>
  <si>
    <t>office chair</t>
  </si>
  <si>
    <t>white plastic chair</t>
  </si>
  <si>
    <t>bleaching liquid 1000ml</t>
  </si>
  <si>
    <t>detergent powder 500g</t>
  </si>
  <si>
    <t>cidex</t>
  </si>
  <si>
    <t>sponge</t>
  </si>
  <si>
    <t>wool brush</t>
  </si>
  <si>
    <t>scrub brush</t>
  </si>
  <si>
    <t>mosquito spray</t>
  </si>
  <si>
    <t>lysol gallon</t>
  </si>
  <si>
    <t>IM</t>
  </si>
  <si>
    <t>IM-DIAL</t>
  </si>
  <si>
    <t>Defibrillator with Cardiac Monitor and Pulse Oximeter</t>
  </si>
  <si>
    <t>Dialysis Chair</t>
  </si>
  <si>
    <t>Hemodialysis Machine</t>
  </si>
  <si>
    <t>Stretcher with gurney</t>
  </si>
  <si>
    <t>Suction Mahcine, portable</t>
  </si>
  <si>
    <t>DESKTOP COMPUTER</t>
  </si>
  <si>
    <t>LCD PROJECTOR</t>
  </si>
  <si>
    <t>Refrigerator with non-mercurial thermometer</t>
  </si>
  <si>
    <t>Laryngoscope- fiberoptic (ADULT)</t>
  </si>
  <si>
    <t>Bab Mask Valve (adult)</t>
  </si>
  <si>
    <t>Floor Lamp</t>
  </si>
  <si>
    <t>IV Stand, 4 hooks</t>
  </si>
  <si>
    <t>Laryngoscope (Adult)</t>
  </si>
  <si>
    <t>Mayo table with tray</t>
  </si>
  <si>
    <t>Minor Surgical Set</t>
  </si>
  <si>
    <t>Oxygen Tank</t>
  </si>
  <si>
    <t>TABLE</t>
  </si>
  <si>
    <t>OFFICE CHAIR</t>
  </si>
  <si>
    <t>Chair, monoblock</t>
  </si>
  <si>
    <t>Fire Extinguisher</t>
  </si>
  <si>
    <t>Gang Chair, 5s, heavy duty</t>
  </si>
  <si>
    <t>High Chair</t>
  </si>
  <si>
    <t>Oxygen Tank Holder</t>
  </si>
  <si>
    <t>Oxygen Trolley</t>
  </si>
  <si>
    <t>Table, Collapsible, 4ft</t>
  </si>
  <si>
    <t>Table, Collapsible, 6ft</t>
  </si>
  <si>
    <t>Weight and heigt scale</t>
  </si>
  <si>
    <t>Desktop Computer</t>
  </si>
  <si>
    <t>Printer, 3-in-one</t>
  </si>
  <si>
    <t>Paper Cutter, Table top</t>
  </si>
  <si>
    <t>Puncher, heavy duty</t>
  </si>
  <si>
    <t>Stapler, heavy duty</t>
  </si>
  <si>
    <t>Tape dispenser for 1 inch tape</t>
  </si>
  <si>
    <t>Airway adjuct</t>
  </si>
  <si>
    <t>Alocohol, 70%</t>
  </si>
  <si>
    <t>Asepto syringe, 50ml</t>
  </si>
  <si>
    <t>Cardiac ECG leads with  electrodes</t>
  </si>
  <si>
    <t>Endotracheal tube (size 7-8)</t>
  </si>
  <si>
    <t>Face Mask</t>
  </si>
  <si>
    <t>Gloves, Clean</t>
  </si>
  <si>
    <t>Gloves, sterile (6.5-7.5)</t>
  </si>
  <si>
    <t>IV Cannula (g18, g22, g24, &amp; g26)</t>
  </si>
  <si>
    <t>IV Line</t>
  </si>
  <si>
    <t>Nasal Cannula (adult &amp; pedia)</t>
  </si>
  <si>
    <t>Nasogastric Tube (8,10,12,14,16)</t>
  </si>
  <si>
    <t>Oxygen Tubing</t>
  </si>
  <si>
    <t>Povidone Iodin Antiseptic</t>
  </si>
  <si>
    <t>Residual Dialysis Disinfection Test Strip</t>
  </si>
  <si>
    <t>Sterile Water, 50ml</t>
  </si>
  <si>
    <t>Sutures</t>
  </si>
  <si>
    <t>BONDPAPER (A4/LETTER/LEGAL)</t>
  </si>
  <si>
    <t>REAMS</t>
  </si>
  <si>
    <t>WHITEBOARD PEN</t>
  </si>
  <si>
    <t>PIECE</t>
  </si>
  <si>
    <t>WHITEBOARD ERASER</t>
  </si>
  <si>
    <t>PORTFOLIO FOLDER</t>
  </si>
  <si>
    <t>BLACK BALLPEN</t>
  </si>
  <si>
    <t>Bond Paper, legal</t>
  </si>
  <si>
    <t>Data File box</t>
  </si>
  <si>
    <t>Envelope, A4</t>
  </si>
  <si>
    <t>Envelope, legal</t>
  </si>
  <si>
    <t>Folder, A4</t>
  </si>
  <si>
    <t>Folder, Legal</t>
  </si>
  <si>
    <t>Medical Clipboard</t>
  </si>
  <si>
    <t>Pencil</t>
  </si>
  <si>
    <t>box (12s)</t>
  </si>
  <si>
    <t>Tape, transparent, 1 inch for dispenser</t>
  </si>
  <si>
    <t>White board eraser</t>
  </si>
  <si>
    <t>White Board Marker (black, blue, red)</t>
  </si>
  <si>
    <t>box(12s)</t>
  </si>
  <si>
    <t>Adhesive Plastic</t>
  </si>
  <si>
    <t>Curtain holder</t>
  </si>
  <si>
    <t>Curtains</t>
  </si>
  <si>
    <t>Utility Vehicle/Service Vehicle</t>
  </si>
  <si>
    <t>Presence of Service Vehicle to the MSWU/MSS shall facilitate referrals, home conduction/ visits &amp; follow-up, Community out-reached activities, networking, &amp; coordination with community agencies.</t>
  </si>
  <si>
    <t>Laptop w/ license OS</t>
  </si>
  <si>
    <t>Advance image runner/multi-purpose photo copier machine (A3)</t>
  </si>
  <si>
    <t>SMART Television</t>
  </si>
  <si>
    <t xml:space="preserve">First Aide Kit/Medical Emergenmcy </t>
  </si>
  <si>
    <t>Machine fog disinfectant/smoke machine</t>
  </si>
  <si>
    <t>Thermometer Digital Scanner floor mounted with Alcohol dispenser</t>
  </si>
  <si>
    <t>Wheelchair</t>
  </si>
  <si>
    <t>Automatic Emergency Light</t>
  </si>
  <si>
    <t>Chargeable heavy duty bluetooth speaker with magic microphone 15'</t>
  </si>
  <si>
    <t>Customize Queueing machine system/automated waiting number management system</t>
  </si>
  <si>
    <t>Document Camera, 8 MP</t>
  </si>
  <si>
    <t>MULTIMEDIA PROJECTOR</t>
  </si>
  <si>
    <t>Mobile phone (Basic -Back up Phone)</t>
  </si>
  <si>
    <t>Surveilance Camera</t>
  </si>
  <si>
    <t xml:space="preserve">Mono block Tables </t>
  </si>
  <si>
    <t>Mono block Chairs</t>
  </si>
  <si>
    <t>Digital Wall timer/Clock</t>
  </si>
  <si>
    <t>Sofa set, Leather-king size</t>
  </si>
  <si>
    <t>Mobile lateral Printer cabinet</t>
  </si>
  <si>
    <t>Water Dispenser (Complete Accessories)</t>
  </si>
  <si>
    <t>Medical hair net disposable</t>
  </si>
  <si>
    <t xml:space="preserve">Medical Gown </t>
  </si>
  <si>
    <t>Pieces</t>
  </si>
  <si>
    <t>Ballpen (Black &amp; blue)</t>
  </si>
  <si>
    <t>Binder clips 1.5 inch</t>
  </si>
  <si>
    <t>Bristol board yellow, legal</t>
  </si>
  <si>
    <t>Carbon Film, A4</t>
  </si>
  <si>
    <t>Certificate paper</t>
  </si>
  <si>
    <t>Metal Data Mesh File box foldable</t>
  </si>
  <si>
    <t>Epson ink CMYK,003</t>
  </si>
  <si>
    <t>ENVELOPE, expanding</t>
  </si>
  <si>
    <t>Eraser for white board</t>
  </si>
  <si>
    <t>FASTENER, metal, non-sharp edges</t>
  </si>
  <si>
    <t>File Tab Divider, Legal</t>
  </si>
  <si>
    <t>FOLDER, Customized (blue ISO)</t>
  </si>
  <si>
    <t>FOLDER,  slide &amp; lock blue</t>
  </si>
  <si>
    <t>FOLDER, with tab, legal</t>
  </si>
  <si>
    <t>Glue Gun, Heavy Duty</t>
  </si>
  <si>
    <t>Glue Stick, Big</t>
  </si>
  <si>
    <t>Kodak, Ink jet glossy  Photo paper by 100</t>
  </si>
  <si>
    <t>Packs</t>
  </si>
  <si>
    <t>MARKER, permanent, blue, bullet type</t>
  </si>
  <si>
    <t xml:space="preserve">MARKER, whiteboard, black </t>
  </si>
  <si>
    <t>MARKER, whiteboard, blue</t>
  </si>
  <si>
    <t>NOTE PAD, stick on, 3" x 3"</t>
  </si>
  <si>
    <t>PAPER, MULTICOPY, A4, 70 gsm</t>
  </si>
  <si>
    <t>PAPER, MULTICOPY, Legal, 80gsm</t>
  </si>
  <si>
    <t>Printer Ink, EPSON T664 (CMYK)</t>
  </si>
  <si>
    <t>RECORD BOOK, 500 PAGES, size: 214mm x 278mm</t>
  </si>
  <si>
    <t>SIGN PEN, black</t>
  </si>
  <si>
    <t>SIGN PEN, blue</t>
  </si>
  <si>
    <t>STAPLE WIRE, heavy duty, Binder Type 23/13</t>
  </si>
  <si>
    <t>Sticker paper yellow (printable)</t>
  </si>
  <si>
    <t>Tape, 3M</t>
  </si>
  <si>
    <t>White board, Magnetic with stand</t>
  </si>
  <si>
    <t xml:space="preserve">White Board,  dry erase calendar/planner </t>
  </si>
  <si>
    <t>Window Venetian Blinds Vertical</t>
  </si>
  <si>
    <t>Window Curtains with Rod and hooks (SunZero)</t>
  </si>
  <si>
    <t>Sets</t>
  </si>
  <si>
    <t>Heavy Duty Calculator</t>
  </si>
  <si>
    <t>Albatros with handle big</t>
  </si>
  <si>
    <t>Air Fresehener, aerosol type</t>
  </si>
  <si>
    <t>BROOM, soft, tambo</t>
  </si>
  <si>
    <t>CLEANER, toilet and urinal</t>
  </si>
  <si>
    <t>INSECTICIDE, aerosol type</t>
  </si>
  <si>
    <t>LIQUID HAND SANITIZER, 500mL</t>
  </si>
  <si>
    <t>Mop Handle, heavy Duty, screw type</t>
  </si>
  <si>
    <t>Mop Head, made of rayon</t>
  </si>
  <si>
    <t>Rags, all cotton</t>
  </si>
  <si>
    <t>Tissue, Interfold paper towel</t>
  </si>
  <si>
    <t>Tissue Paper, 2 ply, 100% recyclable</t>
  </si>
  <si>
    <t>Toilet bowl cleaner</t>
  </si>
  <si>
    <t>Toilet brush</t>
  </si>
  <si>
    <t>NDS</t>
  </si>
  <si>
    <t>Desktop Set, processor i7, windows 10pro, 16gb DDR4, 1TB SSD</t>
  </si>
  <si>
    <t>Public Biding</t>
  </si>
  <si>
    <t>Laptop,PROCESSOR: Intel® Core™ i5-12500H (up to 4.5 GHz with Intel® Turbo Boost Technology(2g), 18 MB L3 cache, 12 cores, 16 threads)
DISPLAY: 6" FHD (1920 x 1080), 144 Hz, 9 ms response time, IPS,
MEMORY: 16 GB DDR4-3200 MHz RAM (2 x 8 GB)</t>
  </si>
  <si>
    <t>Kawa, 24 inches</t>
  </si>
  <si>
    <t>Chest Freezer, 22 cu. ft. HD Inverter Sliding Glass Top</t>
  </si>
  <si>
    <t>oven,industrial,heavy duty</t>
  </si>
  <si>
    <t>Automatic Voltage Regulator</t>
  </si>
  <si>
    <t>External Hard Drive, 1Tb</t>
  </si>
  <si>
    <t>Flash Drive 64Gb</t>
  </si>
  <si>
    <t>Scanner, sheet-fed one-pass duplex color scanner, Color Contact Image Sensor (CIS), Resolution: 600 dpi, scanning speed: 35ppm/70 ipm:300dpi black &amp; white, color, gray, Dimensions: 6.6"x11.6"x6.9"(WxDxH)</t>
  </si>
  <si>
    <t>Printer, heavy duty, 5 in 1</t>
  </si>
  <si>
    <t>Aircon 1 hp, inverter type</t>
  </si>
  <si>
    <t>Electric Fan, stand type, heavy duty</t>
  </si>
  <si>
    <t>Steel Cabinet with vault, 4 layer</t>
  </si>
  <si>
    <t>Office Chair, swivel</t>
  </si>
  <si>
    <t>Office Table, 4 drawers</t>
  </si>
  <si>
    <t>Locker Cabinet, 8 doors</t>
  </si>
  <si>
    <t>Paper Cutter, heavy duty, legal</t>
  </si>
  <si>
    <t>Office Scissor, big, heavy duty</t>
  </si>
  <si>
    <t>Tape Dispenser, heavy duty</t>
  </si>
  <si>
    <t>Calculator, heavy duty</t>
  </si>
  <si>
    <t>Sharpener, heavy duty</t>
  </si>
  <si>
    <t>Refrigerator, stand type, 2 doors</t>
  </si>
  <si>
    <t>Industrial Fan, stand type, heavy duty</t>
  </si>
  <si>
    <t>Shelves, metal rack, 4 layers</t>
  </si>
  <si>
    <t>Food Delivery Cart, open type</t>
  </si>
  <si>
    <t>Blender, 2L, heavy duty</t>
  </si>
  <si>
    <t xml:space="preserve">Grease Trap </t>
  </si>
  <si>
    <t>Insect /bug killer lamp</t>
  </si>
  <si>
    <t>Kawa, 15 inches</t>
  </si>
  <si>
    <t>chopping board,color coded</t>
  </si>
  <si>
    <t>butcher knives,japan steel</t>
  </si>
  <si>
    <t>srt</t>
  </si>
  <si>
    <t>meat grinder,electric</t>
  </si>
  <si>
    <t>sharpening stone</t>
  </si>
  <si>
    <t>Pressure Cooker, industrial type</t>
  </si>
  <si>
    <t>steamer</t>
  </si>
  <si>
    <t>Rice Cooker</t>
  </si>
  <si>
    <t>Non-stick Pan</t>
  </si>
  <si>
    <t>Stockpots, stainless</t>
  </si>
  <si>
    <t>Preparation Table, stainless</t>
  </si>
  <si>
    <t>Food Pan with cover, stainless,L=20",w=11",D=6"</t>
  </si>
  <si>
    <t>Food Pan with cover, stainless,L=20",w=11",D=4"</t>
  </si>
  <si>
    <t>Food Pan with cover, stainless,L=20",w=11",D=2"</t>
  </si>
  <si>
    <t>Mixing Bowl, stainless</t>
  </si>
  <si>
    <t>Colander</t>
  </si>
  <si>
    <t>Liquid Measuring Cup, 1L,pyrex glass</t>
  </si>
  <si>
    <t>Measuring Cup and Spoon Set, plastic</t>
  </si>
  <si>
    <t>Strainer, plastic</t>
  </si>
  <si>
    <t>Water Dispenser, hot and cold, heavy duty</t>
  </si>
  <si>
    <t>Water and coffee perculator, 100 cups</t>
  </si>
  <si>
    <t>Thermos, 3.2L, blue</t>
  </si>
  <si>
    <t>Garbage cart</t>
  </si>
  <si>
    <t>Garbage bin, pedal type, big, green</t>
  </si>
  <si>
    <t>Garbage bin, pedal type, big, black</t>
  </si>
  <si>
    <t>Dishwashing liquid, 250 ml</t>
  </si>
  <si>
    <t>Scouring steel</t>
  </si>
  <si>
    <t>Sponge with scouring pad</t>
  </si>
  <si>
    <t>Tissue, interfolded paper towel</t>
  </si>
  <si>
    <t>Insect Spray</t>
  </si>
  <si>
    <t>Rags, round, pot holder</t>
  </si>
  <si>
    <t>Softbroom w/ dustpan</t>
  </si>
  <si>
    <t>Toilet pump</t>
  </si>
  <si>
    <t>Toilet Bowl cleaner, 1L</t>
  </si>
  <si>
    <t>Laundry brush</t>
  </si>
  <si>
    <t xml:space="preserve">pc </t>
  </si>
  <si>
    <t>Alcohol, 500ml</t>
  </si>
  <si>
    <t>Turban, 100 pcs</t>
  </si>
  <si>
    <t>Facemask</t>
  </si>
  <si>
    <t>Arch Folder, long, green</t>
  </si>
  <si>
    <t>Arch Folder, A4, green</t>
  </si>
  <si>
    <t>Folder, long, white</t>
  </si>
  <si>
    <t>Envelope, expanding, long, green</t>
  </si>
  <si>
    <t>Permanent marker, black</t>
  </si>
  <si>
    <t>White board marker, red</t>
  </si>
  <si>
    <t>White board marker, black</t>
  </si>
  <si>
    <t>White board marker, blue</t>
  </si>
  <si>
    <t>Ballpen, black</t>
  </si>
  <si>
    <t>Ballpen, blue</t>
  </si>
  <si>
    <t>Ballpen, red</t>
  </si>
  <si>
    <t>Binder Clip, medium size</t>
  </si>
  <si>
    <t>Binder Clip, large size</t>
  </si>
  <si>
    <t>Bond Paper, A4 size</t>
  </si>
  <si>
    <t>Bond Paper, legal size</t>
  </si>
  <si>
    <t>Colored Paper, light blue</t>
  </si>
  <si>
    <t>Colored Paper, light green</t>
  </si>
  <si>
    <t>Colored Paper, light yellow</t>
  </si>
  <si>
    <t>Colored Paper, light pink</t>
  </si>
  <si>
    <t>Record Book, 300 pages</t>
  </si>
  <si>
    <t>Record Book, 500 pages</t>
  </si>
  <si>
    <t>Notebook</t>
  </si>
  <si>
    <t>Sticker paper, water proof</t>
  </si>
  <si>
    <t>Sticky Notes, 76mm x 76mm</t>
  </si>
  <si>
    <t>Paper Fastener, plastic, 7cm</t>
  </si>
  <si>
    <t>Paper Fastener, plastic, cm</t>
  </si>
  <si>
    <t>Paper Clips, medium size</t>
  </si>
  <si>
    <t>Paper Clips, large size</t>
  </si>
  <si>
    <t>Push pin</t>
  </si>
  <si>
    <t>Staple wire, no. 35</t>
  </si>
  <si>
    <t>Glue, 130g</t>
  </si>
  <si>
    <t>Ink Epson 001, black</t>
  </si>
  <si>
    <t>Ink Epson 001, cyan</t>
  </si>
  <si>
    <t>Ink Epson 001, magenta</t>
  </si>
  <si>
    <t>Ink Epson 001, yellow</t>
  </si>
  <si>
    <t>Ink, HP black</t>
  </si>
  <si>
    <t>Ink, HP cyan</t>
  </si>
  <si>
    <t>Ink, HP magenta</t>
  </si>
  <si>
    <t>Ink, HP yellow</t>
  </si>
  <si>
    <t>Tape, transparent, 48mm</t>
  </si>
  <si>
    <t>Tape, transparent, 24mm</t>
  </si>
  <si>
    <t>Cork board, 18'x24'</t>
  </si>
  <si>
    <t>White board, 3ftx4ft</t>
  </si>
  <si>
    <t>Wall Clock Battery,AA,Heavy duty</t>
  </si>
  <si>
    <t xml:space="preserve">Apron, ruberrized,waterproof, green  </t>
  </si>
  <si>
    <t xml:space="preserve">Apron, ruberrized,waterproof, blue  </t>
  </si>
  <si>
    <t>Apron, ruberrized,waterproof, yellow</t>
  </si>
  <si>
    <t>Apron, ruberrized,waterproof, white</t>
  </si>
  <si>
    <t>Apron, ruberrized,waterproof, red</t>
  </si>
  <si>
    <t>Kitchen Scissors,heavy duty</t>
  </si>
  <si>
    <t>Kitchen Knife, green handle</t>
  </si>
  <si>
    <t>Kitchen Knife, red handle</t>
  </si>
  <si>
    <t>Kitchen Knife, yellow handle</t>
  </si>
  <si>
    <t>Kitchen Knife, white handle</t>
  </si>
  <si>
    <t>Kitchen Knife, blue handle</t>
  </si>
  <si>
    <t>Kitchen Knife, black handle</t>
  </si>
  <si>
    <t>Food Trays, plastic</t>
  </si>
  <si>
    <t>Patient Food Trays, stainless, 4 division</t>
  </si>
  <si>
    <t>Food Tong</t>
  </si>
  <si>
    <t>Serving Spoon</t>
  </si>
  <si>
    <t>Dinner Plate, white</t>
  </si>
  <si>
    <t>Coffee Cup, ceramic, white</t>
  </si>
  <si>
    <t>Drinking Glass,tall</t>
  </si>
  <si>
    <t>Saucer, ceramic, white</t>
  </si>
  <si>
    <t>Soup Bowl, ceramic, small size, white</t>
  </si>
  <si>
    <t>Soup Bowl, ceramic, medium size, white</t>
  </si>
  <si>
    <t>Can Opener, heavy duty</t>
  </si>
  <si>
    <t>Vegetable Peeler</t>
  </si>
  <si>
    <t>Cling Wrap, 6 pcs, croco, 3mm, jumbo</t>
  </si>
  <si>
    <t>Food Gloves, transparent, 100 pcs</t>
  </si>
  <si>
    <t>Bleaching Liquid, 1L, original scent</t>
  </si>
  <si>
    <t>Detergent Powder, 825g</t>
  </si>
  <si>
    <t>Disinfectant Spray, 510g</t>
  </si>
  <si>
    <t>Glass Cleaner, 1L</t>
  </si>
  <si>
    <t>Garbage bag black, medium</t>
  </si>
  <si>
    <t>Garbage bag green, large</t>
  </si>
  <si>
    <t>Garbage bag green, medium</t>
  </si>
  <si>
    <t>Garbage bag black, xl</t>
  </si>
  <si>
    <t>Garbage bag green, xl</t>
  </si>
  <si>
    <t>Handsoap, liquid</t>
  </si>
  <si>
    <t xml:space="preserve">Hand Towel,10 pcs </t>
  </si>
  <si>
    <t>Rice, well milled, c18</t>
  </si>
  <si>
    <t>cavan</t>
  </si>
  <si>
    <t>paper meal box, 3 divison</t>
  </si>
  <si>
    <t>paper cups, dispossable, 6.5 oz</t>
  </si>
  <si>
    <t xml:space="preserve">dispossable spoon </t>
  </si>
  <si>
    <t>dispossable fork</t>
  </si>
  <si>
    <t>OB-WARD</t>
  </si>
  <si>
    <t>DELIVERY TABLE</t>
  </si>
  <si>
    <t>SUCTION MACHINE W/ FOOT SWITCH W/ 2BOTLES (HEAVY DUTY)</t>
  </si>
  <si>
    <t>WHEELED STRETCHER W/ SIDE RAILS W/ HEAD&amp;FOOT ADJUSTABLE W/ IV POLE</t>
  </si>
  <si>
    <t>ECG MACHINE(ZONE CARE)MOVABLE W/ WHEELS</t>
  </si>
  <si>
    <t>INFUSION PUMP(HEAVY DUTY)</t>
  </si>
  <si>
    <t>DELIVERY LIGHT W/ BACK-UP BATTERY(HEAVY DUTY)</t>
  </si>
  <si>
    <t>GYNECOLOGICAL/EXAMINING TABLE W/ STIRRUPS &amp; IV POLE</t>
  </si>
  <si>
    <t xml:space="preserve">DeskTop Computer Accer </t>
  </si>
  <si>
    <t>Aircondition Split Type</t>
  </si>
  <si>
    <t>Adult sphygmomanometer(set)wall mounted heavy duty w/ stetoscope</t>
  </si>
  <si>
    <t>Vaginal Retractor set (3pcs in 1set)</t>
  </si>
  <si>
    <t>Vaginal Speculum Large</t>
  </si>
  <si>
    <t>Vaginal Speculum Medium</t>
  </si>
  <si>
    <t>Vaginal Speculum Small</t>
  </si>
  <si>
    <t>Kelly Pad Rubberized w/ inflatable balloon</t>
  </si>
  <si>
    <t>Nebulizer Machine (Pulmo-Aide,Heavy Duty)</t>
  </si>
  <si>
    <t>Glucometer w/ strips</t>
  </si>
  <si>
    <t>Pulse Oximeter (Heavy Duty)</t>
  </si>
  <si>
    <t>Thermal GunScanner(heavy duty)</t>
  </si>
  <si>
    <t>Medical Bedside Table w/ Drawer</t>
  </si>
  <si>
    <t>Refrigerator 6cubic feet LG Brand(vaccine storage)</t>
  </si>
  <si>
    <t>Chart Holder Aluminum</t>
  </si>
  <si>
    <t>Wheelchair w/ iv pole (Heavy Duty)</t>
  </si>
  <si>
    <t>Ambubag Adult w/ Bag-Valve-Mask</t>
  </si>
  <si>
    <t>Oxygen Regulator Heavy Duty</t>
  </si>
  <si>
    <t>Steel Cabinet 5layers</t>
  </si>
  <si>
    <t>Thermal Gun Scanner</t>
  </si>
  <si>
    <t>Printer Continous ink system w/ document feeder</t>
  </si>
  <si>
    <t>UPS 2000 KVA</t>
  </si>
  <si>
    <t>AVR Servo Motor 1000 KVA</t>
  </si>
  <si>
    <t>Computer Table w/ Drawer (Wood)</t>
  </si>
  <si>
    <t>Wall Fan Heavy Duty</t>
  </si>
  <si>
    <t>Stand Fan</t>
  </si>
  <si>
    <t>Extension Wire 10meters Long Heavy Duty</t>
  </si>
  <si>
    <t>Alcohol 70% 1000ml</t>
  </si>
  <si>
    <t>Betadine 10% Gallon</t>
  </si>
  <si>
    <t>Blood TransfusionSet</t>
  </si>
  <si>
    <t>Bracelet White</t>
  </si>
  <si>
    <t>Cidex gal</t>
  </si>
  <si>
    <t>Chromic 1.0 Round 12's/box</t>
  </si>
  <si>
    <t>Chromic 2.0 Round 12's/box</t>
  </si>
  <si>
    <t>Chromic 2.0 Double Arm 12's/box</t>
  </si>
  <si>
    <t>Cotton 400grams</t>
  </si>
  <si>
    <t>CTG Paper (EDAN CTGF6/F9 MACHINE)152mmX90mmX150sheets)</t>
  </si>
  <si>
    <t>Pads</t>
  </si>
  <si>
    <t xml:space="preserve">Disposable Gown </t>
  </si>
  <si>
    <t>Distilled water for injection</t>
  </si>
  <si>
    <t>Distilled Water Wilkins 7L for autoclaving</t>
  </si>
  <si>
    <t>Erythromycin Ointment(eye)</t>
  </si>
  <si>
    <t>ET Tube 8</t>
  </si>
  <si>
    <t>ET Tube 7.5</t>
  </si>
  <si>
    <t>ET Tube 7</t>
  </si>
  <si>
    <t>ET Tube 6.5</t>
  </si>
  <si>
    <t>ET Tube 6</t>
  </si>
  <si>
    <t>Extension Tubing</t>
  </si>
  <si>
    <t>FaceMask</t>
  </si>
  <si>
    <t>Gauze Roll</t>
  </si>
  <si>
    <t>Gynecological Sterile Gloves (Elbow Length
Long Gloves)</t>
  </si>
  <si>
    <t>Indwelling Catheter Fr 12</t>
  </si>
  <si>
    <t>pcs(1box)</t>
  </si>
  <si>
    <t>IV Cannula G18</t>
  </si>
  <si>
    <t>IV Cannula G20</t>
  </si>
  <si>
    <t>IV Cannula G22</t>
  </si>
  <si>
    <t>Leukoplast 1inches</t>
  </si>
  <si>
    <t>Loose Needle Round (big size)</t>
  </si>
  <si>
    <t>Lubricating Jelly Sachet/Box</t>
  </si>
  <si>
    <t>MacroSet</t>
  </si>
  <si>
    <t>Maternity Pad</t>
  </si>
  <si>
    <t>MicroSet</t>
  </si>
  <si>
    <t>Micropore 1inches</t>
  </si>
  <si>
    <t>Needle G18</t>
  </si>
  <si>
    <t>Needle G19</t>
  </si>
  <si>
    <t>Needle G22/23</t>
  </si>
  <si>
    <t>NGT FR 18</t>
  </si>
  <si>
    <t>pcc</t>
  </si>
  <si>
    <t>Oxygen Facemask Adult</t>
  </si>
  <si>
    <t>Scrub Brush</t>
  </si>
  <si>
    <t>Soluset 200ml</t>
  </si>
  <si>
    <t>Sputum Cup/Polycup</t>
  </si>
  <si>
    <t>Sterile Gloves 6</t>
  </si>
  <si>
    <t>Sterile Gloves 7</t>
  </si>
  <si>
    <t>Sterile Gloves 7.5</t>
  </si>
  <si>
    <t>Suction Catheter Fr8</t>
  </si>
  <si>
    <t>Suction Catheter Fr10</t>
  </si>
  <si>
    <t>Syringe 1cc Terrumo</t>
  </si>
  <si>
    <t>Syringe 3cc Terrumo</t>
  </si>
  <si>
    <t>Syringe 5cc Terrumo</t>
  </si>
  <si>
    <t>Syringe 10cc Terrumo</t>
  </si>
  <si>
    <t>Turban Caps</t>
  </si>
  <si>
    <t>Under Pad</t>
  </si>
  <si>
    <t>Long BondPaper Legal Size</t>
  </si>
  <si>
    <t>Ballpen Black</t>
  </si>
  <si>
    <t>Ballpen Blue</t>
  </si>
  <si>
    <t>Ballpen Red</t>
  </si>
  <si>
    <t>Pencil Mongol 1</t>
  </si>
  <si>
    <t>Permanent Marker</t>
  </si>
  <si>
    <t>WhiteBoard Marker</t>
  </si>
  <si>
    <t>Stapeler Big Heavy Duty can clip 100pcs paper</t>
  </si>
  <si>
    <t>Staple Wire</t>
  </si>
  <si>
    <t>Battery AA</t>
  </si>
  <si>
    <t>Battery AAA</t>
  </si>
  <si>
    <t>Paper Glue (Elmers Glue)Big size 250grams</t>
  </si>
  <si>
    <t>Colored Paper Pink</t>
  </si>
  <si>
    <t>Folder Long</t>
  </si>
  <si>
    <t>Folder A4</t>
  </si>
  <si>
    <t>Scotch Tape 1inch Transparent</t>
  </si>
  <si>
    <t>Stamp Pad w/ ink</t>
  </si>
  <si>
    <t>Cork Board 4feet by 6feet</t>
  </si>
  <si>
    <t>Carbon paper</t>
  </si>
  <si>
    <t>White Board 1whole</t>
  </si>
  <si>
    <t>Detergent Powder 1000gs</t>
  </si>
  <si>
    <t>Bags</t>
  </si>
  <si>
    <t>Bleaching Liquid (Zonrox white) 1gal</t>
  </si>
  <si>
    <t>Liquid Hand Soap 500ml</t>
  </si>
  <si>
    <t>Toilet Brush (Big Size)</t>
  </si>
  <si>
    <t>Trash Bin w/ cover&amp;pedal</t>
  </si>
  <si>
    <t>DustPan</t>
  </si>
  <si>
    <t>OPD-NURSING</t>
  </si>
  <si>
    <t xml:space="preserve">ECG Machine </t>
  </si>
  <si>
    <t xml:space="preserve">Stretcher bed </t>
  </si>
  <si>
    <t xml:space="preserve">Biosafety cabinet </t>
  </si>
  <si>
    <t xml:space="preserve">Qeueing system </t>
  </si>
  <si>
    <t xml:space="preserve">Thermal Gun,digital, heavy duty </t>
  </si>
  <si>
    <t xml:space="preserve">Weighing scale adult </t>
  </si>
  <si>
    <t>Weiging scale pedia</t>
  </si>
  <si>
    <t>Weiging scale digital</t>
  </si>
  <si>
    <t xml:space="preserve">height and weight  ruler measuring mat </t>
  </si>
  <si>
    <t>Cast cutter ,set</t>
  </si>
  <si>
    <t>Cast scissor</t>
  </si>
  <si>
    <t xml:space="preserve">cast spreader </t>
  </si>
  <si>
    <t xml:space="preserve">orthopedic vice grip </t>
  </si>
  <si>
    <t xml:space="preserve">Wheel chair </t>
  </si>
  <si>
    <t>Kidney basin,stainless and bowl shaped vessel</t>
  </si>
  <si>
    <t>Medical scissors,bandage,stainless</t>
  </si>
  <si>
    <t>Needle holder</t>
  </si>
  <si>
    <t>suture scissors</t>
  </si>
  <si>
    <t>instuments tray/mayo table</t>
  </si>
  <si>
    <t>Medical penlight (yellow)</t>
  </si>
  <si>
    <t xml:space="preserve">Bathroom weighing scale adult </t>
  </si>
  <si>
    <t>Medical Drop light (Goose neck)</t>
  </si>
  <si>
    <t>portable Doopler machine</t>
  </si>
  <si>
    <t>Sphygmanometer (BP apparatus) adult,desk type</t>
  </si>
  <si>
    <t>Sphygmanometer (BP apparatus) pedia, pedia type</t>
  </si>
  <si>
    <t>Sphygmanometer (BP apparatus) adult with wheel</t>
  </si>
  <si>
    <t>Sphygmanometer (BP apparatus) adult, digital</t>
  </si>
  <si>
    <t>Sphygmanometer (BP apparatus) pedia digital</t>
  </si>
  <si>
    <t>Pulse oximeter adult , hand held, with spo2, PR and RR</t>
  </si>
  <si>
    <t>Pulse oximeter PEDIA , hand held, with spo2, PR and RR</t>
  </si>
  <si>
    <t xml:space="preserve">Stetoscope ,heavy duty </t>
  </si>
  <si>
    <t>Thermometer,digital, heavy duty</t>
  </si>
  <si>
    <t>Opthalmoscope, heavy duty</t>
  </si>
  <si>
    <t>othoscope set</t>
  </si>
  <si>
    <t>Electric breast pump</t>
  </si>
  <si>
    <t>Kelly straight, stainlees steel 5 inches</t>
  </si>
  <si>
    <t>Kelly curve, stainlees steel 5 inches</t>
  </si>
  <si>
    <t>Mosquito straight, small</t>
  </si>
  <si>
    <t>Mosquito curve t, small</t>
  </si>
  <si>
    <t>mayo curve scissors, stainless steel ,6-7 "</t>
  </si>
  <si>
    <t>metzenbaum curve scissors, stainless steel ,6-7 "</t>
  </si>
  <si>
    <t xml:space="preserve">Adissons tooted ,stainless steel </t>
  </si>
  <si>
    <t xml:space="preserve">Adissons non tooted ,stainless steel </t>
  </si>
  <si>
    <t xml:space="preserve">Pick up forcep/ ovum forcep,stainless steel </t>
  </si>
  <si>
    <t>Tissue forcep, stainless steel, 5-6 inches</t>
  </si>
  <si>
    <t>Thumb forcep, stainless steel, 5-6 inches</t>
  </si>
  <si>
    <t xml:space="preserve">Towel clip stainless steel </t>
  </si>
  <si>
    <t>blade holder, stainless steel #3 #4</t>
  </si>
  <si>
    <t>allis forcep, stainless steel, 5-6 inches</t>
  </si>
  <si>
    <t xml:space="preserve">bob cock, stainless steel </t>
  </si>
  <si>
    <t xml:space="preserve">Senn retractor , stainless steel </t>
  </si>
  <si>
    <t xml:space="preserve">Debakey forcep 5-6 inches, stainless steel </t>
  </si>
  <si>
    <t>Examination table with wheel lock or anchor</t>
  </si>
  <si>
    <t>Alligator forceps</t>
  </si>
  <si>
    <t>Bayonet forceps</t>
  </si>
  <si>
    <t xml:space="preserve">Ear pick </t>
  </si>
  <si>
    <t xml:space="preserve">fistula probe </t>
  </si>
  <si>
    <t xml:space="preserve">kick bucket ,pale for medical </t>
  </si>
  <si>
    <t xml:space="preserve">Neurologic hammer </t>
  </si>
  <si>
    <t xml:space="preserve">oxygen tank </t>
  </si>
  <si>
    <t xml:space="preserve">oxygen concentrator </t>
  </si>
  <si>
    <t xml:space="preserve">walker with wheel </t>
  </si>
  <si>
    <t xml:space="preserve">IV tray </t>
  </si>
  <si>
    <t>IV stand</t>
  </si>
  <si>
    <t>Refrigerator,for vaccine</t>
  </si>
  <si>
    <t>adjustable bar stool chair,high chair, 10cm</t>
  </si>
  <si>
    <t xml:space="preserve">Airconditioner ,converter </t>
  </si>
  <si>
    <t>locker cabinet</t>
  </si>
  <si>
    <t xml:space="preserve">Steel cabinet </t>
  </si>
  <si>
    <t xml:space="preserve">storage cabinet </t>
  </si>
  <si>
    <t>retractable All purpose tent</t>
  </si>
  <si>
    <t>gang chair  4 seaters</t>
  </si>
  <si>
    <t xml:space="preserve">Swivel chair, high chair for OR and OB </t>
  </si>
  <si>
    <t xml:space="preserve">Office Bar Stool Swivel Chair.computer chair </t>
  </si>
  <si>
    <t xml:space="preserve">office,swivel  chair </t>
  </si>
  <si>
    <t xml:space="preserve">Clients chair </t>
  </si>
  <si>
    <t xml:space="preserve">monoblock chair </t>
  </si>
  <si>
    <t xml:space="preserve">office table </t>
  </si>
  <si>
    <t xml:space="preserve">foldable table ,plastic heavy duty </t>
  </si>
  <si>
    <t xml:space="preserve">water dispenser </t>
  </si>
  <si>
    <t>Wooden chair</t>
  </si>
  <si>
    <t xml:space="preserve">Computer set </t>
  </si>
  <si>
    <t xml:space="preserve">Microsoft office proffesional </t>
  </si>
  <si>
    <t>Uninterruptible power supply (UPS )</t>
  </si>
  <si>
    <t xml:space="preserve">Sound sytem </t>
  </si>
  <si>
    <t xml:space="preserve">Microphone </t>
  </si>
  <si>
    <t>OPD intercom system</t>
  </si>
  <si>
    <t xml:space="preserve">Cellphone,smart phone </t>
  </si>
  <si>
    <t xml:space="preserve">Cellphone load </t>
  </si>
  <si>
    <t xml:space="preserve">Tablet,for EMR </t>
  </si>
  <si>
    <t xml:space="preserve">unit </t>
  </si>
  <si>
    <t xml:space="preserve">Alcohol </t>
  </si>
  <si>
    <t>Lysol 500ml</t>
  </si>
  <si>
    <t>Bracelet, Adult, white</t>
  </si>
  <si>
    <t>Bracelet, Pedia, blue</t>
  </si>
  <si>
    <t>Bracelet, Pedia, pink</t>
  </si>
  <si>
    <t>folley Catheter</t>
  </si>
  <si>
    <t>Chromic 2/ 0 round</t>
  </si>
  <si>
    <t>Chromic 2/0 cutting</t>
  </si>
  <si>
    <t>Chromic3/0 round</t>
  </si>
  <si>
    <t>Chromic 4/0 round</t>
  </si>
  <si>
    <t xml:space="preserve">pack </t>
  </si>
  <si>
    <t>clean examination Gloves S</t>
  </si>
  <si>
    <t>celan examination Gloves L</t>
  </si>
  <si>
    <t>Sterile examination gloves  S</t>
  </si>
  <si>
    <t>Sterile examination gloves  M</t>
  </si>
  <si>
    <t>Sterile examination gloves  L</t>
  </si>
  <si>
    <t xml:space="preserve">Core needle bioplsy </t>
  </si>
  <si>
    <t xml:space="preserve">Needle free connector heplock </t>
  </si>
  <si>
    <t xml:space="preserve">Butterfly type IV cannula </t>
  </si>
  <si>
    <t>IV Cannula Gauge 18</t>
  </si>
  <si>
    <t>IV Cannula Gauge 20</t>
  </si>
  <si>
    <t>IV Cannula gauge 22</t>
  </si>
  <si>
    <t>IV Cannula gauge 24</t>
  </si>
  <si>
    <t>IV Cannula gauge 26</t>
  </si>
  <si>
    <t xml:space="preserve">Glucomenter with glucometer strips </t>
  </si>
  <si>
    <t>kelly pad, rubber,washable, red</t>
  </si>
  <si>
    <t>oxygen regulator</t>
  </si>
  <si>
    <t>placenta bown</t>
  </si>
  <si>
    <t>Peak flow meter</t>
  </si>
  <si>
    <t xml:space="preserve">Surgical gown </t>
  </si>
  <si>
    <t xml:space="preserve">pcs </t>
  </si>
  <si>
    <t xml:space="preserve">Bed pan ,stainless female </t>
  </si>
  <si>
    <t>Stylet/Guide Wire</t>
  </si>
  <si>
    <t>Surgical Blade S10</t>
  </si>
  <si>
    <t>Syringe 1 cc</t>
  </si>
  <si>
    <t>Syringe 3 cc</t>
  </si>
  <si>
    <t>Syringe 20 cc</t>
  </si>
  <si>
    <t>PACK</t>
  </si>
  <si>
    <t>Footstool</t>
  </si>
  <si>
    <t xml:space="preserve">cidex solution </t>
  </si>
  <si>
    <t xml:space="preserve">gal </t>
  </si>
  <si>
    <t>tape measure 1.5 meters</t>
  </si>
  <si>
    <t>cytobrush for papsmear</t>
  </si>
  <si>
    <t xml:space="preserve">subdermal implant </t>
  </si>
  <si>
    <t>Blade II</t>
  </si>
  <si>
    <t xml:space="preserve">automatic Alcohol dispenser </t>
  </si>
  <si>
    <t>hydrocolloid dressing</t>
  </si>
  <si>
    <t>paratule</t>
  </si>
  <si>
    <t>box 10</t>
  </si>
  <si>
    <t>betaplast pro-n(anti microbial foam)</t>
  </si>
  <si>
    <t xml:space="preserve">scissors </t>
  </si>
  <si>
    <t xml:space="preserve">File rack </t>
  </si>
  <si>
    <t xml:space="preserve">binder clip </t>
  </si>
  <si>
    <t>bondapaper</t>
  </si>
  <si>
    <t xml:space="preserve">ream </t>
  </si>
  <si>
    <t>Battery, Alkaline, 2a</t>
  </si>
  <si>
    <t xml:space="preserve">pair </t>
  </si>
  <si>
    <t>Battery, alkaline 3a</t>
  </si>
  <si>
    <t>certificate frame</t>
  </si>
  <si>
    <t>clear book</t>
  </si>
  <si>
    <t xml:space="preserve">brown and plactic envelop </t>
  </si>
  <si>
    <t xml:space="preserve">Bristol board </t>
  </si>
  <si>
    <t xml:space="preserve">folder long </t>
  </si>
  <si>
    <t>Glue (in bottle)</t>
  </si>
  <si>
    <t xml:space="preserve">highlighter </t>
  </si>
  <si>
    <t>ballpen (black, blue and red)</t>
  </si>
  <si>
    <t xml:space="preserve">stapler </t>
  </si>
  <si>
    <t xml:space="preserve">paper clip </t>
  </si>
  <si>
    <t xml:space="preserve">pencil </t>
  </si>
  <si>
    <t xml:space="preserve">pushpin </t>
  </si>
  <si>
    <t xml:space="preserve">record book </t>
  </si>
  <si>
    <t xml:space="preserve">plastic tray </t>
  </si>
  <si>
    <t>Cartolina(different colors)</t>
  </si>
  <si>
    <t xml:space="preserve">scoth tape </t>
  </si>
  <si>
    <t>Cork board  6x4</t>
  </si>
  <si>
    <t xml:space="preserve">Marker permanent </t>
  </si>
  <si>
    <t xml:space="preserve">Marker white board </t>
  </si>
  <si>
    <t>white board 6x4</t>
  </si>
  <si>
    <t>Tissue paper dispenser</t>
  </si>
  <si>
    <t xml:space="preserve">tape dispenser </t>
  </si>
  <si>
    <t xml:space="preserve">sticker paper </t>
  </si>
  <si>
    <t xml:space="preserve">acetone </t>
  </si>
  <si>
    <t>Extension wire</t>
  </si>
  <si>
    <t>Sofa chair set</t>
  </si>
  <si>
    <t xml:space="preserve">wall clock </t>
  </si>
  <si>
    <t xml:space="preserve">towel </t>
  </si>
  <si>
    <t xml:space="preserve">carbon paper </t>
  </si>
  <si>
    <t>File box</t>
  </si>
  <si>
    <t xml:space="preserve">Suggestion box </t>
  </si>
  <si>
    <t xml:space="preserve">Training kits </t>
  </si>
  <si>
    <t xml:space="preserve">Ink </t>
  </si>
  <si>
    <t>BROOM, soft (tambo)</t>
  </si>
  <si>
    <t>BROOM, stick (tingting)</t>
  </si>
  <si>
    <t>CLEANER, TOILET BOWL AND URINAL, 900-1000ml cap</t>
  </si>
  <si>
    <t>CLEANSER, scouring powder, 350grams/can</t>
  </si>
  <si>
    <t>DETERGENT POWDER, all purpose, 1kilo/pouch</t>
  </si>
  <si>
    <t>DISINFECTANT SPRAY, 400-550 grams</t>
  </si>
  <si>
    <t>DUST PAN, non-rigid plastic</t>
  </si>
  <si>
    <t xml:space="preserve">FURNITURE CLEANER, aerosol, 300mL/can </t>
  </si>
  <si>
    <t>MOPBUCKET</t>
  </si>
  <si>
    <t>MOPHANDLE, screw type, aluminum handle</t>
  </si>
  <si>
    <t>MOPHEAD, made of rayon</t>
  </si>
  <si>
    <t>RAG, all cotton, 32 pieces per kilo per bundle</t>
  </si>
  <si>
    <t>SCOURING PAD, 5 pieces per pack</t>
  </si>
  <si>
    <t>TRASHBAG, plastic, transparent, 10pcs/roll</t>
  </si>
  <si>
    <t>Trashpin bag</t>
  </si>
  <si>
    <t xml:space="preserve">TRASHBIN </t>
  </si>
  <si>
    <t xml:space="preserve">soap </t>
  </si>
  <si>
    <t>Toilet bowl brush</t>
  </si>
  <si>
    <t>Air freshener</t>
  </si>
  <si>
    <t>PATIENT SAFETY</t>
  </si>
  <si>
    <t>Sharpener Heavy Duty</t>
  </si>
  <si>
    <t>Filing Cabinet, steel, 4-layer</t>
  </si>
  <si>
    <t>FLASH DRIVE, 128 GB</t>
  </si>
  <si>
    <t>Camera with 18-55 DC  III Kit set</t>
  </si>
  <si>
    <t>Computer, Laptop with complete set</t>
  </si>
  <si>
    <t>PEDIA-NICU</t>
  </si>
  <si>
    <t>Infant Incubator( double walls hood)</t>
  </si>
  <si>
    <t>Phototherapy/ Billi Light</t>
  </si>
  <si>
    <t>Suction Machine, portable, heavy duty</t>
  </si>
  <si>
    <t>SUCTION MACHINE W/ FOOT SWITCH W/ 2BOTTLES (HEAVY DUTY)</t>
  </si>
  <si>
    <t xml:space="preserve">Hospital bed with bed side table, IV pole, wheeled for pediatric with rubberized  foam matress </t>
  </si>
  <si>
    <t>Cardiac Monitor,with complete accessories, wheeled/ built-in</t>
  </si>
  <si>
    <t>Defribillator with neonate/ pedia paddles with complete accessories, portable</t>
  </si>
  <si>
    <t>Machine Syringe Pump double</t>
  </si>
  <si>
    <t>WEIGHING SCALE WITH HEIGHT MEASUREMENT</t>
  </si>
  <si>
    <t>DeskTop Computer Accer with UPS,AVR</t>
  </si>
  <si>
    <t>Aircondition Split Type 1.5HP</t>
  </si>
  <si>
    <t xml:space="preserve">Laptop </t>
  </si>
  <si>
    <t xml:space="preserve">Microsoft office professional </t>
  </si>
  <si>
    <t>package</t>
  </si>
  <si>
    <t>Flask Drive 16gb</t>
  </si>
  <si>
    <t>Emergency Cart, wheeled, with IV port,with lock</t>
  </si>
  <si>
    <t>Adult sphygmomanometer(set) portable/ wheeled heavy duty</t>
  </si>
  <si>
    <t>Pedia sphygmomanometer(set)portable/ wheeled heavy duty</t>
  </si>
  <si>
    <t>NEONATAL SPHYGMANOMETER (SET)</t>
  </si>
  <si>
    <t>bottle sterilizer for 6 bottles</t>
  </si>
  <si>
    <t>BASSINETTE WITH RUBBERIZED FOAM MATTRESS, WHEELED, TRANSPARENT</t>
  </si>
  <si>
    <t xml:space="preserve">Medical Drop light </t>
  </si>
  <si>
    <t>Wheel chair with IV port and Belt, Heavy duty with foot rest</t>
  </si>
  <si>
    <t>LARYNGOSCOPE WITH PEDIATRIC AND NEONATAL BLADE</t>
  </si>
  <si>
    <t>Pulse Oximeter (Heavy Duty) with neonate detachable port</t>
  </si>
  <si>
    <t>Ambubag Pediatric w/ Bag-Valve-Mask</t>
  </si>
  <si>
    <t>Ambubag Neonate w/ Bag-Valve-Mask</t>
  </si>
  <si>
    <t>oxygen rack/belt</t>
  </si>
  <si>
    <t>Chart Rack for 24 chart, aluminum</t>
  </si>
  <si>
    <t xml:space="preserve">Glucometer with glucometer strips </t>
  </si>
  <si>
    <t>Thermometer, digital,</t>
  </si>
  <si>
    <t>Breast Pump automated, heavy duty with bottle</t>
  </si>
  <si>
    <t>Breast Pump, Manual with bottle</t>
  </si>
  <si>
    <t>mortar and pestle 100mm</t>
  </si>
  <si>
    <t>STETHOSCOPE PEDIATRIC</t>
  </si>
  <si>
    <t>STETHOSCOPE (CLASSIC)</t>
  </si>
  <si>
    <t>PENLIGHT</t>
  </si>
  <si>
    <t>WEIGHING SCALE DIGITAL FOR INFANT</t>
  </si>
  <si>
    <t>mosquito straight</t>
  </si>
  <si>
    <t>mosquito forcep, curve</t>
  </si>
  <si>
    <t>kelly forcep, straight</t>
  </si>
  <si>
    <t>kelly forcep, curve</t>
  </si>
  <si>
    <t>needle holder</t>
  </si>
  <si>
    <t>Mayo table stainless</t>
  </si>
  <si>
    <t>IV tray stainless</t>
  </si>
  <si>
    <t>OTOSCOPE, OPTHALMOSCOPE SET</t>
  </si>
  <si>
    <t>Treatment table for pedia with rubberize mattress, iv stand, side rails and drawers</t>
  </si>
  <si>
    <t>AVR for medical equipments</t>
  </si>
  <si>
    <t>Aluminum storage cabinet with lock</t>
  </si>
  <si>
    <t>Breastfeeding chair, wooden with arm rest cushioned</t>
  </si>
  <si>
    <t>Chair, plastic</t>
  </si>
  <si>
    <t>Scissors, heavy duty, large</t>
  </si>
  <si>
    <t>Metal storage rack 5 layers, white heavy duty</t>
  </si>
  <si>
    <t>Document organizer, 5 layers</t>
  </si>
  <si>
    <t>INTERNET ROUTER, 5 port gigabit with POE</t>
  </si>
  <si>
    <t>calculator , 12 digits, big solar operated, HD</t>
  </si>
  <si>
    <t>Foldable Table, 6 ft</t>
  </si>
  <si>
    <t>File steel cabinet with lock</t>
  </si>
  <si>
    <t>office Table with drawer and lock</t>
  </si>
  <si>
    <t>Office Bar Stool Swivel Chair</t>
  </si>
  <si>
    <t>Wall Clock, 11 inches, battery operated</t>
  </si>
  <si>
    <t>Plastic Trays white</t>
  </si>
  <si>
    <t>Storage organizer, with divider of 3/4</t>
  </si>
  <si>
    <t>Divan chair, wood type, 6 ft</t>
  </si>
  <si>
    <t>Digital Room temperature monitoring, calibrated</t>
  </si>
  <si>
    <t>Ampule Breaker, Stainless heavy duty</t>
  </si>
  <si>
    <t>Medicine Cutter</t>
  </si>
  <si>
    <t>Alcohol Gallon</t>
  </si>
  <si>
    <t>Bracelet blue</t>
  </si>
  <si>
    <t>Bracelet Pink</t>
  </si>
  <si>
    <t>Breastmilk bag</t>
  </si>
  <si>
    <t>ECG leads</t>
  </si>
  <si>
    <t>ET Tube 6.0</t>
  </si>
  <si>
    <t>ET Tube 5.5</t>
  </si>
  <si>
    <t>ET Tube 5.0</t>
  </si>
  <si>
    <t>ET Tube 4.5</t>
  </si>
  <si>
    <t>ET Tube 4.0</t>
  </si>
  <si>
    <t>ET Tube 3.5</t>
  </si>
  <si>
    <t>Feeding tube fr 8</t>
  </si>
  <si>
    <t>Feeding tube fr 5</t>
  </si>
  <si>
    <t>Feeding tube fr 10</t>
  </si>
  <si>
    <t>Feeding tube fr 12</t>
  </si>
  <si>
    <t>Glucometer strips one touch glucose strips</t>
  </si>
  <si>
    <t>glass side</t>
  </si>
  <si>
    <t>immunization syringe 0.5 cc</t>
  </si>
  <si>
    <t>Indwelling Catheter Fr 10</t>
  </si>
  <si>
    <t>NGT FR 14</t>
  </si>
  <si>
    <t>NGT FR 16</t>
  </si>
  <si>
    <t>Oxygen Facemask Pedia</t>
  </si>
  <si>
    <t>Oxygen Facemask Neonate</t>
  </si>
  <si>
    <t>Pediatric Urinary Collector</t>
  </si>
  <si>
    <t>Ram Cannula 1</t>
  </si>
  <si>
    <t>Ram Cannula 2</t>
  </si>
  <si>
    <t>Ram cannula 3</t>
  </si>
  <si>
    <t>Soluset for 200 ml</t>
  </si>
  <si>
    <t>galloon</t>
  </si>
  <si>
    <t>stylet/ guide wire</t>
  </si>
  <si>
    <t>Suction Catheter Fr5</t>
  </si>
  <si>
    <t>Suction Catheter Fr12</t>
  </si>
  <si>
    <t>3-way stop-cock</t>
  </si>
  <si>
    <t>Tegaderm patch</t>
  </si>
  <si>
    <t>Umbilical Catheter 3.5</t>
  </si>
  <si>
    <t>Umbilical Catheter 4.0</t>
  </si>
  <si>
    <t>Umbilical Catheter 4.5</t>
  </si>
  <si>
    <t>Umbilical Catheter 5.0</t>
  </si>
  <si>
    <t>Umbilical Catheter 6.0</t>
  </si>
  <si>
    <t>Yankeur connecting tube</t>
  </si>
  <si>
    <t>Stapler Big Heavy Duty can clip 100pcs paper</t>
  </si>
  <si>
    <t>battery size C</t>
  </si>
  <si>
    <t>Binder clips 1 1/4 inch</t>
  </si>
  <si>
    <t>brown and plastic envelop (long)</t>
  </si>
  <si>
    <t>Cartolina Pink</t>
  </si>
  <si>
    <t>Cartolina Red</t>
  </si>
  <si>
    <t>Cartolina blue</t>
  </si>
  <si>
    <t>clear book (long)</t>
  </si>
  <si>
    <t>Colored Paper RED</t>
  </si>
  <si>
    <t>Colored paper Blue</t>
  </si>
  <si>
    <t>Double sided tape</t>
  </si>
  <si>
    <t>duck tape large</t>
  </si>
  <si>
    <t>Fastener colored</t>
  </si>
  <si>
    <t>File box large red</t>
  </si>
  <si>
    <t>ink compatible to issued printer, Black</t>
  </si>
  <si>
    <t>ink compatible to issued printer, Yellow</t>
  </si>
  <si>
    <t>ink compatible to issued printer, Cyan</t>
  </si>
  <si>
    <t>ink compatible to issued printer, Magenta</t>
  </si>
  <si>
    <t>Ink epsonL3150  003 black</t>
  </si>
  <si>
    <t>Ink epsonL3150  003 magenta</t>
  </si>
  <si>
    <t>Ink epsonL3150  003 cyan</t>
  </si>
  <si>
    <t>Ink epsonL3150  003 yellow</t>
  </si>
  <si>
    <t>Carbon paper (Long) blue/ black</t>
  </si>
  <si>
    <t>Clip board long</t>
  </si>
  <si>
    <t>Tape dispenser large, hd</t>
  </si>
  <si>
    <t>Paper Clips, 50 mm</t>
  </si>
  <si>
    <t>Paper Clips, 40 mm</t>
  </si>
  <si>
    <t>Photopaper , a4</t>
  </si>
  <si>
    <t xml:space="preserve">puncher </t>
  </si>
  <si>
    <t>Stapler medium</t>
  </si>
  <si>
    <t>Stamp pad refill ink</t>
  </si>
  <si>
    <t>sticker paper a4</t>
  </si>
  <si>
    <t>Record book 200 pages</t>
  </si>
  <si>
    <t>Record book 500 pages</t>
  </si>
  <si>
    <t>Antibacterial Liquid Hand Soap 500ml</t>
  </si>
  <si>
    <t>Lysol</t>
  </si>
  <si>
    <t>garbage bag, yellow</t>
  </si>
  <si>
    <t>garbage bag, black</t>
  </si>
  <si>
    <t>garbage bag, green</t>
  </si>
  <si>
    <t xml:space="preserve">sponge </t>
  </si>
  <si>
    <t>spin mop with drain</t>
  </si>
  <si>
    <t>Hand towel</t>
  </si>
  <si>
    <t>punctured free container, medium size</t>
  </si>
  <si>
    <t>PETRU</t>
  </si>
  <si>
    <t>Printer , Printer (print/scan/copy)</t>
  </si>
  <si>
    <t>AVR, Power Supply 600watts true rated</t>
  </si>
  <si>
    <t>Cabinet, Layered steel open cabinet (4 layers)</t>
  </si>
  <si>
    <t>PHARMA</t>
  </si>
  <si>
    <t xml:space="preserve">Biorefrigerator </t>
  </si>
  <si>
    <t>24-pin, 136 column,480cps at 10cpi; 128kb; parallel; networkable (optional);1+5 copies</t>
  </si>
  <si>
    <t>Foldable table 4ft</t>
  </si>
  <si>
    <t>ladder</t>
  </si>
  <si>
    <t>shelves (white) 4 layer</t>
  </si>
  <si>
    <t>pallette</t>
  </si>
  <si>
    <t>refrigerator 6cubic</t>
  </si>
  <si>
    <t>aircondition 1.5Hp window tyme</t>
  </si>
  <si>
    <t>External Hard Drive, 1TB</t>
  </si>
  <si>
    <t>Flash drive, 128 GB</t>
  </si>
  <si>
    <t>Uninterrupted Power Supply (UPS)</t>
  </si>
  <si>
    <t>Smart TV 40inch</t>
  </si>
  <si>
    <t>Speaker with (2) microphone</t>
  </si>
  <si>
    <t>ALCOHOL, Ethyl, 68%-72%, Gal</t>
  </si>
  <si>
    <t>Ballpen (Black )</t>
  </si>
  <si>
    <t>Ballpen (blue)</t>
  </si>
  <si>
    <t>Ballpen (red)</t>
  </si>
  <si>
    <t>Bond Paper (A4)</t>
  </si>
  <si>
    <t>Bond Paper (Long)</t>
  </si>
  <si>
    <t>ENVELOPE, expanding (green)</t>
  </si>
  <si>
    <t>Folder long expanding blue</t>
  </si>
  <si>
    <t>FOLDER, expanding long green</t>
  </si>
  <si>
    <t>FOLDER, expanding long pink</t>
  </si>
  <si>
    <t>FOLDER, expanding long red</t>
  </si>
  <si>
    <t>FOLDER,  expanding long yellow</t>
  </si>
  <si>
    <t>FOLDER,  expanding long purple</t>
  </si>
  <si>
    <t>FOLDER,  expanding long orange</t>
  </si>
  <si>
    <t>Scissor</t>
  </si>
  <si>
    <t>Tape dispenser</t>
  </si>
  <si>
    <t>white board paper</t>
  </si>
  <si>
    <t>Foot Rug</t>
  </si>
  <si>
    <t>PHU</t>
  </si>
  <si>
    <t>split type aircon, 1HP Inverter</t>
  </si>
  <si>
    <t>electric fan</t>
  </si>
  <si>
    <t>conference table, 4 to 10 seater</t>
  </si>
  <si>
    <t>conference chair</t>
  </si>
  <si>
    <t>ink for procured printer(black, magenta, cyan, yellow)</t>
  </si>
  <si>
    <t xml:space="preserve">bondpaper 8.5" X 11" (short) </t>
  </si>
  <si>
    <t>bondpaper 8.5" X 13" (long)</t>
  </si>
  <si>
    <t>bondpaperA3 Size</t>
  </si>
  <si>
    <t>bondpaper A4 size (210 mm x 297 mm) 70 GSM</t>
  </si>
  <si>
    <t>Certificate holder (A4)</t>
  </si>
  <si>
    <t>Certificate Paper (A4)</t>
  </si>
  <si>
    <t>Stick-on,  (2" x 3") note pad</t>
  </si>
  <si>
    <t>Transparent tape, (1"), 24mm</t>
  </si>
  <si>
    <t>cork board</t>
  </si>
  <si>
    <t>white board with stand (4x8 ft)</t>
  </si>
  <si>
    <t>heavy duty gun tacker</t>
  </si>
  <si>
    <t>paper cutter, wood base A3</t>
  </si>
  <si>
    <t>vinyl sticker paper, A4</t>
  </si>
  <si>
    <t>canvass, 16 x 20</t>
  </si>
  <si>
    <t>A3 printer with Scanner (Epson EcoTank L15150 A3 Wi-Fi Duplex All-in-One Ink Tank Printer | Epson A3 Printer | Epson L15150 A3 Wi-Fi Duplex 4 in 1 Ink Tank Printer | Epson Printer | Wifi Printer | Epson Duplex Printer)</t>
  </si>
  <si>
    <t>42 inches LED TV</t>
  </si>
  <si>
    <t>HDMI Splitter</t>
  </si>
  <si>
    <t>HDMI Cable(20m)</t>
  </si>
  <si>
    <t>Telephoto zoom lens</t>
  </si>
  <si>
    <t>Projector(Epson EB-X51 Projector XGA 3LCD 3800 Lumens Projector 12000 Lamp Hours XGA Resolution)</t>
  </si>
  <si>
    <t>Gimbal Stabilizer</t>
  </si>
  <si>
    <t>Tarpaulin lay-outing and printing</t>
  </si>
  <si>
    <t xml:space="preserve"> </t>
  </si>
  <si>
    <t>hygiene kit</t>
  </si>
  <si>
    <t>advocacy t-shirt(donor)</t>
  </si>
  <si>
    <t>advocacy t-shirt(team)</t>
  </si>
  <si>
    <t>iec materials</t>
  </si>
  <si>
    <t>collaterals</t>
  </si>
  <si>
    <t>uniform</t>
  </si>
  <si>
    <t>tarpaulin</t>
  </si>
  <si>
    <t>recogntion of women</t>
  </si>
  <si>
    <t>token</t>
  </si>
  <si>
    <t>Draw and tell supplies</t>
  </si>
  <si>
    <t>PLANNING</t>
  </si>
  <si>
    <t>Laptop, 8gb RAM, 512gb SSD, windows 11</t>
  </si>
  <si>
    <t>Office table, wood</t>
  </si>
  <si>
    <t>Filing cabinet, steel, 4 layer, heavy duty</t>
  </si>
  <si>
    <t>Scissor, heavy duty</t>
  </si>
  <si>
    <t>Stapler, heavy duty, 50 pages stapling capacity</t>
  </si>
  <si>
    <t>Stapler with staple remover, heavy duty</t>
  </si>
  <si>
    <t>Hardrive, 1Tb, branded</t>
  </si>
  <si>
    <t>Flashdrive, 128 gb</t>
  </si>
  <si>
    <t>Electric Fan, stand</t>
  </si>
  <si>
    <t>Table, foldable, 6'</t>
  </si>
  <si>
    <t>Lens, camera</t>
  </si>
  <si>
    <t>Printer, 3in1, multicolor with scanner and feeder</t>
  </si>
  <si>
    <t>Speaker, portable, for computer</t>
  </si>
  <si>
    <t>Headphone with microphone</t>
  </si>
  <si>
    <t>UPS, 10kva</t>
  </si>
  <si>
    <t>AVR, heavy duty</t>
  </si>
  <si>
    <t>Airconditioned, Split Type</t>
  </si>
  <si>
    <t>Acetate</t>
  </si>
  <si>
    <t>box (100's)</t>
  </si>
  <si>
    <t>Bondpaper, a4</t>
  </si>
  <si>
    <t>Bondpaper, '8.5x13" (legal)</t>
  </si>
  <si>
    <t>Ballpen, .5mm black/blue (12pcs/box)</t>
  </si>
  <si>
    <t>File box with cover</t>
  </si>
  <si>
    <t>Folder, A4, kraft</t>
  </si>
  <si>
    <t>Folder, Legal, kraft</t>
  </si>
  <si>
    <t>Envelope, expanding, kraft, legal</t>
  </si>
  <si>
    <t>Envelope, Legal</t>
  </si>
  <si>
    <t>Binder Clip,Small</t>
  </si>
  <si>
    <t>Binder Clip, Medium</t>
  </si>
  <si>
    <t>Binder Clip, Large</t>
  </si>
  <si>
    <t>Paper Clip,Medium</t>
  </si>
  <si>
    <t>Paper Clip, Jumbo</t>
  </si>
  <si>
    <t>Fastener, plastic</t>
  </si>
  <si>
    <t>Ink, printer, black</t>
  </si>
  <si>
    <t>Ink, printer, blue</t>
  </si>
  <si>
    <t>Ink, printe, Cyan</t>
  </si>
  <si>
    <t>Ink, printer, Magenta</t>
  </si>
  <si>
    <t>Marker, permanent, broad,black</t>
  </si>
  <si>
    <t>Marker, Whiteboard, black/blue</t>
  </si>
  <si>
    <t>Notebook, 80 lvs</t>
  </si>
  <si>
    <t>Ruler, 12'</t>
  </si>
  <si>
    <t>Highlighter, Yellow Green</t>
  </si>
  <si>
    <t>Sticky Note, 7.5cm x 7.5cm</t>
  </si>
  <si>
    <t>Sticky Note, flag tabs</t>
  </si>
  <si>
    <t>Glue, all purpose, 100g</t>
  </si>
  <si>
    <t>Pencil, lead, with eraser</t>
  </si>
  <si>
    <t>Staple Wire, no. 35</t>
  </si>
  <si>
    <t>Push Pin</t>
  </si>
  <si>
    <t>Photo Paper, A4</t>
  </si>
  <si>
    <t>Ringbinder, 1/2"</t>
  </si>
  <si>
    <t>Ringbinder, 1"</t>
  </si>
  <si>
    <t>Ringbinder,1 1/4"</t>
  </si>
  <si>
    <t>Ringbinder,1 1/2"</t>
  </si>
  <si>
    <t>Ringbinder, 2"</t>
  </si>
  <si>
    <t>Tape, stationery, clear, 12mm x 25yds / 1" core</t>
  </si>
  <si>
    <t>Tape, Masking, 12mm x 15yds/ 96 rolls/ctn</t>
  </si>
  <si>
    <t>Tape, double sided, 1 inch</t>
  </si>
  <si>
    <t>Tape, electrical, 1 inch, black</t>
  </si>
  <si>
    <t>Arch File Binder Folder, A4, 2 ring</t>
  </si>
  <si>
    <t>Arch File Binder Folder, Legal, 2 ring</t>
  </si>
  <si>
    <t>Clearbook, refillable, A4</t>
  </si>
  <si>
    <t>Clearbook, refillable, Long</t>
  </si>
  <si>
    <t>Sticker paper, A4</t>
  </si>
  <si>
    <t>Alcohol, 70%</t>
  </si>
  <si>
    <t>ACTIVITIES</t>
  </si>
  <si>
    <t>PGS Compliance Stage contract</t>
  </si>
  <si>
    <t>PGS Interventions - representation &amp; supplies</t>
  </si>
  <si>
    <t>PGS monthly monitoring</t>
  </si>
  <si>
    <t>PGS revalida</t>
  </si>
  <si>
    <t>PROCUREMENT</t>
  </si>
  <si>
    <t>ARCH  FILE FOLDER, portrait, green, A4</t>
  </si>
  <si>
    <t>Plastic ring binder ring, 1/4"</t>
  </si>
  <si>
    <t>Plastic ring binder ring, 1/2"</t>
  </si>
  <si>
    <t>Clear plastic binding cover, A4 size, 10sheet/pack</t>
  </si>
  <si>
    <t>Printer INK, black</t>
  </si>
  <si>
    <t>Printer INK,  magenta</t>
  </si>
  <si>
    <t>Printer INK, yellow</t>
  </si>
  <si>
    <t>Printer INK, cyan</t>
  </si>
  <si>
    <t>Electric fan - 18"</t>
  </si>
  <si>
    <t xml:space="preserve">Office table </t>
  </si>
  <si>
    <t>Whiteboard, 100 x 150cm</t>
  </si>
  <si>
    <t>Scanner, feeder</t>
  </si>
  <si>
    <t>Foldable Table, white</t>
  </si>
  <si>
    <t>STAPLER, with remover, big (heavy Duty)</t>
  </si>
  <si>
    <t>FLASH DRIVE, 128GB OTG</t>
  </si>
  <si>
    <t>PRINTER, All-in-one Ink with ADF</t>
  </si>
  <si>
    <t>Smart TV, HD, 64"</t>
  </si>
  <si>
    <t>Airconditioning - split type with installation</t>
  </si>
  <si>
    <t>Filing rack, 5 layers</t>
  </si>
  <si>
    <t>Water Dispenser</t>
  </si>
  <si>
    <t>PULMO</t>
  </si>
  <si>
    <t>BUBBLE CPAP MACHINE</t>
  </si>
  <si>
    <t>REFRIGERATOR FOR ABG CARTRAGE AND HEPARINE</t>
  </si>
  <si>
    <t>ABG TRAY</t>
  </si>
  <si>
    <t>BACTERIAL FILTER FOR VENTILATOR</t>
  </si>
  <si>
    <t>BACTERIAL FILTER FOR PFT</t>
  </si>
  <si>
    <t>BIPAP MASK</t>
  </si>
  <si>
    <t>20</t>
  </si>
  <si>
    <t>BIPAP TUBINGS SET</t>
  </si>
  <si>
    <t>BUBBLE CPAP TUBINGS</t>
  </si>
  <si>
    <t>CLOSED SUCTION CATHETER</t>
  </si>
  <si>
    <t>CPAP NASAL PRONG</t>
  </si>
  <si>
    <t>DISPOSABLE CHAMBER HUMIDIFIER</t>
  </si>
  <si>
    <t>ELASTIC BANDS</t>
  </si>
  <si>
    <t>HEAT AND MOISTURE EXCHANGER</t>
  </si>
  <si>
    <t>10</t>
  </si>
  <si>
    <t>HEPARINIZED SYRINGE FOR ABG</t>
  </si>
  <si>
    <t>HIGH FLOW NASAL CANNULA PRONG</t>
  </si>
  <si>
    <t>HIGH FLOW NASAL CANNULA TUBINGS</t>
  </si>
  <si>
    <t>INCENTIVE SPIROMETER</t>
  </si>
  <si>
    <t>MOUTHPIECE WITH TURBINE FOR PFT</t>
  </si>
  <si>
    <t>3</t>
  </si>
  <si>
    <t>NEBULIZER KIT FOR VENTILATOR</t>
  </si>
  <si>
    <t>NEONATAL HIGHFLOW NASAL PRONG</t>
  </si>
  <si>
    <t>NON-REBREATHING MASK</t>
  </si>
  <si>
    <t>PEAK FLOW METER (ADULT)</t>
  </si>
  <si>
    <t>PEAK FLOW METER (PEDIA)</t>
  </si>
  <si>
    <t>REBREATHING MASK</t>
  </si>
  <si>
    <t>STERILE WATER 1L</t>
  </si>
  <si>
    <t>SYRINGE 1CC</t>
  </si>
  <si>
    <t>SYRINGE 3CC</t>
  </si>
  <si>
    <t>T-PIECE TRIAL SET</t>
  </si>
  <si>
    <t>VENTILATOR TUBINGS (ADULT)</t>
  </si>
  <si>
    <t>50</t>
  </si>
  <si>
    <t>VENTILATOR TUBINGS (NEONATAL)</t>
  </si>
  <si>
    <t>VENTILATOR TUBINGS (PEDIA)</t>
  </si>
  <si>
    <t>GAUEZE</t>
  </si>
  <si>
    <t>GLOVES</t>
  </si>
  <si>
    <t>15</t>
  </si>
  <si>
    <t>ALCOHOL</t>
  </si>
  <si>
    <t>gallon</t>
  </si>
  <si>
    <t>COTTON</t>
  </si>
  <si>
    <t>face mask</t>
  </si>
  <si>
    <t>25</t>
  </si>
  <si>
    <t>micropore</t>
  </si>
  <si>
    <t>Ballpen (black)</t>
  </si>
  <si>
    <t>Ink for epson L1110 bk 003</t>
  </si>
  <si>
    <t>Ink for epson L1110 Y 003</t>
  </si>
  <si>
    <t>Ink for epson L1110 M 003</t>
  </si>
  <si>
    <t>Ink for epson L1110 C 003</t>
  </si>
  <si>
    <t>Folder long</t>
  </si>
  <si>
    <t>Bond paper A4</t>
  </si>
  <si>
    <t>Bond paper long</t>
  </si>
  <si>
    <t>5</t>
  </si>
  <si>
    <t>Cork board</t>
  </si>
  <si>
    <t>White board</t>
  </si>
  <si>
    <t>White board marker</t>
  </si>
  <si>
    <t>marker permanet</t>
  </si>
  <si>
    <t>STAPLER</t>
  </si>
  <si>
    <t>PUNCHER</t>
  </si>
  <si>
    <t>SCISSORS</t>
  </si>
  <si>
    <t>PLASTIC COVER</t>
  </si>
  <si>
    <t>LOGBOOKS</t>
  </si>
  <si>
    <t>BROWN ENVELOPE A4</t>
  </si>
  <si>
    <t>BROWN ENVELOPE LONG</t>
  </si>
  <si>
    <t>STAPLE WIRE</t>
  </si>
  <si>
    <t>FILING CABINET</t>
  </si>
  <si>
    <t>OFFICE TABLE</t>
  </si>
  <si>
    <t>INK FOR PRINTER EPSON L5290 BK 003</t>
  </si>
  <si>
    <t>INK FOR PRINTER EPSON L5290 Y 003</t>
  </si>
  <si>
    <t>INK FOR PRINTER EPSON L5290 M 003</t>
  </si>
  <si>
    <t>INK FOR PRINTER EPSON L5290 C 003</t>
  </si>
  <si>
    <t>CARTOLINA</t>
  </si>
  <si>
    <t>tape</t>
  </si>
  <si>
    <t>paper clips</t>
  </si>
  <si>
    <t>desktop</t>
  </si>
  <si>
    <t>printer</t>
  </si>
  <si>
    <t>lysol</t>
  </si>
  <si>
    <t>detergent</t>
  </si>
  <si>
    <t>diswashing</t>
  </si>
  <si>
    <t>bleach</t>
  </si>
  <si>
    <t>disinfection towels</t>
  </si>
  <si>
    <t>RADIO</t>
  </si>
  <si>
    <t>ULTRASOUND MACHINE( for general ultrasound use)</t>
  </si>
  <si>
    <t xml:space="preserve">PORTABLE DIGITAL x-RAY MACHINE </t>
  </si>
  <si>
    <t xml:space="preserve">2D-ECHO MACHINE </t>
  </si>
  <si>
    <t xml:space="preserve">       </t>
  </si>
  <si>
    <t>CARDIAC MONITOR (2d-cho use)</t>
  </si>
  <si>
    <t>PATIENT BED (FOR 2D-ECHO USE)</t>
  </si>
  <si>
    <t>75,ooo</t>
  </si>
  <si>
    <t>EXAMINATION table ( for ultrasound use)</t>
  </si>
  <si>
    <t>CT-SCAN MACHINE</t>
  </si>
  <si>
    <t>Picture archiving &amp; communication system</t>
  </si>
  <si>
    <t>Radiology Information system</t>
  </si>
  <si>
    <t>Computer Set Desktop, complete set with license OS</t>
  </si>
  <si>
    <t>ECG ELECTRODES( 2D-echo use)</t>
  </si>
  <si>
    <t>PULSE OXIMETER (2D-echo use)</t>
  </si>
  <si>
    <t xml:space="preserve">WEIGHING SCALE W/ HEIGHT MEASUREMENT(2D-echo use) </t>
  </si>
  <si>
    <t>BP APPARATUS ANEROID W/ STAND(2d-echo use)</t>
  </si>
  <si>
    <t>UPS  2,000KVA( w/ delayed of 15mins)</t>
  </si>
  <si>
    <t>CPU UNIT</t>
  </si>
  <si>
    <t>AVR, AVR (SR-1, 3kVa, AVR 220VI/VO; 1phase)  5,000kva</t>
  </si>
  <si>
    <t>Cabinet, filing cabinet; 4 layer, vertical filing</t>
  </si>
  <si>
    <t>Calculator, calculator</t>
  </si>
  <si>
    <t>Sharpener, pencil sharpener, heavy duty</t>
  </si>
  <si>
    <t>Stapler, stapler with reMover, heavy duty</t>
  </si>
  <si>
    <t>Tape Dispenser, Tape Dispenser, HD</t>
  </si>
  <si>
    <t>Scissors, Heavy duty Scissors</t>
  </si>
  <si>
    <t>WIFi Dongle, Wifi-Router</t>
  </si>
  <si>
    <t>WFI Repeater, WIFI Repeater</t>
  </si>
  <si>
    <t>EXTERNAL HARDDRIVE,I TB</t>
  </si>
  <si>
    <t>OFFICE CHAIR ADJUSTABLE HEAVY DUTY</t>
  </si>
  <si>
    <t>GANG CHAIR 3 SEATER (STEEL)</t>
  </si>
  <si>
    <t>Executive swivel chair(for radiologist &amp; Cardiologist  use)</t>
  </si>
  <si>
    <t>OFFICE TABLE  (RADIOLOGIST/CARDIOLOGIST USE)</t>
  </si>
  <si>
    <t>High chair adjustable, heavy duty</t>
  </si>
  <si>
    <t>Alcohol, Alcohol 4liters 60%-80% ethyl</t>
  </si>
  <si>
    <t>syringe 50cc (for contrast media use)</t>
  </si>
  <si>
    <t>syringe 1cc(for contrast media use)</t>
  </si>
  <si>
    <t>needle G23(for contrast media use)</t>
  </si>
  <si>
    <t>cotton  400 grams</t>
  </si>
  <si>
    <t>sterile gloves size 7.5</t>
  </si>
  <si>
    <t xml:space="preserve">heparine lock  </t>
  </si>
  <si>
    <t>IV cannula G22</t>
  </si>
  <si>
    <t>IV cannula G20</t>
  </si>
  <si>
    <t>micropore 1 inches</t>
  </si>
  <si>
    <t>sterile water for injection 50ml</t>
  </si>
  <si>
    <t>gauze  36inches</t>
  </si>
  <si>
    <t>Face mask, Surgical Facemask</t>
  </si>
  <si>
    <t>ultrasound gel</t>
  </si>
  <si>
    <t>Xray Developer, X-ray developer solution</t>
  </si>
  <si>
    <t>X-ray Fixer, Fixer (automatic processing)</t>
  </si>
  <si>
    <t>X-ray Film, SIZE  11X14"</t>
  </si>
  <si>
    <t>box.</t>
  </si>
  <si>
    <t>X-ray Film,SIZE 14x17'</t>
  </si>
  <si>
    <t>x-ray brown envelope  14x17" (100/pck)</t>
  </si>
  <si>
    <t>pcks</t>
  </si>
  <si>
    <t xml:space="preserve">disinfectant  wipes non alcohol 6"X6.75" </t>
  </si>
  <si>
    <t>CANISTER/220 sheets</t>
  </si>
  <si>
    <t xml:space="preserve">         </t>
  </si>
  <si>
    <t xml:space="preserve">contrast media  370X100ML  vial </t>
  </si>
  <si>
    <t xml:space="preserve">contrast media  300x50ML   vial </t>
  </si>
  <si>
    <t>ultrasound  gel</t>
  </si>
  <si>
    <t>Ultrasound thermal Paper type 5 glossy</t>
  </si>
  <si>
    <t xml:space="preserve">Ballpen, Ballpen, black </t>
  </si>
  <si>
    <t>Ballpen, Ballpen, Red</t>
  </si>
  <si>
    <t>Ballpen, Ballpen, Blue point 4</t>
  </si>
  <si>
    <t>Photopaper A4 size</t>
  </si>
  <si>
    <t>Correctional tape, Correction tape, 12mx5mm</t>
  </si>
  <si>
    <t>pc.</t>
  </si>
  <si>
    <t>Data File Box, Data File Box, made of chipboard with close ends, Large</t>
  </si>
  <si>
    <t>Envelope, Mailing Envelope, white long</t>
  </si>
  <si>
    <t>boxes.</t>
  </si>
  <si>
    <t>long fastener,  for paper, plastic</t>
  </si>
  <si>
    <t xml:space="preserve">File Organizer, expanding, plastic, 12 pockets  legal size </t>
  </si>
  <si>
    <t>marker, marker, permanent, bullet type, black</t>
  </si>
  <si>
    <t>note pad, stick on (2'' x 3'') min</t>
  </si>
  <si>
    <t>pad.</t>
  </si>
  <si>
    <t>paper clips, paper clip, gem type, 48mm, 100pcs per box</t>
  </si>
  <si>
    <t>push pins, push pins, hammer head type, 100s/box</t>
  </si>
  <si>
    <t>record book, record book, 300pages</t>
  </si>
  <si>
    <t>ruler, ruler, plastic, 12''</t>
  </si>
  <si>
    <t>bots.</t>
  </si>
  <si>
    <t>printer ink, epson L360 ink 664, cyan</t>
  </si>
  <si>
    <t>printer ink, epson L360 ink 664, magenta</t>
  </si>
  <si>
    <t>printer ink, epson L360 ink 664, yellow</t>
  </si>
  <si>
    <t>printer ink, epson L805 ink  673  ,cyan</t>
  </si>
  <si>
    <t>printer ink, epson L805 ink  673  ,magenta</t>
  </si>
  <si>
    <t>printer ink, epson L805 ink  673  ,yellow</t>
  </si>
  <si>
    <t>printer ink, epson L805 ink  673  ,LM</t>
  </si>
  <si>
    <t xml:space="preserve">printer ink, epson L805 ink  673,LC  </t>
  </si>
  <si>
    <t>printer ink, epson L121 ink 664,magenta</t>
  </si>
  <si>
    <t>printer ink, epson L121 ink 664,Cyan</t>
  </si>
  <si>
    <t>printer ink, epson L121 ink 664,Yellow</t>
  </si>
  <si>
    <t>Tissue Paper Bathroom type, 2 ply(for ultrasound used)</t>
  </si>
  <si>
    <t xml:space="preserve">disinfectant ,aerosol type </t>
  </si>
  <si>
    <t>sodium hypochloride  1liter</t>
  </si>
  <si>
    <t>toilet brush with  holder</t>
  </si>
  <si>
    <t>spin mop 360degrees</t>
  </si>
  <si>
    <r>
      <t xml:space="preserve">  </t>
    </r>
    <r>
      <rPr>
        <b/>
        <u/>
        <sz val="14"/>
        <color theme="1"/>
        <rFont val="Calibri"/>
        <family val="2"/>
        <scheme val="minor"/>
      </rPr>
      <t>PROJECT PROCUREMENT MANAGEMENT PLAN (PPMP) 2024</t>
    </r>
  </si>
  <si>
    <r>
      <t>END-USER/UNIT</t>
    </r>
    <r>
      <rPr>
        <sz val="11"/>
        <color theme="1"/>
        <rFont val="Calibri"/>
        <family val="2"/>
        <scheme val="minor"/>
      </rPr>
      <t xml:space="preserve">: </t>
    </r>
    <r>
      <rPr>
        <b/>
        <sz val="14"/>
        <color theme="1"/>
        <rFont val="Calibri"/>
        <family val="2"/>
        <scheme val="minor"/>
      </rPr>
      <t>CONSOLIDATED - 2024</t>
    </r>
  </si>
  <si>
    <r>
      <t>NOTE:</t>
    </r>
    <r>
      <rPr>
        <sz val="9"/>
        <color theme="1"/>
        <rFont val="Calibri"/>
        <family val="2"/>
      </rPr>
      <t xml:space="preserve">      Technical Specifications for each Item/Project being proposed shall be submitted as part of the PPMP</t>
    </r>
  </si>
  <si>
    <t>TV, 70"</t>
  </si>
  <si>
    <t>clean examination Gloves m</t>
  </si>
  <si>
    <t>Endotracheal Tube,  uncuffed size: F 8, I.D.: 2.0mm</t>
  </si>
  <si>
    <t>ballpen (black/blue/ red)</t>
  </si>
  <si>
    <t>Bond Paper A4</t>
  </si>
  <si>
    <t>Bond Paper Legal</t>
  </si>
  <si>
    <t>colored paper,  pink, 10s/ pack</t>
  </si>
  <si>
    <t>colored paper, blue, 10s/ pack</t>
  </si>
  <si>
    <t>colored paper, red, 10s/ pack</t>
  </si>
  <si>
    <t>colored paper, white, 10s/ pack</t>
  </si>
  <si>
    <t>double a battery, alkaline, 2s/pack</t>
  </si>
  <si>
    <t>envelope, long</t>
  </si>
  <si>
    <t>envelope, short</t>
  </si>
  <si>
    <t>fastener, plastic, 50s/box</t>
  </si>
  <si>
    <t>filebox</t>
  </si>
  <si>
    <t>folder brown, long</t>
  </si>
  <si>
    <t>folder brown, short</t>
  </si>
  <si>
    <t>folder expandable, long</t>
  </si>
  <si>
    <t>ink printer, black EPSON (008)</t>
  </si>
  <si>
    <t>ink printer, CRYAN (008)</t>
  </si>
  <si>
    <t>ink printer, MAGENTA (008)</t>
  </si>
  <si>
    <t>ink printer, YELLOW (008)</t>
  </si>
  <si>
    <t>logbook, 500 pages</t>
  </si>
  <si>
    <t>paper clip, big</t>
  </si>
  <si>
    <t>paper clip, small</t>
  </si>
  <si>
    <t>permanent marker, black</t>
  </si>
  <si>
    <t>transparent tape for dispenser, 1 inch</t>
  </si>
  <si>
    <t>triple a battery, alkaline, 4s/pack</t>
  </si>
  <si>
    <t>Ballpen black/blue/red</t>
  </si>
  <si>
    <t>Permanent Marker, Chisel PointBlack</t>
  </si>
  <si>
    <t>Permanent Marker, Chisel PointBlue</t>
  </si>
  <si>
    <t>Permanent Marker, Chisel PointRed</t>
  </si>
  <si>
    <t>Printer Ink BROTHER BT5000 
   CMY</t>
  </si>
  <si>
    <t>Printer Ink BROTHER BTD60 BK 
   black</t>
  </si>
  <si>
    <t xml:space="preserve">x-ray registry logbook 500pages </t>
  </si>
  <si>
    <t>Filing Rack (4 layers)</t>
  </si>
  <si>
    <t>USB  drive, 2TB</t>
  </si>
  <si>
    <t xml:space="preserve">Tape, Double Sided </t>
  </si>
  <si>
    <t>alcohol, 70%</t>
  </si>
  <si>
    <t xml:space="preserve">BondPaper, A4 </t>
  </si>
  <si>
    <t>folders, a4</t>
  </si>
  <si>
    <t>printer ink, EPSON L121, ink 664,black</t>
  </si>
  <si>
    <t>printer ink, EPSON L360, ink 664,black</t>
  </si>
  <si>
    <t>printer ink,EPSON L805, ink  673  ,black</t>
  </si>
  <si>
    <t>Representation (meals and snacks)</t>
  </si>
  <si>
    <t>Representation (snacks[AM/PM])</t>
  </si>
  <si>
    <t>Representation (snacks[AM &amp; PM]/LUNCH)</t>
  </si>
  <si>
    <t>SEMI- MEDICAL EQUIPMENT</t>
  </si>
  <si>
    <t>stethoscope ADULT HEAVY DUTY</t>
  </si>
  <si>
    <t>Cervical Inspection Set
-2pc Vaginal retractor
-6pcs Ovum Forceps</t>
  </si>
  <si>
    <t>Delivery Set-Multigravid
-1pc Mayo Scissors,Straight 8inches
-1pc Thumb Forceps 8inches
-1pc Needle Holder 8inches
-2pc Kelly Hemostatic Forceps,Curved&amp;Straight
8inches</t>
  </si>
  <si>
    <t>Delivery Set-Primigravid
-1pc Mayo Scissor, Straight 8inches
-1pc Metzenbaum Scissor 8inches
-2pc Kelly Hemostatic forceps,Curved&amp;Straight
8inches
-1pc Needle Holder 8inches
-1pc Thumb Forcep 8inches</t>
  </si>
  <si>
    <t>Dilatation &amp; Currettage Set
-2pc Tennaculum
-2pc Uterine Forceps
-4pc Ovum Forceps
-1pc Sims Uterine Sound 11inches,malleable</t>
  </si>
  <si>
    <t>Obstetrics and Gynecology Medical Maternity Exam/ Delivery Table-Bed (WCPU Use)</t>
  </si>
  <si>
    <t>Wheel chair</t>
  </si>
  <si>
    <t>Minor Set</t>
  </si>
  <si>
    <t>SEMI- OFFICE EQUIPMENT</t>
  </si>
  <si>
    <t xml:space="preserve">Electric fan,wall  mounted </t>
  </si>
  <si>
    <t>ICT SEMI-Equipment</t>
  </si>
  <si>
    <t>SEMI- JANITORIAL EQUIPMENT</t>
  </si>
  <si>
    <t xml:space="preserve">SEMI- FURNITURE AND FIXTURES </t>
  </si>
  <si>
    <t xml:space="preserve">filing cabinet, 4 Layer lateral </t>
  </si>
  <si>
    <t>File rack, 4 layer metal open type</t>
  </si>
  <si>
    <t>SEMI- OTHER EQUIPMENT</t>
  </si>
  <si>
    <t>MEDICAL EQUIPMENT</t>
  </si>
  <si>
    <t>OFFICE EQUIPMENT</t>
  </si>
  <si>
    <t xml:space="preserve">REFRIGERATOR, 2 DOOR </t>
  </si>
  <si>
    <t>Airconditioning INVERTER 3 TONNER</t>
  </si>
  <si>
    <t>LAPTOP COMPUTER</t>
  </si>
  <si>
    <t>OTHER  EQUIPMENT</t>
  </si>
  <si>
    <t>INFRASTRUCTURE</t>
  </si>
  <si>
    <t>Charged to GAA and INCOME</t>
  </si>
  <si>
    <t>Steel Shelves</t>
  </si>
  <si>
    <t>Office Chair</t>
  </si>
  <si>
    <t>Staple Wire #35</t>
  </si>
  <si>
    <t>Soft Broom</t>
  </si>
  <si>
    <t>Packing Tape</t>
  </si>
  <si>
    <t>Hospital Bed</t>
  </si>
  <si>
    <r>
      <t>END-USER/UNIT</t>
    </r>
    <r>
      <rPr>
        <b/>
        <sz val="12"/>
        <color theme="1"/>
        <rFont val="Calibri"/>
        <family val="2"/>
        <scheme val="minor"/>
      </rPr>
      <t xml:space="preserve">: </t>
    </r>
  </si>
  <si>
    <r>
      <t xml:space="preserve">  </t>
    </r>
    <r>
      <rPr>
        <b/>
        <u/>
        <sz val="14"/>
        <color theme="1"/>
        <rFont val="Calibri"/>
        <family val="2"/>
        <scheme val="minor"/>
      </rPr>
      <t>PROJECT PROCUREMENT MANAGEMENT PLAN (PPMP) 2025</t>
    </r>
  </si>
  <si>
    <t>Cordillera Administrative Region</t>
  </si>
  <si>
    <t>Medical Supplies</t>
  </si>
  <si>
    <t>MS-310</t>
  </si>
  <si>
    <t>MS-622</t>
  </si>
  <si>
    <t>MS-621</t>
  </si>
  <si>
    <t>MS-620</t>
  </si>
  <si>
    <t>MS-098</t>
  </si>
  <si>
    <t>MS-623</t>
  </si>
  <si>
    <t>MS-546</t>
  </si>
  <si>
    <t>MS-544</t>
  </si>
  <si>
    <t>ME-380</t>
  </si>
  <si>
    <t>ME-381</t>
  </si>
  <si>
    <t>MS-375</t>
  </si>
  <si>
    <t>MS-377</t>
  </si>
  <si>
    <t>MS-376</t>
  </si>
  <si>
    <t>MS-378</t>
  </si>
  <si>
    <t>MS-379</t>
  </si>
  <si>
    <t>MS-618</t>
  </si>
  <si>
    <t>ME-051</t>
  </si>
  <si>
    <t>MS-0103</t>
  </si>
  <si>
    <t>MS-0128</t>
  </si>
  <si>
    <t>MS-0127</t>
  </si>
  <si>
    <t>MS-0620</t>
  </si>
  <si>
    <t>MS-0083</t>
  </si>
  <si>
    <t>MS-0110</t>
  </si>
  <si>
    <t>MS-0092</t>
  </si>
  <si>
    <t>Trifuse</t>
  </si>
  <si>
    <t>MS-0152</t>
  </si>
  <si>
    <t>MS-0076</t>
  </si>
  <si>
    <t>MS-0085</t>
  </si>
  <si>
    <t>MS-0151</t>
  </si>
  <si>
    <t>MS-0123</t>
  </si>
  <si>
    <t>MS-0008</t>
  </si>
  <si>
    <t>MS-0081</t>
  </si>
  <si>
    <t>MS-0080</t>
  </si>
  <si>
    <t>MS-0079</t>
  </si>
  <si>
    <t>MS-0078</t>
  </si>
  <si>
    <t>MS-0077</t>
  </si>
  <si>
    <t>DM-119</t>
  </si>
  <si>
    <t>MS-0074</t>
  </si>
  <si>
    <t>MS-0122</t>
  </si>
  <si>
    <t>MS-0150</t>
  </si>
  <si>
    <t>Sodasorb</t>
  </si>
  <si>
    <t>pails</t>
  </si>
  <si>
    <t>MS-0072</t>
  </si>
  <si>
    <t>MS-0071</t>
  </si>
  <si>
    <t>MS-0070</t>
  </si>
  <si>
    <t>MS-0075</t>
  </si>
  <si>
    <t>MS-0120</t>
  </si>
  <si>
    <t>MS-0619</t>
  </si>
  <si>
    <t>MS-0149</t>
  </si>
  <si>
    <t>MS-0119</t>
  </si>
  <si>
    <t>MS-0060</t>
  </si>
  <si>
    <t>Povidine Iodine 7.5 %</t>
  </si>
  <si>
    <t>MS-0012</t>
  </si>
  <si>
    <t>Povidine Iodine 10 %</t>
  </si>
  <si>
    <t>MS-0033</t>
  </si>
  <si>
    <t>Oxygen Refill (Large)</t>
  </si>
  <si>
    <t>tank</t>
  </si>
  <si>
    <t>MS-0625</t>
  </si>
  <si>
    <t>Oxygen Refill (Small)</t>
  </si>
  <si>
    <t>MS-0055</t>
  </si>
  <si>
    <t>MS-0054</t>
  </si>
  <si>
    <t>MS-0624</t>
  </si>
  <si>
    <t>MS-0630</t>
  </si>
  <si>
    <t>MS-0053</t>
  </si>
  <si>
    <t>Needle G.19</t>
  </si>
  <si>
    <t>MS-0051</t>
  </si>
  <si>
    <t>MS-0050</t>
  </si>
  <si>
    <t>MS-133</t>
  </si>
  <si>
    <t>MS-0155</t>
  </si>
  <si>
    <t>Mersilk 4/0 Cutting</t>
  </si>
  <si>
    <t>MS-0629</t>
  </si>
  <si>
    <t>Mersilk 3/0 Round</t>
  </si>
  <si>
    <t>Mersilk 3/0 Cutting</t>
  </si>
  <si>
    <t>Mersilk 2/0 Round</t>
  </si>
  <si>
    <t>Mersilk 2/0 Cutting</t>
  </si>
  <si>
    <t>MS-118</t>
  </si>
  <si>
    <t>MS-0093</t>
  </si>
  <si>
    <t>DM-083</t>
  </si>
  <si>
    <t>MS-0043</t>
  </si>
  <si>
    <t>MS-0144</t>
  </si>
  <si>
    <t>MS-0036</t>
  </si>
  <si>
    <t>MS-0031</t>
  </si>
  <si>
    <t>MS-0116</t>
  </si>
  <si>
    <t>MS-099</t>
  </si>
  <si>
    <t>MS-107</t>
  </si>
  <si>
    <t>MS-0628</t>
  </si>
  <si>
    <t>MS-113</t>
  </si>
  <si>
    <t>ES-339</t>
  </si>
  <si>
    <t>MS-0039</t>
  </si>
  <si>
    <t>JS-056</t>
  </si>
  <si>
    <t>MS-0037</t>
  </si>
  <si>
    <t>MS-078</t>
  </si>
  <si>
    <t>MS-0032</t>
  </si>
  <si>
    <t>MS-0142</t>
  </si>
  <si>
    <t>MS-040</t>
  </si>
  <si>
    <t>MS-0141</t>
  </si>
  <si>
    <t>MS-0626</t>
  </si>
  <si>
    <t>MS-0027</t>
  </si>
  <si>
    <t>MS-0029</t>
  </si>
  <si>
    <t>MS-0024</t>
  </si>
  <si>
    <t>MS-0627</t>
  </si>
  <si>
    <t>MS-0113</t>
  </si>
  <si>
    <t>MS-0114</t>
  </si>
  <si>
    <t>MS-0017</t>
  </si>
  <si>
    <t>MS-122</t>
  </si>
  <si>
    <t>MS-103</t>
  </si>
  <si>
    <t>MS-033</t>
  </si>
  <si>
    <t>MS-0623</t>
  </si>
  <si>
    <t>MS-0019</t>
  </si>
  <si>
    <t>MS-0018</t>
  </si>
  <si>
    <t>MS-0099</t>
  </si>
  <si>
    <t>MS-0100</t>
  </si>
  <si>
    <t>MS-0139</t>
  </si>
  <si>
    <t>MS-014</t>
  </si>
  <si>
    <t>MS-0111</t>
  </si>
  <si>
    <t>MS-0622</t>
  </si>
  <si>
    <t>MS-0007</t>
  </si>
  <si>
    <t>MS-0006</t>
  </si>
  <si>
    <t>MS-007</t>
  </si>
  <si>
    <t>MS-0005</t>
  </si>
  <si>
    <t>MS-028</t>
  </si>
  <si>
    <t>MS-0001</t>
  </si>
  <si>
    <t>IT Supplies</t>
  </si>
  <si>
    <t>ITS-002</t>
  </si>
  <si>
    <t>Power Cord</t>
  </si>
  <si>
    <t>ITS-043</t>
  </si>
  <si>
    <t>Printer Head</t>
  </si>
  <si>
    <t>ITS-042</t>
  </si>
  <si>
    <t>ITS-036</t>
  </si>
  <si>
    <t>Flash Drive 256Gb</t>
  </si>
  <si>
    <t>Flash Drive</t>
  </si>
  <si>
    <t>ITS-003</t>
  </si>
  <si>
    <t>Printer Ink L3210</t>
  </si>
  <si>
    <t>Ink- Epson 003 Black</t>
  </si>
  <si>
    <t>ITE-063</t>
  </si>
  <si>
    <t>ITE-062</t>
  </si>
  <si>
    <t>Network Router</t>
  </si>
  <si>
    <t>IT Equipment - Semi Expendable</t>
  </si>
  <si>
    <t>ITE-061</t>
  </si>
  <si>
    <t>ITE-060</t>
  </si>
  <si>
    <t>Power Bank</t>
  </si>
  <si>
    <t>ITE-058</t>
  </si>
  <si>
    <t>ITE-057</t>
  </si>
  <si>
    <t>ITE-056</t>
  </si>
  <si>
    <t>ITE-055</t>
  </si>
  <si>
    <t>Computer Speaker</t>
  </si>
  <si>
    <t>ITE-054</t>
  </si>
  <si>
    <t>Webcam</t>
  </si>
  <si>
    <t>ITE-053</t>
  </si>
  <si>
    <t>ITE-050</t>
  </si>
  <si>
    <t>Switching Adaptor</t>
  </si>
  <si>
    <t>ITE-049</t>
  </si>
  <si>
    <t>ITE-048</t>
  </si>
  <si>
    <t>Copier Machine</t>
  </si>
  <si>
    <t>ITE-044</t>
  </si>
  <si>
    <t>ITE-044A</t>
  </si>
  <si>
    <t>Copy Printer Master</t>
  </si>
  <si>
    <t>Huntkey Power Surge</t>
  </si>
  <si>
    <t>ITE-042</t>
  </si>
  <si>
    <t>Presenter Pointer</t>
  </si>
  <si>
    <t>ITE-041</t>
  </si>
  <si>
    <t>ITE-029</t>
  </si>
  <si>
    <t>ITE-027</t>
  </si>
  <si>
    <t>ITE-022</t>
  </si>
  <si>
    <t>Tripod</t>
  </si>
  <si>
    <t>ITE-021</t>
  </si>
  <si>
    <t>ITE-020A</t>
  </si>
  <si>
    <t>ITE-020</t>
  </si>
  <si>
    <t>Cabling Cable Comb</t>
  </si>
  <si>
    <t>ITE-019</t>
  </si>
  <si>
    <t>Dust Blower</t>
  </si>
  <si>
    <t>ITE-015</t>
  </si>
  <si>
    <t>ITE-014B</t>
  </si>
  <si>
    <t>ITE-014A</t>
  </si>
  <si>
    <t>Laptop Unit</t>
  </si>
  <si>
    <t>ITE-013</t>
  </si>
  <si>
    <t>ITE-011</t>
  </si>
  <si>
    <t>ITE-010</t>
  </si>
  <si>
    <t>ITE-009</t>
  </si>
  <si>
    <t>Desktop Unit</t>
  </si>
  <si>
    <t>ITE-008</t>
  </si>
  <si>
    <t>External Drive</t>
  </si>
  <si>
    <t>ITE-007A</t>
  </si>
  <si>
    <t>ITE-007</t>
  </si>
  <si>
    <t>ITE-006</t>
  </si>
  <si>
    <t>Anti-Static Wrist Strap Cordless</t>
  </si>
  <si>
    <t>ITE-005</t>
  </si>
  <si>
    <t>Mimo Parabollic Grid Outdoor Antenna
 4</t>
  </si>
  <si>
    <t>ITE-004</t>
  </si>
  <si>
    <t>Analog Multimeter</t>
  </si>
  <si>
    <t>ITE-003</t>
  </si>
  <si>
    <t>ITE-002</t>
  </si>
  <si>
    <t>ITE-001</t>
  </si>
  <si>
    <t>Wireless Mouse Silent Mouse</t>
  </si>
  <si>
    <t>OTS-075</t>
  </si>
  <si>
    <t>OTS-029</t>
  </si>
  <si>
    <t>OTS-061</t>
  </si>
  <si>
    <t>OTS-040</t>
  </si>
  <si>
    <t>Plier Toolkit</t>
  </si>
  <si>
    <t>OTS-204</t>
  </si>
  <si>
    <t>OTS-197</t>
  </si>
  <si>
    <t>OTS-192</t>
  </si>
  <si>
    <t>OTS-191</t>
  </si>
  <si>
    <t>OTS-189</t>
  </si>
  <si>
    <t>OTS-185</t>
  </si>
  <si>
    <t>OTS-184</t>
  </si>
  <si>
    <t>OTS-183</t>
  </si>
  <si>
    <t>OTS-182</t>
  </si>
  <si>
    <t>Drum</t>
  </si>
  <si>
    <t>OTS-181</t>
  </si>
  <si>
    <t>Spray Can</t>
  </si>
  <si>
    <t>OTS-176</t>
  </si>
  <si>
    <t>Chlorine</t>
  </si>
  <si>
    <t>OTS-173</t>
  </si>
  <si>
    <t>Water Treatment &amp; Purifier</t>
  </si>
  <si>
    <t>OTS-171</t>
  </si>
  <si>
    <t>Bed Sheet</t>
  </si>
  <si>
    <t>OTS-160</t>
  </si>
  <si>
    <t>OTS-159</t>
  </si>
  <si>
    <t>Fire Extinguisher Hose</t>
  </si>
  <si>
    <t>OTS-158</t>
  </si>
  <si>
    <t>Fire Extinguisher Belt</t>
  </si>
  <si>
    <t>OTS-157</t>
  </si>
  <si>
    <t>OTS-062</t>
  </si>
  <si>
    <t>OTS-154</t>
  </si>
  <si>
    <t>Mugs</t>
  </si>
  <si>
    <t>OTS-143</t>
  </si>
  <si>
    <t>Coffee Maker</t>
  </si>
  <si>
    <t>OTS-124</t>
  </si>
  <si>
    <t>Coffee Maker (Hyundai)</t>
  </si>
  <si>
    <t>Dry Seal Machine Engraved</t>
  </si>
  <si>
    <t>Dry Seal</t>
  </si>
  <si>
    <t>OTS-119</t>
  </si>
  <si>
    <t>Screen B4 Assy</t>
  </si>
  <si>
    <t>OTS-112</t>
  </si>
  <si>
    <t>Death Certificate</t>
  </si>
  <si>
    <t>OTS-111</t>
  </si>
  <si>
    <t>Birth Certificate Paper</t>
  </si>
  <si>
    <t>OTS-110</t>
  </si>
  <si>
    <t>OTS-109</t>
  </si>
  <si>
    <t>OTS-108</t>
  </si>
  <si>
    <t>Phil. Flag</t>
  </si>
  <si>
    <t>OTS-096</t>
  </si>
  <si>
    <t>OTS-095</t>
  </si>
  <si>
    <t>OTS-094</t>
  </si>
  <si>
    <t>OTS-092</t>
  </si>
  <si>
    <t>Curtain Holder</t>
  </si>
  <si>
    <t>OTS-090</t>
  </si>
  <si>
    <t>OTS-086</t>
  </si>
  <si>
    <t>OTS-085</t>
  </si>
  <si>
    <t>High Quality Durable Handy Cutter</t>
  </si>
  <si>
    <t>OTS-084</t>
  </si>
  <si>
    <t>OTS-083</t>
  </si>
  <si>
    <t>OTS-082</t>
  </si>
  <si>
    <t>OTS-081</t>
  </si>
  <si>
    <t>Glass Cup</t>
  </si>
  <si>
    <t>OTS-080</t>
  </si>
  <si>
    <t>OTS-079</t>
  </si>
  <si>
    <t>OTS-078</t>
  </si>
  <si>
    <t>OTS-077</t>
  </si>
  <si>
    <t>Blender</t>
  </si>
  <si>
    <t>OTS-069</t>
  </si>
  <si>
    <t>Vacuum</t>
  </si>
  <si>
    <t>OTS-063</t>
  </si>
  <si>
    <t>Rigid Cervical Collars</t>
  </si>
  <si>
    <t>Janitorial Supplies</t>
  </si>
  <si>
    <t>JS-027</t>
  </si>
  <si>
    <t>OTS-056</t>
  </si>
  <si>
    <t>OTS-055</t>
  </si>
  <si>
    <t>Flash Light</t>
  </si>
  <si>
    <t>OTS-054</t>
  </si>
  <si>
    <t>OTS-053</t>
  </si>
  <si>
    <t>Shower Curtain</t>
  </si>
  <si>
    <t>Curtain</t>
  </si>
  <si>
    <t>OTS-051</t>
  </si>
  <si>
    <t>OTS-048</t>
  </si>
  <si>
    <t>OTS-047</t>
  </si>
  <si>
    <t>OTS-046</t>
  </si>
  <si>
    <t>OTS-045</t>
  </si>
  <si>
    <t>Electronic Insect Killer</t>
  </si>
  <si>
    <t>OTS-041</t>
  </si>
  <si>
    <t>OTS-036</t>
  </si>
  <si>
    <t>Standard Electric Fan Orbit Fan Ceiling 16"</t>
  </si>
  <si>
    <t>OTS-035</t>
  </si>
  <si>
    <t>OTS-034</t>
  </si>
  <si>
    <t>OTS-033</t>
  </si>
  <si>
    <t>OTS-031</t>
  </si>
  <si>
    <t>Gas Stove</t>
  </si>
  <si>
    <t>OTS-028</t>
  </si>
  <si>
    <t>OTS-024</t>
  </si>
  <si>
    <t>Steam Iron For Clothes 1600W</t>
  </si>
  <si>
    <t>Iron</t>
  </si>
  <si>
    <t>OTS-023</t>
  </si>
  <si>
    <t>OTS-021</t>
  </si>
  <si>
    <t>OTS-020</t>
  </si>
  <si>
    <t>Germicidal Light</t>
  </si>
  <si>
    <t>OTS-019</t>
  </si>
  <si>
    <t>OTS-018</t>
  </si>
  <si>
    <t>Spitfire / Spit Fire (Glyphosate) Post Emergent Herbicide / Weed Killer 1 Liter</t>
  </si>
  <si>
    <t>Herbicide</t>
  </si>
  <si>
    <t>OTS-015</t>
  </si>
  <si>
    <t>Plastic Cover</t>
  </si>
  <si>
    <t>OTS-013</t>
  </si>
  <si>
    <t>Pressure Gauge</t>
  </si>
  <si>
    <t>OTS-012</t>
  </si>
  <si>
    <t>OTS-011</t>
  </si>
  <si>
    <t>Immersion Element</t>
  </si>
  <si>
    <t>OTS-010</t>
  </si>
  <si>
    <t>Electronic Relay Circuit</t>
  </si>
  <si>
    <t>OTS-009</t>
  </si>
  <si>
    <t>OTS-008</t>
  </si>
  <si>
    <t>Whistle</t>
  </si>
  <si>
    <t>OTS-006</t>
  </si>
  <si>
    <t>OTS-005</t>
  </si>
  <si>
    <t>Rainboots</t>
  </si>
  <si>
    <t>OTS-004</t>
  </si>
  <si>
    <t>Cooler</t>
  </si>
  <si>
    <t>OTS-003</t>
  </si>
  <si>
    <t>Orocan Ice Box Chest Insulated Cooler 15-Liters</t>
  </si>
  <si>
    <t>OTS-002</t>
  </si>
  <si>
    <t>Batuta</t>
  </si>
  <si>
    <t>OTS-001</t>
  </si>
  <si>
    <t>OE-034</t>
  </si>
  <si>
    <t>Corkboard</t>
  </si>
  <si>
    <t>OE-033</t>
  </si>
  <si>
    <t>OE-032</t>
  </si>
  <si>
    <t>OE-031</t>
  </si>
  <si>
    <t>OE-030</t>
  </si>
  <si>
    <t>OE-029</t>
  </si>
  <si>
    <t>Water Purifier</t>
  </si>
  <si>
    <t>OE-028</t>
  </si>
  <si>
    <t>OE-027</t>
  </si>
  <si>
    <t>Wooden Shelves</t>
  </si>
  <si>
    <t>OE-024</t>
  </si>
  <si>
    <t>OE-022</t>
  </si>
  <si>
    <t>8-10 Seater Oval Conference Table Light Gray, Boardroom / Meeting Tables, Office Tables</t>
  </si>
  <si>
    <t>OE-019</t>
  </si>
  <si>
    <t>OE-018b</t>
  </si>
  <si>
    <t>OE-018</t>
  </si>
  <si>
    <t>OE-017</t>
  </si>
  <si>
    <t>Executive Chair</t>
  </si>
  <si>
    <t>OE-016</t>
  </si>
  <si>
    <t>OE-015</t>
  </si>
  <si>
    <t>OE-013</t>
  </si>
  <si>
    <t>OE-012</t>
  </si>
  <si>
    <t>Sofa</t>
  </si>
  <si>
    <t>OE-011</t>
  </si>
  <si>
    <t>OE-008</t>
  </si>
  <si>
    <t>OE-007</t>
  </si>
  <si>
    <t>Printer Scanner</t>
  </si>
  <si>
    <t>Scanner</t>
  </si>
  <si>
    <t>OE-005</t>
  </si>
  <si>
    <t>OE-004</t>
  </si>
  <si>
    <t>Biometric</t>
  </si>
  <si>
    <t>OE-003</t>
  </si>
  <si>
    <t>OE-002</t>
  </si>
  <si>
    <t>OE-001</t>
  </si>
  <si>
    <t>OTE-022</t>
  </si>
  <si>
    <t>Concrete Table</t>
  </si>
  <si>
    <t>OTE-021</t>
  </si>
  <si>
    <t>Food Tray</t>
  </si>
  <si>
    <t>OES-002</t>
  </si>
  <si>
    <t>Gas Range</t>
  </si>
  <si>
    <t>OTE-020</t>
  </si>
  <si>
    <t>OTE-016</t>
  </si>
  <si>
    <t>OTE-014</t>
  </si>
  <si>
    <t>OTE-012</t>
  </si>
  <si>
    <t>OTE-011</t>
  </si>
  <si>
    <t>OTE-010</t>
  </si>
  <si>
    <t>High Quality Mechanical Weighing Scale, Human Scale High Quality Mechanical Weighing Scale</t>
  </si>
  <si>
    <t>Clothe Hanger</t>
  </si>
  <si>
    <t>OTE-009</t>
  </si>
  <si>
    <t>OTE-007</t>
  </si>
  <si>
    <t>OTE-006</t>
  </si>
  <si>
    <t>Big Orocan Utility Pail Bucket 24L</t>
  </si>
  <si>
    <t>Bed</t>
  </si>
  <si>
    <t>OTE-005</t>
  </si>
  <si>
    <t>OTE-004</t>
  </si>
  <si>
    <t>Chest Freezer</t>
  </si>
  <si>
    <t>OTE-003</t>
  </si>
  <si>
    <t>OTE-001</t>
  </si>
  <si>
    <t>Shampoo</t>
  </si>
  <si>
    <t>JS-057</t>
  </si>
  <si>
    <t>Rust Remover Cream</t>
  </si>
  <si>
    <t>JS-055</t>
  </si>
  <si>
    <t>Umbrella Hanger 45 Clips</t>
  </si>
  <si>
    <t>JS-054</t>
  </si>
  <si>
    <t>Umbrella Hanger 36 Clips</t>
  </si>
  <si>
    <t>Umbrella Hanger 27 Clips</t>
  </si>
  <si>
    <t>JS-053</t>
  </si>
  <si>
    <t>Clean Cham Synthetic Chamois Car Wash Towel Thick Towel</t>
  </si>
  <si>
    <t>Chamois</t>
  </si>
  <si>
    <t>JS-051</t>
  </si>
  <si>
    <t>JS-050</t>
  </si>
  <si>
    <t>JS-049</t>
  </si>
  <si>
    <t>JS-048</t>
  </si>
  <si>
    <t>JS-047</t>
  </si>
  <si>
    <t>JS-042</t>
  </si>
  <si>
    <t>JS-038</t>
  </si>
  <si>
    <t>JS-036</t>
  </si>
  <si>
    <t>JS-030</t>
  </si>
  <si>
    <t>Green Cross Gentle Protect No Sting Sanitizer 250Ml</t>
  </si>
  <si>
    <t>JS-029</t>
  </si>
  <si>
    <t>OTS-057</t>
  </si>
  <si>
    <t>JS-026</t>
  </si>
  <si>
    <t>JS-020</t>
  </si>
  <si>
    <t>JS-019</t>
  </si>
  <si>
    <t>Toilet Pump</t>
  </si>
  <si>
    <t>JS-018</t>
  </si>
  <si>
    <t>JS-017</t>
  </si>
  <si>
    <t>JS-016</t>
  </si>
  <si>
    <t>JS-015</t>
  </si>
  <si>
    <t>Retractable Washable Microfiber Feather Duster (Random Color)</t>
  </si>
  <si>
    <t>JS-014</t>
  </si>
  <si>
    <t>JS-013</t>
  </si>
  <si>
    <t>JS-010</t>
  </si>
  <si>
    <t>Bathroom Freshener</t>
  </si>
  <si>
    <t>JS-009</t>
  </si>
  <si>
    <t>JS-008</t>
  </si>
  <si>
    <t>Tide Powder Detergent Perfume Fantasy Original Garden Bloom Odor Defense 585-595G</t>
  </si>
  <si>
    <t>JS-006</t>
  </si>
  <si>
    <t>JS-005</t>
  </si>
  <si>
    <t>JS-004</t>
  </si>
  <si>
    <t>JS-003</t>
  </si>
  <si>
    <t>JS-002</t>
  </si>
  <si>
    <t>JS-001</t>
  </si>
  <si>
    <t>JE-012</t>
  </si>
  <si>
    <t>JE-011</t>
  </si>
  <si>
    <t>JE-010</t>
  </si>
  <si>
    <t>JE-009</t>
  </si>
  <si>
    <t>Glass Wiper (Window Washing Brush Glass Wiper Blade Cleaner Rotating Silicone Squeegee Cleaning Tools)</t>
  </si>
  <si>
    <t>JE-008</t>
  </si>
  <si>
    <t>JE-006</t>
  </si>
  <si>
    <t>Plastic Mop Bucket</t>
  </si>
  <si>
    <t>JE-007</t>
  </si>
  <si>
    <t>Deeper</t>
  </si>
  <si>
    <t>JE-005</t>
  </si>
  <si>
    <t>JE-004</t>
  </si>
  <si>
    <t>JE-003</t>
  </si>
  <si>
    <t>JE-002</t>
  </si>
  <si>
    <t>Spin Mop</t>
  </si>
  <si>
    <t>JE-001</t>
  </si>
  <si>
    <t>Double Layer Sorting Trash Bin / 3 Compartment Trash Bin / 45L Capacity Recycling Garbage Rubbish Bin</t>
  </si>
  <si>
    <t>OS-071</t>
  </si>
  <si>
    <t>Illustration Board 1/2</t>
  </si>
  <si>
    <t>Illustration Board</t>
  </si>
  <si>
    <t>OS-152</t>
  </si>
  <si>
    <t>Illustration Board 1/4</t>
  </si>
  <si>
    <t>Illustration Board 1/8</t>
  </si>
  <si>
    <t>Rubber Stamp</t>
  </si>
  <si>
    <t>OS-142</t>
  </si>
  <si>
    <t>OS-141</t>
  </si>
  <si>
    <t>OS-140</t>
  </si>
  <si>
    <t>Ring Binder</t>
  </si>
  <si>
    <t>OS-112</t>
  </si>
  <si>
    <t>Certificate Holder A4</t>
  </si>
  <si>
    <t>Certificate Holder</t>
  </si>
  <si>
    <t>OS-108</t>
  </si>
  <si>
    <t>OS-098</t>
  </si>
  <si>
    <t>OS-097</t>
  </si>
  <si>
    <t>OS-093</t>
  </si>
  <si>
    <t>Rewritable Disc</t>
  </si>
  <si>
    <t>OS-092</t>
  </si>
  <si>
    <t>Accountable Forms, Form 51-C</t>
  </si>
  <si>
    <t>OS-090</t>
  </si>
  <si>
    <t>OS-086</t>
  </si>
  <si>
    <t>OS-083</t>
  </si>
  <si>
    <t>OS-077</t>
  </si>
  <si>
    <t>OS-076</t>
  </si>
  <si>
    <t>Sliding Folder</t>
  </si>
  <si>
    <t>OS-072</t>
  </si>
  <si>
    <t>Scotch Tape, 2"</t>
  </si>
  <si>
    <t>OS-070</t>
  </si>
  <si>
    <t>OS-068</t>
  </si>
  <si>
    <t>OS-067</t>
  </si>
  <si>
    <t>OS-065</t>
  </si>
  <si>
    <t>OS-062</t>
  </si>
  <si>
    <t>OS-059</t>
  </si>
  <si>
    <t>OS-057</t>
  </si>
  <si>
    <t>OS-056</t>
  </si>
  <si>
    <t>OS-053</t>
  </si>
  <si>
    <t>OS-051</t>
  </si>
  <si>
    <t>Envelope Legal</t>
  </si>
  <si>
    <t>OS-050</t>
  </si>
  <si>
    <t>OS-048</t>
  </si>
  <si>
    <t>OS-047</t>
  </si>
  <si>
    <t>OS-043</t>
  </si>
  <si>
    <t>OS-042</t>
  </si>
  <si>
    <t>OS-041</t>
  </si>
  <si>
    <t>Marker Ink</t>
  </si>
  <si>
    <t>OS-040</t>
  </si>
  <si>
    <t>OS-039</t>
  </si>
  <si>
    <t>Plastic Folder</t>
  </si>
  <si>
    <t>OS-038</t>
  </si>
  <si>
    <t>Bookkeeping Ledger Journal, Ledger, Cash, Record, Sales Purchase Journal Notebook</t>
  </si>
  <si>
    <t>Ledger Book</t>
  </si>
  <si>
    <t>OS-037</t>
  </si>
  <si>
    <t>OS-034</t>
  </si>
  <si>
    <t>OS-033</t>
  </si>
  <si>
    <t>OS-032</t>
  </si>
  <si>
    <t>OS-030</t>
  </si>
  <si>
    <t>OS-029</t>
  </si>
  <si>
    <t>OS-027</t>
  </si>
  <si>
    <t>OS-026</t>
  </si>
  <si>
    <t>Ink Pad</t>
  </si>
  <si>
    <t>Copier Drum</t>
  </si>
  <si>
    <t>OS-025</t>
  </si>
  <si>
    <t>OS-024</t>
  </si>
  <si>
    <t>Whiteboard 36"</t>
  </si>
  <si>
    <t>OS-023</t>
  </si>
  <si>
    <t>Whiteboard 18"</t>
  </si>
  <si>
    <t>Whiteboard 12"</t>
  </si>
  <si>
    <t>OS-022</t>
  </si>
  <si>
    <t>OS-021</t>
  </si>
  <si>
    <t>OS-020</t>
  </si>
  <si>
    <t>OS-019</t>
  </si>
  <si>
    <t>OS-017</t>
  </si>
  <si>
    <t>OS-016</t>
  </si>
  <si>
    <t>OS-012</t>
  </si>
  <si>
    <t>Bondpaper A3</t>
  </si>
  <si>
    <t>OS-010</t>
  </si>
  <si>
    <t>OS-009</t>
  </si>
  <si>
    <t>OS-008</t>
  </si>
  <si>
    <t>OS-007</t>
  </si>
  <si>
    <t>OS-003</t>
  </si>
  <si>
    <t>Laminating Film</t>
  </si>
  <si>
    <t>OS-002</t>
  </si>
  <si>
    <t>OS-001</t>
  </si>
  <si>
    <t>OE-036</t>
  </si>
  <si>
    <t>Office Scissors</t>
  </si>
  <si>
    <t>OE-035</t>
  </si>
  <si>
    <t>Unit cost</t>
  </si>
  <si>
    <t>Item with Specifications</t>
  </si>
  <si>
    <t>Item Description</t>
  </si>
  <si>
    <t>Item Classification</t>
  </si>
  <si>
    <t>Item Code</t>
  </si>
  <si>
    <t>Janitorial Equipment - Semi Expendable</t>
  </si>
  <si>
    <t>Office Equipment - Semi Expendable</t>
  </si>
  <si>
    <t>Binder Clip</t>
  </si>
  <si>
    <t>Bristol Paper</t>
  </si>
  <si>
    <t>Brown Envelope</t>
  </si>
  <si>
    <t>Stamping Dater</t>
  </si>
  <si>
    <t>Correctional Fluid</t>
  </si>
  <si>
    <t>Expanding Envelope, Brown</t>
  </si>
  <si>
    <t>Expanding Envelope, Colored</t>
  </si>
  <si>
    <t>Expanding Envelope, Plastic</t>
  </si>
  <si>
    <t>Mailing Envelope</t>
  </si>
  <si>
    <t>Sticky Note</t>
  </si>
  <si>
    <t>Typewriter Ribbon</t>
  </si>
  <si>
    <t>Transparent Tape</t>
  </si>
  <si>
    <t>Photo Paper</t>
  </si>
  <si>
    <t>Glue Gun</t>
  </si>
  <si>
    <t>Glue Stick</t>
  </si>
  <si>
    <t>Scotch Tape</t>
  </si>
  <si>
    <t>Toilet Bowl Cleaner</t>
  </si>
  <si>
    <t>Detergent Bar</t>
  </si>
  <si>
    <t>Disposable Plastic Gloves</t>
  </si>
  <si>
    <t>Insect Killer</t>
  </si>
  <si>
    <t>Steel Wool</t>
  </si>
  <si>
    <t>Toilet Bowl Cleaner, Liquid</t>
  </si>
  <si>
    <t>Water Dispenser (Hot And Cold)</t>
  </si>
  <si>
    <t>Chair, Monobloc</t>
  </si>
  <si>
    <t>Folding Bed</t>
  </si>
  <si>
    <t>Liquid Soap Dispenser</t>
  </si>
  <si>
    <t>Alcohol Hand Rub Dispenser</t>
  </si>
  <si>
    <t>Sunshade Net</t>
  </si>
  <si>
    <t>Sala Set</t>
  </si>
  <si>
    <t>Chair And Table</t>
  </si>
  <si>
    <t>Office Cabinet</t>
  </si>
  <si>
    <t>Table Oval</t>
  </si>
  <si>
    <t>Tv Cable</t>
  </si>
  <si>
    <t>Micro Switch Nc/No</t>
  </si>
  <si>
    <t>Tv Unit</t>
  </si>
  <si>
    <t>Rubber Band</t>
  </si>
  <si>
    <t>Paint Brush</t>
  </si>
  <si>
    <t>Ceiling Fan</t>
  </si>
  <si>
    <t>Push Cart</t>
  </si>
  <si>
    <t>Exhaust Fan</t>
  </si>
  <si>
    <t>Cctv</t>
  </si>
  <si>
    <t>Paper Cup</t>
  </si>
  <si>
    <t>Aluminum Grabrail</t>
  </si>
  <si>
    <t>Medium Ice Bucket</t>
  </si>
  <si>
    <t>Double Holder Basket</t>
  </si>
  <si>
    <t>Insulation Foam</t>
  </si>
  <si>
    <t>Rugby</t>
  </si>
  <si>
    <t>Foil</t>
  </si>
  <si>
    <t>Pillow Case</t>
  </si>
  <si>
    <t>Spoon And Fork Sterilizer</t>
  </si>
  <si>
    <t>Lpg Refill</t>
  </si>
  <si>
    <t>Box Kit</t>
  </si>
  <si>
    <t>Sando Bag</t>
  </si>
  <si>
    <t>Weigh Gram Scale</t>
  </si>
  <si>
    <t>Electric Meat Grinder</t>
  </si>
  <si>
    <t>Plastic Tray</t>
  </si>
  <si>
    <t>Rope</t>
  </si>
  <si>
    <t>Clothes Clip</t>
  </si>
  <si>
    <t>Battery Operated Am Radio</t>
  </si>
  <si>
    <t>Wall Fan</t>
  </si>
  <si>
    <t>Lap Sheet</t>
  </si>
  <si>
    <t>Mayo Tray</t>
  </si>
  <si>
    <t>Shoe Rack</t>
  </si>
  <si>
    <t>It Equipment - Semi Expendable</t>
  </si>
  <si>
    <t>It Peripherals</t>
  </si>
  <si>
    <t>It Parts</t>
  </si>
  <si>
    <t>Ups</t>
  </si>
  <si>
    <t>Megaphone</t>
  </si>
  <si>
    <t>It Equipment</t>
  </si>
  <si>
    <t>Ceiling Bracket</t>
  </si>
  <si>
    <t>Wall Mount</t>
  </si>
  <si>
    <t>Wireless Presenter</t>
  </si>
  <si>
    <t>It Supplies</t>
  </si>
  <si>
    <t>Hdmi Cable Bm</t>
  </si>
  <si>
    <t>Hdmi Splitter</t>
  </si>
  <si>
    <t>Headset W/ Mic</t>
  </si>
  <si>
    <t>Utp Cable</t>
  </si>
  <si>
    <t>Cpu Unit</t>
  </si>
  <si>
    <t>Mouse Pad</t>
  </si>
  <si>
    <t>Calculator 12 Digits</t>
  </si>
  <si>
    <t>Calculator Casio Hd 14</t>
  </si>
  <si>
    <t>Tape Dispenser, Hd</t>
  </si>
  <si>
    <t>Scissors, For Office</t>
  </si>
  <si>
    <t>Ruler, Plastic 450Mm</t>
  </si>
  <si>
    <t>Ruler, Ruler, Plastic, 12''</t>
  </si>
  <si>
    <t>Arch File Folder, Landscape</t>
  </si>
  <si>
    <t>Arch File Folder, Portrait</t>
  </si>
  <si>
    <t>Arch File Binder Folder, A4, 2 Ring</t>
  </si>
  <si>
    <t>Arch File Binder Folder, Legal, 2 Ring</t>
  </si>
  <si>
    <t>Ballpen, Gel Pen, Black, 0.5</t>
  </si>
  <si>
    <t>Ballpen, Gel Pen, Blue, 0.5</t>
  </si>
  <si>
    <t>Ballpen, Gel Pen, Red, 0.5</t>
  </si>
  <si>
    <t>Laminating Film Thick</t>
  </si>
  <si>
    <t>Battery Aa Alkaline</t>
  </si>
  <si>
    <t>Battery Aaa Alkaline</t>
  </si>
  <si>
    <t>C Size Battery, 2S/Pack</t>
  </si>
  <si>
    <t>Chargeable Battery</t>
  </si>
  <si>
    <t>Cork Board,24 X 26 Inches With Aluminum Frame</t>
  </si>
  <si>
    <t>Cork Board 3 X 4</t>
  </si>
  <si>
    <t>Cork Board 8Ft X 6 Ft</t>
  </si>
  <si>
    <t>Cork Board 24"X36"</t>
  </si>
  <si>
    <t>File Box With Cover</t>
  </si>
  <si>
    <t>Binder Clip Big</t>
  </si>
  <si>
    <t>Binder Clip Medium</t>
  </si>
  <si>
    <t>Binder Clip Small</t>
  </si>
  <si>
    <t>Board Paper Short Yellow</t>
  </si>
  <si>
    <t>Bondpaper, Multicopy A4 Size</t>
  </si>
  <si>
    <t>Bondpaper, Multicopy Legal Zize</t>
  </si>
  <si>
    <t>Bristol Board, Yellow, Legal Size</t>
  </si>
  <si>
    <t>Brown Envelope Legal</t>
  </si>
  <si>
    <t>Brown Envelope A4</t>
  </si>
  <si>
    <t>Brown Envelope Short</t>
  </si>
  <si>
    <t>Envelope, Pay Envelop</t>
  </si>
  <si>
    <t>Carbon Film, Pe, Black, 216Mm X 30Mm, 100 Sheets Per Box</t>
  </si>
  <si>
    <t>Certificate Paper 10Pcs/Pack</t>
  </si>
  <si>
    <t>Clear Book Refillable A4</t>
  </si>
  <si>
    <t>Clearbook Refillable Legal</t>
  </si>
  <si>
    <t>Clipboard Folder Long</t>
  </si>
  <si>
    <t>Clipboard Folder Short</t>
  </si>
  <si>
    <t>Colored Paper, Black</t>
  </si>
  <si>
    <t>Colored Paper, Brown</t>
  </si>
  <si>
    <t>Colored Paper, Green</t>
  </si>
  <si>
    <t>Colored Paper, Orange</t>
  </si>
  <si>
    <t>Colored Paper, Violet</t>
  </si>
  <si>
    <t>Colored Paper, Yellow</t>
  </si>
  <si>
    <t>Drum 1312/Mp1500/Mp2001</t>
  </si>
  <si>
    <t>Stamping Dater, Self-Inking Stamp, Mechanical</t>
  </si>
  <si>
    <t>Stamp (Received With Dater)</t>
  </si>
  <si>
    <t>Ink Pad (Stamp-Received W/ Dater)</t>
  </si>
  <si>
    <t>Ink Refill, 28Ml, Black (Stamp-Received W/ Dater)</t>
  </si>
  <si>
    <t>Ink Refill, 28Ml, Red (Stamp-Received W/ Dater)</t>
  </si>
  <si>
    <t>Stamp (Name And Position)</t>
  </si>
  <si>
    <t>Ink Refill, 28Ml, Black (Stamp-Name And Position)</t>
  </si>
  <si>
    <t>Date And Received Stamp With Name</t>
  </si>
  <si>
    <t>Stamp Pad Ink, Stamp Pad Ink, Violet, 50Ml.</t>
  </si>
  <si>
    <t>Envelope, Pay, 500 Pieces Per Box</t>
  </si>
  <si>
    <t>Sharpener, Single Cutterhead</t>
  </si>
  <si>
    <t>Sign Pen, Blue, Liquid Gel, .5</t>
  </si>
  <si>
    <t>Expandable Envelope Long, Brown</t>
  </si>
  <si>
    <t>Expanding Envelope Long, Green</t>
  </si>
  <si>
    <t>Expanding Envelope Long, Thick</t>
  </si>
  <si>
    <t>Rubber Eraser</t>
  </si>
  <si>
    <t>Ink, Pilot 30 Ml</t>
  </si>
  <si>
    <t>Fastener, Plastic, Regular Size</t>
  </si>
  <si>
    <t>Fastener, Plastic, Long</t>
  </si>
  <si>
    <t>Paper Fastener, Non-Rust Metal,25Mm, 50 Sets/Box</t>
  </si>
  <si>
    <t>Paper Fastener, Plastic, 7Cm, 50 Pcs In Abox</t>
  </si>
  <si>
    <t>Plastic Fastener</t>
  </si>
  <si>
    <t>Plastic Fastener Short</t>
  </si>
  <si>
    <t>Folder Long Brown</t>
  </si>
  <si>
    <t>Folder Long, White</t>
  </si>
  <si>
    <t>Folder Short, Brown</t>
  </si>
  <si>
    <t>Folder Short, White</t>
  </si>
  <si>
    <t>Folder W/ Tab, A4 *Snopake Folder Plastic 14965 A4 With Tab &amp; Garter On Both Side Electra (Assorted Colors)</t>
  </si>
  <si>
    <t>Folder W/ Tab, Legal</t>
  </si>
  <si>
    <t>Glue, Elmer'S 100 G</t>
  </si>
  <si>
    <t>Glue, Elmer'S 200 G</t>
  </si>
  <si>
    <t>Stamp Pad Ink Joy Ws</t>
  </si>
  <si>
    <t>Mailing Envelope (White Long)</t>
  </si>
  <si>
    <t>Mailing Envelope (White Short)</t>
  </si>
  <si>
    <t>Hbw Marker Black 12'S</t>
  </si>
  <si>
    <t>Hbw Marker Blue 12'S</t>
  </si>
  <si>
    <t>Marker, For Whiteboard</t>
  </si>
  <si>
    <t>Marker, Permanent, Bullet Type Blue</t>
  </si>
  <si>
    <t>Marker, Permanent, Broad,Black</t>
  </si>
  <si>
    <t>Notebook 50 Pages</t>
  </si>
  <si>
    <t>Notebook 80 Pages</t>
  </si>
  <si>
    <t>Tape, Packaging, 48Mm</t>
  </si>
  <si>
    <t>Tape, Packaging, Width: 48Mm</t>
  </si>
  <si>
    <t>Paper Clip 50Mm, 80 Pcs/Box</t>
  </si>
  <si>
    <t>Paper Clip, Gem Type,Jumbo,33Mm,100S/Box</t>
  </si>
  <si>
    <t>Paper Clip, Gem Type,Jumbo,50Mm,100S/Box</t>
  </si>
  <si>
    <t>Paper Clip, Meduim</t>
  </si>
  <si>
    <t>Paper Clip, Small</t>
  </si>
  <si>
    <t>Paper Clips, Paper Clip, Gem Type, 48Mm, 100 Pcs Per Box</t>
  </si>
  <si>
    <t>Paper Clips, Paper Clips 33Mmx50Mm</t>
  </si>
  <si>
    <t>Pencil Mongol 2 (12Pcs/Box)</t>
  </si>
  <si>
    <t>Sticky Note 2 X 3</t>
  </si>
  <si>
    <t>Sticky Note 3 X 4</t>
  </si>
  <si>
    <t>Sticker Paper, A4, 10'S</t>
  </si>
  <si>
    <t>Sticker Paper, Water Proof</t>
  </si>
  <si>
    <t>Record Book, 200Pages,</t>
  </si>
  <si>
    <t>Record Book, 300Pages,</t>
  </si>
  <si>
    <t>Record Book, 500Pages</t>
  </si>
  <si>
    <t>Scotch Tape 1"</t>
  </si>
  <si>
    <t>Sliding Folder, Short</t>
  </si>
  <si>
    <t>Sliding Folder,Long</t>
  </si>
  <si>
    <t>Photopaper A4 Size</t>
  </si>
  <si>
    <t>Clip, Backfold, 3/4 Inch 19Mm (12Pcs/Box)</t>
  </si>
  <si>
    <t>Clip, Backfold, 1 Inch 25Mm (12Pcs/Box)</t>
  </si>
  <si>
    <t>Clip, Backfold, 1 5/8 Inch 41Mm (12Pcs/Box)</t>
  </si>
  <si>
    <t>Clip, Backfold, 2 Inches 51Mm (12Pcs/Box)</t>
  </si>
  <si>
    <t>Rewritable (Rw/Re)Disc</t>
  </si>
  <si>
    <t>Cartolina, Yellow</t>
  </si>
  <si>
    <t>Cartolina, Orange</t>
  </si>
  <si>
    <t>Cartolina, Assorted Color</t>
  </si>
  <si>
    <t>3M Double Sided Tape (3M Strong Permanent Double Sided Super Sticky Foam Tape Roll For Vehicle Car 8/ 10/ 15/ 20 Mm *3M)</t>
  </si>
  <si>
    <t>Double Sided Tape 1/2X10Mm</t>
  </si>
  <si>
    <t>Double Sided Tape 3/4X10Mm</t>
  </si>
  <si>
    <t>Double Sided Tape 1Inchx10Mm</t>
  </si>
  <si>
    <t>Certificate Frame A4</t>
  </si>
  <si>
    <t>Plastic Ring Binding A4 Size Black 12Mm 100Pcs</t>
  </si>
  <si>
    <t>Plastic Ring Binding A4 Size Black 14Mm 100Pcs</t>
  </si>
  <si>
    <t>Plastic Ring Binder Legal Size Black 8Mm 5/16Inch 100Pcs</t>
  </si>
  <si>
    <t>Plastic Ring Binder Legal Size Black 10Mm 3/8Inch 100Pcs</t>
  </si>
  <si>
    <t>Plastic Ring Binder Legal Size Black 12Mm 1/2Inch 100Pcs</t>
  </si>
  <si>
    <t>Plastic Ring Binder Legal Size Black 14Mm 9/16Inch 100Pcs</t>
  </si>
  <si>
    <t>Plastic Ring Binder Legal Size Black 16Mm 5/8Inch 100Pcs</t>
  </si>
  <si>
    <t>Glue Gun Big</t>
  </si>
  <si>
    <t>Glue Stick Big (10Pcs)</t>
  </si>
  <si>
    <t>Glue Stick Small (10Pcs)</t>
  </si>
  <si>
    <t>Stamping Dater, Self-Ingking Stamp, Mechanical</t>
  </si>
  <si>
    <t>Stamp Date And Received With Name</t>
  </si>
  <si>
    <t>Trash Bin With Pedal (Trash Can, Garbage Bin)</t>
  </si>
  <si>
    <t>Trashbin Color: Black 75Liters</t>
  </si>
  <si>
    <t>Trashbin Color: Green 75Liters</t>
  </si>
  <si>
    <t>Trashbin Color: Yellow 75Liters</t>
  </si>
  <si>
    <t>Trash Bin With Pedal And Cover, Black 45L</t>
  </si>
  <si>
    <t>Trash Bin With Pedal And Cover, Green 45L</t>
  </si>
  <si>
    <t>Trash Bin With Pedal And Cover, Yellow 45L</t>
  </si>
  <si>
    <t>Mop Handle W/ Head, Green (Heavy Duty)</t>
  </si>
  <si>
    <t>Mop Handle W/ Head, Red</t>
  </si>
  <si>
    <t>Mop Handle W/ Head, Yellow (Heavy Duty)</t>
  </si>
  <si>
    <t>Mop Squeezer, Heavy Duty, Color: Yellow</t>
  </si>
  <si>
    <t>Tornado Mop (Heavy Duty)</t>
  </si>
  <si>
    <t>Dustpan, Plastic Heavy Duty</t>
  </si>
  <si>
    <t>Dipper (Tabu)</t>
  </si>
  <si>
    <t>Mop Head, Green (Heavy Duty)</t>
  </si>
  <si>
    <t>Mop Head, Red (Heavy Duty)</t>
  </si>
  <si>
    <t>Mop Head, Yellow (Heavy Duty)</t>
  </si>
  <si>
    <t>Stick Broom</t>
  </si>
  <si>
    <t>Laundry Basket With Handle Black</t>
  </si>
  <si>
    <t>Laundry Basket With Handle White</t>
  </si>
  <si>
    <t>Air Freshener With Holder</t>
  </si>
  <si>
    <t>Bleaching Liquid, 1000Ml Original</t>
  </si>
  <si>
    <t>Bleaching Liquid, 500Ml Colored</t>
  </si>
  <si>
    <t>Bleaching Liquid Gallon</t>
  </si>
  <si>
    <t>Zonrox Bleach 1000Ml Lemon</t>
  </si>
  <si>
    <t>Bleaching Liquid 3875L</t>
  </si>
  <si>
    <t>Glass Cleaner (Mr. Muscle Glass &amp; Multi-Surface Cleaner 500Ml)</t>
  </si>
  <si>
    <t>Glass Cleaner (Mr. Muscle Glass &amp; Multi-Surface Cleaner 500 Ml)</t>
  </si>
  <si>
    <t>Toilet Bowl Cleaner 1000Ml</t>
  </si>
  <si>
    <t>Detergent Powder 1320Grams</t>
  </si>
  <si>
    <t>Detergent Powder, 2Kg</t>
  </si>
  <si>
    <t>Detergent Powder, 1Kg</t>
  </si>
  <si>
    <t>Detergent Powder, 1.1Kg</t>
  </si>
  <si>
    <t>Tide Powder Detergent Perfume Fantasy Original Garden Bloom Odor Defense 1.22-1.25Kg</t>
  </si>
  <si>
    <t>Sponge W/ Scouring Pad Small</t>
  </si>
  <si>
    <t>Sponge W/ Scouring Pad Medium</t>
  </si>
  <si>
    <t>Albatross 50G</t>
  </si>
  <si>
    <t>Albatross 100G</t>
  </si>
  <si>
    <t>Albatross With Holder, Big</t>
  </si>
  <si>
    <t>Disinfectant Spray 510G</t>
  </si>
  <si>
    <t>Disinfectant Lysol, 650Ml</t>
  </si>
  <si>
    <t>Disinfectant Spray 340G</t>
  </si>
  <si>
    <t>Disposable Plastic Gloves (100Pcs) Ordinary</t>
  </si>
  <si>
    <t>Surgical Disposable Gloves 100Pcs (White Small)</t>
  </si>
  <si>
    <t>Surgical Disposable Gloves 100Pcs (White Medium)</t>
  </si>
  <si>
    <t>Surgical Disposable Gloves 100Pcs (White Large)</t>
  </si>
  <si>
    <t>Surgical Disposable Gloves 100Pcs (Blue Small)</t>
  </si>
  <si>
    <t>Sterile Gloves S6.5, Latex, Powder Free, 50 Pairs/Box</t>
  </si>
  <si>
    <t>Examination Gloves, Disposable Nitrile Powder Free, Large, 100 Gloves By Count/Box</t>
  </si>
  <si>
    <t>Examination Gloves, Disposable Nitrile Powder Free, Medium, 100 Gloves By Count/Box</t>
  </si>
  <si>
    <t>Feather Duster Dust Sweeping Ash (Assorted Colors )</t>
  </si>
  <si>
    <t>280Cm Adjustable Telescopic Bending Duster Feather Duster Long Pole Microfiber Duster Dust Cleaning</t>
  </si>
  <si>
    <t>Fabric Conditioner Refill 2L, Downy</t>
  </si>
  <si>
    <t>Downy Fabric Conditioner Sunrise Fresh Garden Bloom 900Ml Bottle</t>
  </si>
  <si>
    <t>Garbage Bag Black, 11X11 (Medium) 100'S/Pack</t>
  </si>
  <si>
    <t>Garbage Bag Black, 13X13 (Large) 100'S/Pack</t>
  </si>
  <si>
    <t>Garbage Bag Black, 15X15 (Xl) 100'S/Pack</t>
  </si>
  <si>
    <t>Garbage Bag, Black, 18.5X18.5X40 ( Xxl) 100'S/Pack</t>
  </si>
  <si>
    <t>Garbage Bag Green, 11X11 (Medium) 100'S/Pack</t>
  </si>
  <si>
    <t>Garbage Bag Green, 13X13 (Large) 100'S/Pack</t>
  </si>
  <si>
    <t>Garbage Bag Green, 15X15 (Xl) 100'S/Pack</t>
  </si>
  <si>
    <t>Garbage Bag Green, 18.5X18.5X40 ( Xxl) 100'S/Pack</t>
  </si>
  <si>
    <t>Garbage Bag Yellow, 11X11(Medium) 100'S/Pack</t>
  </si>
  <si>
    <t>Garbage Bag Yellow, 13X13 (Large) 100'S/Pack</t>
  </si>
  <si>
    <t>Garbage Bag Yellow, 15X15 (Xl) 100'S/Pack</t>
  </si>
  <si>
    <t>Garbage Bag Yellow, 18.5X18.5X40 ( Xxl) 100'S/Pack</t>
  </si>
  <si>
    <t>Plastic Dipper</t>
  </si>
  <si>
    <t>Toilet Pump, Wooden Handle, Color: Black</t>
  </si>
  <si>
    <t>Toilet Pump Black Big</t>
  </si>
  <si>
    <t>Toilet Pump Colored Big</t>
  </si>
  <si>
    <t>Dishwashing Liquid 250 Ml</t>
  </si>
  <si>
    <t>Joy Dishwashing Liquid Kalamansi Lemon Baby 475Ml Bottle</t>
  </si>
  <si>
    <t>Long Size, Laundry Gloves / Rubber Gloves (Red)</t>
  </si>
  <si>
    <t>Rubber Gloves Nanyang Tendon Latex Gloves Clothes Rubber Thickened Labor Wear-Resistant Wat (Yellow)</t>
  </si>
  <si>
    <t>1Pair Thick Household Gloves Long Size / Laundry Gloves / Kitchen Washing Gloves/Rubber Gloves</t>
  </si>
  <si>
    <t>Rubber Coated Gloves Construction Gloves Abrasion Resistant And Puncture Resistant</t>
  </si>
  <si>
    <t>Golden Deer Jumbo Plastic Thermos 3.2L / Plastic Thermos</t>
  </si>
  <si>
    <t>Pink Liquid Hand Soap 225Ml</t>
  </si>
  <si>
    <t>Atibacterial Liquid Hand Soap Pure White Refill 600Ml</t>
  </si>
  <si>
    <t>Baygon Protector Multi-Insect Killer - 500Ml</t>
  </si>
  <si>
    <t>Green Cross Total Defense Antibacterial Sanitizer (300 Ml)</t>
  </si>
  <si>
    <t>Green Cross Total Defense Antibacterial Sanitizer (500 Ml Pd)</t>
  </si>
  <si>
    <t>Greencross Total Defense Anti-Bacterial Hand Sanitizer 1L</t>
  </si>
  <si>
    <t>Tissue Paper 12 Rolls 300 Sheets 2Ply Bundle</t>
  </si>
  <si>
    <t>Tissue Paper Tissue 4 Rolls 300 Sheets 2 Ply Bundle</t>
  </si>
  <si>
    <t>Scotch-Brite® Stainless Steel Ball Regular, Durable (For Cleaning Pans And Stoves)</t>
  </si>
  <si>
    <t>Nakusu, 12Pieces High Quality Microfiber Super Soft Hand/Face Towel 50 X 26Cm</t>
  </si>
  <si>
    <t>12Pieces Soft Absorbent Microfiber Hand/Face Towel 30 X 30Cm</t>
  </si>
  <si>
    <t>Insecticide, Aerosol Type, Net Content: 600Ml Min</t>
  </si>
  <si>
    <t>Insect Spray 500Ml</t>
  </si>
  <si>
    <t>Deodorizer Bathroom Albatross Brand For 100G (Big)</t>
  </si>
  <si>
    <t>Rags Towel, Cotton</t>
  </si>
  <si>
    <t>Clothes Clip (Sipit) Affordable Clothes Hanger Clips 1/2Kg 100 Pcs</t>
  </si>
  <si>
    <t>Clothes Clip (Sipit) Affordable Clothes Hanger Clips 1Kg 200 Pcs</t>
  </si>
  <si>
    <t>Shampoo (Sachet)</t>
  </si>
  <si>
    <t>Water Dispenser Hot And Cold Water Dispenser Automatic Pump Rack Water Dispenser Small</t>
  </si>
  <si>
    <t>Tixx Water Dispenser Hot And Cold Bottom Load Freestanding Automatic Water Pump</t>
  </si>
  <si>
    <t>Tixx Water Dispenser Hot And Cold Water Large Compartment Power Saving Freestanding Water Despenser</t>
  </si>
  <si>
    <t>Table, Monoblock</t>
  </si>
  <si>
    <t>Bed, Wooden</t>
  </si>
  <si>
    <t>Orocan Primera 168L Drum</t>
  </si>
  <si>
    <t>Orocan Utility Can W/ Lid, 58L (Red &amp; Blue Color)</t>
  </si>
  <si>
    <t>Flexible Rubberized Hanger 12Pcs</t>
  </si>
  <si>
    <t>Scale Digital Lcd Electronic Tempered Glass Weighing Scale</t>
  </si>
  <si>
    <t>Standard Stand Fan 18" Sto-18E Metal Fan Blade</t>
  </si>
  <si>
    <t>Isopropyl And Ethyl Alcohol 1 Gallon</t>
  </si>
  <si>
    <t>Roll Tap Chafing Dish Buffet Set Stainless Steel Chafer And Buffet Warmer (Rectangle)</t>
  </si>
  <si>
    <t>The Kitchen Chafing Dish Rollable Top Food Warmer Heater Buffet Circle Rolltop Thick Stainless Steel (Round)</t>
  </si>
  <si>
    <t>Concrete Table And Chairs Set</t>
  </si>
  <si>
    <t>Sunshade Net Multipurpose</t>
  </si>
  <si>
    <t>1Hp Split Type Aircon</t>
  </si>
  <si>
    <t>1.5Hp Split Type Aircon</t>
  </si>
  <si>
    <t>2Hp Split Type Aircon</t>
  </si>
  <si>
    <t>Sala Set Wooden</t>
  </si>
  <si>
    <t>Sala Set Sofa</t>
  </si>
  <si>
    <t>Steel Cabinet With Vault</t>
  </si>
  <si>
    <t>330 Hp Laminating Machine A3/A4 Hot And Cold Reverse Feed Officom 220V Heavy Duty Laminator Machine</t>
  </si>
  <si>
    <t>Sofa Set</t>
  </si>
  <si>
    <t>Metal Shelving Rack</t>
  </si>
  <si>
    <t>Wooden Chair, 5 Seater, Fully Furnished</t>
  </si>
  <si>
    <t>Gang Chair 4 Seaters</t>
  </si>
  <si>
    <t>High Chair Adjustable, Heavy Duty</t>
  </si>
  <si>
    <t>Office Chair Adjustable Heavy Duty</t>
  </si>
  <si>
    <t>Office Hanging Cabinet</t>
  </si>
  <si>
    <t>Oval Conference Table 4 To 10 Seater, Meeting Tables</t>
  </si>
  <si>
    <t>Cabinet, Filing Cabinet; 4 Layer, Vertical Filing</t>
  </si>
  <si>
    <t>Filing Cabinet, Metal, 4 Layers</t>
  </si>
  <si>
    <t>Steel Filing Cabinet, Specification:*4 Drawer Vertical Cabinet Recessed Handle,Storage Cabinet, Cupboard</t>
  </si>
  <si>
    <t>Calculator, Basic</t>
  </si>
  <si>
    <t>Calculator, Casio</t>
  </si>
  <si>
    <t>Puncher, Paper, Heavy Duty, With Two Hole Guide, 1 Piece In Individual Box</t>
  </si>
  <si>
    <t>Stapler, Heavy Duty, 100 Sheets Capacity</t>
  </si>
  <si>
    <t>Stapler Without Remover</t>
  </si>
  <si>
    <t>Stapler, With Remover, Big (Heavy Duty)</t>
  </si>
  <si>
    <t>Tape Dispenser Heavy Duty Pink/Red</t>
  </si>
  <si>
    <t>Cork Board 30X60Cm</t>
  </si>
  <si>
    <t>Cork Board 2X3' Feet (10Mm)</t>
  </si>
  <si>
    <t>Pencil Sharpener, Manual, Single Cutter Head</t>
  </si>
  <si>
    <t>Sharpener, Pencil Sharpener, Heavy Duty</t>
  </si>
  <si>
    <t>Batuta Kahoy With Leather Holder</t>
  </si>
  <si>
    <t>Orocan Ice Box Icebox Cooler Insulated 5L</t>
  </si>
  <si>
    <t>Orocan Ice Box Cooler Chest Insulated 30L</t>
  </si>
  <si>
    <t>Cling Wrap Food Wrap For Food 12 Inches (30Cm X 300Mm)</t>
  </si>
  <si>
    <t>Cling Wrap Food Wrap For Food 12 Inches (30Cm X 500Mm)</t>
  </si>
  <si>
    <t>Cling Wrap Food Wrap For Food 14 Inches (35Cm X 500Mm)</t>
  </si>
  <si>
    <t>Cling Wrap Food Wrap For Food 18 Inches (45Cm X 500Mm)</t>
  </si>
  <si>
    <t>Transparent Plastic Cover 50 Meters</t>
  </si>
  <si>
    <t>Cut-Size Plastic Cover Clear 13.5"X 5M</t>
  </si>
  <si>
    <t>Apron For Laundry</t>
  </si>
  <si>
    <t>Tv With Complete Accessories</t>
  </si>
  <si>
    <t>Basin, Big 18Inches</t>
  </si>
  <si>
    <t>Rubber Band Big 350G Per Box, No. 18</t>
  </si>
  <si>
    <t>Paint Brush 1/2”</t>
  </si>
  <si>
    <t>Paint Brush 3/4”</t>
  </si>
  <si>
    <t>Paint Brush 1”</t>
  </si>
  <si>
    <t>Paint Brush 11/2”</t>
  </si>
  <si>
    <t>Paint Brush 2”</t>
  </si>
  <si>
    <t>Paint Brush 21/2”</t>
  </si>
  <si>
    <t>Paint Brush 3”</t>
  </si>
  <si>
    <t>Paint Brush 4”</t>
  </si>
  <si>
    <t>Push Cart Wheel</t>
  </si>
  <si>
    <t>Heavy Duty Push Cart, Capacity: 500Kg</t>
  </si>
  <si>
    <t>Exhause Fan</t>
  </si>
  <si>
    <t>Electronic Insect Killer + Blue Light</t>
  </si>
  <si>
    <t>6.5 Paper Cup Delights Dsgn (100Pcs)</t>
  </si>
  <si>
    <t>Black And Brown Corrugated Coffee Paper Cup 8 Oz (100S)</t>
  </si>
  <si>
    <t>Fire Extinguisher, 10 Lbs</t>
  </si>
  <si>
    <t>Fire Extinguisher, 20 Lbs</t>
  </si>
  <si>
    <t>Fire Extinguisher, 5 Lbs</t>
  </si>
  <si>
    <t>Led Flashlights</t>
  </si>
  <si>
    <t>Handsoap Liquid 500Ml W/ Moisturizer</t>
  </si>
  <si>
    <t>4 Gears Neck Brace Medical Cervical Collar Breathable Neck Support Neck Pain Relief For Adult</t>
  </si>
  <si>
    <t>4 Gears Neck Brace Medical Cervical Collar Breathable Neck Support Neck Pain Relief For Kid</t>
  </si>
  <si>
    <t>Full Body Vacuum Mattress</t>
  </si>
  <si>
    <t>Medium Ice Bucket 16Cm</t>
  </si>
  <si>
    <t>Medium Ice Bucket 14Cm</t>
  </si>
  <si>
    <t>9 Inch Food Tong Food Clip Black Stainless Steel</t>
  </si>
  <si>
    <t>12 Inch Food Tong Food Clip Black Stainless Steel</t>
  </si>
  <si>
    <t>Tape Measure 7.5M</t>
  </si>
  <si>
    <t>Tape Measure 5M</t>
  </si>
  <si>
    <t>Tape Measure 3M</t>
  </si>
  <si>
    <t>Insulation Foam Double Sided 5Mm 1 Meter</t>
  </si>
  <si>
    <t>Insulation Foam Double Sided 10Mm 1 Meter</t>
  </si>
  <si>
    <t>Insulation Foam Single Sided 5Mm 1 Meter</t>
  </si>
  <si>
    <t>Insulation Foam Single Sided 10Mm 1 Meter</t>
  </si>
  <si>
    <t>Rugby 45Ml</t>
  </si>
  <si>
    <t>Rugby 300Ml</t>
  </si>
  <si>
    <t>High Quality Cutter Blade W/ Free Refill Blades</t>
  </si>
  <si>
    <t>Aluminum Foil Jumbo Thickened Roll 12" X 300 Meters Food Grade Foil / With Built-In Foil Cutter</t>
  </si>
  <si>
    <t>Aluminum Foil For Food 10M</t>
  </si>
  <si>
    <t>Aluminum Foil For Food 20M</t>
  </si>
  <si>
    <t>4 Holes Spoon And Fork Electric Heater/Sterilizer Heavy Duty</t>
  </si>
  <si>
    <t>2 Holes Spoon And Fork Electric Heater/Sterilizer Heavy Duty</t>
  </si>
  <si>
    <t>Lpg-50Klg</t>
  </si>
  <si>
    <t>Certificate Of Live Birth</t>
  </si>
  <si>
    <t>Coffee Makker Hcm 45Gcm 10-12 Cups Modern Ergonomic Design Non-Stick Heating Plate Illuminated On/Off Switch Cone Style Permanent Filter Water Level Indicator On Tank Heat Resistant Glass Carafe Hinged Tank Lid Stylish Reseroir For Coffee 265X175X310Mm"</t>
  </si>
  <si>
    <t>Coffee Mugs Ceramic 12Oz (White)</t>
  </si>
  <si>
    <t>Surgical Towel Sheet 17X27" Green</t>
  </si>
  <si>
    <t>Fire Extinguisher Hose 10Lbs</t>
  </si>
  <si>
    <t>Fire Extinguisher Hose 20Lbs</t>
  </si>
  <si>
    <t>Fire Hose Cabinet -Ul Fm Approved 1.5 X 100Ft (No Extinguisher) Single Jacket</t>
  </si>
  <si>
    <t>Bio Sando Bag, Large</t>
  </si>
  <si>
    <t>Flat Regular 60X90" Sheet For Hospital Single Thick And Soft||High Quality</t>
  </si>
  <si>
    <t>Flat Customized 75X90" Sheet For Hospital Single Thick And Soft||High Quality</t>
  </si>
  <si>
    <t>Disinfectant Chlorine"Granules" 1Kg.</t>
  </si>
  <si>
    <t>Disinfectant Chlorine"Granules"1/2Kg.</t>
  </si>
  <si>
    <t>Heavy Duty Plastic Container Drum 200 Liters</t>
  </si>
  <si>
    <t>Stock Pot (Stainless Steel, 25Cm)</t>
  </si>
  <si>
    <t>Stock Pot (Stainless Steel, 30Cm)</t>
  </si>
  <si>
    <t>Stock Pot (Stainless Steel, 35Cm)</t>
  </si>
  <si>
    <t>Stock Pot (Stainless Steel, 40Cm)</t>
  </si>
  <si>
    <t>Weighing Scale (20Kg) With Big Bowl</t>
  </si>
  <si>
    <t>Weighing Gram Scale Mini (1- 5Kg)</t>
  </si>
  <si>
    <t>Electric Meat Grinder(Heavy Duty,1Hp)</t>
  </si>
  <si>
    <t>Plastic Tray, Large</t>
  </si>
  <si>
    <t>Rope 10M (Black)</t>
  </si>
  <si>
    <t>Rope 20M (Black)</t>
  </si>
  <si>
    <t>Rope 30M (Black)</t>
  </si>
  <si>
    <t>Lap Sheet, 52X39",Green</t>
  </si>
  <si>
    <t>Mayo Tray Cover Cloth, 16X29", Green Design To Cover Mayo Stand Katrina Fabric</t>
  </si>
  <si>
    <t>A4Tech Krs-8572 Usb Black Kb &amp; Mouse Bundle</t>
  </si>
  <si>
    <t>Gtx300 Led Light Gaming Keyboard And Mouse Mechanical Keyboard With Mouse</t>
  </si>
  <si>
    <t>Backlit Wireless Bluetooth Keyboard And Mouse With Light Led</t>
  </si>
  <si>
    <t>Me Usb Wired Keyboard Office Style For Pc Laptop Fw-680</t>
  </si>
  <si>
    <t>Original Hp X500 Optical Wired Usb Mouse Take One Mouse Pad Black</t>
  </si>
  <si>
    <t>A4Tech Op-720 1200 Dpi Symmetric Dust-Resistant Wheel Plug &amp; Play Usb Optical Wired Mouse</t>
  </si>
  <si>
    <t>4Gb Ddr3 Ram</t>
  </si>
  <si>
    <t>4Gb Ddr4 Ram</t>
  </si>
  <si>
    <t>24 Dbi(24X2) Mimo Parabollic Grid Outdoor Antenna
 4G Lte
 With Cables
 Sma Connector</t>
  </si>
  <si>
    <t>Uninterrupted Power Supply (Ups): 1200Va-650W, 5 Atlet</t>
  </si>
  <si>
    <t>Ups 2,000Kva( W/ Delayed Of 15Mins)</t>
  </si>
  <si>
    <t>External Expansion 1Tb Portable Black</t>
  </si>
  <si>
    <t>External Harddrive,I Tb</t>
  </si>
  <si>
    <t>Computer Desktop</t>
  </si>
  <si>
    <t>Desktop With Icu Accessories</t>
  </si>
  <si>
    <t>Original Meet Bm-800 Condenser Microphone Kit With V8 Sound Card And Sony Headphone</t>
  </si>
  <si>
    <t>Wireless Microphone W/ Rechargeable Batteries</t>
  </si>
  <si>
    <t>Rechargeable Megaphone 30W With Voice Recorder</t>
  </si>
  <si>
    <t>Laptop 15.6" (19920X1080) Anti-Glare, * Intel Core I5 1245H, * 16Gb Soldered Lpddrs-4800, * 512 Ssd, *Integrated Intel Uhd Graphics, * Windows 11 Home , * Ms Office, * Lifetime License Starting At 1.62 Kg. (3.57 Lbs)</t>
  </si>
  <si>
    <t>Laptop Intel Core I5, Size 15.6" 16Gb Ram, 512Gb Ssd; Intergrated Intel Uhd Graphics -Activated Windows 11 Os - Activated Ms Office 2021- With External 27 "Monitor, Mechanical Keyboard, Mouse Pad And Mechanics Mouse</t>
  </si>
  <si>
    <t>Printer 3 In 1, With Adf</t>
  </si>
  <si>
    <t>Dust Blower-500W, Variable Speed
 -500W
 -Variable Speed</t>
  </si>
  <si>
    <t>Structured Cabling Cable Comb Cable Groomer
 -30 Wires Can Be Inserted</t>
  </si>
  <si>
    <t>Document Camera</t>
  </si>
  <si>
    <t>Dslr</t>
  </si>
  <si>
    <t>Develop Ineo+3351 Colour A4 Multifunctional Printer 33Ppm</t>
  </si>
  <si>
    <t>Automatic Voltage Regulator 5000W Avr</t>
  </si>
  <si>
    <t>Switching Adaptor/Power Supply</t>
  </si>
  <si>
    <t>Network Switch, 16-Port</t>
  </si>
  <si>
    <t>Network Router, 4-Port</t>
  </si>
  <si>
    <t>Utp Cable, Cat 5E 2M</t>
  </si>
  <si>
    <t>Ink , Black Btd60</t>
  </si>
  <si>
    <t>Ink , Cyan Bt5000</t>
  </si>
  <si>
    <t>Ink , Magenta Bt5001</t>
  </si>
  <si>
    <t>Ink For Dcp-T 420W Printer , Yellow</t>
  </si>
  <si>
    <t>Ink For Dcp-T 420W Printer , Black</t>
  </si>
  <si>
    <t>Ink For Dcp-T 420W Printer, Cyan</t>
  </si>
  <si>
    <t>Ink For Dcp-T 420W Printer, Magenta</t>
  </si>
  <si>
    <t>Ink For L5290 Printer, Black</t>
  </si>
  <si>
    <t>Ink For L5290 Printer, Cyan</t>
  </si>
  <si>
    <t>Ink For L5290 Printer, Magenta</t>
  </si>
  <si>
    <t>Ink For L5290 Printer, Yellow</t>
  </si>
  <si>
    <t>Ink- Hp (Black) Gt52 Magenta</t>
  </si>
  <si>
    <t>Ink- Hp (Black) Gt52 Yellow</t>
  </si>
  <si>
    <t>Ink- Hp (Black) Gt52Cyan</t>
  </si>
  <si>
    <t>Ink- Hp (Black) Gt53</t>
  </si>
  <si>
    <t>Ink, Brother Black</t>
  </si>
  <si>
    <t>Ink, Brother Cyan</t>
  </si>
  <si>
    <t>Ink, Brother Magenta</t>
  </si>
  <si>
    <t>Ink, Brother Yellow</t>
  </si>
  <si>
    <t>Ink, Hp Black Gt52</t>
  </si>
  <si>
    <t>Ink, Hp Cyan Gt52</t>
  </si>
  <si>
    <t>Ink, Hp Magenta Gt52</t>
  </si>
  <si>
    <t>Ink, Hp Yellow Gt52</t>
  </si>
  <si>
    <t>Ink, Printe, Cyan</t>
  </si>
  <si>
    <t>Ink, Printer, Black</t>
  </si>
  <si>
    <t>Ink, Printer, Blue</t>
  </si>
  <si>
    <t>Ink, Printer, Magenta</t>
  </si>
  <si>
    <t>Printer Ink Epson (003) Bk</t>
  </si>
  <si>
    <t>Printer Ink Epson (003) C</t>
  </si>
  <si>
    <t>Printer Ink Epson (003) M</t>
  </si>
  <si>
    <t>Printer Ink Epson (003) Y</t>
  </si>
  <si>
    <t>Printer Ink, Epson L121 Ink 664,Cyan</t>
  </si>
  <si>
    <t>Printer Ink, Epson L121 Ink 664,Magenta</t>
  </si>
  <si>
    <t>Printer Ink, Epson L121 Ink 664,Yellow</t>
  </si>
  <si>
    <t>Printer Ink, Epson L121, Ink 664,Black</t>
  </si>
  <si>
    <t>Printer Ink, Epson L360 Ink 664, Cyan</t>
  </si>
  <si>
    <t>Printer Ink, Epson L360 Ink 664, Magenta</t>
  </si>
  <si>
    <t>Printer Ink, Epson L360 Ink 664, Yellow</t>
  </si>
  <si>
    <t>Printer Ink, Epson L360, Ink 664,Black</t>
  </si>
  <si>
    <t>Printer Ink, Epson L805 Ink 673 ,Cyan</t>
  </si>
  <si>
    <t>Printer Ink, Epson L805 Ink 673 ,Lm</t>
  </si>
  <si>
    <t>Printer Ink, Epson L805 Ink 673 ,Magenta</t>
  </si>
  <si>
    <t>Printer Ink, Epson L805 Ink 673 ,Yellow</t>
  </si>
  <si>
    <t>Printer Ink, Epson L805 Ink 673,Lc</t>
  </si>
  <si>
    <t>Printer Ink, Ink For L14150 Epson Black</t>
  </si>
  <si>
    <t>Printer Ink, Ink For L14150 Epson Colored</t>
  </si>
  <si>
    <t>Printer Ink, Ink For L5290 Epson Colored</t>
  </si>
  <si>
    <t>Printer Ink,Epson L805, Ink 673 ,Black</t>
  </si>
  <si>
    <t>Printer Ink Epson (008) Bk</t>
  </si>
  <si>
    <t>Printer Ink Epson (008) C</t>
  </si>
  <si>
    <t>Printer Ink Epson (008) M</t>
  </si>
  <si>
    <t>Printer Ink Epson (008) Y</t>
  </si>
  <si>
    <t>Printer Ink Epson (001) Bk</t>
  </si>
  <si>
    <t>Printer Ink Epson (001) C</t>
  </si>
  <si>
    <t>Printer Ink Epson (001) M</t>
  </si>
  <si>
    <t>Printer Ink Epson (001) Y</t>
  </si>
  <si>
    <t>Toner 4Mp2001</t>
  </si>
  <si>
    <t>Power Cord (Printer, Cpu, Monitor)</t>
  </si>
  <si>
    <t>Bt5000C (Cyan)</t>
  </si>
  <si>
    <t>Bt5000M (Magenta)</t>
  </si>
  <si>
    <t>Bt5000Y (Yellow)</t>
  </si>
  <si>
    <t>Btd60Bk (Black)</t>
  </si>
  <si>
    <t>3 Way Stop Cock, 50'S/Box</t>
  </si>
  <si>
    <t>Aidex Solution (Clyteraldehyde Solution)</t>
  </si>
  <si>
    <t>Alcohol 70% Gallon</t>
  </si>
  <si>
    <t>Anesthesia Facemask Adult, 6Pcs/Pack</t>
  </si>
  <si>
    <t>Anesthesia Facemask Pedia, 6Pcs/Pack</t>
  </si>
  <si>
    <t>Armored Tube/ Re-Inforced Tube With Cuff Id 6.5Mm</t>
  </si>
  <si>
    <t>Armored Tube/ Re-Inforced Tube With Cuff Murphy</t>
  </si>
  <si>
    <t>Armored Tube/ Re-Inforced Tube With Cuff Murphy Eye</t>
  </si>
  <si>
    <t>Armsling Large Size With Shoulder Pad</t>
  </si>
  <si>
    <t>Armsling Medium Size With Shoulder Pad</t>
  </si>
  <si>
    <t>Armsling Small Size With Shoulder Pad</t>
  </si>
  <si>
    <t>Autoclave Tape Indicator</t>
  </si>
  <si>
    <t>Blood Transfusion Set, Terufusion, 20Ml +/-0.1Ml, 20 Drops Per Milliliter, 25'S</t>
  </si>
  <si>
    <t>Bone Wax Hemostat Bone Bleeding Pack</t>
  </si>
  <si>
    <t>Breathing Circuit Adult</t>
  </si>
  <si>
    <t>Breathing Circuit Pedia</t>
  </si>
  <si>
    <t>Carbon Dioxide(Co2) Tank</t>
  </si>
  <si>
    <t>Cautery Pencil, Disposable, Single Use</t>
  </si>
  <si>
    <t>Cautery Pencil, Disposable, Single Use, Bipolar</t>
  </si>
  <si>
    <t>Cautery Pencil, Disposable, Single Use, Long Tip</t>
  </si>
  <si>
    <t>Chromic 1 Round Bodied, Softcat, 12'S/Box, Catgut Absorbable, 40Mm, 1/2 C</t>
  </si>
  <si>
    <t>Chromic 1/0 Cutting Bodied, Softcat, 12'S/Box, Catgut Absorbable, 40Mm, 1/2 C</t>
  </si>
  <si>
    <t>Chromic 2/0 Cutting Bodied, Softcat, 12'S/Box, Catgut Absorbable, 40Mm, 1/2 C</t>
  </si>
  <si>
    <t>Chromic 2/0 Round Bodied, Softcat, 12'S/Box, Catgut Absorbable, 40Mm, 1/2 C</t>
  </si>
  <si>
    <t>Chromic 3/0 Cutting Bodied, Softcat, 12'S/Box, Catgut Absorbable, 40Mm, 1/2 C</t>
  </si>
  <si>
    <t>Chromic 3/0 Round Bodied, Softcat, 12'S/Box, Catgut Absorbable, 40Mm, 1/2 C</t>
  </si>
  <si>
    <t>Chromic 4/0 Cutting Bodied, Softcat, 12'S/Box, Catgut Absorbable, 40Mm, 1/2 C</t>
  </si>
  <si>
    <t>Chromic 4/0 Round Bodied, Softcat, 12'S/Box, Catgut Absorbable, 40Mm, 1/2 C</t>
  </si>
  <si>
    <t>Clean Gloves Large, 100'S//Box</t>
  </si>
  <si>
    <t>Clean Gloves Medium, 100'S/Box</t>
  </si>
  <si>
    <t>Colostomy Bag</t>
  </si>
  <si>
    <t>Cotton Suture C182( 2/0, 18'), 18"X10 Strands, Sterile</t>
  </si>
  <si>
    <t>Cotton Pledget 100'S/Box</t>
  </si>
  <si>
    <t>Cotton Roll 400G</t>
  </si>
  <si>
    <t>Ctg Paper For Cosmo Fm10</t>
  </si>
  <si>
    <t>Ctg Paper For Edan F9</t>
  </si>
  <si>
    <t>Disposable Electrosurgical Pad (Cautery Pen) Universal Connector</t>
  </si>
  <si>
    <t>Disposable Electrosurgical Pen (Cautery Pen) Hand Switch</t>
  </si>
  <si>
    <t>Distilled Water, 7 Liters</t>
  </si>
  <si>
    <t>Durapore 2 Inch,12'S/ Box</t>
  </si>
  <si>
    <t>Ecg Electrodes 50'S/Pack</t>
  </si>
  <si>
    <t>Ecg Paper 63 Mm X 30 Mm</t>
  </si>
  <si>
    <t>Ecg Paper Zoncare New 110 Mm X 20 M</t>
  </si>
  <si>
    <t>Elastic Bandage 2"</t>
  </si>
  <si>
    <t>Elastic Bandage 4"</t>
  </si>
  <si>
    <t>Endotracheal Tube 10/Pcs/Box S 4.0</t>
  </si>
  <si>
    <t>Endotracheal Tube 10/Pcs/Box S 4.5</t>
  </si>
  <si>
    <t>Endotracheal Tube 10/Pcs/Box S 5</t>
  </si>
  <si>
    <t>Endotracheal Tube 10/Pcs/Box S 5.5</t>
  </si>
  <si>
    <t>Endotracheal Tube 10/Pcs/Box S 6</t>
  </si>
  <si>
    <t>Endotracheal Tube 10/Pcs/Box S 6.5</t>
  </si>
  <si>
    <t>Endotracheal Tube 10/Pcs/Box S 7</t>
  </si>
  <si>
    <t>Endotracheal Tube 10/Pcs/Box S 7.5</t>
  </si>
  <si>
    <t>Endotracheal Tube 10/Pcs/Box S 8.0</t>
  </si>
  <si>
    <t>Enzymatic Detergent, 5 Liters/Galloon
 Low-Foaming Solution, Enzyme: Sublictin Protease, Surfactant: Ampatheric(React Both As A Base And As An Acid), Biodegrable, Rinses Easily, Corrosion Inhibitor, Color: Clear Purple</t>
  </si>
  <si>
    <t>Epidural Catheter, Filter Set, G18, 1,3Mm Needle:80Mm/31/4, Plastic Tunnel:0.85X0.45X1000Mm(G20)</t>
  </si>
  <si>
    <t>Extension Tube, 50'S/Box</t>
  </si>
  <si>
    <t>Facemask 50'S/Box</t>
  </si>
  <si>
    <t>Feeding Tube F 5, 60Cm, Radio Opaque</t>
  </si>
  <si>
    <t>Feeding Tube F 8, 60Cm, Radio Opaque</t>
  </si>
  <si>
    <t>Foley Balloon Catheter Silicone Coated Size: 3Way Fr 16/30Cc,10'S/Box</t>
  </si>
  <si>
    <t>Foley Balloon Catheter Silicone Coated Size: 3Way Fr 20/30Cc,10'S/Box</t>
  </si>
  <si>
    <t>Foley Balloon Catheter Silicone Coated Size: 3Way Fr 22/30Cc,10'S/Box</t>
  </si>
  <si>
    <t>Foley Balloon Catheter Silicone Coated Size: 3Way Fr 24/30Cc,10'S/Box</t>
  </si>
  <si>
    <t>Gauze , Absorbent 2Kg/Roll, 40'S 28X24 Mesh</t>
  </si>
  <si>
    <t>Gauze, Absorbent Sponge, Sterile Per Pack, 3X6 Ply, 28X24 Mesh, 100 Pads/Box</t>
  </si>
  <si>
    <t>Gauze, Absorbent Sponge, Sterile Per Pack, 4"X4" X 8 Ply, 28X24 Mesh, 100 Pads/Box</t>
  </si>
  <si>
    <t>Gauze, Absorbent Sponge, Sterile Per Pack, 6X6 Ply, 28X24 Mesh, 100 Pads/Box</t>
  </si>
  <si>
    <t>Gauze, Absorbent Sponge, Sterile Per Pack, 4"X20"X24Ply,</t>
  </si>
  <si>
    <t>Gauze, V-Pack, Sterile Per Pack</t>
  </si>
  <si>
    <t>Glucometer Strips, Easytouch, 25'S/Vial</t>
  </si>
  <si>
    <t>Hemolock(Liagating Clip) With Applicator</t>
  </si>
  <si>
    <t>Heplock, With Extension Tube</t>
  </si>
  <si>
    <t>High Level Disinfectant Solution, 3.78 L/ Gallon 0.55% Ortho-Phthalaldehyde In An Aqueous Base Containing Buffers , Cholating Agents And A Corrosion Inhibitor,</t>
  </si>
  <si>
    <t>Indocyanine Green Dye</t>
  </si>
  <si>
    <t>Indwelling Foley Catheter Fr. 10,10'S/Box</t>
  </si>
  <si>
    <t>Indwelling Foley Catheter Fr. 12,10'S/Box</t>
  </si>
  <si>
    <t>Indwelling Foley Catheter Fr. 14,10'S/Box</t>
  </si>
  <si>
    <t>Indwelling Foley Catheter Fr. 16,10'S/Box</t>
  </si>
  <si>
    <t>Indwelling Foley Catheter Fr. 18, 10'S/Box</t>
  </si>
  <si>
    <t>Indwelling Foley Catheter Fr. 22, 10'S/Box</t>
  </si>
  <si>
    <t>Indwelling Foley Catheter Fr. 24, 10'S/Box</t>
  </si>
  <si>
    <t>Indwelling Foley Catheter Fr. 8, 10'S/Box</t>
  </si>
  <si>
    <t>Infufflation Tubing Set With Gas Filter</t>
  </si>
  <si>
    <t>Intravenous Catheter G.20</t>
  </si>
  <si>
    <t>Intravenous Catheter G.26</t>
  </si>
  <si>
    <t>Iopamidol 612Mg/Ml</t>
  </si>
  <si>
    <t>Irrigating Solution(0.9% Na Chloride)12'S/Box</t>
  </si>
  <si>
    <t>Iv Cath 18G/0.7/19, 23Ml/Min,100'S/Box, Introcan Safety</t>
  </si>
  <si>
    <t>Iv Cath 20G/0.7/19, 23Ml/Min,100'S/Box, Introcan Safety</t>
  </si>
  <si>
    <t>Iv Cath 22G/0.7/19, 23Ml/Min,100'S/Box, Introcan Safety</t>
  </si>
  <si>
    <t>Iv Cath 24G/0.7/19, 23Ml/Min,100'S/Box, Introcan Safety</t>
  </si>
  <si>
    <t>Iv Cath 26G/0.7/19, 23Ml/Min,100'S/Box, Introcan Safety</t>
  </si>
  <si>
    <t>Jackson Pratt, Silicon Flat Drain, 100Cc /Ml Reservoir, With Sharp Edge.</t>
  </si>
  <si>
    <t>Kn95 , Ear Loop, 3M, Low Breathing Resistance, High Filtration Efficiency, Adjustable Nose And Inner Foam, 50Pcs/Box</t>
  </si>
  <si>
    <t>Lancet 100'S</t>
  </si>
  <si>
    <t>Laryngeal Mask Airway #03</t>
  </si>
  <si>
    <t>Laryngeal Mask Airway #04</t>
  </si>
  <si>
    <t>Laryngeal Mask Airway #2.0</t>
  </si>
  <si>
    <t>Laryngeal Mask Airway #2.5</t>
  </si>
  <si>
    <t>Leukoplast 2.5X5M,</t>
  </si>
  <si>
    <t>Lidocaine Spray</t>
  </si>
  <si>
    <t>Ligating Clip Cartridge Color Green, Titanium, Lt 300(2 In 1 Size Med/Large) 18'S/Box</t>
  </si>
  <si>
    <t>Ligating Clip Cartridge Color Yellow, Titanium, Lt 400(2 In 1 Size Med/Large) 18'S/Box</t>
  </si>
  <si>
    <t>Lubricant Waterbased, In Sachet, 50 Sachets/Box</t>
  </si>
  <si>
    <t>Mersilk 2/0 Strands</t>
  </si>
  <si>
    <t>Monocryl 1 Round, 4.0 Metric, 36"(90Cm), Needle: Ctx 48Mm 1/2C Taper, (Poliglecaprone 25) Suture, Violet Monofilament, 3Dozen/Box</t>
  </si>
  <si>
    <t>Monocryl 2-0, 3.0 Metric, 27"(70Cm), Needle: Sh 26Mm 1/2C Taper, (Poliglecaprone 25) Suture, Undyed Monofilament, 3Dozen/Box</t>
  </si>
  <si>
    <t>Nasogastric Tube Fr. 10 Silicon</t>
  </si>
  <si>
    <t>Nasogastric Tube Fr. 12 Silicon</t>
  </si>
  <si>
    <t>Nasogastric Tube Fr. 14 Silicon</t>
  </si>
  <si>
    <t>Nasogastric Tube Fr. 16 Silicon</t>
  </si>
  <si>
    <t>Nasogastric Tube Fr. 18 Silicon</t>
  </si>
  <si>
    <t>Nasogastric Tube Fr. 20 Silicon</t>
  </si>
  <si>
    <t>Needle G 26 100'S/Box</t>
  </si>
  <si>
    <t>Nylon 3/0 Cutting ,24 Mm, 3/8 Circle, Reverse Cutting. Nylon, Non-Absorbable. Black Monofilament. 1 Dozen/Box</t>
  </si>
  <si>
    <t>Nylon 4/0 Cutting ,1.5 Metric, 18"(45Mm), P-3, 13Mm 3/8 Circle, Reverse Cutting. Nylon, Non-Absorbable. Black , Monofilament. 1 Dozen/Box</t>
  </si>
  <si>
    <t>Nylon 4/0 Cutting ,24 Mm, 3/8 Circle, Cutting. Nylon, Non-Absorbable. Black Monofilament. 1 Dozen/Box</t>
  </si>
  <si>
    <t>Nylon 5/0 Cutting ,1 Metric, 90Cm, Prime, 12Mm 3/8 Circle, Reverse Cutting. Nylon, Non-Absorbable. Black , Monofilament. 1 Dozen/Box</t>
  </si>
  <si>
    <t>Nylon 5/0 Cutting ,24 Mm, 3/8 Circle, Cutting. Nylon, Non-Absorbable. Black Monofilament. 1 Dozen/Box</t>
  </si>
  <si>
    <t>Op-Site Dressing 15.5X 8.5Cm (20Pcs/Box)</t>
  </si>
  <si>
    <t>Op-Site Dressing 20X10Cm (20Pcs/Box)</t>
  </si>
  <si>
    <t>Op-Site Dressing 25X10Cm (20Pcs/Box)</t>
  </si>
  <si>
    <t>Op-Site Dressing 40X10Cm (10Pcs/Box)</t>
  </si>
  <si>
    <t>Op-Site Dressing 9.5X8.5Cm (20Pcs/Box)</t>
  </si>
  <si>
    <t>Oropharyngeal Airway#02</t>
  </si>
  <si>
    <t>Oropharyngeal Airway#03</t>
  </si>
  <si>
    <t>Oropharyngeal Airway#04</t>
  </si>
  <si>
    <t>Orthopedic Casting Tape "3X 4 Yd (Blue Fiberglass)</t>
  </si>
  <si>
    <t>Orthopedic Casting Tape "4X 4 Yd (Blue Fiberglass)</t>
  </si>
  <si>
    <t>Oxygen Cannula Adult, 10'S/Pack</t>
  </si>
  <si>
    <t>Oxygen Cannula Infant/Neonate, 10'S/Pack</t>
  </si>
  <si>
    <t>Oxygen Cannula Pedia, 10'S/Pack</t>
  </si>
  <si>
    <t>Oxygen Facemask Adult, 10'S/Pack</t>
  </si>
  <si>
    <t>Oxygen Facemask Neonate/Infant, 10'S/Pack</t>
  </si>
  <si>
    <t>Oxygen Facemask Pedia, 10'S/Pack</t>
  </si>
  <si>
    <t>Paratulle, Vaselinized Gauze, 10/Pack</t>
  </si>
  <si>
    <t>Penrose Tube 1", X-Ray Opaque</t>
  </si>
  <si>
    <t>Penrose Tube 1/2", X-Ray Opaque</t>
  </si>
  <si>
    <t>Penrose Tube 1/4", X-Ray Opaque</t>
  </si>
  <si>
    <t>Prolene 0 Round , 3.5 Metric, 30"(75Cm), (Polypropylene Suture) Blue Monofilament,Fslx 26Mm 3/8C Reverse Cutting (3 Dozen /Box)</t>
  </si>
  <si>
    <t>Prolene 2-0, 3.0 Metric, 18"(45Cm), (Polypropylene Suture) Blue Monofilament,Fs 26Mm 3/8C Reverse Cutting</t>
  </si>
  <si>
    <t>Prolene 3-0, Round, (Polypropylene Suture) Blue Monofilament,Fs 26Mm 3/8C Reverse Cutting</t>
  </si>
  <si>
    <t>Prolene 5-0 Round, (Polypropylene Suture) Blue Monofilament,Fs 26Mm 3/8C Reverse Cutting</t>
  </si>
  <si>
    <t>Prolene 6-0 Round, (Polypropylene Suture) Blue Monofilament,Fs 26Mm 3/8C Reverse Cutting</t>
  </si>
  <si>
    <t>Prolene Polypropylene Mesh( 15X10Cm) 1 Pack/Box</t>
  </si>
  <si>
    <t>Prolene Polypropylene Mesh( 15X15Cm) , 1 Pack/Box</t>
  </si>
  <si>
    <t>Prolene Polypropylene Mesh( 7.5X15Cm) 3"X 6"), 6'S/Box</t>
  </si>
  <si>
    <t>Providone Iodine 10%</t>
  </si>
  <si>
    <t>Providone Iodine 7.5%</t>
  </si>
  <si>
    <t>Rae Tube With Cuff, I.D. 5</t>
  </si>
  <si>
    <t>Rae Tube With Cuff, I.D. 5.5</t>
  </si>
  <si>
    <t>Rae Tube With Cuff, I.D. 6</t>
  </si>
  <si>
    <t>Rae Tube With Cuff, I.D. 6.5</t>
  </si>
  <si>
    <t>Rae Tube With Cuff, I.D. 7</t>
  </si>
  <si>
    <t>Rae Tube With Cuff, I.D. 7.5</t>
  </si>
  <si>
    <t>Rae Tube With Cuff, I.D. 8</t>
  </si>
  <si>
    <t>Ram Cannula 3</t>
  </si>
  <si>
    <t>Scrub Brush With Providone Iodine 7.5%</t>
  </si>
  <si>
    <t>Silk 1/0 Cutting, 12S/ Box</t>
  </si>
  <si>
    <t>Silk 1/0 Round, 12S/ Box</t>
  </si>
  <si>
    <t>Silk 2/0 Cutting, 12S/ Box</t>
  </si>
  <si>
    <t>Silk 2/0 Round, 12S/ Box</t>
  </si>
  <si>
    <t>Silk 3/0 Cutting, 12S/ Box</t>
  </si>
  <si>
    <t>Silk 3/0 Round, 12S/ Box</t>
  </si>
  <si>
    <t>Silkam 2/0 Strand</t>
  </si>
  <si>
    <t>Silkam 3/0 Strands</t>
  </si>
  <si>
    <t>Skin Stapler, 35W, Inclusion Of 1 Stapler Remover/Box, (5'S/Box)</t>
  </si>
  <si>
    <t>Soluset, Dosifix, Burette 150Ml , Luer Lock</t>
  </si>
  <si>
    <t>Spinal Needle(Spinocan 25Gx3 1/2)</t>
  </si>
  <si>
    <t>Sputum Cap, Sterile, 50'S/Bag</t>
  </si>
  <si>
    <t>Sterile Gloves S7, Latex, Powder Free, 50 Pairs/Box</t>
  </si>
  <si>
    <t>Sterile Gloves S7.5, Latex, Powder Free, 50 Pairs/Box</t>
  </si>
  <si>
    <t>Sterile Specimen Cap, 100'S/Box</t>
  </si>
  <si>
    <t>Sterile Water For Injection,20'S/Box</t>
  </si>
  <si>
    <t>Sterillium, Handrub Skin Disinfectant, 1L</t>
  </si>
  <si>
    <t>Stomach Tube With X-Ray Line Fr14</t>
  </si>
  <si>
    <t>Stomach Tube With X-Ray Line Fr16</t>
  </si>
  <si>
    <t>Stomach Tube With X-Ray Line Fr18</t>
  </si>
  <si>
    <t>Stylet Guidewire Adult</t>
  </si>
  <si>
    <t>Stylet Guidewire Neonate</t>
  </si>
  <si>
    <t>Stylet Guidewire Pedia</t>
  </si>
  <si>
    <t>Suction Catheter Fr 10 100'S/Box</t>
  </si>
  <si>
    <t>Suction Catheter Fr 12 100'S/Box</t>
  </si>
  <si>
    <t>Suction Catheter Fr 14 100'S/Box</t>
  </si>
  <si>
    <t>Suction Catheter Fr 16 100'S/Box</t>
  </si>
  <si>
    <t>Suction Catheter Fr 8 100'S/Box</t>
  </si>
  <si>
    <t>Suction Catheter Fr5 100'S/Box</t>
  </si>
  <si>
    <t>Suction Set, Yankeur Handle With Control, With 210 Cm F/F Universal Connecting Tube</t>
  </si>
  <si>
    <t>Surgical Sterile Blade #10, 100Pcs/Box</t>
  </si>
  <si>
    <t>Surgical Sterile Blade #11, 100Pcs/Box</t>
  </si>
  <si>
    <t>Surgical Sterile Blade #12, 100Pcs/Box</t>
  </si>
  <si>
    <t>Surgical Sterile Blade #15, 100Pcs/Box</t>
  </si>
  <si>
    <t>Surgical Sterile Blade #20, 100Pcs/Box</t>
  </si>
  <si>
    <t>Surgicel Absorbable Hemostat (3"X4")</t>
  </si>
  <si>
    <t>Syringe , 50Cc/Ml, Disposable, Luer Lock Tip, 25Gx5/8"( 0.50X16Mm) , 20 Pcs/ Box, Sterile</t>
  </si>
  <si>
    <t>Syringe , Tuberculin, 1Cc/Ml, Disposable, Luer Lock Tip, 25Gx5/8"( 0.50X16Mm) , 100 Pcs/ Box, Sterile</t>
  </si>
  <si>
    <t>Syringe 10Cc/Ml, Disposable, Luer Lock Tip, 23Gx1" (.60X25Mm) 100 Pcs/ Box, Sterile</t>
  </si>
  <si>
    <t>Syringe 1Cc/Ml, Disposable, Luer Lock Tip, 23Gx1" (.60X25Mm) 100 Pcs/ Box, Sterile</t>
  </si>
  <si>
    <t>Syringe 20Cc/Ml, Disposable, Luer Lock Tip, 23Gx1" (.60X25Mm) 100 Pcs/ Box, Sterile</t>
  </si>
  <si>
    <t>Syringe 3Cc/Ml, Disposable, Luer Lock Tip, 23Gx1" (.60X25Mm) 100 Pcs/ Box, Sterile</t>
  </si>
  <si>
    <t>Syringe 5Cc/Ml, Disposable, Luer Lock Tip, 23Gx1" (.60X25Mm) 100 Pcs/ Box, Sterile</t>
  </si>
  <si>
    <t>Thora Tube # 18</t>
  </si>
  <si>
    <t>Thora Tube # 20</t>
  </si>
  <si>
    <t>Thoracic Catheter Fr. 32, 10'S/Box</t>
  </si>
  <si>
    <t>Thoracic Catheter Fr. 36, 10'S/Box</t>
  </si>
  <si>
    <t>Trocar Rubber Tube Washer 10Mm</t>
  </si>
  <si>
    <t>Trocar Rubber Tube Washer 5Mm</t>
  </si>
  <si>
    <t>T-Tube French 14</t>
  </si>
  <si>
    <t>T-Tube French 16</t>
  </si>
  <si>
    <t>Turban( Disposable Surgical Cap) 100Pcs/Pack, 21" Non Sterile</t>
  </si>
  <si>
    <t>Umbilical Catheter S. 4, 10'S/Box</t>
  </si>
  <si>
    <t>Umbilical Catheter S. 5, 10'S/Box</t>
  </si>
  <si>
    <t>Umbilical Catheter S. 6,10'S/Box</t>
  </si>
  <si>
    <t>Umbilical Catheter S. 8, 10'S/Box</t>
  </si>
  <si>
    <t>Urine Bag, 10'S /Pack</t>
  </si>
  <si>
    <t>Vicryl 2/O Round, Coated Vicryl Plus, Antibacterial/Polyglactin 910, Violet Braided Absorbable Suture, Needle: 40Mm, 1/2C, 36 Sachet/Box</t>
  </si>
  <si>
    <t>Vicryl 3/0 Cutting, Coated Vicryl Plus, Antibacterial/Polyglactin 910, Violet Braided Absorbable Suture, Needle: 26Mm, 1/2C, 36 Sachet/Box</t>
  </si>
  <si>
    <t>Vicryl 3/0 Round, Coated Vicryl Plus, Antibacterial/Polyglactin 910, Violet Braided Absorbable Suture, Needle: 26Mm, 1/2C, 36 Sachet/Box</t>
  </si>
  <si>
    <t>Vicryl 4/0 Cutting,Needle16Mm 3/8C, Coated Vicryl Plus, Antibacterial/Polyglactin 910, Violet Braided Absorbable Suture, 36'S/Box</t>
  </si>
  <si>
    <t>Vicryl 4/0 Round,Needle16Mm 3/8C, Coated Vicryl Plus, Antibacterial/Polyglactin 910, Violet Braided Absorbable Suture, 36'S/Box</t>
  </si>
  <si>
    <t>Vicryl O , Coated Vicryl Plus, Antibacterial/Polyglactin 910, Violet Braided Absorbable Suture, Needle: 40Mm, 1/2C, 36 Sachet/Box</t>
  </si>
  <si>
    <t>Wadding Sheet, 6" / 5 Yards</t>
  </si>
  <si>
    <t>Refrigerator For Breast Milk Storage</t>
  </si>
  <si>
    <t>Dental Cotton Plier Stainless Steel/Tweezer</t>
  </si>
  <si>
    <t>Aspirating Syringe</t>
  </si>
  <si>
    <t>Clamp Type Mouth Prop/Guard</t>
  </si>
  <si>
    <t>Dental Polishing Burs Kit/Finishing Kit Burs Set</t>
  </si>
  <si>
    <t>Diamond Pear Shape Burs</t>
  </si>
  <si>
    <t>Diamond Round Burs Size 1/4.5,1Mm</t>
  </si>
  <si>
    <t>High Speed Dental Handpiece Drill 2 Holes</t>
  </si>
  <si>
    <t>High Speed Dental Handpiece Drill 2 Holes 45 Degree</t>
  </si>
  <si>
    <t>Jacquettes Periodontal Scalers</t>
  </si>
  <si>
    <t>Luxator/Elevator With Thin Curve Tips</t>
  </si>
  <si>
    <t>Mouth Mirror</t>
  </si>
  <si>
    <t>Stainless Tray W/O Cover</t>
  </si>
  <si>
    <t>Composite Cement Packable And Flowable</t>
  </si>
  <si>
    <t>Microbrush Applicator Tips/ Bottle Container 100S</t>
  </si>
  <si>
    <t>Prophy Lactic Cleaning Paste Tube 50G</t>
  </si>
  <si>
    <t>Prophy Pumice Powder 500G</t>
  </si>
  <si>
    <t>Patient Gown Adult, Demure Cloth/Tetron Fabric, Standard Size, Free Size, Back Tie, Open Back, Unisex, Printed Color (Green)</t>
  </si>
  <si>
    <t>Patient Gown ,Pedia/Toddler, Demure Cloth/Tetron Fabric, Standard Size, Free Size, Back Tie, Open Back, Unisex, Printed Color (Green)</t>
  </si>
  <si>
    <t>gown</t>
  </si>
  <si>
    <r>
      <t xml:space="preserve">MEDICAL EQUIPMENT - Semi Expendable (price </t>
    </r>
    <r>
      <rPr>
        <b/>
        <i/>
        <u/>
        <sz val="11"/>
        <color theme="0"/>
        <rFont val="Calibri"/>
        <family val="2"/>
        <scheme val="minor"/>
      </rPr>
      <t>BELOW</t>
    </r>
    <r>
      <rPr>
        <b/>
        <i/>
        <sz val="11"/>
        <color theme="0"/>
        <rFont val="Calibri"/>
        <family val="2"/>
        <scheme val="minor"/>
      </rPr>
      <t xml:space="preserve"> 50,000.00)</t>
    </r>
  </si>
  <si>
    <r>
      <t xml:space="preserve">MEDICAL EQUIPMENT (price </t>
    </r>
    <r>
      <rPr>
        <b/>
        <i/>
        <u/>
        <sz val="11"/>
        <color theme="0"/>
        <rFont val="Calibri"/>
        <family val="2"/>
        <scheme val="minor"/>
      </rPr>
      <t>ABOVE</t>
    </r>
    <r>
      <rPr>
        <b/>
        <i/>
        <sz val="11"/>
        <color theme="0"/>
        <rFont val="Calibri"/>
        <family val="2"/>
        <scheme val="minor"/>
      </rPr>
      <t xml:space="preserve"> 50,000.00)</t>
    </r>
  </si>
  <si>
    <t>MEDICAL SUPPLIES (consumables regardless of price)</t>
  </si>
  <si>
    <t>Flashdrive</t>
  </si>
  <si>
    <r>
      <rPr>
        <b/>
        <sz val="10"/>
        <color rgb="FF000000"/>
        <rFont val="Calibri"/>
        <family val="2"/>
        <scheme val="minor"/>
      </rPr>
      <t>INSTRUCTION: 1. Inserting new items:</t>
    </r>
    <r>
      <rPr>
        <sz val="10"/>
        <color rgb="FF000000"/>
        <rFont val="Calibri"/>
        <family val="2"/>
        <scheme val="minor"/>
      </rPr>
      <t xml:space="preserve"> consider alphabetical order
                           </t>
    </r>
    <r>
      <rPr>
        <b/>
        <sz val="10"/>
        <color rgb="FF000000"/>
        <rFont val="Calibri"/>
        <family val="2"/>
        <scheme val="minor"/>
      </rPr>
      <t>2</t>
    </r>
    <r>
      <rPr>
        <sz val="10"/>
        <color rgb="FF000000"/>
        <rFont val="Calibri"/>
        <family val="2"/>
        <scheme val="minor"/>
      </rPr>
      <t xml:space="preserve">. </t>
    </r>
  </si>
  <si>
    <r>
      <t xml:space="preserve">OFFICE EQUIPMENT (price </t>
    </r>
    <r>
      <rPr>
        <b/>
        <i/>
        <u/>
        <sz val="11"/>
        <color theme="0"/>
        <rFont val="Calibri"/>
        <family val="2"/>
        <scheme val="minor"/>
      </rPr>
      <t>ABOVE</t>
    </r>
    <r>
      <rPr>
        <b/>
        <i/>
        <sz val="11"/>
        <color theme="0"/>
        <rFont val="Calibri"/>
        <family val="2"/>
        <scheme val="minor"/>
      </rPr>
      <t xml:space="preserve"> 50,000)</t>
    </r>
  </si>
  <si>
    <r>
      <t xml:space="preserve">OFFICE EQUIPMENT -Semi Expendable (price </t>
    </r>
    <r>
      <rPr>
        <b/>
        <i/>
        <u/>
        <sz val="11"/>
        <rFont val="Calibri"/>
        <family val="2"/>
        <scheme val="minor"/>
      </rPr>
      <t>BELOW</t>
    </r>
    <r>
      <rPr>
        <b/>
        <i/>
        <sz val="11"/>
        <rFont val="Calibri"/>
        <family val="2"/>
        <scheme val="minor"/>
      </rPr>
      <t xml:space="preserve"> 50,000)</t>
    </r>
  </si>
  <si>
    <t>OFFICE SUPPLIES (consumables regardless of price)</t>
  </si>
  <si>
    <r>
      <t xml:space="preserve">IT EQUIPMENT (price </t>
    </r>
    <r>
      <rPr>
        <b/>
        <i/>
        <u/>
        <sz val="11"/>
        <color theme="0"/>
        <rFont val="Calibri"/>
        <family val="2"/>
        <scheme val="minor"/>
      </rPr>
      <t>ABOVE</t>
    </r>
    <r>
      <rPr>
        <b/>
        <i/>
        <sz val="11"/>
        <color theme="0"/>
        <rFont val="Calibri"/>
        <family val="2"/>
        <scheme val="minor"/>
      </rPr>
      <t xml:space="preserve"> 50,000)</t>
    </r>
  </si>
  <si>
    <r>
      <t xml:space="preserve">IT EQUIPMENT -Semi Expendable (price </t>
    </r>
    <r>
      <rPr>
        <b/>
        <i/>
        <u/>
        <sz val="11"/>
        <rFont val="Calibri"/>
        <family val="2"/>
        <scheme val="minor"/>
      </rPr>
      <t>BELOW</t>
    </r>
    <r>
      <rPr>
        <b/>
        <i/>
        <sz val="11"/>
        <rFont val="Calibri"/>
        <family val="2"/>
        <scheme val="minor"/>
      </rPr>
      <t xml:space="preserve"> 50,000)</t>
    </r>
  </si>
  <si>
    <t>IT SUPPLIES (consumables regardless of price)</t>
  </si>
  <si>
    <r>
      <t xml:space="preserve">JANITORIAL EQUIPMENT -Semi Expendable (price </t>
    </r>
    <r>
      <rPr>
        <b/>
        <i/>
        <u/>
        <sz val="11"/>
        <rFont val="Calibri"/>
        <family val="2"/>
        <scheme val="minor"/>
      </rPr>
      <t>BELOW</t>
    </r>
    <r>
      <rPr>
        <b/>
        <i/>
        <sz val="11"/>
        <rFont val="Calibri"/>
        <family val="2"/>
        <scheme val="minor"/>
      </rPr>
      <t xml:space="preserve"> 50,000)</t>
    </r>
  </si>
  <si>
    <t>JANITORIAL SUPPLIES (consumables regardless of price)</t>
  </si>
  <si>
    <t xml:space="preserve">Unit Head </t>
  </si>
  <si>
    <t xml:space="preserve">Department Head </t>
  </si>
  <si>
    <t xml:space="preserve">                                                                                       </t>
  </si>
  <si>
    <t xml:space="preserve">Recommending Approval:     </t>
  </si>
  <si>
    <t>NELSON O. RIGOR, MD, MHA, FPSMS</t>
  </si>
  <si>
    <t>Medical Center Chief I</t>
  </si>
  <si>
    <t>Anesthesia Machine ;</t>
  </si>
  <si>
    <t>Automated Refractor</t>
  </si>
  <si>
    <t>Burn Patient Bed Set</t>
  </si>
  <si>
    <t>Cataract Set</t>
  </si>
  <si>
    <t>Cautery Machine</t>
  </si>
  <si>
    <t>Central Monitor</t>
  </si>
  <si>
    <t>Ctg Machine</t>
  </si>
  <si>
    <t>Defibrillator</t>
  </si>
  <si>
    <t>Ecg Machine</t>
  </si>
  <si>
    <t>Hearing And Screening Machine</t>
  </si>
  <si>
    <t>Indirect Opthalmoscope</t>
  </si>
  <si>
    <t>Infant Incubator( Double Walls Hood)</t>
  </si>
  <si>
    <t>Laryngoscope (Pedia &amp; Adult)</t>
  </si>
  <si>
    <t>Lcd Digital Chart</t>
  </si>
  <si>
    <t>Machine Syringe Pump Double</t>
  </si>
  <si>
    <t>Mechanical Ventilator</t>
  </si>
  <si>
    <t>Operating Microscope</t>
  </si>
  <si>
    <t>Or Light, Wall Mounted</t>
  </si>
  <si>
    <t>Or Table ;</t>
  </si>
  <si>
    <t>Slit Lamp</t>
  </si>
  <si>
    <t>Steam Autoclave</t>
  </si>
  <si>
    <t>Stretcher Bed With  Weighing Scale</t>
  </si>
  <si>
    <t>Suction Machine ;</t>
  </si>
  <si>
    <t>Suction Machine W/ Foot Switch W/ 2Bottles (Heavy Duty)</t>
  </si>
  <si>
    <t>Trial Lens</t>
  </si>
  <si>
    <t xml:space="preserve">2D Echo Machine </t>
  </si>
  <si>
    <t xml:space="preserve">Infusion Pump </t>
  </si>
  <si>
    <t>Medical Equipment - Semi Expendable</t>
  </si>
  <si>
    <t>Please enter your specification.</t>
  </si>
  <si>
    <t>IT Equipment</t>
  </si>
  <si>
    <t>Furniture and Fixture</t>
  </si>
  <si>
    <t>ME-001</t>
  </si>
  <si>
    <t>Other  Supplies</t>
  </si>
  <si>
    <t>Other Supplies</t>
  </si>
  <si>
    <t>Other  Equipment - Semi Expendable</t>
  </si>
  <si>
    <t>Other Equipment: Semi-Expendable</t>
  </si>
  <si>
    <t>Office  Equipment - Semi Expendable</t>
  </si>
  <si>
    <t>C</t>
  </si>
  <si>
    <t>Other  Equipment</t>
  </si>
  <si>
    <t>Desktop With ICU Accessories</t>
  </si>
  <si>
    <t xml:space="preserve">RAM Card - 4Gb Ddr4 </t>
  </si>
  <si>
    <t xml:space="preserve">RAM Card - 4Gb Ddr3 </t>
  </si>
  <si>
    <t xml:space="preserve">Mouse - Wireless Mouse Silent </t>
  </si>
  <si>
    <t xml:space="preserve">Mouse - USB, Symmetric Dust-Resistant Wheel Plug &amp; Play Usb Optical Wired </t>
  </si>
  <si>
    <t xml:space="preserve">Mouse, USB, Take One Mouse Pad Black, Original Hp X500 Optical Wired Usb </t>
  </si>
  <si>
    <t>Mouse &amp; Keyboard Bundle</t>
  </si>
  <si>
    <t xml:space="preserve">Multimeter, Analog </t>
  </si>
  <si>
    <t>Printer, Develop Ineo+3351 Colour A4 Multifunctional  33Ppm</t>
  </si>
  <si>
    <t>Mouse &amp; Keyboard,  With Light Led and Backlit Wireless Bluetooth</t>
  </si>
  <si>
    <t>Mouse &amp; Keyboard, Led Light Gaming</t>
  </si>
  <si>
    <t xml:space="preserve">Laptop with MS Office bundle </t>
  </si>
  <si>
    <t xml:space="preserve">Megaphone 30W With Voice Recorder, Rechargeable </t>
  </si>
  <si>
    <t>Condenser Microphone Kit With V8 Sound Card And Sony Headphone</t>
  </si>
  <si>
    <t>Parabollic Grid Outdoor Antenna, 24 Dbi(24X2) Mimo,  4G Lte,  With Cables,  SMA Connector</t>
  </si>
  <si>
    <t>Printer 3 In 1, With ADF</t>
  </si>
  <si>
    <t>Ups -  2,000Kva( W/ Delayed Of 15Mins)</t>
  </si>
  <si>
    <t>Wall Mount Kit\</t>
  </si>
  <si>
    <t>Ink, Bt5000C (Cyan)</t>
  </si>
  <si>
    <t>Ink, Bt5000M (Magenta)</t>
  </si>
  <si>
    <t>Ink, Epson (001) Bk</t>
  </si>
  <si>
    <t>Ink, Epson (001) C</t>
  </si>
  <si>
    <t>Ink, Epson L121 Ink 664,Cyan</t>
  </si>
  <si>
    <t>Ink, Epson L121 Ink 664,Magenta</t>
  </si>
  <si>
    <t>Ink, Epson L121 Ink 664,Yellow</t>
  </si>
  <si>
    <t>Ink, Epson L121, Ink 664,Black</t>
  </si>
  <si>
    <t>Ink, Epson L360 Ink 664, Cyan</t>
  </si>
  <si>
    <t>Ink, Epson L360 Ink 664, Magenta</t>
  </si>
  <si>
    <t>Ink, Epson L360 Ink 664, Yellow</t>
  </si>
  <si>
    <t>Ink, Epson L360, Ink 664,Black</t>
  </si>
  <si>
    <t>Ink, Epson L805 Ink 673 ,Cyan</t>
  </si>
  <si>
    <t>Ink, Epson L805 Ink 673 ,Lm</t>
  </si>
  <si>
    <t>Ink, Epson L805 Ink 673 ,Magenta</t>
  </si>
  <si>
    <t>Ink, Epson L805 Ink 673 ,Yellow</t>
  </si>
  <si>
    <t>Ink, Epson L805 Ink 673,Lc</t>
  </si>
  <si>
    <t>Ink,Epson L805, Ink 673 ,Black</t>
  </si>
  <si>
    <t>Ink ,Epson (001) M</t>
  </si>
  <si>
    <t>Ink, Epson (001) Y</t>
  </si>
  <si>
    <t>Ink, Epson (003) Bk</t>
  </si>
  <si>
    <t>Ink, Epson (003) C</t>
  </si>
  <si>
    <t>Ink, Epson (003) M</t>
  </si>
  <si>
    <t>Ink, Epson (003) Y</t>
  </si>
  <si>
    <t>Ink, Epson (008) Bk</t>
  </si>
  <si>
    <t>Ink, Epson (008) C</t>
  </si>
  <si>
    <t>Ink, Epson (008) M</t>
  </si>
  <si>
    <t>Ink, Epson (008) Y</t>
  </si>
  <si>
    <t>Ink, Btd60Bk (Black)</t>
  </si>
  <si>
    <t>Ink, Bt5000Y (Yellow)</t>
  </si>
  <si>
    <t>Ink, Epson L14150  Black</t>
  </si>
  <si>
    <t>Ink, Epson L14150  Colored</t>
  </si>
  <si>
    <t>Ink, Epson L5290  Colored</t>
  </si>
  <si>
    <t>Ink, Epson L3210</t>
  </si>
  <si>
    <t>Ink, Printer, Cyan</t>
  </si>
  <si>
    <t>Detergent Powder, scented, 1.22-1.25Kg</t>
  </si>
  <si>
    <t>Detergent Powder, scented, 585-595G</t>
  </si>
  <si>
    <t>Bleach 1000ml Lemon</t>
  </si>
  <si>
    <t>Hand/Face Towel 30 X 30Cm,  Soft Absorbent Microfiber</t>
  </si>
  <si>
    <t xml:space="preserve">Household Gloves Long Size / Laundry Gloves / Kitchen Washing Gloves/Rubber Gloves,  Thick </t>
  </si>
  <si>
    <t xml:space="preserve">Duster Feather Duster Long Pole Microfiber Duster Dust Cleaning, 280Cm Adjustable Telescopic Bending </t>
  </si>
  <si>
    <t xml:space="preserve">Aircon - 1.5Hp Split Type </t>
  </si>
  <si>
    <t xml:space="preserve">Aircon - 2Hp Split Type </t>
  </si>
  <si>
    <t>Aircon - 1Hp Split Type</t>
  </si>
  <si>
    <t>Laminating Machine A3/A4 Hot And Cold Reverse Feed Officom 220V Heavy Duty Laminator Machine</t>
  </si>
  <si>
    <t>Conference Table Light Gray, 8-10 Seater Oval, Boardroom / Meeting Tables, Office Tables</t>
  </si>
  <si>
    <t xml:space="preserve">Shelving Rack, Metal </t>
  </si>
  <si>
    <t xml:space="preserve">Chair,Monoblock </t>
  </si>
  <si>
    <t>Chair, Office  Type</t>
  </si>
  <si>
    <t>Chair, Office  Type,  Adjustable Heavy Duty</t>
  </si>
  <si>
    <t xml:space="preserve">Cabinet, Hanging </t>
  </si>
  <si>
    <t>Conference Table, Oval  4 To 10 Seater, Meeting Tables</t>
  </si>
  <si>
    <t>Sala Set , Sofa</t>
  </si>
  <si>
    <t xml:space="preserve">Shelves, Steel </t>
  </si>
  <si>
    <t>Cabinet, Filing Cabinet, Metal, 4 Layers</t>
  </si>
  <si>
    <t>Cabinet, Filing Cabinet, Steel , Specification:*4 Drawer Vertical Cabinet Recessed Handle,Storage Cabinet, Cupboard</t>
  </si>
  <si>
    <t>Cabinet, Locker Type</t>
  </si>
  <si>
    <t>Battery AA Alkaline</t>
  </si>
  <si>
    <t>Battery AAA Alkaline</t>
  </si>
  <si>
    <t>Battery, C Size , 2S/Pack</t>
  </si>
  <si>
    <t>Battery, Chargeable</t>
  </si>
  <si>
    <t>Copier Drum 1312/Mp1500/Mp2001</t>
  </si>
  <si>
    <t>Double Sided Tape (3M Strong Permanent Double Sided Super Sticky Foam Tape Roll For Vehicle Car 8/ 10/ 15/ 20 Mm *3M)</t>
  </si>
  <si>
    <t>Hanger, Flexible Rubberized,  12Pcs</t>
  </si>
  <si>
    <t>Container Drum, Heavy Duty Plastic  200 Liters</t>
  </si>
  <si>
    <t>Push Cart, Heavy Duty , Capacity: 500Kg</t>
  </si>
  <si>
    <t>Chafing Dish, Roll Tap, Buffet Set Stainless Steel Chafer And Buffet Warmer (Rectangle)</t>
  </si>
  <si>
    <t>Meat Grinder(Heavy Duty,1Hp), Electric</t>
  </si>
  <si>
    <t xml:space="preserve">Insect Killer + Blue Light, Electronic </t>
  </si>
  <si>
    <t xml:space="preserve">Vacuum Mattress, Full Body </t>
  </si>
  <si>
    <t>Chafing Dish Rollable Top Food Warmer Heater Buffet Circle Rolltop Thick Stainless Steel (Round)</t>
  </si>
  <si>
    <t>Ice Bucket, Medium  14Cm</t>
  </si>
  <si>
    <t>Ice Bucket , Medium 16Cm</t>
  </si>
  <si>
    <t>Ice Box Chest Insulated Cooler 15-Liters</t>
  </si>
  <si>
    <t>Utility Pail Bucket 24L</t>
  </si>
  <si>
    <t xml:space="preserve">Drum, O168L </t>
  </si>
  <si>
    <t>Utility Can W/ Lid, 58L (Red &amp; Blue Color)</t>
  </si>
  <si>
    <t>Ice Box Cooler Chest Insulated 30L</t>
  </si>
  <si>
    <t>Ice Box Icebox Cooler Insulated 5L</t>
  </si>
  <si>
    <t>Water Dispenser Hot And Cold Bottom Load Freestanding Automatic Water Pump</t>
  </si>
  <si>
    <t>Water Dispenser Hot And Cold Water Large Compartment Power Saving Freestanding Water Despenser</t>
  </si>
  <si>
    <t>Weighing Scale, Human Scale High Quality Mechanical Weighing Scale</t>
  </si>
  <si>
    <t>Weighing Scale, Digital Lcd Electronic Tempered Glass Weighing Scale</t>
  </si>
  <si>
    <t xml:space="preserve">Table And Chairs Set, Concrete </t>
  </si>
  <si>
    <t>Chair, Wooden,  5 Seater, Fully Furnished</t>
  </si>
  <si>
    <t xml:space="preserve">Shelves, Wooden </t>
  </si>
  <si>
    <t>Food Tong, 12 Inch Food Clip Black Stainless Steel</t>
  </si>
  <si>
    <t>Cervical Collars, 4 Gears Neck Brace Medical Cervical Collar Breathable Neck Support Neck Pain Relief For Adult</t>
  </si>
  <si>
    <t>Cervical Collars, 4 Gears Neck Brace Medical Cervical Collar Breathable Neck Support Neck Pain Relief For Kid</t>
  </si>
  <si>
    <t>Paper Cup Delights Dsgn, 6.5  (100Pcs)</t>
  </si>
  <si>
    <t>Food Tong, 9 Inch  Food Clip Black Stainless Steel</t>
  </si>
  <si>
    <t>Spoon And Fork Sterilizer, 4 Holes Spoon And Fork Electric Heater/Sterilizer Heavy Duty</t>
  </si>
  <si>
    <t>ABO and Rh Typing SERA</t>
  </si>
  <si>
    <t>Activated partial thromboplastin time reagent kit</t>
  </si>
  <si>
    <t>Albumin,120ml</t>
  </si>
  <si>
    <t>ALP</t>
  </si>
  <si>
    <t>Alt (sgpt) liquid 150ml</t>
  </si>
  <si>
    <t>Amylase</t>
  </si>
  <si>
    <t>Applicator Stick</t>
  </si>
  <si>
    <t>ASO Titer</t>
  </si>
  <si>
    <t>Ast ( sgot) liquid 150ml                                               Tie up</t>
  </si>
  <si>
    <t>Bioelab chemistry analyzer bulb</t>
  </si>
  <si>
    <t>Biosystem chemistry analyzer bulb</t>
  </si>
  <si>
    <t>Blood Urea Nitrogen,R1: 3x120ml, R2:1x90ml,STD 15ml 20mg/dl</t>
  </si>
  <si>
    <t>Blue Tips (500/pack)</t>
  </si>
  <si>
    <t>Blue top</t>
  </si>
  <si>
    <t>BS BUN color</t>
  </si>
  <si>
    <t>BS Chemistry control</t>
  </si>
  <si>
    <t>BS Cholesterol</t>
  </si>
  <si>
    <t>BS Cholesterol HDL</t>
  </si>
  <si>
    <t>BS Creatinine</t>
  </si>
  <si>
    <t>BS Glucose</t>
  </si>
  <si>
    <t>BS SGOT</t>
  </si>
  <si>
    <t>BS SGPT</t>
  </si>
  <si>
    <t>BS Triglycerides</t>
  </si>
  <si>
    <t>BS Uric acid</t>
  </si>
  <si>
    <t>BUN liquid 150ml/bot</t>
  </si>
  <si>
    <t>C3</t>
  </si>
  <si>
    <t>Calibrator Cartridge ABG (Ref/ catalogoue# 53464)</t>
  </si>
  <si>
    <t>Capillary Tube (1,000/box)</t>
  </si>
  <si>
    <t>Chemistry control level I</t>
  </si>
  <si>
    <t>Chemistry control level II</t>
  </si>
  <si>
    <t>Cholesterol (liquid) 120ml/bot</t>
  </si>
  <si>
    <t>CKMB</t>
  </si>
  <si>
    <t>Control Level I</t>
  </si>
  <si>
    <t>Control Level II</t>
  </si>
  <si>
    <t>Control Normal</t>
  </si>
  <si>
    <t>Control Pathologic</t>
  </si>
  <si>
    <t>COVID -19 RAPID ANTIGEN KITS</t>
  </si>
  <si>
    <t>Creatinine cs 120ml/bot</t>
  </si>
  <si>
    <t>Creatinine,R2:125 ml Picric Acid 40mM,Surfactant,STD 15ml2.5mg/dl</t>
  </si>
  <si>
    <t>CRP</t>
  </si>
  <si>
    <t xml:space="preserve">Cuvette </t>
  </si>
  <si>
    <t>cuvettes</t>
  </si>
  <si>
    <t>Dengue Dot (10/box)</t>
  </si>
  <si>
    <t>Direct Bilirubin,120ml</t>
  </si>
  <si>
    <t>Easylyte Cleaner</t>
  </si>
  <si>
    <t>Easylyte Expand  Electrode Ca</t>
  </si>
  <si>
    <t>Easylyte Expand  Electrode Cl</t>
  </si>
  <si>
    <t>Easylyte Expand  Electrode K</t>
  </si>
  <si>
    <t>Easylyte Expand  Electrode Na</t>
  </si>
  <si>
    <t xml:space="preserve">Easylyte Expand  Reference Electrode </t>
  </si>
  <si>
    <t>Easylyte Expand Reagent</t>
  </si>
  <si>
    <t>ERBA   Hematology Lyse                            Tie up</t>
  </si>
  <si>
    <t>ERBA  Hematology H Clean</t>
  </si>
  <si>
    <t>ERBA EC cartridge for Serum Electrolytes</t>
  </si>
  <si>
    <t>ERBA Hematology Diluent</t>
  </si>
  <si>
    <t>ERBA Normal Control for Serum Electrolytes</t>
  </si>
  <si>
    <t>ERBA Pathologic Control for Serum Electrolytes</t>
  </si>
  <si>
    <t>ESR</t>
  </si>
  <si>
    <t xml:space="preserve">Giemsa Stain </t>
  </si>
  <si>
    <t>Glucose (oxidase) liquid 120ml/bot</t>
  </si>
  <si>
    <t>Glucose Strip (50/box)</t>
  </si>
  <si>
    <t>Glucose,  1x500ml, STD: 15ml 100mg/dl</t>
  </si>
  <si>
    <t>Grams stain</t>
  </si>
  <si>
    <t>H. pylori</t>
  </si>
  <si>
    <t>HDL Cholesterol R1: 1x60ml, R2 1x20ml</t>
  </si>
  <si>
    <t>Hemaray control</t>
  </si>
  <si>
    <t>Hemaray LYSE 86D Green</t>
  </si>
  <si>
    <t>Hemaray LYSE 86H Red</t>
  </si>
  <si>
    <t>Hemax Diluent</t>
  </si>
  <si>
    <t>Hemax E-Z Cleaner (1 L)</t>
  </si>
  <si>
    <t>Hemax Lyse</t>
  </si>
  <si>
    <t>Hemax Probe cleaner</t>
  </si>
  <si>
    <t>Hepa profile</t>
  </si>
  <si>
    <t>Hepatitis B (30PCS/BOX)</t>
  </si>
  <si>
    <t>Hepatitis C  (30PCS/BOX)</t>
  </si>
  <si>
    <t>Histopath Reagent</t>
  </si>
  <si>
    <t>HIV (30PCS/BOX)</t>
  </si>
  <si>
    <t xml:space="preserve">Icubio chemistry analyzer bulb </t>
  </si>
  <si>
    <t>KOH</t>
  </si>
  <si>
    <t>Leptospira</t>
  </si>
  <si>
    <t>Liquid Auto HDL</t>
  </si>
  <si>
    <t>Lugol's Iodine</t>
  </si>
  <si>
    <t>Microbiology Reagents</t>
  </si>
  <si>
    <t>Multi Calibrator</t>
  </si>
  <si>
    <t>NBS (GAD)</t>
  </si>
  <si>
    <t>Nescofilm price</t>
  </si>
  <si>
    <t>Occult Blood</t>
  </si>
  <si>
    <t>OGTT</t>
  </si>
  <si>
    <t>Pregnancy Test Kit (50/box)</t>
  </si>
  <si>
    <t>Prime ABG Auto QC Cartridge (Ref/ catalogoue# 53464)-julz</t>
  </si>
  <si>
    <t>Prime ABG Microsensor card (Ref/ catalogoue# 2143014)</t>
  </si>
  <si>
    <t>Prothrombin  time reagent kit</t>
  </si>
  <si>
    <t>PSA</t>
  </si>
  <si>
    <t>Rayto chemistry analyzer bulb</t>
  </si>
  <si>
    <t>RBC Pipette price</t>
  </si>
  <si>
    <t>Rees Ecker Diluting Fluid</t>
  </si>
  <si>
    <t>Sample well</t>
  </si>
  <si>
    <t xml:space="preserve">SGOT     </t>
  </si>
  <si>
    <t xml:space="preserve">SGPT                                       </t>
  </si>
  <si>
    <t>Syringe Clot Catcher</t>
  </si>
  <si>
    <t>Timer (Automated)</t>
  </si>
  <si>
    <t>Total Bilirubin,120ml</t>
  </si>
  <si>
    <t>Total Cholesterol ,1x500ml, STD: 15ml 100mg/dl</t>
  </si>
  <si>
    <t>Total protein,120ml</t>
  </si>
  <si>
    <t>Triglyceride, GPO liquid 120ml</t>
  </si>
  <si>
    <t xml:space="preserve">Triglycerides                                    ERBA               </t>
  </si>
  <si>
    <t xml:space="preserve">Triglycerides, 500ml,STD: 15ml 200mg/dl                             POINTE              </t>
  </si>
  <si>
    <t xml:space="preserve">Uric acid liquid 120ml                                              </t>
  </si>
  <si>
    <t>Uric Acid,1x 500ml, STD: 15ml 5mg/d</t>
  </si>
  <si>
    <t>VTM Virus Transport Media</t>
  </si>
  <si>
    <t>Wondfo Activated Partrial Thromboplastin time Level I Control</t>
  </si>
  <si>
    <t>Wondfo Activated Partrial Thromboplastin time Level II Control</t>
  </si>
  <si>
    <t>Wondfo Prothrombin Time Level I Control</t>
  </si>
  <si>
    <t>Wondfo Prothrombin Time Level II Control</t>
  </si>
  <si>
    <t>Yellow Tips (1000/pack)</t>
  </si>
  <si>
    <t>Yellow Tops (1000/pack)</t>
  </si>
  <si>
    <t>Laboratory/Reagent Supplies</t>
  </si>
  <si>
    <t>Spoon And Fork Electric Heater/Sterilizer, 2 Holes, Heavy Duty</t>
  </si>
  <si>
    <t>Drugs and Meds</t>
  </si>
  <si>
    <t>Acetylcysteine 200mg/sachet</t>
  </si>
  <si>
    <t>Acetylcysteine 600mg/sachet</t>
  </si>
  <si>
    <t>Adenosine 6mg/2ml ampule</t>
  </si>
  <si>
    <t>Albumin, Human 20%, 50mL vial</t>
  </si>
  <si>
    <t>Allopurinol 100mg/tablet</t>
  </si>
  <si>
    <t>Allopurinol 300mg/tablet</t>
  </si>
  <si>
    <t>Aluminum Magnesium Hydroxide + Magnesium Hydroxide 200mg + 100mg tablet</t>
  </si>
  <si>
    <t>Aluminum Magnesium Hydroxide + Magnesium Hydroxide 225mg + 200mg/5ml, 60ml  suspension bottle</t>
  </si>
  <si>
    <t>Amikacin Sulfate 250mg/ml,2ml vial</t>
  </si>
  <si>
    <t>Amino Acid  8% Solutions for Infants</t>
  </si>
  <si>
    <t>Amino Acid  Solutions for Hepatic Failure, 500ml bottle</t>
  </si>
  <si>
    <t>Aminophylline 25mg/ml,10ml ampule</t>
  </si>
  <si>
    <t>Amiodarone HCl 150mg/3ml ampule</t>
  </si>
  <si>
    <t>Amiodarone HCl 200mg tablet</t>
  </si>
  <si>
    <t>Amlodipine 10mg tablet</t>
  </si>
  <si>
    <t>Amlodipine 5mg/tablet</t>
  </si>
  <si>
    <t>Amoxicillin 100mg/ml drops, 15ml</t>
  </si>
  <si>
    <t>Amoxicillin 125mg/5ml suspension, 60ml</t>
  </si>
  <si>
    <t>Amoxicillin 250mg/5ml suspension, 60ml</t>
  </si>
  <si>
    <t>Amoxicillin Trihydrate 250mg capsule</t>
  </si>
  <si>
    <t>Amoxicillin Trihydrate 500mg capsule</t>
  </si>
  <si>
    <t>Ampicillin + Sulbactam 750mg vial</t>
  </si>
  <si>
    <t>Ampicillin 1g Vial</t>
  </si>
  <si>
    <t>Ampicillin 1g/vial</t>
  </si>
  <si>
    <t>Ampicillin 250mg Vial</t>
  </si>
  <si>
    <t>Ampicillin 500mg Vial</t>
  </si>
  <si>
    <t>Ascorbic acid 100mg/ml drops, 15ml</t>
  </si>
  <si>
    <t>Ascorbic acid 100mg/ml drops, 30ml</t>
  </si>
  <si>
    <t>Ascorbic acid 100mg/ml syrup, 120ml</t>
  </si>
  <si>
    <t>Ascorbic acid 100mg/ml syrup, 60ml</t>
  </si>
  <si>
    <t>Ascorbic acid 500mg tablet</t>
  </si>
  <si>
    <t>Aspirin 80mg tablet</t>
  </si>
  <si>
    <t>Atenolol 100mg tablet</t>
  </si>
  <si>
    <t>Atenolol 50mg tablet</t>
  </si>
  <si>
    <t>Atorvastatin 10mg tablet</t>
  </si>
  <si>
    <t>Atorvastatin 20mg tablet</t>
  </si>
  <si>
    <t>Atorvastatin 40mg tablet</t>
  </si>
  <si>
    <t>Atorvastatin 80mg tablet</t>
  </si>
  <si>
    <t>Atracurium 10mg/ml  ampule</t>
  </si>
  <si>
    <t>Atropine sulfate 1mg/ml ampule</t>
  </si>
  <si>
    <t>ATS 1500 IU/0.7ml ampule</t>
  </si>
  <si>
    <t>Azithromycin 200mg/5ml suspension</t>
  </si>
  <si>
    <t>Azithromycin 500mg tablet</t>
  </si>
  <si>
    <t>Azithromycin 500mg vial</t>
  </si>
  <si>
    <t>BCG vaccine 500mcg/ml vial + 10ml diluent ampule (20 doses)</t>
  </si>
  <si>
    <t>Betahistine 16mg/tablet</t>
  </si>
  <si>
    <t>Betahistine 24mg/tablet</t>
  </si>
  <si>
    <t>Betahistine 8mg/tablet</t>
  </si>
  <si>
    <t>Betamethasone 0.1%, 5g cream</t>
  </si>
  <si>
    <t>Betxolol 0.5%, 5ml eye drops bottle</t>
  </si>
  <si>
    <t>Bisacodyl 10mg/suppository (adult)</t>
  </si>
  <si>
    <t>Bisacodyl 5mg/suppository (pedia)</t>
  </si>
  <si>
    <t>Budesonide + Formoterol 160mcg + 4.5mcg, 120doses metered dosw inhaler</t>
  </si>
  <si>
    <t>Budesonide + Formoterol 80mcg + 4.5mcg, 60doses metered dosw inhaler</t>
  </si>
  <si>
    <t>Budesonide 250mcg/ml, 2ml respiratory solution</t>
  </si>
  <si>
    <t>Bupivacaine HCl (Heavy) 0.5% , 4ml ampule</t>
  </si>
  <si>
    <t>Bupivacaine HCl (Isobaric) 0.5%, 10ml vial</t>
  </si>
  <si>
    <t>Butamirate Citrate 50mg tablet</t>
  </si>
  <si>
    <t>Calcium carbonate 500mg/tablet chewable</t>
  </si>
  <si>
    <t>Calcium Gluconate 10%, 10ml ampule</t>
  </si>
  <si>
    <t>Carbetocin 100mcg/ml solution for injection, 1ml ampule/vial</t>
  </si>
  <si>
    <t>Carboprost 250mcg/ml solution for injection, 1ml ampule</t>
  </si>
  <si>
    <t>Carvedilol 25mg/tablet</t>
  </si>
  <si>
    <t>Carvedilol 6.25mg/tablet</t>
  </si>
  <si>
    <t>Cefalexin 100mg/ml drops, 10ml</t>
  </si>
  <si>
    <t>Cefalexin 125mg/5ml suspension, 60 ml</t>
  </si>
  <si>
    <t>Cefalexin 250mg capsule</t>
  </si>
  <si>
    <t>Cefalexin 250mg/5ml suspension, 60ml</t>
  </si>
  <si>
    <t>Cefalexin 500mg/capsule</t>
  </si>
  <si>
    <t>Cefazolin 1g/vial</t>
  </si>
  <si>
    <t>Cefixime 100mg/5ml suspension, 60ml bottle</t>
  </si>
  <si>
    <t>Cefixime 200mg/capsule</t>
  </si>
  <si>
    <t>Cefixime 20mg/ml suspension, 10ml</t>
  </si>
  <si>
    <t>Cefoxitin 1g/vial</t>
  </si>
  <si>
    <t>Ceftazidime 500mg vial</t>
  </si>
  <si>
    <t>Ceftriaxone 1g vial</t>
  </si>
  <si>
    <t>Cefuroxime 125mg/5ml granules for suspension, 70ml</t>
  </si>
  <si>
    <t>Cefuroxime 250mg/5ml granules for suspension, 120ml</t>
  </si>
  <si>
    <t>Cefuroxime 500mg tablet</t>
  </si>
  <si>
    <t>Cefuroxime 750mg vial</t>
  </si>
  <si>
    <t>Celecoxib 200mg capsule</t>
  </si>
  <si>
    <t>Cetirizine 10mg tablet</t>
  </si>
  <si>
    <t>Cetirizine 2.5mg/ml drops, 10ml bottle</t>
  </si>
  <si>
    <t>Cetirizine 5mg/5ml syrup, 30ml bottle</t>
  </si>
  <si>
    <t>Chloramphenicol 125mg/5ml suspension, 60ml bottle</t>
  </si>
  <si>
    <t>Chloramphenicol 1g vial</t>
  </si>
  <si>
    <t>Chloramphenicol 500mg capsule</t>
  </si>
  <si>
    <t>Chlorphenamine Maleate 10mg/ml ampule, 1ml</t>
  </si>
  <si>
    <t>Chlorphenamine Maleate 2.5mg/5ml syrup,60 ml bottle</t>
  </si>
  <si>
    <t>Chlorphenamine Maleate 4mg tablet</t>
  </si>
  <si>
    <t>Cinnarizine 25mg tablet</t>
  </si>
  <si>
    <t>Ciprofloxacin 500mg tablet</t>
  </si>
  <si>
    <t>Clarithromycin 125mg/5ml suspension, 50ml</t>
  </si>
  <si>
    <t>Clarithromycin 250mg/5ml suspension, 50ml</t>
  </si>
  <si>
    <t>Clarithromycin 500mg tablet</t>
  </si>
  <si>
    <t>Clindamycin 150mg/ml, 4ml ampule</t>
  </si>
  <si>
    <t>Clindamycin 300mg/capsule</t>
  </si>
  <si>
    <t>Clindamycin HCl 300mg capsule</t>
  </si>
  <si>
    <t>Clindamycin Phosphate 150mg/ml, 4ml ampule</t>
  </si>
  <si>
    <t>Clonidine 150mcg tablet</t>
  </si>
  <si>
    <t>Clonidine 75mcg tablet</t>
  </si>
  <si>
    <t>Clopidogrel 75mg tablet</t>
  </si>
  <si>
    <t>Clotrimazole 1% otic solution</t>
  </si>
  <si>
    <t>Clotrimazole 1% vaginal cream</t>
  </si>
  <si>
    <t>Cloxacillin Sodium 250mg/5ml suspension, 60ml</t>
  </si>
  <si>
    <t>Cloxacillin Sodium 500mg capsule</t>
  </si>
  <si>
    <t>Cloxacillinsodium 500mg vial</t>
  </si>
  <si>
    <t>Co-amoxiclav 200mg/28.5mg/5ml suspension, 70ml</t>
  </si>
  <si>
    <t>Co-amoxiclav 400mg/57mg/5mL suspension, 70ml</t>
  </si>
  <si>
    <t>Co-amoxiclav 625mg tablet</t>
  </si>
  <si>
    <t>Colchicine 500mcg/tablet</t>
  </si>
  <si>
    <t>Cotrimoxazole 200mg + 40mg/5ml oral suspension 70ml</t>
  </si>
  <si>
    <t>Cotrimoxazole 400mg + 80mg/5ml oral suspension 60ml</t>
  </si>
  <si>
    <t>Cotrimoxazole 400mg/80mg tablet</t>
  </si>
  <si>
    <t>Cotrimoxazole 800mg/160mg tablet</t>
  </si>
  <si>
    <t>D10 Water 500ml</t>
  </si>
  <si>
    <t>D5 0.3 NaCl 1L</t>
  </si>
  <si>
    <t>D5 0.3 NaCl 500ml</t>
  </si>
  <si>
    <t>D5 IMB 1L</t>
  </si>
  <si>
    <t>D5 IMB 500ml</t>
  </si>
  <si>
    <t>D5 LRS 1L</t>
  </si>
  <si>
    <t>D5 LRS 500ml</t>
  </si>
  <si>
    <t>D5 NM 1L</t>
  </si>
  <si>
    <t>D5 NSS 1L</t>
  </si>
  <si>
    <t>D5 WATER 1L</t>
  </si>
  <si>
    <t>D5 WATER 500ml</t>
  </si>
  <si>
    <t>D50 50 vial</t>
  </si>
  <si>
    <t>Dextran,high molecular weight (dextran 70) 6% dextran 70 in 0.9% sodium chloride, 500ml bottle</t>
  </si>
  <si>
    <t>Diazepam 5mg/ml, 2ml ampule</t>
  </si>
  <si>
    <t>Diclofenac Sodium 25mg/ml, 3ml ampule</t>
  </si>
  <si>
    <t>Diclofenac Sodium 50mg tablet</t>
  </si>
  <si>
    <t>Dicycloverine 10mg/5ml syrup, 60ml</t>
  </si>
  <si>
    <t>Digoxin 250mcg tablet</t>
  </si>
  <si>
    <t>Digoxin 250mcg/ml ampule, 2ml ampule</t>
  </si>
  <si>
    <t>Diphenhydramine HCl 12.5mg/5ml syrup, 60ml</t>
  </si>
  <si>
    <t>Diphenhydramine HCl 50mg/capsule</t>
  </si>
  <si>
    <t>Diphenhydramine HCl 50mg/m, 1ml ampule</t>
  </si>
  <si>
    <t>Dobutamine 50mg/ml, 5ml ampule</t>
  </si>
  <si>
    <t>Domperidone 10mg tablet</t>
  </si>
  <si>
    <t>Dopamine HCl 200mg/5ml ampule</t>
  </si>
  <si>
    <t>Dopamine HCl 800mcg/ml, 250ml bottle (pre-mixed)</t>
  </si>
  <si>
    <t>Doxycycline 100mg/capsule</t>
  </si>
  <si>
    <t>Dydrogesterone 10mg/tablet</t>
  </si>
  <si>
    <t>Enoxaparin100mg/ml,0.4ml pre-filled syringe</t>
  </si>
  <si>
    <t>Eperisone HCL 50mg/tablet</t>
  </si>
  <si>
    <t>Ephedrine Sulfate 50mg/ml ampule</t>
  </si>
  <si>
    <t>Epinephrine HCl 1mg/ml ampule</t>
  </si>
  <si>
    <t>Epoetin Alfa 4000IU/0.4ml PFS</t>
  </si>
  <si>
    <t>Erythromycin 0.5%, 5g tube</t>
  </si>
  <si>
    <t>Erythromycin 200mg/5ml,60ml bottle</t>
  </si>
  <si>
    <t>Erythromycin 500mg tablet</t>
  </si>
  <si>
    <t>Felodipine 5mg/tablet</t>
  </si>
  <si>
    <t>Fentanyl Citrate 50mcg/ml, 2ml  ampule</t>
  </si>
  <si>
    <t>Ferrous Salt (equivalent to 60mg elental iron)</t>
  </si>
  <si>
    <t>Ferrous Salt + Folic Acid 60 mg elemental iron + 400 mcg Tablet</t>
  </si>
  <si>
    <t>Ferrous Sulfate drops,15ml bottle</t>
  </si>
  <si>
    <t>Ferrous sulfate syrup, 60ml bottle</t>
  </si>
  <si>
    <t>Finasteride 5mg/tablet</t>
  </si>
  <si>
    <t>Formoterol 12mcg dry powder inhaler</t>
  </si>
  <si>
    <t>Furosemide 20mg tablet</t>
  </si>
  <si>
    <t>Furosemide 20mg/2ml ampule</t>
  </si>
  <si>
    <t>Furosemide 40mg tablet</t>
  </si>
  <si>
    <t>Gabapentin 100mgcapsule</t>
  </si>
  <si>
    <t>Gentamycin Sulfate 80mg/2ml ampule</t>
  </si>
  <si>
    <t>Gliclazide 30mg tablet</t>
  </si>
  <si>
    <t>Gliclazide 80mg tablet</t>
  </si>
  <si>
    <t>Hepatitis B Vaccine 10mcg/0.5ml , 5ml (pediatric)</t>
  </si>
  <si>
    <t>Hepatitis B Vaccine 20mcg/ml, 1 ml  vial (adult)</t>
  </si>
  <si>
    <t>Hydralazine 20mg/ml, 1ml ampule</t>
  </si>
  <si>
    <t>Hydralazine HCl 20mg/ml, 1ml ampule</t>
  </si>
  <si>
    <t>Hydrocortisone 100mg vial</t>
  </si>
  <si>
    <t>Hydrocortisone 250mg vial</t>
  </si>
  <si>
    <t>Hydroxyethylstarch 6% solution/bottle 500ml</t>
  </si>
  <si>
    <t>Hyoscine N-butylbromide 10mg tablet</t>
  </si>
  <si>
    <t>Hyoscine N-butylbromide 20mg/ml, 1ml  ampule</t>
  </si>
  <si>
    <t>Ibuprofen 200mg tablet</t>
  </si>
  <si>
    <t>Ibuprofen 400mg tablet</t>
  </si>
  <si>
    <t>Insulin 70/30 100IU/mL, 10mL vial</t>
  </si>
  <si>
    <t>Isoflurane 100% Liquid for inhalation, 100ml bottle</t>
  </si>
  <si>
    <t>Isosorbide Dinitrate 10mg tablet</t>
  </si>
  <si>
    <t>Isosorbide Dinitrate 10mg/10ml  (1mg/ml) ampule</t>
  </si>
  <si>
    <t>Isosorbide Dinitrate 5mg tablet</t>
  </si>
  <si>
    <t>Isosorbide-5- Mononitrate 30mg tablet</t>
  </si>
  <si>
    <t>Isosorbide-5- Mononitrate 60mg tablet</t>
  </si>
  <si>
    <t>Isoxsuprine 10mg/tablet</t>
  </si>
  <si>
    <t>Isoxsuprine 5mg/ml, 2ml ampule</t>
  </si>
  <si>
    <t>Ketamine 50mg/ml, 10ml vial</t>
  </si>
  <si>
    <t>Ketorolac 30mg/ml, 1ml ampule</t>
  </si>
  <si>
    <t>Lactulose 3.3g/5ml syrup, 120ml bottle</t>
  </si>
  <si>
    <t>Lagundi 300mg tablet</t>
  </si>
  <si>
    <t>Lagundi 300mg/5ml syrup 120mL</t>
  </si>
  <si>
    <t>Lagundi 300mg/5ml syrup 60mL</t>
  </si>
  <si>
    <t>Levofloxacin 500mg tablet</t>
  </si>
  <si>
    <t>Levothyroxine 50mcg/tab</t>
  </si>
  <si>
    <t>Lidocaine HCl 2% (20mg/ml), 5ml polyampule</t>
  </si>
  <si>
    <t>Lidocaine HCl 2%,50ml vial</t>
  </si>
  <si>
    <t>Loratadine 10mg tab</t>
  </si>
  <si>
    <t>Losartan + Hydrochlorothiazide 50mg/12.5mg tablet</t>
  </si>
  <si>
    <t>Losartan 100mg tablet</t>
  </si>
  <si>
    <t>Losartan 50mg tablet</t>
  </si>
  <si>
    <t>Magnesium Sulfate 250mg/ml, 20ml vial</t>
  </si>
  <si>
    <t>Mannitol 20%,500ml bottle</t>
  </si>
  <si>
    <t>Mebendazole 100mg/5ml suspension, 60ml</t>
  </si>
  <si>
    <t>Mebendazole 500mg tablet</t>
  </si>
  <si>
    <t>Mefenamic Acid 250mg capsule</t>
  </si>
  <si>
    <t>Mefenamic Acid 500mg/capsule</t>
  </si>
  <si>
    <t>Mefenamic Acid syrup 50mg/5mL, 60ml</t>
  </si>
  <si>
    <t>Metformin 500mg tablet</t>
  </si>
  <si>
    <t>Methimazole 5mg tablet</t>
  </si>
  <si>
    <t>Methotrexate 2.5mg tablet</t>
  </si>
  <si>
    <t>Methyldopa 250mg tab</t>
  </si>
  <si>
    <t>Methyldopa 250mg/tablet</t>
  </si>
  <si>
    <t>Methylergometrine 200mcg/ml, 1ml ampule</t>
  </si>
  <si>
    <t>Metoclopramide 10mg tablet</t>
  </si>
  <si>
    <t>Metoclopramide 10mg/2ml ampule</t>
  </si>
  <si>
    <t>Metoclopramide 5mg/5mL syrup, 60ml</t>
  </si>
  <si>
    <t>Metoprolol 100mg tablet</t>
  </si>
  <si>
    <t>Metoprolol 50mg tablet</t>
  </si>
  <si>
    <t>Metronidazole 100mg/ml, 100 ml vial</t>
  </si>
  <si>
    <t>Metronidazole 125mg/5ml oral suspension,60ml bottle</t>
  </si>
  <si>
    <t>Metronidazole 500mg tablet</t>
  </si>
  <si>
    <t>Metronidazole 500mg/tablet</t>
  </si>
  <si>
    <t>Metronidazole 5mg/ml,100ml vial</t>
  </si>
  <si>
    <t>Miconazole 20mg/gram Oral Gel</t>
  </si>
  <si>
    <t>Midazolam 5mg/ml, 1ml ampule</t>
  </si>
  <si>
    <t>Monobasic/Dibasic Sodium Phosphate 19g/7g/133ml bottle</t>
  </si>
  <si>
    <t>Montelukast 10mg tablet</t>
  </si>
  <si>
    <t>Montelukast 4mg chewable tablet</t>
  </si>
  <si>
    <t>Morphine 10mg/ml,1ml ampule</t>
  </si>
  <si>
    <t>Multivitamins capsule</t>
  </si>
  <si>
    <t>Multivitamins drops, 15ml</t>
  </si>
  <si>
    <t>Multivitamins syrup, 60ml</t>
  </si>
  <si>
    <t>Mupirocin 2%,5g ointment</t>
  </si>
  <si>
    <t>Nalbuphine 10mg/ml, 1ml ampule</t>
  </si>
  <si>
    <t>Naproxen 550mg/tablet</t>
  </si>
  <si>
    <t>Neomycin + Polymyxin B + Fluocinolone Acetonide 3.5mg/10,000 units/0.025%/ml,5ml ear drops</t>
  </si>
  <si>
    <t>Neostigmine 500mcg/ml, 1ml ampule</t>
  </si>
  <si>
    <t>Nicardipine 1mg/ml, 10ml ampule</t>
  </si>
  <si>
    <t>Nicardipine HCl 10mg/10ml ampule</t>
  </si>
  <si>
    <t>Nifedipine 10mg capsule</t>
  </si>
  <si>
    <t>Nitroglycerin 1mg/ml,10ml ampule</t>
  </si>
  <si>
    <t>Norepinephrine 1mg/mL, 2ml ampule</t>
  </si>
  <si>
    <t>Ofloxacin 0.3% ear drops solution,5ml bottle</t>
  </si>
  <si>
    <t>Omeprazole 20mg capsule</t>
  </si>
  <si>
    <t>Omeprazole 40mg capsule</t>
  </si>
  <si>
    <t>Omeprazole 40mg vial</t>
  </si>
  <si>
    <t xml:space="preserve">Ondansetron 2mg/ml, 2ml ampule </t>
  </si>
  <si>
    <t xml:space="preserve">Ondansetron 2mg/ml, 4ml ampule </t>
  </si>
  <si>
    <t>Ondansetron 8mg tablet</t>
  </si>
  <si>
    <t>Oral Rehydration Salts ( 75-Replacement) sachet</t>
  </si>
  <si>
    <t>Oxacillin 500mg/vial</t>
  </si>
  <si>
    <t>Oxytocin 10IU/ml, 1ml ampule</t>
  </si>
  <si>
    <t>Paracetamol 100mg/ml drops, 15ml</t>
  </si>
  <si>
    <t>Paracetamol 10mg/ml solution for infusion,100ml vial</t>
  </si>
  <si>
    <t>Paracetamol 120mg/5ml (125mg/5ml) suspension, 60ml</t>
  </si>
  <si>
    <t>Paracetamol 125mg rectal suppository</t>
  </si>
  <si>
    <t>Paracetamol 250mg/5ml suspension, 60ml</t>
  </si>
  <si>
    <t>Paracetamol 300mg/2ml ampule</t>
  </si>
  <si>
    <t>Paracetamol 500mg tablet</t>
  </si>
  <si>
    <t>Pen G Benzathine( Benzathine Benzylpenicillin) 1,200,000 units vial</t>
  </si>
  <si>
    <t>Pen G Crystalline  (Benzylpenicillin) 1,000,000 units vial</t>
  </si>
  <si>
    <t>Pen G Crystalline (Benzylpenicillin) 5,000,000 units vial</t>
  </si>
  <si>
    <t>Phenobarbital 30mg tablet</t>
  </si>
  <si>
    <t>Phenytoin 100mg capsule</t>
  </si>
  <si>
    <t>Phytomenadione 10mg/ml, 1ml ampule</t>
  </si>
  <si>
    <t>Piperacillin + Tazobactam 4g/500mg vial</t>
  </si>
  <si>
    <t>PLRS 1L</t>
  </si>
  <si>
    <t xml:space="preserve">PNSS 1L </t>
  </si>
  <si>
    <t>PNSS 500ml bottle</t>
  </si>
  <si>
    <t>PNSS 50ml vial</t>
  </si>
  <si>
    <t>Potassium Chloride 2mEq/ml,20ml vial</t>
  </si>
  <si>
    <t>Potassium Chloride 600mg/ tablet</t>
  </si>
  <si>
    <t>Potassium Citrate 1080mg/tablet</t>
  </si>
  <si>
    <t>Prednisone 10mg tablet</t>
  </si>
  <si>
    <t>Prednisone 20mg tablet</t>
  </si>
  <si>
    <t>Prednisone 5mg tablet</t>
  </si>
  <si>
    <t>Propofol 10mg/ml emulsion for injection, 50ml vial</t>
  </si>
  <si>
    <t>Propranolol 10mg tablet</t>
  </si>
  <si>
    <t>Propranolol 40mg tablet</t>
  </si>
  <si>
    <t>Propylthiouracil 50mg tablet</t>
  </si>
  <si>
    <t>Ranitidine 150mg tablet</t>
  </si>
  <si>
    <t>Ranitidine 300mg tablet</t>
  </si>
  <si>
    <t>Ranitidine 50mg/2ml ampule</t>
  </si>
  <si>
    <t xml:space="preserve">Regular Insulin 100IU/ml, 10ml vial </t>
  </si>
  <si>
    <t>Rifampicin 200mg/5mL suspension, 120ml</t>
  </si>
  <si>
    <t>Rocuronium Bromide 50mg/5ml vial</t>
  </si>
  <si>
    <t>Rosuvastatin 20mg tab</t>
  </si>
  <si>
    <t>Salbutamol + Ipratropium 2.5mg/500mcg/2.5ml nebule</t>
  </si>
  <si>
    <t>Salbutamol 1mg/ml, 2.5ml nebule</t>
  </si>
  <si>
    <t>Salbutamol 2mg tablet</t>
  </si>
  <si>
    <t>Salbutamol Sulfate 2mg/5ml syrup, 60ml</t>
  </si>
  <si>
    <t>Salmeterol + Fluticasone 25mcg/125mcg MDI</t>
  </si>
  <si>
    <t>Sevoflurane 250 ml bottle</t>
  </si>
  <si>
    <t>Silver Sulfadiazine 1%,15g cream</t>
  </si>
  <si>
    <t>Simvastatin 20mg tablet</t>
  </si>
  <si>
    <t>Simvastatin 40mg tablet</t>
  </si>
  <si>
    <t xml:space="preserve">Sodium bicarbonate 1mEq/ml,50ml ampule </t>
  </si>
  <si>
    <t>Sodium chloride 2.5 mEq/ml, 20ml vial</t>
  </si>
  <si>
    <t>Spironolactone 25mg/tablet</t>
  </si>
  <si>
    <t>Sterile water for injection 50ml</t>
  </si>
  <si>
    <t>Suxamethonium HCl 20mg/mL , 10ml vial</t>
  </si>
  <si>
    <t>Tamsulosin 400mcg/tablet</t>
  </si>
  <si>
    <t>Telmisartan 40mg/tablet</t>
  </si>
  <si>
    <t>Telmisartan 80mg/tablet</t>
  </si>
  <si>
    <t>Terbutaline 2.5mg/tab</t>
  </si>
  <si>
    <t>Terbutaline 500mcg/ml, 1ml ampule</t>
  </si>
  <si>
    <t>Tetanus Toxoid 0.5ml ampule</t>
  </si>
  <si>
    <t>Tobramycin Dexamethasone 0.3%, 5ml Eye Drops</t>
  </si>
  <si>
    <t>Tramadol HCl 100mg/2ml ampule</t>
  </si>
  <si>
    <t>Tramadol HCl 50mg capsule</t>
  </si>
  <si>
    <t>Tranexamic acid 100mg/ml, 5ml ampule</t>
  </si>
  <si>
    <t>Tranexamic Acid 100mg/ml,5ml ampule</t>
  </si>
  <si>
    <t>Tranexamic Acid 500mg capsule</t>
  </si>
  <si>
    <t>Tranexamic acid 500mg/capsule</t>
  </si>
  <si>
    <t>Trimetazidine Dihydrochloride 35mg tablet</t>
  </si>
  <si>
    <t>Ursodeoxycholic acid 250mg/capsule</t>
  </si>
  <si>
    <t>Verapamil2.5mg/ml, 2ml ampule</t>
  </si>
  <si>
    <t>Vitamin B- complex 100mg/100mg/1mg ,3ml ampule</t>
  </si>
  <si>
    <t>Vitamin B-complex 100mg/5mg/50mcg/tablet</t>
  </si>
  <si>
    <t>Warfarin 2.5mg tablet</t>
  </si>
  <si>
    <t>Zinc Sulfate drops, 15ml</t>
  </si>
  <si>
    <t>Zinc Sulfate syrup, 60ml</t>
  </si>
  <si>
    <t>sachets</t>
  </si>
  <si>
    <t>suppositories</t>
  </si>
  <si>
    <t>suspensions</t>
  </si>
  <si>
    <t>tubes</t>
  </si>
  <si>
    <t>ABG CARTRIGE REFRIGERATOR</t>
  </si>
  <si>
    <t>Allis forcep</t>
  </si>
  <si>
    <t>Allis Forcep 7 1/4 inches,2x3mm teeth, stainless</t>
  </si>
  <si>
    <t>Amarijje Extraction forceps
 additional:
4 pcs 88R and 88L forceps,
6 pcs Aspirating Syringe,
1 pc Luxator,
20 pc mouth mirror,
6 pc Spoon Excavator,
6 pc explorer,
4 pc Serrated elevator,
6 pc dental equipment</t>
  </si>
  <si>
    <t>AMBU BAG/bag valve mask-NEWBORN-silicon</t>
  </si>
  <si>
    <t>Ampoule cutter stainless wall type</t>
  </si>
  <si>
    <t>ampule breaker</t>
  </si>
  <si>
    <t>Ampule breaker</t>
  </si>
  <si>
    <t xml:space="preserve">Appendectomy set
  (1) Scalpel Handle #3 with scale 
  (1) Metzenbaum curved 180mm 
  (2)Standard tissue forcep serrated 2x3t 200mm
  (1) Standard thumb forcep serrated 200mm
  (4) Towe clips - 
  (1) Hegar Needle Holder Hvy serrated(205mm)
  (2) US army Navy Retractor, double Ended 
  (1) Babcock ATR forcep 215mm
  (1) DeBakey ATRAUMAtic forcep 200mm
  (3) Kelly Hemostat forcep straigh 6-7"
  (6) Kelly Hemostat forcep curved 6-7" 
  (2) Allis 2x3mm t, 6-7' 
</t>
  </si>
  <si>
    <t>autoclave machine</t>
  </si>
  <si>
    <t>Automated Shoe cover dispensing machine</t>
  </si>
  <si>
    <t xml:space="preserve">AVF Set
        (1) scalpel Handle # 3 with scale 
        ( 1) Mayo scissors curved 170mm-185mm -
        (1) Metzenbaum Scissor curved 5 3/4 (14.5mm
        (1) Standard tissue forcep serrated 145mm-150mm
        (1)Standard thumb forcep serrated 144mm-150mm
        (2) Halsted Mosquito forceps str 125mm-130mm)
        (6) Halsted Mosquito forceps curved 125mm-130mm
        (1) Heiss Hemostat artery forcep delicate pattern Curve(195mm-200mm)
        (2) Cryle-wood heedle Holder (205mm-210mm) 
        (1) Weitlaner sharp retractor 165mm-170mm
        (2)DeBakey Artery trauma tissue Vascular forcep 1.5mm straight (200mm-205mm)
        (2) Nissen delicate forcep curved 185-190mm
        (1) weitlaner retractor 3x4 teeth blunt (130-135mm)
        (4) Towel Clip
</t>
  </si>
  <si>
    <t>BACK TRAY  size: 16 1/2 x 16 1/2" stainless,
 4 wheels with break</t>
  </si>
  <si>
    <t xml:space="preserve">BACK TRAY  SIZE: 35"X 19 1/2", height 31 1/2 ", 2 Layers, stainless steel , 4 wheels with brake. </t>
  </si>
  <si>
    <t>backhaus towel clamps 5-1/4 inches(13.3cm)</t>
  </si>
  <si>
    <t>bandage scissor</t>
  </si>
  <si>
    <t>basin, kidney basin</t>
  </si>
  <si>
    <t>basinette</t>
  </si>
  <si>
    <t xml:space="preserve">Bassinet with adjustable stand </t>
  </si>
  <si>
    <t>Beaker 600ml</t>
  </si>
  <si>
    <t>Bedpan w/ cover, stainless steel</t>
  </si>
  <si>
    <t>Bedside table, laminated, 13 1/2" x 16 1/2", adjustable up and down with 4 wheels</t>
  </si>
  <si>
    <t>Blood Bag Selear</t>
  </si>
  <si>
    <t>Blood mixer</t>
  </si>
  <si>
    <t>Blood pressure apparatus ADULT HEAVY DUTY</t>
  </si>
  <si>
    <t>Blood transport box non mercurial termometer</t>
  </si>
  <si>
    <t>bottle sterilizer</t>
  </si>
  <si>
    <t>BP apparatus with stetoscope (adult)</t>
  </si>
  <si>
    <t>BP apparatus with stetoscope (pedia)</t>
  </si>
  <si>
    <t>breastmilk refrigerator/ freezer</t>
  </si>
  <si>
    <t>Canister (stainless)</t>
  </si>
  <si>
    <t>Capnograph</t>
  </si>
  <si>
    <t>Capnometer</t>
  </si>
  <si>
    <t>Cardiac board</t>
  </si>
  <si>
    <t>cardiac board</t>
  </si>
  <si>
    <t>cardiac board for neonate or pedia</t>
  </si>
  <si>
    <t>Ceasarian section Set
      (10) Kelly Curve 6-7 " long -25000
      ( 5) Allises 2x3mm teeth, 6-7"long- 6250
       (3) Kelly Straight 6-7 " long-6000
       (3) kelly Straight  4-5", fine tip-4500
       (2) Needle Holder 6-7" long- 5000
       (1) tissue forcep 5.5 2x3mm teeth," serrated-750
       (2) Blade Holder #3 with scale  - 1500
       (1) thumb forcep 5.5" long, serrated-750
       ( 4) Backhaus Towel clip 5"- 3000
       ( 1) Babcock 6-7" long-2000
       ( 1) Army Navy)- 2000
       (1) Richardson (medium size)- 2500
       (1) Bladder Retrator (medium size)-3000
       (1) Metzenbaum curve 6-7" long-1500
       (1) mayo Scissor curve 6-7" long-1500
       (1) Bandage Scissor 6-7" long-1500
       (1) Placental Bowl- 1500
General specifications: Stainless steel, non-corrosion</t>
  </si>
  <si>
    <t xml:space="preserve">Cervical bunch biopsy instrument </t>
  </si>
  <si>
    <t>Cervical collar, adult</t>
  </si>
  <si>
    <t>Cervical collar, pedia</t>
  </si>
  <si>
    <t>CERVICAL INSPECTION SET stainless non-rusty:
      -2pc Vaginal retractor
     - 6pc Ovum forceps</t>
  </si>
  <si>
    <t>chart holder  blue ([plastic)</t>
  </si>
  <si>
    <t>Chart holder blue(plastic)</t>
  </si>
  <si>
    <t>Chart holder green (plastic)</t>
  </si>
  <si>
    <t>Chart holder pink (plastic)</t>
  </si>
  <si>
    <t>chart holder pink (plastic)</t>
  </si>
  <si>
    <t>chart holder red (plastic)</t>
  </si>
  <si>
    <t>Chart holder white (plastic)</t>
  </si>
  <si>
    <t>Chart rack,aluminum-white(24'S)</t>
  </si>
  <si>
    <t>Chart rack1 ( aluminum-white)</t>
  </si>
  <si>
    <t>chart racks ( aluminum)</t>
  </si>
  <si>
    <t>Chest Physiotherapy Machine</t>
  </si>
  <si>
    <t>Compressor nebulizer, heavy duty</t>
  </si>
  <si>
    <t>Cotton canister w/ cover, stainless, 4s/set</t>
  </si>
  <si>
    <t>deaver scissor, curved, 140mm, stainless</t>
  </si>
  <si>
    <t>Delivery Light</t>
  </si>
  <si>
    <t>Delivery room table</t>
  </si>
  <si>
    <t>Delivery Set - Primigravid</t>
  </si>
  <si>
    <t>Delivery set- Multigravid</t>
  </si>
  <si>
    <t xml:space="preserve">Delivery set- Primigravid </t>
  </si>
  <si>
    <t>Delivery Table</t>
  </si>
  <si>
    <t>Diagnostic Set</t>
  </si>
  <si>
    <t>digital weighing scale</t>
  </si>
  <si>
    <t xml:space="preserve">Digital weighing scale </t>
  </si>
  <si>
    <t>Digtal sphygmomameter</t>
  </si>
  <si>
    <t>Dilatation &amp; Currettage Set stainless non-rusty:
     -2pc Tennaculum
     -2pc Uterine Forceps
     -4pc Ovum Forceps
      -1pc sims uterine sound 11inches(33cm)graduated in centimeters,malleable,silver plated</t>
  </si>
  <si>
    <t xml:space="preserve">Dilatation and Curettage
(1) Allis 7-8"
(1) Vagina Retractor (speculum)medium
(1) Vaginal Retractor (speculum) small
(1) Kelly curve 8-9 " 
(1) Sims Uterine Curette, size 00,5mm sharp,10 1/4" Malleable shanks
(1) Sims Uterine Curette, size 0,6mm sharp,10 1/4" Malleable shanks
(1) Sims Uterine Curette, size 1,7mm sharp,10 1/4" Malleable shanks
(1) Sims Uterine Curette, size 2,8mm sharp,10 1/4" Malleable shanks
(1) Sims Uterine Curette, size 3,9mm sharp,10 1/4" Malleable shanks
(1) Sims Uterine Curette, size 4, 11mmsharp,10 1/4" Malleable shanks
(1) Sims Uterine Curette, size 5,12mm sharp,10 1/4" Malleable shanks
(1) Sims Uterine Curette, size 6, 14mmsharp,10 1/4" Malleable shanks
1) Thomas Uterine Curette, size 1,blunt,10 1/4" Malleable shanks
(1) Sims Uterine Curette, size 2, blunt,10 1/4" Malleable shanks
(1) Sims Uterine Curette, size 3,blunt,10 1/4" Malleable shanks
(1) Sims Uterine Curette, size 4,blunt,10 1/4" Malleable shanks
(1) Sims Uterine Curette, size 5, blunt,10 1/4" Malleable shanks
(1) Sims Uterine Curette, size 6, blunt,10 1/4" Malleable shanks
(1) Duplay Sponge/Dressing Holding Forcep Atraumatic Serrated Straight
      Grooved Jaws, Stainless, length 21cm, ring handle
(1) Duplay Sponge/Dressing Holding Forcep Atraumatic Serrated Curved
      Grooved Jaws,Stainless, length 21cm, ring Handle
(1) Uterine Sound Standard (Hysterometry)
</t>
  </si>
  <si>
    <t>Disposable plastic pipette 10pcs/pack</t>
  </si>
  <si>
    <t>Door Bell with complete set</t>
  </si>
  <si>
    <t>DR LIGHT</t>
  </si>
  <si>
    <t>Drapes(Ready made,cotton cloth green)</t>
  </si>
  <si>
    <t>Dressing carriage/ cart, painted, all stainless</t>
  </si>
  <si>
    <t>Dressing Cart</t>
  </si>
  <si>
    <t>dressing cart</t>
  </si>
  <si>
    <t>dressing forceps,serrated handles 8inches(20.3cm)serrated tips</t>
  </si>
  <si>
    <t>dressing tray</t>
  </si>
  <si>
    <t>Drop light ( gooseneck)</t>
  </si>
  <si>
    <t>drop light ( gooseneck)</t>
  </si>
  <si>
    <t>droplight</t>
  </si>
  <si>
    <t>Dry Bath</t>
  </si>
  <si>
    <t>ecg machine</t>
  </si>
  <si>
    <t xml:space="preserve">ECG paper </t>
  </si>
  <si>
    <t xml:space="preserve">EENT diagnostic set </t>
  </si>
  <si>
    <t>Electric breast pump, hospital grade</t>
  </si>
  <si>
    <t xml:space="preserve">Excision Set
          (5) Kelly Curve forcep12500
          (2) Allis5000
          (5) Kelly Straight12500
          (2) Needle Holder-2500
          (4) Towel Clip3k
          (1) Babcock15k
          (1) Scalpel Holder # 3 with scale750
          (1) thumb 5-6" long500
          (1) tissue 5-6" long500
          (1) adson with teeth 5-6" long750
          (1) Adson withouth teeth 5-6" long750
          (2) Senn Retractor 3000
          (2) army Navy retractor4000
          (1) Metzenbaum curved 6-7"- 1500
          </t>
  </si>
  <si>
    <t xml:space="preserve">Explore Laparotomy set
     (10) Kelly Curve  6-7" 25k
     (4) Allis AT Grasping forcep 19-20cm
     (6) Kelly Forcep 20cm str 15k
     (1) Mayo Hegar Needle Holder 16cm 2k
     (1) Mayo Hegar Needle Holder 20cm 2500
     (3) Rochester Ochsner 1x2t 8-8.5" str
     (3) Rochester Ochsner 1x2t 8-8.5 " crvd
     (1) Haberer Spatula Malleable Narrow 2000
     (1) Haberer Spatula Malleable Wide2500
     (1) Scalpel # 3 with scale 750
     (1) Metzenbaum scissors crvd 20cm 1500
     (1) Metzenbaum Scissor crvd 23 cm 1500
     (4) Backhaus towel clip 3000
     (1) standard Tissue forcep 1x2t 500
     (1) Standard Thumb forcep500
     (2) US ArmyNavy 4k
     (1) Richardson Double Ended Medium3500
     (1) Bladder Retrator Medium4500
     (1) Self Retaining retractor5500
     (1) Russian forcep3000
     (1) Long thumb Titanium2500
     (1) Long tissue Titanium2500
     (1) DeBakey Forcep 20cm
  </t>
  </si>
  <si>
    <t>fetal doppler</t>
  </si>
  <si>
    <t>fetal monitor</t>
  </si>
  <si>
    <t>Fetal Monitor, portable, handy, rechargeable (COVID&amp;NON COVID)</t>
  </si>
  <si>
    <t>Floor lamps (Gooseneck and drop light)</t>
  </si>
  <si>
    <t>Foot stool</t>
  </si>
  <si>
    <t>foot stool</t>
  </si>
  <si>
    <t>Forcep jar</t>
  </si>
  <si>
    <t>glucometer</t>
  </si>
  <si>
    <t>glucometer w/ strips, with accessible refill</t>
  </si>
  <si>
    <t>Glucometer with strips (covid OR &amp; non-COVID OR)</t>
  </si>
  <si>
    <t>Glucometer with strips (Universal)</t>
  </si>
  <si>
    <t>Gooseneck examining light</t>
  </si>
  <si>
    <t>Graduated Cylinder 10ml</t>
  </si>
  <si>
    <t>Handpiece hiogh speed</t>
  </si>
  <si>
    <t>heavy duty oxygen regulator</t>
  </si>
  <si>
    <t>heavy duty pulse oximeter</t>
  </si>
  <si>
    <t xml:space="preserve">hegar uterine dilator 7-1/2 inch(19.1cm) </t>
  </si>
  <si>
    <t xml:space="preserve">Hemorroidectomy set
        (5) kelly curve forcep12500
        (4) Allis 10000
        (5) Kelly straight 12500
        (2) Needle Holder 6-7" long 5000
        (1) Scalpel Holder #3 with scale  750
        (4) Towel Clip 3k
        (1) standard thumb forcep 5-6 "500
        (1) standard tissue forcep 5-6"500
        (1) Babcock- 1500
        (1) Anal Speculum 5000
        (1) Pennington 5-6"2500
        (1) Metzenbaum curve tungsten Carbide 6-7" 1500
       </t>
  </si>
  <si>
    <t>Humby Skin Grafting Knife with Blade</t>
  </si>
  <si>
    <t>infant warmer</t>
  </si>
  <si>
    <t>infant weighing scale</t>
  </si>
  <si>
    <t>infant weighing scale w/ integral analog measuring tape &amp; digital length measuring rod can be mounted to scale</t>
  </si>
  <si>
    <t>Infant weighing scale, Digital</t>
  </si>
  <si>
    <t>infrared Thermometer</t>
  </si>
  <si>
    <t>infusion pump</t>
  </si>
  <si>
    <t>Instrument cabinet, 2 door, 2 drawer, 3 shelves, 2 compartment, stainless steel</t>
  </si>
  <si>
    <t>Instrument Soaking Tray</t>
  </si>
  <si>
    <t>Instrument Stainless tray for Soaking with LID Large</t>
  </si>
  <si>
    <t>instrument tray w/ cover</t>
  </si>
  <si>
    <t>Instruments  Soaking JAR Stainles</t>
  </si>
  <si>
    <t>IV stand mobile, double layer, 4 hooks per layer</t>
  </si>
  <si>
    <t xml:space="preserve">IV Stand, MOBILE </t>
  </si>
  <si>
    <t>IV stand, movable</t>
  </si>
  <si>
    <t>IV TRAY</t>
  </si>
  <si>
    <t>IV TRAY-plastic white</t>
  </si>
  <si>
    <t>jackson  vaginal retractor 7inches(17.8cm)blade 1-1/2inch(3.8cm)X3-1/2inch(8.9cm)</t>
  </si>
  <si>
    <t>jackson vaginal speculum 9inches(22.9cm),2.5lbs(1135g)angled</t>
  </si>
  <si>
    <t>jacobs uterine vulsellum forceps 8-1/2 inches(21.6cm)straight serrated 2X2 teeth</t>
  </si>
  <si>
    <t>Kelly Curve Forceps stainless non-rusty 8 inches</t>
  </si>
  <si>
    <t>kelly forcep curved</t>
  </si>
  <si>
    <t>kelly forcep straight</t>
  </si>
  <si>
    <t>Kelly hemostatic forceps, curved or straight 8inches</t>
  </si>
  <si>
    <t>kelly pad- rupper pad, washable and color red</t>
  </si>
  <si>
    <t>Kelly straight</t>
  </si>
  <si>
    <t>Kelly Straight Forceps stainless non-rusty 8inches</t>
  </si>
  <si>
    <t>kick bucket, stainless, w/ rubber bumper mounted on 4pcs wheels caster</t>
  </si>
  <si>
    <t>Kidney Basin Stainless Steel Large</t>
  </si>
  <si>
    <t>Kidney Basin stainless steel non-rusty</t>
  </si>
  <si>
    <t>kidney basin, stainless steel</t>
  </si>
  <si>
    <t>knife handle no.3,fitting surgical blade nos.10 thru    15cc with scale</t>
  </si>
  <si>
    <t>knife handle no.4L,for deep surgery,fitting surgical blade nos.20 thru 25</t>
  </si>
  <si>
    <t>kocher artey forcep straight, straight, stainless</t>
  </si>
  <si>
    <t xml:space="preserve">Laparotomy Set
     (4) Kelly Curve titanium 6-7" 14k
     (4) Halsted Hemostat forcep18cm crvd 10k
     (2) Halsted mosquito forcep 12.5cmcrvd  4k
     (2) Halsted Mosquito Forcep 12.5cm str 4k
     (2) Halsted  Adson Hemostat forcep 18cm str 5k
     (2) Pean Hemostat  forcep 14cm str 5k
     (4) Allis AT Grasping forcep 19-20cm
     (3) Rochester Ochsner 1x2t 20cm str
     (3) Rochester Ochsner 1x2t 20cm crvd
     (1) Mayo Hegar Needle Holder 16cm 2k
     (1) Mayo Hegar Needle Holder 20cm 2500
     (1) Haberer Spatula Malleable Narrow 2000
     (1) Haberer Spatula Malleable Wide2500
     (1) Scalpel # 3 with scale 750
     (1) Metzenbaum scissors crvd 20cm 1500
     (1) Metzenbaum Scissor crvd 23 cm 1500
     (4) Backhaus towel clip 3000
     (1) standard Tissue forcep 1x2t 500
     (1) Standard Thumb forcep500
     (2) US ArmyNavy 4k
     (1) Richardson Double Ended Medium3500
     (1) Bladder Retrator Medium4500
     (1) Self Retaining retractor5500
     (1) Russian forcep3000
     (1) Long thumb Titanium2500
     (1) Long tissue Titanium2500
  </t>
  </si>
  <si>
    <t>laryngoscope adult</t>
  </si>
  <si>
    <t>Laryngoscope- fiberoptic (pedia)</t>
  </si>
  <si>
    <t>laryngoscope w/ neonatal blades and different sizes, fiber optic</t>
  </si>
  <si>
    <t>laryngoscope with different miller blades</t>
  </si>
  <si>
    <t>Leg Cover(Ready made,cotton cloth green)</t>
  </si>
  <si>
    <t>Light Cure Cordless</t>
  </si>
  <si>
    <t>linen hamper w/ canvass bag, stainless steel</t>
  </si>
  <si>
    <t>Male urinal, plastic</t>
  </si>
  <si>
    <t>Manual breast pump</t>
  </si>
  <si>
    <t>mayo curve,non rust gold handld, germany</t>
  </si>
  <si>
    <t>mayo scissor (regular size)</t>
  </si>
  <si>
    <t>Mayo scissor, straight</t>
  </si>
  <si>
    <t>Mayo scissor, straight stainless non-rusty 8inches</t>
  </si>
  <si>
    <t>mayo scissor, straight, regular size</t>
  </si>
  <si>
    <t xml:space="preserve">Mayo table w/ tray &amp; stand, stainless </t>
  </si>
  <si>
    <t>mayo table with tray</t>
  </si>
  <si>
    <t>Mayo Table, stainless adjustable up and down with      2 wheels, size of tray: 18 1/4" x 14 1/4"</t>
  </si>
  <si>
    <t>Medical Bedside Table,wheeled w/ drawer</t>
  </si>
  <si>
    <t xml:space="preserve">medical Drop light </t>
  </si>
  <si>
    <t>Medicine Powder Scale 20g calibration weight</t>
  </si>
  <si>
    <t>Medicine tray</t>
  </si>
  <si>
    <t>medicine tray (color yellow)</t>
  </si>
  <si>
    <t>Metsenbaum scissor 8inches</t>
  </si>
  <si>
    <t>Metsenbaum scissor stainless non-rusty 8inches</t>
  </si>
  <si>
    <t>metzebaum Curve, 6-7 ", stainless</t>
  </si>
  <si>
    <t>metzenbaum surgical scissor, 7" stainless, rust free</t>
  </si>
  <si>
    <t>metzenbum scissors</t>
  </si>
  <si>
    <t>Miller Adult Laryngoscope set with different size of Blades</t>
  </si>
  <si>
    <t>Miller Pedia  Laryngoscope set with different size     of Blades</t>
  </si>
  <si>
    <t xml:space="preserve">Minor OR light </t>
  </si>
  <si>
    <t>MINOR SET, gold handled, germany made</t>
  </si>
  <si>
    <t xml:space="preserve">Minor surgical instruments set </t>
  </si>
  <si>
    <t>minor surgical set w/ sterilizing tray w/ cover 8x12</t>
  </si>
  <si>
    <t>Mortar and pestle</t>
  </si>
  <si>
    <t>mosquito forcep curved</t>
  </si>
  <si>
    <t>mosquito forcep, straight</t>
  </si>
  <si>
    <t>Multipurpose Metal cabinet Storage Organizer with glass Lock swing door</t>
  </si>
  <si>
    <t>nebulization machine</t>
  </si>
  <si>
    <t>nebulizer</t>
  </si>
  <si>
    <t>nebulizer machine</t>
  </si>
  <si>
    <t>Nebulizer(Devilbliss)</t>
  </si>
  <si>
    <t>Nebulizer, Heavy Duty</t>
  </si>
  <si>
    <t>Needle destroyer</t>
  </si>
  <si>
    <t xml:space="preserve">needle holder </t>
  </si>
  <si>
    <t>Needle Holder 5-6", stainless</t>
  </si>
  <si>
    <t>Needle Holder 7inches, stainless</t>
  </si>
  <si>
    <t>needle holder 8-1/2inch(21.6cm)curved serrated</t>
  </si>
  <si>
    <t>Needle Holder stainless non-rusty 8inches</t>
  </si>
  <si>
    <t xml:space="preserve">needle holder, </t>
  </si>
  <si>
    <t>non contact thermometer</t>
  </si>
  <si>
    <t>Non invasive hemoglobinometer</t>
  </si>
  <si>
    <t>nuerologic hammer</t>
  </si>
  <si>
    <t>Office chair,white</t>
  </si>
  <si>
    <t>Office table-steel,white</t>
  </si>
  <si>
    <t xml:space="preserve">Open Thora Set
     (10) Kelly Curve  6-7" 25k
     (4) Allis AT Grasping forcep 19-20cm
     (6) Kelly Forcep 20cm str 15k
     (1) Mayo Hegar Needle Holder 16cm 2k
     (1) Mayo Hegar Needle Holder 20cm 2500
     (1) Haberer Spatula Malleable Narrow 2000
     (1) Haberer Spatula Malleable Wide2500
     (1) Scalpel # 3 with scale 750
     (1) Metzenbaum scissors crvd 20cm 1500
     (1) Metzenbaum Scissor crvd 23 cm 1500
     (4) Backhaus towel clip 3000
     (1) standard Tissue forcep 1x2t 500
     (1) Standard Thumb forcep500
     (2) US ArmyNavy 4k
     (1) Richardson Double Ended Medium3500
     (1) Bladder Retrator Medium4500
     (1) Self Retaining retractor5500
     (1) Russian forcep3000
     (1) Adson with teeth
     (1) Adson without teeth2500
      (2) Rake Retractor
      (2) Hartmann Retractor
     (1) DeBakey Forcep 20cm
  </t>
  </si>
  <si>
    <t>Opthalmoscope</t>
  </si>
  <si>
    <t>OR light, portable, adjustable neck</t>
  </si>
  <si>
    <t>Othoscope set</t>
  </si>
  <si>
    <t>otoscope</t>
  </si>
  <si>
    <t xml:space="preserve">ovum forcep </t>
  </si>
  <si>
    <t>Oxygen safety rack / belt each bedside</t>
  </si>
  <si>
    <t>Oxygen trolley</t>
  </si>
  <si>
    <t>oxygen trolley</t>
  </si>
  <si>
    <t xml:space="preserve">Pedia weighing scale </t>
  </si>
  <si>
    <t>Pedia weighing scale movable</t>
  </si>
  <si>
    <t>Perculator (water heater)</t>
  </si>
  <si>
    <t>Phlebotomy box</t>
  </si>
  <si>
    <t>pick up forcep big</t>
  </si>
  <si>
    <t>pickup forceps (toothless)</t>
  </si>
  <si>
    <t>Pill counter and spatula 18.5 x 13.3cm</t>
  </si>
  <si>
    <t>placenta bowl</t>
  </si>
  <si>
    <t>placenta bowl, stainlesss &amp; round in shape</t>
  </si>
  <si>
    <t xml:space="preserve">portable Doopler machine with dopler </t>
  </si>
  <si>
    <t>Pulse oximeter</t>
  </si>
  <si>
    <t>pulse oximeter (adult)</t>
  </si>
  <si>
    <t>pulse oximeter (pedia)</t>
  </si>
  <si>
    <t xml:space="preserve">Pulse oximeter adult and pedia </t>
  </si>
  <si>
    <t xml:space="preserve">Pulse oximeter neonatal with finger tip detachment, wrist band </t>
  </si>
  <si>
    <t>Pulse oximeter pedia  with finger tip detachment</t>
  </si>
  <si>
    <t>Pulse oximeter, Heavy Duty</t>
  </si>
  <si>
    <t>Pulse Oxymeter (Indoplas)</t>
  </si>
  <si>
    <t>Randals , different size</t>
  </si>
  <si>
    <t xml:space="preserve">Refrigerator </t>
  </si>
  <si>
    <t>resusitator bag valve and mask w/ tuckle box, adult</t>
  </si>
  <si>
    <t>resusitator bag valve and mask w/ tuckle box, neonate</t>
  </si>
  <si>
    <t>Revolving stool with backrest, 360 deg. Rotation</t>
  </si>
  <si>
    <t>Satinless, Metacarpal pin</t>
  </si>
  <si>
    <t>scalpel handle #3, stainless</t>
  </si>
  <si>
    <t>scalpel handle #4, stainless</t>
  </si>
  <si>
    <t>schroeder braun uterine tenaculum forceps 9-3/4inches(24.8cm) straight</t>
  </si>
  <si>
    <t>scissors</t>
  </si>
  <si>
    <t>sims uterine currette 11inches(27.9cm)sharp blade on malleable shank size 1</t>
  </si>
  <si>
    <t>sims uterine currette 11inches(27.9cm)sharp blade on malleable shank size 3</t>
  </si>
  <si>
    <t>sims uterine currette 11inches(27.9cm)sharp blade on malleable shank size 5</t>
  </si>
  <si>
    <t>sims uterine sound 13inches(33cm)graduated in centimeters,malleable,silver plated</t>
  </si>
  <si>
    <t>sims vaginal speculum,double end,small size</t>
  </si>
  <si>
    <t>soaking tray,stainless</t>
  </si>
  <si>
    <t>sot bed</t>
  </si>
  <si>
    <t>Specimen (virginal,small,medium,large)</t>
  </si>
  <si>
    <t xml:space="preserve">Sphygmamometer with stethscope and stand </t>
  </si>
  <si>
    <t xml:space="preserve">Sphygmanometer (BP apparatus) </t>
  </si>
  <si>
    <t>Sphygmanometer (BP apparatus) pedia</t>
  </si>
  <si>
    <t>Sphygmanometer (BP apparatus) wall mounted for pedia and neonate</t>
  </si>
  <si>
    <t>Sphygmanometer (BP apparatus) with wheels neonate</t>
  </si>
  <si>
    <t>Sphygmomanometer adult heavy duty</t>
  </si>
  <si>
    <t xml:space="preserve">Sphygmomanometer PEDIA HEAVY DUTY </t>
  </si>
  <si>
    <t>sponge forceps 10-1/2inch(26.7cm) double curve</t>
  </si>
  <si>
    <t>sponge forceps 9-1/2 inch(24.1cm)straight serrated</t>
  </si>
  <si>
    <t>S-retractor</t>
  </si>
  <si>
    <t>Stainless , Plate for Radius Ulna</t>
  </si>
  <si>
    <t>Stainless Canister LARGE</t>
  </si>
  <si>
    <t>Stainless K nail tibia</t>
  </si>
  <si>
    <t>Stainless Pin for Clavicle</t>
  </si>
  <si>
    <t>Stainless steel IV stand</t>
  </si>
  <si>
    <t>Stainless, Mini External Fixator</t>
  </si>
  <si>
    <t>Stainless, Multiple Hip screw</t>
  </si>
  <si>
    <t>stainless, Phalangeal Pin</t>
  </si>
  <si>
    <t>stainless, Plate aaand screw for Humerus</t>
  </si>
  <si>
    <t>stainless, Reconstruction plate distal raduis</t>
  </si>
  <si>
    <t>Stainless, Reconstruction plate Humerus</t>
  </si>
  <si>
    <t>Stainless, supracondylar pin</t>
  </si>
  <si>
    <t>Steel cabinet</t>
  </si>
  <si>
    <t>Stethoscope (neonate)</t>
  </si>
  <si>
    <t>Stethoscope ADULT HEAVY DUTY</t>
  </si>
  <si>
    <t xml:space="preserve">Stetoscope </t>
  </si>
  <si>
    <t>stetoscope ADULT HEAVY DUTY</t>
  </si>
  <si>
    <t>STETOSCOPE PEDIA HEAVY DUTY</t>
  </si>
  <si>
    <t>sthetoscope</t>
  </si>
  <si>
    <t>Stirring Rod 8x 300mm</t>
  </si>
  <si>
    <t>Storage Cabinet, 5 layers , white shelves, laminated</t>
  </si>
  <si>
    <t>Storage cabinet,steel white</t>
  </si>
  <si>
    <t>suction machine w/ trolley/ roller</t>
  </si>
  <si>
    <t>Surgeon's chair, round, with foam matress, adjustable up and down</t>
  </si>
  <si>
    <t>syringe pump</t>
  </si>
  <si>
    <t xml:space="preserve">TAHBSO set
     (5) Kelly Curve  6-7" 25k
     (5) Kelly Curve 20 cm 
     (4) Allis AT Grasping forcep 19-20cm
     (6) Kelly Forcep 20cm str 15k
     (1) Mayo Hegar Needle Holder 16cm 2k
     (1) Mayo Hegar Needle Holder 20cm 2500
     (3) Rochester Ochsner 1x2t 8-8.5" str
     (3) Rochester Ochsner 1x2t 8-8.5 " crvd
     (1) Haberer Spatula Malleable Narrow 2000
     (1) Haberer Spatula Malleable Wide2500
     (1) Scalpel # 3 with scale 750
     (1) Metzenbaum scissors crvd 20cm 1500
     (1) Metzenbaum Scissor crvd 23 cm 1500
     (4) Backhaus towel clip 3000
     (1) standard Tissue forcep 1x2t 500
     (1) Standard Thumb forcep500
     (2) US ArmyNavy 4k
     (2) Mixter 7" sharp pair
     (1) Richardson Double Ended Medium3500
     (1) Bladder Retrator Medium4500
     (1) Self Retaining retractor5500
     (1) Russian forcep3000
     (1) Long thumb Titanium2500
     (1) Long tissue Titanium2500
     (3) Heaney 20 cm 10500
     (1) DeBaky FOrcep 20cm
  </t>
  </si>
  <si>
    <t>tenaculum forceps</t>
  </si>
  <si>
    <t>Test tube Shaker</t>
  </si>
  <si>
    <t>thermal Gun</t>
  </si>
  <si>
    <t>thermal gun- infrared thermometer</t>
  </si>
  <si>
    <t>thermal Gun(Infrared)</t>
  </si>
  <si>
    <t>Thermal Gun(Infrared)</t>
  </si>
  <si>
    <t>Thermometer (digital)</t>
  </si>
  <si>
    <t>Thermometer Scan wall mounted/ with stand</t>
  </si>
  <si>
    <t>Thermometer,non mercurial</t>
  </si>
  <si>
    <t>thumb forcep</t>
  </si>
  <si>
    <t>Thumb Forcep 8inches</t>
  </si>
  <si>
    <t>Thumb Forceps  stainless non-rusty 8inches</t>
  </si>
  <si>
    <t xml:space="preserve">Thyroidectomy set
      (10)Kelly Curve  4-5" 25k
      (6) Allis  2x3mm teeth 4-5" 1k5
      (6) Kelly Straight 4-5" 15k
      (2) Needle Holder 5-6" 4k
      (4) Towel Clip 3k
      (1) Blade Holder 750
      (1) Standard Tissue forcep 5-6" - 500
      (1) standard Thumb forcep 5-6" -500
      (3) Mixter (M) 5-6" - 4500
      (2) Army Navy doube Ended-4k
      (1) Lahey Goitre Seizing forcep 20cm - 3500
      (1) Ovum Forcep Foerster Sponge - 3500
      (1) Adson with teeth 750
      (1) Adson without teeth750
      (2) Green Thyroid Retractor 6-7"-7k
      (2) Senn Retractor 20x6mm-15cm 7k
      (1) Metzenbaum curve 6-7" 1500
      </t>
  </si>
  <si>
    <t>tissue forcep straight,probe double ended, 145mm, stainless</t>
  </si>
  <si>
    <t>tissue forceps 2x3 teeth serrated handles 5-1/2inch(14cm)</t>
  </si>
  <si>
    <t>treatment cart stainless steel</t>
  </si>
  <si>
    <t>trolley basket</t>
  </si>
  <si>
    <t>Trolley Cart</t>
  </si>
  <si>
    <t>Tube stripper</t>
  </si>
  <si>
    <t>umbilical cord scissor</t>
  </si>
  <si>
    <t>UV STERILIZATION BOX</t>
  </si>
  <si>
    <t>UV sterilizer</t>
  </si>
  <si>
    <t xml:space="preserve">vagical retractor </t>
  </si>
  <si>
    <t>Vaginal speculum set (Large)</t>
  </si>
  <si>
    <t>Vaginal speculum set (mediuem)</t>
  </si>
  <si>
    <t>Vaginal speculum set (small)</t>
  </si>
  <si>
    <t>vaginal speculum,medium size 1-1/2inch(3.8cm)X7-1/2inch(11.4cm)</t>
  </si>
  <si>
    <t xml:space="preserve">Vascular Clamps Set
  (1)Bulldog Vascular Clamp DeBakey 12cm/ Angle 
        45 degrees + ring handle 
   (1) DeBakey Vascular AT clamp Straight 22 cm
   (1) Vascular DeBakey Clamp 18cm, pronouncedly 
          shaped
   ( 1) Vascular DeBakey Clamp 20cm for tangential
           occlusion
   (1) Vascular DeBakey clamp, 25.5cm for tangential
          occlusion 
   (1) tissue forcep
   (1) Blade Holder # 3, with scale - 
 Specifications: Material: Martensitic Steel, Vascular Clamps with atraumatic DeBakey serratipn, 55.30.14: Ring Handle, Bulldog Clamp, 45 degrees angle or flat, full length 12cm, Coartation &amp; peripheral clamp, straight:
-jaws lenth:55mm, full length:22cm
Peripheral &amp; Aorta clamp: -Pronounced s-shape, Jaw length: 85cm, full length:18.5cm
Tangential Occlusion clamp: Jaws: opening 35mm, depth:11mm, full length: 20cm
</t>
  </si>
  <si>
    <t>vein viewer</t>
  </si>
  <si>
    <t>weighing scale</t>
  </si>
  <si>
    <t>Weighing Scale for Diaper</t>
  </si>
  <si>
    <t>weighing scale for diaper</t>
  </si>
  <si>
    <t>Weighing Scale/Bathroom weighing scale</t>
  </si>
  <si>
    <t>Wheel chair with iv pole</t>
  </si>
  <si>
    <t>Wheelchairs</t>
  </si>
  <si>
    <t>Wheeled Stretcher with siderails with head&amp;foot adjustable with iv pole</t>
  </si>
  <si>
    <t>Woodpecker UDS scaler Machine with water tank</t>
  </si>
  <si>
    <t>Wound Dressing Set</t>
  </si>
  <si>
    <t>BP apparatus w/ Stethoscope, adult, set</t>
  </si>
  <si>
    <t>BP apparatus w/ Stethoscope, pedia, set</t>
  </si>
  <si>
    <t>BP Apparatus with Stethoscope (baxtel)</t>
  </si>
  <si>
    <t>Pipettor, 100-1000ul</t>
  </si>
  <si>
    <t>Pipettor, 20-200ul</t>
  </si>
  <si>
    <t>Pipettor, 5-50 ul</t>
  </si>
  <si>
    <t>Sphygmomanometer with Stethoscope</t>
  </si>
  <si>
    <t>Sphygmomanometer with Stethoscope, wall mounted</t>
  </si>
  <si>
    <t>Stethoscope (pedia)</t>
  </si>
  <si>
    <t>Stethoscope PEDIA HEAVY DUTY</t>
  </si>
  <si>
    <t>Stethoscope, adult</t>
  </si>
  <si>
    <t xml:space="preserve">ECG machinewith trolley </t>
  </si>
  <si>
    <t xml:space="preserve">PC </t>
  </si>
  <si>
    <t>QTY</t>
  </si>
  <si>
    <t>JAN</t>
  </si>
  <si>
    <t>FEB</t>
  </si>
  <si>
    <t>MAR</t>
  </si>
  <si>
    <t>APR</t>
  </si>
  <si>
    <t>MAY</t>
  </si>
  <si>
    <t>JUN</t>
  </si>
  <si>
    <t>JUL</t>
  </si>
  <si>
    <t>AUG</t>
  </si>
  <si>
    <t>SEP</t>
  </si>
  <si>
    <t>OCT</t>
  </si>
  <si>
    <t>NOV</t>
  </si>
  <si>
    <t>DEC</t>
  </si>
  <si>
    <t>Stetoscope ADULT HEAVY DUTY</t>
  </si>
  <si>
    <t>Thermal Gun- infrared thermometer</t>
  </si>
  <si>
    <t>Laboratory/Dental/Radiology Supplies (consumables regardless of price)</t>
  </si>
  <si>
    <t>Drug and Medicines (consumables regardless of price)</t>
  </si>
  <si>
    <t>OTHER EQUIPMENT -Semi Expendable (price BELOW 50,000)</t>
  </si>
  <si>
    <t>OTHER SUPPLIES (consumables regardless of price)</t>
  </si>
  <si>
    <r>
      <rPr>
        <b/>
        <sz val="9"/>
        <color theme="1"/>
        <rFont val="Calibri"/>
        <family val="2"/>
        <scheme val="minor"/>
      </rPr>
      <t>INSTRCTIONS:</t>
    </r>
    <r>
      <rPr>
        <sz val="9"/>
        <color theme="1"/>
        <rFont val="Calibri"/>
        <family val="2"/>
        <scheme val="minor"/>
      </rPr>
      <t xml:space="preserve">
1. please select from the list of ITEMS in </t>
    </r>
    <r>
      <rPr>
        <b/>
        <i/>
        <sz val="9"/>
        <color theme="1"/>
        <rFont val="Calibri"/>
        <family val="2"/>
        <scheme val="minor"/>
      </rPr>
      <t>"prices SHEET</t>
    </r>
    <r>
      <rPr>
        <sz val="9"/>
        <color theme="1"/>
        <rFont val="Calibri"/>
        <family val="2"/>
        <scheme val="minor"/>
      </rPr>
      <t xml:space="preserve">":
       - </t>
    </r>
    <r>
      <rPr>
        <b/>
        <sz val="9"/>
        <color theme="1"/>
        <rFont val="Calibri"/>
        <family val="2"/>
        <scheme val="minor"/>
      </rPr>
      <t>to shorten selection</t>
    </r>
    <r>
      <rPr>
        <sz val="9"/>
        <color theme="1"/>
        <rFont val="Calibri"/>
        <family val="2"/>
        <scheme val="minor"/>
      </rPr>
      <t xml:space="preserve">, click the down arrow of the ITEM CLASSIFICATION in the 
         column header in the "price sheet".
2. Copy the entire row of your selection in the </t>
    </r>
    <r>
      <rPr>
        <b/>
        <i/>
        <sz val="9"/>
        <color theme="1"/>
        <rFont val="Calibri"/>
        <family val="2"/>
        <scheme val="minor"/>
      </rPr>
      <t>price sheet</t>
    </r>
    <r>
      <rPr>
        <sz val="9"/>
        <color theme="1"/>
        <rFont val="Calibri"/>
        <family val="2"/>
        <scheme val="minor"/>
      </rPr>
      <t xml:space="preserve">
       - </t>
    </r>
    <r>
      <rPr>
        <b/>
        <sz val="9"/>
        <color theme="1"/>
        <rFont val="Calibri"/>
        <family val="2"/>
        <scheme val="minor"/>
      </rPr>
      <t>to do this</t>
    </r>
    <r>
      <rPr>
        <sz val="9"/>
        <color theme="1"/>
        <rFont val="Calibri"/>
        <family val="2"/>
        <scheme val="minor"/>
      </rPr>
      <t>: right click the number of your selection at the "</t>
    </r>
    <r>
      <rPr>
        <b/>
        <sz val="9"/>
        <color theme="1"/>
        <rFont val="Calibri"/>
        <family val="2"/>
        <scheme val="minor"/>
      </rPr>
      <t>prices sheet</t>
    </r>
    <r>
      <rPr>
        <sz val="9"/>
        <color theme="1"/>
        <rFont val="Calibri"/>
        <family val="2"/>
        <scheme val="minor"/>
      </rPr>
      <t xml:space="preserve">"
          then choose </t>
    </r>
    <r>
      <rPr>
        <b/>
        <i/>
        <sz val="9"/>
        <color theme="1"/>
        <rFont val="Calibri"/>
        <family val="2"/>
        <scheme val="minor"/>
      </rPr>
      <t>COPY</t>
    </r>
    <r>
      <rPr>
        <sz val="9"/>
        <color theme="1"/>
        <rFont val="Calibri"/>
        <family val="2"/>
        <scheme val="minor"/>
      </rPr>
      <t xml:space="preserve">
3.Paste your selection in the PPMP TEMPLATE
       - </t>
    </r>
    <r>
      <rPr>
        <b/>
        <sz val="9"/>
        <color theme="1"/>
        <rFont val="Calibri"/>
        <family val="2"/>
        <scheme val="minor"/>
      </rPr>
      <t xml:space="preserve">to do this: </t>
    </r>
    <r>
      <rPr>
        <sz val="9"/>
        <color theme="1"/>
        <rFont val="Calibri"/>
        <family val="2"/>
        <scheme val="minor"/>
      </rPr>
      <t xml:space="preserve">right click on the row number to where you insert the 
          copied selection then chose </t>
    </r>
    <r>
      <rPr>
        <b/>
        <i/>
        <sz val="9"/>
        <color theme="1"/>
        <rFont val="Calibri"/>
        <family val="2"/>
        <scheme val="minor"/>
      </rPr>
      <t>INSERT COPIED CELLS.</t>
    </r>
    <r>
      <rPr>
        <sz val="9"/>
        <color theme="1"/>
        <rFont val="Calibri"/>
        <family val="2"/>
        <scheme val="minor"/>
      </rPr>
      <t xml:space="preserve">
4. IF your items are not in the list then you may type it directly in the PPMP 
     TEMPLATE</t>
    </r>
  </si>
  <si>
    <t>xcvbxcvb</t>
  </si>
  <si>
    <t>xcvbv</t>
  </si>
  <si>
    <t>Internet Susbscription - Converge</t>
  </si>
  <si>
    <t>Months</t>
  </si>
  <si>
    <t>Internet Subscrption - Starlink 2 units</t>
  </si>
  <si>
    <t>Midrange Laptop</t>
  </si>
  <si>
    <t>Conference Audio System</t>
  </si>
  <si>
    <t>Projector 4k Led Projector</t>
  </si>
  <si>
    <t>Extension Cord Cable Reel 50 meters (4 Outlets)</t>
  </si>
  <si>
    <t>MARKING PEN, Whiteboard, black</t>
  </si>
  <si>
    <t>MARKING PEN, Whiteboard, blue</t>
  </si>
  <si>
    <t>MARKING PEN, Whiteboard, red</t>
  </si>
  <si>
    <t>BOND PAPER, multicopy, Follo SIZE</t>
  </si>
  <si>
    <t>DATA FILE BOX,</t>
  </si>
  <si>
    <t>Ink 001 Black</t>
  </si>
  <si>
    <t>Ink 001 Cyan</t>
  </si>
  <si>
    <t>Ink 001 Magenta</t>
  </si>
  <si>
    <t>Ink 001 Blue</t>
  </si>
  <si>
    <t>Rechargable Battery C (2/pack)</t>
  </si>
  <si>
    <t>Rechargable Alkaline Battery AA, 2000mah (2/pack)</t>
  </si>
  <si>
    <t>Alkaline Battery AAA 1100mah (4/pack)</t>
  </si>
  <si>
    <t>Smart TV</t>
  </si>
  <si>
    <t>Computer Monitors</t>
  </si>
  <si>
    <t>Mouse and Keyboard</t>
  </si>
  <si>
    <t>F5AL250V fuse (100pcs/pack)</t>
  </si>
  <si>
    <t>AMD Ryzen 7 5825U AMD Radeon RX Vega 8 16GB (2 x 8GB ) DDR4 3200 (Up to 32GB) 512 GB M.2 NVMe PCIe 3.0 SSD (expandable to 2TB) 2x 2.5G Gigabit Network, Wifi 6 &amp; Bluetooth 5.2 1x HDMI, 1DP &amp; 1x Type C Triple Screen 4k Output US Power adapter (DC IN 65W), Vesa Mount &amp; HDMI Cable Windows 11Pro, 27" 100 hz monitor, keyboard and mouse</t>
  </si>
  <si>
    <t>Excecutive Chair</t>
  </si>
  <si>
    <t xml:space="preserve">Repairs and Maintenance </t>
  </si>
  <si>
    <t>Other Proffesional Services</t>
  </si>
  <si>
    <t>Rent of Sound System and LED Wall</t>
  </si>
  <si>
    <t>Portable Sound System w/ 4 Channel wireless microphones ( 2 xtra Battery for soundsystem)</t>
  </si>
  <si>
    <t>LED wall, Supply, Delivery, Installation, Testing and Commissioning of Indoor Fixed Type Ledwall</t>
  </si>
  <si>
    <t>CCTV system</t>
  </si>
  <si>
    <t xml:space="preserve">Printer: Printing Technology: PrecisionCore printhead with a minimum ink droplet volume of 3.3 pl. 
Printing Resolution: 4800 x 1200 dpi. 
Print Speed (ISO): Up to 17 ipm for black and 9 ipm for color (A4 simplex). 
Duplex Printing: Automatic duplex printing (A4/Letter) with speeds of 7 ipm for black and 5 ipm for color (A4 duplex). 
Paper Handling: 250-sheet input tray and a 35-sheet ADF. 
Maximum Document Size: A3+ (for printing). 
Scanning: Flatbed and ADF scanning with a maximum scan area of 216 x 356 mm. 
Copying: Maximum copies from standalone: 99, reduction/enlargement: 25-400%. 
Connectivity: Wi-Fi, Wi-Fi Direct, Ethernet, and USB. 
Inks: Pigment black and dye color inks. 
Ink Yield: Ultra-high yield with up to 7,500 pages for black and 6,000 pages for color. </t>
  </si>
  <si>
    <t>Laminating Film a4</t>
  </si>
  <si>
    <t>Laminating Film legal</t>
  </si>
  <si>
    <t>Photo paper a4</t>
  </si>
  <si>
    <t xml:space="preserve">Cordless drill </t>
  </si>
  <si>
    <t>Access Point</t>
  </si>
  <si>
    <t>9 door locker</t>
  </si>
  <si>
    <t xml:space="preserve">Costumize L table </t>
  </si>
  <si>
    <t>SSD 1tb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</si>
</sst>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 #,##0.00_-;_-* &quot;-&quot;??_-;_-@_-"/>
    <numFmt numFmtId="164" formatCode="_(* #,##0.00_);_(* \(#,##0.00\);_(* &quot;-&quot;??_);_(@_)"/>
    <numFmt numFmtId="165" formatCode="_(* #,##0_);_(* \(#,##0\);_(* &quot;-&quot;??_);_(@_)"/>
  </numFmts>
  <fonts count="120">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9"/>
      <color theme="1"/>
      <name val="Calibri"/>
      <family val="2"/>
      <scheme val="minor"/>
    </font>
    <font>
      <b/>
      <sz val="11"/>
      <color theme="1"/>
      <name val="Calibri"/>
      <family val="2"/>
      <scheme val="minor"/>
    </font>
    <font>
      <b/>
      <sz val="12"/>
      <color theme="1"/>
      <name val="Calibri"/>
      <family val="2"/>
      <scheme val="minor"/>
    </font>
    <font>
      <b/>
      <sz val="9"/>
      <name val="Arial"/>
      <family val="2"/>
    </font>
    <font>
      <sz val="9"/>
      <name val="Arial"/>
      <family val="2"/>
    </font>
    <font>
      <b/>
      <sz val="10"/>
      <name val="Arial"/>
      <family val="2"/>
    </font>
    <font>
      <sz val="10"/>
      <name val="Arial"/>
      <family val="2"/>
    </font>
    <font>
      <sz val="10"/>
      <color theme="1"/>
      <name val="Calibri"/>
      <family val="2"/>
      <scheme val="minor"/>
    </font>
    <font>
      <sz val="11"/>
      <color theme="1"/>
      <name val="Arial"/>
      <family val="2"/>
    </font>
    <font>
      <sz val="8"/>
      <color theme="1"/>
      <name val="Calibri"/>
      <family val="2"/>
      <scheme val="minor"/>
    </font>
    <font>
      <sz val="9"/>
      <color theme="1"/>
      <name val="Tahoma"/>
      <family val="2"/>
    </font>
    <font>
      <b/>
      <sz val="14"/>
      <color theme="1"/>
      <name val="Calibri"/>
      <family val="2"/>
      <scheme val="minor"/>
    </font>
    <font>
      <b/>
      <sz val="9"/>
      <color theme="1"/>
      <name val="Calibri"/>
      <family val="2"/>
      <scheme val="minor"/>
    </font>
    <font>
      <sz val="8"/>
      <color theme="1"/>
      <name val="Verdana"/>
      <family val="2"/>
    </font>
    <font>
      <sz val="9"/>
      <color theme="1"/>
      <name val="Verdana"/>
      <family val="2"/>
    </font>
    <font>
      <sz val="14"/>
      <color theme="1"/>
      <name val="Calibri"/>
      <family val="2"/>
      <scheme val="minor"/>
    </font>
    <font>
      <sz val="9"/>
      <name val="Calibri"/>
      <family val="2"/>
      <scheme val="minor"/>
    </font>
    <font>
      <b/>
      <sz val="10"/>
      <color theme="1"/>
      <name val="Calibri"/>
      <family val="2"/>
      <scheme val="minor"/>
    </font>
    <font>
      <i/>
      <sz val="10"/>
      <color theme="1"/>
      <name val="Verdana"/>
      <family val="2"/>
    </font>
    <font>
      <b/>
      <sz val="14"/>
      <color theme="1"/>
      <name val="Calibri"/>
      <family val="2"/>
    </font>
    <font>
      <i/>
      <sz val="9"/>
      <color theme="1"/>
      <name val="Verdana"/>
      <family val="2"/>
    </font>
    <font>
      <i/>
      <sz val="11"/>
      <color theme="1"/>
      <name val="Calibri"/>
      <family val="2"/>
    </font>
    <font>
      <b/>
      <i/>
      <sz val="9"/>
      <color theme="1"/>
      <name val="Verdana"/>
      <family val="2"/>
    </font>
    <font>
      <b/>
      <sz val="9"/>
      <color theme="1"/>
      <name val="Verdana"/>
      <family val="2"/>
    </font>
    <font>
      <b/>
      <sz val="9"/>
      <color theme="0"/>
      <name val="Verdana"/>
      <family val="2"/>
    </font>
    <font>
      <b/>
      <sz val="10"/>
      <name val="Verdana"/>
      <family val="2"/>
    </font>
    <font>
      <b/>
      <u/>
      <sz val="9"/>
      <color theme="1"/>
      <name val="Verdana"/>
      <family val="2"/>
    </font>
    <font>
      <u/>
      <sz val="9"/>
      <color theme="1"/>
      <name val="Verdana"/>
      <family val="2"/>
    </font>
    <font>
      <b/>
      <sz val="9"/>
      <color theme="1"/>
      <name val="Calibri"/>
      <family val="2"/>
    </font>
    <font>
      <sz val="9"/>
      <color theme="1"/>
      <name val="Calibri"/>
      <family val="2"/>
    </font>
    <font>
      <b/>
      <sz val="1"/>
      <color theme="0"/>
      <name val="Calibri"/>
      <family val="2"/>
      <scheme val="minor"/>
    </font>
    <font>
      <sz val="11"/>
      <name val="Calibri"/>
      <family val="2"/>
      <scheme val="minor"/>
    </font>
    <font>
      <b/>
      <sz val="9"/>
      <name val="Calibri"/>
      <family val="2"/>
      <scheme val="minor"/>
    </font>
    <font>
      <b/>
      <sz val="8"/>
      <color theme="1"/>
      <name val="Calibri"/>
      <family val="2"/>
      <scheme val="minor"/>
    </font>
    <font>
      <b/>
      <sz val="1"/>
      <color theme="0" tint="-0.14981536301767021"/>
      <name val="Calibri"/>
      <family val="2"/>
      <scheme val="minor"/>
    </font>
    <font>
      <sz val="9"/>
      <color theme="0"/>
      <name val="Calibri"/>
      <family val="2"/>
      <scheme val="minor"/>
    </font>
    <font>
      <b/>
      <i/>
      <sz val="1"/>
      <color theme="0" tint="-0.14981536301767021"/>
      <name val="Calibri"/>
      <family val="2"/>
      <scheme val="minor"/>
    </font>
    <font>
      <sz val="9"/>
      <color rgb="FF000000"/>
      <name val="Calibri"/>
      <family val="2"/>
      <scheme val="minor"/>
    </font>
    <font>
      <sz val="8"/>
      <color rgb="FF000000"/>
      <name val="Calibri"/>
      <family val="2"/>
      <scheme val="minor"/>
    </font>
    <font>
      <sz val="8"/>
      <name val="Calibri"/>
      <family val="2"/>
      <scheme val="minor"/>
    </font>
    <font>
      <b/>
      <i/>
      <sz val="9"/>
      <color theme="1"/>
      <name val="Calibri"/>
      <family val="2"/>
      <scheme val="minor"/>
    </font>
    <font>
      <b/>
      <sz val="10"/>
      <name val="Calibri"/>
      <family val="2"/>
      <scheme val="minor"/>
    </font>
    <font>
      <b/>
      <u/>
      <sz val="14"/>
      <color theme="1"/>
      <name val="Calibri"/>
      <family val="2"/>
    </font>
    <font>
      <sz val="11"/>
      <color theme="1"/>
      <name val="Calibri"/>
      <family val="2"/>
    </font>
    <font>
      <sz val="11"/>
      <color theme="1"/>
      <name val="Calibri"/>
      <family val="2"/>
      <scheme val="minor"/>
    </font>
    <font>
      <u/>
      <sz val="9"/>
      <color theme="1"/>
      <name val="Calibri"/>
      <family val="2"/>
      <scheme val="minor"/>
    </font>
    <font>
      <b/>
      <u/>
      <sz val="9"/>
      <color theme="1"/>
      <name val="Calibri"/>
      <family val="2"/>
      <scheme val="minor"/>
    </font>
    <font>
      <sz val="9"/>
      <color rgb="FFFF0000"/>
      <name val="Calibri"/>
      <family val="2"/>
      <scheme val="minor"/>
    </font>
    <font>
      <b/>
      <sz val="9"/>
      <color theme="0"/>
      <name val="Calibri"/>
      <family val="2"/>
      <scheme val="minor"/>
    </font>
    <font>
      <i/>
      <sz val="9"/>
      <color theme="1"/>
      <name val="Calibri"/>
      <family val="2"/>
      <scheme val="minor"/>
    </font>
    <font>
      <sz val="9"/>
      <color theme="0"/>
      <name val="Calibri"/>
      <family val="2"/>
    </font>
    <font>
      <sz val="10"/>
      <name val="Calibri"/>
      <family val="2"/>
      <scheme val="minor"/>
    </font>
    <font>
      <b/>
      <sz val="11"/>
      <color theme="0"/>
      <name val="Calibri"/>
      <family val="2"/>
      <scheme val="minor"/>
    </font>
    <font>
      <sz val="12"/>
      <color theme="1"/>
      <name val="Calibri"/>
      <family val="2"/>
    </font>
    <font>
      <sz val="10"/>
      <color theme="1"/>
      <name val="Calibri"/>
      <family val="2"/>
    </font>
    <font>
      <sz val="10"/>
      <color theme="0"/>
      <name val="Calibri"/>
      <family val="2"/>
    </font>
    <font>
      <sz val="12"/>
      <color theme="1"/>
      <name val="Calibri"/>
      <family val="2"/>
      <scheme val="minor"/>
    </font>
    <font>
      <b/>
      <sz val="10"/>
      <color theme="0"/>
      <name val="Calibri"/>
      <family val="2"/>
      <scheme val="minor"/>
    </font>
    <font>
      <sz val="9"/>
      <name val="Calibri"/>
      <family val="2"/>
    </font>
    <font>
      <sz val="10"/>
      <name val="Calibri"/>
      <family val="2"/>
    </font>
    <font>
      <b/>
      <sz val="12"/>
      <color theme="1"/>
      <name val="Calibri"/>
      <family val="2"/>
    </font>
    <font>
      <sz val="12"/>
      <color theme="0"/>
      <name val="Calibri"/>
      <family val="2"/>
    </font>
    <font>
      <sz val="14"/>
      <name val="Calibri"/>
      <family val="2"/>
      <scheme val="minor"/>
    </font>
    <font>
      <sz val="12"/>
      <name val="Calibri"/>
      <family val="2"/>
      <scheme val="minor"/>
    </font>
    <font>
      <sz val="18"/>
      <color theme="0"/>
      <name val="Calibri"/>
      <family val="2"/>
      <scheme val="minor"/>
    </font>
    <font>
      <sz val="12"/>
      <name val="Calibri"/>
      <family val="2"/>
    </font>
    <font>
      <sz val="14"/>
      <name val="Calibri"/>
      <family val="2"/>
    </font>
    <font>
      <sz val="14"/>
      <color theme="0"/>
      <name val="Calibri"/>
      <family val="2"/>
      <scheme val="minor"/>
    </font>
    <font>
      <sz val="9"/>
      <color rgb="FF000000"/>
      <name val="Calibri"/>
      <family val="2"/>
    </font>
    <font>
      <sz val="11"/>
      <color theme="0"/>
      <name val="Calibri"/>
      <family val="2"/>
      <scheme val="minor"/>
    </font>
    <font>
      <i/>
      <sz val="10"/>
      <color theme="1"/>
      <name val="Calibri"/>
      <family val="2"/>
      <scheme val="minor"/>
    </font>
    <font>
      <b/>
      <u/>
      <sz val="14"/>
      <color theme="1"/>
      <name val="Calibri"/>
      <family val="2"/>
      <scheme val="minor"/>
    </font>
    <font>
      <i/>
      <sz val="11"/>
      <color theme="1"/>
      <name val="Calibri"/>
      <family val="2"/>
      <scheme val="minor"/>
    </font>
    <font>
      <i/>
      <sz val="10"/>
      <color theme="1"/>
      <name val="Calibri"/>
      <family val="2"/>
    </font>
    <font>
      <i/>
      <sz val="9"/>
      <color theme="1"/>
      <name val="Calibri"/>
      <family val="2"/>
    </font>
    <font>
      <b/>
      <i/>
      <sz val="9"/>
      <color theme="1"/>
      <name val="Calibri"/>
      <family val="2"/>
    </font>
    <font>
      <b/>
      <sz val="9"/>
      <color theme="0"/>
      <name val="Calibri"/>
      <family val="2"/>
    </font>
    <font>
      <b/>
      <sz val="11"/>
      <color theme="0"/>
      <name val="Calibri"/>
      <family val="2"/>
    </font>
    <font>
      <b/>
      <sz val="12"/>
      <name val="Calibri"/>
      <family val="2"/>
    </font>
    <font>
      <sz val="8"/>
      <color theme="1"/>
      <name val="Calibri"/>
      <family val="2"/>
    </font>
    <font>
      <b/>
      <u/>
      <sz val="9"/>
      <color theme="1"/>
      <name val="Calibri"/>
      <family val="2"/>
    </font>
    <font>
      <u/>
      <sz val="9"/>
      <color theme="1"/>
      <name val="Calibri"/>
      <family val="2"/>
    </font>
    <font>
      <sz val="16"/>
      <color theme="0"/>
      <name val="Calibri"/>
      <family val="2"/>
    </font>
    <font>
      <b/>
      <sz val="9"/>
      <name val="Calibri"/>
      <family val="2"/>
    </font>
    <font>
      <sz val="11"/>
      <color theme="0"/>
      <name val="Calibri"/>
      <family val="2"/>
    </font>
    <font>
      <b/>
      <sz val="10"/>
      <color theme="0"/>
      <name val="Calibri"/>
      <family val="2"/>
    </font>
    <font>
      <sz val="9"/>
      <color rgb="FF212121"/>
      <name val="Calibri"/>
      <family val="2"/>
    </font>
    <font>
      <i/>
      <sz val="9"/>
      <name val="Calibri"/>
      <family val="2"/>
      <scheme val="minor"/>
    </font>
    <font>
      <b/>
      <i/>
      <sz val="12"/>
      <color theme="1"/>
      <name val="Calibri"/>
      <family val="2"/>
      <scheme val="minor"/>
    </font>
    <font>
      <sz val="10"/>
      <color rgb="FF000000"/>
      <name val="Calibri"/>
      <family val="2"/>
      <scheme val="minor"/>
    </font>
    <font>
      <sz val="11"/>
      <color rgb="FF000000"/>
      <name val="Calibri"/>
      <family val="2"/>
    </font>
    <font>
      <sz val="10"/>
      <color rgb="FF000000"/>
      <name val="Calibri"/>
      <family val="2"/>
    </font>
    <font>
      <b/>
      <sz val="11"/>
      <color rgb="FF000000"/>
      <name val="Calibri"/>
      <family val="2"/>
    </font>
    <font>
      <b/>
      <sz val="10"/>
      <color rgb="FF000000"/>
      <name val="Calibri"/>
      <family val="2"/>
    </font>
    <font>
      <b/>
      <i/>
      <sz val="11"/>
      <color theme="0"/>
      <name val="Calibri"/>
      <family val="2"/>
      <scheme val="minor"/>
    </font>
    <font>
      <b/>
      <i/>
      <sz val="11"/>
      <color theme="1"/>
      <name val="Calibri"/>
      <family val="2"/>
      <scheme val="minor"/>
    </font>
    <font>
      <b/>
      <i/>
      <u/>
      <sz val="11"/>
      <color theme="0"/>
      <name val="Calibri"/>
      <family val="2"/>
      <scheme val="minor"/>
    </font>
    <font>
      <b/>
      <i/>
      <sz val="11"/>
      <name val="Calibri"/>
      <family val="2"/>
      <scheme val="minor"/>
    </font>
    <font>
      <b/>
      <i/>
      <u/>
      <sz val="11"/>
      <name val="Calibri"/>
      <family val="2"/>
      <scheme val="minor"/>
    </font>
    <font>
      <b/>
      <sz val="11"/>
      <color theme="1"/>
      <name val="Calibri"/>
      <family val="2"/>
    </font>
    <font>
      <b/>
      <sz val="10"/>
      <color rgb="FF000000"/>
      <name val="Calibri"/>
      <family val="2"/>
      <scheme val="minor"/>
    </font>
    <font>
      <b/>
      <sz val="11"/>
      <name val="Calibri"/>
      <family val="2"/>
    </font>
    <font>
      <sz val="11"/>
      <color theme="1"/>
      <name val="Calibri"/>
      <family val="2"/>
      <charset val="134"/>
      <scheme val="minor"/>
    </font>
    <font>
      <sz val="11"/>
      <name val="Tahoma"/>
      <family val="2"/>
    </font>
    <font>
      <sz val="9"/>
      <color indexed="8"/>
      <name val="Century Gothic"/>
      <family val="2"/>
    </font>
    <font>
      <sz val="9"/>
      <color indexed="8"/>
      <name val="Calibri"/>
      <family val="2"/>
      <scheme val="minor"/>
    </font>
    <font>
      <sz val="9"/>
      <color indexed="8"/>
      <name val="Calibri"/>
      <family val="2"/>
    </font>
    <font>
      <u/>
      <sz val="9"/>
      <color theme="4" tint="0.59999389629810485"/>
      <name val="Calibri"/>
      <family val="2"/>
      <scheme val="minor"/>
    </font>
    <font>
      <i/>
      <sz val="9"/>
      <color theme="0"/>
      <name val="Calibri"/>
      <family val="2"/>
      <scheme val="minor"/>
    </font>
    <font>
      <sz val="9"/>
      <color theme="1"/>
      <name val="Arial Narrow"/>
      <family val="2"/>
    </font>
  </fonts>
  <fills count="37">
    <fill>
      <patternFill patternType="none"/>
    </fill>
    <fill>
      <patternFill patternType="gray125"/>
    </fill>
    <fill>
      <patternFill patternType="solid">
        <fgColor theme="1" tint="0.499984740745262"/>
        <bgColor indexed="64"/>
      </patternFill>
    </fill>
    <fill>
      <patternFill patternType="solid">
        <fgColor rgb="FFFFFF00"/>
        <bgColor indexed="64"/>
      </patternFill>
    </fill>
    <fill>
      <patternFill patternType="solid">
        <fgColor theme="0" tint="-0.249977111117893"/>
        <bgColor indexed="64"/>
      </patternFill>
    </fill>
    <fill>
      <patternFill patternType="solid">
        <fgColor theme="0"/>
        <bgColor indexed="64"/>
      </patternFill>
    </fill>
    <fill>
      <patternFill patternType="solid">
        <fgColor theme="9"/>
        <bgColor indexed="64"/>
      </patternFill>
    </fill>
    <fill>
      <patternFill patternType="solid">
        <fgColor rgb="FFFFFFFF"/>
        <bgColor rgb="FFFFFFFF"/>
      </patternFill>
    </fill>
    <fill>
      <patternFill patternType="solid">
        <fgColor theme="0"/>
        <bgColor theme="0"/>
      </patternFill>
    </fill>
    <fill>
      <patternFill patternType="solid">
        <fgColor theme="0" tint="-0.249977111117893"/>
        <bgColor rgb="FFFFFFFF"/>
      </patternFill>
    </fill>
    <fill>
      <patternFill patternType="solid">
        <fgColor theme="0" tint="-0.249977111117893"/>
        <bgColor theme="0"/>
      </patternFill>
    </fill>
    <fill>
      <patternFill patternType="solid">
        <fgColor theme="3" tint="0.39997558519241921"/>
        <bgColor indexed="64"/>
      </patternFill>
    </fill>
    <fill>
      <patternFill patternType="solid">
        <fgColor rgb="FF00B050"/>
        <bgColor indexed="64"/>
      </patternFill>
    </fill>
    <fill>
      <patternFill patternType="solid">
        <fgColor rgb="FFFF0000"/>
        <bgColor indexed="64"/>
      </patternFill>
    </fill>
    <fill>
      <patternFill patternType="solid">
        <fgColor theme="7" tint="0.79998168889431442"/>
        <bgColor indexed="64"/>
      </patternFill>
    </fill>
    <fill>
      <patternFill patternType="solid">
        <fgColor theme="9"/>
        <bgColor rgb="FFFFFFFF"/>
      </patternFill>
    </fill>
    <fill>
      <patternFill patternType="solid">
        <fgColor theme="0"/>
        <bgColor rgb="FFFFFFFF"/>
      </patternFill>
    </fill>
    <fill>
      <patternFill patternType="solid">
        <fgColor rgb="FF92D050"/>
        <bgColor indexed="64"/>
      </patternFill>
    </fill>
    <fill>
      <patternFill patternType="solid">
        <fgColor rgb="FF00B0F0"/>
        <bgColor indexed="64"/>
      </patternFill>
    </fill>
    <fill>
      <patternFill patternType="solid">
        <fgColor theme="3" tint="0.59999389629810485"/>
        <bgColor indexed="64"/>
      </patternFill>
    </fill>
    <fill>
      <patternFill patternType="solid">
        <fgColor theme="3" tint="-0.249977111117893"/>
        <bgColor indexed="64"/>
      </patternFill>
    </fill>
    <fill>
      <patternFill patternType="solid">
        <fgColor theme="0" tint="-0.34998626667073579"/>
        <bgColor indexed="64"/>
      </patternFill>
    </fill>
    <fill>
      <patternFill patternType="solid">
        <fgColor theme="6" tint="-0.499984740745262"/>
        <bgColor indexed="64"/>
      </patternFill>
    </fill>
    <fill>
      <patternFill patternType="solid">
        <fgColor theme="6" tint="-0.249977111117893"/>
        <bgColor indexed="64"/>
      </patternFill>
    </fill>
    <fill>
      <patternFill patternType="solid">
        <fgColor theme="6" tint="0.59999389629810485"/>
        <bgColor indexed="64"/>
      </patternFill>
    </fill>
    <fill>
      <patternFill patternType="solid">
        <fgColor theme="7" tint="-0.249977111117893"/>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rgb="FFFFFF66"/>
        <bgColor indexed="64"/>
      </patternFill>
    </fill>
    <fill>
      <patternFill patternType="solid">
        <fgColor rgb="FFFFFF99"/>
        <bgColor indexed="64"/>
      </patternFill>
    </fill>
    <fill>
      <patternFill patternType="solid">
        <fgColor theme="4" tint="0.79998168889431442"/>
        <bgColor theme="4" tint="0.79998168889431442"/>
      </patternFill>
    </fill>
    <fill>
      <patternFill patternType="solid">
        <fgColor theme="0" tint="-0.14999847407452621"/>
        <bgColor theme="0" tint="-0.14999847407452621"/>
      </patternFill>
    </fill>
    <fill>
      <patternFill patternType="solid">
        <fgColor theme="9" tint="0.39997558519241921"/>
        <bgColor indexed="64"/>
      </patternFill>
    </fill>
    <fill>
      <patternFill patternType="solid">
        <fgColor theme="3"/>
        <bgColor indexed="64"/>
      </patternFill>
    </fill>
    <fill>
      <patternFill patternType="solid">
        <fgColor theme="4" tint="0.59999389629810485"/>
        <bgColor indexed="64"/>
      </patternFill>
    </fill>
    <fill>
      <patternFill patternType="solid">
        <fgColor rgb="FFFFC000"/>
        <bgColor indexed="64"/>
      </patternFill>
    </fill>
    <fill>
      <patternFill patternType="solid">
        <fgColor rgb="FF66CCFF"/>
        <bgColor indexed="64"/>
      </patternFill>
    </fill>
  </fills>
  <borders count="85">
    <border>
      <left/>
      <right/>
      <top/>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right style="thin">
        <color auto="1"/>
      </right>
      <top style="medium">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rgb="FF000000"/>
      </left>
      <right style="thin">
        <color rgb="FF000000"/>
      </right>
      <top style="thin">
        <color theme="1"/>
      </top>
      <bottom style="thin">
        <color rgb="FF000000"/>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diagonal/>
    </border>
    <border>
      <left style="thin">
        <color auto="1"/>
      </left>
      <right/>
      <top style="thin">
        <color auto="1"/>
      </top>
      <bottom style="medium">
        <color auto="1"/>
      </bottom>
      <diagonal/>
    </border>
    <border>
      <left style="thin">
        <color auto="1"/>
      </left>
      <right/>
      <top style="thin">
        <color auto="1"/>
      </top>
      <bottom/>
      <diagonal/>
    </border>
    <border>
      <left style="thin">
        <color auto="1"/>
      </left>
      <right/>
      <top style="thin">
        <color auto="1"/>
      </top>
      <bottom style="thin">
        <color auto="1"/>
      </bottom>
      <diagonal/>
    </border>
    <border>
      <left/>
      <right/>
      <top/>
      <bottom style="double">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right/>
      <top style="thin">
        <color auto="1"/>
      </top>
      <bottom/>
      <diagonal/>
    </border>
    <border>
      <left style="medium">
        <color auto="1"/>
      </left>
      <right/>
      <top style="medium">
        <color auto="1"/>
      </top>
      <bottom style="thin">
        <color auto="1"/>
      </bottom>
      <diagonal/>
    </border>
    <border>
      <left style="medium">
        <color auto="1"/>
      </left>
      <right style="medium">
        <color auto="1"/>
      </right>
      <top style="medium">
        <color auto="1"/>
      </top>
      <bottom style="thin">
        <color auto="1"/>
      </bottom>
      <diagonal/>
    </border>
    <border>
      <left/>
      <right/>
      <top style="medium">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right style="medium">
        <color auto="1"/>
      </right>
      <top style="thin">
        <color auto="1"/>
      </top>
      <bottom style="thin">
        <color auto="1"/>
      </bottom>
      <diagonal/>
    </border>
    <border>
      <left style="thin">
        <color auto="1"/>
      </left>
      <right/>
      <top style="medium">
        <color auto="1"/>
      </top>
      <bottom style="thin">
        <color auto="1"/>
      </bottom>
      <diagonal/>
    </border>
    <border>
      <left/>
      <right style="thin">
        <color auto="1"/>
      </right>
      <top style="thin">
        <color auto="1"/>
      </top>
      <bottom/>
      <diagonal/>
    </border>
    <border>
      <left style="thin">
        <color auto="1"/>
      </left>
      <right style="medium">
        <color auto="1"/>
      </right>
      <top style="thin">
        <color auto="1"/>
      </top>
      <bottom style="thin">
        <color auto="1"/>
      </bottom>
      <diagonal/>
    </border>
    <border>
      <left/>
      <right style="medium">
        <color auto="1"/>
      </right>
      <top/>
      <bottom style="thin">
        <color auto="1"/>
      </bottom>
      <diagonal/>
    </border>
    <border>
      <left style="medium">
        <color auto="1"/>
      </left>
      <right style="medium">
        <color auto="1"/>
      </right>
      <top/>
      <bottom style="thin">
        <color auto="1"/>
      </bottom>
      <diagonal/>
    </border>
    <border>
      <left style="medium">
        <color auto="1"/>
      </left>
      <right/>
      <top/>
      <bottom style="thin">
        <color auto="1"/>
      </bottom>
      <diagonal/>
    </border>
    <border>
      <left style="medium">
        <color auto="1"/>
      </left>
      <right style="thin">
        <color auto="1"/>
      </right>
      <top/>
      <bottom style="thin">
        <color auto="1"/>
      </bottom>
      <diagonal/>
    </border>
    <border>
      <left style="medium">
        <color auto="1"/>
      </left>
      <right style="medium">
        <color auto="1"/>
      </right>
      <top style="thin">
        <color auto="1"/>
      </top>
      <bottom style="medium">
        <color auto="1"/>
      </bottom>
      <diagonal/>
    </border>
    <border>
      <left style="medium">
        <color auto="1"/>
      </left>
      <right/>
      <top/>
      <bottom style="medium">
        <color auto="1"/>
      </bottom>
      <diagonal/>
    </border>
    <border>
      <left/>
      <right/>
      <top/>
      <bottom style="medium">
        <color auto="1"/>
      </bottom>
      <diagonal/>
    </border>
    <border>
      <left/>
      <right/>
      <top style="medium">
        <color auto="1"/>
      </top>
      <bottom style="medium">
        <color auto="1"/>
      </bottom>
      <diagonal/>
    </border>
    <border>
      <left/>
      <right style="thin">
        <color auto="1"/>
      </right>
      <top/>
      <bottom style="medium">
        <color auto="1"/>
      </bottom>
      <diagonal/>
    </border>
    <border>
      <left style="thin">
        <color auto="1"/>
      </left>
      <right/>
      <top/>
      <bottom style="medium">
        <color auto="1"/>
      </bottom>
      <diagonal/>
    </border>
    <border>
      <left/>
      <right style="thin">
        <color auto="1"/>
      </right>
      <top style="medium">
        <color auto="1"/>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thin">
        <color auto="1"/>
      </left>
      <right style="thin">
        <color auto="1"/>
      </right>
      <top style="thin">
        <color theme="1"/>
      </top>
      <bottom style="thin">
        <color auto="1"/>
      </bottom>
      <diagonal/>
    </border>
    <border>
      <left/>
      <right/>
      <top style="thin">
        <color theme="1"/>
      </top>
      <bottom style="thin">
        <color theme="1"/>
      </bottom>
      <diagonal/>
    </border>
    <border>
      <left style="thin">
        <color rgb="FF000000"/>
      </left>
      <right style="thin">
        <color rgb="FF000000"/>
      </right>
      <top/>
      <bottom style="thin">
        <color rgb="FF000000"/>
      </bottom>
      <diagonal/>
    </border>
    <border>
      <left style="thin">
        <color auto="1"/>
      </left>
      <right style="thin">
        <color theme="1"/>
      </right>
      <top style="thin">
        <color theme="1"/>
      </top>
      <bottom style="thin">
        <color auto="1"/>
      </bottom>
      <diagonal/>
    </border>
    <border>
      <left style="thin">
        <color rgb="FF000000"/>
      </left>
      <right/>
      <top style="thin">
        <color theme="1"/>
      </top>
      <bottom style="thin">
        <color rgb="FF000000"/>
      </bottom>
      <diagonal/>
    </border>
    <border>
      <left style="thin">
        <color auto="1"/>
      </left>
      <right style="thin">
        <color auto="1"/>
      </right>
      <top style="thin">
        <color theme="1"/>
      </top>
      <bottom style="thin">
        <color theme="1"/>
      </bottom>
      <diagonal/>
    </border>
    <border>
      <left style="thin">
        <color rgb="FF000000"/>
      </left>
      <right style="thin">
        <color rgb="FF000000"/>
      </right>
      <top style="thin">
        <color theme="1"/>
      </top>
      <bottom/>
      <diagonal/>
    </border>
    <border>
      <left style="thin">
        <color auto="1"/>
      </left>
      <right style="thin">
        <color theme="1"/>
      </right>
      <top/>
      <bottom style="thin">
        <color theme="1"/>
      </bottom>
      <diagonal/>
    </border>
    <border>
      <left style="thin">
        <color auto="1"/>
      </left>
      <right style="thin">
        <color auto="1"/>
      </right>
      <top/>
      <bottom style="thin">
        <color theme="1"/>
      </bottom>
      <diagonal/>
    </border>
    <border>
      <left style="thin">
        <color rgb="FF000000"/>
      </left>
      <right style="thin">
        <color rgb="FF000000"/>
      </right>
      <top style="thin">
        <color auto="1"/>
      </top>
      <bottom style="thin">
        <color rgb="FF000000"/>
      </bottom>
      <diagonal/>
    </border>
    <border>
      <left style="thin">
        <color auto="1"/>
      </left>
      <right/>
      <top/>
      <bottom/>
      <diagonal/>
    </border>
    <border>
      <left style="thin">
        <color auto="1"/>
      </left>
      <right style="thin">
        <color auto="1"/>
      </right>
      <top/>
      <bottom/>
      <diagonal/>
    </border>
    <border>
      <left/>
      <right/>
      <top style="thin">
        <color rgb="FF000000"/>
      </top>
      <bottom style="thin">
        <color rgb="FF000000"/>
      </bottom>
      <diagonal/>
    </border>
    <border>
      <left/>
      <right/>
      <top style="thin">
        <color theme="1"/>
      </top>
      <bottom/>
      <diagonal/>
    </border>
    <border>
      <left style="thin">
        <color auto="1"/>
      </left>
      <right style="thin">
        <color auto="1"/>
      </right>
      <top style="thin">
        <color auto="1"/>
      </top>
      <bottom style="thin">
        <color theme="1"/>
      </bottom>
      <diagonal/>
    </border>
    <border>
      <left style="thin">
        <color rgb="FF000000"/>
      </left>
      <right style="medium">
        <color auto="1"/>
      </right>
      <top style="thin">
        <color theme="1"/>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auto="1"/>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theme="1"/>
      </left>
      <right/>
      <top style="thin">
        <color auto="1"/>
      </top>
      <bottom style="thin">
        <color auto="1"/>
      </bottom>
      <diagonal/>
    </border>
    <border>
      <left style="thin">
        <color theme="1"/>
      </left>
      <right/>
      <top style="thin">
        <color theme="1"/>
      </top>
      <bottom/>
      <diagonal/>
    </border>
    <border>
      <left/>
      <right style="thin">
        <color auto="1"/>
      </right>
      <top style="thin">
        <color theme="1"/>
      </top>
      <bottom style="thin">
        <color auto="1"/>
      </bottom>
      <diagonal/>
    </border>
    <border>
      <left style="thin">
        <color auto="1"/>
      </left>
      <right style="thin">
        <color theme="1"/>
      </right>
      <top style="thin">
        <color auto="1"/>
      </top>
      <bottom style="thin">
        <color auto="1"/>
      </bottom>
      <diagonal/>
    </border>
    <border>
      <left style="thin">
        <color theme="1"/>
      </left>
      <right style="thin">
        <color auto="1"/>
      </right>
      <top style="thin">
        <color theme="1"/>
      </top>
      <bottom style="thin">
        <color auto="1"/>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style="medium">
        <color theme="1"/>
      </bottom>
      <diagonal/>
    </border>
    <border>
      <left style="thin">
        <color auto="1"/>
      </left>
      <right style="thin">
        <color auto="1"/>
      </right>
      <top style="medium">
        <color auto="1"/>
      </top>
      <bottom/>
      <diagonal/>
    </border>
    <border>
      <left style="medium">
        <color auto="1"/>
      </left>
      <right style="thin">
        <color auto="1"/>
      </right>
      <top style="medium">
        <color auto="1"/>
      </top>
      <bottom/>
      <diagonal/>
    </border>
    <border>
      <left style="medium">
        <color auto="1"/>
      </left>
      <right style="thin">
        <color auto="1"/>
      </right>
      <top/>
      <bottom style="medium">
        <color auto="1"/>
      </bottom>
      <diagonal/>
    </border>
  </borders>
  <cellStyleXfs count="16">
    <xf numFmtId="0" fontId="0" fillId="0" borderId="0"/>
    <xf numFmtId="164" fontId="54" fillId="0" borderId="0" applyFont="0" applyFill="0" applyBorder="0" applyAlignment="0" applyProtection="0"/>
    <xf numFmtId="0" fontId="54" fillId="0" borderId="0"/>
    <xf numFmtId="0" fontId="54" fillId="0" borderId="0"/>
    <xf numFmtId="0" fontId="54" fillId="0" borderId="0"/>
    <xf numFmtId="0" fontId="16" fillId="0" borderId="0"/>
    <xf numFmtId="43" fontId="16" fillId="0" borderId="0" applyFont="0" applyFill="0" applyBorder="0" applyAlignment="0" applyProtection="0"/>
    <xf numFmtId="164" fontId="16" fillId="0" borderId="0" applyFont="0" applyFill="0" applyBorder="0" applyAlignment="0" applyProtection="0"/>
    <xf numFmtId="164" fontId="54" fillId="0" borderId="0" applyFont="0" applyFill="0" applyBorder="0" applyAlignment="0" applyProtection="0"/>
    <xf numFmtId="43" fontId="54" fillId="0" borderId="0" applyFont="0" applyFill="0" applyBorder="0" applyAlignment="0" applyProtection="0"/>
    <xf numFmtId="0" fontId="9" fillId="0" borderId="0"/>
    <xf numFmtId="164" fontId="9" fillId="0" borderId="0" applyFont="0" applyFill="0" applyBorder="0" applyAlignment="0" applyProtection="0"/>
    <xf numFmtId="164" fontId="9" fillId="0" borderId="0" applyFont="0" applyFill="0" applyBorder="0" applyAlignment="0" applyProtection="0"/>
    <xf numFmtId="164" fontId="8" fillId="0" borderId="0" applyFont="0" applyFill="0" applyBorder="0" applyAlignment="0" applyProtection="0"/>
    <xf numFmtId="0" fontId="5" fillId="0" borderId="0"/>
    <xf numFmtId="0" fontId="99" fillId="0" borderId="0"/>
  </cellStyleXfs>
  <cellXfs count="2784">
    <xf numFmtId="0" fontId="0" fillId="0" borderId="0" xfId="0"/>
    <xf numFmtId="0" fontId="10" fillId="0" borderId="0" xfId="0" applyFont="1" applyAlignment="1">
      <alignment vertical="center" wrapText="1"/>
    </xf>
    <xf numFmtId="0" fontId="11" fillId="0" borderId="0" xfId="0" applyFont="1" applyAlignment="1">
      <alignment vertical="center" wrapText="1"/>
    </xf>
    <xf numFmtId="0" fontId="0" fillId="0" borderId="0" xfId="0" applyAlignment="1">
      <alignment horizontal="center"/>
    </xf>
    <xf numFmtId="0" fontId="0" fillId="0" borderId="0" xfId="0" applyAlignment="1">
      <alignment wrapText="1"/>
    </xf>
    <xf numFmtId="0" fontId="12"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Border="1" applyAlignment="1">
      <alignment horizontal="center" vertical="center"/>
    </xf>
    <xf numFmtId="0" fontId="15" fillId="0" borderId="1" xfId="0" applyFont="1" applyBorder="1" applyAlignment="1">
      <alignment horizontal="center" vertical="center" wrapText="1"/>
    </xf>
    <xf numFmtId="0" fontId="15" fillId="2" borderId="1" xfId="0" applyFont="1" applyFill="1" applyBorder="1" applyAlignment="1">
      <alignment horizontal="center" vertical="center" wrapText="1"/>
    </xf>
    <xf numFmtId="0" fontId="11" fillId="0" borderId="1" xfId="0" applyFont="1" applyBorder="1" applyAlignment="1">
      <alignment horizontal="center" vertical="center" wrapText="1"/>
    </xf>
    <xf numFmtId="0" fontId="16" fillId="0" borderId="1" xfId="0" applyFont="1" applyBorder="1" applyAlignment="1">
      <alignment horizontal="center" vertical="center"/>
    </xf>
    <xf numFmtId="0" fontId="0" fillId="0" borderId="1" xfId="0" applyBorder="1" applyAlignment="1">
      <alignment horizontal="center"/>
    </xf>
    <xf numFmtId="0" fontId="10" fillId="0" borderId="2" xfId="0" applyFont="1" applyBorder="1" applyAlignment="1">
      <alignment horizontal="center" vertical="center" wrapText="1"/>
    </xf>
    <xf numFmtId="0" fontId="0" fillId="2" borderId="2" xfId="0" applyFill="1" applyBorder="1"/>
    <xf numFmtId="0" fontId="0" fillId="0" borderId="1" xfId="0" applyBorder="1" applyAlignment="1">
      <alignment horizontal="center" vertical="center"/>
    </xf>
    <xf numFmtId="0" fontId="10" fillId="0" borderId="3" xfId="0" applyFont="1" applyBorder="1" applyAlignment="1">
      <alignment horizontal="center" vertical="center" wrapText="1"/>
    </xf>
    <xf numFmtId="0" fontId="0" fillId="2" borderId="3" xfId="0" applyFill="1" applyBorder="1"/>
    <xf numFmtId="0" fontId="10" fillId="0" borderId="4" xfId="0" applyFont="1" applyBorder="1" applyAlignment="1">
      <alignment horizontal="center" vertical="center" wrapText="1"/>
    </xf>
    <xf numFmtId="0" fontId="16" fillId="3" borderId="1" xfId="0" applyFont="1" applyFill="1" applyBorder="1" applyAlignment="1">
      <alignment horizontal="center"/>
    </xf>
    <xf numFmtId="0" fontId="15" fillId="3" borderId="1" xfId="0" applyFont="1" applyFill="1" applyBorder="1" applyAlignment="1">
      <alignment horizontal="center"/>
    </xf>
    <xf numFmtId="164" fontId="17" fillId="0" borderId="1" xfId="1" applyFont="1" applyBorder="1" applyAlignment="1">
      <alignment wrapText="1"/>
    </xf>
    <xf numFmtId="164" fontId="0" fillId="0" borderId="1" xfId="1" applyFont="1" applyBorder="1" applyAlignment="1">
      <alignment horizontal="center"/>
    </xf>
    <xf numFmtId="4" fontId="0" fillId="0" borderId="1" xfId="0" applyNumberFormat="1" applyBorder="1"/>
    <xf numFmtId="164" fontId="0" fillId="0" borderId="1" xfId="1" applyFont="1" applyBorder="1" applyAlignment="1">
      <alignment horizontal="center" vertical="center"/>
    </xf>
    <xf numFmtId="4" fontId="0" fillId="0" borderId="1" xfId="0" applyNumberFormat="1" applyBorder="1" applyAlignment="1">
      <alignment wrapText="1"/>
    </xf>
    <xf numFmtId="164" fontId="0" fillId="0" borderId="1" xfId="1" applyFont="1" applyBorder="1"/>
    <xf numFmtId="164" fontId="20" fillId="0" borderId="1" xfId="1" applyFont="1" applyBorder="1" applyAlignment="1">
      <alignment horizontal="center" vertical="top" wrapText="1"/>
    </xf>
    <xf numFmtId="0" fontId="0" fillId="0" borderId="1" xfId="0" applyBorder="1"/>
    <xf numFmtId="0" fontId="0" fillId="0" borderId="1" xfId="0" applyBorder="1" applyAlignment="1">
      <alignment wrapText="1"/>
    </xf>
    <xf numFmtId="164" fontId="20" fillId="0" borderId="1" xfId="1" applyFont="1" applyBorder="1" applyAlignment="1">
      <alignment horizontal="center"/>
    </xf>
    <xf numFmtId="0" fontId="0" fillId="2" borderId="4" xfId="0" applyFill="1" applyBorder="1"/>
    <xf numFmtId="0" fontId="20" fillId="0" borderId="1" xfId="0" applyFont="1" applyBorder="1" applyAlignment="1">
      <alignment horizontal="center"/>
    </xf>
    <xf numFmtId="0" fontId="11" fillId="0" borderId="1" xfId="0" applyFont="1" applyBorder="1" applyAlignment="1">
      <alignment wrapText="1"/>
    </xf>
    <xf numFmtId="0" fontId="0" fillId="0" borderId="1" xfId="0" applyBorder="1" applyAlignment="1">
      <alignment horizontal="center" wrapText="1"/>
    </xf>
    <xf numFmtId="0" fontId="17" fillId="0" borderId="1" xfId="0" applyFont="1" applyBorder="1" applyAlignment="1">
      <alignment wrapText="1"/>
    </xf>
    <xf numFmtId="0" fontId="11" fillId="0" borderId="1" xfId="0" applyFont="1" applyBorder="1"/>
    <xf numFmtId="164" fontId="0" fillId="0" borderId="1" xfId="0" applyNumberFormat="1" applyBorder="1"/>
    <xf numFmtId="164" fontId="0" fillId="0" borderId="1" xfId="0" applyNumberFormat="1" applyBorder="1" applyAlignment="1">
      <alignment horizontal="center"/>
    </xf>
    <xf numFmtId="0" fontId="10" fillId="0" borderId="1" xfId="0" applyFont="1" applyBorder="1" applyAlignment="1">
      <alignment vertical="center" wrapText="1"/>
    </xf>
    <xf numFmtId="164" fontId="21" fillId="0" borderId="2" xfId="1" applyFont="1" applyBorder="1" applyAlignment="1">
      <alignment vertical="center" wrapText="1"/>
    </xf>
    <xf numFmtId="164" fontId="21" fillId="0" borderId="2" xfId="1" applyFont="1" applyBorder="1" applyAlignment="1">
      <alignment horizontal="center" vertical="center" wrapText="1"/>
    </xf>
    <xf numFmtId="3" fontId="22" fillId="0" borderId="1" xfId="0" applyNumberFormat="1" applyFont="1" applyBorder="1" applyAlignment="1">
      <alignment vertical="center" wrapText="1"/>
    </xf>
    <xf numFmtId="164" fontId="11" fillId="0" borderId="1" xfId="1" applyFont="1" applyBorder="1" applyAlignment="1">
      <alignment vertical="center" wrapText="1"/>
    </xf>
    <xf numFmtId="164" fontId="21" fillId="0" borderId="3" xfId="1" applyFont="1" applyBorder="1" applyAlignment="1">
      <alignment vertical="center" wrapText="1"/>
    </xf>
    <xf numFmtId="164" fontId="21" fillId="0" borderId="3" xfId="1" applyFont="1" applyBorder="1" applyAlignment="1">
      <alignment horizontal="center" vertical="center" wrapText="1"/>
    </xf>
    <xf numFmtId="164" fontId="23" fillId="0" borderId="2" xfId="1" applyFont="1" applyBorder="1" applyAlignment="1">
      <alignment vertical="center" wrapText="1"/>
    </xf>
    <xf numFmtId="0" fontId="24" fillId="0" borderId="1" xfId="0" applyFont="1" applyBorder="1" applyAlignment="1">
      <alignment vertical="center" wrapText="1"/>
    </xf>
    <xf numFmtId="0" fontId="19" fillId="0" borderId="2" xfId="0" applyFont="1" applyBorder="1" applyAlignment="1">
      <alignment horizontal="center" wrapText="1"/>
    </xf>
    <xf numFmtId="164" fontId="23" fillId="0" borderId="3" xfId="1" applyFont="1" applyBorder="1" applyAlignment="1">
      <alignment vertical="center" wrapText="1"/>
    </xf>
    <xf numFmtId="0" fontId="19" fillId="0" borderId="3" xfId="0" applyFont="1" applyBorder="1" applyAlignment="1">
      <alignment horizontal="center" wrapText="1"/>
    </xf>
    <xf numFmtId="164" fontId="23" fillId="0" borderId="4" xfId="1" applyFont="1" applyBorder="1" applyAlignment="1">
      <alignment vertical="center" wrapText="1"/>
    </xf>
    <xf numFmtId="0" fontId="23" fillId="0" borderId="1" xfId="0" applyFont="1" applyBorder="1" applyAlignment="1">
      <alignment vertical="center" wrapText="1"/>
    </xf>
    <xf numFmtId="0" fontId="19" fillId="0" borderId="4" xfId="0" applyFont="1" applyBorder="1" applyAlignment="1">
      <alignment horizontal="center" wrapText="1"/>
    </xf>
    <xf numFmtId="4" fontId="24" fillId="0" borderId="2" xfId="0" applyNumberFormat="1" applyFont="1" applyBorder="1" applyAlignment="1">
      <alignment vertical="center" wrapText="1"/>
    </xf>
    <xf numFmtId="4" fontId="23" fillId="0" borderId="3" xfId="0" applyNumberFormat="1" applyFont="1" applyBorder="1" applyAlignment="1">
      <alignment vertical="center" wrapText="1"/>
    </xf>
    <xf numFmtId="0" fontId="10" fillId="0" borderId="3" xfId="0" applyFont="1" applyBorder="1" applyAlignment="1">
      <alignment horizontal="center" wrapText="1"/>
    </xf>
    <xf numFmtId="4" fontId="23" fillId="0" borderId="4" xfId="0" applyNumberFormat="1" applyFont="1" applyBorder="1" applyAlignment="1">
      <alignment vertical="center" wrapText="1"/>
    </xf>
    <xf numFmtId="164" fontId="0" fillId="0" borderId="3" xfId="1" applyFont="1" applyBorder="1" applyAlignment="1"/>
    <xf numFmtId="0" fontId="10" fillId="0" borderId="2" xfId="0" applyFont="1" applyBorder="1" applyAlignment="1">
      <alignment horizontal="center" wrapText="1"/>
    </xf>
    <xf numFmtId="164" fontId="0" fillId="0" borderId="4" xfId="1" applyFont="1" applyBorder="1" applyAlignment="1"/>
    <xf numFmtId="0" fontId="10" fillId="0" borderId="4" xfId="0" applyFont="1" applyBorder="1" applyAlignment="1">
      <alignment horizontal="center" wrapText="1"/>
    </xf>
    <xf numFmtId="164" fontId="21" fillId="0" borderId="1" xfId="1" applyFont="1" applyBorder="1" applyAlignment="1">
      <alignment vertical="center" wrapText="1"/>
    </xf>
    <xf numFmtId="164" fontId="0" fillId="0" borderId="1" xfId="1" applyFont="1" applyBorder="1" applyAlignment="1"/>
    <xf numFmtId="164" fontId="21" fillId="0" borderId="0" xfId="1" applyFont="1" applyBorder="1" applyAlignment="1">
      <alignment horizontal="center" vertical="center" wrapText="1"/>
    </xf>
    <xf numFmtId="164" fontId="0" fillId="0" borderId="3" xfId="1" applyFont="1" applyBorder="1" applyAlignment="1">
      <alignment horizontal="center"/>
    </xf>
    <xf numFmtId="164" fontId="20" fillId="0" borderId="2" xfId="1" applyFont="1" applyBorder="1" applyAlignment="1"/>
    <xf numFmtId="164" fontId="20" fillId="0" borderId="3" xfId="1" applyFont="1" applyBorder="1" applyAlignment="1"/>
    <xf numFmtId="164" fontId="20" fillId="0" borderId="4" xfId="1" applyFont="1" applyBorder="1" applyAlignment="1"/>
    <xf numFmtId="164" fontId="21" fillId="0" borderId="4" xfId="1" applyFont="1" applyBorder="1" applyAlignment="1">
      <alignment vertical="center" wrapText="1"/>
    </xf>
    <xf numFmtId="164" fontId="21" fillId="0" borderId="4" xfId="1" applyFont="1" applyBorder="1" applyAlignment="1">
      <alignment horizontal="center" vertical="center" wrapText="1"/>
    </xf>
    <xf numFmtId="4" fontId="20" fillId="0" borderId="1" xfId="0" applyNumberFormat="1" applyFont="1" applyBorder="1"/>
    <xf numFmtId="164" fontId="0" fillId="0" borderId="1" xfId="1" applyFont="1" applyBorder="1" applyAlignment="1">
      <alignment wrapText="1"/>
    </xf>
    <xf numFmtId="0" fontId="17" fillId="0" borderId="0" xfId="2" applyFont="1" applyAlignment="1">
      <alignment vertical="top"/>
    </xf>
    <xf numFmtId="0" fontId="26" fillId="0" borderId="0" xfId="2" applyFont="1" applyAlignment="1">
      <alignment vertical="top"/>
    </xf>
    <xf numFmtId="0" fontId="10" fillId="0" borderId="0" xfId="2" applyFont="1" applyAlignment="1">
      <alignment vertical="top" wrapText="1"/>
    </xf>
    <xf numFmtId="0" fontId="27" fillId="0" borderId="0" xfId="2" applyFont="1" applyAlignment="1">
      <alignment horizontal="right" vertical="top" wrapText="1"/>
    </xf>
    <xf numFmtId="0" fontId="10" fillId="0" borderId="0" xfId="2" applyFont="1"/>
    <xf numFmtId="0" fontId="10" fillId="0" borderId="0" xfId="2" applyFont="1" applyAlignment="1">
      <alignment vertical="top"/>
    </xf>
    <xf numFmtId="1" fontId="10" fillId="0" borderId="0" xfId="2" applyNumberFormat="1" applyFont="1" applyAlignment="1">
      <alignment horizontal="right" vertical="top"/>
    </xf>
    <xf numFmtId="164" fontId="10" fillId="0" borderId="0" xfId="1" applyFont="1" applyFill="1" applyBorder="1" applyAlignment="1" applyProtection="1">
      <alignment horizontal="right" vertical="top"/>
    </xf>
    <xf numFmtId="164" fontId="10" fillId="0" borderId="0" xfId="1" applyFont="1" applyFill="1" applyAlignment="1">
      <alignment horizontal="right" vertical="top"/>
    </xf>
    <xf numFmtId="0" fontId="10" fillId="0" borderId="0" xfId="2" applyFont="1" applyAlignment="1">
      <alignment horizontal="center" vertical="top" wrapText="1"/>
    </xf>
    <xf numFmtId="0" fontId="28" fillId="0" borderId="0" xfId="2" applyFont="1"/>
    <xf numFmtId="0" fontId="17" fillId="0" borderId="0" xfId="2" applyFont="1" applyAlignment="1">
      <alignment horizontal="right" vertical="top"/>
    </xf>
    <xf numFmtId="164" fontId="17" fillId="0" borderId="0" xfId="8" applyFont="1" applyFill="1" applyAlignment="1">
      <alignment horizontal="right" vertical="top"/>
    </xf>
    <xf numFmtId="0" fontId="17" fillId="0" borderId="0" xfId="2" applyFont="1" applyAlignment="1">
      <alignment horizontal="center" vertical="top" wrapText="1"/>
    </xf>
    <xf numFmtId="0" fontId="30" fillId="0" borderId="0" xfId="2" applyFont="1"/>
    <xf numFmtId="0" fontId="31" fillId="0" borderId="0" xfId="2" applyFont="1"/>
    <xf numFmtId="0" fontId="32" fillId="0" borderId="0" xfId="2" applyFont="1"/>
    <xf numFmtId="1" fontId="33" fillId="0" borderId="9" xfId="2" applyNumberFormat="1" applyFont="1" applyBorder="1" applyAlignment="1">
      <alignment horizontal="right" vertical="top" wrapText="1"/>
    </xf>
    <xf numFmtId="1" fontId="33" fillId="0" borderId="11" xfId="2" applyNumberFormat="1" applyFont="1" applyBorder="1" applyAlignment="1">
      <alignment horizontal="right" vertical="top" wrapText="1"/>
    </xf>
    <xf numFmtId="0" fontId="33" fillId="0" borderId="11" xfId="2" applyFont="1" applyBorder="1" applyAlignment="1">
      <alignment horizontal="center" vertical="top"/>
    </xf>
    <xf numFmtId="0" fontId="34" fillId="0" borderId="12" xfId="2" applyFont="1" applyBorder="1" applyAlignment="1">
      <alignment wrapText="1"/>
    </xf>
    <xf numFmtId="0" fontId="34" fillId="0" borderId="9" xfId="2" applyFont="1" applyBorder="1" applyAlignment="1">
      <alignment vertical="top" wrapText="1"/>
    </xf>
    <xf numFmtId="1" fontId="34" fillId="0" borderId="13" xfId="2" applyNumberFormat="1" applyFont="1" applyBorder="1" applyAlignment="1">
      <alignment horizontal="right" vertical="top" wrapText="1"/>
    </xf>
    <xf numFmtId="164" fontId="34" fillId="0" borderId="9" xfId="1" applyFont="1" applyFill="1" applyBorder="1" applyAlignment="1" applyProtection="1">
      <alignment horizontal="right" vertical="top" wrapText="1"/>
    </xf>
    <xf numFmtId="164" fontId="34" fillId="0" borderId="9" xfId="1" applyFont="1" applyFill="1" applyBorder="1" applyAlignment="1">
      <alignment horizontal="right" vertical="top" wrapText="1"/>
    </xf>
    <xf numFmtId="0" fontId="34" fillId="0" borderId="13" xfId="2" applyFont="1" applyBorder="1" applyAlignment="1">
      <alignment horizontal="center" vertical="top" wrapText="1"/>
    </xf>
    <xf numFmtId="0" fontId="35" fillId="0" borderId="14" xfId="2" applyFont="1" applyBorder="1" applyAlignment="1">
      <alignment wrapText="1"/>
    </xf>
    <xf numFmtId="0" fontId="34" fillId="0" borderId="6" xfId="2" applyFont="1" applyBorder="1" applyAlignment="1">
      <alignment vertical="top" wrapText="1"/>
    </xf>
    <xf numFmtId="1" fontId="34" fillId="0" borderId="11" xfId="2" applyNumberFormat="1" applyFont="1" applyBorder="1" applyAlignment="1">
      <alignment horizontal="right" vertical="top" wrapText="1"/>
    </xf>
    <xf numFmtId="164" fontId="34" fillId="0" borderId="6" xfId="1" applyFont="1" applyFill="1" applyBorder="1" applyAlignment="1" applyProtection="1">
      <alignment horizontal="right" vertical="top" wrapText="1"/>
    </xf>
    <xf numFmtId="164" fontId="34" fillId="0" borderId="6" xfId="1" applyFont="1" applyFill="1" applyBorder="1" applyAlignment="1">
      <alignment horizontal="right" vertical="top" wrapText="1"/>
    </xf>
    <xf numFmtId="0" fontId="34" fillId="0" borderId="11" xfId="2" applyFont="1" applyBorder="1" applyAlignment="1">
      <alignment horizontal="center" vertical="top" wrapText="1"/>
    </xf>
    <xf numFmtId="0" fontId="11" fillId="6" borderId="7" xfId="2" applyFont="1" applyFill="1" applyBorder="1"/>
    <xf numFmtId="0" fontId="20" fillId="6" borderId="7" xfId="2" applyFont="1" applyFill="1" applyBorder="1" applyAlignment="1">
      <alignment vertical="top" wrapText="1"/>
    </xf>
    <xf numFmtId="165" fontId="10" fillId="6" borderId="7" xfId="1" applyNumberFormat="1" applyFont="1" applyFill="1" applyBorder="1" applyAlignment="1" applyProtection="1">
      <alignment horizontal="right" vertical="top" wrapText="1"/>
    </xf>
    <xf numFmtId="164" fontId="10" fillId="6" borderId="7" xfId="1" applyFont="1" applyFill="1" applyBorder="1" applyAlignment="1" applyProtection="1">
      <alignment horizontal="left" vertical="top" wrapText="1"/>
    </xf>
    <xf numFmtId="164" fontId="10" fillId="6" borderId="7" xfId="1" applyFont="1" applyFill="1" applyBorder="1" applyAlignment="1">
      <alignment horizontal="right" vertical="top" wrapText="1"/>
    </xf>
    <xf numFmtId="0" fontId="10" fillId="6" borderId="7" xfId="2" applyFont="1" applyFill="1" applyBorder="1" applyAlignment="1">
      <alignment horizontal="center" vertical="top" wrapText="1"/>
    </xf>
    <xf numFmtId="0" fontId="22" fillId="6" borderId="7" xfId="2" applyFont="1" applyFill="1" applyBorder="1" applyAlignment="1">
      <alignment horizontal="center" vertical="top" wrapText="1"/>
    </xf>
    <xf numFmtId="0" fontId="10" fillId="5" borderId="15" xfId="2" applyFont="1" applyFill="1" applyBorder="1"/>
    <xf numFmtId="0" fontId="10" fillId="7" borderId="16" xfId="0" applyFont="1" applyFill="1" applyBorder="1" applyAlignment="1">
      <alignment horizontal="left" vertical="center" wrapText="1"/>
    </xf>
    <xf numFmtId="165" fontId="10" fillId="8" borderId="17" xfId="1" applyNumberFormat="1" applyFont="1" applyFill="1" applyBorder="1" applyAlignment="1" applyProtection="1">
      <alignment horizontal="right" vertical="center" wrapText="1"/>
      <protection locked="0"/>
    </xf>
    <xf numFmtId="164" fontId="10" fillId="8" borderId="17" xfId="1" applyFont="1" applyFill="1" applyBorder="1" applyAlignment="1" applyProtection="1">
      <alignment horizontal="left" vertical="center" wrapText="1"/>
      <protection locked="0"/>
    </xf>
    <xf numFmtId="164" fontId="10" fillId="8" borderId="17" xfId="1" applyFont="1" applyFill="1" applyBorder="1" applyAlignment="1" applyProtection="1">
      <alignment horizontal="right" vertical="center" wrapText="1"/>
      <protection locked="0"/>
    </xf>
    <xf numFmtId="164" fontId="10" fillId="7" borderId="16" xfId="1" applyFont="1" applyFill="1" applyBorder="1" applyAlignment="1">
      <alignment horizontal="right" vertical="center" wrapText="1"/>
    </xf>
    <xf numFmtId="2" fontId="10" fillId="8" borderId="16" xfId="0" applyNumberFormat="1" applyFont="1" applyFill="1" applyBorder="1" applyAlignment="1" applyProtection="1">
      <alignment horizontal="center" vertical="center" wrapText="1"/>
      <protection locked="0"/>
    </xf>
    <xf numFmtId="1" fontId="10" fillId="8" borderId="16" xfId="0" applyNumberFormat="1" applyFont="1" applyFill="1" applyBorder="1" applyAlignment="1" applyProtection="1">
      <alignment horizontal="center" vertical="center" wrapText="1"/>
      <protection locked="0"/>
    </xf>
    <xf numFmtId="0" fontId="10" fillId="5" borderId="18" xfId="2" applyFont="1" applyFill="1" applyBorder="1"/>
    <xf numFmtId="0" fontId="10" fillId="7" borderId="7" xfId="0" applyFont="1" applyFill="1" applyBorder="1" applyAlignment="1">
      <alignment horizontal="left" vertical="center" wrapText="1"/>
    </xf>
    <xf numFmtId="165" fontId="10" fillId="8" borderId="7" xfId="1" applyNumberFormat="1" applyFont="1" applyFill="1" applyBorder="1" applyAlignment="1" applyProtection="1">
      <alignment horizontal="right" vertical="center" wrapText="1"/>
      <protection locked="0"/>
    </xf>
    <xf numFmtId="164" fontId="10" fillId="8" borderId="7" xfId="1" applyFont="1" applyFill="1" applyBorder="1" applyAlignment="1" applyProtection="1">
      <alignment horizontal="left" vertical="center" wrapText="1"/>
      <protection locked="0"/>
    </xf>
    <xf numFmtId="164" fontId="10" fillId="8" borderId="7" xfId="1" applyFont="1" applyFill="1" applyBorder="1" applyAlignment="1" applyProtection="1">
      <alignment horizontal="right" vertical="center" wrapText="1"/>
      <protection locked="0"/>
    </xf>
    <xf numFmtId="2" fontId="10" fillId="8" borderId="7" xfId="0" applyNumberFormat="1" applyFont="1" applyFill="1" applyBorder="1" applyAlignment="1" applyProtection="1">
      <alignment horizontal="center" vertical="center" wrapText="1"/>
      <protection locked="0"/>
    </xf>
    <xf numFmtId="1" fontId="10" fillId="8" borderId="7" xfId="0" applyNumberFormat="1" applyFont="1" applyFill="1" applyBorder="1" applyAlignment="1" applyProtection="1">
      <alignment horizontal="center" vertical="center" wrapText="1"/>
      <protection locked="0"/>
    </xf>
    <xf numFmtId="0" fontId="27" fillId="5" borderId="18" xfId="2" applyFont="1" applyFill="1" applyBorder="1" applyAlignment="1">
      <alignment horizontal="right"/>
    </xf>
    <xf numFmtId="0" fontId="27" fillId="9" borderId="7" xfId="0" applyFont="1" applyFill="1" applyBorder="1" applyAlignment="1">
      <alignment horizontal="right" vertical="center" wrapText="1"/>
    </xf>
    <xf numFmtId="165" fontId="27" fillId="10" borderId="7" xfId="1" applyNumberFormat="1" applyFont="1" applyFill="1" applyBorder="1" applyAlignment="1" applyProtection="1">
      <alignment horizontal="right" vertical="center" wrapText="1"/>
      <protection locked="0"/>
    </xf>
    <xf numFmtId="164" fontId="27" fillId="10" borderId="7" xfId="1" applyFont="1" applyFill="1" applyBorder="1" applyAlignment="1" applyProtection="1">
      <alignment horizontal="right" vertical="center" wrapText="1"/>
      <protection locked="0"/>
    </xf>
    <xf numFmtId="164" fontId="27" fillId="9" borderId="7" xfId="1" applyFont="1" applyFill="1" applyBorder="1" applyAlignment="1">
      <alignment horizontal="right" vertical="center" wrapText="1"/>
    </xf>
    <xf numFmtId="2" fontId="27" fillId="8" borderId="7" xfId="0" applyNumberFormat="1" applyFont="1" applyFill="1" applyBorder="1" applyAlignment="1" applyProtection="1">
      <alignment horizontal="right" vertical="center" wrapText="1"/>
      <protection locked="0"/>
    </xf>
    <xf numFmtId="1" fontId="27" fillId="8" borderId="7" xfId="0" applyNumberFormat="1" applyFont="1" applyFill="1" applyBorder="1" applyAlignment="1" applyProtection="1">
      <alignment horizontal="right" vertical="center" wrapText="1"/>
      <protection locked="0"/>
    </xf>
    <xf numFmtId="0" fontId="10" fillId="0" borderId="7" xfId="2" applyFont="1" applyBorder="1"/>
    <xf numFmtId="164" fontId="10" fillId="7" borderId="7" xfId="1" applyFont="1" applyFill="1" applyBorder="1" applyAlignment="1">
      <alignment horizontal="right" vertical="center" wrapText="1"/>
    </xf>
    <xf numFmtId="0" fontId="11" fillId="11" borderId="7" xfId="2" applyFont="1" applyFill="1" applyBorder="1"/>
    <xf numFmtId="0" fontId="20" fillId="11" borderId="7" xfId="2" applyFont="1" applyFill="1" applyBorder="1" applyAlignment="1">
      <alignment vertical="top" wrapText="1"/>
    </xf>
    <xf numFmtId="165" fontId="10" fillId="11" borderId="7" xfId="1" applyNumberFormat="1" applyFont="1" applyFill="1" applyBorder="1" applyAlignment="1" applyProtection="1">
      <alignment horizontal="right" vertical="top" wrapText="1"/>
    </xf>
    <xf numFmtId="164" fontId="10" fillId="11" borderId="7" xfId="1" applyFont="1" applyFill="1" applyBorder="1" applyAlignment="1" applyProtection="1">
      <alignment horizontal="left" vertical="top" wrapText="1"/>
    </xf>
    <xf numFmtId="164" fontId="10" fillId="11" borderId="7" xfId="1" applyFont="1" applyFill="1" applyBorder="1" applyAlignment="1">
      <alignment horizontal="right" vertical="top" wrapText="1"/>
    </xf>
    <xf numFmtId="0" fontId="10" fillId="11" borderId="7" xfId="2" applyFont="1" applyFill="1" applyBorder="1" applyAlignment="1">
      <alignment horizontal="center" vertical="top" wrapText="1"/>
    </xf>
    <xf numFmtId="0" fontId="22" fillId="11" borderId="7" xfId="2" applyFont="1" applyFill="1" applyBorder="1" applyAlignment="1">
      <alignment horizontal="center" vertical="top" wrapText="1"/>
    </xf>
    <xf numFmtId="0" fontId="10" fillId="6" borderId="7" xfId="2" applyFont="1" applyFill="1" applyBorder="1" applyAlignment="1">
      <alignment vertical="top" wrapText="1"/>
    </xf>
    <xf numFmtId="1" fontId="10" fillId="7" borderId="16" xfId="0" applyNumberFormat="1" applyFont="1" applyFill="1" applyBorder="1" applyAlignment="1" applyProtection="1">
      <alignment horizontal="center" vertical="center" wrapText="1"/>
      <protection locked="0"/>
    </xf>
    <xf numFmtId="1" fontId="10" fillId="7" borderId="7" xfId="0" applyNumberFormat="1" applyFont="1" applyFill="1" applyBorder="1" applyAlignment="1" applyProtection="1">
      <alignment horizontal="center" vertical="center" wrapText="1"/>
      <protection locked="0"/>
    </xf>
    <xf numFmtId="1" fontId="27" fillId="7" borderId="7" xfId="0" applyNumberFormat="1" applyFont="1" applyFill="1" applyBorder="1" applyAlignment="1" applyProtection="1">
      <alignment horizontal="right" vertical="center" wrapText="1"/>
      <protection locked="0"/>
    </xf>
    <xf numFmtId="0" fontId="10" fillId="11" borderId="7" xfId="2" applyFont="1" applyFill="1" applyBorder="1" applyAlignment="1">
      <alignment vertical="top" wrapText="1"/>
    </xf>
    <xf numFmtId="0" fontId="33" fillId="0" borderId="20" xfId="2" applyFont="1" applyBorder="1" applyAlignment="1">
      <alignment horizontal="center" vertical="top"/>
    </xf>
    <xf numFmtId="0" fontId="34" fillId="0" borderId="21" xfId="2" applyFont="1" applyBorder="1" applyAlignment="1">
      <alignment horizontal="center" vertical="top" wrapText="1"/>
    </xf>
    <xf numFmtId="0" fontId="34" fillId="0" borderId="22" xfId="2" applyFont="1" applyBorder="1" applyAlignment="1">
      <alignment horizontal="center" vertical="top" wrapText="1"/>
    </xf>
    <xf numFmtId="0" fontId="10" fillId="6" borderId="23" xfId="2" applyFont="1" applyFill="1" applyBorder="1" applyAlignment="1">
      <alignment vertical="top" wrapText="1"/>
    </xf>
    <xf numFmtId="1" fontId="10" fillId="7" borderId="23" xfId="0" applyNumberFormat="1" applyFont="1" applyFill="1" applyBorder="1" applyAlignment="1" applyProtection="1">
      <alignment horizontal="center" vertical="center" wrapText="1"/>
      <protection locked="0"/>
    </xf>
    <xf numFmtId="1" fontId="27" fillId="7" borderId="23" xfId="0" applyNumberFormat="1" applyFont="1" applyFill="1" applyBorder="1" applyAlignment="1" applyProtection="1">
      <alignment horizontal="right" vertical="center" wrapText="1"/>
      <protection locked="0"/>
    </xf>
    <xf numFmtId="0" fontId="10" fillId="11" borderId="23" xfId="2" applyFont="1" applyFill="1" applyBorder="1" applyAlignment="1">
      <alignment vertical="top" wrapText="1"/>
    </xf>
    <xf numFmtId="0" fontId="11" fillId="12" borderId="7" xfId="2" applyFont="1" applyFill="1" applyBorder="1"/>
    <xf numFmtId="0" fontId="20" fillId="12" borderId="7" xfId="2" applyFont="1" applyFill="1" applyBorder="1" applyAlignment="1">
      <alignment vertical="top" wrapText="1"/>
    </xf>
    <xf numFmtId="165" fontId="10" fillId="12" borderId="7" xfId="1" applyNumberFormat="1" applyFont="1" applyFill="1" applyBorder="1" applyAlignment="1" applyProtection="1">
      <alignment horizontal="right" vertical="top" wrapText="1"/>
    </xf>
    <xf numFmtId="164" fontId="10" fillId="12" borderId="7" xfId="1" applyFont="1" applyFill="1" applyBorder="1" applyAlignment="1" applyProtection="1">
      <alignment horizontal="left" vertical="top" wrapText="1"/>
    </xf>
    <xf numFmtId="164" fontId="10" fillId="12" borderId="7" xfId="1" applyFont="1" applyFill="1" applyBorder="1" applyAlignment="1">
      <alignment horizontal="right" vertical="top" wrapText="1"/>
    </xf>
    <xf numFmtId="0" fontId="10" fillId="12" borderId="7" xfId="2" applyFont="1" applyFill="1" applyBorder="1" applyAlignment="1">
      <alignment horizontal="center" vertical="top" wrapText="1"/>
    </xf>
    <xf numFmtId="0" fontId="22" fillId="12" borderId="7" xfId="2" applyFont="1" applyFill="1" applyBorder="1" applyAlignment="1">
      <alignment horizontal="center" vertical="top" wrapText="1"/>
    </xf>
    <xf numFmtId="0" fontId="33" fillId="0" borderId="0" xfId="2" applyFont="1"/>
    <xf numFmtId="164" fontId="10" fillId="0" borderId="24" xfId="1" applyFont="1" applyFill="1" applyBorder="1" applyAlignment="1">
      <alignment horizontal="right" vertical="top"/>
    </xf>
    <xf numFmtId="0" fontId="36" fillId="0" borderId="0" xfId="2" applyFont="1"/>
    <xf numFmtId="0" fontId="33" fillId="0" borderId="6" xfId="2" applyFont="1" applyBorder="1"/>
    <xf numFmtId="0" fontId="10" fillId="0" borderId="6" xfId="2" applyFont="1" applyBorder="1" applyAlignment="1">
      <alignment vertical="top"/>
    </xf>
    <xf numFmtId="0" fontId="10" fillId="0" borderId="0" xfId="2" applyFont="1" applyAlignment="1">
      <alignment horizontal="left" vertical="top"/>
    </xf>
    <xf numFmtId="0" fontId="33" fillId="0" borderId="7" xfId="2" applyFont="1" applyBorder="1"/>
    <xf numFmtId="0" fontId="10" fillId="0" borderId="7" xfId="2" applyFont="1" applyBorder="1" applyAlignment="1">
      <alignment vertical="top"/>
    </xf>
    <xf numFmtId="164" fontId="10" fillId="0" borderId="0" xfId="1" applyFont="1" applyFill="1" applyBorder="1" applyAlignment="1" applyProtection="1">
      <alignment vertical="top"/>
    </xf>
    <xf numFmtId="0" fontId="37" fillId="0" borderId="0" xfId="2" applyFont="1"/>
    <xf numFmtId="0" fontId="24" fillId="0" borderId="0" xfId="2" applyFont="1"/>
    <xf numFmtId="0" fontId="24" fillId="0" borderId="0" xfId="2" applyFont="1" applyAlignment="1">
      <alignment horizontal="right"/>
    </xf>
    <xf numFmtId="0" fontId="10" fillId="0" borderId="0" xfId="2" applyFont="1" applyAlignment="1">
      <alignment horizontal="right" vertical="top"/>
    </xf>
    <xf numFmtId="0" fontId="10" fillId="0" borderId="26" xfId="2" applyFont="1" applyBorder="1" applyAlignment="1">
      <alignment horizontal="right" vertical="top"/>
    </xf>
    <xf numFmtId="0" fontId="10" fillId="0" borderId="26" xfId="2" applyFont="1" applyBorder="1" applyAlignment="1">
      <alignment vertical="top"/>
    </xf>
    <xf numFmtId="0" fontId="22" fillId="0" borderId="28" xfId="2" applyFont="1" applyBorder="1" applyAlignment="1">
      <alignment horizontal="center" vertical="top"/>
    </xf>
    <xf numFmtId="0" fontId="22" fillId="0" borderId="0" xfId="2" applyFont="1" applyAlignment="1">
      <alignment horizontal="center" vertical="top"/>
    </xf>
    <xf numFmtId="0" fontId="10" fillId="0" borderId="0" xfId="2" applyFont="1" applyAlignment="1">
      <alignment horizontal="center" vertical="top"/>
    </xf>
    <xf numFmtId="0" fontId="10" fillId="12" borderId="7" xfId="2" applyFont="1" applyFill="1" applyBorder="1" applyAlignment="1">
      <alignment vertical="top" wrapText="1"/>
    </xf>
    <xf numFmtId="164" fontId="10" fillId="0" borderId="0" xfId="7" applyFont="1" applyFill="1" applyAlignment="1">
      <alignment vertical="top"/>
    </xf>
    <xf numFmtId="164" fontId="10" fillId="0" borderId="0" xfId="2" applyNumberFormat="1" applyFont="1" applyAlignment="1">
      <alignment vertical="top"/>
    </xf>
    <xf numFmtId="0" fontId="10" fillId="12" borderId="23" xfId="2" applyFont="1" applyFill="1" applyBorder="1" applyAlignment="1">
      <alignment vertical="top" wrapText="1"/>
    </xf>
    <xf numFmtId="0" fontId="0" fillId="5" borderId="0" xfId="0" applyFill="1" applyAlignment="1">
      <alignment vertical="top"/>
    </xf>
    <xf numFmtId="0" fontId="25" fillId="5" borderId="0" xfId="0" applyFont="1" applyFill="1" applyAlignment="1">
      <alignment vertical="top"/>
    </xf>
    <xf numFmtId="0" fontId="22" fillId="5" borderId="0" xfId="0" applyFont="1" applyFill="1" applyAlignment="1">
      <alignment horizontal="center" vertical="top" wrapText="1"/>
    </xf>
    <xf numFmtId="0" fontId="22" fillId="5" borderId="0" xfId="0" applyFont="1" applyFill="1" applyAlignment="1">
      <alignment vertical="top" wrapText="1"/>
    </xf>
    <xf numFmtId="0" fontId="40" fillId="5" borderId="0" xfId="0" applyFont="1" applyFill="1" applyAlignment="1" applyProtection="1">
      <alignment vertical="top" wrapText="1"/>
      <protection locked="0"/>
    </xf>
    <xf numFmtId="0" fontId="22" fillId="5" borderId="0" xfId="0" applyFont="1" applyFill="1" applyAlignment="1">
      <alignment vertical="top"/>
    </xf>
    <xf numFmtId="0" fontId="19" fillId="5" borderId="0" xfId="0" applyFont="1" applyFill="1" applyAlignment="1">
      <alignment vertical="top"/>
    </xf>
    <xf numFmtId="0" fontId="10" fillId="0" borderId="0" xfId="0" applyFont="1" applyAlignment="1">
      <alignment vertical="top"/>
    </xf>
    <xf numFmtId="0" fontId="17" fillId="5" borderId="0" xfId="0" applyFont="1" applyFill="1" applyAlignment="1">
      <alignment vertical="top"/>
    </xf>
    <xf numFmtId="0" fontId="10" fillId="5" borderId="0" xfId="0" applyFont="1" applyFill="1" applyAlignment="1">
      <alignment vertical="top"/>
    </xf>
    <xf numFmtId="0" fontId="26" fillId="5" borderId="0" xfId="0" applyFont="1" applyFill="1" applyAlignment="1">
      <alignment horizontal="right"/>
    </xf>
    <xf numFmtId="0" fontId="10" fillId="5" borderId="0" xfId="0" applyFont="1" applyFill="1" applyAlignment="1">
      <alignment vertical="top" wrapText="1"/>
    </xf>
    <xf numFmtId="165" fontId="10" fillId="5" borderId="0" xfId="1" applyNumberFormat="1" applyFont="1" applyFill="1" applyBorder="1" applyAlignment="1" applyProtection="1">
      <alignment horizontal="right" vertical="top"/>
    </xf>
    <xf numFmtId="164" fontId="10" fillId="5" borderId="0" xfId="1" applyFont="1" applyFill="1" applyBorder="1" applyAlignment="1" applyProtection="1">
      <alignment horizontal="center" vertical="top"/>
    </xf>
    <xf numFmtId="164" fontId="10" fillId="5" borderId="0" xfId="1" applyFont="1" applyFill="1" applyBorder="1" applyAlignment="1" applyProtection="1">
      <alignment vertical="top"/>
    </xf>
    <xf numFmtId="165" fontId="10" fillId="5" borderId="0" xfId="1" applyNumberFormat="1" applyFont="1" applyFill="1" applyBorder="1" applyAlignment="1" applyProtection="1">
      <alignment vertical="top"/>
    </xf>
    <xf numFmtId="0" fontId="0" fillId="5" borderId="0" xfId="0" applyFill="1" applyAlignment="1">
      <alignment horizontal="center" vertical="top"/>
    </xf>
    <xf numFmtId="0" fontId="41" fillId="5" borderId="0" xfId="0" applyFont="1" applyFill="1" applyAlignment="1">
      <alignment horizontal="right"/>
    </xf>
    <xf numFmtId="0" fontId="0" fillId="5" borderId="0" xfId="0" applyFill="1" applyAlignment="1">
      <alignment horizontal="center" vertical="top" wrapText="1"/>
    </xf>
    <xf numFmtId="0" fontId="22" fillId="5" borderId="31" xfId="0" applyFont="1" applyFill="1" applyBorder="1" applyAlignment="1">
      <alignment horizontal="center" vertical="center" wrapText="1"/>
    </xf>
    <xf numFmtId="0" fontId="22" fillId="5" borderId="28" xfId="0" applyFont="1" applyFill="1" applyBorder="1" applyAlignment="1">
      <alignment horizontal="center" vertical="center" wrapText="1"/>
    </xf>
    <xf numFmtId="0" fontId="40" fillId="5" borderId="29" xfId="0" applyFont="1" applyFill="1" applyBorder="1" applyAlignment="1" applyProtection="1">
      <alignment horizontal="center" vertical="top"/>
      <protection locked="0"/>
    </xf>
    <xf numFmtId="0" fontId="40" fillId="5" borderId="29" xfId="0" applyFont="1" applyFill="1" applyBorder="1" applyAlignment="1" applyProtection="1">
      <alignment horizontal="right"/>
      <protection locked="0"/>
    </xf>
    <xf numFmtId="0" fontId="40" fillId="5" borderId="30" xfId="0" applyFont="1" applyFill="1" applyBorder="1" applyAlignment="1" applyProtection="1">
      <alignment horizontal="center" vertical="top" wrapText="1"/>
      <protection locked="0"/>
    </xf>
    <xf numFmtId="0" fontId="44" fillId="5" borderId="31" xfId="0" applyFont="1" applyFill="1" applyBorder="1" applyAlignment="1" applyProtection="1">
      <alignment horizontal="center" vertical="top" wrapText="1"/>
      <protection locked="0"/>
    </xf>
    <xf numFmtId="0" fontId="40" fillId="5" borderId="29" xfId="0" applyFont="1" applyFill="1" applyBorder="1" applyAlignment="1" applyProtection="1">
      <alignment horizontal="center" vertical="top" wrapText="1"/>
      <protection locked="0"/>
    </xf>
    <xf numFmtId="0" fontId="40" fillId="5" borderId="34" xfId="0" applyFont="1" applyFill="1" applyBorder="1" applyAlignment="1" applyProtection="1">
      <alignment horizontal="center" vertical="top" wrapText="1"/>
      <protection locked="0"/>
    </xf>
    <xf numFmtId="0" fontId="40" fillId="5" borderId="31" xfId="0" applyFont="1" applyFill="1" applyBorder="1" applyAlignment="1" applyProtection="1">
      <alignment horizontal="center" vertical="top" wrapText="1"/>
      <protection locked="0"/>
    </xf>
    <xf numFmtId="165" fontId="44" fillId="5" borderId="31" xfId="1" applyNumberFormat="1" applyFont="1" applyFill="1" applyBorder="1" applyAlignment="1" applyProtection="1">
      <alignment horizontal="center" vertical="top" wrapText="1"/>
      <protection locked="0"/>
    </xf>
    <xf numFmtId="0" fontId="10" fillId="5" borderId="35" xfId="0" applyFont="1" applyFill="1" applyBorder="1" applyAlignment="1">
      <alignment horizontal="left" vertical="top"/>
    </xf>
    <xf numFmtId="0" fontId="26" fillId="0" borderId="0" xfId="0" applyFont="1" applyAlignment="1">
      <alignment horizontal="right"/>
    </xf>
    <xf numFmtId="0" fontId="26" fillId="5" borderId="36" xfId="0" applyFont="1" applyFill="1" applyBorder="1" applyAlignment="1">
      <alignment horizontal="left" vertical="top"/>
    </xf>
    <xf numFmtId="0" fontId="26" fillId="5" borderId="27" xfId="0" applyFont="1" applyFill="1" applyBorder="1" applyAlignment="1">
      <alignment horizontal="left" vertical="top"/>
    </xf>
    <xf numFmtId="0" fontId="26" fillId="5" borderId="35" xfId="0" applyFont="1" applyFill="1" applyBorder="1" applyAlignment="1">
      <alignment horizontal="left" vertical="top" wrapText="1"/>
    </xf>
    <xf numFmtId="0" fontId="26" fillId="5" borderId="37" xfId="0" applyFont="1" applyFill="1" applyBorder="1" applyAlignment="1">
      <alignment horizontal="left" vertical="top" wrapText="1"/>
    </xf>
    <xf numFmtId="0" fontId="26" fillId="5" borderId="27" xfId="0" applyFont="1" applyFill="1" applyBorder="1" applyAlignment="1">
      <alignment horizontal="left" vertical="top" wrapText="1"/>
    </xf>
    <xf numFmtId="165" fontId="26" fillId="5" borderId="27" xfId="1" applyNumberFormat="1" applyFont="1" applyFill="1" applyBorder="1" applyAlignment="1" applyProtection="1">
      <alignment horizontal="right" vertical="top"/>
    </xf>
    <xf numFmtId="0" fontId="22" fillId="5" borderId="27" xfId="0" applyFont="1" applyFill="1" applyBorder="1" applyAlignment="1">
      <alignment horizontal="center" vertical="top"/>
    </xf>
    <xf numFmtId="0" fontId="26" fillId="5" borderId="35" xfId="0" applyFont="1" applyFill="1" applyBorder="1" applyAlignment="1">
      <alignment vertical="top" wrapText="1"/>
    </xf>
    <xf numFmtId="0" fontId="26" fillId="5" borderId="37" xfId="0" applyFont="1" applyFill="1" applyBorder="1" applyAlignment="1">
      <alignment vertical="top" wrapText="1"/>
    </xf>
    <xf numFmtId="165" fontId="26" fillId="5" borderId="27" xfId="1" applyNumberFormat="1" applyFont="1" applyFill="1" applyBorder="1" applyAlignment="1" applyProtection="1">
      <alignment horizontal="right" vertical="top"/>
      <protection locked="0"/>
    </xf>
    <xf numFmtId="0" fontId="26" fillId="0" borderId="30" xfId="0" applyFont="1" applyBorder="1" applyAlignment="1">
      <alignment horizontal="right" vertical="top"/>
    </xf>
    <xf numFmtId="0" fontId="26" fillId="5" borderId="37" xfId="0" applyFont="1" applyFill="1" applyBorder="1" applyAlignment="1">
      <alignment horizontal="left" vertical="top"/>
    </xf>
    <xf numFmtId="0" fontId="26" fillId="0" borderId="36" xfId="0" applyFont="1" applyBorder="1" applyAlignment="1">
      <alignment horizontal="right" vertical="top"/>
    </xf>
    <xf numFmtId="0" fontId="10" fillId="0" borderId="35" xfId="0" applyFont="1" applyBorder="1" applyAlignment="1">
      <alignment horizontal="left" vertical="top"/>
    </xf>
    <xf numFmtId="0" fontId="26" fillId="0" borderId="37" xfId="0" applyFont="1" applyBorder="1" applyAlignment="1">
      <alignment horizontal="left" vertical="top"/>
    </xf>
    <xf numFmtId="0" fontId="22" fillId="0" borderId="27" xfId="0" applyFont="1" applyBorder="1" applyAlignment="1">
      <alignment horizontal="center" vertical="top"/>
    </xf>
    <xf numFmtId="0" fontId="26" fillId="0" borderId="35" xfId="0" applyFont="1" applyBorder="1" applyAlignment="1">
      <alignment vertical="top" wrapText="1"/>
    </xf>
    <xf numFmtId="0" fontId="26" fillId="0" borderId="37" xfId="0" applyFont="1" applyBorder="1" applyAlignment="1">
      <alignment vertical="top" wrapText="1"/>
    </xf>
    <xf numFmtId="165" fontId="26" fillId="0" borderId="27" xfId="1" applyNumberFormat="1" applyFont="1" applyFill="1" applyBorder="1" applyAlignment="1" applyProtection="1">
      <alignment horizontal="right" vertical="top"/>
    </xf>
    <xf numFmtId="0" fontId="10" fillId="5" borderId="37" xfId="0" applyFont="1" applyFill="1" applyBorder="1" applyAlignment="1">
      <alignment vertical="top"/>
    </xf>
    <xf numFmtId="0" fontId="26" fillId="5" borderId="35" xfId="9" applyNumberFormat="1" applyFont="1" applyFill="1" applyBorder="1" applyAlignment="1" applyProtection="1">
      <alignment horizontal="left" vertical="top" wrapText="1"/>
    </xf>
    <xf numFmtId="164" fontId="45" fillId="5" borderId="0" xfId="1" applyFont="1" applyFill="1" applyBorder="1" applyAlignment="1" applyProtection="1">
      <alignment vertical="top"/>
    </xf>
    <xf numFmtId="164" fontId="22" fillId="5" borderId="38" xfId="1" applyFont="1" applyFill="1" applyBorder="1" applyAlignment="1" applyProtection="1">
      <alignment horizontal="center" vertical="center" wrapText="1"/>
    </xf>
    <xf numFmtId="164" fontId="22" fillId="5" borderId="22" xfId="1" applyFont="1" applyFill="1" applyBorder="1" applyAlignment="1" applyProtection="1">
      <alignment horizontal="center" vertical="center" wrapText="1"/>
    </xf>
    <xf numFmtId="165" fontId="22" fillId="5" borderId="39" xfId="1" applyNumberFormat="1" applyFont="1" applyFill="1" applyBorder="1" applyAlignment="1" applyProtection="1">
      <alignment horizontal="center" vertical="center" wrapText="1"/>
    </xf>
    <xf numFmtId="164" fontId="22" fillId="5" borderId="11" xfId="1" applyFont="1" applyFill="1" applyBorder="1" applyAlignment="1" applyProtection="1">
      <alignment horizontal="center" vertical="center" wrapText="1"/>
    </xf>
    <xf numFmtId="165" fontId="22" fillId="5" borderId="11" xfId="1" applyNumberFormat="1" applyFont="1" applyFill="1" applyBorder="1" applyAlignment="1" applyProtection="1">
      <alignment horizontal="center" vertical="center" wrapText="1"/>
    </xf>
    <xf numFmtId="165" fontId="40" fillId="5" borderId="30" xfId="1" applyNumberFormat="1" applyFont="1" applyFill="1" applyBorder="1" applyAlignment="1" applyProtection="1">
      <alignment horizontal="center" vertical="top" wrapText="1"/>
      <protection locked="0"/>
    </xf>
    <xf numFmtId="164" fontId="40" fillId="5" borderId="12" xfId="1" applyFont="1" applyFill="1" applyBorder="1" applyAlignment="1" applyProtection="1">
      <alignment horizontal="center" vertical="top" wrapText="1"/>
      <protection locked="0"/>
    </xf>
    <xf numFmtId="164" fontId="46" fillId="5" borderId="38" xfId="1" applyFont="1" applyFill="1" applyBorder="1" applyAlignment="1" applyProtection="1">
      <alignment horizontal="center" vertical="top" wrapText="1"/>
      <protection locked="0"/>
    </xf>
    <xf numFmtId="164" fontId="40" fillId="5" borderId="30" xfId="1" applyFont="1" applyFill="1" applyBorder="1" applyAlignment="1" applyProtection="1">
      <alignment horizontal="center" vertical="top" wrapText="1"/>
      <protection locked="0"/>
    </xf>
    <xf numFmtId="165" fontId="40" fillId="5" borderId="12" xfId="1" applyNumberFormat="1" applyFont="1" applyFill="1" applyBorder="1" applyAlignment="1" applyProtection="1">
      <alignment horizontal="center" vertical="top" wrapText="1"/>
      <protection locked="0"/>
    </xf>
    <xf numFmtId="164" fontId="40" fillId="5" borderId="9" xfId="1" applyFont="1" applyFill="1" applyBorder="1" applyAlignment="1" applyProtection="1">
      <alignment horizontal="center" vertical="top" wrapText="1"/>
      <protection locked="0"/>
    </xf>
    <xf numFmtId="165" fontId="40" fillId="5" borderId="9" xfId="1" applyNumberFormat="1" applyFont="1" applyFill="1" applyBorder="1" applyAlignment="1" applyProtection="1">
      <alignment horizontal="center" vertical="top" wrapText="1"/>
      <protection locked="0"/>
    </xf>
    <xf numFmtId="164" fontId="40" fillId="5" borderId="38" xfId="1" applyFont="1" applyFill="1" applyBorder="1" applyAlignment="1" applyProtection="1">
      <alignment horizontal="center" vertical="top" wrapText="1"/>
      <protection locked="0"/>
    </xf>
    <xf numFmtId="165" fontId="26" fillId="5" borderId="36" xfId="1" applyNumberFormat="1" applyFont="1" applyFill="1" applyBorder="1" applyAlignment="1" applyProtection="1">
      <alignment horizontal="right" vertical="top"/>
    </xf>
    <xf numFmtId="164" fontId="26" fillId="5" borderId="18" xfId="1" applyFont="1" applyFill="1" applyBorder="1" applyAlignment="1" applyProtection="1">
      <alignment horizontal="center" vertical="top"/>
    </xf>
    <xf numFmtId="164" fontId="26" fillId="5" borderId="23" xfId="1" applyFont="1" applyFill="1" applyBorder="1" applyAlignment="1" applyProtection="1">
      <alignment horizontal="right" vertical="top"/>
    </xf>
    <xf numFmtId="164" fontId="10" fillId="5" borderId="36" xfId="1" applyFont="1" applyFill="1" applyBorder="1" applyAlignment="1" applyProtection="1">
      <alignment vertical="top"/>
    </xf>
    <xf numFmtId="165" fontId="26" fillId="5" borderId="18" xfId="1" applyNumberFormat="1" applyFont="1" applyFill="1" applyBorder="1" applyAlignment="1" applyProtection="1">
      <alignment vertical="top"/>
    </xf>
    <xf numFmtId="164" fontId="10" fillId="5" borderId="7" xfId="1" applyFont="1" applyFill="1" applyBorder="1" applyAlignment="1" applyProtection="1">
      <alignment vertical="top"/>
    </xf>
    <xf numFmtId="165" fontId="26" fillId="5" borderId="7" xfId="1" applyNumberFormat="1" applyFont="1" applyFill="1" applyBorder="1" applyAlignment="1" applyProtection="1">
      <alignment vertical="top"/>
    </xf>
    <xf numFmtId="164" fontId="10" fillId="5" borderId="23" xfId="1" applyFont="1" applyFill="1" applyBorder="1" applyAlignment="1" applyProtection="1">
      <alignment vertical="top"/>
    </xf>
    <xf numFmtId="164" fontId="26" fillId="5" borderId="23" xfId="1" applyFont="1" applyFill="1" applyBorder="1" applyAlignment="1" applyProtection="1">
      <alignment vertical="top"/>
    </xf>
    <xf numFmtId="164" fontId="26" fillId="5" borderId="18" xfId="0" applyNumberFormat="1" applyFont="1" applyFill="1" applyBorder="1" applyAlignment="1">
      <alignment horizontal="center" vertical="top"/>
    </xf>
    <xf numFmtId="43" fontId="26" fillId="5" borderId="23" xfId="0" applyNumberFormat="1" applyFont="1" applyFill="1" applyBorder="1" applyAlignment="1">
      <alignment vertical="top"/>
    </xf>
    <xf numFmtId="0" fontId="26" fillId="5" borderId="18" xfId="0" applyFont="1" applyFill="1" applyBorder="1" applyAlignment="1">
      <alignment vertical="top"/>
    </xf>
    <xf numFmtId="1" fontId="26" fillId="5" borderId="7" xfId="0" applyNumberFormat="1" applyFont="1" applyFill="1" applyBorder="1" applyAlignment="1">
      <alignment vertical="top"/>
    </xf>
    <xf numFmtId="165" fontId="26" fillId="5" borderId="18" xfId="0" applyNumberFormat="1" applyFont="1" applyFill="1" applyBorder="1" applyAlignment="1">
      <alignment vertical="top"/>
    </xf>
    <xf numFmtId="165" fontId="26" fillId="5" borderId="7" xfId="0" applyNumberFormat="1" applyFont="1" applyFill="1" applyBorder="1" applyAlignment="1">
      <alignment vertical="top"/>
    </xf>
    <xf numFmtId="165" fontId="26" fillId="5" borderId="36" xfId="1" applyNumberFormat="1" applyFont="1" applyFill="1" applyBorder="1" applyAlignment="1" applyProtection="1">
      <alignment horizontal="right" vertical="top"/>
      <protection locked="0"/>
    </xf>
    <xf numFmtId="0" fontId="26" fillId="5" borderId="18" xfId="0" applyFont="1" applyFill="1" applyBorder="1" applyAlignment="1">
      <alignment horizontal="center" vertical="top"/>
    </xf>
    <xf numFmtId="164" fontId="26" fillId="5" borderId="23" xfId="1" applyFont="1" applyFill="1" applyBorder="1" applyAlignment="1" applyProtection="1">
      <alignment horizontal="center" vertical="top"/>
    </xf>
    <xf numFmtId="165" fontId="26" fillId="5" borderId="18" xfId="1" applyNumberFormat="1" applyFont="1" applyFill="1" applyBorder="1" applyAlignment="1" applyProtection="1">
      <alignment vertical="top"/>
      <protection locked="0"/>
    </xf>
    <xf numFmtId="165" fontId="26" fillId="5" borderId="7" xfId="1" applyNumberFormat="1" applyFont="1" applyFill="1" applyBorder="1" applyAlignment="1" applyProtection="1">
      <alignment vertical="top"/>
      <protection locked="0"/>
    </xf>
    <xf numFmtId="165" fontId="26" fillId="0" borderId="36" xfId="1" applyNumberFormat="1" applyFont="1" applyFill="1" applyBorder="1" applyAlignment="1" applyProtection="1">
      <alignment horizontal="right" vertical="top"/>
    </xf>
    <xf numFmtId="164" fontId="26" fillId="0" borderId="18" xfId="1" applyFont="1" applyFill="1" applyBorder="1" applyAlignment="1" applyProtection="1">
      <alignment horizontal="center" vertical="top"/>
    </xf>
    <xf numFmtId="164" fontId="26" fillId="13" borderId="23" xfId="1" applyFont="1" applyFill="1" applyBorder="1" applyAlignment="1" applyProtection="1">
      <alignment vertical="top"/>
    </xf>
    <xf numFmtId="165" fontId="26" fillId="0" borderId="18" xfId="1" applyNumberFormat="1" applyFont="1" applyFill="1" applyBorder="1" applyAlignment="1" applyProtection="1">
      <alignment vertical="top"/>
    </xf>
    <xf numFmtId="164" fontId="10" fillId="0" borderId="7" xfId="1" applyFont="1" applyBorder="1" applyAlignment="1" applyProtection="1">
      <alignment vertical="top"/>
    </xf>
    <xf numFmtId="165" fontId="26" fillId="0" borderId="7" xfId="1" applyNumberFormat="1" applyFont="1" applyFill="1" applyBorder="1" applyAlignment="1" applyProtection="1">
      <alignment vertical="top"/>
    </xf>
    <xf numFmtId="164" fontId="10" fillId="0" borderId="23" xfId="1" applyFont="1" applyBorder="1" applyAlignment="1" applyProtection="1">
      <alignment vertical="top"/>
    </xf>
    <xf numFmtId="0" fontId="0" fillId="5" borderId="0" xfId="0" applyFill="1" applyAlignment="1">
      <alignment vertical="top" wrapText="1"/>
    </xf>
    <xf numFmtId="0" fontId="25" fillId="5" borderId="0" xfId="0" applyFont="1" applyFill="1" applyAlignment="1">
      <alignment vertical="top" wrapText="1"/>
    </xf>
    <xf numFmtId="165" fontId="22" fillId="5" borderId="10" xfId="1" applyNumberFormat="1" applyFont="1" applyFill="1" applyBorder="1" applyAlignment="1" applyProtection="1">
      <alignment horizontal="center" vertical="center" wrapText="1"/>
    </xf>
    <xf numFmtId="164" fontId="22" fillId="5" borderId="20" xfId="1" applyFont="1" applyFill="1" applyBorder="1" applyAlignment="1" applyProtection="1">
      <alignment horizontal="center" vertical="center" wrapText="1"/>
    </xf>
    <xf numFmtId="165" fontId="40" fillId="5" borderId="8" xfId="1" applyNumberFormat="1" applyFont="1" applyFill="1" applyBorder="1" applyAlignment="1" applyProtection="1">
      <alignment horizontal="center" vertical="top" wrapText="1"/>
      <protection locked="0"/>
    </xf>
    <xf numFmtId="164" fontId="40" fillId="5" borderId="19" xfId="1" applyFont="1" applyFill="1" applyBorder="1" applyAlignment="1" applyProtection="1">
      <alignment horizontal="center" vertical="top" wrapText="1"/>
      <protection locked="0"/>
    </xf>
    <xf numFmtId="0" fontId="44" fillId="5" borderId="30" xfId="0" applyFont="1" applyFill="1" applyBorder="1" applyAlignment="1" applyProtection="1">
      <alignment horizontal="center" vertical="top" wrapText="1"/>
      <protection locked="0"/>
    </xf>
    <xf numFmtId="0" fontId="40" fillId="5" borderId="0" xfId="0" applyFont="1" applyFill="1" applyAlignment="1">
      <alignment vertical="top" wrapText="1"/>
    </xf>
    <xf numFmtId="165" fontId="26" fillId="5" borderId="15" xfId="1" applyNumberFormat="1" applyFont="1" applyFill="1" applyBorder="1" applyAlignment="1" applyProtection="1">
      <alignment vertical="top"/>
    </xf>
    <xf numFmtId="164" fontId="10" fillId="5" borderId="40" xfId="1" applyFont="1" applyFill="1" applyBorder="1" applyAlignment="1" applyProtection="1">
      <alignment vertical="top"/>
    </xf>
    <xf numFmtId="0" fontId="10" fillId="5" borderId="27" xfId="0" applyFont="1" applyFill="1" applyBorder="1" applyAlignment="1">
      <alignment vertical="top"/>
    </xf>
    <xf numFmtId="0" fontId="10" fillId="5" borderId="36" xfId="0" applyFont="1" applyFill="1" applyBorder="1" applyAlignment="1">
      <alignment vertical="top"/>
    </xf>
    <xf numFmtId="0" fontId="26" fillId="5" borderId="15" xfId="0" applyFont="1" applyFill="1" applyBorder="1" applyAlignment="1">
      <alignment vertical="top"/>
    </xf>
    <xf numFmtId="0" fontId="26" fillId="5" borderId="7" xfId="0" applyFont="1" applyFill="1" applyBorder="1" applyAlignment="1">
      <alignment vertical="top"/>
    </xf>
    <xf numFmtId="165" fontId="26" fillId="5" borderId="15" xfId="0" applyNumberFormat="1" applyFont="1" applyFill="1" applyBorder="1" applyAlignment="1">
      <alignment vertical="top"/>
    </xf>
    <xf numFmtId="164" fontId="26" fillId="5" borderId="7" xfId="1" applyFont="1" applyFill="1" applyBorder="1" applyAlignment="1" applyProtection="1">
      <alignment vertical="top"/>
    </xf>
    <xf numFmtId="165" fontId="26" fillId="5" borderId="15" xfId="1" applyNumberFormat="1" applyFont="1" applyFill="1" applyBorder="1" applyAlignment="1" applyProtection="1">
      <alignment vertical="top"/>
      <protection locked="0"/>
    </xf>
    <xf numFmtId="165" fontId="26" fillId="0" borderId="15" xfId="1" applyNumberFormat="1" applyFont="1" applyFill="1" applyBorder="1" applyAlignment="1" applyProtection="1">
      <alignment vertical="top"/>
    </xf>
    <xf numFmtId="164" fontId="10" fillId="0" borderId="40" xfId="1" applyFont="1" applyBorder="1" applyAlignment="1" applyProtection="1">
      <alignment vertical="top"/>
    </xf>
    <xf numFmtId="0" fontId="10" fillId="0" borderId="27" xfId="0" applyFont="1" applyBorder="1" applyAlignment="1">
      <alignment vertical="top"/>
    </xf>
    <xf numFmtId="0" fontId="10" fillId="0" borderId="36" xfId="0" applyFont="1" applyBorder="1" applyAlignment="1">
      <alignment vertical="top"/>
    </xf>
    <xf numFmtId="0" fontId="40" fillId="5" borderId="0" xfId="0" applyFont="1" applyFill="1" applyAlignment="1">
      <alignment horizontal="center" vertical="top" wrapText="1"/>
    </xf>
    <xf numFmtId="165" fontId="26" fillId="5" borderId="18" xfId="1" applyNumberFormat="1" applyFont="1" applyFill="1" applyBorder="1" applyAlignment="1" applyProtection="1">
      <alignment horizontal="center" vertical="top"/>
    </xf>
    <xf numFmtId="0" fontId="47" fillId="5" borderId="37" xfId="0" applyFont="1" applyFill="1" applyBorder="1" applyAlignment="1">
      <alignment horizontal="left" vertical="top"/>
    </xf>
    <xf numFmtId="0" fontId="26" fillId="0" borderId="27" xfId="0" applyFont="1" applyBorder="1" applyAlignment="1">
      <alignment horizontal="left" vertical="top"/>
    </xf>
    <xf numFmtId="0" fontId="26" fillId="0" borderId="35" xfId="0" applyFont="1" applyBorder="1" applyAlignment="1">
      <alignment horizontal="left" vertical="top" wrapText="1"/>
    </xf>
    <xf numFmtId="0" fontId="26" fillId="0" borderId="37" xfId="0" applyFont="1" applyBorder="1" applyAlignment="1">
      <alignment horizontal="left" vertical="top" wrapText="1"/>
    </xf>
    <xf numFmtId="0" fontId="10" fillId="0" borderId="37" xfId="0" applyFont="1" applyBorder="1" applyAlignment="1">
      <alignment vertical="top"/>
    </xf>
    <xf numFmtId="164" fontId="26" fillId="0" borderId="23" xfId="1" applyFont="1" applyFill="1" applyBorder="1" applyAlignment="1" applyProtection="1">
      <alignment horizontal="right" vertical="top"/>
    </xf>
    <xf numFmtId="164" fontId="26" fillId="5" borderId="7" xfId="0" applyNumberFormat="1" applyFont="1" applyFill="1" applyBorder="1" applyAlignment="1">
      <alignment vertical="top"/>
    </xf>
    <xf numFmtId="0" fontId="47" fillId="0" borderId="37" xfId="0" applyFont="1" applyBorder="1" applyAlignment="1">
      <alignment horizontal="left" vertical="top"/>
    </xf>
    <xf numFmtId="43" fontId="26" fillId="5" borderId="23" xfId="0" applyNumberFormat="1" applyFont="1" applyFill="1" applyBorder="1" applyAlignment="1">
      <alignment horizontal="right" vertical="top"/>
    </xf>
    <xf numFmtId="0" fontId="26" fillId="5" borderId="36" xfId="0" applyFont="1" applyFill="1" applyBorder="1" applyAlignment="1">
      <alignment horizontal="right" vertical="top"/>
    </xf>
    <xf numFmtId="0" fontId="19" fillId="5" borderId="35" xfId="0" applyFont="1" applyFill="1" applyBorder="1" applyAlignment="1">
      <alignment horizontal="left" vertical="top"/>
    </xf>
    <xf numFmtId="0" fontId="48" fillId="5" borderId="37" xfId="0" applyFont="1" applyFill="1" applyBorder="1" applyAlignment="1">
      <alignment horizontal="left" vertical="top"/>
    </xf>
    <xf numFmtId="0" fontId="49" fillId="5" borderId="35" xfId="0" applyFont="1" applyFill="1" applyBorder="1" applyAlignment="1">
      <alignment horizontal="left" vertical="top" wrapText="1"/>
    </xf>
    <xf numFmtId="0" fontId="49" fillId="5" borderId="37" xfId="0" applyFont="1" applyFill="1" applyBorder="1" applyAlignment="1">
      <alignment horizontal="left" vertical="top" wrapText="1"/>
    </xf>
    <xf numFmtId="0" fontId="49" fillId="5" borderId="37" xfId="0" applyFont="1" applyFill="1" applyBorder="1" applyAlignment="1">
      <alignment horizontal="left" vertical="top"/>
    </xf>
    <xf numFmtId="164" fontId="50" fillId="5" borderId="23" xfId="1" applyFont="1" applyFill="1" applyBorder="1" applyAlignment="1" applyProtection="1">
      <alignment vertical="top"/>
    </xf>
    <xf numFmtId="165" fontId="49" fillId="5" borderId="36" xfId="1" applyNumberFormat="1" applyFont="1" applyFill="1" applyBorder="1" applyAlignment="1" applyProtection="1">
      <alignment horizontal="right" vertical="top"/>
    </xf>
    <xf numFmtId="164" fontId="49" fillId="5" borderId="18" xfId="0" applyNumberFormat="1" applyFont="1" applyFill="1" applyBorder="1" applyAlignment="1">
      <alignment horizontal="center" vertical="top"/>
    </xf>
    <xf numFmtId="165" fontId="49" fillId="5" borderId="18" xfId="0" applyNumberFormat="1" applyFont="1" applyFill="1" applyBorder="1" applyAlignment="1">
      <alignment vertical="top"/>
    </xf>
    <xf numFmtId="164" fontId="19" fillId="5" borderId="7" xfId="1" applyFont="1" applyFill="1" applyBorder="1" applyAlignment="1" applyProtection="1">
      <alignment vertical="top"/>
    </xf>
    <xf numFmtId="165" fontId="49" fillId="5" borderId="7" xfId="0" applyNumberFormat="1" applyFont="1" applyFill="1" applyBorder="1" applyAlignment="1">
      <alignment vertical="top"/>
    </xf>
    <xf numFmtId="164" fontId="19" fillId="5" borderId="23" xfId="1" applyFont="1" applyFill="1" applyBorder="1" applyAlignment="1" applyProtection="1">
      <alignment vertical="top"/>
    </xf>
    <xf numFmtId="164" fontId="49" fillId="5" borderId="18" xfId="1" applyFont="1" applyFill="1" applyBorder="1" applyAlignment="1" applyProtection="1">
      <alignment horizontal="center" vertical="top"/>
    </xf>
    <xf numFmtId="165" fontId="49" fillId="5" borderId="18" xfId="1" applyNumberFormat="1" applyFont="1" applyFill="1" applyBorder="1" applyAlignment="1" applyProtection="1">
      <alignment vertical="top"/>
    </xf>
    <xf numFmtId="165" fontId="49" fillId="5" borderId="7" xfId="1" applyNumberFormat="1" applyFont="1" applyFill="1" applyBorder="1" applyAlignment="1" applyProtection="1">
      <alignment vertical="top"/>
    </xf>
    <xf numFmtId="165" fontId="49" fillId="5" borderId="36" xfId="1" applyNumberFormat="1" applyFont="1" applyFill="1" applyBorder="1" applyAlignment="1" applyProtection="1">
      <alignment horizontal="right" vertical="top"/>
      <protection locked="0"/>
    </xf>
    <xf numFmtId="0" fontId="49" fillId="5" borderId="18" xfId="0" applyFont="1" applyFill="1" applyBorder="1" applyAlignment="1">
      <alignment horizontal="center" vertical="top"/>
    </xf>
    <xf numFmtId="165" fontId="49" fillId="5" borderId="18" xfId="1" applyNumberFormat="1" applyFont="1" applyFill="1" applyBorder="1" applyAlignment="1" applyProtection="1">
      <alignment horizontal="right" vertical="top"/>
      <protection locked="0"/>
    </xf>
    <xf numFmtId="165" fontId="49" fillId="5" borderId="7" xfId="1" applyNumberFormat="1" applyFont="1" applyFill="1" applyBorder="1" applyAlignment="1" applyProtection="1">
      <alignment vertical="top"/>
      <protection locked="0"/>
    </xf>
    <xf numFmtId="165" fontId="49" fillId="5" borderId="18" xfId="1" applyNumberFormat="1" applyFont="1" applyFill="1" applyBorder="1" applyAlignment="1" applyProtection="1">
      <alignment vertical="top"/>
      <protection locked="0"/>
    </xf>
    <xf numFmtId="165" fontId="49" fillId="5" borderId="15" xfId="0" applyNumberFormat="1" applyFont="1" applyFill="1" applyBorder="1" applyAlignment="1">
      <alignment vertical="top"/>
    </xf>
    <xf numFmtId="164" fontId="49" fillId="5" borderId="7" xfId="0" applyNumberFormat="1" applyFont="1" applyFill="1" applyBorder="1" applyAlignment="1">
      <alignment vertical="top"/>
    </xf>
    <xf numFmtId="164" fontId="19" fillId="5" borderId="40" xfId="1" applyFont="1" applyFill="1" applyBorder="1" applyAlignment="1" applyProtection="1">
      <alignment vertical="top"/>
    </xf>
    <xf numFmtId="0" fontId="19" fillId="5" borderId="27" xfId="0" applyFont="1" applyFill="1" applyBorder="1" applyAlignment="1">
      <alignment vertical="top"/>
    </xf>
    <xf numFmtId="0" fontId="19" fillId="5" borderId="36" xfId="0" applyFont="1" applyFill="1" applyBorder="1" applyAlignment="1">
      <alignment vertical="top"/>
    </xf>
    <xf numFmtId="165" fontId="49" fillId="5" borderId="15" xfId="1" applyNumberFormat="1" applyFont="1" applyFill="1" applyBorder="1" applyAlignment="1" applyProtection="1">
      <alignment vertical="top"/>
    </xf>
    <xf numFmtId="165" fontId="49" fillId="5" borderId="15" xfId="1" applyNumberFormat="1" applyFont="1" applyFill="1" applyBorder="1" applyAlignment="1" applyProtection="1">
      <alignment vertical="top"/>
      <protection locked="0"/>
    </xf>
    <xf numFmtId="0" fontId="49" fillId="5" borderId="35" xfId="0" applyFont="1" applyFill="1" applyBorder="1" applyAlignment="1">
      <alignment horizontal="left" vertical="top"/>
    </xf>
    <xf numFmtId="165" fontId="26" fillId="5" borderId="18" xfId="1" applyNumberFormat="1" applyFont="1" applyFill="1" applyBorder="1" applyAlignment="1" applyProtection="1">
      <alignment horizontal="right" vertical="top"/>
      <protection locked="0"/>
    </xf>
    <xf numFmtId="164" fontId="22" fillId="5" borderId="40" xfId="1" applyFont="1" applyFill="1" applyBorder="1" applyAlignment="1" applyProtection="1">
      <alignment vertical="top"/>
    </xf>
    <xf numFmtId="0" fontId="22" fillId="5" borderId="27" xfId="0" applyFont="1" applyFill="1" applyBorder="1" applyAlignment="1">
      <alignment vertical="top"/>
    </xf>
    <xf numFmtId="0" fontId="22" fillId="5" borderId="36" xfId="0" applyFont="1" applyFill="1" applyBorder="1" applyAlignment="1">
      <alignment vertical="top"/>
    </xf>
    <xf numFmtId="0" fontId="10" fillId="5" borderId="27" xfId="0" applyFont="1" applyFill="1" applyBorder="1" applyAlignment="1">
      <alignment horizontal="center" vertical="top"/>
    </xf>
    <xf numFmtId="164" fontId="26" fillId="5" borderId="18" xfId="1" applyFont="1" applyFill="1" applyBorder="1" applyAlignment="1" applyProtection="1">
      <alignment horizontal="center" vertical="top" wrapText="1"/>
    </xf>
    <xf numFmtId="0" fontId="42" fillId="5" borderId="35" xfId="0" applyFont="1" applyFill="1" applyBorder="1" applyAlignment="1">
      <alignment horizontal="left" vertical="top" wrapText="1"/>
    </xf>
    <xf numFmtId="0" fontId="45" fillId="5" borderId="0" xfId="0" applyFont="1" applyFill="1" applyAlignment="1">
      <alignment vertical="top"/>
    </xf>
    <xf numFmtId="165" fontId="10" fillId="5" borderId="18" xfId="1" applyNumberFormat="1" applyFont="1" applyFill="1" applyBorder="1" applyAlignment="1" applyProtection="1">
      <alignment vertical="top"/>
    </xf>
    <xf numFmtId="165" fontId="26" fillId="5" borderId="23" xfId="1" applyNumberFormat="1" applyFont="1" applyFill="1" applyBorder="1" applyAlignment="1" applyProtection="1">
      <alignment vertical="top"/>
    </xf>
    <xf numFmtId="165" fontId="10" fillId="5" borderId="15" xfId="1" applyNumberFormat="1" applyFont="1" applyFill="1" applyBorder="1" applyAlignment="1" applyProtection="1">
      <alignment vertical="top"/>
    </xf>
    <xf numFmtId="0" fontId="10" fillId="5" borderId="40" xfId="0" applyFont="1" applyFill="1" applyBorder="1" applyAlignment="1">
      <alignment vertical="top"/>
    </xf>
    <xf numFmtId="0" fontId="10" fillId="0" borderId="25" xfId="0" applyFont="1" applyBorder="1" applyAlignment="1">
      <alignment horizontal="left" vertical="top"/>
    </xf>
    <xf numFmtId="0" fontId="26" fillId="0" borderId="41" xfId="0" applyFont="1" applyBorder="1" applyAlignment="1">
      <alignment horizontal="left" vertical="top"/>
    </xf>
    <xf numFmtId="0" fontId="26" fillId="0" borderId="42" xfId="0" applyFont="1" applyBorder="1" applyAlignment="1">
      <alignment horizontal="left" vertical="top"/>
    </xf>
    <xf numFmtId="0" fontId="26" fillId="0" borderId="43" xfId="0" applyFont="1" applyBorder="1" applyAlignment="1">
      <alignment horizontal="left" vertical="top" wrapText="1"/>
    </xf>
    <xf numFmtId="0" fontId="26" fillId="0" borderId="26" xfId="0" applyFont="1" applyBorder="1" applyAlignment="1">
      <alignment horizontal="left" vertical="top" wrapText="1"/>
    </xf>
    <xf numFmtId="165" fontId="26" fillId="0" borderId="42" xfId="1" applyNumberFormat="1" applyFont="1" applyFill="1" applyBorder="1" applyAlignment="1" applyProtection="1">
      <alignment horizontal="right" vertical="top"/>
    </xf>
    <xf numFmtId="0" fontId="10" fillId="5" borderId="23" xfId="0" applyFont="1" applyFill="1" applyBorder="1" applyAlignment="1">
      <alignment horizontal="left" vertical="top"/>
    </xf>
    <xf numFmtId="165" fontId="26" fillId="5" borderId="42" xfId="1" applyNumberFormat="1" applyFont="1" applyFill="1" applyBorder="1" applyAlignment="1" applyProtection="1">
      <alignment horizontal="right" vertical="top"/>
    </xf>
    <xf numFmtId="164" fontId="10" fillId="5" borderId="18" xfId="1" applyFont="1" applyFill="1" applyBorder="1" applyAlignment="1" applyProtection="1">
      <alignment vertical="top"/>
    </xf>
    <xf numFmtId="164" fontId="26" fillId="0" borderId="41" xfId="1" applyFont="1" applyFill="1" applyBorder="1" applyAlignment="1" applyProtection="1">
      <alignment horizontal="center" vertical="top"/>
    </xf>
    <xf numFmtId="164" fontId="26" fillId="0" borderId="26" xfId="1" applyFont="1" applyFill="1" applyBorder="1" applyAlignment="1" applyProtection="1">
      <alignment horizontal="right" vertical="top"/>
    </xf>
    <xf numFmtId="165" fontId="26" fillId="0" borderId="44" xfId="1" applyNumberFormat="1" applyFont="1" applyFill="1" applyBorder="1" applyAlignment="1" applyProtection="1">
      <alignment vertical="top"/>
    </xf>
    <xf numFmtId="164" fontId="10" fillId="0" borderId="18" xfId="1" applyFont="1" applyBorder="1" applyAlignment="1" applyProtection="1">
      <alignment vertical="top"/>
    </xf>
    <xf numFmtId="164" fontId="10" fillId="0" borderId="41" xfId="1" applyFont="1" applyBorder="1" applyAlignment="1" applyProtection="1">
      <alignment vertical="top"/>
    </xf>
    <xf numFmtId="164" fontId="26" fillId="5" borderId="37" xfId="1" applyFont="1" applyFill="1" applyBorder="1" applyAlignment="1" applyProtection="1">
      <alignment horizontal="center" vertical="top"/>
    </xf>
    <xf numFmtId="164" fontId="26" fillId="5" borderId="27" xfId="1" applyFont="1" applyFill="1" applyBorder="1" applyAlignment="1" applyProtection="1">
      <alignment horizontal="right" vertical="top"/>
    </xf>
    <xf numFmtId="164" fontId="10" fillId="5" borderId="27" xfId="1" applyFont="1" applyFill="1" applyBorder="1" applyAlignment="1" applyProtection="1">
      <alignment vertical="top"/>
    </xf>
    <xf numFmtId="0" fontId="10" fillId="0" borderId="26" xfId="0" applyFont="1" applyBorder="1" applyAlignment="1">
      <alignment vertical="top"/>
    </xf>
    <xf numFmtId="0" fontId="10" fillId="0" borderId="43" xfId="0" applyFont="1" applyBorder="1" applyAlignment="1">
      <alignment vertical="top"/>
    </xf>
    <xf numFmtId="164" fontId="10" fillId="5" borderId="41" xfId="1" applyFont="1" applyFill="1" applyBorder="1" applyAlignment="1" applyProtection="1">
      <alignment vertical="top"/>
    </xf>
    <xf numFmtId="0" fontId="10" fillId="5" borderId="35" xfId="0" applyFont="1" applyFill="1" applyBorder="1" applyAlignment="1">
      <alignment vertical="top"/>
    </xf>
    <xf numFmtId="0" fontId="26" fillId="5" borderId="41" xfId="0" applyFont="1" applyFill="1" applyBorder="1" applyAlignment="1">
      <alignment horizontal="left" vertical="top"/>
    </xf>
    <xf numFmtId="0" fontId="26" fillId="5" borderId="26" xfId="0" applyFont="1" applyFill="1" applyBorder="1" applyAlignment="1">
      <alignment horizontal="left" vertical="top"/>
    </xf>
    <xf numFmtId="165" fontId="26" fillId="5" borderId="42" xfId="1" applyNumberFormat="1" applyFont="1" applyFill="1" applyBorder="1" applyAlignment="1" applyProtection="1">
      <alignment horizontal="right" vertical="top"/>
      <protection locked="0"/>
    </xf>
    <xf numFmtId="0" fontId="10" fillId="0" borderId="23" xfId="0" applyFont="1" applyBorder="1" applyAlignment="1">
      <alignment horizontal="left" vertical="top"/>
    </xf>
    <xf numFmtId="0" fontId="26" fillId="0" borderId="27" xfId="0" applyFont="1" applyBorder="1" applyAlignment="1">
      <alignment horizontal="left" vertical="top" wrapText="1"/>
    </xf>
    <xf numFmtId="0" fontId="26" fillId="5" borderId="45" xfId="0" applyFont="1" applyFill="1" applyBorder="1" applyAlignment="1">
      <alignment horizontal="right" vertical="top"/>
    </xf>
    <xf numFmtId="0" fontId="26" fillId="5" borderId="7" xfId="0" applyFont="1" applyFill="1" applyBorder="1" applyAlignment="1">
      <alignment horizontal="left" vertical="top"/>
    </xf>
    <xf numFmtId="0" fontId="26" fillId="5" borderId="7" xfId="0" applyFont="1" applyFill="1" applyBorder="1" applyAlignment="1">
      <alignment horizontal="left" vertical="top" wrapText="1"/>
    </xf>
    <xf numFmtId="165" fontId="26" fillId="5" borderId="7" xfId="1" applyNumberFormat="1" applyFont="1" applyFill="1" applyBorder="1" applyAlignment="1" applyProtection="1">
      <alignment horizontal="right" vertical="top"/>
    </xf>
    <xf numFmtId="0" fontId="27" fillId="5" borderId="5" xfId="0" applyFont="1" applyFill="1" applyBorder="1" applyAlignment="1">
      <alignment horizontal="left" vertical="top"/>
    </xf>
    <xf numFmtId="0" fontId="51" fillId="5" borderId="46" xfId="0" applyFont="1" applyFill="1" applyBorder="1" applyAlignment="1">
      <alignment horizontal="right"/>
    </xf>
    <xf numFmtId="0" fontId="51" fillId="5" borderId="47" xfId="0" applyFont="1" applyFill="1" applyBorder="1" applyAlignment="1">
      <alignment horizontal="left" vertical="top"/>
    </xf>
    <xf numFmtId="0" fontId="42" fillId="5" borderId="47" xfId="0" applyFont="1" applyFill="1" applyBorder="1" applyAlignment="1">
      <alignment horizontal="left" vertical="top"/>
    </xf>
    <xf numFmtId="0" fontId="51" fillId="5" borderId="47" xfId="0" applyFont="1" applyFill="1" applyBorder="1" applyAlignment="1">
      <alignment horizontal="left" vertical="top" wrapText="1"/>
    </xf>
    <xf numFmtId="0" fontId="42" fillId="5" borderId="47" xfId="0" applyFont="1" applyFill="1" applyBorder="1" applyAlignment="1">
      <alignment horizontal="right" vertical="top"/>
    </xf>
    <xf numFmtId="0" fontId="42" fillId="5" borderId="0" xfId="0" applyFont="1" applyFill="1" applyAlignment="1">
      <alignment horizontal="right"/>
    </xf>
    <xf numFmtId="165" fontId="22" fillId="5" borderId="0" xfId="1" applyNumberFormat="1" applyFont="1" applyFill="1" applyBorder="1" applyAlignment="1" applyProtection="1">
      <alignment horizontal="right" vertical="top"/>
    </xf>
    <xf numFmtId="164" fontId="0" fillId="5" borderId="0" xfId="0" applyNumberFormat="1" applyFill="1" applyAlignment="1">
      <alignment vertical="top" wrapText="1"/>
    </xf>
    <xf numFmtId="164" fontId="10" fillId="5" borderId="14" xfId="1" applyFont="1" applyFill="1" applyBorder="1" applyAlignment="1" applyProtection="1">
      <alignment vertical="top"/>
    </xf>
    <xf numFmtId="164" fontId="10" fillId="5" borderId="26" xfId="1" applyFont="1" applyFill="1" applyBorder="1" applyAlignment="1" applyProtection="1">
      <alignment vertical="top"/>
    </xf>
    <xf numFmtId="164" fontId="26" fillId="5" borderId="41" xfId="1" applyFont="1" applyFill="1" applyBorder="1" applyAlignment="1" applyProtection="1">
      <alignment horizontal="center" vertical="top"/>
    </xf>
    <xf numFmtId="43" fontId="26" fillId="5" borderId="27" xfId="0" applyNumberFormat="1" applyFont="1" applyFill="1" applyBorder="1" applyAlignment="1">
      <alignment horizontal="right" vertical="top"/>
    </xf>
    <xf numFmtId="0" fontId="26" fillId="5" borderId="37" xfId="0" applyFont="1" applyFill="1" applyBorder="1" applyAlignment="1">
      <alignment horizontal="center" vertical="top"/>
    </xf>
    <xf numFmtId="164" fontId="50" fillId="5" borderId="27" xfId="1" applyFont="1" applyFill="1" applyBorder="1" applyAlignment="1" applyProtection="1">
      <alignment vertical="top"/>
    </xf>
    <xf numFmtId="164" fontId="10" fillId="5" borderId="6" xfId="1" applyFont="1" applyFill="1" applyBorder="1" applyAlignment="1" applyProtection="1">
      <alignment vertical="top"/>
    </xf>
    <xf numFmtId="164" fontId="26" fillId="0" borderId="37" xfId="1" applyFont="1" applyFill="1" applyBorder="1" applyAlignment="1" applyProtection="1">
      <alignment horizontal="center" vertical="top"/>
    </xf>
    <xf numFmtId="164" fontId="26" fillId="0" borderId="27" xfId="1" applyFont="1" applyFill="1" applyBorder="1" applyAlignment="1" applyProtection="1">
      <alignment horizontal="right" vertical="top"/>
    </xf>
    <xf numFmtId="164" fontId="10" fillId="0" borderId="6" xfId="1" applyFont="1" applyBorder="1" applyAlignment="1" applyProtection="1">
      <alignment vertical="top"/>
    </xf>
    <xf numFmtId="164" fontId="10" fillId="0" borderId="26" xfId="1" applyFont="1" applyBorder="1" applyAlignment="1" applyProtection="1">
      <alignment vertical="top"/>
    </xf>
    <xf numFmtId="165" fontId="26" fillId="5" borderId="41" xfId="1" applyNumberFormat="1" applyFont="1" applyFill="1" applyBorder="1" applyAlignment="1" applyProtection="1">
      <alignment horizontal="right" vertical="top"/>
    </xf>
    <xf numFmtId="164" fontId="26" fillId="5" borderId="27" xfId="1" applyFont="1" applyFill="1" applyBorder="1" applyAlignment="1" applyProtection="1">
      <alignment horizontal="center" vertical="top"/>
    </xf>
    <xf numFmtId="164" fontId="26" fillId="5" borderId="7" xfId="1" applyFont="1" applyFill="1" applyBorder="1" applyAlignment="1" applyProtection="1">
      <alignment horizontal="right" vertical="top"/>
    </xf>
    <xf numFmtId="164" fontId="10" fillId="5" borderId="25" xfId="1" applyFont="1" applyFill="1" applyBorder="1" applyAlignment="1" applyProtection="1">
      <alignment vertical="top"/>
    </xf>
    <xf numFmtId="0" fontId="51" fillId="5" borderId="48" xfId="0" applyFont="1" applyFill="1" applyBorder="1" applyAlignment="1">
      <alignment horizontal="right" vertical="top"/>
    </xf>
    <xf numFmtId="0" fontId="51" fillId="5" borderId="49" xfId="0" applyFont="1" applyFill="1" applyBorder="1" applyAlignment="1">
      <alignment horizontal="center" vertical="top"/>
    </xf>
    <xf numFmtId="0" fontId="42" fillId="5" borderId="50" xfId="0" applyFont="1" applyFill="1" applyBorder="1" applyAlignment="1">
      <alignment horizontal="right" vertical="top"/>
    </xf>
    <xf numFmtId="164" fontId="27" fillId="5" borderId="51" xfId="0" applyNumberFormat="1" applyFont="1" applyFill="1" applyBorder="1" applyAlignment="1">
      <alignment vertical="top"/>
    </xf>
    <xf numFmtId="165" fontId="51" fillId="5" borderId="52" xfId="0" applyNumberFormat="1" applyFont="1" applyFill="1" applyBorder="1" applyAlignment="1">
      <alignment vertical="top"/>
    </xf>
    <xf numFmtId="164" fontId="27" fillId="5" borderId="52" xfId="0" applyNumberFormat="1" applyFont="1" applyFill="1" applyBorder="1" applyAlignment="1">
      <alignment vertical="top"/>
    </xf>
    <xf numFmtId="164" fontId="22" fillId="5" borderId="0" xfId="1" applyFont="1" applyFill="1" applyBorder="1" applyAlignment="1" applyProtection="1">
      <alignment horizontal="center" vertical="top"/>
    </xf>
    <xf numFmtId="164" fontId="22" fillId="5" borderId="0" xfId="1" applyFont="1" applyFill="1" applyBorder="1" applyAlignment="1" applyProtection="1">
      <alignment vertical="top"/>
    </xf>
    <xf numFmtId="165" fontId="22" fillId="5" borderId="0" xfId="1" applyNumberFormat="1" applyFont="1" applyFill="1" applyBorder="1" applyAlignment="1" applyProtection="1">
      <alignment vertical="top"/>
    </xf>
    <xf numFmtId="0" fontId="10" fillId="5" borderId="26" xfId="0" applyFont="1" applyFill="1" applyBorder="1" applyAlignment="1">
      <alignment vertical="top"/>
    </xf>
    <xf numFmtId="0" fontId="10" fillId="5" borderId="43" xfId="0" applyFont="1" applyFill="1" applyBorder="1" applyAlignment="1">
      <alignment vertical="top"/>
    </xf>
    <xf numFmtId="164" fontId="10" fillId="0" borderId="14" xfId="1" applyFont="1" applyBorder="1" applyAlignment="1" applyProtection="1">
      <alignment vertical="top"/>
    </xf>
    <xf numFmtId="0" fontId="10" fillId="0" borderId="35" xfId="0" applyFont="1" applyBorder="1" applyAlignment="1">
      <alignment vertical="top"/>
    </xf>
    <xf numFmtId="164" fontId="26" fillId="5" borderId="18" xfId="0" applyNumberFormat="1" applyFont="1" applyFill="1" applyBorder="1" applyAlignment="1">
      <alignment vertical="top"/>
    </xf>
    <xf numFmtId="0" fontId="10" fillId="5" borderId="23" xfId="0" applyFont="1" applyFill="1" applyBorder="1" applyAlignment="1">
      <alignment vertical="top"/>
    </xf>
    <xf numFmtId="0" fontId="43" fillId="5" borderId="52" xfId="0" applyFont="1" applyFill="1" applyBorder="1" applyAlignment="1">
      <alignment vertical="top"/>
    </xf>
    <xf numFmtId="0" fontId="43" fillId="5" borderId="53" xfId="0" applyFont="1" applyFill="1" applyBorder="1" applyAlignment="1">
      <alignment vertical="top"/>
    </xf>
    <xf numFmtId="0" fontId="26" fillId="5" borderId="37" xfId="0" quotePrefix="1" applyFont="1" applyFill="1" applyBorder="1" applyAlignment="1">
      <alignment vertical="top" wrapText="1"/>
    </xf>
    <xf numFmtId="0" fontId="10" fillId="0" borderId="0" xfId="10" applyFont="1" applyAlignment="1">
      <alignment vertical="top"/>
    </xf>
    <xf numFmtId="0" fontId="10" fillId="14" borderId="7" xfId="10" applyFont="1" applyFill="1" applyBorder="1" applyAlignment="1">
      <alignment vertical="top"/>
    </xf>
    <xf numFmtId="0" fontId="10" fillId="0" borderId="0" xfId="10" applyFont="1" applyAlignment="1">
      <alignment horizontal="center" vertical="top" wrapText="1"/>
    </xf>
    <xf numFmtId="164" fontId="10" fillId="0" borderId="0" xfId="11" applyFont="1" applyFill="1" applyAlignment="1">
      <alignment horizontal="right" vertical="top"/>
    </xf>
    <xf numFmtId="164" fontId="10" fillId="0" borderId="0" xfId="11" applyFont="1" applyFill="1" applyBorder="1" applyAlignment="1" applyProtection="1">
      <alignment horizontal="right" vertical="top"/>
    </xf>
    <xf numFmtId="1" fontId="10" fillId="0" borderId="0" xfId="10" applyNumberFormat="1" applyFont="1" applyAlignment="1">
      <alignment horizontal="right" vertical="top"/>
    </xf>
    <xf numFmtId="0" fontId="10" fillId="0" borderId="0" xfId="10" applyFont="1"/>
    <xf numFmtId="0" fontId="10" fillId="0" borderId="0" xfId="10" applyFont="1" applyAlignment="1">
      <alignment horizontal="center" vertical="top"/>
    </xf>
    <xf numFmtId="0" fontId="22" fillId="0" borderId="0" xfId="10" applyFont="1"/>
    <xf numFmtId="0" fontId="22" fillId="0" borderId="0" xfId="10" applyFont="1" applyAlignment="1">
      <alignment horizontal="center" vertical="top"/>
    </xf>
    <xf numFmtId="0" fontId="22" fillId="0" borderId="28" xfId="10" applyFont="1" applyBorder="1" applyAlignment="1">
      <alignment horizontal="center" vertical="top"/>
    </xf>
    <xf numFmtId="0" fontId="10" fillId="0" borderId="26" xfId="10" applyFont="1" applyBorder="1" applyAlignment="1">
      <alignment vertical="top"/>
    </xf>
    <xf numFmtId="0" fontId="10" fillId="0" borderId="26" xfId="10" applyFont="1" applyBorder="1" applyAlignment="1">
      <alignment horizontal="right" vertical="top"/>
    </xf>
    <xf numFmtId="0" fontId="10" fillId="0" borderId="0" xfId="10" applyFont="1" applyAlignment="1">
      <alignment horizontal="right" vertical="top"/>
    </xf>
    <xf numFmtId="0" fontId="10" fillId="0" borderId="0" xfId="10" applyFont="1" applyAlignment="1">
      <alignment horizontal="right"/>
    </xf>
    <xf numFmtId="164" fontId="10" fillId="0" borderId="0" xfId="10" applyNumberFormat="1" applyFont="1" applyAlignment="1">
      <alignment vertical="top"/>
    </xf>
    <xf numFmtId="0" fontId="55" fillId="0" borderId="0" xfId="10" applyFont="1"/>
    <xf numFmtId="164" fontId="10" fillId="0" borderId="0" xfId="11" applyFont="1" applyFill="1" applyBorder="1" applyAlignment="1" applyProtection="1">
      <alignment vertical="top"/>
    </xf>
    <xf numFmtId="0" fontId="10" fillId="0" borderId="7" xfId="10" applyFont="1" applyBorder="1" applyAlignment="1">
      <alignment vertical="top"/>
    </xf>
    <xf numFmtId="0" fontId="22" fillId="0" borderId="7" xfId="10" applyFont="1" applyBorder="1"/>
    <xf numFmtId="0" fontId="10" fillId="0" borderId="0" xfId="10" applyFont="1" applyAlignment="1">
      <alignment horizontal="left" vertical="top"/>
    </xf>
    <xf numFmtId="0" fontId="10" fillId="0" borderId="6" xfId="10" applyFont="1" applyBorder="1" applyAlignment="1">
      <alignment vertical="top"/>
    </xf>
    <xf numFmtId="0" fontId="22" fillId="0" borderId="6" xfId="10" applyFont="1" applyBorder="1"/>
    <xf numFmtId="0" fontId="56" fillId="0" borderId="0" xfId="10" applyFont="1"/>
    <xf numFmtId="165" fontId="10" fillId="0" borderId="0" xfId="10" applyNumberFormat="1" applyFont="1" applyAlignment="1">
      <alignment vertical="top" wrapText="1"/>
    </xf>
    <xf numFmtId="164" fontId="10" fillId="0" borderId="24" xfId="11" applyFont="1" applyFill="1" applyBorder="1" applyAlignment="1">
      <alignment horizontal="right" vertical="top"/>
    </xf>
    <xf numFmtId="0" fontId="10" fillId="0" borderId="0" xfId="10" applyFont="1" applyAlignment="1">
      <alignment vertical="top" wrapText="1"/>
    </xf>
    <xf numFmtId="0" fontId="57" fillId="14" borderId="0" xfId="10" applyFont="1" applyFill="1" applyAlignment="1">
      <alignment vertical="top" wrapText="1"/>
    </xf>
    <xf numFmtId="1" fontId="45" fillId="7" borderId="11" xfId="10" applyNumberFormat="1" applyFont="1" applyFill="1" applyBorder="1" applyAlignment="1" applyProtection="1">
      <alignment horizontal="center" vertical="center" wrapText="1"/>
      <protection locked="0"/>
    </xf>
    <xf numFmtId="0" fontId="10" fillId="7" borderId="16" xfId="10" applyFont="1" applyFill="1" applyBorder="1" applyAlignment="1" applyProtection="1">
      <alignment horizontal="center" vertical="center" wrapText="1"/>
      <protection locked="0"/>
    </xf>
    <xf numFmtId="2" fontId="45" fillId="8" borderId="11" xfId="10" applyNumberFormat="1" applyFont="1" applyFill="1" applyBorder="1" applyAlignment="1" applyProtection="1">
      <alignment horizontal="center" vertical="center" wrapText="1"/>
      <protection locked="0"/>
    </xf>
    <xf numFmtId="164" fontId="10" fillId="7" borderId="16" xfId="11" applyFont="1" applyFill="1" applyBorder="1" applyAlignment="1">
      <alignment horizontal="right" vertical="center" wrapText="1"/>
    </xf>
    <xf numFmtId="164" fontId="10" fillId="8" borderId="11" xfId="11" applyFont="1" applyFill="1" applyBorder="1" applyAlignment="1" applyProtection="1">
      <alignment horizontal="right" vertical="center" wrapText="1"/>
      <protection locked="0"/>
    </xf>
    <xf numFmtId="164" fontId="10" fillId="8" borderId="11" xfId="11" applyFont="1" applyFill="1" applyBorder="1" applyAlignment="1" applyProtection="1">
      <alignment horizontal="left" vertical="center" wrapText="1"/>
      <protection locked="0"/>
    </xf>
    <xf numFmtId="165" fontId="10" fillId="8" borderId="11" xfId="11" applyNumberFormat="1" applyFont="1" applyFill="1" applyBorder="1" applyAlignment="1" applyProtection="1">
      <alignment horizontal="right" vertical="center" wrapText="1"/>
      <protection locked="0"/>
    </xf>
    <xf numFmtId="0" fontId="10" fillId="7" borderId="11" xfId="10" applyFont="1" applyFill="1" applyBorder="1" applyAlignment="1">
      <alignment horizontal="left" vertical="center" wrapText="1"/>
    </xf>
    <xf numFmtId="0" fontId="45" fillId="0" borderId="11" xfId="10" applyFont="1" applyBorder="1"/>
    <xf numFmtId="0" fontId="26" fillId="0" borderId="0" xfId="10" applyFont="1" applyAlignment="1">
      <alignment vertical="top" wrapText="1"/>
    </xf>
    <xf numFmtId="165" fontId="26" fillId="0" borderId="0" xfId="10" applyNumberFormat="1" applyFont="1" applyAlignment="1">
      <alignment vertical="top" wrapText="1"/>
    </xf>
    <xf numFmtId="0" fontId="45" fillId="6" borderId="22" xfId="10" applyFont="1" applyFill="1" applyBorder="1" applyAlignment="1">
      <alignment vertical="top" wrapText="1"/>
    </xf>
    <xf numFmtId="0" fontId="45" fillId="6" borderId="11" xfId="10" applyFont="1" applyFill="1" applyBorder="1" applyAlignment="1">
      <alignment vertical="top" wrapText="1"/>
    </xf>
    <xf numFmtId="164" fontId="58" fillId="6" borderId="11" xfId="10" applyNumberFormat="1" applyFont="1" applyFill="1" applyBorder="1" applyAlignment="1">
      <alignment horizontal="center" vertical="top" wrapText="1"/>
    </xf>
    <xf numFmtId="0" fontId="45" fillId="6" borderId="11" xfId="10" applyFont="1" applyFill="1" applyBorder="1" applyAlignment="1">
      <alignment horizontal="center" vertical="top" wrapText="1"/>
    </xf>
    <xf numFmtId="164" fontId="10" fillId="15" borderId="16" xfId="11" applyFont="1" applyFill="1" applyBorder="1" applyAlignment="1">
      <alignment horizontal="right" vertical="center" wrapText="1"/>
    </xf>
    <xf numFmtId="164" fontId="26" fillId="6" borderId="11" xfId="11" applyFont="1" applyFill="1" applyBorder="1" applyAlignment="1">
      <alignment horizontal="right" vertical="top" wrapText="1"/>
    </xf>
    <xf numFmtId="164" fontId="26" fillId="6" borderId="11" xfId="11" applyFont="1" applyFill="1" applyBorder="1" applyAlignment="1" applyProtection="1">
      <alignment horizontal="left" vertical="top" wrapText="1"/>
    </xf>
    <xf numFmtId="165" fontId="26" fillId="6" borderId="11" xfId="11" applyNumberFormat="1" applyFont="1" applyFill="1" applyBorder="1" applyAlignment="1" applyProtection="1">
      <alignment horizontal="right" vertical="top" wrapText="1"/>
    </xf>
    <xf numFmtId="0" fontId="10" fillId="6" borderId="11" xfId="10" applyFont="1" applyFill="1" applyBorder="1" applyAlignment="1">
      <alignment vertical="top" wrapText="1"/>
    </xf>
    <xf numFmtId="0" fontId="22" fillId="6" borderId="11" xfId="10" applyFont="1" applyFill="1" applyBorder="1"/>
    <xf numFmtId="0" fontId="10" fillId="7" borderId="17" xfId="10" applyFont="1" applyFill="1" applyBorder="1" applyAlignment="1" applyProtection="1">
      <alignment horizontal="center" vertical="center" wrapText="1"/>
      <protection locked="0"/>
    </xf>
    <xf numFmtId="1" fontId="10" fillId="7" borderId="16" xfId="10" applyNumberFormat="1" applyFont="1" applyFill="1" applyBorder="1" applyAlignment="1" applyProtection="1">
      <alignment horizontal="center" vertical="center" wrapText="1"/>
      <protection locked="0"/>
    </xf>
    <xf numFmtId="1" fontId="10" fillId="7" borderId="17" xfId="10" applyNumberFormat="1" applyFont="1" applyFill="1" applyBorder="1" applyAlignment="1" applyProtection="1">
      <alignment horizontal="center" vertical="center" wrapText="1"/>
      <protection locked="0"/>
    </xf>
    <xf numFmtId="2" fontId="10" fillId="7" borderId="17" xfId="10" applyNumberFormat="1" applyFont="1" applyFill="1" applyBorder="1" applyAlignment="1" applyProtection="1">
      <alignment horizontal="center" vertical="center" wrapText="1"/>
      <protection locked="0"/>
    </xf>
    <xf numFmtId="164" fontId="10" fillId="7" borderId="17" xfId="11" applyFont="1" applyFill="1" applyBorder="1" applyAlignment="1" applyProtection="1">
      <alignment horizontal="right" vertical="center" wrapText="1"/>
      <protection locked="0"/>
    </xf>
    <xf numFmtId="164" fontId="10" fillId="7" borderId="17" xfId="11" applyFont="1" applyFill="1" applyBorder="1" applyAlignment="1" applyProtection="1">
      <alignment horizontal="left" vertical="center" wrapText="1"/>
    </xf>
    <xf numFmtId="165" fontId="10" fillId="7" borderId="17" xfId="11" applyNumberFormat="1" applyFont="1" applyFill="1" applyBorder="1" applyAlignment="1" applyProtection="1">
      <alignment horizontal="right" vertical="center" wrapText="1"/>
    </xf>
    <xf numFmtId="0" fontId="10" fillId="7" borderId="17" xfId="10" applyFont="1" applyFill="1" applyBorder="1" applyAlignment="1">
      <alignment horizontal="left" vertical="center" wrapText="1"/>
    </xf>
    <xf numFmtId="0" fontId="10" fillId="0" borderId="18" xfId="10" applyFont="1" applyBorder="1"/>
    <xf numFmtId="0" fontId="10" fillId="6" borderId="23" xfId="10" applyFont="1" applyFill="1" applyBorder="1" applyAlignment="1">
      <alignment vertical="top" wrapText="1"/>
    </xf>
    <xf numFmtId="0" fontId="10" fillId="6" borderId="7" xfId="10" applyFont="1" applyFill="1" applyBorder="1" applyAlignment="1">
      <alignment vertical="top" wrapText="1"/>
    </xf>
    <xf numFmtId="0" fontId="22" fillId="6" borderId="7" xfId="10" applyFont="1" applyFill="1" applyBorder="1" applyAlignment="1">
      <alignment horizontal="center" vertical="top" wrapText="1"/>
    </xf>
    <xf numFmtId="0" fontId="10" fillId="6" borderId="7" xfId="10" applyFont="1" applyFill="1" applyBorder="1" applyAlignment="1">
      <alignment horizontal="center" vertical="top" wrapText="1"/>
    </xf>
    <xf numFmtId="164" fontId="10" fillId="6" borderId="7" xfId="11" applyFont="1" applyFill="1" applyBorder="1" applyAlignment="1">
      <alignment horizontal="right" vertical="top" wrapText="1"/>
    </xf>
    <xf numFmtId="164" fontId="10" fillId="6" borderId="7" xfId="11" applyFont="1" applyFill="1" applyBorder="1" applyAlignment="1" applyProtection="1">
      <alignment horizontal="left" vertical="top" wrapText="1"/>
    </xf>
    <xf numFmtId="165" fontId="10" fillId="6" borderId="7" xfId="11" applyNumberFormat="1" applyFont="1" applyFill="1" applyBorder="1" applyAlignment="1" applyProtection="1">
      <alignment horizontal="right" vertical="top" wrapText="1"/>
    </xf>
    <xf numFmtId="0" fontId="22" fillId="6" borderId="7" xfId="10" applyFont="1" applyFill="1" applyBorder="1"/>
    <xf numFmtId="0" fontId="10" fillId="0" borderId="16" xfId="10" applyFont="1" applyBorder="1" applyAlignment="1">
      <alignment vertical="center" wrapText="1"/>
    </xf>
    <xf numFmtId="2" fontId="10" fillId="7" borderId="16" xfId="10" applyNumberFormat="1" applyFont="1" applyFill="1" applyBorder="1" applyAlignment="1" applyProtection="1">
      <alignment horizontal="center" vertical="center" wrapText="1"/>
      <protection locked="0"/>
    </xf>
    <xf numFmtId="164" fontId="10" fillId="0" borderId="55" xfId="11" applyFont="1" applyBorder="1" applyAlignment="1">
      <alignment horizontal="right" vertical="center" wrapText="1"/>
    </xf>
    <xf numFmtId="164" fontId="10" fillId="0" borderId="17" xfId="12" applyFont="1" applyBorder="1" applyAlignment="1">
      <alignment horizontal="left" vertical="center" wrapText="1"/>
    </xf>
    <xf numFmtId="165" fontId="10" fillId="0" borderId="17" xfId="11" applyNumberFormat="1" applyFont="1" applyFill="1" applyBorder="1" applyAlignment="1" applyProtection="1">
      <alignment vertical="center" wrapText="1"/>
    </xf>
    <xf numFmtId="0" fontId="10" fillId="0" borderId="17" xfId="10" applyFont="1" applyBorder="1" applyAlignment="1">
      <alignment vertical="center" wrapText="1"/>
    </xf>
    <xf numFmtId="1" fontId="10" fillId="7" borderId="56" xfId="10" applyNumberFormat="1" applyFont="1" applyFill="1" applyBorder="1" applyAlignment="1" applyProtection="1">
      <alignment horizontal="center" vertical="center" wrapText="1"/>
      <protection locked="0"/>
    </xf>
    <xf numFmtId="0" fontId="26" fillId="8" borderId="16" xfId="10" applyFont="1" applyFill="1" applyBorder="1" applyAlignment="1" applyProtection="1">
      <alignment horizontal="center" vertical="center" wrapText="1"/>
      <protection locked="0"/>
    </xf>
    <xf numFmtId="2" fontId="10" fillId="8" borderId="16" xfId="10" applyNumberFormat="1" applyFont="1" applyFill="1" applyBorder="1" applyAlignment="1" applyProtection="1">
      <alignment horizontal="center" vertical="center" wrapText="1"/>
      <protection locked="0"/>
    </xf>
    <xf numFmtId="164" fontId="10" fillId="0" borderId="17" xfId="11" applyFont="1" applyBorder="1" applyAlignment="1">
      <alignment horizontal="right" vertical="center" wrapText="1"/>
    </xf>
    <xf numFmtId="0" fontId="10" fillId="14" borderId="7" xfId="10" applyFont="1" applyFill="1" applyBorder="1" applyAlignment="1">
      <alignment vertical="top" wrapText="1"/>
    </xf>
    <xf numFmtId="0" fontId="10" fillId="0" borderId="23" xfId="10" applyFont="1" applyBorder="1" applyAlignment="1">
      <alignment horizontal="center" vertical="center"/>
    </xf>
    <xf numFmtId="1" fontId="10" fillId="7" borderId="7" xfId="10" applyNumberFormat="1" applyFont="1" applyFill="1" applyBorder="1" applyAlignment="1" applyProtection="1">
      <alignment horizontal="center" vertical="center" wrapText="1"/>
      <protection locked="0"/>
    </xf>
    <xf numFmtId="1" fontId="26" fillId="0" borderId="7" xfId="10" applyNumberFormat="1" applyFont="1" applyBorder="1" applyAlignment="1">
      <alignment horizontal="center" vertical="center"/>
    </xf>
    <xf numFmtId="0" fontId="10" fillId="0" borderId="7" xfId="10" applyFont="1" applyBorder="1" applyAlignment="1">
      <alignment horizontal="center" vertical="center"/>
    </xf>
    <xf numFmtId="3" fontId="47" fillId="0" borderId="7" xfId="10" applyNumberFormat="1" applyFont="1" applyBorder="1" applyProtection="1">
      <protection locked="0"/>
    </xf>
    <xf numFmtId="0" fontId="45" fillId="0" borderId="7" xfId="10" applyFont="1" applyBorder="1" applyAlignment="1">
      <alignment horizontal="center" vertical="top"/>
    </xf>
    <xf numFmtId="164" fontId="47" fillId="0" borderId="7" xfId="11" applyFont="1" applyBorder="1" applyAlignment="1" applyProtection="1">
      <alignment horizontal="right"/>
      <protection locked="0"/>
    </xf>
    <xf numFmtId="164" fontId="10" fillId="0" borderId="7" xfId="12" applyFont="1" applyBorder="1" applyAlignment="1">
      <alignment horizontal="left" vertical="center" wrapText="1"/>
    </xf>
    <xf numFmtId="165" fontId="47" fillId="0" borderId="7" xfId="11" applyNumberFormat="1" applyFont="1" applyBorder="1" applyAlignment="1" applyProtection="1">
      <protection locked="0"/>
    </xf>
    <xf numFmtId="0" fontId="10" fillId="7" borderId="7" xfId="10" applyFont="1" applyFill="1" applyBorder="1" applyAlignment="1">
      <alignment horizontal="left" vertical="center" wrapText="1"/>
    </xf>
    <xf numFmtId="0" fontId="10" fillId="0" borderId="25" xfId="10" applyFont="1" applyBorder="1" applyAlignment="1">
      <alignment horizontal="center" vertical="center"/>
    </xf>
    <xf numFmtId="1" fontId="10" fillId="7" borderId="0" xfId="10" applyNumberFormat="1" applyFont="1" applyFill="1" applyAlignment="1" applyProtection="1">
      <alignment horizontal="center" vertical="center" wrapText="1"/>
      <protection locked="0"/>
    </xf>
    <xf numFmtId="1" fontId="26" fillId="0" borderId="6" xfId="10" applyNumberFormat="1" applyFont="1" applyBorder="1" applyAlignment="1">
      <alignment horizontal="center" vertical="center"/>
    </xf>
    <xf numFmtId="0" fontId="10" fillId="0" borderId="6" xfId="10" applyFont="1" applyBorder="1" applyAlignment="1">
      <alignment horizontal="center" vertical="center"/>
    </xf>
    <xf numFmtId="0" fontId="45" fillId="0" borderId="6" xfId="10" applyFont="1" applyBorder="1" applyAlignment="1">
      <alignment horizontal="center" vertical="top"/>
    </xf>
    <xf numFmtId="164" fontId="10" fillId="0" borderId="0" xfId="12" applyFont="1" applyBorder="1" applyAlignment="1">
      <alignment horizontal="left" vertical="center" wrapText="1"/>
    </xf>
    <xf numFmtId="0" fontId="10" fillId="0" borderId="57" xfId="10" applyFont="1" applyBorder="1" applyAlignment="1">
      <alignment horizontal="center" vertical="center"/>
    </xf>
    <xf numFmtId="1" fontId="26" fillId="0" borderId="54" xfId="10" applyNumberFormat="1" applyFont="1" applyBorder="1" applyAlignment="1">
      <alignment horizontal="center" vertical="center"/>
    </xf>
    <xf numFmtId="0" fontId="10" fillId="0" borderId="54" xfId="10" applyFont="1" applyBorder="1" applyAlignment="1">
      <alignment horizontal="center" vertical="center"/>
    </xf>
    <xf numFmtId="0" fontId="45" fillId="0" borderId="54" xfId="10" applyFont="1" applyBorder="1" applyAlignment="1">
      <alignment horizontal="center" vertical="top"/>
    </xf>
    <xf numFmtId="0" fontId="10" fillId="5" borderId="18" xfId="10" applyFont="1" applyFill="1" applyBorder="1"/>
    <xf numFmtId="1" fontId="10" fillId="7" borderId="25" xfId="10" applyNumberFormat="1" applyFont="1" applyFill="1" applyBorder="1" applyAlignment="1" applyProtection="1">
      <alignment horizontal="center" vertical="center" wrapText="1"/>
      <protection locked="0"/>
    </xf>
    <xf numFmtId="1" fontId="10" fillId="7" borderId="6" xfId="10" applyNumberFormat="1" applyFont="1" applyFill="1" applyBorder="1" applyAlignment="1" applyProtection="1">
      <alignment horizontal="center" vertical="center" wrapText="1"/>
      <protection locked="0"/>
    </xf>
    <xf numFmtId="2" fontId="10" fillId="7" borderId="6" xfId="10" applyNumberFormat="1" applyFont="1" applyFill="1" applyBorder="1" applyAlignment="1">
      <alignment horizontal="center" vertical="center" wrapText="1"/>
    </xf>
    <xf numFmtId="164" fontId="10" fillId="7" borderId="6" xfId="11" applyFont="1" applyFill="1" applyBorder="1" applyAlignment="1" applyProtection="1">
      <alignment horizontal="right" vertical="center" wrapText="1"/>
    </xf>
    <xf numFmtId="164" fontId="10" fillId="0" borderId="7" xfId="12" applyFont="1" applyFill="1" applyBorder="1" applyAlignment="1">
      <alignment horizontal="left" vertical="center" wrapText="1"/>
    </xf>
    <xf numFmtId="165" fontId="10" fillId="0" borderId="7" xfId="11" applyNumberFormat="1" applyFont="1" applyFill="1" applyBorder="1" applyAlignment="1" applyProtection="1">
      <alignment vertical="center" wrapText="1"/>
    </xf>
    <xf numFmtId="0" fontId="10" fillId="14" borderId="7" xfId="10" applyFont="1" applyFill="1" applyBorder="1"/>
    <xf numFmtId="1" fontId="10" fillId="8" borderId="7" xfId="10" applyNumberFormat="1" applyFont="1" applyFill="1" applyBorder="1" applyAlignment="1" applyProtection="1">
      <alignment horizontal="center" vertical="center" wrapText="1"/>
      <protection locked="0"/>
    </xf>
    <xf numFmtId="2" fontId="10" fillId="8" borderId="7" xfId="10" applyNumberFormat="1" applyFont="1" applyFill="1" applyBorder="1" applyAlignment="1" applyProtection="1">
      <alignment horizontal="center" vertical="center" wrapText="1"/>
      <protection locked="0"/>
    </xf>
    <xf numFmtId="164" fontId="10" fillId="7" borderId="58" xfId="11" applyFont="1" applyFill="1" applyBorder="1" applyAlignment="1">
      <alignment horizontal="right" vertical="center" wrapText="1"/>
    </xf>
    <xf numFmtId="164" fontId="10" fillId="8" borderId="7" xfId="11" applyFont="1" applyFill="1" applyBorder="1" applyAlignment="1" applyProtection="1">
      <alignment horizontal="right" vertical="center" wrapText="1"/>
      <protection locked="0"/>
    </xf>
    <xf numFmtId="164" fontId="10" fillId="7" borderId="7" xfId="11" applyFont="1" applyFill="1" applyBorder="1" applyAlignment="1">
      <alignment horizontal="left" vertical="center" wrapText="1"/>
    </xf>
    <xf numFmtId="165" fontId="10" fillId="8" borderId="7" xfId="11" applyNumberFormat="1" applyFont="1" applyFill="1" applyBorder="1" applyAlignment="1" applyProtection="1">
      <alignment horizontal="right" vertical="center" wrapText="1"/>
      <protection locked="0"/>
    </xf>
    <xf numFmtId="0" fontId="10" fillId="7" borderId="6" xfId="10" applyFont="1" applyFill="1" applyBorder="1" applyAlignment="1">
      <alignment horizontal="left" vertical="center" wrapText="1"/>
    </xf>
    <xf numFmtId="164" fontId="10" fillId="8" borderId="17" xfId="11" applyFont="1" applyFill="1" applyBorder="1" applyAlignment="1" applyProtection="1">
      <alignment horizontal="right" vertical="center" wrapText="1"/>
      <protection locked="0"/>
    </xf>
    <xf numFmtId="164" fontId="10" fillId="7" borderId="0" xfId="11" applyFont="1" applyFill="1" applyBorder="1" applyAlignment="1">
      <alignment horizontal="left" vertical="center" wrapText="1"/>
    </xf>
    <xf numFmtId="165" fontId="10" fillId="8" borderId="0" xfId="11" applyNumberFormat="1" applyFont="1" applyFill="1" applyBorder="1" applyAlignment="1" applyProtection="1">
      <alignment horizontal="right" vertical="center" wrapText="1"/>
      <protection locked="0"/>
    </xf>
    <xf numFmtId="0" fontId="10" fillId="7" borderId="0" xfId="10" applyFont="1" applyFill="1" applyAlignment="1">
      <alignment horizontal="left" vertical="center" wrapText="1"/>
    </xf>
    <xf numFmtId="164" fontId="10" fillId="7" borderId="17" xfId="11" applyFont="1" applyFill="1" applyBorder="1" applyAlignment="1">
      <alignment horizontal="left" vertical="center" wrapText="1"/>
    </xf>
    <xf numFmtId="165" fontId="10" fillId="8" borderId="17" xfId="11" applyNumberFormat="1" applyFont="1" applyFill="1" applyBorder="1" applyAlignment="1" applyProtection="1">
      <alignment horizontal="right" vertical="center" wrapText="1"/>
      <protection locked="0"/>
    </xf>
    <xf numFmtId="0" fontId="10" fillId="7" borderId="56" xfId="10" applyFont="1" applyFill="1" applyBorder="1" applyAlignment="1">
      <alignment horizontal="left" vertical="center" wrapText="1"/>
    </xf>
    <xf numFmtId="0" fontId="10" fillId="0" borderId="15" xfId="10" applyFont="1" applyBorder="1"/>
    <xf numFmtId="1" fontId="10" fillId="7" borderId="54" xfId="10" applyNumberFormat="1" applyFont="1" applyFill="1" applyBorder="1" applyAlignment="1" applyProtection="1">
      <alignment horizontal="center" vertical="center" wrapText="1"/>
      <protection locked="0"/>
    </xf>
    <xf numFmtId="1" fontId="10" fillId="7" borderId="16" xfId="10" applyNumberFormat="1" applyFont="1" applyFill="1" applyBorder="1" applyAlignment="1">
      <alignment horizontal="center" vertical="center" wrapText="1"/>
    </xf>
    <xf numFmtId="2" fontId="10" fillId="8" borderId="54" xfId="10" applyNumberFormat="1" applyFont="1" applyFill="1" applyBorder="1" applyAlignment="1" applyProtection="1">
      <alignment horizontal="center" vertical="center" wrapText="1"/>
      <protection locked="0"/>
    </xf>
    <xf numFmtId="164" fontId="10" fillId="7" borderId="17" xfId="11" applyFont="1" applyFill="1" applyBorder="1" applyAlignment="1">
      <alignment horizontal="right" vertical="center" wrapText="1"/>
    </xf>
    <xf numFmtId="165" fontId="10" fillId="7" borderId="17" xfId="11" applyNumberFormat="1" applyFont="1" applyFill="1" applyBorder="1" applyAlignment="1">
      <alignment horizontal="right" vertical="center" wrapText="1"/>
    </xf>
    <xf numFmtId="0" fontId="10" fillId="7" borderId="16" xfId="10" applyFont="1" applyFill="1" applyBorder="1" applyAlignment="1">
      <alignment horizontal="left" vertical="center" wrapText="1"/>
    </xf>
    <xf numFmtId="2" fontId="10" fillId="7" borderId="54" xfId="10" applyNumberFormat="1" applyFont="1" applyFill="1" applyBorder="1" applyAlignment="1">
      <alignment horizontal="center" vertical="center" wrapText="1"/>
    </xf>
    <xf numFmtId="2" fontId="10" fillId="7" borderId="16" xfId="10" applyNumberFormat="1" applyFont="1" applyFill="1" applyBorder="1" applyAlignment="1">
      <alignment horizontal="center" vertical="center" wrapText="1"/>
    </xf>
    <xf numFmtId="1" fontId="10" fillId="8" borderId="16" xfId="10" applyNumberFormat="1" applyFont="1" applyFill="1" applyBorder="1" applyAlignment="1" applyProtection="1">
      <alignment horizontal="center" vertical="center" wrapText="1"/>
      <protection locked="0"/>
    </xf>
    <xf numFmtId="0" fontId="10" fillId="8" borderId="16" xfId="10" applyFont="1" applyFill="1" applyBorder="1" applyAlignment="1" applyProtection="1">
      <alignment horizontal="center" vertical="center" wrapText="1"/>
      <protection locked="0"/>
    </xf>
    <xf numFmtId="2" fontId="10" fillId="7" borderId="56" xfId="10" applyNumberFormat="1" applyFont="1" applyFill="1" applyBorder="1" applyAlignment="1">
      <alignment horizontal="center" vertical="center" wrapText="1"/>
    </xf>
    <xf numFmtId="164" fontId="10" fillId="7" borderId="17" xfId="11" applyFont="1" applyFill="1" applyBorder="1" applyAlignment="1" applyProtection="1">
      <alignment horizontal="right" vertical="center" wrapText="1"/>
    </xf>
    <xf numFmtId="165" fontId="47" fillId="0" borderId="0" xfId="11" applyNumberFormat="1" applyFont="1" applyFill="1" applyAlignment="1" applyProtection="1">
      <protection locked="0"/>
    </xf>
    <xf numFmtId="164" fontId="10" fillId="7" borderId="16" xfId="11" applyFont="1" applyFill="1" applyBorder="1" applyAlignment="1">
      <alignment horizontal="left" vertical="center" wrapText="1"/>
    </xf>
    <xf numFmtId="165" fontId="10" fillId="7" borderId="16" xfId="11" applyNumberFormat="1" applyFont="1" applyFill="1" applyBorder="1" applyAlignment="1">
      <alignment horizontal="right" vertical="center" wrapText="1"/>
    </xf>
    <xf numFmtId="0" fontId="47" fillId="7" borderId="17" xfId="10" applyFont="1" applyFill="1" applyBorder="1" applyAlignment="1">
      <alignment horizontal="left" vertical="center" wrapText="1"/>
    </xf>
    <xf numFmtId="1" fontId="10" fillId="7" borderId="23" xfId="10" applyNumberFormat="1" applyFont="1" applyFill="1" applyBorder="1" applyAlignment="1" applyProtection="1">
      <alignment horizontal="center" vertical="center" wrapText="1"/>
      <protection locked="0"/>
    </xf>
    <xf numFmtId="1" fontId="10" fillId="7" borderId="59" xfId="10" applyNumberFormat="1" applyFont="1" applyFill="1" applyBorder="1" applyAlignment="1" applyProtection="1">
      <alignment horizontal="center" vertical="center" wrapText="1"/>
      <protection locked="0"/>
    </xf>
    <xf numFmtId="2" fontId="10" fillId="7" borderId="59" xfId="10" applyNumberFormat="1" applyFont="1" applyFill="1" applyBorder="1" applyAlignment="1">
      <alignment horizontal="center" vertical="center" wrapText="1"/>
    </xf>
    <xf numFmtId="164" fontId="10" fillId="7" borderId="59" xfId="11" applyFont="1" applyFill="1" applyBorder="1" applyAlignment="1">
      <alignment horizontal="right" vertical="center" wrapText="1"/>
    </xf>
    <xf numFmtId="164" fontId="10" fillId="7" borderId="59" xfId="11" applyFont="1" applyFill="1" applyBorder="1" applyAlignment="1">
      <alignment horizontal="left" vertical="center" wrapText="1"/>
    </xf>
    <xf numFmtId="165" fontId="10" fillId="7" borderId="59" xfId="11" applyNumberFormat="1" applyFont="1" applyFill="1" applyBorder="1" applyAlignment="1">
      <alignment horizontal="right" vertical="center" wrapText="1"/>
    </xf>
    <xf numFmtId="0" fontId="10" fillId="7" borderId="59" xfId="10" applyFont="1" applyFill="1" applyBorder="1" applyAlignment="1">
      <alignment horizontal="left" vertical="center" wrapText="1"/>
    </xf>
    <xf numFmtId="0" fontId="10" fillId="7" borderId="23" xfId="10" applyFont="1" applyFill="1" applyBorder="1" applyAlignment="1" applyProtection="1">
      <alignment horizontal="center" vertical="center" wrapText="1"/>
      <protection locked="0"/>
    </xf>
    <xf numFmtId="0" fontId="10" fillId="7" borderId="7" xfId="10" applyFont="1" applyFill="1" applyBorder="1" applyAlignment="1" applyProtection="1">
      <alignment horizontal="center" vertical="center" wrapText="1"/>
      <protection locked="0"/>
    </xf>
    <xf numFmtId="2" fontId="10" fillId="7" borderId="7" xfId="10" applyNumberFormat="1" applyFont="1" applyFill="1" applyBorder="1" applyAlignment="1" applyProtection="1">
      <alignment horizontal="center" vertical="center" wrapText="1"/>
      <protection locked="0"/>
    </xf>
    <xf numFmtId="164" fontId="10" fillId="7" borderId="7" xfId="11" applyFont="1" applyFill="1" applyBorder="1" applyAlignment="1" applyProtection="1">
      <alignment horizontal="right" vertical="center" wrapText="1"/>
      <protection locked="0"/>
    </xf>
    <xf numFmtId="165" fontId="10" fillId="7" borderId="7" xfId="11" applyNumberFormat="1" applyFont="1" applyFill="1" applyBorder="1" applyAlignment="1">
      <alignment horizontal="right" vertical="center" wrapText="1"/>
    </xf>
    <xf numFmtId="49" fontId="10" fillId="7" borderId="7" xfId="10" applyNumberFormat="1" applyFont="1" applyFill="1" applyBorder="1" applyAlignment="1">
      <alignment horizontal="left" vertical="center" wrapText="1"/>
    </xf>
    <xf numFmtId="1" fontId="10" fillId="7" borderId="60" xfId="10" applyNumberFormat="1" applyFont="1" applyFill="1" applyBorder="1" applyAlignment="1" applyProtection="1">
      <alignment horizontal="center" vertical="center" wrapText="1"/>
      <protection locked="0"/>
    </xf>
    <xf numFmtId="1" fontId="10" fillId="7" borderId="60" xfId="10" applyNumberFormat="1" applyFont="1" applyFill="1" applyBorder="1" applyAlignment="1">
      <alignment horizontal="center" vertical="center" wrapText="1"/>
    </xf>
    <xf numFmtId="2" fontId="10" fillId="7" borderId="60" xfId="10" applyNumberFormat="1" applyFont="1" applyFill="1" applyBorder="1" applyAlignment="1">
      <alignment horizontal="center" vertical="center" wrapText="1"/>
    </xf>
    <xf numFmtId="164" fontId="10" fillId="7" borderId="60" xfId="11" applyFont="1" applyFill="1" applyBorder="1" applyAlignment="1">
      <alignment horizontal="right" vertical="center" wrapText="1"/>
    </xf>
    <xf numFmtId="1" fontId="10" fillId="7" borderId="61" xfId="10" applyNumberFormat="1" applyFont="1" applyFill="1" applyBorder="1" applyAlignment="1" applyProtection="1">
      <alignment horizontal="center" vertical="center" wrapText="1"/>
      <protection locked="0"/>
    </xf>
    <xf numFmtId="1" fontId="10" fillId="7" borderId="62" xfId="10" applyNumberFormat="1" applyFont="1" applyFill="1" applyBorder="1" applyAlignment="1" applyProtection="1">
      <alignment horizontal="center" vertical="center" wrapText="1"/>
      <protection locked="0"/>
    </xf>
    <xf numFmtId="1" fontId="10" fillId="7" borderId="56" xfId="10" applyNumberFormat="1" applyFont="1" applyFill="1" applyBorder="1" applyAlignment="1">
      <alignment horizontal="center" vertical="center" wrapText="1"/>
    </xf>
    <xf numFmtId="2" fontId="10" fillId="7" borderId="62" xfId="10" applyNumberFormat="1" applyFont="1" applyFill="1" applyBorder="1" applyAlignment="1">
      <alignment horizontal="center" vertical="center" wrapText="1"/>
    </xf>
    <xf numFmtId="164" fontId="10" fillId="7" borderId="62" xfId="11" applyFont="1" applyFill="1" applyBorder="1" applyAlignment="1">
      <alignment horizontal="right" vertical="center" wrapText="1"/>
    </xf>
    <xf numFmtId="164" fontId="10" fillId="7" borderId="55" xfId="11" applyFont="1" applyFill="1" applyBorder="1" applyAlignment="1">
      <alignment horizontal="right" vertical="center" wrapText="1"/>
    </xf>
    <xf numFmtId="165" fontId="10" fillId="7" borderId="55" xfId="11" applyNumberFormat="1" applyFont="1" applyFill="1" applyBorder="1" applyAlignment="1">
      <alignment horizontal="right" vertical="center" wrapText="1"/>
    </xf>
    <xf numFmtId="1" fontId="26" fillId="16" borderId="7" xfId="10" applyNumberFormat="1" applyFont="1" applyFill="1" applyBorder="1" applyAlignment="1" applyProtection="1">
      <alignment horizontal="center" vertical="center" wrapText="1"/>
      <protection locked="0"/>
    </xf>
    <xf numFmtId="1" fontId="26" fillId="16" borderId="7" xfId="10" applyNumberFormat="1" applyFont="1" applyFill="1" applyBorder="1" applyAlignment="1">
      <alignment horizontal="center" vertical="center" wrapText="1"/>
    </xf>
    <xf numFmtId="2" fontId="26" fillId="16" borderId="7" xfId="10" applyNumberFormat="1" applyFont="1" applyFill="1" applyBorder="1" applyAlignment="1">
      <alignment horizontal="center" vertical="center" wrapText="1"/>
    </xf>
    <xf numFmtId="164" fontId="26" fillId="16" borderId="60" xfId="11" applyFont="1" applyFill="1" applyBorder="1" applyAlignment="1">
      <alignment horizontal="right" vertical="center" wrapText="1"/>
    </xf>
    <xf numFmtId="164" fontId="26" fillId="16" borderId="0" xfId="11" applyFont="1" applyFill="1" applyBorder="1" applyAlignment="1">
      <alignment horizontal="right" vertical="center" wrapText="1"/>
    </xf>
    <xf numFmtId="0" fontId="26" fillId="16" borderId="56" xfId="10" applyFont="1" applyFill="1" applyBorder="1" applyAlignment="1">
      <alignment horizontal="left" vertical="center" wrapText="1"/>
    </xf>
    <xf numFmtId="165" fontId="26" fillId="16" borderId="0" xfId="11" applyNumberFormat="1" applyFont="1" applyFill="1" applyBorder="1" applyAlignment="1">
      <alignment horizontal="right" vertical="center" wrapText="1"/>
    </xf>
    <xf numFmtId="0" fontId="26" fillId="5" borderId="18" xfId="10" applyFont="1" applyFill="1" applyBorder="1"/>
    <xf numFmtId="165" fontId="10" fillId="7" borderId="17" xfId="11" applyNumberFormat="1" applyFont="1" applyFill="1" applyBorder="1" applyAlignment="1">
      <alignment horizontal="center" vertical="center" wrapText="1"/>
    </xf>
    <xf numFmtId="2" fontId="10" fillId="7" borderId="16" xfId="11" applyNumberFormat="1" applyFont="1" applyFill="1" applyBorder="1" applyAlignment="1">
      <alignment horizontal="right" vertical="center" wrapText="1"/>
    </xf>
    <xf numFmtId="165" fontId="10" fillId="7" borderId="63" xfId="11" applyNumberFormat="1" applyFont="1" applyFill="1" applyBorder="1" applyAlignment="1">
      <alignment horizontal="right" vertical="center" wrapText="1"/>
    </xf>
    <xf numFmtId="1" fontId="45" fillId="7" borderId="16" xfId="10" applyNumberFormat="1" applyFont="1" applyFill="1" applyBorder="1" applyAlignment="1" applyProtection="1">
      <alignment horizontal="center" vertical="center" wrapText="1"/>
      <protection locked="0"/>
    </xf>
    <xf numFmtId="164" fontId="45" fillId="7" borderId="16" xfId="10" applyNumberFormat="1" applyFont="1" applyFill="1" applyBorder="1" applyAlignment="1" applyProtection="1">
      <alignment horizontal="center" vertical="center" wrapText="1"/>
      <protection locked="0"/>
    </xf>
    <xf numFmtId="2" fontId="45" fillId="7" borderId="16" xfId="10" applyNumberFormat="1" applyFont="1" applyFill="1" applyBorder="1" applyAlignment="1">
      <alignment horizontal="center" vertical="center" wrapText="1"/>
    </xf>
    <xf numFmtId="0" fontId="45" fillId="0" borderId="18" xfId="10" applyFont="1" applyBorder="1"/>
    <xf numFmtId="0" fontId="45" fillId="5" borderId="18" xfId="10" applyFont="1" applyFill="1" applyBorder="1"/>
    <xf numFmtId="1" fontId="10" fillId="7" borderId="7" xfId="10" applyNumberFormat="1" applyFont="1" applyFill="1" applyBorder="1" applyAlignment="1">
      <alignment horizontal="center" vertical="center" wrapText="1"/>
    </xf>
    <xf numFmtId="0" fontId="10" fillId="8" borderId="7" xfId="10" applyFont="1" applyFill="1" applyBorder="1" applyAlignment="1" applyProtection="1">
      <alignment horizontal="center" vertical="center" wrapText="1"/>
      <protection locked="0"/>
    </xf>
    <xf numFmtId="164" fontId="10" fillId="8" borderId="7" xfId="11" applyFont="1" applyFill="1" applyBorder="1" applyAlignment="1" applyProtection="1">
      <alignment horizontal="left" vertical="center" wrapText="1"/>
      <protection locked="0"/>
    </xf>
    <xf numFmtId="0" fontId="10" fillId="0" borderId="7" xfId="10" applyFont="1" applyBorder="1" applyAlignment="1">
      <alignment vertical="center" wrapText="1"/>
    </xf>
    <xf numFmtId="164" fontId="10" fillId="8" borderId="16" xfId="11" applyFont="1" applyFill="1" applyBorder="1" applyAlignment="1" applyProtection="1">
      <alignment horizontal="right" vertical="center" wrapText="1"/>
      <protection locked="0"/>
    </xf>
    <xf numFmtId="1" fontId="26" fillId="7" borderId="16" xfId="10" applyNumberFormat="1" applyFont="1" applyFill="1" applyBorder="1" applyAlignment="1" applyProtection="1">
      <alignment horizontal="center" vertical="center" wrapText="1"/>
      <protection locked="0"/>
    </xf>
    <xf numFmtId="0" fontId="26" fillId="0" borderId="7" xfId="10" applyFont="1" applyBorder="1" applyAlignment="1">
      <alignment vertical="center" wrapText="1"/>
    </xf>
    <xf numFmtId="0" fontId="26" fillId="6" borderId="0" xfId="10" applyFont="1" applyFill="1" applyAlignment="1">
      <alignment vertical="top"/>
    </xf>
    <xf numFmtId="0" fontId="26" fillId="14" borderId="6" xfId="10" applyFont="1" applyFill="1" applyBorder="1" applyAlignment="1">
      <alignment vertical="top"/>
    </xf>
    <xf numFmtId="0" fontId="10" fillId="6" borderId="25" xfId="10" applyFont="1" applyFill="1" applyBorder="1" applyAlignment="1">
      <alignment vertical="top" wrapText="1"/>
    </xf>
    <xf numFmtId="0" fontId="10" fillId="6" borderId="6" xfId="10" applyFont="1" applyFill="1" applyBorder="1" applyAlignment="1">
      <alignment vertical="top" wrapText="1"/>
    </xf>
    <xf numFmtId="0" fontId="22" fillId="6" borderId="6" xfId="10" applyFont="1" applyFill="1" applyBorder="1" applyAlignment="1">
      <alignment horizontal="center" vertical="top" wrapText="1"/>
    </xf>
    <xf numFmtId="0" fontId="10" fillId="6" borderId="6" xfId="10" applyFont="1" applyFill="1" applyBorder="1" applyAlignment="1">
      <alignment horizontal="center" vertical="top" wrapText="1"/>
    </xf>
    <xf numFmtId="164" fontId="10" fillId="6" borderId="6" xfId="11" applyFont="1" applyFill="1" applyBorder="1" applyAlignment="1">
      <alignment horizontal="right" vertical="top" wrapText="1"/>
    </xf>
    <xf numFmtId="164" fontId="10" fillId="6" borderId="6" xfId="11" applyFont="1" applyFill="1" applyBorder="1" applyAlignment="1" applyProtection="1">
      <alignment horizontal="left" vertical="top" wrapText="1"/>
    </xf>
    <xf numFmtId="165" fontId="10" fillId="6" borderId="6" xfId="11" applyNumberFormat="1" applyFont="1" applyFill="1" applyBorder="1" applyAlignment="1" applyProtection="1">
      <alignment horizontal="right" vertical="top" wrapText="1"/>
    </xf>
    <xf numFmtId="0" fontId="22" fillId="6" borderId="6" xfId="10" applyFont="1" applyFill="1" applyBorder="1"/>
    <xf numFmtId="0" fontId="10" fillId="0" borderId="7" xfId="10" applyFont="1" applyBorder="1" applyAlignment="1">
      <alignment vertical="top" wrapText="1"/>
    </xf>
    <xf numFmtId="165" fontId="10" fillId="0" borderId="7" xfId="10" applyNumberFormat="1" applyFont="1" applyBorder="1" applyAlignment="1">
      <alignment vertical="top" wrapText="1"/>
    </xf>
    <xf numFmtId="2" fontId="45" fillId="8" borderId="7" xfId="10" applyNumberFormat="1" applyFont="1" applyFill="1" applyBorder="1" applyAlignment="1" applyProtection="1">
      <alignment horizontal="center" vertical="center" wrapText="1"/>
      <protection locked="0"/>
    </xf>
    <xf numFmtId="164" fontId="10" fillId="7" borderId="7" xfId="11" applyFont="1" applyFill="1" applyBorder="1" applyAlignment="1">
      <alignment horizontal="right" vertical="center" wrapText="1"/>
    </xf>
    <xf numFmtId="0" fontId="45" fillId="0" borderId="7" xfId="10" applyFont="1" applyBorder="1"/>
    <xf numFmtId="0" fontId="45" fillId="5" borderId="7" xfId="10" applyFont="1" applyFill="1" applyBorder="1"/>
    <xf numFmtId="0" fontId="10" fillId="0" borderId="7" xfId="10" applyFont="1" applyBorder="1"/>
    <xf numFmtId="0" fontId="10" fillId="5" borderId="7" xfId="10" applyFont="1" applyFill="1" applyBorder="1"/>
    <xf numFmtId="0" fontId="10" fillId="14" borderId="11" xfId="10" applyFont="1" applyFill="1" applyBorder="1" applyAlignment="1">
      <alignment vertical="top" wrapText="1"/>
    </xf>
    <xf numFmtId="0" fontId="10" fillId="6" borderId="22" xfId="10" applyFont="1" applyFill="1" applyBorder="1" applyAlignment="1">
      <alignment vertical="top" wrapText="1"/>
    </xf>
    <xf numFmtId="0" fontId="22" fillId="6" borderId="11" xfId="10" applyFont="1" applyFill="1" applyBorder="1" applyAlignment="1">
      <alignment horizontal="center" vertical="top" wrapText="1"/>
    </xf>
    <xf numFmtId="0" fontId="10" fillId="6" borderId="11" xfId="10" applyFont="1" applyFill="1" applyBorder="1" applyAlignment="1">
      <alignment horizontal="center" vertical="top" wrapText="1"/>
    </xf>
    <xf numFmtId="164" fontId="10" fillId="6" borderId="11" xfId="11" applyFont="1" applyFill="1" applyBorder="1" applyAlignment="1">
      <alignment horizontal="right" vertical="top" wrapText="1"/>
    </xf>
    <xf numFmtId="164" fontId="10" fillId="6" borderId="11" xfId="11" applyFont="1" applyFill="1" applyBorder="1" applyAlignment="1" applyProtection="1">
      <alignment horizontal="left" vertical="top" wrapText="1"/>
    </xf>
    <xf numFmtId="165" fontId="10" fillId="6" borderId="11" xfId="11" applyNumberFormat="1" applyFont="1" applyFill="1" applyBorder="1" applyAlignment="1" applyProtection="1">
      <alignment horizontal="right" vertical="top" wrapText="1"/>
    </xf>
    <xf numFmtId="1" fontId="45" fillId="7" borderId="7" xfId="10" applyNumberFormat="1" applyFont="1" applyFill="1" applyBorder="1" applyAlignment="1" applyProtection="1">
      <alignment horizontal="center" vertical="center" wrapText="1"/>
      <protection locked="0"/>
    </xf>
    <xf numFmtId="0" fontId="26" fillId="5" borderId="0" xfId="10" applyFont="1" applyFill="1" applyAlignment="1">
      <alignment vertical="top" wrapText="1"/>
    </xf>
    <xf numFmtId="165" fontId="26" fillId="5" borderId="0" xfId="10" applyNumberFormat="1" applyFont="1" applyFill="1" applyAlignment="1">
      <alignment vertical="top" wrapText="1"/>
    </xf>
    <xf numFmtId="0" fontId="45" fillId="5" borderId="0" xfId="10" applyFont="1" applyFill="1" applyAlignment="1">
      <alignment vertical="top" wrapText="1"/>
    </xf>
    <xf numFmtId="0" fontId="45" fillId="5" borderId="64" xfId="10" applyFont="1" applyFill="1" applyBorder="1" applyAlignment="1">
      <alignment vertical="top" wrapText="1"/>
    </xf>
    <xf numFmtId="0" fontId="45" fillId="5" borderId="65" xfId="10" applyFont="1" applyFill="1" applyBorder="1" applyAlignment="1">
      <alignment vertical="top" wrapText="1"/>
    </xf>
    <xf numFmtId="0" fontId="45" fillId="5" borderId="65" xfId="10" applyFont="1" applyFill="1" applyBorder="1" applyAlignment="1">
      <alignment horizontal="center" vertical="top" wrapText="1"/>
    </xf>
    <xf numFmtId="164" fontId="45" fillId="5" borderId="0" xfId="11" applyFont="1" applyFill="1" applyBorder="1" applyAlignment="1">
      <alignment horizontal="right" vertical="top" wrapText="1"/>
    </xf>
    <xf numFmtId="164" fontId="26" fillId="5" borderId="65" xfId="11" applyFont="1" applyFill="1" applyBorder="1" applyAlignment="1">
      <alignment horizontal="right" vertical="top" wrapText="1"/>
    </xf>
    <xf numFmtId="164" fontId="26" fillId="5" borderId="65" xfId="11" applyFont="1" applyFill="1" applyBorder="1" applyAlignment="1" applyProtection="1">
      <alignment horizontal="left" vertical="top" wrapText="1"/>
    </xf>
    <xf numFmtId="165" fontId="26" fillId="5" borderId="65" xfId="11" applyNumberFormat="1" applyFont="1" applyFill="1" applyBorder="1" applyAlignment="1" applyProtection="1">
      <alignment horizontal="right" vertical="top" wrapText="1"/>
    </xf>
    <xf numFmtId="0" fontId="58" fillId="5" borderId="65" xfId="10" applyFont="1" applyFill="1" applyBorder="1"/>
    <xf numFmtId="0" fontId="45" fillId="0" borderId="0" xfId="10" applyFont="1" applyAlignment="1">
      <alignment vertical="top" wrapText="1"/>
    </xf>
    <xf numFmtId="0" fontId="26" fillId="6" borderId="64" xfId="10" applyFont="1" applyFill="1" applyBorder="1" applyAlignment="1">
      <alignment vertical="top" wrapText="1"/>
    </xf>
    <xf numFmtId="0" fontId="26" fillId="6" borderId="65" xfId="10" applyFont="1" applyFill="1" applyBorder="1" applyAlignment="1">
      <alignment vertical="top" wrapText="1"/>
    </xf>
    <xf numFmtId="164" fontId="42" fillId="6" borderId="65" xfId="10" applyNumberFormat="1" applyFont="1" applyFill="1" applyBorder="1" applyAlignment="1">
      <alignment horizontal="center" vertical="top" wrapText="1"/>
    </xf>
    <xf numFmtId="0" fontId="26" fillId="6" borderId="65" xfId="10" applyFont="1" applyFill="1" applyBorder="1" applyAlignment="1">
      <alignment horizontal="center" vertical="top" wrapText="1"/>
    </xf>
    <xf numFmtId="164" fontId="26" fillId="6" borderId="65" xfId="11" applyFont="1" applyFill="1" applyBorder="1" applyAlignment="1">
      <alignment horizontal="right" vertical="top" wrapText="1"/>
    </xf>
    <xf numFmtId="164" fontId="26" fillId="6" borderId="65" xfId="11" applyFont="1" applyFill="1" applyBorder="1" applyAlignment="1" applyProtection="1">
      <alignment horizontal="left" vertical="top" wrapText="1"/>
    </xf>
    <xf numFmtId="165" fontId="26" fillId="6" borderId="65" xfId="11" applyNumberFormat="1" applyFont="1" applyFill="1" applyBorder="1" applyAlignment="1" applyProtection="1">
      <alignment horizontal="right" vertical="top" wrapText="1"/>
    </xf>
    <xf numFmtId="0" fontId="42" fillId="6" borderId="65" xfId="10" applyFont="1" applyFill="1" applyBorder="1"/>
    <xf numFmtId="0" fontId="57" fillId="14" borderId="7" xfId="10" applyFont="1" applyFill="1" applyBorder="1" applyAlignment="1">
      <alignment vertical="top" wrapText="1"/>
    </xf>
    <xf numFmtId="0" fontId="45" fillId="0" borderId="7" xfId="10" applyFont="1" applyBorder="1" applyAlignment="1">
      <alignment vertical="top" wrapText="1"/>
    </xf>
    <xf numFmtId="164" fontId="45" fillId="8" borderId="7" xfId="10" applyNumberFormat="1" applyFont="1" applyFill="1" applyBorder="1" applyAlignment="1" applyProtection="1">
      <alignment horizontal="center" vertical="center" wrapText="1"/>
      <protection locked="0"/>
    </xf>
    <xf numFmtId="164" fontId="10" fillId="8" borderId="17" xfId="11" applyFont="1" applyFill="1" applyBorder="1" applyAlignment="1" applyProtection="1">
      <alignment horizontal="left" vertical="center" wrapText="1"/>
      <protection locked="0"/>
    </xf>
    <xf numFmtId="0" fontId="10" fillId="5" borderId="15" xfId="10" applyFont="1" applyFill="1" applyBorder="1"/>
    <xf numFmtId="0" fontId="26" fillId="0" borderId="0" xfId="10" applyFont="1" applyAlignment="1">
      <alignment vertical="top"/>
    </xf>
    <xf numFmtId="0" fontId="26" fillId="14" borderId="7" xfId="10" applyFont="1" applyFill="1" applyBorder="1" applyAlignment="1">
      <alignment vertical="top"/>
    </xf>
    <xf numFmtId="0" fontId="58" fillId="0" borderId="21" xfId="10" applyFont="1" applyBorder="1" applyAlignment="1">
      <alignment horizontal="center" vertical="top" wrapText="1"/>
    </xf>
    <xf numFmtId="0" fontId="58" fillId="0" borderId="13" xfId="10" applyFont="1" applyBorder="1" applyAlignment="1">
      <alignment horizontal="center" vertical="top" wrapText="1"/>
    </xf>
    <xf numFmtId="0" fontId="58" fillId="0" borderId="9" xfId="10" applyFont="1" applyBorder="1" applyAlignment="1">
      <alignment vertical="top" wrapText="1"/>
    </xf>
    <xf numFmtId="164" fontId="58" fillId="0" borderId="9" xfId="11" applyFont="1" applyFill="1" applyBorder="1" applyAlignment="1">
      <alignment horizontal="right" vertical="top" wrapText="1"/>
    </xf>
    <xf numFmtId="164" fontId="58" fillId="0" borderId="9" xfId="11" applyFont="1" applyFill="1" applyBorder="1" applyAlignment="1" applyProtection="1">
      <alignment horizontal="right" vertical="top" wrapText="1"/>
    </xf>
    <xf numFmtId="1" fontId="58" fillId="0" borderId="13" xfId="10" applyNumberFormat="1" applyFont="1" applyBorder="1" applyAlignment="1">
      <alignment horizontal="right" vertical="top" wrapText="1"/>
    </xf>
    <xf numFmtId="0" fontId="58" fillId="0" borderId="12" xfId="10" applyFont="1" applyBorder="1" applyAlignment="1">
      <alignment wrapText="1"/>
    </xf>
    <xf numFmtId="0" fontId="22" fillId="0" borderId="20" xfId="10" applyFont="1" applyBorder="1" applyAlignment="1">
      <alignment horizontal="center" vertical="top"/>
    </xf>
    <xf numFmtId="0" fontId="22" fillId="0" borderId="11" xfId="10" applyFont="1" applyBorder="1" applyAlignment="1">
      <alignment horizontal="center" vertical="top"/>
    </xf>
    <xf numFmtId="1" fontId="22" fillId="0" borderId="11" xfId="10" applyNumberFormat="1" applyFont="1" applyBorder="1" applyAlignment="1">
      <alignment horizontal="right" vertical="top" wrapText="1"/>
    </xf>
    <xf numFmtId="0" fontId="22" fillId="0" borderId="39" xfId="10" applyFont="1" applyBorder="1" applyAlignment="1">
      <alignment horizontal="center" vertical="center" wrapText="1"/>
    </xf>
    <xf numFmtId="1" fontId="22" fillId="0" borderId="9" xfId="10" applyNumberFormat="1" applyFont="1" applyBorder="1" applyAlignment="1">
      <alignment horizontal="right" vertical="top" wrapText="1"/>
    </xf>
    <xf numFmtId="0" fontId="22" fillId="0" borderId="12" xfId="10" applyFont="1" applyBorder="1" applyAlignment="1">
      <alignment horizontal="center" vertical="center" wrapText="1"/>
    </xf>
    <xf numFmtId="0" fontId="59" fillId="0" borderId="0" xfId="10" applyFont="1"/>
    <xf numFmtId="0" fontId="50" fillId="0" borderId="0" xfId="10" applyFont="1"/>
    <xf numFmtId="164" fontId="10" fillId="0" borderId="0" xfId="12" applyFont="1" applyFill="1" applyAlignment="1">
      <alignment horizontal="right" vertical="top"/>
    </xf>
    <xf numFmtId="164" fontId="10" fillId="0" borderId="0" xfId="12" applyFont="1" applyFill="1" applyBorder="1" applyAlignment="1" applyProtection="1">
      <alignment horizontal="right" vertical="top"/>
    </xf>
    <xf numFmtId="164" fontId="10" fillId="0" borderId="0" xfId="12" applyFont="1" applyFill="1" applyBorder="1" applyAlignment="1" applyProtection="1">
      <alignment vertical="top"/>
    </xf>
    <xf numFmtId="164" fontId="10" fillId="0" borderId="24" xfId="12" applyFont="1" applyFill="1" applyBorder="1" applyAlignment="1">
      <alignment horizontal="right" vertical="top"/>
    </xf>
    <xf numFmtId="164" fontId="10" fillId="7" borderId="16" xfId="12" applyFont="1" applyFill="1" applyBorder="1" applyAlignment="1">
      <alignment horizontal="right" vertical="center" wrapText="1"/>
    </xf>
    <xf numFmtId="164" fontId="10" fillId="8" borderId="11" xfId="12" applyFont="1" applyFill="1" applyBorder="1" applyAlignment="1" applyProtection="1">
      <alignment horizontal="right" vertical="center" wrapText="1"/>
      <protection locked="0"/>
    </xf>
    <xf numFmtId="164" fontId="10" fillId="8" borderId="11" xfId="12" applyFont="1" applyFill="1" applyBorder="1" applyAlignment="1" applyProtection="1">
      <alignment horizontal="left" vertical="center" wrapText="1"/>
      <protection locked="0"/>
    </xf>
    <xf numFmtId="165" fontId="10" fillId="8" borderId="11" xfId="12" applyNumberFormat="1" applyFont="1" applyFill="1" applyBorder="1" applyAlignment="1" applyProtection="1">
      <alignment horizontal="right" vertical="center" wrapText="1"/>
      <protection locked="0"/>
    </xf>
    <xf numFmtId="164" fontId="10" fillId="15" borderId="16" xfId="12" applyFont="1" applyFill="1" applyBorder="1" applyAlignment="1">
      <alignment horizontal="right" vertical="center" wrapText="1"/>
    </xf>
    <xf numFmtId="164" fontId="26" fillId="6" borderId="11" xfId="12" applyFont="1" applyFill="1" applyBorder="1" applyAlignment="1">
      <alignment horizontal="right" vertical="top" wrapText="1"/>
    </xf>
    <xf numFmtId="164" fontId="26" fillId="6" borderId="11" xfId="12" applyFont="1" applyFill="1" applyBorder="1" applyAlignment="1" applyProtection="1">
      <alignment horizontal="left" vertical="top" wrapText="1"/>
    </xf>
    <xf numFmtId="165" fontId="26" fillId="6" borderId="11" xfId="12" applyNumberFormat="1" applyFont="1" applyFill="1" applyBorder="1" applyAlignment="1" applyProtection="1">
      <alignment horizontal="right" vertical="top" wrapText="1"/>
    </xf>
    <xf numFmtId="164" fontId="10" fillId="7" borderId="17" xfId="12" applyFont="1" applyFill="1" applyBorder="1" applyAlignment="1" applyProtection="1">
      <alignment horizontal="right" vertical="center" wrapText="1"/>
      <protection locked="0"/>
    </xf>
    <xf numFmtId="164" fontId="10" fillId="7" borderId="17" xfId="12" applyFont="1" applyFill="1" applyBorder="1" applyAlignment="1" applyProtection="1">
      <alignment horizontal="left" vertical="center" wrapText="1"/>
    </xf>
    <xf numFmtId="165" fontId="10" fillId="7" borderId="17" xfId="12" applyNumberFormat="1" applyFont="1" applyFill="1" applyBorder="1" applyAlignment="1" applyProtection="1">
      <alignment horizontal="right" vertical="center" wrapText="1"/>
    </xf>
    <xf numFmtId="164" fontId="10" fillId="6" borderId="7" xfId="12" applyFont="1" applyFill="1" applyBorder="1" applyAlignment="1">
      <alignment horizontal="right" vertical="top" wrapText="1"/>
    </xf>
    <xf numFmtId="164" fontId="10" fillId="6" borderId="7" xfId="12" applyFont="1" applyFill="1" applyBorder="1" applyAlignment="1" applyProtection="1">
      <alignment horizontal="left" vertical="top" wrapText="1"/>
    </xf>
    <xf numFmtId="165" fontId="10" fillId="6" borderId="7" xfId="12" applyNumberFormat="1" applyFont="1" applyFill="1" applyBorder="1" applyAlignment="1" applyProtection="1">
      <alignment horizontal="right" vertical="top" wrapText="1"/>
    </xf>
    <xf numFmtId="164" fontId="10" fillId="0" borderId="55" xfId="12" applyFont="1" applyBorder="1" applyAlignment="1">
      <alignment horizontal="right" vertical="center" wrapText="1"/>
    </xf>
    <xf numFmtId="165" fontId="10" fillId="0" borderId="17" xfId="12" applyNumberFormat="1" applyFont="1" applyFill="1" applyBorder="1" applyAlignment="1" applyProtection="1">
      <alignment vertical="center" wrapText="1"/>
    </xf>
    <xf numFmtId="164" fontId="10" fillId="0" borderId="17" xfId="12" applyFont="1" applyBorder="1" applyAlignment="1">
      <alignment horizontal="right" vertical="center" wrapText="1"/>
    </xf>
    <xf numFmtId="164" fontId="47" fillId="0" borderId="7" xfId="12" applyFont="1" applyBorder="1" applyAlignment="1" applyProtection="1">
      <alignment horizontal="right"/>
      <protection locked="0"/>
    </xf>
    <xf numFmtId="165" fontId="47" fillId="0" borderId="7" xfId="12" applyNumberFormat="1" applyFont="1" applyBorder="1" applyAlignment="1" applyProtection="1">
      <protection locked="0"/>
    </xf>
    <xf numFmtId="164" fontId="10" fillId="7" borderId="6" xfId="12" applyFont="1" applyFill="1" applyBorder="1" applyAlignment="1" applyProtection="1">
      <alignment horizontal="right" vertical="center" wrapText="1"/>
    </xf>
    <xf numFmtId="165" fontId="10" fillId="0" borderId="7" xfId="12" applyNumberFormat="1" applyFont="1" applyFill="1" applyBorder="1" applyAlignment="1" applyProtection="1">
      <alignment vertical="center" wrapText="1"/>
    </xf>
    <xf numFmtId="164" fontId="10" fillId="7" borderId="58" xfId="12" applyFont="1" applyFill="1" applyBorder="1" applyAlignment="1">
      <alignment horizontal="right" vertical="center" wrapText="1"/>
    </xf>
    <xf numFmtId="164" fontId="10" fillId="8" borderId="7" xfId="12" applyFont="1" applyFill="1" applyBorder="1" applyAlignment="1" applyProtection="1">
      <alignment horizontal="right" vertical="center" wrapText="1"/>
      <protection locked="0"/>
    </xf>
    <xf numFmtId="164" fontId="10" fillId="7" borderId="7" xfId="12" applyFont="1" applyFill="1" applyBorder="1" applyAlignment="1">
      <alignment horizontal="left" vertical="center" wrapText="1"/>
    </xf>
    <xf numFmtId="165" fontId="10" fillId="8" borderId="7" xfId="12" applyNumberFormat="1" applyFont="1" applyFill="1" applyBorder="1" applyAlignment="1" applyProtection="1">
      <alignment horizontal="right" vertical="center" wrapText="1"/>
      <protection locked="0"/>
    </xf>
    <xf numFmtId="164" fontId="10" fillId="8" borderId="17" xfId="12" applyFont="1" applyFill="1" applyBorder="1" applyAlignment="1" applyProtection="1">
      <alignment horizontal="right" vertical="center" wrapText="1"/>
      <protection locked="0"/>
    </xf>
    <xf numFmtId="164" fontId="10" fillId="7" borderId="0" xfId="12" applyFont="1" applyFill="1" applyBorder="1" applyAlignment="1">
      <alignment horizontal="left" vertical="center" wrapText="1"/>
    </xf>
    <xf numFmtId="165" fontId="10" fillId="8" borderId="0" xfId="12" applyNumberFormat="1" applyFont="1" applyFill="1" applyBorder="1" applyAlignment="1" applyProtection="1">
      <alignment horizontal="right" vertical="center" wrapText="1"/>
      <protection locked="0"/>
    </xf>
    <xf numFmtId="164" fontId="10" fillId="7" borderId="17" xfId="12" applyFont="1" applyFill="1" applyBorder="1" applyAlignment="1">
      <alignment horizontal="left" vertical="center" wrapText="1"/>
    </xf>
    <xf numFmtId="165" fontId="10" fillId="8" borderId="17" xfId="12" applyNumberFormat="1" applyFont="1" applyFill="1" applyBorder="1" applyAlignment="1" applyProtection="1">
      <alignment horizontal="right" vertical="center" wrapText="1"/>
      <protection locked="0"/>
    </xf>
    <xf numFmtId="164" fontId="10" fillId="7" borderId="17" xfId="12" applyFont="1" applyFill="1" applyBorder="1" applyAlignment="1">
      <alignment horizontal="right" vertical="center" wrapText="1"/>
    </xf>
    <xf numFmtId="165" fontId="10" fillId="7" borderId="17" xfId="12" applyNumberFormat="1" applyFont="1" applyFill="1" applyBorder="1" applyAlignment="1">
      <alignment horizontal="right" vertical="center" wrapText="1"/>
    </xf>
    <xf numFmtId="164" fontId="10" fillId="7" borderId="17" xfId="12" applyFont="1" applyFill="1" applyBorder="1" applyAlignment="1" applyProtection="1">
      <alignment horizontal="right" vertical="center" wrapText="1"/>
    </xf>
    <xf numFmtId="165" fontId="47" fillId="0" borderId="0" xfId="12" applyNumberFormat="1" applyFont="1" applyFill="1" applyAlignment="1" applyProtection="1">
      <protection locked="0"/>
    </xf>
    <xf numFmtId="164" fontId="10" fillId="7" borderId="16" xfId="12" applyFont="1" applyFill="1" applyBorder="1" applyAlignment="1">
      <alignment horizontal="left" vertical="center" wrapText="1"/>
    </xf>
    <xf numFmtId="165" fontId="10" fillId="7" borderId="16" xfId="12" applyNumberFormat="1" applyFont="1" applyFill="1" applyBorder="1" applyAlignment="1">
      <alignment horizontal="right" vertical="center" wrapText="1"/>
    </xf>
    <xf numFmtId="164" fontId="10" fillId="7" borderId="59" xfId="12" applyFont="1" applyFill="1" applyBorder="1" applyAlignment="1">
      <alignment horizontal="right" vertical="center" wrapText="1"/>
    </xf>
    <xf numFmtId="164" fontId="10" fillId="7" borderId="59" xfId="12" applyFont="1" applyFill="1" applyBorder="1" applyAlignment="1">
      <alignment horizontal="left" vertical="center" wrapText="1"/>
    </xf>
    <xf numFmtId="165" fontId="10" fillId="7" borderId="59" xfId="12" applyNumberFormat="1" applyFont="1" applyFill="1" applyBorder="1" applyAlignment="1">
      <alignment horizontal="right" vertical="center" wrapText="1"/>
    </xf>
    <xf numFmtId="164" fontId="10" fillId="7" borderId="7" xfId="12" applyFont="1" applyFill="1" applyBorder="1" applyAlignment="1" applyProtection="1">
      <alignment horizontal="right" vertical="center" wrapText="1"/>
      <protection locked="0"/>
    </xf>
    <xf numFmtId="165" fontId="10" fillId="7" borderId="7" xfId="12" applyNumberFormat="1" applyFont="1" applyFill="1" applyBorder="1" applyAlignment="1">
      <alignment horizontal="right" vertical="center" wrapText="1"/>
    </xf>
    <xf numFmtId="164" fontId="10" fillId="7" borderId="60" xfId="12" applyFont="1" applyFill="1" applyBorder="1" applyAlignment="1">
      <alignment horizontal="right" vertical="center" wrapText="1"/>
    </xf>
    <xf numFmtId="164" fontId="10" fillId="7" borderId="62" xfId="12" applyFont="1" applyFill="1" applyBorder="1" applyAlignment="1">
      <alignment horizontal="right" vertical="center" wrapText="1"/>
    </xf>
    <xf numFmtId="164" fontId="10" fillId="7" borderId="55" xfId="12" applyFont="1" applyFill="1" applyBorder="1" applyAlignment="1">
      <alignment horizontal="right" vertical="center" wrapText="1"/>
    </xf>
    <xf numFmtId="165" fontId="10" fillId="7" borderId="55" xfId="12" applyNumberFormat="1" applyFont="1" applyFill="1" applyBorder="1" applyAlignment="1">
      <alignment horizontal="right" vertical="center" wrapText="1"/>
    </xf>
    <xf numFmtId="164" fontId="26" fillId="16" borderId="60" xfId="12" applyFont="1" applyFill="1" applyBorder="1" applyAlignment="1">
      <alignment horizontal="right" vertical="center" wrapText="1"/>
    </xf>
    <xf numFmtId="164" fontId="26" fillId="16" borderId="0" xfId="12" applyFont="1" applyFill="1" applyBorder="1" applyAlignment="1">
      <alignment horizontal="right" vertical="center" wrapText="1"/>
    </xf>
    <xf numFmtId="165" fontId="26" fillId="16" borderId="0" xfId="12" applyNumberFormat="1" applyFont="1" applyFill="1" applyBorder="1" applyAlignment="1">
      <alignment horizontal="right" vertical="center" wrapText="1"/>
    </xf>
    <xf numFmtId="165" fontId="10" fillId="7" borderId="17" xfId="12" applyNumberFormat="1" applyFont="1" applyFill="1" applyBorder="1" applyAlignment="1">
      <alignment horizontal="center" vertical="center" wrapText="1"/>
    </xf>
    <xf numFmtId="2" fontId="10" fillId="7" borderId="16" xfId="12" applyNumberFormat="1" applyFont="1" applyFill="1" applyBorder="1" applyAlignment="1">
      <alignment horizontal="right" vertical="center" wrapText="1"/>
    </xf>
    <xf numFmtId="165" fontId="10" fillId="7" borderId="63" xfId="12" applyNumberFormat="1" applyFont="1" applyFill="1" applyBorder="1" applyAlignment="1">
      <alignment horizontal="right" vertical="center" wrapText="1"/>
    </xf>
    <xf numFmtId="164" fontId="10" fillId="8" borderId="7" xfId="12" applyFont="1" applyFill="1" applyBorder="1" applyAlignment="1" applyProtection="1">
      <alignment horizontal="left" vertical="center" wrapText="1"/>
      <protection locked="0"/>
    </xf>
    <xf numFmtId="164" fontId="10" fillId="8" borderId="16" xfId="12" applyFont="1" applyFill="1" applyBorder="1" applyAlignment="1" applyProtection="1">
      <alignment horizontal="right" vertical="center" wrapText="1"/>
      <protection locked="0"/>
    </xf>
    <xf numFmtId="164" fontId="10" fillId="6" borderId="6" xfId="12" applyFont="1" applyFill="1" applyBorder="1" applyAlignment="1">
      <alignment horizontal="right" vertical="top" wrapText="1"/>
    </xf>
    <xf numFmtId="164" fontId="10" fillId="6" borderId="6" xfId="12" applyFont="1" applyFill="1" applyBorder="1" applyAlignment="1" applyProtection="1">
      <alignment horizontal="left" vertical="top" wrapText="1"/>
    </xf>
    <xf numFmtId="165" fontId="10" fillId="6" borderId="6" xfId="12" applyNumberFormat="1" applyFont="1" applyFill="1" applyBorder="1" applyAlignment="1" applyProtection="1">
      <alignment horizontal="right" vertical="top" wrapText="1"/>
    </xf>
    <xf numFmtId="164" fontId="10" fillId="7" borderId="7" xfId="12" applyFont="1" applyFill="1" applyBorder="1" applyAlignment="1">
      <alignment horizontal="right" vertical="center" wrapText="1"/>
    </xf>
    <xf numFmtId="164" fontId="10" fillId="6" borderId="11" xfId="12" applyFont="1" applyFill="1" applyBorder="1" applyAlignment="1">
      <alignment horizontal="right" vertical="top" wrapText="1"/>
    </xf>
    <xf numFmtId="164" fontId="10" fillId="6" borderId="11" xfId="12" applyFont="1" applyFill="1" applyBorder="1" applyAlignment="1" applyProtection="1">
      <alignment horizontal="left" vertical="top" wrapText="1"/>
    </xf>
    <xf numFmtId="165" fontId="10" fillId="6" borderId="11" xfId="12" applyNumberFormat="1" applyFont="1" applyFill="1" applyBorder="1" applyAlignment="1" applyProtection="1">
      <alignment horizontal="right" vertical="top" wrapText="1"/>
    </xf>
    <xf numFmtId="164" fontId="26" fillId="6" borderId="65" xfId="12" applyFont="1" applyFill="1" applyBorder="1" applyAlignment="1">
      <alignment horizontal="right" vertical="top" wrapText="1"/>
    </xf>
    <xf numFmtId="164" fontId="26" fillId="6" borderId="65" xfId="12" applyFont="1" applyFill="1" applyBorder="1" applyAlignment="1" applyProtection="1">
      <alignment horizontal="left" vertical="top" wrapText="1"/>
    </xf>
    <xf numFmtId="165" fontId="26" fillId="6" borderId="65" xfId="12" applyNumberFormat="1" applyFont="1" applyFill="1" applyBorder="1" applyAlignment="1" applyProtection="1">
      <alignment horizontal="right" vertical="top" wrapText="1"/>
    </xf>
    <xf numFmtId="164" fontId="10" fillId="8" borderId="17" xfId="12" applyFont="1" applyFill="1" applyBorder="1" applyAlignment="1" applyProtection="1">
      <alignment horizontal="left" vertical="center" wrapText="1"/>
      <protection locked="0"/>
    </xf>
    <xf numFmtId="164" fontId="58" fillId="0" borderId="9" xfId="12" applyFont="1" applyFill="1" applyBorder="1" applyAlignment="1">
      <alignment horizontal="right" vertical="top" wrapText="1"/>
    </xf>
    <xf numFmtId="164" fontId="58" fillId="0" borderId="9" xfId="12" applyFont="1" applyFill="1" applyBorder="1" applyAlignment="1" applyProtection="1">
      <alignment horizontal="right" vertical="top" wrapText="1"/>
    </xf>
    <xf numFmtId="1" fontId="26" fillId="7" borderId="23" xfId="10" applyNumberFormat="1" applyFont="1" applyFill="1" applyBorder="1" applyAlignment="1" applyProtection="1">
      <alignment horizontal="center" vertical="center" wrapText="1"/>
      <protection locked="0"/>
    </xf>
    <xf numFmtId="1" fontId="26" fillId="7" borderId="7" xfId="10" applyNumberFormat="1" applyFont="1" applyFill="1" applyBorder="1" applyAlignment="1" applyProtection="1">
      <alignment horizontal="center" vertical="center" wrapText="1"/>
      <protection locked="0"/>
    </xf>
    <xf numFmtId="0" fontId="45" fillId="5" borderId="23" xfId="10" applyFont="1" applyFill="1" applyBorder="1" applyAlignment="1">
      <alignment vertical="top" wrapText="1"/>
    </xf>
    <xf numFmtId="0" fontId="45" fillId="5" borderId="7" xfId="10" applyFont="1" applyFill="1" applyBorder="1" applyAlignment="1">
      <alignment vertical="top" wrapText="1"/>
    </xf>
    <xf numFmtId="1" fontId="10" fillId="16" borderId="60" xfId="10" applyNumberFormat="1" applyFont="1" applyFill="1" applyBorder="1" applyAlignment="1" applyProtection="1">
      <alignment horizontal="center" vertical="center" wrapText="1"/>
      <protection locked="0"/>
    </xf>
    <xf numFmtId="0" fontId="58" fillId="5" borderId="7" xfId="10" applyFont="1" applyFill="1" applyBorder="1" applyAlignment="1">
      <alignment horizontal="center" vertical="top" wrapText="1"/>
    </xf>
    <xf numFmtId="4" fontId="10" fillId="5" borderId="7" xfId="10" applyNumberFormat="1" applyFont="1" applyFill="1" applyBorder="1" applyAlignment="1">
      <alignment horizontal="right" vertical="top" wrapText="1"/>
    </xf>
    <xf numFmtId="164" fontId="10" fillId="5" borderId="7" xfId="12" applyFont="1" applyFill="1" applyBorder="1" applyAlignment="1" applyProtection="1">
      <alignment horizontal="left" vertical="top" wrapText="1"/>
    </xf>
    <xf numFmtId="165" fontId="10" fillId="5" borderId="7" xfId="12" applyNumberFormat="1" applyFont="1" applyFill="1" applyBorder="1" applyAlignment="1" applyProtection="1">
      <alignment horizontal="right" vertical="top" wrapText="1"/>
    </xf>
    <xf numFmtId="0" fontId="17" fillId="5" borderId="66" xfId="10" applyFont="1" applyFill="1" applyBorder="1" applyAlignment="1">
      <alignment vertical="center" wrapText="1"/>
    </xf>
    <xf numFmtId="0" fontId="58" fillId="5" borderId="7" xfId="10" applyFont="1" applyFill="1" applyBorder="1"/>
    <xf numFmtId="0" fontId="31" fillId="0" borderId="0" xfId="10" applyFont="1"/>
    <xf numFmtId="0" fontId="17" fillId="0" borderId="0" xfId="10" applyFont="1" applyAlignment="1">
      <alignment vertical="top"/>
    </xf>
    <xf numFmtId="0" fontId="17" fillId="0" borderId="0" xfId="10" applyFont="1" applyAlignment="1">
      <alignment horizontal="center" vertical="top" wrapText="1"/>
    </xf>
    <xf numFmtId="164" fontId="17" fillId="0" borderId="0" xfId="12" applyFont="1" applyFill="1" applyAlignment="1">
      <alignment horizontal="right" vertical="top"/>
    </xf>
    <xf numFmtId="0" fontId="17" fillId="0" borderId="0" xfId="10" applyFont="1" applyAlignment="1">
      <alignment horizontal="right" vertical="top"/>
    </xf>
    <xf numFmtId="0" fontId="64" fillId="0" borderId="0" xfId="2" applyFont="1" applyAlignment="1">
      <alignment vertical="top" wrapText="1"/>
    </xf>
    <xf numFmtId="0" fontId="39" fillId="0" borderId="0" xfId="2" applyFont="1" applyAlignment="1">
      <alignment vertical="top" wrapText="1"/>
    </xf>
    <xf numFmtId="0" fontId="45" fillId="0" borderId="0" xfId="10" applyFont="1" applyAlignment="1">
      <alignment vertical="top"/>
    </xf>
    <xf numFmtId="0" fontId="45" fillId="0" borderId="0" xfId="2" applyFont="1" applyAlignment="1">
      <alignment vertical="top" wrapText="1"/>
    </xf>
    <xf numFmtId="0" fontId="45" fillId="0" borderId="0" xfId="10" applyFont="1"/>
    <xf numFmtId="0" fontId="39" fillId="0" borderId="7" xfId="0" applyFont="1" applyBorder="1" applyAlignment="1">
      <alignment horizontal="center" vertical="center"/>
    </xf>
    <xf numFmtId="0" fontId="10" fillId="5" borderId="0" xfId="2" applyFont="1" applyFill="1"/>
    <xf numFmtId="0" fontId="45" fillId="5" borderId="18" xfId="2" applyFont="1" applyFill="1" applyBorder="1"/>
    <xf numFmtId="2" fontId="45" fillId="8" borderId="7" xfId="0" applyNumberFormat="1" applyFont="1" applyFill="1" applyBorder="1" applyAlignment="1" applyProtection="1">
      <alignment horizontal="center" vertical="center" wrapText="1"/>
      <protection locked="0"/>
    </xf>
    <xf numFmtId="0" fontId="26" fillId="8" borderId="7" xfId="0" applyFont="1" applyFill="1" applyBorder="1" applyAlignment="1" applyProtection="1">
      <alignment horizontal="center" vertical="center" wrapText="1"/>
      <protection locked="0"/>
    </xf>
    <xf numFmtId="1" fontId="26" fillId="7" borderId="7" xfId="0" applyNumberFormat="1" applyFont="1" applyFill="1" applyBorder="1" applyAlignment="1" applyProtection="1">
      <alignment horizontal="center" vertical="center" wrapText="1"/>
      <protection locked="0"/>
    </xf>
    <xf numFmtId="1" fontId="45" fillId="7" borderId="7" xfId="0" applyNumberFormat="1" applyFont="1" applyFill="1" applyBorder="1" applyAlignment="1" applyProtection="1">
      <alignment horizontal="center" vertical="center" wrapText="1"/>
      <protection locked="0"/>
    </xf>
    <xf numFmtId="1" fontId="45" fillId="7" borderId="23" xfId="0" applyNumberFormat="1" applyFont="1" applyFill="1" applyBorder="1" applyAlignment="1" applyProtection="1">
      <alignment horizontal="center" vertical="center" wrapText="1"/>
      <protection locked="0"/>
    </xf>
    <xf numFmtId="0" fontId="26" fillId="7" borderId="7" xfId="0" applyFont="1" applyFill="1" applyBorder="1" applyAlignment="1">
      <alignment horizontal="left" vertical="center" wrapText="1"/>
    </xf>
    <xf numFmtId="1" fontId="45" fillId="7" borderId="6" xfId="0" applyNumberFormat="1" applyFont="1" applyFill="1" applyBorder="1" applyAlignment="1" applyProtection="1">
      <alignment horizontal="center" vertical="center" wrapText="1"/>
      <protection locked="0"/>
    </xf>
    <xf numFmtId="1" fontId="45" fillId="7" borderId="25" xfId="0" applyNumberFormat="1" applyFont="1" applyFill="1" applyBorder="1" applyAlignment="1" applyProtection="1">
      <alignment horizontal="center" vertical="center" wrapText="1"/>
      <protection locked="0"/>
    </xf>
    <xf numFmtId="1" fontId="45" fillId="7" borderId="11" xfId="0" applyNumberFormat="1" applyFont="1" applyFill="1" applyBorder="1" applyAlignment="1" applyProtection="1">
      <alignment horizontal="center" vertical="center" wrapText="1"/>
      <protection locked="0"/>
    </xf>
    <xf numFmtId="0" fontId="45" fillId="0" borderId="7" xfId="2" applyFont="1" applyBorder="1"/>
    <xf numFmtId="2" fontId="45" fillId="8" borderId="0" xfId="0" applyNumberFormat="1" applyFont="1" applyFill="1" applyAlignment="1" applyProtection="1">
      <alignment horizontal="center" vertical="center" wrapText="1"/>
      <protection locked="0"/>
    </xf>
    <xf numFmtId="164" fontId="10" fillId="8" borderId="6" xfId="1" applyFont="1" applyFill="1" applyBorder="1" applyAlignment="1" applyProtection="1">
      <alignment horizontal="right" vertical="center" wrapText="1"/>
      <protection locked="0"/>
    </xf>
    <xf numFmtId="0" fontId="10" fillId="7" borderId="58" xfId="0" applyFont="1" applyFill="1" applyBorder="1" applyAlignment="1">
      <alignment horizontal="left" vertical="center" wrapText="1"/>
    </xf>
    <xf numFmtId="165" fontId="10" fillId="8" borderId="7" xfId="1" applyNumberFormat="1" applyFont="1" applyFill="1" applyBorder="1" applyAlignment="1" applyProtection="1">
      <alignment horizontal="center" vertical="center" wrapText="1"/>
      <protection locked="0"/>
    </xf>
    <xf numFmtId="164" fontId="10" fillId="7" borderId="7" xfId="1" applyFont="1" applyFill="1" applyBorder="1" applyAlignment="1">
      <alignment horizontal="center" vertical="center" wrapText="1"/>
    </xf>
    <xf numFmtId="0" fontId="10" fillId="7" borderId="23" xfId="0" applyFont="1" applyFill="1" applyBorder="1" applyAlignment="1">
      <alignment horizontal="left" vertical="center" wrapText="1"/>
    </xf>
    <xf numFmtId="0" fontId="17" fillId="7" borderId="7" xfId="0" applyFont="1" applyFill="1" applyBorder="1" applyAlignment="1">
      <alignment horizontal="left" vertical="center" wrapText="1"/>
    </xf>
    <xf numFmtId="164" fontId="45" fillId="8" borderId="7" xfId="0" applyNumberFormat="1" applyFont="1" applyFill="1" applyBorder="1" applyAlignment="1" applyProtection="1">
      <alignment horizontal="center" vertical="center" wrapText="1"/>
      <protection locked="0"/>
    </xf>
    <xf numFmtId="164" fontId="10" fillId="8" borderId="70" xfId="1" applyFont="1" applyFill="1" applyBorder="1" applyAlignment="1" applyProtection="1">
      <alignment horizontal="right" vertical="center" wrapText="1"/>
      <protection locked="0"/>
    </xf>
    <xf numFmtId="164" fontId="10" fillId="7" borderId="58" xfId="1" applyFont="1" applyFill="1" applyBorder="1" applyAlignment="1" applyProtection="1">
      <alignment horizontal="right" vertical="center" wrapText="1"/>
      <protection locked="0"/>
    </xf>
    <xf numFmtId="0" fontId="10" fillId="5" borderId="27" xfId="2" applyFont="1" applyFill="1" applyBorder="1"/>
    <xf numFmtId="164" fontId="10" fillId="5" borderId="7" xfId="1" applyFont="1" applyFill="1" applyBorder="1" applyAlignment="1">
      <alignment horizontal="center" vertical="top" wrapText="1"/>
    </xf>
    <xf numFmtId="3" fontId="10" fillId="8" borderId="7" xfId="1" applyNumberFormat="1" applyFont="1" applyFill="1" applyBorder="1" applyAlignment="1" applyProtection="1">
      <alignment horizontal="left" vertical="center" wrapText="1"/>
      <protection locked="0"/>
    </xf>
    <xf numFmtId="0" fontId="62" fillId="5" borderId="27" xfId="2" applyFont="1" applyFill="1" applyBorder="1"/>
    <xf numFmtId="165" fontId="10" fillId="5" borderId="7" xfId="1" applyNumberFormat="1" applyFont="1" applyFill="1" applyBorder="1" applyAlignment="1" applyProtection="1">
      <alignment horizontal="center" vertical="center" wrapText="1"/>
    </xf>
    <xf numFmtId="164" fontId="10" fillId="5" borderId="7" xfId="1" applyFont="1" applyFill="1" applyBorder="1" applyAlignment="1" applyProtection="1">
      <alignment horizontal="left" vertical="top" wrapText="1"/>
    </xf>
    <xf numFmtId="164" fontId="10" fillId="5" borderId="7" xfId="1" applyFont="1" applyFill="1" applyBorder="1" applyAlignment="1">
      <alignment horizontal="right" vertical="top" wrapText="1"/>
    </xf>
    <xf numFmtId="0" fontId="45" fillId="5" borderId="7" xfId="2" applyFont="1" applyFill="1" applyBorder="1" applyAlignment="1">
      <alignment horizontal="center" vertical="top" wrapText="1"/>
    </xf>
    <xf numFmtId="164" fontId="58" fillId="5" borderId="7" xfId="2" applyNumberFormat="1" applyFont="1" applyFill="1" applyBorder="1" applyAlignment="1">
      <alignment horizontal="center" vertical="top" wrapText="1"/>
    </xf>
    <xf numFmtId="0" fontId="45" fillId="5" borderId="7" xfId="2" applyFont="1" applyFill="1" applyBorder="1" applyAlignment="1">
      <alignment vertical="top" wrapText="1"/>
    </xf>
    <xf numFmtId="0" fontId="45" fillId="5" borderId="23" xfId="2" applyFont="1" applyFill="1" applyBorder="1" applyAlignment="1">
      <alignment vertical="top" wrapText="1"/>
    </xf>
    <xf numFmtId="0" fontId="67" fillId="0" borderId="0" xfId="2" applyFont="1" applyAlignment="1">
      <alignment horizontal="right" vertical="top" wrapText="1"/>
    </xf>
    <xf numFmtId="0" fontId="45" fillId="5" borderId="27" xfId="2" applyFont="1" applyFill="1" applyBorder="1"/>
    <xf numFmtId="0" fontId="45" fillId="5" borderId="0" xfId="2" applyFont="1" applyFill="1"/>
    <xf numFmtId="3" fontId="10" fillId="8" borderId="7" xfId="1" applyNumberFormat="1" applyFont="1" applyFill="1" applyBorder="1" applyAlignment="1" applyProtection="1">
      <alignment vertical="center" wrapText="1"/>
      <protection locked="0"/>
    </xf>
    <xf numFmtId="164" fontId="10" fillId="8" borderId="7" xfId="1" applyFont="1" applyFill="1" applyBorder="1" applyAlignment="1" applyProtection="1">
      <alignment vertical="center" wrapText="1"/>
      <protection locked="0"/>
    </xf>
    <xf numFmtId="165" fontId="10" fillId="8" borderId="7" xfId="1" applyNumberFormat="1" applyFont="1" applyFill="1" applyBorder="1" applyAlignment="1" applyProtection="1">
      <alignment vertical="center" wrapText="1"/>
      <protection locked="0"/>
    </xf>
    <xf numFmtId="1" fontId="10" fillId="7" borderId="11" xfId="0" applyNumberFormat="1" applyFont="1" applyFill="1" applyBorder="1" applyAlignment="1" applyProtection="1">
      <alignment horizontal="center" vertical="center" wrapText="1"/>
      <protection locked="0"/>
    </xf>
    <xf numFmtId="1" fontId="10" fillId="7" borderId="22" xfId="0" applyNumberFormat="1" applyFont="1" applyFill="1" applyBorder="1" applyAlignment="1" applyProtection="1">
      <alignment horizontal="center" vertical="center" wrapText="1"/>
      <protection locked="0"/>
    </xf>
    <xf numFmtId="0" fontId="22" fillId="17" borderId="7" xfId="10" applyFont="1" applyFill="1" applyBorder="1"/>
    <xf numFmtId="0" fontId="10" fillId="17" borderId="7" xfId="10" applyFont="1" applyFill="1" applyBorder="1" applyAlignment="1">
      <alignment vertical="top" wrapText="1"/>
    </xf>
    <xf numFmtId="165" fontId="10" fillId="17" borderId="7" xfId="12" applyNumberFormat="1" applyFont="1" applyFill="1" applyBorder="1" applyAlignment="1" applyProtection="1">
      <alignment horizontal="right" vertical="top" wrapText="1"/>
    </xf>
    <xf numFmtId="164" fontId="10" fillId="17" borderId="7" xfId="12" applyFont="1" applyFill="1" applyBorder="1" applyAlignment="1" applyProtection="1">
      <alignment horizontal="left" vertical="top" wrapText="1"/>
    </xf>
    <xf numFmtId="164" fontId="10" fillId="17" borderId="7" xfId="12" applyFont="1" applyFill="1" applyBorder="1" applyAlignment="1">
      <alignment horizontal="right" vertical="top" wrapText="1"/>
    </xf>
    <xf numFmtId="0" fontId="10" fillId="17" borderId="7" xfId="10" applyFont="1" applyFill="1" applyBorder="1" applyAlignment="1">
      <alignment horizontal="center" vertical="top" wrapText="1"/>
    </xf>
    <xf numFmtId="0" fontId="22" fillId="17" borderId="7" xfId="10" applyFont="1" applyFill="1" applyBorder="1" applyAlignment="1">
      <alignment horizontal="center" vertical="top" wrapText="1"/>
    </xf>
    <xf numFmtId="0" fontId="10" fillId="17" borderId="23" xfId="10" applyFont="1" applyFill="1" applyBorder="1" applyAlignment="1">
      <alignment vertical="top" wrapText="1"/>
    </xf>
    <xf numFmtId="0" fontId="22" fillId="18" borderId="7" xfId="10" applyFont="1" applyFill="1" applyBorder="1"/>
    <xf numFmtId="0" fontId="10" fillId="18" borderId="7" xfId="10" applyFont="1" applyFill="1" applyBorder="1" applyAlignment="1">
      <alignment vertical="top" wrapText="1"/>
    </xf>
    <xf numFmtId="165" fontId="10" fillId="18" borderId="7" xfId="12" applyNumberFormat="1" applyFont="1" applyFill="1" applyBorder="1" applyAlignment="1" applyProtection="1">
      <alignment horizontal="right" vertical="top" wrapText="1"/>
    </xf>
    <xf numFmtId="164" fontId="10" fillId="18" borderId="7" xfId="12" applyFont="1" applyFill="1" applyBorder="1" applyAlignment="1" applyProtection="1">
      <alignment horizontal="left" vertical="top" wrapText="1"/>
    </xf>
    <xf numFmtId="164" fontId="10" fillId="18" borderId="7" xfId="12" applyFont="1" applyFill="1" applyBorder="1" applyAlignment="1">
      <alignment horizontal="right" vertical="top" wrapText="1"/>
    </xf>
    <xf numFmtId="0" fontId="10" fillId="18" borderId="7" xfId="10" applyFont="1" applyFill="1" applyBorder="1" applyAlignment="1">
      <alignment horizontal="center" vertical="top" wrapText="1"/>
    </xf>
    <xf numFmtId="0" fontId="22" fillId="18" borderId="7" xfId="10" applyFont="1" applyFill="1" applyBorder="1" applyAlignment="1">
      <alignment horizontal="center" vertical="top" wrapText="1"/>
    </xf>
    <xf numFmtId="0" fontId="10" fillId="18" borderId="23" xfId="10" applyFont="1" applyFill="1" applyBorder="1" applyAlignment="1">
      <alignment vertical="top" wrapText="1"/>
    </xf>
    <xf numFmtId="0" fontId="10" fillId="0" borderId="7" xfId="0" applyFont="1" applyBorder="1" applyAlignment="1">
      <alignment horizontal="center" vertical="top"/>
    </xf>
    <xf numFmtId="165" fontId="26" fillId="8" borderId="7" xfId="1" applyNumberFormat="1" applyFont="1" applyFill="1" applyBorder="1" applyAlignment="1" applyProtection="1">
      <alignment horizontal="right" vertical="center" wrapText="1"/>
      <protection locked="0"/>
    </xf>
    <xf numFmtId="164" fontId="26" fillId="8" borderId="7" xfId="1" applyFont="1" applyFill="1" applyBorder="1" applyAlignment="1" applyProtection="1">
      <alignment horizontal="left" vertical="center" wrapText="1"/>
      <protection locked="0"/>
    </xf>
    <xf numFmtId="164" fontId="26" fillId="8" borderId="7" xfId="1" applyFont="1" applyFill="1" applyBorder="1" applyAlignment="1" applyProtection="1">
      <alignment horizontal="right" vertical="center" wrapText="1"/>
      <protection locked="0"/>
    </xf>
    <xf numFmtId="0" fontId="10" fillId="0" borderId="7" xfId="2" applyFont="1" applyBorder="1" applyAlignment="1">
      <alignment horizontal="left" vertical="top" wrapText="1"/>
    </xf>
    <xf numFmtId="164" fontId="10" fillId="0" borderId="7" xfId="1" applyFont="1" applyFill="1" applyBorder="1" applyAlignment="1">
      <alignment horizontal="center" vertical="top"/>
    </xf>
    <xf numFmtId="1" fontId="10" fillId="0" borderId="7" xfId="2" applyNumberFormat="1" applyFont="1" applyBorder="1" applyAlignment="1">
      <alignment horizontal="right" vertical="top"/>
    </xf>
    <xf numFmtId="164" fontId="10" fillId="0" borderId="7" xfId="1" applyFont="1" applyFill="1" applyBorder="1" applyAlignment="1" applyProtection="1">
      <alignment horizontal="right" vertical="top"/>
    </xf>
    <xf numFmtId="0" fontId="10" fillId="0" borderId="7" xfId="2" applyFont="1" applyBorder="1" applyAlignment="1">
      <alignment horizontal="center" vertical="top" wrapText="1"/>
    </xf>
    <xf numFmtId="1" fontId="10" fillId="7" borderId="58" xfId="0" applyNumberFormat="1" applyFont="1" applyFill="1" applyBorder="1" applyAlignment="1" applyProtection="1">
      <alignment horizontal="center" vertical="center" wrapText="1"/>
      <protection locked="0"/>
    </xf>
    <xf numFmtId="0" fontId="10" fillId="5" borderId="14" xfId="2" applyFont="1" applyFill="1" applyBorder="1"/>
    <xf numFmtId="0" fontId="10" fillId="7" borderId="6" xfId="0" applyFont="1" applyFill="1" applyBorder="1" applyAlignment="1">
      <alignment horizontal="left" vertical="center" wrapText="1"/>
    </xf>
    <xf numFmtId="165" fontId="10" fillId="8" borderId="6" xfId="1" applyNumberFormat="1" applyFont="1" applyFill="1" applyBorder="1" applyAlignment="1" applyProtection="1">
      <alignment horizontal="right" vertical="center" wrapText="1"/>
      <protection locked="0"/>
    </xf>
    <xf numFmtId="164" fontId="10" fillId="8" borderId="6" xfId="1" applyFont="1" applyFill="1" applyBorder="1" applyAlignment="1" applyProtection="1">
      <alignment horizontal="left" vertical="center" wrapText="1"/>
      <protection locked="0"/>
    </xf>
    <xf numFmtId="0" fontId="10" fillId="5" borderId="39" xfId="2" applyFont="1" applyFill="1" applyBorder="1"/>
    <xf numFmtId="165" fontId="10" fillId="0" borderId="7" xfId="2" applyNumberFormat="1" applyFont="1" applyBorder="1" applyAlignment="1">
      <alignment vertical="top" wrapText="1"/>
    </xf>
    <xf numFmtId="0" fontId="10" fillId="0" borderId="7" xfId="2" applyFont="1" applyBorder="1" applyAlignment="1">
      <alignment horizontal="right" vertical="top" wrapText="1"/>
    </xf>
    <xf numFmtId="165" fontId="10" fillId="0" borderId="7" xfId="2" applyNumberFormat="1" applyFont="1" applyBorder="1" applyAlignment="1">
      <alignment vertical="top"/>
    </xf>
    <xf numFmtId="0" fontId="10" fillId="0" borderId="7" xfId="2" applyFont="1" applyBorder="1" applyAlignment="1">
      <alignment horizontal="left" vertical="top"/>
    </xf>
    <xf numFmtId="0" fontId="10" fillId="0" borderId="7" xfId="2" applyFont="1" applyBorder="1" applyAlignment="1">
      <alignment horizontal="right" vertical="top"/>
    </xf>
    <xf numFmtId="2" fontId="45" fillId="8" borderId="7" xfId="0" applyNumberFormat="1" applyFont="1" applyFill="1" applyBorder="1" applyAlignment="1" applyProtection="1">
      <alignment horizontal="center" vertical="center"/>
      <protection locked="0"/>
    </xf>
    <xf numFmtId="0" fontId="45" fillId="5" borderId="72" xfId="2" applyFont="1" applyFill="1" applyBorder="1"/>
    <xf numFmtId="0" fontId="45" fillId="5" borderId="14" xfId="2" applyFont="1" applyFill="1" applyBorder="1"/>
    <xf numFmtId="2" fontId="45" fillId="8" borderId="6" xfId="0" applyNumberFormat="1" applyFont="1" applyFill="1" applyBorder="1" applyAlignment="1" applyProtection="1">
      <alignment horizontal="center" vertical="center" wrapText="1"/>
      <protection locked="0"/>
    </xf>
    <xf numFmtId="2" fontId="45" fillId="8" borderId="25" xfId="0" applyNumberFormat="1" applyFont="1" applyFill="1" applyBorder="1" applyAlignment="1" applyProtection="1">
      <alignment horizontal="center" vertical="center" wrapText="1"/>
      <protection locked="0"/>
    </xf>
    <xf numFmtId="165" fontId="10" fillId="8" borderId="7" xfId="1" applyNumberFormat="1" applyFont="1" applyFill="1" applyBorder="1" applyAlignment="1" applyProtection="1">
      <alignment horizontal="left" vertical="top" wrapText="1"/>
      <protection locked="0"/>
    </xf>
    <xf numFmtId="164" fontId="10" fillId="8" borderId="7" xfId="1" applyFont="1" applyFill="1" applyBorder="1" applyAlignment="1" applyProtection="1">
      <alignment horizontal="center" vertical="center" wrapText="1"/>
      <protection locked="0"/>
    </xf>
    <xf numFmtId="164" fontId="17" fillId="7" borderId="16" xfId="1" applyFont="1" applyFill="1" applyBorder="1" applyAlignment="1">
      <alignment horizontal="right" vertical="center" wrapText="1"/>
    </xf>
    <xf numFmtId="0" fontId="17" fillId="0" borderId="0" xfId="2" applyFont="1" applyAlignment="1">
      <alignment vertical="top" wrapText="1"/>
    </xf>
    <xf numFmtId="164" fontId="10" fillId="8" borderId="11" xfId="1" applyFont="1" applyFill="1" applyBorder="1" applyAlignment="1" applyProtection="1">
      <alignment horizontal="center" vertical="center" wrapText="1"/>
      <protection locked="0"/>
    </xf>
    <xf numFmtId="164" fontId="10" fillId="8" borderId="11" xfId="1" applyFont="1" applyFill="1" applyBorder="1" applyAlignment="1" applyProtection="1">
      <alignment horizontal="right" vertical="center" wrapText="1"/>
      <protection locked="0"/>
    </xf>
    <xf numFmtId="164" fontId="45" fillId="8" borderId="6" xfId="0" applyNumberFormat="1" applyFont="1" applyFill="1" applyBorder="1" applyAlignment="1" applyProtection="1">
      <alignment horizontal="center" vertical="center" wrapText="1"/>
      <protection locked="0"/>
    </xf>
    <xf numFmtId="0" fontId="45" fillId="0" borderId="7" xfId="2" applyFont="1" applyBorder="1" applyAlignment="1">
      <alignment vertical="top" wrapText="1"/>
    </xf>
    <xf numFmtId="0" fontId="62" fillId="5" borderId="18" xfId="2" applyFont="1" applyFill="1" applyBorder="1"/>
    <xf numFmtId="165" fontId="10" fillId="0" borderId="7" xfId="1" applyNumberFormat="1" applyFont="1" applyFill="1" applyBorder="1" applyAlignment="1" applyProtection="1">
      <alignment horizontal="right" vertical="top" wrapText="1"/>
    </xf>
    <xf numFmtId="0" fontId="10" fillId="5" borderId="0" xfId="2" applyFont="1" applyFill="1" applyAlignment="1">
      <alignment vertical="top"/>
    </xf>
    <xf numFmtId="165" fontId="10" fillId="5" borderId="7" xfId="1" applyNumberFormat="1" applyFont="1" applyFill="1" applyBorder="1" applyAlignment="1" applyProtection="1">
      <alignment horizontal="right" vertical="top" wrapText="1"/>
    </xf>
    <xf numFmtId="0" fontId="66" fillId="0" borderId="7" xfId="0" applyFont="1" applyBorder="1" applyAlignment="1">
      <alignment horizontal="center" vertical="center"/>
    </xf>
    <xf numFmtId="0" fontId="10" fillId="5" borderId="0" xfId="2" applyFont="1" applyFill="1" applyAlignment="1">
      <alignment vertical="top" wrapText="1"/>
    </xf>
    <xf numFmtId="0" fontId="64" fillId="0" borderId="0" xfId="10" applyFont="1" applyAlignment="1">
      <alignment vertical="top" wrapText="1"/>
    </xf>
    <xf numFmtId="0" fontId="39" fillId="0" borderId="0" xfId="10" applyFont="1" applyAlignment="1">
      <alignment vertical="top" wrapText="1"/>
    </xf>
    <xf numFmtId="0" fontId="38" fillId="19" borderId="0" xfId="10" applyFont="1" applyFill="1" applyAlignment="1">
      <alignment vertical="top" wrapText="1"/>
    </xf>
    <xf numFmtId="164" fontId="10" fillId="7" borderId="7" xfId="13" applyFont="1" applyFill="1" applyBorder="1" applyAlignment="1">
      <alignment horizontal="right" vertical="center" wrapText="1"/>
    </xf>
    <xf numFmtId="164" fontId="10" fillId="8" borderId="7" xfId="13" applyFont="1" applyFill="1" applyBorder="1" applyAlignment="1" applyProtection="1">
      <alignment horizontal="right" vertical="center" wrapText="1"/>
      <protection locked="0"/>
    </xf>
    <xf numFmtId="164" fontId="10" fillId="7" borderId="16" xfId="13" applyFont="1" applyFill="1" applyBorder="1" applyAlignment="1">
      <alignment horizontal="right" vertical="center" wrapText="1"/>
    </xf>
    <xf numFmtId="0" fontId="45" fillId="5" borderId="39" xfId="2" applyFont="1" applyFill="1" applyBorder="1"/>
    <xf numFmtId="0" fontId="10" fillId="0" borderId="11" xfId="2" applyFont="1" applyBorder="1"/>
    <xf numFmtId="0" fontId="45" fillId="0" borderId="18" xfId="2" applyFont="1" applyBorder="1"/>
    <xf numFmtId="0" fontId="74" fillId="0" borderId="0" xfId="2" applyFont="1" applyAlignment="1">
      <alignment vertical="top" wrapText="1"/>
    </xf>
    <xf numFmtId="0" fontId="75" fillId="0" borderId="7" xfId="2" applyFont="1" applyBorder="1" applyAlignment="1">
      <alignment vertical="center" wrapText="1"/>
    </xf>
    <xf numFmtId="0" fontId="77" fillId="0" borderId="18" xfId="2" applyFont="1" applyBorder="1" applyAlignment="1">
      <alignment vertical="top"/>
    </xf>
    <xf numFmtId="0" fontId="61" fillId="0" borderId="14" xfId="0" applyFont="1" applyBorder="1" applyAlignment="1">
      <alignment vertical="top"/>
    </xf>
    <xf numFmtId="165" fontId="72" fillId="0" borderId="7" xfId="0" applyNumberFormat="1" applyFont="1" applyBorder="1" applyAlignment="1">
      <alignment horizontal="center" vertical="center"/>
    </xf>
    <xf numFmtId="0" fontId="72" fillId="0" borderId="7" xfId="0" applyFont="1" applyBorder="1" applyAlignment="1">
      <alignment horizontal="left" vertical="center"/>
    </xf>
    <xf numFmtId="164" fontId="72" fillId="0" borderId="7" xfId="13" applyFont="1" applyFill="1" applyBorder="1" applyAlignment="1">
      <alignment horizontal="right" vertical="center"/>
    </xf>
    <xf numFmtId="164" fontId="77" fillId="0" borderId="56" xfId="13" applyFont="1" applyFill="1" applyBorder="1" applyAlignment="1" applyProtection="1">
      <alignment horizontal="right" vertical="center" wrapText="1"/>
    </xf>
    <xf numFmtId="164" fontId="10" fillId="0" borderId="0" xfId="12" applyFont="1" applyBorder="1" applyAlignment="1">
      <alignment horizontal="center" vertical="top"/>
    </xf>
    <xf numFmtId="0" fontId="10" fillId="0" borderId="7" xfId="0" applyFont="1" applyBorder="1" applyAlignment="1">
      <alignment vertical="top"/>
    </xf>
    <xf numFmtId="0" fontId="10" fillId="0" borderId="0" xfId="0" applyFont="1" applyAlignment="1">
      <alignment horizontal="left" vertical="top"/>
    </xf>
    <xf numFmtId="0" fontId="10" fillId="0" borderId="39" xfId="10" applyFont="1" applyBorder="1" applyAlignment="1">
      <alignment vertical="top"/>
    </xf>
    <xf numFmtId="0" fontId="10" fillId="0" borderId="68" xfId="10" applyFont="1" applyBorder="1" applyAlignment="1">
      <alignment vertical="top"/>
    </xf>
    <xf numFmtId="164" fontId="10" fillId="0" borderId="7" xfId="12" applyFont="1" applyBorder="1" applyAlignment="1">
      <alignment horizontal="center" vertical="top"/>
    </xf>
    <xf numFmtId="0" fontId="22" fillId="0" borderId="39" xfId="10" applyFont="1" applyBorder="1" applyAlignment="1">
      <alignment vertical="top"/>
    </xf>
    <xf numFmtId="0" fontId="22" fillId="0" borderId="7" xfId="0" applyFont="1" applyBorder="1" applyAlignment="1">
      <alignment vertical="top"/>
    </xf>
    <xf numFmtId="0" fontId="22" fillId="0" borderId="0" xfId="10" applyFont="1" applyAlignment="1">
      <alignment vertical="top"/>
    </xf>
    <xf numFmtId="0" fontId="22" fillId="0" borderId="7" xfId="10" applyFont="1" applyBorder="1" applyAlignment="1">
      <alignment vertical="top"/>
    </xf>
    <xf numFmtId="1" fontId="22" fillId="0" borderId="69" xfId="0" applyNumberFormat="1" applyFont="1" applyBorder="1" applyAlignment="1" applyProtection="1">
      <alignment vertical="top"/>
      <protection locked="0"/>
    </xf>
    <xf numFmtId="0" fontId="64" fillId="0" borderId="7" xfId="10" applyFont="1" applyBorder="1" applyAlignment="1">
      <alignment vertical="top"/>
    </xf>
    <xf numFmtId="165" fontId="10" fillId="8" borderId="17" xfId="13" applyNumberFormat="1" applyFont="1" applyFill="1" applyBorder="1" applyAlignment="1" applyProtection="1">
      <alignment horizontal="right" vertical="center" wrapText="1"/>
      <protection locked="0"/>
    </xf>
    <xf numFmtId="164" fontId="10" fillId="8" borderId="17" xfId="13" applyFont="1" applyFill="1" applyBorder="1" applyAlignment="1" applyProtection="1">
      <alignment horizontal="left" vertical="center" wrapText="1"/>
      <protection locked="0"/>
    </xf>
    <xf numFmtId="164" fontId="10" fillId="8" borderId="17" xfId="13" applyFont="1" applyFill="1" applyBorder="1" applyAlignment="1" applyProtection="1">
      <alignment horizontal="right" vertical="center" wrapText="1"/>
      <protection locked="0"/>
    </xf>
    <xf numFmtId="0" fontId="39" fillId="0" borderId="7" xfId="2" applyFont="1" applyBorder="1" applyAlignment="1">
      <alignment vertical="center" wrapText="1"/>
    </xf>
    <xf numFmtId="165" fontId="39" fillId="0" borderId="7" xfId="13" applyNumberFormat="1" applyFont="1" applyFill="1" applyBorder="1" applyAlignment="1" applyProtection="1">
      <alignment vertical="center" wrapText="1"/>
    </xf>
    <xf numFmtId="164" fontId="39" fillId="7" borderId="7" xfId="13" applyFont="1" applyFill="1" applyBorder="1" applyAlignment="1">
      <alignment horizontal="right" vertical="center" wrapText="1"/>
    </xf>
    <xf numFmtId="164" fontId="45" fillId="7" borderId="7" xfId="0" applyNumberFormat="1" applyFont="1" applyFill="1" applyBorder="1" applyAlignment="1" applyProtection="1">
      <alignment horizontal="center" vertical="center" wrapText="1"/>
      <protection locked="0"/>
    </xf>
    <xf numFmtId="165" fontId="10" fillId="8" borderId="7" xfId="13" applyNumberFormat="1" applyFont="1" applyFill="1" applyBorder="1" applyAlignment="1" applyProtection="1">
      <alignment horizontal="right" vertical="center" wrapText="1"/>
      <protection locked="0"/>
    </xf>
    <xf numFmtId="164" fontId="10" fillId="8" borderId="7" xfId="13" applyFont="1" applyFill="1" applyBorder="1" applyAlignment="1" applyProtection="1">
      <alignment horizontal="left" vertical="center" wrapText="1"/>
      <protection locked="0"/>
    </xf>
    <xf numFmtId="165" fontId="39" fillId="5" borderId="7" xfId="13" applyNumberFormat="1" applyFont="1" applyFill="1" applyBorder="1" applyAlignment="1" applyProtection="1">
      <alignment horizontal="right" vertical="top" wrapText="1"/>
    </xf>
    <xf numFmtId="164" fontId="39" fillId="5" borderId="7" xfId="13" applyFont="1" applyFill="1" applyBorder="1" applyAlignment="1" applyProtection="1">
      <alignment horizontal="left" vertical="top" wrapText="1"/>
    </xf>
    <xf numFmtId="164" fontId="10" fillId="0" borderId="7" xfId="13" applyFont="1" applyFill="1" applyBorder="1" applyAlignment="1" applyProtection="1">
      <alignment horizontal="right" vertical="top"/>
    </xf>
    <xf numFmtId="165" fontId="10" fillId="0" borderId="7" xfId="2" applyNumberFormat="1" applyFont="1" applyBorder="1" applyAlignment="1">
      <alignment horizontal="right" vertical="top"/>
    </xf>
    <xf numFmtId="0" fontId="39" fillId="7" borderId="7" xfId="0" applyFont="1" applyFill="1" applyBorder="1" applyAlignment="1">
      <alignment horizontal="left" vertical="center" wrapText="1"/>
    </xf>
    <xf numFmtId="165" fontId="39" fillId="8" borderId="7" xfId="13" applyNumberFormat="1" applyFont="1" applyFill="1" applyBorder="1" applyAlignment="1" applyProtection="1">
      <alignment horizontal="right" vertical="center" wrapText="1"/>
      <protection locked="0"/>
    </xf>
    <xf numFmtId="164" fontId="39" fillId="8" borderId="7" xfId="13" applyFont="1" applyFill="1" applyBorder="1" applyAlignment="1" applyProtection="1">
      <alignment horizontal="left" vertical="center" wrapText="1"/>
      <protection locked="0"/>
    </xf>
    <xf numFmtId="164" fontId="10" fillId="8" borderId="0" xfId="13" applyFont="1" applyFill="1" applyBorder="1" applyAlignment="1" applyProtection="1">
      <alignment horizontal="right" vertical="center" wrapText="1"/>
      <protection locked="0"/>
    </xf>
    <xf numFmtId="0" fontId="45" fillId="5" borderId="15" xfId="2" applyFont="1" applyFill="1" applyBorder="1"/>
    <xf numFmtId="0" fontId="17" fillId="7" borderId="65" xfId="0" applyFont="1" applyFill="1" applyBorder="1" applyAlignment="1">
      <alignment horizontal="left" vertical="center" wrapText="1"/>
    </xf>
    <xf numFmtId="165" fontId="10" fillId="7" borderId="65" xfId="13" applyNumberFormat="1" applyFont="1" applyFill="1" applyBorder="1" applyAlignment="1">
      <alignment horizontal="right" vertical="center" wrapText="1"/>
    </xf>
    <xf numFmtId="164" fontId="10" fillId="7" borderId="65" xfId="13" applyFont="1" applyFill="1" applyBorder="1" applyAlignment="1">
      <alignment horizontal="left" vertical="center" wrapText="1"/>
    </xf>
    <xf numFmtId="164" fontId="10" fillId="7" borderId="65" xfId="13" applyFont="1" applyFill="1" applyBorder="1" applyAlignment="1">
      <alignment horizontal="right" vertical="center" wrapText="1"/>
    </xf>
    <xf numFmtId="164" fontId="45" fillId="7" borderId="16" xfId="13" applyFont="1" applyFill="1" applyBorder="1" applyAlignment="1">
      <alignment horizontal="right" vertical="center" wrapText="1"/>
    </xf>
    <xf numFmtId="164" fontId="45" fillId="8" borderId="65" xfId="0" applyNumberFormat="1" applyFont="1" applyFill="1" applyBorder="1" applyAlignment="1" applyProtection="1">
      <alignment horizontal="center" vertical="center" wrapText="1"/>
      <protection locked="0"/>
    </xf>
    <xf numFmtId="1" fontId="45" fillId="7" borderId="65" xfId="0" applyNumberFormat="1" applyFont="1" applyFill="1" applyBorder="1" applyAlignment="1" applyProtection="1">
      <alignment horizontal="center" vertical="center" wrapText="1"/>
      <protection locked="0"/>
    </xf>
    <xf numFmtId="164" fontId="45" fillId="7" borderId="0" xfId="13" applyFont="1" applyFill="1" applyBorder="1" applyAlignment="1">
      <alignment horizontal="right" vertical="center" wrapText="1"/>
    </xf>
    <xf numFmtId="0" fontId="61" fillId="7" borderId="11" xfId="0" applyFont="1" applyFill="1" applyBorder="1" applyAlignment="1">
      <alignment horizontal="left" vertical="center" wrapText="1"/>
    </xf>
    <xf numFmtId="165" fontId="26" fillId="8" borderId="11" xfId="13" applyNumberFormat="1" applyFont="1" applyFill="1" applyBorder="1" applyAlignment="1" applyProtection="1">
      <alignment horizontal="center" vertical="center" wrapText="1"/>
      <protection locked="0"/>
    </xf>
    <xf numFmtId="164" fontId="26" fillId="8" borderId="0" xfId="13" applyFont="1" applyFill="1" applyBorder="1" applyAlignment="1" applyProtection="1">
      <alignment horizontal="left" vertical="center" wrapText="1"/>
      <protection locked="0"/>
    </xf>
    <xf numFmtId="164" fontId="26" fillId="8" borderId="27" xfId="13" applyFont="1" applyFill="1" applyBorder="1" applyAlignment="1" applyProtection="1">
      <alignment horizontal="right" vertical="center" wrapText="1"/>
      <protection locked="0"/>
    </xf>
    <xf numFmtId="164" fontId="45" fillId="8" borderId="11" xfId="0" applyNumberFormat="1" applyFont="1" applyFill="1" applyBorder="1" applyAlignment="1" applyProtection="1">
      <alignment horizontal="center" vertical="center" wrapText="1"/>
      <protection locked="0"/>
    </xf>
    <xf numFmtId="1" fontId="45" fillId="7" borderId="22" xfId="0" applyNumberFormat="1" applyFont="1" applyFill="1" applyBorder="1" applyAlignment="1" applyProtection="1">
      <alignment horizontal="center" vertical="center" wrapText="1"/>
      <protection locked="0"/>
    </xf>
    <xf numFmtId="165" fontId="10" fillId="8" borderId="74" xfId="13" applyNumberFormat="1" applyFont="1" applyFill="1" applyBorder="1" applyAlignment="1" applyProtection="1">
      <alignment horizontal="right" vertical="center" wrapText="1"/>
      <protection locked="0"/>
    </xf>
    <xf numFmtId="1" fontId="10" fillId="7" borderId="60" xfId="0" applyNumberFormat="1" applyFont="1" applyFill="1" applyBorder="1" applyAlignment="1" applyProtection="1">
      <alignment horizontal="center" vertical="center" wrapText="1"/>
      <protection locked="0"/>
    </xf>
    <xf numFmtId="1" fontId="10" fillId="7" borderId="18" xfId="0" applyNumberFormat="1" applyFont="1" applyFill="1" applyBorder="1" applyAlignment="1" applyProtection="1">
      <alignment horizontal="center" vertical="center" wrapText="1"/>
      <protection locked="0"/>
    </xf>
    <xf numFmtId="1" fontId="45" fillId="7" borderId="18" xfId="0" applyNumberFormat="1" applyFont="1" applyFill="1" applyBorder="1" applyAlignment="1" applyProtection="1">
      <alignment horizontal="center" vertical="center" wrapText="1"/>
      <protection locked="0"/>
    </xf>
    <xf numFmtId="1" fontId="10" fillId="8" borderId="11" xfId="0" applyNumberFormat="1" applyFont="1" applyFill="1" applyBorder="1" applyAlignment="1" applyProtection="1">
      <alignment horizontal="center" vertical="center" wrapText="1"/>
      <protection locked="0"/>
    </xf>
    <xf numFmtId="0" fontId="10" fillId="0" borderId="0" xfId="2" applyFont="1" applyAlignment="1">
      <alignment horizontal="right" vertical="top" wrapText="1"/>
    </xf>
    <xf numFmtId="0" fontId="64" fillId="7" borderId="7" xfId="0" applyFont="1" applyFill="1" applyBorder="1" applyAlignment="1">
      <alignment horizontal="left" vertical="center" wrapText="1"/>
    </xf>
    <xf numFmtId="0" fontId="10" fillId="0" borderId="7" xfId="2" applyFont="1" applyBorder="1" applyAlignment="1">
      <alignment vertical="top" wrapText="1"/>
    </xf>
    <xf numFmtId="0" fontId="69" fillId="0" borderId="7" xfId="2" applyFont="1" applyBorder="1" applyAlignment="1">
      <alignment vertical="center"/>
    </xf>
    <xf numFmtId="0" fontId="69" fillId="0" borderId="7" xfId="2" applyFont="1" applyBorder="1" applyAlignment="1">
      <alignment vertical="center" wrapText="1"/>
    </xf>
    <xf numFmtId="0" fontId="45" fillId="5" borderId="7" xfId="2" applyFont="1" applyFill="1" applyBorder="1"/>
    <xf numFmtId="164" fontId="45" fillId="0" borderId="7" xfId="2" applyNumberFormat="1" applyFont="1" applyBorder="1" applyAlignment="1">
      <alignment vertical="top"/>
    </xf>
    <xf numFmtId="0" fontId="45" fillId="0" borderId="7" xfId="2" applyFont="1" applyBorder="1" applyAlignment="1">
      <alignment vertical="top"/>
    </xf>
    <xf numFmtId="0" fontId="39" fillId="0" borderId="0" xfId="10" applyFont="1" applyAlignment="1">
      <alignment horizontal="center" vertical="top"/>
    </xf>
    <xf numFmtId="0" fontId="39" fillId="0" borderId="0" xfId="10" applyFont="1" applyAlignment="1">
      <alignment horizontal="right" vertical="top"/>
    </xf>
    <xf numFmtId="1" fontId="45" fillId="7" borderId="16" xfId="0" applyNumberFormat="1" applyFont="1" applyFill="1" applyBorder="1" applyAlignment="1" applyProtection="1">
      <alignment horizontal="center" vertical="center" wrapText="1"/>
      <protection locked="0"/>
    </xf>
    <xf numFmtId="164" fontId="10" fillId="8" borderId="17" xfId="1" applyFont="1" applyFill="1" applyBorder="1" applyAlignment="1" applyProtection="1">
      <alignment horizontal="center" vertical="center" wrapText="1"/>
      <protection locked="0"/>
    </xf>
    <xf numFmtId="0" fontId="10" fillId="7" borderId="7" xfId="0" applyFont="1" applyFill="1" applyBorder="1" applyAlignment="1">
      <alignment horizontal="center" vertical="center" wrapText="1"/>
    </xf>
    <xf numFmtId="164" fontId="26" fillId="8" borderId="7" xfId="0" quotePrefix="1" applyNumberFormat="1" applyFont="1" applyFill="1" applyBorder="1" applyAlignment="1" applyProtection="1">
      <alignment horizontal="center" vertical="center" wrapText="1"/>
      <protection locked="0"/>
    </xf>
    <xf numFmtId="1" fontId="26" fillId="7" borderId="23" xfId="0" applyNumberFormat="1" applyFont="1" applyFill="1" applyBorder="1" applyAlignment="1" applyProtection="1">
      <alignment horizontal="center" vertical="center" wrapText="1"/>
      <protection locked="0"/>
    </xf>
    <xf numFmtId="1" fontId="26" fillId="7" borderId="23" xfId="0" quotePrefix="1" applyNumberFormat="1" applyFont="1" applyFill="1" applyBorder="1" applyAlignment="1" applyProtection="1">
      <alignment horizontal="center" vertical="center" wrapText="1"/>
      <protection locked="0"/>
    </xf>
    <xf numFmtId="164" fontId="26" fillId="8" borderId="7" xfId="0" applyNumberFormat="1" applyFont="1" applyFill="1" applyBorder="1" applyAlignment="1" applyProtection="1">
      <alignment horizontal="center" vertical="center" wrapText="1"/>
      <protection locked="0"/>
    </xf>
    <xf numFmtId="165" fontId="10" fillId="8" borderId="74" xfId="1" applyNumberFormat="1" applyFont="1" applyFill="1" applyBorder="1" applyAlignment="1" applyProtection="1">
      <alignment horizontal="right" vertical="center" wrapText="1"/>
      <protection locked="0"/>
    </xf>
    <xf numFmtId="0" fontId="79" fillId="0" borderId="0" xfId="0" applyFont="1"/>
    <xf numFmtId="0" fontId="80" fillId="0" borderId="0" xfId="10" applyFont="1"/>
    <xf numFmtId="0" fontId="82" fillId="0" borderId="0" xfId="10" applyFont="1"/>
    <xf numFmtId="0" fontId="66" fillId="0" borderId="7" xfId="10" applyFont="1" applyBorder="1" applyAlignment="1">
      <alignment horizontal="left" vertical="center"/>
    </xf>
    <xf numFmtId="0" fontId="66" fillId="0" borderId="18" xfId="0" applyFont="1" applyBorder="1" applyAlignment="1">
      <alignment horizontal="left" vertical="center"/>
    </xf>
    <xf numFmtId="0" fontId="66" fillId="0" borderId="7" xfId="10" applyFont="1" applyBorder="1" applyAlignment="1">
      <alignment vertical="top" wrapText="1"/>
    </xf>
    <xf numFmtId="1" fontId="66" fillId="0" borderId="7" xfId="0" applyNumberFormat="1" applyFont="1" applyBorder="1" applyAlignment="1">
      <alignment horizontal="center" vertical="center"/>
    </xf>
    <xf numFmtId="0" fontId="66" fillId="0" borderId="7" xfId="0" applyFont="1" applyBorder="1" applyAlignment="1">
      <alignment horizontal="left" vertical="center"/>
    </xf>
    <xf numFmtId="164" fontId="66" fillId="0" borderId="7" xfId="11" applyFont="1" applyFill="1" applyBorder="1" applyAlignment="1">
      <alignment horizontal="left" vertical="center"/>
    </xf>
    <xf numFmtId="164" fontId="66" fillId="0" borderId="56" xfId="11" applyFont="1" applyFill="1" applyBorder="1" applyAlignment="1" applyProtection="1">
      <alignment horizontal="center" vertical="center" wrapText="1"/>
    </xf>
    <xf numFmtId="1" fontId="66" fillId="0" borderId="56" xfId="0" applyNumberFormat="1" applyFont="1" applyBorder="1" applyAlignment="1" applyProtection="1">
      <alignment horizontal="center" vertical="center" wrapText="1"/>
      <protection locked="0"/>
    </xf>
    <xf numFmtId="0" fontId="66" fillId="0" borderId="0" xfId="10" applyFont="1" applyAlignment="1">
      <alignment horizontal="center" vertical="center" wrapText="1"/>
    </xf>
    <xf numFmtId="0" fontId="66" fillId="0" borderId="7" xfId="10" applyFont="1" applyBorder="1" applyAlignment="1">
      <alignment horizontal="center" vertical="center" wrapText="1"/>
    </xf>
    <xf numFmtId="1" fontId="66" fillId="0" borderId="69" xfId="0" applyNumberFormat="1" applyFont="1" applyBorder="1" applyAlignment="1" applyProtection="1">
      <alignment horizontal="center" vertical="center" wrapText="1"/>
      <protection locked="0"/>
    </xf>
    <xf numFmtId="0" fontId="25" fillId="0" borderId="0" xfId="10" applyFont="1" applyAlignment="1">
      <alignment vertical="top"/>
    </xf>
    <xf numFmtId="0" fontId="66" fillId="0" borderId="27" xfId="0" applyFont="1" applyBorder="1" applyAlignment="1">
      <alignment horizontal="left" vertical="center"/>
    </xf>
    <xf numFmtId="0" fontId="17" fillId="7" borderId="11" xfId="10" applyFont="1" applyFill="1" applyBorder="1" applyAlignment="1">
      <alignment horizontal="left" vertical="center" wrapText="1"/>
    </xf>
    <xf numFmtId="164" fontId="45" fillId="8" borderId="11" xfId="10" applyNumberFormat="1" applyFont="1" applyFill="1" applyBorder="1" applyAlignment="1" applyProtection="1">
      <alignment horizontal="center" vertical="center" wrapText="1"/>
      <protection locked="0"/>
    </xf>
    <xf numFmtId="0" fontId="66" fillId="0" borderId="15" xfId="10" applyFont="1" applyBorder="1"/>
    <xf numFmtId="0" fontId="66" fillId="0" borderId="18" xfId="10" applyFont="1" applyBorder="1"/>
    <xf numFmtId="0" fontId="66" fillId="0" borderId="7" xfId="10" applyFont="1" applyBorder="1"/>
    <xf numFmtId="165" fontId="66" fillId="0" borderId="7" xfId="10" applyNumberFormat="1" applyFont="1" applyBorder="1" applyAlignment="1">
      <alignment horizontal="center" vertical="center"/>
    </xf>
    <xf numFmtId="0" fontId="66" fillId="0" borderId="7" xfId="10" applyFont="1" applyBorder="1" applyAlignment="1">
      <alignment horizontal="center" vertical="center"/>
    </xf>
    <xf numFmtId="164" fontId="66" fillId="0" borderId="7" xfId="10" applyNumberFormat="1" applyFont="1" applyBorder="1" applyAlignment="1">
      <alignment horizontal="center" vertical="center"/>
    </xf>
    <xf numFmtId="164" fontId="66" fillId="0" borderId="7" xfId="12" applyFont="1" applyFill="1" applyBorder="1" applyAlignment="1">
      <alignment horizontal="center" vertical="center"/>
    </xf>
    <xf numFmtId="0" fontId="73" fillId="0" borderId="7" xfId="10" applyFont="1" applyBorder="1" applyAlignment="1">
      <alignment horizontal="center" vertical="top"/>
    </xf>
    <xf numFmtId="1" fontId="73" fillId="0" borderId="7" xfId="10" applyNumberFormat="1" applyFont="1" applyBorder="1" applyAlignment="1">
      <alignment horizontal="center" vertical="center"/>
    </xf>
    <xf numFmtId="0" fontId="73" fillId="0" borderId="7" xfId="10" applyFont="1" applyBorder="1" applyAlignment="1">
      <alignment horizontal="center" vertical="center"/>
    </xf>
    <xf numFmtId="0" fontId="66" fillId="0" borderId="40" xfId="10" applyFont="1" applyBorder="1" applyAlignment="1">
      <alignment horizontal="center" vertical="center"/>
    </xf>
    <xf numFmtId="0" fontId="17" fillId="5" borderId="23" xfId="2" applyFont="1" applyFill="1" applyBorder="1" applyAlignment="1">
      <alignment vertical="top" wrapText="1"/>
    </xf>
    <xf numFmtId="0" fontId="10" fillId="0" borderId="18" xfId="0" applyFont="1" applyBorder="1" applyAlignment="1">
      <alignment vertical="center" wrapText="1"/>
    </xf>
    <xf numFmtId="0" fontId="26" fillId="0" borderId="7" xfId="2" applyFont="1" applyBorder="1" applyAlignment="1">
      <alignment vertical="top" wrapText="1"/>
    </xf>
    <xf numFmtId="165" fontId="26" fillId="0" borderId="7" xfId="1" applyNumberFormat="1" applyFont="1" applyFill="1" applyBorder="1" applyAlignment="1" applyProtection="1">
      <alignment horizontal="right" vertical="center" wrapText="1"/>
    </xf>
    <xf numFmtId="164" fontId="26" fillId="0" borderId="7" xfId="1" applyFont="1" applyFill="1" applyBorder="1" applyAlignment="1" applyProtection="1">
      <alignment horizontal="center" vertical="center" wrapText="1"/>
    </xf>
    <xf numFmtId="164" fontId="26" fillId="0" borderId="7" xfId="1" applyFont="1" applyFill="1" applyBorder="1" applyAlignment="1" applyProtection="1">
      <alignment vertical="center" wrapText="1"/>
    </xf>
    <xf numFmtId="164" fontId="26" fillId="0" borderId="7" xfId="1" applyFont="1" applyFill="1" applyBorder="1" applyAlignment="1" applyProtection="1">
      <alignment horizontal="left" vertical="center" wrapText="1"/>
    </xf>
    <xf numFmtId="164" fontId="26" fillId="0" borderId="7" xfId="1" applyFont="1" applyFill="1" applyBorder="1" applyAlignment="1" applyProtection="1">
      <alignment horizontal="right" vertical="center" wrapText="1"/>
    </xf>
    <xf numFmtId="0" fontId="7" fillId="0" borderId="0" xfId="0" applyFont="1"/>
    <xf numFmtId="0" fontId="10" fillId="7" borderId="17" xfId="0" applyFont="1" applyFill="1" applyBorder="1" applyAlignment="1">
      <alignment horizontal="left" vertical="center" wrapText="1"/>
    </xf>
    <xf numFmtId="0" fontId="26" fillId="5" borderId="39" xfId="2" applyFont="1" applyFill="1" applyBorder="1"/>
    <xf numFmtId="0" fontId="26" fillId="0" borderId="7" xfId="2" applyFont="1" applyBorder="1" applyAlignment="1">
      <alignment horizontal="center" vertical="center" wrapText="1"/>
    </xf>
    <xf numFmtId="0" fontId="26" fillId="5" borderId="18" xfId="2" applyFont="1" applyFill="1" applyBorder="1"/>
    <xf numFmtId="0" fontId="26" fillId="0" borderId="7" xfId="0" applyFont="1" applyBorder="1" applyAlignment="1">
      <alignment vertical="center"/>
    </xf>
    <xf numFmtId="164" fontId="26" fillId="0" borderId="7" xfId="13" applyFont="1" applyFill="1" applyBorder="1" applyAlignment="1">
      <alignment horizontal="center" vertical="center" wrapText="1"/>
    </xf>
    <xf numFmtId="164" fontId="10" fillId="8" borderId="74" xfId="13" applyFont="1" applyFill="1" applyBorder="1" applyAlignment="1" applyProtection="1">
      <alignment horizontal="left" vertical="center" wrapText="1"/>
      <protection locked="0"/>
    </xf>
    <xf numFmtId="165" fontId="10" fillId="8" borderId="7" xfId="13" applyNumberFormat="1" applyFont="1" applyFill="1" applyBorder="1" applyAlignment="1" applyProtection="1">
      <alignment vertical="center" wrapText="1"/>
      <protection locked="0"/>
    </xf>
    <xf numFmtId="0" fontId="19" fillId="0" borderId="7" xfId="2" applyFont="1" applyBorder="1" applyAlignment="1">
      <alignment vertical="center" wrapText="1"/>
    </xf>
    <xf numFmtId="0" fontId="10" fillId="0" borderId="7" xfId="2" applyFont="1" applyBorder="1" applyAlignment="1">
      <alignment horizontal="center" vertical="center" wrapText="1"/>
    </xf>
    <xf numFmtId="1" fontId="10" fillId="0" borderId="69" xfId="0" applyNumberFormat="1" applyFont="1" applyBorder="1" applyAlignment="1" applyProtection="1">
      <alignment horizontal="center" vertical="center" wrapText="1"/>
      <protection locked="0"/>
    </xf>
    <xf numFmtId="0" fontId="17" fillId="5" borderId="7" xfId="2" applyFont="1" applyFill="1" applyBorder="1" applyAlignment="1">
      <alignment vertical="top" wrapText="1"/>
    </xf>
    <xf numFmtId="164" fontId="10" fillId="0" borderId="0" xfId="1" applyFont="1" applyFill="1" applyAlignment="1">
      <alignment vertical="top" wrapText="1"/>
    </xf>
    <xf numFmtId="0" fontId="17" fillId="7" borderId="23" xfId="0" applyFont="1" applyFill="1" applyBorder="1" applyAlignment="1">
      <alignment horizontal="left" vertical="center" wrapText="1"/>
    </xf>
    <xf numFmtId="0" fontId="10" fillId="0" borderId="16" xfId="2" applyFont="1" applyBorder="1" applyAlignment="1">
      <alignment vertical="center" wrapText="1"/>
    </xf>
    <xf numFmtId="165" fontId="10" fillId="0" borderId="7" xfId="13" applyNumberFormat="1" applyFont="1" applyFill="1" applyBorder="1" applyAlignment="1" applyProtection="1">
      <alignment vertical="center" wrapText="1"/>
    </xf>
    <xf numFmtId="164" fontId="10" fillId="0" borderId="7" xfId="8" applyFont="1" applyBorder="1" applyAlignment="1">
      <alignment horizontal="left" vertical="center" wrapText="1"/>
    </xf>
    <xf numFmtId="164" fontId="10" fillId="8" borderId="16" xfId="13" applyFont="1" applyFill="1" applyBorder="1" applyAlignment="1" applyProtection="1">
      <alignment horizontal="right" vertical="center" wrapText="1"/>
      <protection locked="0"/>
    </xf>
    <xf numFmtId="164" fontId="10" fillId="7" borderId="17" xfId="13" applyFont="1" applyFill="1" applyBorder="1" applyAlignment="1">
      <alignment horizontal="right" vertical="center" wrapText="1"/>
    </xf>
    <xf numFmtId="165" fontId="10" fillId="7" borderId="7" xfId="13" applyNumberFormat="1" applyFont="1" applyFill="1" applyBorder="1" applyAlignment="1">
      <alignment horizontal="right" vertical="center" wrapText="1"/>
    </xf>
    <xf numFmtId="164" fontId="10" fillId="7" borderId="7" xfId="13" applyFont="1" applyFill="1" applyBorder="1" applyAlignment="1">
      <alignment horizontal="left" vertical="center" wrapText="1"/>
    </xf>
    <xf numFmtId="165" fontId="10" fillId="7" borderId="17" xfId="13" applyNumberFormat="1" applyFont="1" applyFill="1" applyBorder="1" applyAlignment="1">
      <alignment horizontal="right" vertical="center" wrapText="1"/>
    </xf>
    <xf numFmtId="164" fontId="10" fillId="7" borderId="17" xfId="13" applyFont="1" applyFill="1" applyBorder="1" applyAlignment="1">
      <alignment horizontal="left" vertical="center" wrapText="1"/>
    </xf>
    <xf numFmtId="0" fontId="26" fillId="0" borderId="7" xfId="2" applyFont="1" applyBorder="1" applyAlignment="1">
      <alignment vertical="center"/>
    </xf>
    <xf numFmtId="165" fontId="26" fillId="7" borderId="17" xfId="13" applyNumberFormat="1" applyFont="1" applyFill="1" applyBorder="1" applyAlignment="1" applyProtection="1">
      <alignment horizontal="center" vertical="center" wrapText="1"/>
    </xf>
    <xf numFmtId="1" fontId="26" fillId="7" borderId="69" xfId="0" applyNumberFormat="1" applyFont="1" applyFill="1" applyBorder="1" applyAlignment="1" applyProtection="1">
      <alignment horizontal="center" vertical="center" wrapText="1"/>
      <protection locked="0"/>
    </xf>
    <xf numFmtId="0" fontId="26" fillId="0" borderId="7" xfId="2" applyFont="1" applyBorder="1" applyAlignment="1">
      <alignment vertical="center" wrapText="1"/>
    </xf>
    <xf numFmtId="0" fontId="26" fillId="7" borderId="7" xfId="0" applyFont="1" applyFill="1" applyBorder="1" applyAlignment="1">
      <alignment vertical="center"/>
    </xf>
    <xf numFmtId="1" fontId="26" fillId="7" borderId="16" xfId="0" applyNumberFormat="1" applyFont="1" applyFill="1" applyBorder="1" applyAlignment="1" applyProtection="1">
      <alignment horizontal="center" vertical="center" wrapText="1"/>
      <protection locked="0"/>
    </xf>
    <xf numFmtId="0" fontId="26" fillId="0" borderId="16" xfId="2" applyFont="1" applyBorder="1" applyAlignment="1">
      <alignment horizontal="center" vertical="center" wrapText="1"/>
    </xf>
    <xf numFmtId="0" fontId="49" fillId="0" borderId="7" xfId="2" applyFont="1" applyBorder="1" applyAlignment="1">
      <alignment horizontal="center" vertical="center" wrapText="1"/>
    </xf>
    <xf numFmtId="164" fontId="49" fillId="0" borderId="7" xfId="1" applyFont="1" applyFill="1" applyBorder="1" applyAlignment="1">
      <alignment horizontal="center" vertical="center" wrapText="1"/>
    </xf>
    <xf numFmtId="165" fontId="10" fillId="7" borderId="7" xfId="13" applyNumberFormat="1" applyFont="1" applyFill="1" applyBorder="1" applyAlignment="1" applyProtection="1">
      <alignment horizontal="right" vertical="center" wrapText="1"/>
    </xf>
    <xf numFmtId="0" fontId="45" fillId="8" borderId="7" xfId="10" applyFont="1" applyFill="1" applyBorder="1" applyAlignment="1" applyProtection="1">
      <alignment horizontal="center" vertical="center" wrapText="1"/>
      <protection locked="0"/>
    </xf>
    <xf numFmtId="0" fontId="10" fillId="19" borderId="0" xfId="10" applyFont="1" applyFill="1" applyAlignment="1">
      <alignment vertical="top" wrapText="1"/>
    </xf>
    <xf numFmtId="164" fontId="10" fillId="8" borderId="16" xfId="13" applyFont="1" applyFill="1" applyBorder="1" applyAlignment="1" applyProtection="1">
      <alignment horizontal="left" vertical="center" wrapText="1"/>
      <protection locked="0"/>
    </xf>
    <xf numFmtId="165" fontId="10" fillId="8" borderId="16" xfId="13" applyNumberFormat="1" applyFont="1" applyFill="1" applyBorder="1" applyAlignment="1" applyProtection="1">
      <alignment horizontal="right" vertical="center" wrapText="1"/>
      <protection locked="0"/>
    </xf>
    <xf numFmtId="164" fontId="10" fillId="0" borderId="7" xfId="13" applyFont="1" applyBorder="1" applyAlignment="1">
      <alignment horizontal="center" vertical="center" wrapText="1"/>
    </xf>
    <xf numFmtId="0" fontId="10" fillId="5" borderId="7" xfId="2" applyFont="1" applyFill="1" applyBorder="1" applyAlignment="1">
      <alignment horizontal="center" vertical="center" wrapText="1"/>
    </xf>
    <xf numFmtId="1" fontId="10" fillId="7" borderId="69" xfId="0" applyNumberFormat="1" applyFont="1" applyFill="1" applyBorder="1" applyAlignment="1" applyProtection="1">
      <alignment horizontal="center" vertical="center" wrapText="1"/>
      <protection locked="0"/>
    </xf>
    <xf numFmtId="0" fontId="10" fillId="7" borderId="7" xfId="0" applyFont="1" applyFill="1" applyBorder="1" applyAlignment="1">
      <alignment vertical="center"/>
    </xf>
    <xf numFmtId="0" fontId="10" fillId="0" borderId="6" xfId="2" applyFont="1" applyBorder="1" applyAlignment="1">
      <alignment horizontal="center" vertical="center" wrapText="1"/>
    </xf>
    <xf numFmtId="0" fontId="10" fillId="0" borderId="40" xfId="2" applyFont="1" applyBorder="1" applyAlignment="1">
      <alignment horizontal="center" vertical="center" wrapText="1"/>
    </xf>
    <xf numFmtId="1" fontId="26" fillId="8" borderId="6" xfId="0" applyNumberFormat="1" applyFont="1" applyFill="1" applyBorder="1" applyAlignment="1" applyProtection="1">
      <alignment horizontal="center" vertical="center" wrapText="1"/>
      <protection locked="0"/>
    </xf>
    <xf numFmtId="0" fontId="64" fillId="0" borderId="0" xfId="10" applyFont="1" applyAlignment="1">
      <alignment vertical="top"/>
    </xf>
    <xf numFmtId="0" fontId="83" fillId="0" borderId="0" xfId="10" applyFont="1"/>
    <xf numFmtId="0" fontId="64" fillId="0" borderId="0" xfId="10" applyFont="1" applyAlignment="1">
      <alignment horizontal="right" vertical="top"/>
    </xf>
    <xf numFmtId="164" fontId="64" fillId="0" borderId="0" xfId="12" applyFont="1" applyFill="1" applyAlignment="1">
      <alignment horizontal="right" vertical="top"/>
    </xf>
    <xf numFmtId="0" fontId="64" fillId="0" borderId="0" xfId="10" applyFont="1" applyAlignment="1">
      <alignment horizontal="center" vertical="top" wrapText="1"/>
    </xf>
    <xf numFmtId="0" fontId="84" fillId="0" borderId="0" xfId="10" applyFont="1"/>
    <xf numFmtId="0" fontId="39" fillId="0" borderId="0" xfId="10" applyFont="1" applyAlignment="1">
      <alignment vertical="top"/>
    </xf>
    <xf numFmtId="1" fontId="39" fillId="0" borderId="0" xfId="10" applyNumberFormat="1" applyFont="1" applyAlignment="1">
      <alignment horizontal="right" vertical="top"/>
    </xf>
    <xf numFmtId="164" fontId="39" fillId="0" borderId="0" xfId="12" applyFont="1" applyFill="1" applyBorder="1" applyAlignment="1" applyProtection="1">
      <alignment horizontal="right" vertical="top"/>
    </xf>
    <xf numFmtId="164" fontId="39" fillId="0" borderId="0" xfId="12" applyFont="1" applyFill="1" applyAlignment="1">
      <alignment horizontal="right" vertical="top"/>
    </xf>
    <xf numFmtId="0" fontId="39" fillId="0" borderId="0" xfId="10" applyFont="1" applyAlignment="1">
      <alignment horizontal="center" vertical="top" wrapText="1"/>
    </xf>
    <xf numFmtId="0" fontId="85" fillId="0" borderId="0" xfId="10" applyFont="1"/>
    <xf numFmtId="0" fontId="38" fillId="0" borderId="12" xfId="10" applyFont="1" applyBorder="1" applyAlignment="1">
      <alignment horizontal="center" vertical="center" wrapText="1"/>
    </xf>
    <xf numFmtId="1" fontId="38" fillId="0" borderId="9" xfId="10" applyNumberFormat="1" applyFont="1" applyBorder="1" applyAlignment="1">
      <alignment horizontal="right" vertical="top" wrapText="1"/>
    </xf>
    <xf numFmtId="0" fontId="38" fillId="0" borderId="39" xfId="10" applyFont="1" applyBorder="1" applyAlignment="1">
      <alignment horizontal="center" vertical="center" wrapText="1"/>
    </xf>
    <xf numFmtId="1" fontId="38" fillId="0" borderId="11" xfId="10" applyNumberFormat="1" applyFont="1" applyBorder="1" applyAlignment="1">
      <alignment horizontal="right" vertical="top" wrapText="1"/>
    </xf>
    <xf numFmtId="0" fontId="38" fillId="0" borderId="11" xfId="10" applyFont="1" applyBorder="1" applyAlignment="1">
      <alignment horizontal="center" vertical="top"/>
    </xf>
    <xf numFmtId="0" fontId="38" fillId="0" borderId="20" xfId="10" applyFont="1" applyBorder="1" applyAlignment="1">
      <alignment horizontal="center" vertical="top"/>
    </xf>
    <xf numFmtId="0" fontId="86" fillId="0" borderId="12" xfId="10" applyFont="1" applyBorder="1" applyAlignment="1">
      <alignment wrapText="1"/>
    </xf>
    <xf numFmtId="0" fontId="86" fillId="0" borderId="9" xfId="10" applyFont="1" applyBorder="1" applyAlignment="1">
      <alignment vertical="top" wrapText="1"/>
    </xf>
    <xf numFmtId="1" fontId="86" fillId="0" borderId="13" xfId="10" applyNumberFormat="1" applyFont="1" applyBorder="1" applyAlignment="1">
      <alignment horizontal="right" vertical="top" wrapText="1"/>
    </xf>
    <xf numFmtId="164" fontId="86" fillId="0" borderId="9" xfId="12" applyFont="1" applyFill="1" applyBorder="1" applyAlignment="1" applyProtection="1">
      <alignment horizontal="right" vertical="top" wrapText="1"/>
    </xf>
    <xf numFmtId="164" fontId="86" fillId="0" borderId="9" xfId="12" applyFont="1" applyFill="1" applyBorder="1" applyAlignment="1">
      <alignment horizontal="right" vertical="top" wrapText="1"/>
    </xf>
    <xf numFmtId="0" fontId="86" fillId="0" borderId="13" xfId="10" applyFont="1" applyBorder="1" applyAlignment="1">
      <alignment horizontal="center" vertical="top" wrapText="1"/>
    </xf>
    <xf numFmtId="0" fontId="86" fillId="0" borderId="21" xfId="10" applyFont="1" applyBorder="1" applyAlignment="1">
      <alignment horizontal="center" vertical="top" wrapText="1"/>
    </xf>
    <xf numFmtId="0" fontId="68" fillId="0" borderId="0" xfId="10" applyFont="1" applyAlignment="1">
      <alignment vertical="top"/>
    </xf>
    <xf numFmtId="0" fontId="38" fillId="18" borderId="7" xfId="10" applyFont="1" applyFill="1" applyBorder="1"/>
    <xf numFmtId="0" fontId="39" fillId="18" borderId="7" xfId="10" applyFont="1" applyFill="1" applyBorder="1" applyAlignment="1">
      <alignment vertical="top" wrapText="1"/>
    </xf>
    <xf numFmtId="165" fontId="39" fillId="18" borderId="7" xfId="12" applyNumberFormat="1" applyFont="1" applyFill="1" applyBorder="1" applyAlignment="1" applyProtection="1">
      <alignment horizontal="right" vertical="top" wrapText="1"/>
    </xf>
    <xf numFmtId="164" fontId="39" fillId="18" borderId="7" xfId="12" applyFont="1" applyFill="1" applyBorder="1" applyAlignment="1" applyProtection="1">
      <alignment horizontal="left" vertical="top" wrapText="1"/>
    </xf>
    <xf numFmtId="164" fontId="39" fillId="18" borderId="7" xfId="12" applyFont="1" applyFill="1" applyBorder="1" applyAlignment="1">
      <alignment horizontal="right" vertical="top" wrapText="1"/>
    </xf>
    <xf numFmtId="0" fontId="39" fillId="18" borderId="7" xfId="10" applyFont="1" applyFill="1" applyBorder="1" applyAlignment="1">
      <alignment horizontal="center" vertical="top" wrapText="1"/>
    </xf>
    <xf numFmtId="0" fontId="38" fillId="18" borderId="7" xfId="10" applyFont="1" applyFill="1" applyBorder="1" applyAlignment="1">
      <alignment horizontal="center" vertical="top" wrapText="1"/>
    </xf>
    <xf numFmtId="0" fontId="39" fillId="18" borderId="23" xfId="10" applyFont="1" applyFill="1" applyBorder="1" applyAlignment="1">
      <alignment vertical="top" wrapText="1"/>
    </xf>
    <xf numFmtId="0" fontId="60" fillId="0" borderId="0" xfId="2" applyFont="1" applyAlignment="1">
      <alignment vertical="top" wrapText="1"/>
    </xf>
    <xf numFmtId="165" fontId="39" fillId="8" borderId="7" xfId="1" applyNumberFormat="1" applyFont="1" applyFill="1" applyBorder="1" applyAlignment="1" applyProtection="1">
      <alignment horizontal="center" vertical="center" wrapText="1"/>
      <protection locked="0"/>
    </xf>
    <xf numFmtId="164" fontId="39" fillId="8" borderId="7" xfId="1" applyFont="1" applyFill="1" applyBorder="1" applyAlignment="1" applyProtection="1">
      <alignment horizontal="left" vertical="center" wrapText="1"/>
      <protection locked="0"/>
    </xf>
    <xf numFmtId="1" fontId="39" fillId="8" borderId="7" xfId="0" applyNumberFormat="1" applyFont="1" applyFill="1" applyBorder="1" applyAlignment="1" applyProtection="1">
      <alignment horizontal="center" vertical="center" wrapText="1"/>
      <protection locked="0"/>
    </xf>
    <xf numFmtId="1" fontId="39" fillId="7" borderId="7" xfId="0" applyNumberFormat="1" applyFont="1" applyFill="1" applyBorder="1" applyAlignment="1" applyProtection="1">
      <alignment horizontal="center" vertical="center" wrapText="1"/>
      <protection locked="0"/>
    </xf>
    <xf numFmtId="164" fontId="39" fillId="8" borderId="7" xfId="1" applyFont="1" applyFill="1" applyBorder="1" applyAlignment="1" applyProtection="1">
      <alignment horizontal="right" vertical="center" wrapText="1"/>
      <protection locked="0"/>
    </xf>
    <xf numFmtId="165" fontId="39" fillId="8" borderId="7" xfId="1" applyNumberFormat="1" applyFont="1" applyFill="1" applyBorder="1" applyAlignment="1" applyProtection="1">
      <alignment horizontal="right" vertical="center" wrapText="1"/>
      <protection locked="0"/>
    </xf>
    <xf numFmtId="0" fontId="60" fillId="5" borderId="18" xfId="2" applyFont="1" applyFill="1" applyBorder="1"/>
    <xf numFmtId="2" fontId="60" fillId="8" borderId="7" xfId="0" applyNumberFormat="1" applyFont="1" applyFill="1" applyBorder="1" applyAlignment="1" applyProtection="1">
      <alignment horizontal="center" vertical="center" wrapText="1"/>
      <protection locked="0"/>
    </xf>
    <xf numFmtId="1" fontId="60" fillId="7" borderId="7" xfId="0" applyNumberFormat="1" applyFont="1" applyFill="1" applyBorder="1" applyAlignment="1" applyProtection="1">
      <alignment horizontal="center" vertical="center" wrapText="1"/>
      <protection locked="0"/>
    </xf>
    <xf numFmtId="1" fontId="60" fillId="7" borderId="23" xfId="0" applyNumberFormat="1" applyFont="1" applyFill="1" applyBorder="1" applyAlignment="1" applyProtection="1">
      <alignment horizontal="center" vertical="center" wrapText="1"/>
      <protection locked="0"/>
    </xf>
    <xf numFmtId="165" fontId="39" fillId="0" borderId="7" xfId="2" applyNumberFormat="1" applyFont="1" applyBorder="1" applyAlignment="1">
      <alignment horizontal="left" vertical="top" wrapText="1"/>
    </xf>
    <xf numFmtId="0" fontId="39" fillId="0" borderId="7" xfId="2" applyFont="1" applyBorder="1" applyAlignment="1">
      <alignment horizontal="left" vertical="top" wrapText="1"/>
    </xf>
    <xf numFmtId="164" fontId="39" fillId="0" borderId="7" xfId="1" applyFont="1" applyFill="1" applyBorder="1" applyAlignment="1">
      <alignment horizontal="center" vertical="top"/>
    </xf>
    <xf numFmtId="0" fontId="39" fillId="0" borderId="7" xfId="2" applyFont="1" applyBorder="1" applyAlignment="1">
      <alignment vertical="top"/>
    </xf>
    <xf numFmtId="1" fontId="39" fillId="0" borderId="7" xfId="2" applyNumberFormat="1" applyFont="1" applyBorder="1" applyAlignment="1">
      <alignment horizontal="right" vertical="top"/>
    </xf>
    <xf numFmtId="164" fontId="39" fillId="0" borderId="7" xfId="1" applyFont="1" applyFill="1" applyBorder="1" applyAlignment="1" applyProtection="1">
      <alignment horizontal="right" vertical="top"/>
    </xf>
    <xf numFmtId="0" fontId="39" fillId="0" borderId="0" xfId="2" applyFont="1" applyAlignment="1">
      <alignment vertical="top"/>
    </xf>
    <xf numFmtId="0" fontId="39" fillId="0" borderId="7" xfId="2" applyFont="1" applyBorder="1" applyAlignment="1">
      <alignment vertical="top" wrapText="1"/>
    </xf>
    <xf numFmtId="165" fontId="39" fillId="0" borderId="7" xfId="2" applyNumberFormat="1" applyFont="1" applyBorder="1" applyAlignment="1">
      <alignment vertical="top" wrapText="1"/>
    </xf>
    <xf numFmtId="0" fontId="39" fillId="0" borderId="7" xfId="2" applyFont="1" applyBorder="1" applyAlignment="1">
      <alignment horizontal="right" vertical="top" wrapText="1"/>
    </xf>
    <xf numFmtId="0" fontId="53" fillId="0" borderId="0" xfId="0" applyFont="1"/>
    <xf numFmtId="164" fontId="60" fillId="8" borderId="7" xfId="0" applyNumberFormat="1" applyFont="1" applyFill="1" applyBorder="1" applyAlignment="1" applyProtection="1">
      <alignment horizontal="center" vertical="center" wrapText="1"/>
      <protection locked="0"/>
    </xf>
    <xf numFmtId="0" fontId="60" fillId="0" borderId="7" xfId="2" applyFont="1" applyBorder="1" applyAlignment="1">
      <alignment vertical="top" wrapText="1"/>
    </xf>
    <xf numFmtId="165" fontId="39" fillId="8" borderId="7" xfId="13" applyNumberFormat="1" applyFont="1" applyFill="1" applyBorder="1" applyAlignment="1" applyProtection="1">
      <alignment horizontal="center" vertical="top" wrapText="1"/>
      <protection locked="0"/>
    </xf>
    <xf numFmtId="0" fontId="71" fillId="0" borderId="0" xfId="2" applyFont="1"/>
    <xf numFmtId="0" fontId="75" fillId="0" borderId="7" xfId="2" applyFont="1" applyBorder="1" applyAlignment="1">
      <alignment vertical="center"/>
    </xf>
    <xf numFmtId="0" fontId="71" fillId="0" borderId="0" xfId="2" applyFont="1" applyAlignment="1">
      <alignment vertical="top" wrapText="1"/>
    </xf>
    <xf numFmtId="165" fontId="39" fillId="8" borderId="7" xfId="13" applyNumberFormat="1" applyFont="1" applyFill="1" applyBorder="1" applyAlignment="1" applyProtection="1">
      <alignment vertical="top" wrapText="1"/>
      <protection locked="0"/>
    </xf>
    <xf numFmtId="164" fontId="39" fillId="8" borderId="7" xfId="13" applyFont="1" applyFill="1" applyBorder="1" applyAlignment="1" applyProtection="1">
      <alignment horizontal="center" vertical="center" wrapText="1"/>
      <protection locked="0"/>
    </xf>
    <xf numFmtId="164" fontId="39" fillId="8" borderId="7" xfId="13" applyFont="1" applyFill="1" applyBorder="1" applyAlignment="1" applyProtection="1">
      <alignment horizontal="right" vertical="center" wrapText="1"/>
      <protection locked="0"/>
    </xf>
    <xf numFmtId="0" fontId="71" fillId="0" borderId="0" xfId="0" applyFont="1"/>
    <xf numFmtId="0" fontId="63" fillId="0" borderId="7" xfId="0" applyFont="1" applyBorder="1" applyAlignment="1">
      <alignment horizontal="center" vertical="center"/>
    </xf>
    <xf numFmtId="165" fontId="39" fillId="8" borderId="7" xfId="13" applyNumberFormat="1" applyFont="1" applyFill="1" applyBorder="1" applyAlignment="1" applyProtection="1">
      <alignment horizontal="center" wrapText="1"/>
      <protection locked="0"/>
    </xf>
    <xf numFmtId="0" fontId="76" fillId="0" borderId="7" xfId="2" applyFont="1" applyBorder="1" applyAlignment="1">
      <alignment vertical="center"/>
    </xf>
    <xf numFmtId="0" fontId="63" fillId="0" borderId="7" xfId="2" applyFont="1" applyBorder="1" applyAlignment="1">
      <alignment vertical="center" wrapText="1"/>
    </xf>
    <xf numFmtId="0" fontId="71" fillId="0" borderId="7" xfId="0" applyFont="1" applyBorder="1" applyAlignment="1">
      <alignment horizontal="center" vertical="center"/>
    </xf>
    <xf numFmtId="0" fontId="71" fillId="0" borderId="0" xfId="0" applyFont="1" applyAlignment="1">
      <alignment horizontal="left"/>
    </xf>
    <xf numFmtId="164" fontId="60" fillId="7" borderId="7" xfId="0" applyNumberFormat="1" applyFont="1" applyFill="1" applyBorder="1" applyAlignment="1" applyProtection="1">
      <alignment horizontal="center" vertical="center" wrapText="1"/>
      <protection locked="0"/>
    </xf>
    <xf numFmtId="0" fontId="39" fillId="0" borderId="0" xfId="2" applyFont="1" applyAlignment="1">
      <alignment horizontal="right" vertical="top" wrapText="1"/>
    </xf>
    <xf numFmtId="0" fontId="89" fillId="0" borderId="7" xfId="2" applyFont="1" applyBorder="1" applyAlignment="1">
      <alignment vertical="center" wrapText="1"/>
    </xf>
    <xf numFmtId="0" fontId="65" fillId="0" borderId="18" xfId="2" applyFont="1" applyBorder="1" applyAlignment="1">
      <alignment vertical="top"/>
    </xf>
    <xf numFmtId="0" fontId="65" fillId="0" borderId="39" xfId="10" applyFont="1" applyBorder="1" applyAlignment="1">
      <alignment vertical="top"/>
    </xf>
    <xf numFmtId="165" fontId="64" fillId="0" borderId="0" xfId="0" applyNumberFormat="1" applyFont="1" applyAlignment="1">
      <alignment vertical="top"/>
    </xf>
    <xf numFmtId="0" fontId="64" fillId="0" borderId="0" xfId="0" applyFont="1" applyAlignment="1">
      <alignment horizontal="left" vertical="top"/>
    </xf>
    <xf numFmtId="164" fontId="64" fillId="0" borderId="0" xfId="12" applyFont="1" applyBorder="1" applyAlignment="1">
      <alignment horizontal="right" vertical="top"/>
    </xf>
    <xf numFmtId="164" fontId="65" fillId="0" borderId="16" xfId="12" applyFont="1" applyBorder="1" applyAlignment="1">
      <alignment horizontal="right" vertical="top"/>
    </xf>
    <xf numFmtId="1" fontId="65" fillId="0" borderId="16" xfId="0" applyNumberFormat="1" applyFont="1" applyBorder="1" applyAlignment="1" applyProtection="1">
      <alignment horizontal="center" vertical="top"/>
      <protection locked="0"/>
    </xf>
    <xf numFmtId="164" fontId="65" fillId="0" borderId="0" xfId="0" applyNumberFormat="1" applyFont="1" applyAlignment="1">
      <alignment vertical="center"/>
    </xf>
    <xf numFmtId="0" fontId="65" fillId="0" borderId="0" xfId="10" applyFont="1" applyAlignment="1">
      <alignment vertical="top"/>
    </xf>
    <xf numFmtId="0" fontId="65" fillId="0" borderId="0" xfId="0" applyFont="1" applyAlignment="1">
      <alignment vertical="top"/>
    </xf>
    <xf numFmtId="1" fontId="65" fillId="0" borderId="58" xfId="0" applyNumberFormat="1" applyFont="1" applyBorder="1" applyAlignment="1" applyProtection="1">
      <alignment vertical="top"/>
      <protection locked="0"/>
    </xf>
    <xf numFmtId="0" fontId="39" fillId="5" borderId="15" xfId="10" applyFont="1" applyFill="1" applyBorder="1"/>
    <xf numFmtId="0" fontId="39" fillId="0" borderId="18" xfId="10" applyFont="1" applyBorder="1"/>
    <xf numFmtId="0" fontId="39" fillId="7" borderId="16" xfId="10" applyFont="1" applyFill="1" applyBorder="1" applyAlignment="1">
      <alignment horizontal="left" vertical="center" wrapText="1"/>
    </xf>
    <xf numFmtId="165" fontId="39" fillId="7" borderId="17" xfId="12" applyNumberFormat="1" applyFont="1" applyFill="1" applyBorder="1" applyAlignment="1">
      <alignment horizontal="right" vertical="center" wrapText="1"/>
    </xf>
    <xf numFmtId="164" fontId="39" fillId="7" borderId="17" xfId="12" applyFont="1" applyFill="1" applyBorder="1" applyAlignment="1">
      <alignment horizontal="left" vertical="center" wrapText="1"/>
    </xf>
    <xf numFmtId="164" fontId="39" fillId="7" borderId="17" xfId="12" applyFont="1" applyFill="1" applyBorder="1" applyAlignment="1">
      <alignment horizontal="right" vertical="center" wrapText="1"/>
    </xf>
    <xf numFmtId="164" fontId="39" fillId="7" borderId="16" xfId="12" applyFont="1" applyFill="1" applyBorder="1" applyAlignment="1">
      <alignment horizontal="right" vertical="center" wrapText="1"/>
    </xf>
    <xf numFmtId="2" fontId="39" fillId="8" borderId="16" xfId="10" applyNumberFormat="1" applyFont="1" applyFill="1" applyBorder="1" applyAlignment="1" applyProtection="1">
      <alignment horizontal="center" vertical="center" wrapText="1"/>
      <protection locked="0"/>
    </xf>
    <xf numFmtId="1" fontId="39" fillId="7" borderId="16" xfId="10" applyNumberFormat="1" applyFont="1" applyFill="1" applyBorder="1" applyAlignment="1" applyProtection="1">
      <alignment horizontal="center" vertical="center" wrapText="1"/>
      <protection locked="0"/>
    </xf>
    <xf numFmtId="0" fontId="60" fillId="0" borderId="0" xfId="10" applyFont="1"/>
    <xf numFmtId="0" fontId="38" fillId="0" borderId="0" xfId="10" applyFont="1"/>
    <xf numFmtId="164" fontId="39" fillId="0" borderId="24" xfId="12" applyFont="1" applyFill="1" applyBorder="1" applyAlignment="1">
      <alignment horizontal="right" vertical="top"/>
    </xf>
    <xf numFmtId="0" fontId="90" fillId="0" borderId="0" xfId="10" applyFont="1"/>
    <xf numFmtId="0" fontId="38" fillId="0" borderId="6" xfId="10" applyFont="1" applyBorder="1"/>
    <xf numFmtId="0" fontId="39" fillId="0" borderId="6" xfId="10" applyFont="1" applyBorder="1" applyAlignment="1">
      <alignment vertical="top"/>
    </xf>
    <xf numFmtId="0" fontId="39" fillId="0" borderId="0" xfId="10" applyFont="1" applyAlignment="1">
      <alignment horizontal="left" vertical="top"/>
    </xf>
    <xf numFmtId="0" fontId="38" fillId="0" borderId="7" xfId="10" applyFont="1" applyBorder="1"/>
    <xf numFmtId="0" fontId="39" fillId="0" borderId="7" xfId="10" applyFont="1" applyBorder="1" applyAlignment="1">
      <alignment vertical="top"/>
    </xf>
    <xf numFmtId="164" fontId="39" fillId="0" borderId="0" xfId="12" applyFont="1" applyFill="1" applyBorder="1" applyAlignment="1" applyProtection="1">
      <alignment vertical="top"/>
    </xf>
    <xf numFmtId="164" fontId="39" fillId="0" borderId="0" xfId="7" applyFont="1" applyFill="1" applyAlignment="1">
      <alignment vertical="top"/>
    </xf>
    <xf numFmtId="0" fontId="91" fillId="0" borderId="0" xfId="10" applyFont="1"/>
    <xf numFmtId="164" fontId="39" fillId="0" borderId="0" xfId="10" applyNumberFormat="1" applyFont="1" applyAlignment="1">
      <alignment vertical="top"/>
    </xf>
    <xf numFmtId="0" fontId="39" fillId="0" borderId="0" xfId="10" applyFont="1"/>
    <xf numFmtId="0" fontId="39" fillId="0" borderId="0" xfId="10" applyFont="1" applyAlignment="1">
      <alignment horizontal="right"/>
    </xf>
    <xf numFmtId="0" fontId="39" fillId="0" borderId="26" xfId="10" applyFont="1" applyBorder="1" applyAlignment="1">
      <alignment horizontal="right" vertical="top"/>
    </xf>
    <xf numFmtId="0" fontId="39" fillId="0" borderId="26" xfId="10" applyFont="1" applyBorder="1" applyAlignment="1">
      <alignment vertical="top"/>
    </xf>
    <xf numFmtId="0" fontId="38" fillId="0" borderId="28" xfId="10" applyFont="1" applyBorder="1" applyAlignment="1">
      <alignment horizontal="center" vertical="top"/>
    </xf>
    <xf numFmtId="0" fontId="38" fillId="0" borderId="0" xfId="10" applyFont="1" applyAlignment="1">
      <alignment horizontal="center" vertical="top"/>
    </xf>
    <xf numFmtId="165" fontId="39" fillId="7" borderId="17" xfId="12" applyNumberFormat="1" applyFont="1" applyFill="1" applyBorder="1" applyAlignment="1" applyProtection="1">
      <alignment horizontal="right" vertical="center" wrapText="1"/>
    </xf>
    <xf numFmtId="0" fontId="12" fillId="19" borderId="0" xfId="10" applyFont="1" applyFill="1" applyAlignment="1">
      <alignment vertical="top" wrapText="1"/>
    </xf>
    <xf numFmtId="0" fontId="17" fillId="0" borderId="0" xfId="0" applyFont="1" applyAlignment="1">
      <alignment horizontal="left" vertical="top"/>
    </xf>
    <xf numFmtId="164" fontId="26" fillId="8" borderId="7" xfId="13" applyFont="1" applyFill="1" applyBorder="1" applyAlignment="1" applyProtection="1">
      <alignment horizontal="right" vertical="center" wrapText="1"/>
      <protection locked="0"/>
    </xf>
    <xf numFmtId="1" fontId="26" fillId="8" borderId="7" xfId="0" applyNumberFormat="1" applyFont="1" applyFill="1" applyBorder="1" applyAlignment="1" applyProtection="1">
      <alignment horizontal="center" vertical="center" wrapText="1"/>
      <protection locked="0"/>
    </xf>
    <xf numFmtId="165" fontId="47" fillId="0" borderId="7" xfId="13" applyNumberFormat="1" applyFont="1" applyBorder="1" applyAlignment="1" applyProtection="1">
      <protection locked="0"/>
    </xf>
    <xf numFmtId="164" fontId="47" fillId="0" borderId="7" xfId="13" applyFont="1" applyBorder="1" applyAlignment="1" applyProtection="1">
      <alignment horizontal="right"/>
      <protection locked="0"/>
    </xf>
    <xf numFmtId="0" fontId="66" fillId="0" borderId="0" xfId="2" applyFont="1" applyAlignment="1">
      <alignment vertical="top" wrapText="1"/>
    </xf>
    <xf numFmtId="164" fontId="10" fillId="0" borderId="7" xfId="13" applyFont="1" applyBorder="1" applyAlignment="1">
      <alignment horizontal="right" vertical="center" wrapText="1"/>
    </xf>
    <xf numFmtId="165" fontId="10" fillId="7" borderId="6" xfId="13" applyNumberFormat="1" applyFont="1" applyFill="1" applyBorder="1" applyAlignment="1">
      <alignment horizontal="right" vertical="center" wrapText="1"/>
    </xf>
    <xf numFmtId="164" fontId="10" fillId="7" borderId="6" xfId="13" applyFont="1" applyFill="1" applyBorder="1" applyAlignment="1">
      <alignment horizontal="left" vertical="center" wrapText="1"/>
    </xf>
    <xf numFmtId="164" fontId="10" fillId="7" borderId="7" xfId="13" applyFont="1" applyFill="1" applyBorder="1" applyAlignment="1" applyProtection="1">
      <alignment horizontal="left" vertical="center" wrapText="1"/>
    </xf>
    <xf numFmtId="164" fontId="10" fillId="7" borderId="7" xfId="13" applyFont="1" applyFill="1" applyBorder="1" applyAlignment="1" applyProtection="1">
      <alignment horizontal="right" vertical="center" wrapText="1"/>
      <protection locked="0"/>
    </xf>
    <xf numFmtId="0" fontId="26" fillId="0" borderId="7" xfId="0" applyFont="1" applyBorder="1" applyAlignment="1">
      <alignment horizontal="center"/>
    </xf>
    <xf numFmtId="0" fontId="26" fillId="5" borderId="7" xfId="2" applyFont="1" applyFill="1" applyBorder="1" applyAlignment="1">
      <alignment horizontal="center" vertical="center" wrapText="1"/>
    </xf>
    <xf numFmtId="0" fontId="26" fillId="7" borderId="7" xfId="0" applyFont="1" applyFill="1" applyBorder="1" applyAlignment="1">
      <alignment vertical="center" wrapText="1"/>
    </xf>
    <xf numFmtId="0" fontId="26" fillId="0" borderId="7" xfId="0" applyFont="1" applyBorder="1" applyAlignment="1">
      <alignment horizontal="center" vertical="center"/>
    </xf>
    <xf numFmtId="1" fontId="39" fillId="7" borderId="7" xfId="10" applyNumberFormat="1" applyFont="1" applyFill="1" applyBorder="1" applyAlignment="1" applyProtection="1">
      <alignment horizontal="center" vertical="center" wrapText="1"/>
      <protection locked="0"/>
    </xf>
    <xf numFmtId="164" fontId="39" fillId="0" borderId="7" xfId="12" applyFont="1" applyBorder="1" applyAlignment="1">
      <alignment horizontal="left" vertical="center" wrapText="1"/>
    </xf>
    <xf numFmtId="0" fontId="39" fillId="0" borderId="7" xfId="2" applyFont="1" applyBorder="1"/>
    <xf numFmtId="165" fontId="39" fillId="0" borderId="7" xfId="1" applyNumberFormat="1" applyFont="1" applyFill="1" applyBorder="1" applyAlignment="1" applyProtection="1">
      <alignment horizontal="right" vertical="top" wrapText="1"/>
    </xf>
    <xf numFmtId="0" fontId="39" fillId="0" borderId="7" xfId="0" applyFont="1" applyBorder="1" applyAlignment="1">
      <alignment vertical="top"/>
    </xf>
    <xf numFmtId="0" fontId="39" fillId="0" borderId="7" xfId="0" applyFont="1" applyBorder="1" applyAlignment="1">
      <alignment horizontal="center" vertical="top"/>
    </xf>
    <xf numFmtId="164" fontId="39" fillId="0" borderId="7" xfId="12" applyFont="1" applyBorder="1" applyAlignment="1">
      <alignment horizontal="center" vertical="top"/>
    </xf>
    <xf numFmtId="164" fontId="39" fillId="0" borderId="7" xfId="13" applyFont="1" applyFill="1" applyBorder="1" applyAlignment="1" applyProtection="1">
      <alignment horizontal="right" vertical="top"/>
    </xf>
    <xf numFmtId="0" fontId="68" fillId="7" borderId="7" xfId="0" applyFont="1" applyFill="1" applyBorder="1" applyAlignment="1">
      <alignment horizontal="left" vertical="center" wrapText="1"/>
    </xf>
    <xf numFmtId="165" fontId="68" fillId="8" borderId="7" xfId="13" applyNumberFormat="1" applyFont="1" applyFill="1" applyBorder="1" applyAlignment="1" applyProtection="1">
      <alignment horizontal="center" vertical="center" wrapText="1"/>
      <protection locked="0"/>
    </xf>
    <xf numFmtId="164" fontId="68" fillId="8" borderId="7" xfId="13" applyFont="1" applyFill="1" applyBorder="1" applyAlignment="1" applyProtection="1">
      <alignment horizontal="right" vertical="center" wrapText="1"/>
      <protection locked="0"/>
    </xf>
    <xf numFmtId="1" fontId="68" fillId="8" borderId="7" xfId="0" applyNumberFormat="1" applyFont="1" applyFill="1" applyBorder="1" applyAlignment="1" applyProtection="1">
      <alignment horizontal="center" vertical="center" wrapText="1"/>
      <protection locked="0"/>
    </xf>
    <xf numFmtId="1" fontId="68" fillId="7" borderId="7" xfId="0" applyNumberFormat="1" applyFont="1" applyFill="1" applyBorder="1" applyAlignment="1" applyProtection="1">
      <alignment horizontal="center" vertical="center" wrapText="1"/>
      <protection locked="0"/>
    </xf>
    <xf numFmtId="164" fontId="53" fillId="8" borderId="0" xfId="13" applyFont="1" applyFill="1" applyBorder="1" applyAlignment="1" applyProtection="1">
      <alignment horizontal="center" vertical="center" wrapText="1"/>
      <protection locked="0"/>
    </xf>
    <xf numFmtId="164" fontId="53" fillId="8" borderId="0" xfId="13" applyFont="1" applyFill="1" applyBorder="1" applyAlignment="1" applyProtection="1">
      <alignment horizontal="right" vertical="center" wrapText="1"/>
      <protection locked="0"/>
    </xf>
    <xf numFmtId="49" fontId="10" fillId="7" borderId="7" xfId="0" applyNumberFormat="1" applyFont="1" applyFill="1" applyBorder="1" applyAlignment="1">
      <alignment horizontal="left" vertical="center" wrapText="1"/>
    </xf>
    <xf numFmtId="165" fontId="26" fillId="8" borderId="7" xfId="13" applyNumberFormat="1" applyFont="1" applyFill="1" applyBorder="1" applyAlignment="1" applyProtection="1">
      <alignment horizontal="center" vertical="center" wrapText="1"/>
      <protection locked="0"/>
    </xf>
    <xf numFmtId="164" fontId="26" fillId="8" borderId="7" xfId="13" applyFont="1" applyFill="1" applyBorder="1" applyAlignment="1" applyProtection="1">
      <alignment horizontal="center" vertical="center" wrapText="1"/>
      <protection locked="0"/>
    </xf>
    <xf numFmtId="1" fontId="26" fillId="7" borderId="6" xfId="0" applyNumberFormat="1" applyFont="1" applyFill="1" applyBorder="1" applyAlignment="1" applyProtection="1">
      <alignment horizontal="center" vertical="center" wrapText="1"/>
      <protection locked="0"/>
    </xf>
    <xf numFmtId="0" fontId="26" fillId="16" borderId="7" xfId="0" applyFont="1" applyFill="1" applyBorder="1" applyAlignment="1">
      <alignment horizontal="left" vertical="center" wrapText="1"/>
    </xf>
    <xf numFmtId="1" fontId="26" fillId="8" borderId="7" xfId="0" applyNumberFormat="1" applyFont="1" applyFill="1" applyBorder="1" applyAlignment="1" applyProtection="1">
      <alignment horizontal="right" vertical="center" wrapText="1"/>
      <protection locked="0"/>
    </xf>
    <xf numFmtId="1" fontId="26" fillId="7" borderId="7" xfId="0" applyNumberFormat="1" applyFont="1" applyFill="1" applyBorder="1" applyAlignment="1" applyProtection="1">
      <alignment horizontal="right" vertical="center" wrapText="1"/>
      <protection locked="0"/>
    </xf>
    <xf numFmtId="0" fontId="38" fillId="13" borderId="7" xfId="10" applyFont="1" applyFill="1" applyBorder="1"/>
    <xf numFmtId="0" fontId="39" fillId="13" borderId="7" xfId="10" applyFont="1" applyFill="1" applyBorder="1" applyAlignment="1">
      <alignment vertical="top" wrapText="1"/>
    </xf>
    <xf numFmtId="165" fontId="39" fillId="13" borderId="7" xfId="12" applyNumberFormat="1" applyFont="1" applyFill="1" applyBorder="1" applyAlignment="1" applyProtection="1">
      <alignment horizontal="right" vertical="top" wrapText="1"/>
    </xf>
    <xf numFmtId="164" fontId="39" fillId="13" borderId="7" xfId="12" applyFont="1" applyFill="1" applyBorder="1" applyAlignment="1" applyProtection="1">
      <alignment horizontal="left" vertical="top" wrapText="1"/>
    </xf>
    <xf numFmtId="164" fontId="39" fillId="13" borderId="7" xfId="12" applyFont="1" applyFill="1" applyBorder="1" applyAlignment="1">
      <alignment horizontal="right" vertical="top" wrapText="1"/>
    </xf>
    <xf numFmtId="0" fontId="39" fillId="13" borderId="7" xfId="10" applyFont="1" applyFill="1" applyBorder="1" applyAlignment="1">
      <alignment horizontal="center" vertical="top" wrapText="1"/>
    </xf>
    <xf numFmtId="0" fontId="38" fillId="13" borderId="7" xfId="10" applyFont="1" applyFill="1" applyBorder="1" applyAlignment="1">
      <alignment horizontal="center" vertical="top" wrapText="1"/>
    </xf>
    <xf numFmtId="0" fontId="39" fillId="13" borderId="23" xfId="10" applyFont="1" applyFill="1" applyBorder="1" applyAlignment="1">
      <alignment vertical="top" wrapText="1"/>
    </xf>
    <xf numFmtId="0" fontId="60" fillId="0" borderId="0" xfId="10" applyFont="1" applyAlignment="1">
      <alignment vertical="top" wrapText="1"/>
    </xf>
    <xf numFmtId="165" fontId="68" fillId="8" borderId="7" xfId="1" applyNumberFormat="1" applyFont="1" applyFill="1" applyBorder="1" applyAlignment="1" applyProtection="1">
      <alignment horizontal="right" vertical="center" wrapText="1"/>
      <protection locked="0"/>
    </xf>
    <xf numFmtId="164" fontId="68" fillId="8" borderId="7" xfId="1" applyFont="1" applyFill="1" applyBorder="1" applyAlignment="1" applyProtection="1">
      <alignment horizontal="left" vertical="center" wrapText="1"/>
      <protection locked="0"/>
    </xf>
    <xf numFmtId="164" fontId="68" fillId="8" borderId="7" xfId="1" applyFont="1" applyFill="1" applyBorder="1" applyAlignment="1" applyProtection="1">
      <alignment horizontal="right" vertical="center" wrapText="1"/>
      <protection locked="0"/>
    </xf>
    <xf numFmtId="0" fontId="39" fillId="0" borderId="7" xfId="0" applyFont="1" applyBorder="1" applyAlignment="1">
      <alignment horizontal="center" vertical="center" wrapText="1"/>
    </xf>
    <xf numFmtId="0" fontId="92" fillId="0" borderId="0" xfId="2" applyFont="1" applyAlignment="1">
      <alignment vertical="top" wrapText="1"/>
    </xf>
    <xf numFmtId="165" fontId="39" fillId="8" borderId="7" xfId="13" applyNumberFormat="1" applyFont="1" applyFill="1" applyBorder="1" applyAlignment="1" applyProtection="1">
      <alignment vertical="center" wrapText="1"/>
      <protection locked="0"/>
    </xf>
    <xf numFmtId="164" fontId="39" fillId="8" borderId="7" xfId="1" applyFont="1" applyFill="1" applyBorder="1" applyAlignment="1" applyProtection="1">
      <alignment horizontal="center" vertical="center" wrapText="1"/>
      <protection locked="0"/>
    </xf>
    <xf numFmtId="165" fontId="39" fillId="7" borderId="58" xfId="1" applyNumberFormat="1" applyFont="1" applyFill="1" applyBorder="1" applyAlignment="1">
      <alignment horizontal="right" vertical="center" wrapText="1"/>
    </xf>
    <xf numFmtId="0" fontId="60" fillId="0" borderId="7" xfId="2" applyFont="1" applyBorder="1"/>
    <xf numFmtId="164" fontId="60" fillId="7" borderId="0" xfId="1" applyFont="1" applyFill="1" applyBorder="1" applyAlignment="1">
      <alignment horizontal="right" vertical="center" wrapText="1"/>
    </xf>
    <xf numFmtId="0" fontId="60" fillId="0" borderId="0" xfId="10" applyFont="1" applyAlignment="1">
      <alignment vertical="top"/>
    </xf>
    <xf numFmtId="0" fontId="39" fillId="0" borderId="7" xfId="10" applyFont="1" applyBorder="1" applyAlignment="1">
      <alignment vertical="center" wrapText="1"/>
    </xf>
    <xf numFmtId="0" fontId="71" fillId="0" borderId="18" xfId="10" applyFont="1" applyBorder="1" applyAlignment="1">
      <alignment horizontal="left" vertical="center"/>
    </xf>
    <xf numFmtId="0" fontId="71" fillId="0" borderId="27" xfId="0" applyFont="1" applyBorder="1" applyAlignment="1">
      <alignment horizontal="left" vertical="center"/>
    </xf>
    <xf numFmtId="165" fontId="63" fillId="0" borderId="0" xfId="0" applyNumberFormat="1" applyFont="1" applyAlignment="1">
      <alignment horizontal="center" vertical="center"/>
    </xf>
    <xf numFmtId="0" fontId="63" fillId="0" borderId="0" xfId="0" applyFont="1" applyAlignment="1">
      <alignment horizontal="left" vertical="center"/>
    </xf>
    <xf numFmtId="164" fontId="63" fillId="0" borderId="0" xfId="11" applyFont="1" applyFill="1" applyBorder="1" applyAlignment="1">
      <alignment horizontal="right" vertical="center"/>
    </xf>
    <xf numFmtId="164" fontId="60" fillId="7" borderId="16" xfId="12" applyFont="1" applyFill="1" applyBorder="1" applyAlignment="1">
      <alignment horizontal="right" vertical="center" wrapText="1"/>
    </xf>
    <xf numFmtId="1" fontId="71" fillId="0" borderId="56" xfId="0" applyNumberFormat="1" applyFont="1" applyBorder="1" applyAlignment="1" applyProtection="1">
      <alignment horizontal="center" vertical="center" wrapText="1"/>
      <protection locked="0"/>
    </xf>
    <xf numFmtId="164" fontId="71" fillId="0" borderId="0" xfId="0" applyNumberFormat="1" applyFont="1" applyAlignment="1">
      <alignment horizontal="center" vertical="center"/>
    </xf>
    <xf numFmtId="0" fontId="71" fillId="0" borderId="0" xfId="10" applyFont="1" applyAlignment="1">
      <alignment horizontal="center" vertical="center" wrapText="1"/>
    </xf>
    <xf numFmtId="1" fontId="71" fillId="0" borderId="71" xfId="0" applyNumberFormat="1" applyFont="1" applyBorder="1" applyAlignment="1" applyProtection="1">
      <alignment horizontal="center" vertical="center" wrapText="1"/>
      <protection locked="0"/>
    </xf>
    <xf numFmtId="0" fontId="39" fillId="7" borderId="17" xfId="10" applyFont="1" applyFill="1" applyBorder="1" applyAlignment="1">
      <alignment horizontal="left" vertical="center" wrapText="1"/>
    </xf>
    <xf numFmtId="164" fontId="39" fillId="7" borderId="17" xfId="12" applyFont="1" applyFill="1" applyBorder="1" applyAlignment="1" applyProtection="1">
      <alignment horizontal="left" vertical="center" wrapText="1"/>
    </xf>
    <xf numFmtId="164" fontId="39" fillId="7" borderId="17" xfId="12" applyFont="1" applyFill="1" applyBorder="1" applyAlignment="1" applyProtection="1">
      <alignment horizontal="right" vertical="center" wrapText="1"/>
      <protection locked="0"/>
    </xf>
    <xf numFmtId="1" fontId="39" fillId="7" borderId="17" xfId="10" applyNumberFormat="1" applyFont="1" applyFill="1" applyBorder="1" applyAlignment="1" applyProtection="1">
      <alignment horizontal="center" vertical="center" wrapText="1"/>
      <protection locked="0"/>
    </xf>
    <xf numFmtId="0" fontId="39" fillId="7" borderId="17" xfId="10" applyFont="1" applyFill="1" applyBorder="1" applyAlignment="1" applyProtection="1">
      <alignment horizontal="center" vertical="center" wrapText="1"/>
      <protection locked="0"/>
    </xf>
    <xf numFmtId="0" fontId="68" fillId="0" borderId="0" xfId="10" applyFont="1" applyAlignment="1">
      <alignment vertical="top" wrapText="1"/>
    </xf>
    <xf numFmtId="0" fontId="60" fillId="0" borderId="7" xfId="10" applyFont="1" applyBorder="1"/>
    <xf numFmtId="0" fontId="93" fillId="13" borderId="11" xfId="10" applyFont="1" applyFill="1" applyBorder="1"/>
    <xf numFmtId="0" fontId="69" fillId="13" borderId="11" xfId="10" applyFont="1" applyFill="1" applyBorder="1" applyAlignment="1">
      <alignment vertical="top" wrapText="1"/>
    </xf>
    <xf numFmtId="165" fontId="68" fillId="13" borderId="11" xfId="12" applyNumberFormat="1" applyFont="1" applyFill="1" applyBorder="1" applyAlignment="1" applyProtection="1">
      <alignment horizontal="right" vertical="top" wrapText="1"/>
    </xf>
    <xf numFmtId="164" fontId="68" fillId="13" borderId="11" xfId="12" applyFont="1" applyFill="1" applyBorder="1" applyAlignment="1" applyProtection="1">
      <alignment horizontal="left" vertical="top" wrapText="1"/>
    </xf>
    <xf numFmtId="164" fontId="68" fillId="13" borderId="11" xfId="12" applyFont="1" applyFill="1" applyBorder="1" applyAlignment="1">
      <alignment horizontal="right" vertical="top" wrapText="1"/>
    </xf>
    <xf numFmtId="0" fontId="68" fillId="13" borderId="11" xfId="10" applyFont="1" applyFill="1" applyBorder="1" applyAlignment="1">
      <alignment horizontal="center" vertical="top" wrapText="1"/>
    </xf>
    <xf numFmtId="164" fontId="93" fillId="13" borderId="11" xfId="10" applyNumberFormat="1" applyFont="1" applyFill="1" applyBorder="1" applyAlignment="1">
      <alignment horizontal="center" vertical="top" wrapText="1"/>
    </xf>
    <xf numFmtId="0" fontId="68" fillId="13" borderId="11" xfId="10" applyFont="1" applyFill="1" applyBorder="1" applyAlignment="1">
      <alignment vertical="top" wrapText="1"/>
    </xf>
    <xf numFmtId="0" fontId="68" fillId="13" borderId="22" xfId="10" applyFont="1" applyFill="1" applyBorder="1" applyAlignment="1">
      <alignment vertical="top" wrapText="1"/>
    </xf>
    <xf numFmtId="164" fontId="68" fillId="8" borderId="7" xfId="13" applyFont="1" applyFill="1" applyBorder="1" applyAlignment="1" applyProtection="1">
      <alignment horizontal="left" vertical="center" wrapText="1"/>
      <protection locked="0"/>
    </xf>
    <xf numFmtId="0" fontId="7" fillId="0" borderId="7" xfId="0" applyFont="1" applyBorder="1"/>
    <xf numFmtId="0" fontId="12" fillId="17" borderId="7" xfId="10" applyFont="1" applyFill="1" applyBorder="1"/>
    <xf numFmtId="0" fontId="10" fillId="0" borderId="7" xfId="10" applyFont="1" applyBorder="1" applyAlignment="1">
      <alignment horizontal="left" vertical="center"/>
    </xf>
    <xf numFmtId="0" fontId="10" fillId="0" borderId="18" xfId="0" applyFont="1" applyBorder="1" applyAlignment="1">
      <alignment horizontal="left" vertical="center"/>
    </xf>
    <xf numFmtId="164" fontId="10" fillId="0" borderId="7" xfId="1" applyFont="1" applyBorder="1" applyAlignment="1">
      <alignment horizontal="center" vertical="center"/>
    </xf>
    <xf numFmtId="0" fontId="10" fillId="0" borderId="7" xfId="0" applyFont="1" applyBorder="1" applyAlignment="1">
      <alignment horizontal="left" vertical="center"/>
    </xf>
    <xf numFmtId="164" fontId="10" fillId="0" borderId="7" xfId="11" applyFont="1" applyFill="1" applyBorder="1" applyAlignment="1">
      <alignment horizontal="left" vertical="center"/>
    </xf>
    <xf numFmtId="1" fontId="10" fillId="0" borderId="56" xfId="0" applyNumberFormat="1" applyFont="1" applyBorder="1" applyAlignment="1" applyProtection="1">
      <alignment horizontal="center" vertical="center" wrapText="1"/>
      <protection locked="0"/>
    </xf>
    <xf numFmtId="0" fontId="10" fillId="0" borderId="7" xfId="0" applyFont="1" applyBorder="1" applyAlignment="1">
      <alignment horizontal="center" vertical="center"/>
    </xf>
    <xf numFmtId="0" fontId="10" fillId="0" borderId="0" xfId="10" applyFont="1" applyAlignment="1">
      <alignment horizontal="center" vertical="center" wrapText="1"/>
    </xf>
    <xf numFmtId="0" fontId="10" fillId="0" borderId="7" xfId="10" applyFont="1" applyBorder="1" applyAlignment="1">
      <alignment horizontal="center" vertical="center" wrapText="1"/>
    </xf>
    <xf numFmtId="0" fontId="10" fillId="7" borderId="0" xfId="0" applyFont="1" applyFill="1" applyAlignment="1">
      <alignment horizontal="left" vertical="center" wrapText="1"/>
    </xf>
    <xf numFmtId="165" fontId="10" fillId="8" borderId="0" xfId="1" applyNumberFormat="1" applyFont="1" applyFill="1" applyBorder="1" applyAlignment="1" applyProtection="1">
      <alignment horizontal="right" vertical="center" wrapText="1"/>
      <protection locked="0"/>
    </xf>
    <xf numFmtId="164" fontId="10" fillId="8" borderId="0" xfId="1" applyFont="1" applyFill="1" applyBorder="1" applyAlignment="1" applyProtection="1">
      <alignment horizontal="right" vertical="center" wrapText="1"/>
      <protection locked="0"/>
    </xf>
    <xf numFmtId="1" fontId="10" fillId="8" borderId="0" xfId="0" applyNumberFormat="1" applyFont="1" applyFill="1" applyAlignment="1" applyProtection="1">
      <alignment horizontal="center" vertical="center" wrapText="1"/>
      <protection locked="0"/>
    </xf>
    <xf numFmtId="1" fontId="10" fillId="7" borderId="0" xfId="0" applyNumberFormat="1" applyFont="1" applyFill="1" applyAlignment="1" applyProtection="1">
      <alignment horizontal="center" vertical="center" wrapText="1"/>
      <protection locked="0"/>
    </xf>
    <xf numFmtId="164" fontId="10" fillId="7" borderId="0" xfId="12" applyFont="1" applyFill="1" applyBorder="1" applyAlignment="1">
      <alignment horizontal="right" vertical="center" wrapText="1"/>
    </xf>
    <xf numFmtId="2" fontId="10" fillId="8" borderId="0" xfId="10" applyNumberFormat="1" applyFont="1" applyFill="1" applyAlignment="1" applyProtection="1">
      <alignment horizontal="center" vertical="center" wrapText="1"/>
      <protection locked="0"/>
    </xf>
    <xf numFmtId="165" fontId="10" fillId="0" borderId="7" xfId="10" applyNumberFormat="1" applyFont="1" applyBorder="1" applyAlignment="1">
      <alignment horizontal="center" vertical="center"/>
    </xf>
    <xf numFmtId="0" fontId="26" fillId="0" borderId="7" xfId="10" applyFont="1" applyBorder="1" applyAlignment="1">
      <alignment horizontal="center" vertical="center"/>
    </xf>
    <xf numFmtId="0" fontId="58" fillId="5" borderId="27" xfId="2" applyFont="1" applyFill="1" applyBorder="1"/>
    <xf numFmtId="0" fontId="26" fillId="7" borderId="6" xfId="0" applyFont="1" applyFill="1" applyBorder="1" applyAlignment="1">
      <alignment vertical="center" wrapText="1"/>
    </xf>
    <xf numFmtId="0" fontId="22" fillId="0" borderId="0" xfId="2" applyFont="1" applyAlignment="1">
      <alignment horizontal="right" vertical="top" wrapText="1"/>
    </xf>
    <xf numFmtId="0" fontId="26" fillId="0" borderId="7" xfId="0" quotePrefix="1" applyFont="1" applyBorder="1" applyAlignment="1">
      <alignment vertical="top" wrapText="1"/>
    </xf>
    <xf numFmtId="1" fontId="10" fillId="0" borderId="7" xfId="2" applyNumberFormat="1" applyFont="1" applyBorder="1" applyAlignment="1">
      <alignment horizontal="center" vertical="center"/>
    </xf>
    <xf numFmtId="0" fontId="10" fillId="0" borderId="7" xfId="2" applyFont="1" applyBorder="1" applyAlignment="1">
      <alignment horizontal="center" vertical="top"/>
    </xf>
    <xf numFmtId="0" fontId="10" fillId="0" borderId="0" xfId="0" applyFont="1"/>
    <xf numFmtId="0" fontId="42" fillId="0" borderId="0" xfId="2" applyFont="1" applyAlignment="1">
      <alignment wrapText="1"/>
    </xf>
    <xf numFmtId="0" fontId="26" fillId="0" borderId="7" xfId="2" applyFont="1" applyBorder="1" applyAlignment="1">
      <alignment vertical="top"/>
    </xf>
    <xf numFmtId="0" fontId="26" fillId="0" borderId="7" xfId="2" applyFont="1" applyBorder="1" applyAlignment="1">
      <alignment wrapText="1"/>
    </xf>
    <xf numFmtId="165" fontId="26" fillId="0" borderId="17" xfId="13" applyNumberFormat="1" applyFont="1" applyFill="1" applyBorder="1" applyAlignment="1" applyProtection="1">
      <alignment horizontal="center" vertical="top" wrapText="1"/>
    </xf>
    <xf numFmtId="164" fontId="26" fillId="0" borderId="17" xfId="13" applyFont="1" applyFill="1" applyBorder="1" applyAlignment="1" applyProtection="1">
      <alignment horizontal="center" vertical="center" wrapText="1"/>
    </xf>
    <xf numFmtId="164" fontId="26" fillId="0" borderId="0" xfId="13" applyFont="1" applyFill="1" applyBorder="1" applyAlignment="1" applyProtection="1">
      <alignment horizontal="center" vertical="center" wrapText="1"/>
    </xf>
    <xf numFmtId="1" fontId="26" fillId="0" borderId="58" xfId="0" applyNumberFormat="1" applyFont="1" applyBorder="1" applyAlignment="1" applyProtection="1">
      <alignment horizontal="center" vertical="center" wrapText="1"/>
      <protection locked="0"/>
    </xf>
    <xf numFmtId="0" fontId="26" fillId="0" borderId="23" xfId="2" applyFont="1" applyBorder="1" applyAlignment="1">
      <alignment horizontal="center" vertical="center" wrapText="1"/>
    </xf>
    <xf numFmtId="0" fontId="26" fillId="0" borderId="7" xfId="2" applyFont="1" applyBorder="1" applyAlignment="1">
      <alignment horizontal="left" vertical="top" wrapText="1"/>
    </xf>
    <xf numFmtId="165" fontId="26" fillId="0" borderId="7" xfId="13" applyNumberFormat="1" applyFont="1" applyFill="1" applyBorder="1" applyAlignment="1" applyProtection="1">
      <alignment horizontal="center" vertical="top" wrapText="1"/>
    </xf>
    <xf numFmtId="164" fontId="26" fillId="0" borderId="7" xfId="13" applyFont="1" applyFill="1" applyBorder="1" applyAlignment="1" applyProtection="1">
      <alignment horizontal="center" vertical="top" wrapText="1"/>
    </xf>
    <xf numFmtId="1" fontId="26" fillId="0" borderId="7" xfId="0" applyNumberFormat="1" applyFont="1" applyBorder="1" applyAlignment="1" applyProtection="1">
      <alignment horizontal="center" vertical="top" wrapText="1"/>
      <protection locked="0"/>
    </xf>
    <xf numFmtId="0" fontId="26" fillId="0" borderId="7" xfId="2" applyFont="1" applyBorder="1" applyAlignment="1">
      <alignment horizontal="center" vertical="top" wrapText="1"/>
    </xf>
    <xf numFmtId="1" fontId="26" fillId="0" borderId="23" xfId="0" applyNumberFormat="1" applyFont="1" applyBorder="1" applyAlignment="1" applyProtection="1">
      <alignment horizontal="center" vertical="top" wrapText="1"/>
      <protection locked="0"/>
    </xf>
    <xf numFmtId="164" fontId="26" fillId="0" borderId="17" xfId="13" applyFont="1" applyFill="1" applyBorder="1" applyAlignment="1" applyProtection="1">
      <alignment horizontal="center" vertical="top" wrapText="1"/>
    </xf>
    <xf numFmtId="164" fontId="26" fillId="0" borderId="0" xfId="13" applyFont="1" applyFill="1" applyBorder="1" applyAlignment="1" applyProtection="1">
      <alignment horizontal="center" vertical="top" wrapText="1"/>
    </xf>
    <xf numFmtId="1" fontId="26" fillId="0" borderId="58" xfId="0" applyNumberFormat="1" applyFont="1" applyBorder="1" applyAlignment="1" applyProtection="1">
      <alignment horizontal="center" vertical="top" wrapText="1"/>
      <protection locked="0"/>
    </xf>
    <xf numFmtId="0" fontId="26" fillId="0" borderId="14" xfId="2" applyFont="1" applyBorder="1" applyAlignment="1">
      <alignment vertical="top"/>
    </xf>
    <xf numFmtId="0" fontId="26" fillId="0" borderId="7" xfId="2" applyFont="1" applyBorder="1" applyAlignment="1">
      <alignment horizontal="left" wrapText="1"/>
    </xf>
    <xf numFmtId="0" fontId="45" fillId="0" borderId="18" xfId="2" applyFont="1" applyBorder="1" applyAlignment="1">
      <alignment vertical="center"/>
    </xf>
    <xf numFmtId="164" fontId="45" fillId="0" borderId="7" xfId="2" applyNumberFormat="1" applyFont="1" applyBorder="1" applyAlignment="1">
      <alignment horizontal="center" vertical="center" wrapText="1"/>
    </xf>
    <xf numFmtId="0" fontId="45" fillId="0" borderId="7" xfId="2" applyFont="1" applyBorder="1" applyAlignment="1">
      <alignment horizontal="center" vertical="center" wrapText="1"/>
    </xf>
    <xf numFmtId="0" fontId="10" fillId="0" borderId="39" xfId="2" applyFont="1" applyBorder="1"/>
    <xf numFmtId="0" fontId="10" fillId="0" borderId="11" xfId="0" applyFont="1" applyBorder="1" applyAlignment="1">
      <alignment vertical="center"/>
    </xf>
    <xf numFmtId="165" fontId="26" fillId="0" borderId="74" xfId="13" applyNumberFormat="1" applyFont="1" applyFill="1" applyBorder="1" applyAlignment="1" applyProtection="1">
      <alignment horizontal="center" vertical="top" wrapText="1"/>
    </xf>
    <xf numFmtId="0" fontId="45" fillId="0" borderId="0" xfId="2" applyFont="1" applyAlignment="1">
      <alignment vertical="top"/>
    </xf>
    <xf numFmtId="0" fontId="45" fillId="0" borderId="7" xfId="2" applyFont="1" applyBorder="1" applyAlignment="1">
      <alignment vertical="center"/>
    </xf>
    <xf numFmtId="1" fontId="45" fillId="0" borderId="58" xfId="0" applyNumberFormat="1" applyFont="1" applyBorder="1" applyAlignment="1" applyProtection="1">
      <alignment horizontal="center" vertical="center" wrapText="1"/>
      <protection locked="0"/>
    </xf>
    <xf numFmtId="165" fontId="26" fillId="0" borderId="17" xfId="13" applyNumberFormat="1" applyFont="1" applyFill="1" applyBorder="1" applyAlignment="1" applyProtection="1">
      <alignment vertical="center" wrapText="1"/>
    </xf>
    <xf numFmtId="164" fontId="26" fillId="0" borderId="17" xfId="13" applyFont="1" applyFill="1" applyBorder="1" applyAlignment="1" applyProtection="1">
      <alignment vertical="center" wrapText="1"/>
    </xf>
    <xf numFmtId="164" fontId="26" fillId="0" borderId="0" xfId="13" applyFont="1" applyFill="1" applyBorder="1" applyAlignment="1" applyProtection="1">
      <alignment vertical="center" wrapText="1"/>
    </xf>
    <xf numFmtId="165" fontId="10" fillId="0" borderId="17" xfId="13" applyNumberFormat="1" applyFont="1" applyFill="1" applyBorder="1" applyAlignment="1" applyProtection="1">
      <alignment vertical="center" wrapText="1"/>
    </xf>
    <xf numFmtId="164" fontId="10" fillId="0" borderId="0" xfId="13" applyFont="1" applyFill="1" applyBorder="1" applyAlignment="1" applyProtection="1">
      <alignment horizontal="right" vertical="center" wrapText="1"/>
    </xf>
    <xf numFmtId="164" fontId="10" fillId="0" borderId="7" xfId="13" applyFont="1" applyFill="1" applyBorder="1" applyAlignment="1" applyProtection="1">
      <alignment horizontal="center" vertical="center" wrapText="1"/>
    </xf>
    <xf numFmtId="164" fontId="10" fillId="0" borderId="7" xfId="13" applyFont="1" applyFill="1" applyBorder="1" applyAlignment="1">
      <alignment horizontal="center" vertical="center" wrapText="1"/>
    </xf>
    <xf numFmtId="0" fontId="10" fillId="0" borderId="7" xfId="0" applyFont="1" applyBorder="1" applyAlignment="1">
      <alignment vertical="center"/>
    </xf>
    <xf numFmtId="164" fontId="10" fillId="0" borderId="7" xfId="13" applyFont="1" applyFill="1" applyBorder="1" applyAlignment="1">
      <alignment horizontal="center" vertical="center"/>
    </xf>
    <xf numFmtId="164" fontId="26" fillId="5" borderId="7" xfId="8" applyFont="1" applyFill="1" applyBorder="1" applyAlignment="1" applyProtection="1">
      <alignment vertical="top"/>
    </xf>
    <xf numFmtId="165" fontId="10" fillId="5" borderId="7" xfId="13" applyNumberFormat="1" applyFont="1" applyFill="1" applyBorder="1" applyAlignment="1" applyProtection="1">
      <alignment vertical="center" wrapText="1"/>
    </xf>
    <xf numFmtId="164" fontId="10" fillId="5" borderId="7" xfId="13" applyFont="1" applyFill="1" applyBorder="1" applyAlignment="1" applyProtection="1">
      <alignment horizontal="center" vertical="center" wrapText="1"/>
    </xf>
    <xf numFmtId="164" fontId="10" fillId="5" borderId="0" xfId="13" applyFont="1" applyFill="1" applyBorder="1" applyAlignment="1" applyProtection="1">
      <alignment horizontal="right" vertical="center" wrapText="1"/>
    </xf>
    <xf numFmtId="43" fontId="26" fillId="5" borderId="7" xfId="0" applyNumberFormat="1" applyFont="1" applyFill="1" applyBorder="1" applyAlignment="1">
      <alignment vertical="top"/>
    </xf>
    <xf numFmtId="164" fontId="26" fillId="5" borderId="7" xfId="8" applyFont="1" applyFill="1" applyBorder="1" applyAlignment="1" applyProtection="1">
      <alignment horizontal="center" vertical="top"/>
    </xf>
    <xf numFmtId="0" fontId="26" fillId="0" borderId="7" xfId="0" applyFont="1" applyBorder="1" applyAlignment="1">
      <alignment horizontal="left" vertical="top" wrapText="1"/>
    </xf>
    <xf numFmtId="164" fontId="10" fillId="0" borderId="17" xfId="13" applyFont="1" applyFill="1" applyBorder="1" applyAlignment="1" applyProtection="1">
      <alignment horizontal="center" vertical="center" wrapText="1"/>
    </xf>
    <xf numFmtId="164" fontId="26" fillId="0" borderId="0" xfId="13" applyFont="1" applyFill="1" applyBorder="1" applyAlignment="1">
      <alignment horizontal="center" vertical="center" wrapText="1"/>
    </xf>
    <xf numFmtId="165" fontId="10" fillId="8" borderId="0" xfId="13" applyNumberFormat="1" applyFont="1" applyFill="1" applyBorder="1" applyAlignment="1" applyProtection="1">
      <alignment horizontal="right" vertical="center" wrapText="1"/>
      <protection locked="0"/>
    </xf>
    <xf numFmtId="164" fontId="10" fillId="8" borderId="0" xfId="13" applyFont="1" applyFill="1" applyBorder="1" applyAlignment="1" applyProtection="1">
      <alignment horizontal="left" vertical="center" wrapText="1"/>
      <protection locked="0"/>
    </xf>
    <xf numFmtId="164" fontId="45" fillId="0" borderId="7" xfId="2" applyNumberFormat="1" applyFont="1" applyBorder="1" applyAlignment="1">
      <alignment vertical="center" wrapText="1"/>
    </xf>
    <xf numFmtId="0" fontId="45" fillId="0" borderId="7" xfId="2" applyFont="1" applyBorder="1" applyAlignment="1">
      <alignment vertical="center" wrapText="1"/>
    </xf>
    <xf numFmtId="164" fontId="26" fillId="0" borderId="7" xfId="2" applyNumberFormat="1" applyFont="1" applyBorder="1" applyAlignment="1">
      <alignment vertical="center" wrapText="1"/>
    </xf>
    <xf numFmtId="0" fontId="26" fillId="7" borderId="7" xfId="0" applyFont="1" applyFill="1" applyBorder="1" applyAlignment="1">
      <alignment horizontal="center" vertical="center" wrapText="1"/>
    </xf>
    <xf numFmtId="0" fontId="10" fillId="0" borderId="7" xfId="2" applyFont="1" applyBorder="1" applyAlignment="1">
      <alignment horizontal="left" vertical="center" wrapText="1"/>
    </xf>
    <xf numFmtId="2" fontId="10" fillId="0" borderId="6" xfId="2" applyNumberFormat="1" applyFont="1" applyBorder="1" applyAlignment="1">
      <alignment horizontal="right" vertical="center" wrapText="1"/>
    </xf>
    <xf numFmtId="0" fontId="26" fillId="0" borderId="7" xfId="2" applyFont="1" applyBorder="1" applyAlignment="1">
      <alignment horizontal="left" vertical="center" wrapText="1"/>
    </xf>
    <xf numFmtId="164" fontId="26" fillId="0" borderId="6" xfId="1" applyFont="1" applyFill="1" applyBorder="1" applyAlignment="1">
      <alignment horizontal="right" vertical="center" wrapText="1"/>
    </xf>
    <xf numFmtId="164" fontId="10" fillId="0" borderId="6" xfId="1" applyFont="1" applyFill="1" applyBorder="1" applyAlignment="1">
      <alignment horizontal="right" vertical="center" wrapText="1"/>
    </xf>
    <xf numFmtId="165" fontId="10" fillId="0" borderId="6" xfId="2" applyNumberFormat="1" applyFont="1" applyBorder="1" applyAlignment="1">
      <alignment horizontal="center" vertical="center" wrapText="1"/>
    </xf>
    <xf numFmtId="0" fontId="10" fillId="0" borderId="6" xfId="2" applyFont="1" applyBorder="1" applyAlignment="1">
      <alignment horizontal="left" vertical="center" wrapText="1"/>
    </xf>
    <xf numFmtId="0" fontId="10" fillId="0" borderId="7" xfId="2" applyFont="1" applyBorder="1" applyAlignment="1">
      <alignment vertical="center" wrapText="1"/>
    </xf>
    <xf numFmtId="164" fontId="26" fillId="0" borderId="0" xfId="1" applyFont="1" applyFill="1" applyBorder="1" applyAlignment="1">
      <alignment horizontal="right" vertical="center" wrapText="1"/>
    </xf>
    <xf numFmtId="165" fontId="10" fillId="0" borderId="7" xfId="2" applyNumberFormat="1" applyFont="1" applyBorder="1" applyAlignment="1">
      <alignment horizontal="left" vertical="center" wrapText="1"/>
    </xf>
    <xf numFmtId="0" fontId="10" fillId="0" borderId="7" xfId="2" applyFont="1" applyBorder="1" applyAlignment="1">
      <alignment horizontal="center" vertical="center"/>
    </xf>
    <xf numFmtId="1" fontId="26" fillId="0" borderId="16" xfId="0" applyNumberFormat="1" applyFont="1" applyBorder="1" applyAlignment="1" applyProtection="1">
      <alignment horizontal="center" vertical="center" wrapText="1"/>
      <protection locked="0"/>
    </xf>
    <xf numFmtId="0" fontId="26" fillId="5" borderId="17" xfId="0" applyFont="1" applyFill="1" applyBorder="1" applyAlignment="1">
      <alignment horizontal="left" vertical="top" wrapText="1"/>
    </xf>
    <xf numFmtId="0" fontId="10" fillId="7" borderId="68" xfId="0" applyFont="1" applyFill="1" applyBorder="1" applyAlignment="1">
      <alignment horizontal="left" vertical="center" wrapText="1"/>
    </xf>
    <xf numFmtId="0" fontId="26" fillId="5" borderId="11" xfId="0" applyFont="1" applyFill="1" applyBorder="1" applyAlignment="1">
      <alignment horizontal="left" vertical="top" wrapText="1"/>
    </xf>
    <xf numFmtId="0" fontId="26" fillId="0" borderId="0" xfId="2" applyFont="1" applyAlignment="1">
      <alignment vertical="top" wrapText="1"/>
    </xf>
    <xf numFmtId="0" fontId="10" fillId="0" borderId="7" xfId="0" applyFont="1" applyBorder="1" applyAlignment="1">
      <alignment vertical="center" wrapText="1"/>
    </xf>
    <xf numFmtId="0" fontId="10" fillId="7" borderId="18" xfId="0" applyFont="1" applyFill="1" applyBorder="1" applyAlignment="1">
      <alignment horizontal="left" vertical="center" wrapText="1"/>
    </xf>
    <xf numFmtId="0" fontId="26" fillId="5" borderId="0" xfId="0" applyFont="1" applyFill="1" applyAlignment="1">
      <alignment horizontal="left" vertical="top" wrapText="1"/>
    </xf>
    <xf numFmtId="0" fontId="10" fillId="0" borderId="6" xfId="10" applyFont="1" applyBorder="1"/>
    <xf numFmtId="0" fontId="26" fillId="7" borderId="0" xfId="0" applyFont="1" applyFill="1" applyAlignment="1">
      <alignment vertical="center" wrapText="1"/>
    </xf>
    <xf numFmtId="0" fontId="26" fillId="0" borderId="6" xfId="2" applyFont="1" applyBorder="1" applyAlignment="1">
      <alignment wrapText="1"/>
    </xf>
    <xf numFmtId="0" fontId="26" fillId="0" borderId="7" xfId="0" applyFont="1" applyBorder="1" applyAlignment="1">
      <alignment vertical="center" wrapText="1"/>
    </xf>
    <xf numFmtId="0" fontId="26" fillId="5" borderId="18" xfId="0" applyFont="1" applyFill="1" applyBorder="1" applyAlignment="1">
      <alignment horizontal="left" vertical="top" wrapText="1"/>
    </xf>
    <xf numFmtId="0" fontId="47" fillId="7" borderId="6" xfId="0" applyFont="1" applyFill="1" applyBorder="1" applyAlignment="1">
      <alignment horizontal="left" vertical="center" wrapText="1"/>
    </xf>
    <xf numFmtId="0" fontId="26" fillId="0" borderId="18" xfId="2" applyFont="1" applyBorder="1" applyAlignment="1">
      <alignment wrapText="1"/>
    </xf>
    <xf numFmtId="0" fontId="26" fillId="7" borderId="18" xfId="0" applyFont="1" applyFill="1" applyBorder="1" applyAlignment="1">
      <alignment vertical="center" wrapText="1"/>
    </xf>
    <xf numFmtId="0" fontId="26" fillId="7" borderId="6" xfId="0" applyFont="1" applyFill="1" applyBorder="1" applyAlignment="1">
      <alignment vertical="center"/>
    </xf>
    <xf numFmtId="0" fontId="10" fillId="7" borderId="65" xfId="0" applyFont="1" applyFill="1" applyBorder="1" applyAlignment="1">
      <alignment horizontal="left" vertical="center" wrapText="1"/>
    </xf>
    <xf numFmtId="0" fontId="26" fillId="5" borderId="68" xfId="0" applyFont="1" applyFill="1" applyBorder="1" applyAlignment="1">
      <alignment horizontal="left" vertical="top" wrapText="1"/>
    </xf>
    <xf numFmtId="0" fontId="10" fillId="0" borderId="18" xfId="10" applyFont="1" applyBorder="1" applyAlignment="1">
      <alignment vertical="top"/>
    </xf>
    <xf numFmtId="0" fontId="26" fillId="0" borderId="16" xfId="2" applyFont="1" applyBorder="1" applyAlignment="1">
      <alignment vertical="top" wrapText="1"/>
    </xf>
    <xf numFmtId="0" fontId="10" fillId="7" borderId="11" xfId="0" applyFont="1" applyFill="1" applyBorder="1" applyAlignment="1">
      <alignment horizontal="left" vertical="center" wrapText="1"/>
    </xf>
    <xf numFmtId="0" fontId="10" fillId="5" borderId="68" xfId="2" applyFont="1" applyFill="1" applyBorder="1" applyAlignment="1">
      <alignment vertical="top" wrapText="1"/>
    </xf>
    <xf numFmtId="0" fontId="26" fillId="0" borderId="0" xfId="2" applyFont="1" applyAlignment="1">
      <alignment horizontal="left" wrapText="1"/>
    </xf>
    <xf numFmtId="0" fontId="10" fillId="0" borderId="23" xfId="2" applyFont="1" applyBorder="1" applyAlignment="1">
      <alignment vertical="top"/>
    </xf>
    <xf numFmtId="0" fontId="26" fillId="0" borderId="11" xfId="2" applyFont="1" applyBorder="1" applyAlignment="1">
      <alignment vertical="top" wrapText="1"/>
    </xf>
    <xf numFmtId="0" fontId="10" fillId="0" borderId="7" xfId="0" applyFont="1" applyBorder="1" applyAlignment="1">
      <alignment horizontal="left" vertical="top" wrapText="1"/>
    </xf>
    <xf numFmtId="0" fontId="10" fillId="0" borderId="18" xfId="0" applyFont="1" applyBorder="1" applyAlignment="1">
      <alignment vertical="center"/>
    </xf>
    <xf numFmtId="0" fontId="10" fillId="0" borderId="7" xfId="0" applyFont="1" applyBorder="1" applyAlignment="1">
      <alignment vertical="top" wrapText="1"/>
    </xf>
    <xf numFmtId="0" fontId="10" fillId="5" borderId="7" xfId="2" applyFont="1" applyFill="1" applyBorder="1" applyAlignment="1">
      <alignment vertical="top" wrapText="1"/>
    </xf>
    <xf numFmtId="0" fontId="26" fillId="0" borderId="11" xfId="2" applyFont="1" applyBorder="1" applyAlignment="1">
      <alignment horizontal="left" wrapText="1"/>
    </xf>
    <xf numFmtId="0" fontId="10" fillId="0" borderId="68" xfId="2" applyFont="1" applyBorder="1" applyAlignment="1">
      <alignment horizontal="left" vertical="center" wrapText="1"/>
    </xf>
    <xf numFmtId="0" fontId="10" fillId="0" borderId="0" xfId="0" applyFont="1" applyAlignment="1">
      <alignment vertical="center"/>
    </xf>
    <xf numFmtId="165" fontId="10" fillId="8" borderId="6" xfId="1" applyNumberFormat="1" applyFont="1" applyFill="1" applyBorder="1" applyAlignment="1" applyProtection="1">
      <alignment horizontal="center" vertical="center" wrapText="1"/>
      <protection locked="0"/>
    </xf>
    <xf numFmtId="0" fontId="10" fillId="0" borderId="17" xfId="0" applyFont="1" applyBorder="1" applyAlignment="1">
      <alignment vertical="center"/>
    </xf>
    <xf numFmtId="165" fontId="26" fillId="0" borderId="7" xfId="13" applyNumberFormat="1" applyFont="1" applyFill="1" applyBorder="1" applyAlignment="1" applyProtection="1">
      <alignment vertical="center" wrapText="1"/>
    </xf>
    <xf numFmtId="165" fontId="47" fillId="0" borderId="7" xfId="13" applyNumberFormat="1" applyFont="1" applyFill="1" applyBorder="1" applyAlignment="1" applyProtection="1">
      <protection locked="0"/>
    </xf>
    <xf numFmtId="165" fontId="10" fillId="5" borderId="17" xfId="13" applyNumberFormat="1" applyFont="1" applyFill="1" applyBorder="1" applyAlignment="1" applyProtection="1">
      <alignment vertical="center" wrapText="1"/>
    </xf>
    <xf numFmtId="0" fontId="10" fillId="0" borderId="6" xfId="0" applyFont="1" applyBorder="1" applyAlignment="1">
      <alignment vertical="top"/>
    </xf>
    <xf numFmtId="165" fontId="10" fillId="0" borderId="6" xfId="10" applyNumberFormat="1" applyFont="1" applyBorder="1" applyAlignment="1">
      <alignment horizontal="center" vertical="center"/>
    </xf>
    <xf numFmtId="165" fontId="26" fillId="0" borderId="6" xfId="13" applyNumberFormat="1" applyFont="1" applyFill="1" applyBorder="1" applyAlignment="1" applyProtection="1">
      <alignment horizontal="center" vertical="top" wrapText="1"/>
    </xf>
    <xf numFmtId="0" fontId="10" fillId="0" borderId="74" xfId="0" applyFont="1" applyBorder="1" applyAlignment="1">
      <alignment vertical="center"/>
    </xf>
    <xf numFmtId="165" fontId="26" fillId="8" borderId="17" xfId="1" applyNumberFormat="1" applyFont="1" applyFill="1" applyBorder="1" applyAlignment="1" applyProtection="1">
      <alignment horizontal="right" vertical="center" wrapText="1"/>
      <protection locked="0"/>
    </xf>
    <xf numFmtId="0" fontId="10" fillId="0" borderId="17" xfId="2" applyFont="1" applyBorder="1" applyAlignment="1">
      <alignment horizontal="center" vertical="center" wrapText="1"/>
    </xf>
    <xf numFmtId="165" fontId="10" fillId="0" borderId="6" xfId="13" applyNumberFormat="1" applyFont="1" applyFill="1" applyBorder="1" applyAlignment="1" applyProtection="1">
      <alignment vertical="center" wrapText="1"/>
    </xf>
    <xf numFmtId="165" fontId="10" fillId="8" borderId="6" xfId="1" applyNumberFormat="1" applyFont="1" applyFill="1" applyBorder="1" applyAlignment="1" applyProtection="1">
      <alignment horizontal="right" vertical="center"/>
      <protection locked="0"/>
    </xf>
    <xf numFmtId="0" fontId="10" fillId="0" borderId="17" xfId="0" applyFont="1" applyBorder="1" applyAlignment="1">
      <alignment vertical="top"/>
    </xf>
    <xf numFmtId="165" fontId="10" fillId="8" borderId="6" xfId="13" applyNumberFormat="1" applyFont="1" applyFill="1" applyBorder="1" applyAlignment="1" applyProtection="1">
      <alignment horizontal="right" vertical="center" wrapText="1"/>
      <protection locked="0"/>
    </xf>
    <xf numFmtId="165" fontId="10" fillId="8" borderId="17" xfId="1" applyNumberFormat="1" applyFont="1" applyFill="1" applyBorder="1" applyAlignment="1" applyProtection="1">
      <alignment horizontal="left" vertical="top" wrapText="1"/>
      <protection locked="0"/>
    </xf>
    <xf numFmtId="165" fontId="26" fillId="0" borderId="7" xfId="13" applyNumberFormat="1" applyFont="1" applyFill="1" applyBorder="1" applyAlignment="1" applyProtection="1">
      <alignment horizontal="center" vertical="center" wrapText="1"/>
    </xf>
    <xf numFmtId="165" fontId="26" fillId="7" borderId="6" xfId="13" applyNumberFormat="1" applyFont="1" applyFill="1" applyBorder="1" applyAlignment="1" applyProtection="1">
      <alignment horizontal="center" vertical="center" wrapText="1"/>
    </xf>
    <xf numFmtId="165" fontId="10" fillId="0" borderId="6" xfId="2" applyNumberFormat="1" applyFont="1" applyBorder="1" applyAlignment="1">
      <alignment horizontal="center" vertical="top" wrapText="1"/>
    </xf>
    <xf numFmtId="165" fontId="10" fillId="8" borderId="74" xfId="1" applyNumberFormat="1" applyFont="1" applyFill="1" applyBorder="1" applyAlignment="1" applyProtection="1">
      <alignment horizontal="left" vertical="top" wrapText="1"/>
      <protection locked="0"/>
    </xf>
    <xf numFmtId="165" fontId="10" fillId="5" borderId="17" xfId="1" applyNumberFormat="1" applyFont="1" applyFill="1" applyBorder="1" applyAlignment="1" applyProtection="1">
      <alignment horizontal="center" vertical="center" wrapText="1"/>
    </xf>
    <xf numFmtId="0" fontId="10" fillId="0" borderId="6" xfId="0" applyFont="1" applyBorder="1" applyAlignment="1">
      <alignment vertical="center"/>
    </xf>
    <xf numFmtId="0" fontId="10" fillId="0" borderId="16" xfId="2" applyFont="1" applyBorder="1" applyAlignment="1">
      <alignment horizontal="center" vertical="center" wrapText="1"/>
    </xf>
    <xf numFmtId="165" fontId="26" fillId="7" borderId="7" xfId="13" applyNumberFormat="1" applyFont="1" applyFill="1" applyBorder="1" applyAlignment="1" applyProtection="1">
      <alignment horizontal="center" vertical="center" wrapText="1"/>
    </xf>
    <xf numFmtId="165" fontId="47" fillId="0" borderId="7" xfId="12" applyNumberFormat="1" applyFont="1" applyFill="1" applyBorder="1" applyAlignment="1" applyProtection="1">
      <protection locked="0"/>
    </xf>
    <xf numFmtId="164" fontId="10" fillId="5" borderId="17" xfId="13" applyFont="1" applyFill="1" applyBorder="1" applyAlignment="1" applyProtection="1">
      <alignment horizontal="center" vertical="center" wrapText="1"/>
    </xf>
    <xf numFmtId="164" fontId="26" fillId="0" borderId="7" xfId="13" applyFont="1" applyFill="1" applyBorder="1" applyAlignment="1" applyProtection="1">
      <alignment horizontal="center" vertical="center" wrapText="1"/>
    </xf>
    <xf numFmtId="0" fontId="10" fillId="7" borderId="17" xfId="0" applyFont="1" applyFill="1" applyBorder="1" applyAlignment="1">
      <alignment horizontal="center" vertical="center" wrapText="1"/>
    </xf>
    <xf numFmtId="164" fontId="10" fillId="8" borderId="6" xfId="1" applyFont="1" applyFill="1" applyBorder="1" applyAlignment="1" applyProtection="1">
      <alignment horizontal="center" vertical="center" wrapText="1"/>
      <protection locked="0"/>
    </xf>
    <xf numFmtId="164" fontId="26" fillId="0" borderId="7" xfId="13" applyFont="1" applyFill="1" applyBorder="1" applyAlignment="1" applyProtection="1">
      <alignment vertical="center" wrapText="1"/>
    </xf>
    <xf numFmtId="0" fontId="10" fillId="0" borderId="17" xfId="0" applyFont="1" applyBorder="1" applyAlignment="1">
      <alignment horizontal="center" vertical="center"/>
    </xf>
    <xf numFmtId="0" fontId="10" fillId="0" borderId="6" xfId="0" applyFont="1" applyBorder="1" applyAlignment="1">
      <alignment horizontal="center" vertical="top"/>
    </xf>
    <xf numFmtId="0" fontId="10" fillId="7" borderId="6" xfId="0" applyFont="1" applyFill="1" applyBorder="1" applyAlignment="1">
      <alignment horizontal="center" vertical="center" wrapText="1"/>
    </xf>
    <xf numFmtId="164" fontId="10" fillId="0" borderId="6" xfId="13" applyFont="1" applyFill="1" applyBorder="1" applyAlignment="1" applyProtection="1">
      <alignment horizontal="center" vertical="center" wrapText="1"/>
    </xf>
    <xf numFmtId="164" fontId="26" fillId="0" borderId="6" xfId="13" applyFont="1" applyFill="1" applyBorder="1" applyAlignment="1" applyProtection="1">
      <alignment horizontal="center" vertical="center" wrapText="1"/>
    </xf>
    <xf numFmtId="0" fontId="10" fillId="0" borderId="11" xfId="0" applyFont="1" applyBorder="1" applyAlignment="1">
      <alignment horizontal="center" vertical="center"/>
    </xf>
    <xf numFmtId="0" fontId="26" fillId="7" borderId="17" xfId="0" applyFont="1" applyFill="1" applyBorder="1" applyAlignment="1">
      <alignment horizontal="center" vertical="center" wrapText="1"/>
    </xf>
    <xf numFmtId="164" fontId="10" fillId="8" borderId="6" xfId="1" applyFont="1" applyFill="1" applyBorder="1" applyAlignment="1" applyProtection="1">
      <alignment horizontal="left" vertical="center"/>
      <protection locked="0"/>
    </xf>
    <xf numFmtId="0" fontId="10" fillId="0" borderId="17" xfId="0" applyFont="1" applyBorder="1" applyAlignment="1">
      <alignment horizontal="center" vertical="top"/>
    </xf>
    <xf numFmtId="164" fontId="10" fillId="8" borderId="6" xfId="13" applyFont="1" applyFill="1" applyBorder="1" applyAlignment="1" applyProtection="1">
      <alignment horizontal="left" vertical="center" wrapText="1"/>
      <protection locked="0"/>
    </xf>
    <xf numFmtId="0" fontId="10" fillId="0" borderId="0" xfId="0" applyFont="1" applyAlignment="1">
      <alignment horizontal="center" vertical="center"/>
    </xf>
    <xf numFmtId="0" fontId="26" fillId="0" borderId="17" xfId="2" applyFont="1" applyBorder="1" applyAlignment="1">
      <alignment horizontal="center" vertical="center" wrapText="1"/>
    </xf>
    <xf numFmtId="0" fontId="26" fillId="0" borderId="6" xfId="2" applyFont="1" applyBorder="1" applyAlignment="1">
      <alignment horizontal="center" vertical="center" wrapText="1"/>
    </xf>
    <xf numFmtId="0" fontId="10" fillId="7" borderId="11" xfId="0" applyFont="1" applyFill="1" applyBorder="1" applyAlignment="1">
      <alignment horizontal="center" vertical="center" wrapText="1"/>
    </xf>
    <xf numFmtId="164" fontId="26" fillId="0" borderId="7" xfId="13" applyFont="1" applyFill="1" applyBorder="1" applyAlignment="1" applyProtection="1">
      <alignment horizontal="left" vertical="center" wrapText="1"/>
    </xf>
    <xf numFmtId="165" fontId="10" fillId="0" borderId="7" xfId="13" applyNumberFormat="1" applyFont="1" applyFill="1" applyBorder="1" applyAlignment="1" applyProtection="1">
      <alignment horizontal="center" vertical="center" wrapText="1"/>
    </xf>
    <xf numFmtId="0" fontId="10" fillId="0" borderId="6" xfId="2" applyFont="1" applyBorder="1" applyAlignment="1">
      <alignment horizontal="center" vertical="top" wrapText="1"/>
    </xf>
    <xf numFmtId="164" fontId="10" fillId="5" borderId="17" xfId="1" applyFont="1" applyFill="1" applyBorder="1" applyAlignment="1" applyProtection="1">
      <alignment horizontal="left" vertical="top" wrapText="1"/>
    </xf>
    <xf numFmtId="0" fontId="10" fillId="0" borderId="6" xfId="0" applyFont="1" applyBorder="1" applyAlignment="1">
      <alignment horizontal="center" vertical="center"/>
    </xf>
    <xf numFmtId="164" fontId="26" fillId="0" borderId="11" xfId="13" applyFont="1" applyFill="1" applyBorder="1" applyAlignment="1" applyProtection="1">
      <alignment horizontal="center" vertical="center" wrapText="1"/>
    </xf>
    <xf numFmtId="164" fontId="10" fillId="7" borderId="7" xfId="12" applyFont="1" applyFill="1" applyBorder="1" applyAlignment="1" applyProtection="1">
      <alignment horizontal="left" vertical="center" wrapText="1"/>
    </xf>
    <xf numFmtId="2" fontId="10" fillId="0" borderId="7" xfId="2" applyNumberFormat="1" applyFont="1" applyBorder="1" applyAlignment="1">
      <alignment horizontal="right" vertical="center" wrapText="1"/>
    </xf>
    <xf numFmtId="164" fontId="26" fillId="5" borderId="0" xfId="8" applyFont="1" applyFill="1" applyBorder="1" applyAlignment="1" applyProtection="1">
      <alignment vertical="top"/>
    </xf>
    <xf numFmtId="164" fontId="10" fillId="7" borderId="7" xfId="13" applyFont="1" applyFill="1" applyBorder="1" applyAlignment="1" applyProtection="1">
      <alignment horizontal="right" vertical="center" wrapText="1"/>
    </xf>
    <xf numFmtId="164" fontId="26" fillId="0" borderId="7" xfId="1" applyFont="1" applyFill="1" applyBorder="1" applyAlignment="1">
      <alignment horizontal="right" vertical="center" wrapText="1"/>
    </xf>
    <xf numFmtId="164" fontId="10" fillId="0" borderId="6" xfId="12" applyFont="1" applyBorder="1" applyAlignment="1">
      <alignment horizontal="center" vertical="top"/>
    </xf>
    <xf numFmtId="164" fontId="10" fillId="0" borderId="0" xfId="13" applyFont="1" applyFill="1" applyBorder="1" applyAlignment="1">
      <alignment horizontal="center" vertical="center"/>
    </xf>
    <xf numFmtId="164" fontId="10" fillId="0" borderId="6" xfId="10" applyNumberFormat="1" applyFont="1" applyBorder="1" applyAlignment="1">
      <alignment horizontal="center" vertical="center"/>
    </xf>
    <xf numFmtId="43" fontId="26" fillId="5" borderId="6" xfId="0" applyNumberFormat="1" applyFont="1" applyFill="1" applyBorder="1" applyAlignment="1">
      <alignment vertical="top"/>
    </xf>
    <xf numFmtId="164" fontId="26" fillId="8" borderId="0" xfId="1" applyFont="1" applyFill="1" applyBorder="1" applyAlignment="1" applyProtection="1">
      <alignment horizontal="right" vertical="center" wrapText="1"/>
      <protection locked="0"/>
    </xf>
    <xf numFmtId="43" fontId="26" fillId="5" borderId="0" xfId="0" applyNumberFormat="1" applyFont="1" applyFill="1" applyAlignment="1">
      <alignment vertical="top"/>
    </xf>
    <xf numFmtId="164" fontId="10" fillId="7" borderId="6" xfId="13" applyFont="1" applyFill="1" applyBorder="1" applyAlignment="1">
      <alignment horizontal="right" vertical="center" wrapText="1"/>
    </xf>
    <xf numFmtId="164" fontId="10" fillId="8" borderId="6" xfId="1" applyFont="1" applyFill="1" applyBorder="1" applyAlignment="1" applyProtection="1">
      <alignment horizontal="right" vertical="center"/>
      <protection locked="0"/>
    </xf>
    <xf numFmtId="164" fontId="10" fillId="8" borderId="6" xfId="13" applyFont="1" applyFill="1" applyBorder="1" applyAlignment="1" applyProtection="1">
      <alignment horizontal="right" vertical="center" wrapText="1"/>
      <protection locked="0"/>
    </xf>
    <xf numFmtId="164" fontId="10" fillId="5" borderId="7" xfId="13" applyFont="1" applyFill="1" applyBorder="1" applyAlignment="1" applyProtection="1">
      <alignment horizontal="right" vertical="center" wrapText="1"/>
    </xf>
    <xf numFmtId="2" fontId="10" fillId="0" borderId="0" xfId="2" applyNumberFormat="1" applyFont="1" applyAlignment="1">
      <alignment horizontal="right" vertical="center" wrapText="1"/>
    </xf>
    <xf numFmtId="164" fontId="26" fillId="5" borderId="6" xfId="8" applyFont="1" applyFill="1" applyBorder="1" applyAlignment="1" applyProtection="1">
      <alignment vertical="top"/>
    </xf>
    <xf numFmtId="164" fontId="26" fillId="0" borderId="6" xfId="13" applyFont="1" applyBorder="1" applyAlignment="1">
      <alignment horizontal="center" vertical="center" wrapText="1"/>
    </xf>
    <xf numFmtId="164" fontId="26" fillId="0" borderId="7" xfId="13" applyFont="1" applyFill="1" applyBorder="1" applyAlignment="1" applyProtection="1">
      <alignment horizontal="right" vertical="center" wrapText="1"/>
    </xf>
    <xf numFmtId="164" fontId="10" fillId="0" borderId="7" xfId="13" applyFont="1" applyFill="1" applyBorder="1" applyAlignment="1" applyProtection="1">
      <alignment horizontal="right" vertical="center" wrapText="1"/>
    </xf>
    <xf numFmtId="0" fontId="10" fillId="0" borderId="6" xfId="2" applyFont="1" applyBorder="1" applyAlignment="1">
      <alignment horizontal="right" vertical="top" wrapText="1"/>
    </xf>
    <xf numFmtId="2" fontId="26" fillId="0" borderId="0" xfId="2" applyNumberFormat="1" applyFont="1" applyAlignment="1">
      <alignment horizontal="right" vertical="center" wrapText="1"/>
    </xf>
    <xf numFmtId="164" fontId="10" fillId="5" borderId="0" xfId="1" applyFont="1" applyFill="1" applyBorder="1" applyAlignment="1">
      <alignment horizontal="right" vertical="top" wrapText="1"/>
    </xf>
    <xf numFmtId="164" fontId="10" fillId="0" borderId="7" xfId="1" applyFont="1" applyBorder="1" applyAlignment="1">
      <alignment horizontal="right"/>
    </xf>
    <xf numFmtId="164" fontId="10" fillId="7" borderId="7" xfId="12" applyFont="1" applyFill="1" applyBorder="1" applyAlignment="1" applyProtection="1">
      <alignment horizontal="right" vertical="center" wrapText="1"/>
    </xf>
    <xf numFmtId="164" fontId="26" fillId="5" borderId="54" xfId="8" applyFont="1" applyFill="1" applyBorder="1" applyAlignment="1" applyProtection="1">
      <alignment vertical="top"/>
    </xf>
    <xf numFmtId="164" fontId="26" fillId="8" borderId="6" xfId="0" quotePrefix="1" applyNumberFormat="1" applyFont="1" applyFill="1" applyBorder="1" applyAlignment="1" applyProtection="1">
      <alignment horizontal="center" vertical="center" wrapText="1"/>
      <protection locked="0"/>
    </xf>
    <xf numFmtId="1" fontId="10" fillId="8" borderId="6" xfId="0" applyNumberFormat="1" applyFont="1" applyFill="1" applyBorder="1" applyAlignment="1" applyProtection="1">
      <alignment horizontal="center" vertical="center" wrapText="1"/>
      <protection locked="0"/>
    </xf>
    <xf numFmtId="1" fontId="26" fillId="8" borderId="16" xfId="0" applyNumberFormat="1" applyFont="1" applyFill="1" applyBorder="1" applyAlignment="1" applyProtection="1">
      <alignment horizontal="center" vertical="center" wrapText="1"/>
      <protection locked="0"/>
    </xf>
    <xf numFmtId="1" fontId="26" fillId="7" borderId="0" xfId="0" applyNumberFormat="1" applyFont="1" applyFill="1" applyAlignment="1" applyProtection="1">
      <alignment horizontal="center" vertical="center" wrapText="1"/>
      <protection locked="0"/>
    </xf>
    <xf numFmtId="1" fontId="26" fillId="7" borderId="64" xfId="0" applyNumberFormat="1" applyFont="1" applyFill="1" applyBorder="1" applyAlignment="1" applyProtection="1">
      <alignment horizontal="center" vertical="center" wrapText="1"/>
      <protection locked="0"/>
    </xf>
    <xf numFmtId="1" fontId="45" fillId="7" borderId="0" xfId="0" applyNumberFormat="1" applyFont="1" applyFill="1" applyAlignment="1" applyProtection="1">
      <alignment horizontal="center" vertical="center" wrapText="1"/>
      <protection locked="0"/>
    </xf>
    <xf numFmtId="1" fontId="10" fillId="7" borderId="6" xfId="0" applyNumberFormat="1" applyFont="1" applyFill="1" applyBorder="1" applyAlignment="1" applyProtection="1">
      <alignment horizontal="center" vertical="center" wrapText="1"/>
      <protection locked="0"/>
    </xf>
    <xf numFmtId="2" fontId="45" fillId="8" borderId="6" xfId="0" applyNumberFormat="1" applyFont="1" applyFill="1" applyBorder="1" applyAlignment="1" applyProtection="1">
      <alignment horizontal="center" vertical="center"/>
      <protection locked="0"/>
    </xf>
    <xf numFmtId="1" fontId="26" fillId="7" borderId="60" xfId="0" applyNumberFormat="1" applyFont="1" applyFill="1" applyBorder="1" applyAlignment="1" applyProtection="1">
      <alignment horizontal="center" vertical="center" wrapText="1"/>
      <protection locked="0"/>
    </xf>
    <xf numFmtId="1" fontId="10" fillId="7" borderId="64" xfId="0" applyNumberFormat="1" applyFont="1" applyFill="1" applyBorder="1" applyAlignment="1" applyProtection="1">
      <alignment horizontal="center" vertical="center" wrapText="1"/>
      <protection locked="0"/>
    </xf>
    <xf numFmtId="1" fontId="45" fillId="7" borderId="60" xfId="0" applyNumberFormat="1" applyFont="1" applyFill="1" applyBorder="1" applyAlignment="1" applyProtection="1">
      <alignment horizontal="center" vertical="center" wrapText="1"/>
      <protection locked="0"/>
    </xf>
    <xf numFmtId="0" fontId="45" fillId="5" borderId="0" xfId="2" applyFont="1" applyFill="1" applyAlignment="1">
      <alignment vertical="top" wrapText="1"/>
    </xf>
    <xf numFmtId="0" fontId="22" fillId="0" borderId="60" xfId="10" applyFont="1" applyBorder="1" applyAlignment="1">
      <alignment vertical="top"/>
    </xf>
    <xf numFmtId="1" fontId="45" fillId="7" borderId="64" xfId="0" applyNumberFormat="1" applyFont="1" applyFill="1" applyBorder="1" applyAlignment="1" applyProtection="1">
      <alignment horizontal="center" vertical="center" wrapText="1"/>
      <protection locked="0"/>
    </xf>
    <xf numFmtId="0" fontId="22" fillId="0" borderId="60" xfId="0" applyFont="1" applyBorder="1" applyAlignment="1">
      <alignment vertical="top"/>
    </xf>
    <xf numFmtId="0" fontId="26" fillId="0" borderId="6" xfId="10" applyFont="1" applyBorder="1" applyAlignment="1">
      <alignment horizontal="center" vertical="center"/>
    </xf>
    <xf numFmtId="0" fontId="26" fillId="0" borderId="0" xfId="2" applyFont="1" applyAlignment="1">
      <alignment horizontal="center" vertical="center" wrapText="1"/>
    </xf>
    <xf numFmtId="1" fontId="26" fillId="8" borderId="60" xfId="0" applyNumberFormat="1" applyFont="1" applyFill="1" applyBorder="1" applyAlignment="1" applyProtection="1">
      <alignment horizontal="center" vertical="center" wrapText="1"/>
      <protection locked="0"/>
    </xf>
    <xf numFmtId="0" fontId="10" fillId="0" borderId="60" xfId="0" applyFont="1" applyBorder="1" applyAlignment="1">
      <alignment vertical="top"/>
    </xf>
    <xf numFmtId="1" fontId="26" fillId="0" borderId="23" xfId="0" applyNumberFormat="1" applyFont="1" applyBorder="1" applyAlignment="1" applyProtection="1">
      <alignment horizontal="center" vertical="center" wrapText="1"/>
      <protection locked="0"/>
    </xf>
    <xf numFmtId="1" fontId="45" fillId="7" borderId="58" xfId="0" applyNumberFormat="1" applyFont="1" applyFill="1" applyBorder="1" applyAlignment="1" applyProtection="1">
      <alignment horizontal="center" vertical="center" wrapText="1"/>
      <protection locked="0"/>
    </xf>
    <xf numFmtId="1" fontId="22" fillId="0" borderId="23" xfId="0" applyNumberFormat="1" applyFont="1" applyBorder="1" applyAlignment="1" applyProtection="1">
      <alignment vertical="top"/>
      <protection locked="0"/>
    </xf>
    <xf numFmtId="1" fontId="45" fillId="7" borderId="69" xfId="0" applyNumberFormat="1" applyFont="1" applyFill="1" applyBorder="1" applyAlignment="1" applyProtection="1">
      <alignment horizontal="center" vertical="center" wrapText="1"/>
      <protection locked="0"/>
    </xf>
    <xf numFmtId="1" fontId="26" fillId="7" borderId="58" xfId="0" applyNumberFormat="1" applyFont="1" applyFill="1" applyBorder="1" applyAlignment="1" applyProtection="1">
      <alignment horizontal="center" vertical="center" wrapText="1"/>
      <protection locked="0"/>
    </xf>
    <xf numFmtId="1" fontId="26" fillId="0" borderId="0" xfId="0" applyNumberFormat="1" applyFont="1" applyAlignment="1" applyProtection="1">
      <alignment horizontal="center" vertical="center" wrapText="1"/>
      <protection locked="0"/>
    </xf>
    <xf numFmtId="2" fontId="45" fillId="8" borderId="23" xfId="0" applyNumberFormat="1" applyFont="1" applyFill="1" applyBorder="1" applyAlignment="1" applyProtection="1">
      <alignment horizontal="center" vertical="center" wrapText="1"/>
      <protection locked="0"/>
    </xf>
    <xf numFmtId="1" fontId="45" fillId="7" borderId="40" xfId="0" applyNumberFormat="1" applyFont="1" applyFill="1" applyBorder="1" applyAlignment="1" applyProtection="1">
      <alignment horizontal="center" vertical="center" wrapText="1"/>
      <protection locked="0"/>
    </xf>
    <xf numFmtId="1" fontId="26" fillId="0" borderId="25" xfId="0" applyNumberFormat="1" applyFont="1" applyBorder="1" applyAlignment="1" applyProtection="1">
      <alignment horizontal="center" vertical="center" wrapText="1"/>
      <protection locked="0"/>
    </xf>
    <xf numFmtId="1" fontId="10" fillId="7" borderId="25" xfId="0" applyNumberFormat="1" applyFont="1" applyFill="1" applyBorder="1" applyAlignment="1" applyProtection="1">
      <alignment horizontal="center" vertical="center" wrapText="1"/>
      <protection locked="0"/>
    </xf>
    <xf numFmtId="2" fontId="45" fillId="8" borderId="25" xfId="0" applyNumberFormat="1" applyFont="1" applyFill="1" applyBorder="1" applyAlignment="1" applyProtection="1">
      <alignment horizontal="center" vertical="center"/>
      <protection locked="0"/>
    </xf>
    <xf numFmtId="1" fontId="22" fillId="0" borderId="58" xfId="0" applyNumberFormat="1" applyFont="1" applyBorder="1" applyAlignment="1" applyProtection="1">
      <alignment vertical="top"/>
      <protection locked="0"/>
    </xf>
    <xf numFmtId="1" fontId="45" fillId="0" borderId="23" xfId="0" applyNumberFormat="1" applyFont="1" applyBorder="1" applyAlignment="1" applyProtection="1">
      <alignment horizontal="center" vertical="center" wrapText="1"/>
      <protection locked="0"/>
    </xf>
    <xf numFmtId="0" fontId="45" fillId="5" borderId="69" xfId="2" applyFont="1" applyFill="1" applyBorder="1" applyAlignment="1">
      <alignment vertical="top" wrapText="1"/>
    </xf>
    <xf numFmtId="0" fontId="45" fillId="5" borderId="58" xfId="2" applyFont="1" applyFill="1" applyBorder="1" applyAlignment="1">
      <alignment vertical="top" wrapText="1"/>
    </xf>
    <xf numFmtId="0" fontId="10" fillId="0" borderId="15" xfId="0" applyFont="1" applyBorder="1"/>
    <xf numFmtId="0" fontId="10" fillId="5" borderId="7" xfId="2" applyFont="1" applyFill="1" applyBorder="1"/>
    <xf numFmtId="0" fontId="26" fillId="0" borderId="15" xfId="2" applyFont="1" applyBorder="1" applyAlignment="1">
      <alignment vertical="top"/>
    </xf>
    <xf numFmtId="0" fontId="10" fillId="0" borderId="7" xfId="0" applyFont="1" applyBorder="1"/>
    <xf numFmtId="0" fontId="10" fillId="0" borderId="18" xfId="0" applyFont="1" applyBorder="1"/>
    <xf numFmtId="0" fontId="26" fillId="0" borderId="18" xfId="2" applyFont="1" applyBorder="1" applyAlignment="1">
      <alignment vertical="top"/>
    </xf>
    <xf numFmtId="0" fontId="26" fillId="0" borderId="18" xfId="2" applyFont="1" applyBorder="1"/>
    <xf numFmtId="0" fontId="26" fillId="0" borderId="7" xfId="2" applyFont="1" applyBorder="1"/>
    <xf numFmtId="0" fontId="10" fillId="0" borderId="18" xfId="2" applyFont="1" applyBorder="1"/>
    <xf numFmtId="0" fontId="26" fillId="0" borderId="0" xfId="2" applyFont="1"/>
    <xf numFmtId="0" fontId="42" fillId="0" borderId="15" xfId="2" applyFont="1" applyBorder="1" applyAlignment="1">
      <alignment wrapText="1"/>
    </xf>
    <xf numFmtId="0" fontId="10" fillId="0" borderId="14" xfId="0" applyFont="1" applyBorder="1"/>
    <xf numFmtId="0" fontId="26" fillId="0" borderId="68" xfId="2" applyFont="1" applyBorder="1" applyAlignment="1">
      <alignment vertical="top" wrapText="1"/>
    </xf>
    <xf numFmtId="0" fontId="10" fillId="0" borderId="11" xfId="0" applyFont="1" applyBorder="1" applyAlignment="1">
      <alignment vertical="center" wrapText="1"/>
    </xf>
    <xf numFmtId="0" fontId="26" fillId="0" borderId="0" xfId="0" quotePrefix="1" applyFont="1" applyAlignment="1">
      <alignment vertical="top" wrapText="1"/>
    </xf>
    <xf numFmtId="0" fontId="10" fillId="0" borderId="16" xfId="0" applyFont="1" applyBorder="1" applyAlignment="1">
      <alignment vertical="center"/>
    </xf>
    <xf numFmtId="0" fontId="47" fillId="7" borderId="6" xfId="10" applyFont="1" applyFill="1" applyBorder="1" applyAlignment="1">
      <alignment horizontal="left" vertical="center" wrapText="1"/>
    </xf>
    <xf numFmtId="0" fontId="26" fillId="0" borderId="14" xfId="2" applyFont="1" applyBorder="1" applyAlignment="1">
      <alignment wrapText="1"/>
    </xf>
    <xf numFmtId="165" fontId="26" fillId="0" borderId="16" xfId="13" applyNumberFormat="1" applyFont="1" applyFill="1" applyBorder="1" applyAlignment="1" applyProtection="1">
      <alignment horizontal="center" vertical="top" wrapText="1"/>
    </xf>
    <xf numFmtId="165" fontId="10" fillId="7" borderId="6" xfId="12" applyNumberFormat="1" applyFont="1" applyFill="1" applyBorder="1" applyAlignment="1">
      <alignment horizontal="right" vertical="center" wrapText="1"/>
    </xf>
    <xf numFmtId="0" fontId="10" fillId="0" borderId="0" xfId="2" applyFont="1" applyAlignment="1">
      <alignment horizontal="center" vertical="center" wrapText="1"/>
    </xf>
    <xf numFmtId="165" fontId="10" fillId="0" borderId="0" xfId="13" applyNumberFormat="1" applyFont="1" applyFill="1" applyBorder="1" applyAlignment="1" applyProtection="1">
      <alignment vertical="center" wrapText="1"/>
    </xf>
    <xf numFmtId="165" fontId="10" fillId="8" borderId="74" xfId="13" applyNumberFormat="1" applyFont="1" applyFill="1" applyBorder="1" applyAlignment="1" applyProtection="1">
      <alignment vertical="center" wrapText="1"/>
      <protection locked="0"/>
    </xf>
    <xf numFmtId="164" fontId="26" fillId="0" borderId="16" xfId="13" applyFont="1" applyFill="1" applyBorder="1" applyAlignment="1" applyProtection="1">
      <alignment horizontal="center" vertical="center" wrapText="1"/>
    </xf>
    <xf numFmtId="164" fontId="10" fillId="8" borderId="11" xfId="1" applyFont="1" applyFill="1" applyBorder="1" applyAlignment="1" applyProtection="1">
      <alignment horizontal="left" vertical="center" wrapText="1"/>
      <protection locked="0"/>
    </xf>
    <xf numFmtId="164" fontId="10" fillId="7" borderId="6" xfId="12" applyFont="1" applyFill="1" applyBorder="1" applyAlignment="1">
      <alignment horizontal="left" vertical="center" wrapText="1"/>
    </xf>
    <xf numFmtId="0" fontId="10" fillId="0" borderId="16" xfId="0" applyFont="1" applyBorder="1" applyAlignment="1">
      <alignment horizontal="center" vertical="center"/>
    </xf>
    <xf numFmtId="164" fontId="10" fillId="7" borderId="6" xfId="12" applyFont="1" applyFill="1" applyBorder="1" applyAlignment="1">
      <alignment horizontal="right" vertical="center" wrapText="1"/>
    </xf>
    <xf numFmtId="164" fontId="10" fillId="0" borderId="16" xfId="13" applyFont="1" applyFill="1" applyBorder="1" applyAlignment="1">
      <alignment horizontal="center" vertical="center"/>
    </xf>
    <xf numFmtId="165" fontId="10" fillId="8" borderId="11" xfId="1" applyNumberFormat="1" applyFont="1" applyFill="1" applyBorder="1" applyAlignment="1" applyProtection="1">
      <alignment horizontal="right" vertical="center" wrapText="1"/>
      <protection locked="0"/>
    </xf>
    <xf numFmtId="2" fontId="45" fillId="8" borderId="23" xfId="0" applyNumberFormat="1" applyFont="1" applyFill="1" applyBorder="1" applyAlignment="1" applyProtection="1">
      <alignment horizontal="center" vertical="center"/>
      <protection locked="0"/>
    </xf>
    <xf numFmtId="1" fontId="10" fillId="0" borderId="25" xfId="0" applyNumberFormat="1" applyFont="1" applyBorder="1" applyAlignment="1" applyProtection="1">
      <alignment vertical="top"/>
      <protection locked="0"/>
    </xf>
    <xf numFmtId="1" fontId="10" fillId="7" borderId="40" xfId="0" applyNumberFormat="1" applyFont="1" applyFill="1" applyBorder="1" applyAlignment="1" applyProtection="1">
      <alignment horizontal="center" vertical="center" wrapText="1"/>
      <protection locked="0"/>
    </xf>
    <xf numFmtId="0" fontId="10" fillId="0" borderId="17" xfId="2" applyFont="1" applyBorder="1" applyAlignment="1">
      <alignment vertical="top"/>
    </xf>
    <xf numFmtId="0" fontId="10" fillId="0" borderId="23" xfId="10" applyFont="1" applyBorder="1" applyAlignment="1">
      <alignment vertical="top"/>
    </xf>
    <xf numFmtId="0" fontId="26" fillId="5" borderId="56" xfId="0" applyFont="1" applyFill="1" applyBorder="1" applyAlignment="1">
      <alignment horizontal="left" vertical="top" wrapText="1"/>
    </xf>
    <xf numFmtId="0" fontId="10" fillId="0" borderId="16" xfId="10" applyFont="1" applyBorder="1" applyAlignment="1">
      <alignment vertical="top"/>
    </xf>
    <xf numFmtId="0" fontId="26" fillId="0" borderId="56" xfId="2" applyFont="1" applyBorder="1" applyAlignment="1">
      <alignment horizontal="left" wrapText="1"/>
    </xf>
    <xf numFmtId="0" fontId="26" fillId="7" borderId="23" xfId="0" applyFont="1" applyFill="1" applyBorder="1" applyAlignment="1">
      <alignment vertical="center" wrapText="1"/>
    </xf>
    <xf numFmtId="0" fontId="26" fillId="5" borderId="6" xfId="0" applyFont="1" applyFill="1" applyBorder="1" applyAlignment="1">
      <alignment horizontal="left" vertical="top" wrapText="1"/>
    </xf>
    <xf numFmtId="165" fontId="10" fillId="0" borderId="0" xfId="2" applyNumberFormat="1" applyFont="1" applyAlignment="1">
      <alignment vertical="top"/>
    </xf>
    <xf numFmtId="0" fontId="10" fillId="0" borderId="74" xfId="0" applyFont="1" applyBorder="1" applyAlignment="1">
      <alignment vertical="top"/>
    </xf>
    <xf numFmtId="165" fontId="10" fillId="8" borderId="73" xfId="13" applyNumberFormat="1" applyFont="1" applyFill="1" applyBorder="1" applyAlignment="1" applyProtection="1">
      <alignment horizontal="right" vertical="center" wrapText="1"/>
      <protection locked="0"/>
    </xf>
    <xf numFmtId="165" fontId="10" fillId="0" borderId="16" xfId="13" applyNumberFormat="1" applyFont="1" applyFill="1" applyBorder="1" applyAlignment="1" applyProtection="1">
      <alignment vertical="center" wrapText="1"/>
    </xf>
    <xf numFmtId="165" fontId="10" fillId="0" borderId="0" xfId="13" applyNumberFormat="1" applyFont="1" applyFill="1" applyBorder="1" applyAlignment="1" applyProtection="1">
      <alignment horizontal="center" vertical="center" wrapText="1"/>
    </xf>
    <xf numFmtId="0" fontId="10" fillId="0" borderId="17" xfId="2" applyFont="1" applyBorder="1" applyAlignment="1">
      <alignment horizontal="left" vertical="top"/>
    </xf>
    <xf numFmtId="0" fontId="10" fillId="0" borderId="74" xfId="0" applyFont="1" applyBorder="1" applyAlignment="1">
      <alignment horizontal="center" vertical="top"/>
    </xf>
    <xf numFmtId="164" fontId="10" fillId="8" borderId="11" xfId="13" applyFont="1" applyFill="1" applyBorder="1" applyAlignment="1" applyProtection="1">
      <alignment horizontal="left" vertical="center" wrapText="1"/>
      <protection locked="0"/>
    </xf>
    <xf numFmtId="164" fontId="10" fillId="8" borderId="73" xfId="13" applyFont="1" applyFill="1" applyBorder="1" applyAlignment="1" applyProtection="1">
      <alignment horizontal="left" vertical="center" wrapText="1"/>
      <protection locked="0"/>
    </xf>
    <xf numFmtId="165" fontId="10" fillId="0" borderId="16" xfId="13" applyNumberFormat="1" applyFont="1" applyFill="1" applyBorder="1" applyAlignment="1" applyProtection="1">
      <alignment horizontal="center" vertical="center" wrapText="1"/>
    </xf>
    <xf numFmtId="0" fontId="10" fillId="0" borderId="17" xfId="2" applyFont="1" applyBorder="1" applyAlignment="1">
      <alignment horizontal="right" vertical="top"/>
    </xf>
    <xf numFmtId="164" fontId="10" fillId="0" borderId="17" xfId="12" applyFont="1" applyBorder="1" applyAlignment="1">
      <alignment horizontal="center" vertical="top"/>
    </xf>
    <xf numFmtId="43" fontId="26" fillId="5" borderId="54" xfId="0" applyNumberFormat="1" applyFont="1" applyFill="1" applyBorder="1" applyAlignment="1">
      <alignment vertical="top"/>
    </xf>
    <xf numFmtId="164" fontId="26" fillId="5" borderId="11" xfId="8" applyFont="1" applyFill="1" applyBorder="1" applyAlignment="1" applyProtection="1">
      <alignment vertical="top"/>
    </xf>
    <xf numFmtId="164" fontId="26" fillId="5" borderId="16" xfId="8" applyFont="1" applyFill="1" applyBorder="1" applyAlignment="1" applyProtection="1">
      <alignment vertical="top"/>
    </xf>
    <xf numFmtId="164" fontId="10" fillId="8" borderId="73" xfId="13" applyFont="1" applyFill="1" applyBorder="1" applyAlignment="1" applyProtection="1">
      <alignment horizontal="right" vertical="center" wrapText="1"/>
      <protection locked="0"/>
    </xf>
    <xf numFmtId="164" fontId="26" fillId="0" borderId="17" xfId="1" applyFont="1" applyFill="1" applyBorder="1" applyAlignment="1">
      <alignment horizontal="right" vertical="center" wrapText="1"/>
    </xf>
    <xf numFmtId="164" fontId="10" fillId="0" borderId="16" xfId="13" applyFont="1" applyFill="1" applyBorder="1" applyAlignment="1" applyProtection="1">
      <alignment horizontal="right" vertical="center" wrapText="1"/>
    </xf>
    <xf numFmtId="164" fontId="10" fillId="0" borderId="6" xfId="13" applyFont="1" applyFill="1" applyBorder="1" applyAlignment="1">
      <alignment horizontal="center" vertical="center"/>
    </xf>
    <xf numFmtId="165" fontId="10" fillId="0" borderId="56" xfId="2" applyNumberFormat="1" applyFont="1" applyBorder="1" applyAlignment="1">
      <alignment vertical="top"/>
    </xf>
    <xf numFmtId="1" fontId="26" fillId="8" borderId="73" xfId="0" applyNumberFormat="1" applyFont="1" applyFill="1" applyBorder="1" applyAlignment="1" applyProtection="1">
      <alignment horizontal="center" vertical="center" wrapText="1"/>
      <protection locked="0"/>
    </xf>
    <xf numFmtId="2" fontId="10" fillId="8" borderId="56" xfId="0" applyNumberFormat="1" applyFont="1" applyFill="1" applyBorder="1" applyAlignment="1" applyProtection="1">
      <alignment horizontal="center" vertical="center"/>
      <protection locked="0"/>
    </xf>
    <xf numFmtId="2" fontId="10" fillId="8" borderId="16" xfId="0" applyNumberFormat="1" applyFont="1" applyFill="1" applyBorder="1" applyAlignment="1" applyProtection="1">
      <alignment horizontal="center" vertical="center"/>
      <protection locked="0"/>
    </xf>
    <xf numFmtId="1" fontId="22" fillId="0" borderId="16" xfId="0" applyNumberFormat="1" applyFont="1" applyBorder="1" applyAlignment="1" applyProtection="1">
      <alignment vertical="top"/>
      <protection locked="0"/>
    </xf>
    <xf numFmtId="0" fontId="58" fillId="5" borderId="7" xfId="2" applyFont="1" applyFill="1" applyBorder="1"/>
    <xf numFmtId="1" fontId="22" fillId="0" borderId="7" xfId="0" applyNumberFormat="1" applyFont="1" applyBorder="1" applyAlignment="1" applyProtection="1">
      <alignment vertical="top"/>
      <protection locked="0"/>
    </xf>
    <xf numFmtId="0" fontId="42" fillId="0" borderId="7" xfId="2" applyFont="1" applyBorder="1" applyAlignment="1">
      <alignment wrapText="1"/>
    </xf>
    <xf numFmtId="164" fontId="26" fillId="0" borderId="7" xfId="13" applyFont="1" applyBorder="1" applyAlignment="1">
      <alignment horizontal="center" vertical="center" wrapText="1"/>
    </xf>
    <xf numFmtId="1" fontId="26" fillId="0" borderId="7" xfId="0" applyNumberFormat="1" applyFont="1" applyBorder="1" applyAlignment="1" applyProtection="1">
      <alignment horizontal="center" vertical="center" wrapText="1"/>
      <protection locked="0"/>
    </xf>
    <xf numFmtId="1" fontId="10" fillId="0" borderId="7" xfId="0" applyNumberFormat="1" applyFont="1" applyBorder="1" applyAlignment="1" applyProtection="1">
      <alignment vertical="top"/>
      <protection locked="0"/>
    </xf>
    <xf numFmtId="0" fontId="26" fillId="5" borderId="7" xfId="2" applyFont="1" applyFill="1" applyBorder="1"/>
    <xf numFmtId="0" fontId="26" fillId="0" borderId="7" xfId="0" applyFont="1" applyBorder="1" applyAlignment="1">
      <alignment vertical="top"/>
    </xf>
    <xf numFmtId="165" fontId="26" fillId="0" borderId="7" xfId="13" applyNumberFormat="1" applyFont="1" applyFill="1" applyBorder="1" applyAlignment="1" applyProtection="1">
      <alignment horizontal="left" vertical="top" wrapText="1"/>
    </xf>
    <xf numFmtId="164" fontId="10" fillId="0" borderId="7" xfId="13" applyFont="1" applyFill="1" applyBorder="1" applyAlignment="1" applyProtection="1">
      <alignment horizontal="left" vertical="top" wrapText="1"/>
    </xf>
    <xf numFmtId="164" fontId="10" fillId="0" borderId="7" xfId="1" applyFont="1" applyFill="1" applyBorder="1" applyAlignment="1" applyProtection="1">
      <alignment horizontal="center" vertical="top" wrapText="1"/>
    </xf>
    <xf numFmtId="164" fontId="10" fillId="0" borderId="7" xfId="1" applyFont="1" applyFill="1" applyBorder="1" applyAlignment="1" applyProtection="1">
      <alignment horizontal="right" vertical="top" wrapText="1"/>
    </xf>
    <xf numFmtId="165" fontId="10" fillId="0" borderId="7" xfId="1" applyNumberFormat="1" applyFont="1" applyFill="1" applyBorder="1" applyAlignment="1" applyProtection="1">
      <alignment vertical="top" wrapText="1"/>
    </xf>
    <xf numFmtId="0" fontId="10" fillId="0" borderId="7" xfId="10" applyFont="1" applyBorder="1" applyAlignment="1">
      <alignment horizontal="center" vertical="top" wrapText="1"/>
    </xf>
    <xf numFmtId="164" fontId="10" fillId="0" borderId="7" xfId="12" applyFont="1" applyFill="1" applyBorder="1" applyAlignment="1">
      <alignment vertical="top" wrapText="1"/>
    </xf>
    <xf numFmtId="164" fontId="10" fillId="0" borderId="7" xfId="12" applyFont="1" applyFill="1" applyBorder="1" applyAlignment="1">
      <alignment horizontal="right" vertical="top" wrapText="1"/>
    </xf>
    <xf numFmtId="165" fontId="10" fillId="0" borderId="7" xfId="12" applyNumberFormat="1" applyFont="1" applyFill="1" applyBorder="1" applyAlignment="1">
      <alignment horizontal="center" vertical="top" wrapText="1"/>
    </xf>
    <xf numFmtId="165" fontId="10" fillId="0" borderId="7" xfId="10" applyNumberFormat="1" applyFont="1" applyBorder="1" applyAlignment="1">
      <alignment horizontal="center" vertical="top" wrapText="1"/>
    </xf>
    <xf numFmtId="0" fontId="10" fillId="5" borderId="7" xfId="10" applyFont="1" applyFill="1" applyBorder="1" applyAlignment="1">
      <alignment horizontal="center" vertical="top" wrapText="1"/>
    </xf>
    <xf numFmtId="0" fontId="58" fillId="0" borderId="0" xfId="2" applyFont="1" applyAlignment="1">
      <alignment horizontal="right" vertical="top" wrapText="1"/>
    </xf>
    <xf numFmtId="1" fontId="10" fillId="0" borderId="7" xfId="0" applyNumberFormat="1" applyFont="1" applyBorder="1" applyAlignment="1" applyProtection="1">
      <alignment horizontal="center" vertical="top"/>
      <protection locked="0"/>
    </xf>
    <xf numFmtId="1" fontId="10" fillId="0" borderId="7" xfId="10" applyNumberFormat="1" applyFont="1" applyBorder="1" applyAlignment="1">
      <alignment horizontal="center" vertical="top" wrapText="1"/>
    </xf>
    <xf numFmtId="164" fontId="10" fillId="0" borderId="7" xfId="12" applyFont="1" applyFill="1" applyBorder="1" applyAlignment="1">
      <alignment vertical="top"/>
    </xf>
    <xf numFmtId="164" fontId="10" fillId="0" borderId="7" xfId="1" applyFont="1" applyFill="1" applyBorder="1" applyAlignment="1" applyProtection="1">
      <alignment horizontal="left" vertical="top" wrapText="1"/>
    </xf>
    <xf numFmtId="164" fontId="10" fillId="0" borderId="7" xfId="12" applyFont="1" applyFill="1" applyBorder="1" applyAlignment="1">
      <alignment horizontal="center" vertical="top" wrapText="1"/>
    </xf>
    <xf numFmtId="165" fontId="10" fillId="0" borderId="7" xfId="13" applyNumberFormat="1" applyFont="1" applyFill="1" applyBorder="1" applyAlignment="1" applyProtection="1">
      <alignment vertical="top" wrapText="1"/>
    </xf>
    <xf numFmtId="164" fontId="10" fillId="0" borderId="7" xfId="13" applyFont="1" applyFill="1" applyBorder="1" applyAlignment="1" applyProtection="1">
      <alignment horizontal="center" vertical="top" wrapText="1"/>
    </xf>
    <xf numFmtId="1" fontId="45" fillId="7" borderId="7" xfId="0" applyNumberFormat="1" applyFont="1" applyFill="1" applyBorder="1" applyAlignment="1" applyProtection="1">
      <alignment horizontal="center" vertical="top" wrapText="1"/>
      <protection locked="0"/>
    </xf>
    <xf numFmtId="1" fontId="10" fillId="7" borderId="7" xfId="0" applyNumberFormat="1" applyFont="1" applyFill="1" applyBorder="1" applyAlignment="1" applyProtection="1">
      <alignment horizontal="center" vertical="top" wrapText="1"/>
      <protection locked="0"/>
    </xf>
    <xf numFmtId="164" fontId="10" fillId="8" borderId="7" xfId="1" applyFont="1" applyFill="1" applyBorder="1" applyAlignment="1" applyProtection="1">
      <alignment horizontal="left" vertical="top" wrapText="1"/>
      <protection locked="0"/>
    </xf>
    <xf numFmtId="165" fontId="26" fillId="0" borderId="7" xfId="13" applyNumberFormat="1" applyFont="1" applyFill="1" applyBorder="1" applyAlignment="1" applyProtection="1">
      <alignment vertical="top" wrapText="1"/>
    </xf>
    <xf numFmtId="165" fontId="10" fillId="0" borderId="7" xfId="10" applyNumberFormat="1" applyFont="1" applyBorder="1" applyAlignment="1">
      <alignment horizontal="center" vertical="top"/>
    </xf>
    <xf numFmtId="0" fontId="10" fillId="7" borderId="7" xfId="0" applyFont="1" applyFill="1" applyBorder="1" applyAlignment="1">
      <alignment vertical="top" wrapText="1"/>
    </xf>
    <xf numFmtId="164" fontId="10" fillId="8" borderId="7" xfId="1" applyFont="1" applyFill="1" applyBorder="1" applyAlignment="1" applyProtection="1">
      <alignment horizontal="right" vertical="top" wrapText="1"/>
      <protection locked="0"/>
    </xf>
    <xf numFmtId="2" fontId="10" fillId="8" borderId="7" xfId="0" applyNumberFormat="1" applyFont="1" applyFill="1" applyBorder="1" applyAlignment="1" applyProtection="1">
      <alignment horizontal="center" vertical="top" wrapText="1"/>
      <protection locked="0"/>
    </xf>
    <xf numFmtId="1" fontId="10" fillId="8" borderId="7" xfId="0" applyNumberFormat="1" applyFont="1" applyFill="1" applyBorder="1" applyAlignment="1" applyProtection="1">
      <alignment horizontal="center" vertical="top" wrapText="1"/>
      <protection locked="0"/>
    </xf>
    <xf numFmtId="1" fontId="10" fillId="0" borderId="7" xfId="11" applyNumberFormat="1" applyFont="1" applyFill="1" applyBorder="1" applyAlignment="1" applyProtection="1">
      <alignment horizontal="center" vertical="top" wrapText="1"/>
    </xf>
    <xf numFmtId="0" fontId="10" fillId="0" borderId="7" xfId="11" applyNumberFormat="1" applyFont="1" applyFill="1" applyBorder="1" applyAlignment="1" applyProtection="1">
      <alignment horizontal="left" vertical="top" wrapText="1"/>
    </xf>
    <xf numFmtId="164" fontId="10" fillId="0" borderId="7" xfId="11" applyFont="1" applyFill="1" applyBorder="1" applyAlignment="1" applyProtection="1">
      <alignment horizontal="left" vertical="top" wrapText="1"/>
    </xf>
    <xf numFmtId="0" fontId="26" fillId="0" borderId="7" xfId="2" applyFont="1" applyBorder="1" applyAlignment="1">
      <alignment horizontal="center" vertical="top"/>
    </xf>
    <xf numFmtId="164" fontId="10" fillId="0" borderId="7" xfId="13" applyFont="1" applyFill="1" applyBorder="1" applyAlignment="1" applyProtection="1">
      <alignment horizontal="right" vertical="top" wrapText="1"/>
    </xf>
    <xf numFmtId="164" fontId="10" fillId="7" borderId="7" xfId="13" applyFont="1" applyFill="1" applyBorder="1" applyAlignment="1">
      <alignment horizontal="right" vertical="top" wrapText="1"/>
    </xf>
    <xf numFmtId="165" fontId="10" fillId="0" borderId="7" xfId="12" applyNumberFormat="1" applyFont="1" applyFill="1" applyBorder="1" applyAlignment="1" applyProtection="1">
      <alignment vertical="top" wrapText="1"/>
    </xf>
    <xf numFmtId="164" fontId="10" fillId="0" borderId="7" xfId="12" applyFont="1" applyBorder="1" applyAlignment="1">
      <alignment horizontal="left" vertical="top" wrapText="1"/>
    </xf>
    <xf numFmtId="164" fontId="10" fillId="7" borderId="7" xfId="12" applyFont="1" applyFill="1" applyBorder="1" applyAlignment="1">
      <alignment horizontal="right" vertical="top" wrapText="1"/>
    </xf>
    <xf numFmtId="164" fontId="10" fillId="0" borderId="7" xfId="12" applyFont="1" applyFill="1" applyBorder="1" applyAlignment="1">
      <alignment horizontal="center" vertical="top"/>
    </xf>
    <xf numFmtId="165" fontId="10" fillId="0" borderId="7" xfId="12" applyNumberFormat="1" applyFont="1" applyFill="1" applyBorder="1" applyAlignment="1">
      <alignment horizontal="center" vertical="top"/>
    </xf>
    <xf numFmtId="165" fontId="26" fillId="0" borderId="7" xfId="10" applyNumberFormat="1" applyFont="1" applyBorder="1" applyAlignment="1">
      <alignment horizontal="center" vertical="top"/>
    </xf>
    <xf numFmtId="0" fontId="26" fillId="0" borderId="7" xfId="0" applyFont="1" applyBorder="1" applyAlignment="1">
      <alignment horizontal="center" vertical="top"/>
    </xf>
    <xf numFmtId="164" fontId="26" fillId="0" borderId="7" xfId="13" applyFont="1" applyFill="1" applyBorder="1" applyAlignment="1">
      <alignment horizontal="center" vertical="top"/>
    </xf>
    <xf numFmtId="1" fontId="10" fillId="0" borderId="7" xfId="0" applyNumberFormat="1" applyFont="1" applyBorder="1" applyAlignment="1">
      <alignment horizontal="center" vertical="top"/>
    </xf>
    <xf numFmtId="0" fontId="10" fillId="0" borderId="7" xfId="0" applyFont="1" applyBorder="1" applyAlignment="1">
      <alignment horizontal="left" vertical="top"/>
    </xf>
    <xf numFmtId="164" fontId="10" fillId="0" borderId="7" xfId="11" applyFont="1" applyFill="1" applyBorder="1" applyAlignment="1">
      <alignment horizontal="left" vertical="top"/>
    </xf>
    <xf numFmtId="0" fontId="10" fillId="5" borderId="7" xfId="10" applyFont="1" applyFill="1" applyBorder="1" applyAlignment="1">
      <alignment vertical="top"/>
    </xf>
    <xf numFmtId="0" fontId="10" fillId="5" borderId="7" xfId="2" applyFont="1" applyFill="1" applyBorder="1" applyAlignment="1">
      <alignment vertical="top"/>
    </xf>
    <xf numFmtId="165" fontId="10" fillId="8" borderId="7" xfId="1" applyNumberFormat="1" applyFont="1" applyFill="1" applyBorder="1" applyAlignment="1" applyProtection="1">
      <alignment horizontal="center" vertical="top" wrapText="1"/>
      <protection locked="0"/>
    </xf>
    <xf numFmtId="164" fontId="10" fillId="0" borderId="7" xfId="13" applyFont="1" applyFill="1" applyBorder="1" applyAlignment="1">
      <alignment horizontal="center" vertical="top"/>
    </xf>
    <xf numFmtId="164" fontId="10" fillId="0" borderId="7" xfId="13" applyFont="1" applyFill="1" applyBorder="1" applyAlignment="1">
      <alignment horizontal="center" vertical="top" wrapText="1"/>
    </xf>
    <xf numFmtId="165" fontId="10" fillId="7" borderId="7" xfId="13" applyNumberFormat="1" applyFont="1" applyFill="1" applyBorder="1" applyAlignment="1">
      <alignment horizontal="right" vertical="top" wrapText="1"/>
    </xf>
    <xf numFmtId="165" fontId="10" fillId="7" borderId="7" xfId="12" applyNumberFormat="1" applyFont="1" applyFill="1" applyBorder="1" applyAlignment="1">
      <alignment horizontal="right" vertical="top" wrapText="1"/>
    </xf>
    <xf numFmtId="164" fontId="10" fillId="7" borderId="7" xfId="12" applyFont="1" applyFill="1" applyBorder="1" applyAlignment="1">
      <alignment horizontal="left" vertical="top" wrapText="1"/>
    </xf>
    <xf numFmtId="165" fontId="10" fillId="0" borderId="7" xfId="1" applyNumberFormat="1" applyFont="1" applyFill="1" applyBorder="1" applyAlignment="1" applyProtection="1">
      <alignment horizontal="center" vertical="top" wrapText="1"/>
    </xf>
    <xf numFmtId="164" fontId="10" fillId="0" borderId="7" xfId="8" applyFont="1" applyFill="1" applyBorder="1" applyAlignment="1">
      <alignment horizontal="left" vertical="top" wrapText="1"/>
    </xf>
    <xf numFmtId="1" fontId="10" fillId="7" borderId="7" xfId="10" applyNumberFormat="1" applyFont="1" applyFill="1" applyBorder="1" applyAlignment="1">
      <alignment horizontal="center" vertical="top" wrapText="1"/>
    </xf>
    <xf numFmtId="0" fontId="10" fillId="7" borderId="7" xfId="0" applyFont="1" applyFill="1" applyBorder="1" applyAlignment="1">
      <alignment horizontal="left" vertical="top" wrapText="1"/>
    </xf>
    <xf numFmtId="1" fontId="10" fillId="7" borderId="7" xfId="0" applyNumberFormat="1" applyFont="1" applyFill="1" applyBorder="1" applyAlignment="1">
      <alignment horizontal="center" vertical="top" wrapText="1"/>
    </xf>
    <xf numFmtId="0" fontId="26" fillId="7" borderId="7" xfId="0" applyFont="1" applyFill="1" applyBorder="1" applyAlignment="1">
      <alignment vertical="top"/>
    </xf>
    <xf numFmtId="165" fontId="10" fillId="0" borderId="7" xfId="13" applyNumberFormat="1" applyFont="1" applyFill="1" applyBorder="1" applyAlignment="1" applyProtection="1">
      <alignment horizontal="center" vertical="top" wrapText="1"/>
    </xf>
    <xf numFmtId="164" fontId="26" fillId="0" borderId="7" xfId="1" applyFont="1" applyFill="1" applyBorder="1" applyAlignment="1">
      <alignment horizontal="center" vertical="top" wrapText="1"/>
    </xf>
    <xf numFmtId="164" fontId="10" fillId="0" borderId="7" xfId="11" applyFont="1" applyFill="1" applyBorder="1" applyAlignment="1">
      <alignment horizontal="left" vertical="top" wrapText="1"/>
    </xf>
    <xf numFmtId="164" fontId="10" fillId="0" borderId="7" xfId="11" applyFont="1" applyFill="1" applyBorder="1" applyAlignment="1" applyProtection="1">
      <alignment horizontal="left" vertical="top"/>
    </xf>
    <xf numFmtId="0" fontId="26" fillId="0" borderId="7" xfId="0" applyFont="1" applyBorder="1" applyAlignment="1">
      <alignment horizontal="left" vertical="top"/>
    </xf>
    <xf numFmtId="0" fontId="45" fillId="0" borderId="0" xfId="0" applyFont="1" applyAlignment="1">
      <alignment vertical="top"/>
    </xf>
    <xf numFmtId="0" fontId="77" fillId="0" borderId="14" xfId="2" applyFont="1" applyBorder="1" applyAlignment="1">
      <alignment vertical="top"/>
    </xf>
    <xf numFmtId="165" fontId="72" fillId="0" borderId="6" xfId="0" applyNumberFormat="1" applyFont="1" applyBorder="1" applyAlignment="1">
      <alignment horizontal="center" vertical="center"/>
    </xf>
    <xf numFmtId="0" fontId="72" fillId="0" borderId="6" xfId="0" applyFont="1" applyBorder="1" applyAlignment="1">
      <alignment horizontal="left" vertical="center"/>
    </xf>
    <xf numFmtId="164" fontId="72" fillId="0" borderId="6" xfId="13" applyFont="1" applyFill="1" applyBorder="1" applyAlignment="1">
      <alignment horizontal="right" vertical="center"/>
    </xf>
    <xf numFmtId="164" fontId="10" fillId="7" borderId="7" xfId="1" applyFont="1" applyFill="1" applyBorder="1" applyAlignment="1">
      <alignment horizontal="center" vertical="top" wrapText="1"/>
    </xf>
    <xf numFmtId="0" fontId="45" fillId="0" borderId="7" xfId="10" applyFont="1" applyBorder="1" applyAlignment="1">
      <alignment vertical="top"/>
    </xf>
    <xf numFmtId="164" fontId="10" fillId="0" borderId="7" xfId="12" applyFont="1" applyFill="1" applyBorder="1" applyAlignment="1" applyProtection="1">
      <alignment horizontal="center" vertical="top"/>
    </xf>
    <xf numFmtId="165" fontId="10" fillId="5" borderId="7" xfId="13" applyNumberFormat="1" applyFont="1" applyFill="1" applyBorder="1" applyAlignment="1" applyProtection="1">
      <alignment horizontal="right" vertical="top" wrapText="1"/>
    </xf>
    <xf numFmtId="164" fontId="10" fillId="5" borderId="7" xfId="13" applyFont="1" applyFill="1" applyBorder="1" applyAlignment="1" applyProtection="1">
      <alignment horizontal="left" vertical="top" wrapText="1"/>
    </xf>
    <xf numFmtId="164" fontId="10" fillId="0" borderId="7" xfId="1" applyFont="1" applyFill="1" applyBorder="1" applyAlignment="1">
      <alignment horizontal="center" vertical="top" wrapText="1"/>
    </xf>
    <xf numFmtId="164" fontId="10" fillId="0" borderId="7" xfId="13" applyFont="1" applyFill="1" applyBorder="1" applyAlignment="1">
      <alignment horizontal="right" vertical="top"/>
    </xf>
    <xf numFmtId="164" fontId="10" fillId="0" borderId="7" xfId="13" applyFont="1" applyFill="1" applyBorder="1" applyAlignment="1" applyProtection="1">
      <alignment horizontal="left" vertical="top"/>
    </xf>
    <xf numFmtId="1" fontId="10" fillId="0" borderId="7" xfId="10" applyNumberFormat="1" applyFont="1" applyBorder="1" applyAlignment="1">
      <alignment horizontal="right" vertical="top"/>
    </xf>
    <xf numFmtId="164" fontId="10" fillId="0" borderId="7" xfId="12" applyFont="1" applyFill="1" applyBorder="1" applyAlignment="1" applyProtection="1">
      <alignment horizontal="right" vertical="top"/>
    </xf>
    <xf numFmtId="164" fontId="10" fillId="0" borderId="7" xfId="12" applyFont="1" applyFill="1" applyBorder="1" applyAlignment="1">
      <alignment horizontal="right" vertical="top"/>
    </xf>
    <xf numFmtId="0" fontId="77" fillId="0" borderId="7" xfId="2" applyFont="1" applyBorder="1" applyAlignment="1">
      <alignment vertical="top"/>
    </xf>
    <xf numFmtId="0" fontId="61" fillId="0" borderId="7" xfId="0" applyFont="1" applyBorder="1" applyAlignment="1">
      <alignment vertical="top"/>
    </xf>
    <xf numFmtId="164" fontId="77" fillId="0" borderId="7" xfId="13" applyFont="1" applyFill="1" applyBorder="1" applyAlignment="1" applyProtection="1">
      <alignment horizontal="right" vertical="center" wrapText="1"/>
    </xf>
    <xf numFmtId="164" fontId="45" fillId="7" borderId="16" xfId="12" applyFont="1" applyFill="1" applyBorder="1" applyAlignment="1">
      <alignment horizontal="right" vertical="center" wrapText="1"/>
    </xf>
    <xf numFmtId="2" fontId="45" fillId="8" borderId="16" xfId="10" applyNumberFormat="1" applyFont="1" applyFill="1" applyBorder="1" applyAlignment="1" applyProtection="1">
      <alignment horizontal="center" vertical="center" wrapText="1"/>
      <protection locked="0"/>
    </xf>
    <xf numFmtId="165" fontId="22" fillId="0" borderId="7" xfId="12" applyNumberFormat="1" applyFont="1" applyFill="1" applyBorder="1" applyAlignment="1">
      <alignment horizontal="center" vertical="top" wrapText="1"/>
    </xf>
    <xf numFmtId="0" fontId="10" fillId="0" borderId="7" xfId="0" applyFont="1" applyBorder="1" applyAlignment="1">
      <alignment horizontal="right" vertical="top"/>
    </xf>
    <xf numFmtId="2" fontId="10" fillId="0" borderId="7" xfId="0" applyNumberFormat="1" applyFont="1" applyBorder="1" applyAlignment="1" applyProtection="1">
      <alignment horizontal="center" vertical="top" wrapText="1"/>
      <protection locked="0"/>
    </xf>
    <xf numFmtId="1" fontId="10" fillId="0" borderId="7" xfId="0" applyNumberFormat="1" applyFont="1" applyBorder="1" applyAlignment="1" applyProtection="1">
      <alignment horizontal="center" vertical="top" wrapText="1"/>
      <protection locked="0"/>
    </xf>
    <xf numFmtId="165" fontId="10" fillId="0" borderId="7" xfId="13" applyNumberFormat="1" applyFont="1" applyFill="1" applyBorder="1" applyAlignment="1" applyProtection="1">
      <alignment horizontal="right" vertical="top" wrapText="1"/>
      <protection locked="0"/>
    </xf>
    <xf numFmtId="164" fontId="10" fillId="0" borderId="7" xfId="13" applyFont="1" applyFill="1" applyBorder="1" applyAlignment="1" applyProtection="1">
      <alignment horizontal="left" vertical="top" wrapText="1"/>
      <protection locked="0"/>
    </xf>
    <xf numFmtId="164" fontId="10" fillId="0" borderId="7" xfId="13" applyFont="1" applyFill="1" applyBorder="1" applyAlignment="1" applyProtection="1">
      <alignment horizontal="right" vertical="top" wrapText="1"/>
      <protection locked="0"/>
    </xf>
    <xf numFmtId="165" fontId="26" fillId="0" borderId="7" xfId="2" applyNumberFormat="1" applyFont="1" applyBorder="1" applyAlignment="1">
      <alignment horizontal="center" vertical="top" wrapText="1"/>
    </xf>
    <xf numFmtId="165" fontId="26" fillId="0" borderId="7" xfId="2" applyNumberFormat="1" applyFont="1" applyBorder="1" applyAlignment="1">
      <alignment vertical="top" wrapText="1"/>
    </xf>
    <xf numFmtId="165" fontId="10" fillId="0" borderId="7" xfId="1" applyNumberFormat="1" applyFont="1" applyFill="1" applyBorder="1" applyAlignment="1" applyProtection="1">
      <alignment horizontal="right" vertical="top" wrapText="1"/>
      <protection locked="0"/>
    </xf>
    <xf numFmtId="164" fontId="10" fillId="0" borderId="7" xfId="1" applyFont="1" applyFill="1" applyBorder="1" applyAlignment="1" applyProtection="1">
      <alignment horizontal="left" vertical="top" wrapText="1"/>
      <protection locked="0"/>
    </xf>
    <xf numFmtId="164" fontId="10" fillId="0" borderId="7" xfId="1" applyFont="1" applyFill="1" applyBorder="1" applyAlignment="1" applyProtection="1">
      <alignment horizontal="right" vertical="top" wrapText="1"/>
      <protection locked="0"/>
    </xf>
    <xf numFmtId="0" fontId="10" fillId="0" borderId="7" xfId="10" applyFont="1" applyBorder="1" applyAlignment="1">
      <alignment horizontal="center" vertical="top"/>
    </xf>
    <xf numFmtId="2" fontId="26" fillId="0" borderId="7" xfId="2" applyNumberFormat="1" applyFont="1" applyBorder="1" applyAlignment="1">
      <alignment horizontal="right" vertical="top" wrapText="1"/>
    </xf>
    <xf numFmtId="165" fontId="10" fillId="0" borderId="7" xfId="1" applyNumberFormat="1" applyFont="1" applyFill="1" applyBorder="1" applyAlignment="1" applyProtection="1">
      <alignment horizontal="center" vertical="top" wrapText="1"/>
      <protection locked="0"/>
    </xf>
    <xf numFmtId="165" fontId="10" fillId="0" borderId="7" xfId="13" applyNumberFormat="1" applyFont="1" applyFill="1" applyBorder="1" applyAlignment="1" applyProtection="1">
      <alignment horizontal="right" vertical="top" wrapText="1"/>
    </xf>
    <xf numFmtId="164" fontId="10" fillId="0" borderId="7" xfId="13" applyFont="1" applyFill="1" applyBorder="1" applyAlignment="1">
      <alignment horizontal="right" vertical="top" wrapText="1"/>
    </xf>
    <xf numFmtId="164" fontId="10" fillId="0" borderId="7" xfId="1" applyFont="1" applyFill="1" applyBorder="1" applyAlignment="1" applyProtection="1">
      <alignment horizontal="center" vertical="top" wrapText="1"/>
      <protection locked="0"/>
    </xf>
    <xf numFmtId="0" fontId="10" fillId="0" borderId="7" xfId="0" quotePrefix="1" applyFont="1" applyBorder="1" applyAlignment="1">
      <alignment vertical="top" wrapText="1"/>
    </xf>
    <xf numFmtId="1" fontId="10" fillId="0" borderId="7" xfId="0" applyNumberFormat="1" applyFont="1" applyBorder="1" applyAlignment="1" applyProtection="1">
      <alignment vertical="top" wrapText="1"/>
      <protection locked="0"/>
    </xf>
    <xf numFmtId="164" fontId="45" fillId="0" borderId="7" xfId="0" applyNumberFormat="1" applyFont="1" applyBorder="1" applyAlignment="1" applyProtection="1">
      <alignment horizontal="center" vertical="top" wrapText="1"/>
      <protection locked="0"/>
    </xf>
    <xf numFmtId="1" fontId="45" fillId="0" borderId="7" xfId="0" applyNumberFormat="1" applyFont="1" applyBorder="1" applyAlignment="1" applyProtection="1">
      <alignment horizontal="center" vertical="top" wrapText="1"/>
      <protection locked="0"/>
    </xf>
    <xf numFmtId="0" fontId="26" fillId="0" borderId="7" xfId="10" applyFont="1" applyBorder="1" applyAlignment="1">
      <alignment vertical="top"/>
    </xf>
    <xf numFmtId="0" fontId="10" fillId="0" borderId="7" xfId="10" applyFont="1" applyBorder="1" applyAlignment="1">
      <alignment horizontal="left" vertical="top"/>
    </xf>
    <xf numFmtId="2" fontId="10" fillId="0" borderId="7" xfId="2" applyNumberFormat="1" applyFont="1" applyBorder="1" applyAlignment="1">
      <alignment horizontal="right" vertical="top" wrapText="1"/>
    </xf>
    <xf numFmtId="0" fontId="26" fillId="0" borderId="7" xfId="0" applyFont="1" applyBorder="1" applyAlignment="1" applyProtection="1">
      <alignment horizontal="center" vertical="top" wrapText="1"/>
      <protection locked="0"/>
    </xf>
    <xf numFmtId="164" fontId="10" fillId="0" borderId="7" xfId="12" applyFont="1" applyFill="1" applyBorder="1" applyAlignment="1">
      <alignment horizontal="left" vertical="top" wrapText="1"/>
    </xf>
    <xf numFmtId="164" fontId="10" fillId="0" borderId="7" xfId="12" applyFont="1" applyFill="1" applyBorder="1" applyAlignment="1" applyProtection="1">
      <alignment horizontal="right" vertical="top" wrapText="1"/>
      <protection locked="0"/>
    </xf>
    <xf numFmtId="1" fontId="10" fillId="0" borderId="7" xfId="10" applyNumberFormat="1" applyFont="1" applyBorder="1" applyAlignment="1" applyProtection="1">
      <alignment horizontal="center" vertical="top" wrapText="1"/>
      <protection locked="0"/>
    </xf>
    <xf numFmtId="0" fontId="26" fillId="0" borderId="7" xfId="10" applyFont="1" applyBorder="1" applyAlignment="1">
      <alignment vertical="top" wrapText="1"/>
    </xf>
    <xf numFmtId="1" fontId="26" fillId="0" borderId="7" xfId="10" applyNumberFormat="1" applyFont="1" applyBorder="1" applyAlignment="1" applyProtection="1">
      <alignment horizontal="center" vertical="top" wrapText="1"/>
      <protection locked="0"/>
    </xf>
    <xf numFmtId="165" fontId="10" fillId="0" borderId="7" xfId="12" applyNumberFormat="1" applyFont="1" applyFill="1" applyBorder="1" applyAlignment="1">
      <alignment horizontal="right" vertical="top" wrapText="1"/>
    </xf>
    <xf numFmtId="165" fontId="10" fillId="0" borderId="7" xfId="13" applyNumberFormat="1" applyFont="1" applyFill="1" applyBorder="1" applyAlignment="1">
      <alignment horizontal="right" vertical="top" wrapText="1"/>
    </xf>
    <xf numFmtId="164" fontId="10" fillId="0" borderId="7" xfId="13" applyFont="1" applyFill="1" applyBorder="1" applyAlignment="1">
      <alignment horizontal="left" vertical="top" wrapText="1"/>
    </xf>
    <xf numFmtId="165" fontId="10" fillId="0" borderId="7" xfId="13" applyNumberFormat="1" applyFont="1" applyFill="1" applyBorder="1" applyAlignment="1" applyProtection="1">
      <alignment vertical="top" wrapText="1"/>
      <protection locked="0"/>
    </xf>
    <xf numFmtId="164" fontId="26" fillId="0" borderId="7" xfId="0" quotePrefix="1" applyNumberFormat="1" applyFont="1" applyBorder="1" applyAlignment="1" applyProtection="1">
      <alignment horizontal="center" vertical="top" wrapText="1"/>
      <protection locked="0"/>
    </xf>
    <xf numFmtId="2" fontId="26" fillId="0" borderId="7" xfId="2" applyNumberFormat="1" applyFont="1" applyBorder="1" applyAlignment="1">
      <alignment horizontal="right" vertical="top"/>
    </xf>
    <xf numFmtId="1" fontId="26" fillId="0" borderId="7" xfId="0" quotePrefix="1" applyNumberFormat="1" applyFont="1" applyBorder="1" applyAlignment="1" applyProtection="1">
      <alignment horizontal="center" vertical="top" wrapText="1"/>
      <protection locked="0"/>
    </xf>
    <xf numFmtId="164" fontId="10" fillId="0" borderId="7" xfId="13" applyFont="1" applyFill="1" applyBorder="1" applyAlignment="1" applyProtection="1">
      <alignment horizontal="center" vertical="top" wrapText="1"/>
      <protection locked="0"/>
    </xf>
    <xf numFmtId="165" fontId="26" fillId="0" borderId="7" xfId="2" applyNumberFormat="1" applyFont="1" applyBorder="1" applyAlignment="1">
      <alignment horizontal="right" vertical="top" wrapText="1"/>
    </xf>
    <xf numFmtId="165" fontId="10" fillId="0" borderId="7" xfId="12" applyNumberFormat="1" applyFont="1" applyFill="1" applyBorder="1" applyAlignment="1" applyProtection="1">
      <alignment horizontal="right" vertical="top" wrapText="1"/>
      <protection locked="0"/>
    </xf>
    <xf numFmtId="164" fontId="10" fillId="0" borderId="7" xfId="12" applyFont="1" applyFill="1" applyBorder="1" applyAlignment="1" applyProtection="1">
      <alignment horizontal="left" vertical="top" wrapText="1"/>
      <protection locked="0"/>
    </xf>
    <xf numFmtId="0" fontId="10" fillId="0" borderId="7" xfId="10" applyFont="1" applyBorder="1" applyAlignment="1" applyProtection="1">
      <alignment horizontal="center" vertical="top" wrapText="1"/>
      <protection locked="0"/>
    </xf>
    <xf numFmtId="164" fontId="26" fillId="0" borderId="7" xfId="13" applyFont="1" applyFill="1" applyBorder="1" applyAlignment="1" applyProtection="1">
      <alignment horizontal="left" vertical="top" wrapText="1"/>
    </xf>
    <xf numFmtId="165" fontId="26" fillId="0" borderId="7" xfId="0" applyNumberFormat="1" applyFont="1" applyBorder="1" applyAlignment="1" applyProtection="1">
      <alignment horizontal="center" vertical="top" wrapText="1"/>
      <protection locked="0"/>
    </xf>
    <xf numFmtId="0" fontId="10" fillId="0" borderId="7" xfId="10" applyFont="1" applyBorder="1" applyAlignment="1">
      <alignment horizontal="left" vertical="top" wrapText="1"/>
    </xf>
    <xf numFmtId="165" fontId="10" fillId="0" borderId="7" xfId="1" applyNumberFormat="1" applyFont="1" applyFill="1" applyBorder="1" applyAlignment="1" applyProtection="1">
      <alignment vertical="top" wrapText="1"/>
      <protection locked="0"/>
    </xf>
    <xf numFmtId="1" fontId="45" fillId="0" borderId="7" xfId="10" applyNumberFormat="1" applyFont="1" applyBorder="1" applyAlignment="1" applyProtection="1">
      <alignment horizontal="center" vertical="top" wrapText="1"/>
      <protection locked="0"/>
    </xf>
    <xf numFmtId="1" fontId="10" fillId="0" borderId="7" xfId="0" applyNumberFormat="1" applyFont="1" applyBorder="1" applyAlignment="1">
      <alignment horizontal="center" vertical="top" wrapText="1"/>
    </xf>
    <xf numFmtId="164" fontId="26" fillId="0" borderId="7" xfId="0" applyNumberFormat="1" applyFont="1" applyBorder="1" applyAlignment="1" applyProtection="1">
      <alignment horizontal="center" vertical="top" wrapText="1"/>
      <protection locked="0"/>
    </xf>
    <xf numFmtId="1" fontId="45" fillId="0" borderId="7" xfId="0" applyNumberFormat="1" applyFont="1" applyBorder="1" applyAlignment="1" applyProtection="1">
      <alignment vertical="top" wrapText="1"/>
      <protection locked="0"/>
    </xf>
    <xf numFmtId="0" fontId="45" fillId="0" borderId="7" xfId="2" applyFont="1" applyBorder="1" applyAlignment="1">
      <alignment horizontal="center" vertical="top"/>
    </xf>
    <xf numFmtId="0" fontId="26" fillId="0" borderId="7" xfId="0" applyFont="1" applyBorder="1" applyAlignment="1">
      <alignment vertical="top" wrapText="1"/>
    </xf>
    <xf numFmtId="2" fontId="26" fillId="0" borderId="7" xfId="0" applyNumberFormat="1" applyFont="1" applyBorder="1" applyAlignment="1">
      <alignment horizontal="right" vertical="top"/>
    </xf>
    <xf numFmtId="0" fontId="45" fillId="0" borderId="7" xfId="2" applyFont="1" applyBorder="1" applyAlignment="1">
      <alignment horizontal="right" vertical="top"/>
    </xf>
    <xf numFmtId="165" fontId="26" fillId="0" borderId="7" xfId="12" applyNumberFormat="1" applyFont="1" applyFill="1" applyBorder="1" applyAlignment="1">
      <alignment horizontal="right" vertical="top" wrapText="1"/>
    </xf>
    <xf numFmtId="0" fontId="26" fillId="0" borderId="7" xfId="10" applyFont="1" applyBorder="1" applyAlignment="1">
      <alignment horizontal="left" vertical="top" wrapText="1"/>
    </xf>
    <xf numFmtId="164" fontId="26" fillId="0" borderId="7" xfId="12" applyFont="1" applyFill="1" applyBorder="1" applyAlignment="1">
      <alignment horizontal="right" vertical="top" wrapText="1"/>
    </xf>
    <xf numFmtId="1" fontId="26" fillId="0" borderId="7" xfId="10" applyNumberFormat="1" applyFont="1" applyBorder="1" applyAlignment="1">
      <alignment horizontal="center" vertical="top" wrapText="1"/>
    </xf>
    <xf numFmtId="2" fontId="10" fillId="0" borderId="7" xfId="2" applyNumberFormat="1" applyFont="1" applyBorder="1" applyAlignment="1">
      <alignment vertical="top" wrapText="1"/>
    </xf>
    <xf numFmtId="164" fontId="45" fillId="0" borderId="7" xfId="2" applyNumberFormat="1" applyFont="1" applyBorder="1" applyAlignment="1">
      <alignment horizontal="center" vertical="top"/>
    </xf>
    <xf numFmtId="165" fontId="26" fillId="0" borderId="7" xfId="0" applyNumberFormat="1" applyFont="1" applyBorder="1" applyAlignment="1" applyProtection="1">
      <alignment horizontal="right" vertical="top" wrapText="1"/>
      <protection locked="0"/>
    </xf>
    <xf numFmtId="1" fontId="10" fillId="0" borderId="7" xfId="10" applyNumberFormat="1" applyFont="1" applyBorder="1" applyAlignment="1">
      <alignment vertical="top"/>
    </xf>
    <xf numFmtId="165" fontId="47" fillId="0" borderId="7" xfId="13" applyNumberFormat="1" applyFont="1" applyFill="1" applyBorder="1" applyAlignment="1" applyProtection="1">
      <alignment vertical="top"/>
      <protection locked="0"/>
    </xf>
    <xf numFmtId="164" fontId="47" fillId="0" borderId="7" xfId="13" applyFont="1" applyFill="1" applyBorder="1" applyAlignment="1" applyProtection="1">
      <alignment horizontal="right" vertical="top"/>
      <protection locked="0"/>
    </xf>
    <xf numFmtId="165" fontId="10" fillId="0" borderId="7" xfId="2" applyNumberFormat="1" applyFont="1" applyBorder="1" applyAlignment="1">
      <alignment horizontal="right" vertical="top" wrapText="1"/>
    </xf>
    <xf numFmtId="1" fontId="10" fillId="0" borderId="7" xfId="10" applyNumberFormat="1" applyFont="1" applyBorder="1" applyAlignment="1">
      <alignment horizontal="center" vertical="top"/>
    </xf>
    <xf numFmtId="165" fontId="10" fillId="0" borderId="7" xfId="13" applyNumberFormat="1" applyFont="1" applyFill="1" applyBorder="1" applyAlignment="1">
      <alignment horizontal="center" vertical="top" wrapText="1"/>
    </xf>
    <xf numFmtId="0" fontId="10" fillId="0" borderId="7" xfId="3" applyFont="1" applyBorder="1" applyAlignment="1">
      <alignment horizontal="center" vertical="top"/>
    </xf>
    <xf numFmtId="1" fontId="10" fillId="0" borderId="7" xfId="0" applyNumberFormat="1" applyFont="1" applyBorder="1" applyAlignment="1">
      <alignment horizontal="center" vertical="center"/>
    </xf>
    <xf numFmtId="0" fontId="45" fillId="5" borderId="44" xfId="2" applyFont="1" applyFill="1" applyBorder="1"/>
    <xf numFmtId="164" fontId="45" fillId="7" borderId="56" xfId="13" applyFont="1" applyFill="1" applyBorder="1" applyAlignment="1">
      <alignment horizontal="right" vertical="center" wrapText="1"/>
    </xf>
    <xf numFmtId="1" fontId="10" fillId="0" borderId="7" xfId="0" applyNumberFormat="1" applyFont="1" applyBorder="1" applyAlignment="1" applyProtection="1">
      <alignment horizontal="center" vertical="center" wrapText="1"/>
      <protection locked="0"/>
    </xf>
    <xf numFmtId="164" fontId="45" fillId="7" borderId="7" xfId="13" applyFont="1" applyFill="1" applyBorder="1" applyAlignment="1">
      <alignment horizontal="right" vertical="center" wrapText="1"/>
    </xf>
    <xf numFmtId="0" fontId="94" fillId="0" borderId="0" xfId="0" applyFont="1"/>
    <xf numFmtId="0" fontId="60" fillId="0" borderId="0" xfId="2" applyFont="1" applyAlignment="1">
      <alignment vertical="top"/>
    </xf>
    <xf numFmtId="0" fontId="60" fillId="0" borderId="0" xfId="0" applyFont="1"/>
    <xf numFmtId="1" fontId="60" fillId="0" borderId="7" xfId="0" applyNumberFormat="1" applyFont="1" applyBorder="1" applyAlignment="1" applyProtection="1">
      <alignment horizontal="center" vertical="top" wrapText="1"/>
      <protection locked="0"/>
    </xf>
    <xf numFmtId="165" fontId="10" fillId="7" borderId="7" xfId="13" applyNumberFormat="1" applyFont="1" applyFill="1" applyBorder="1" applyAlignment="1" applyProtection="1">
      <alignment horizontal="center" vertical="center" wrapText="1"/>
    </xf>
    <xf numFmtId="2" fontId="26" fillId="8" borderId="7" xfId="0" applyNumberFormat="1" applyFont="1" applyFill="1" applyBorder="1" applyAlignment="1" applyProtection="1">
      <alignment horizontal="center" vertical="center" wrapText="1"/>
      <protection locked="0"/>
    </xf>
    <xf numFmtId="0" fontId="10" fillId="0" borderId="7" xfId="10" applyFont="1" applyBorder="1" applyAlignment="1">
      <alignment wrapText="1"/>
    </xf>
    <xf numFmtId="1" fontId="10" fillId="0" borderId="7" xfId="11" applyNumberFormat="1" applyFont="1" applyFill="1" applyBorder="1" applyAlignment="1" applyProtection="1">
      <alignment horizontal="center" vertical="center" wrapText="1"/>
    </xf>
    <xf numFmtId="0" fontId="10" fillId="0" borderId="7" xfId="11" applyNumberFormat="1" applyFont="1" applyFill="1" applyBorder="1" applyAlignment="1" applyProtection="1">
      <alignment horizontal="left" vertical="center" wrapText="1"/>
    </xf>
    <xf numFmtId="164" fontId="10" fillId="0" borderId="7" xfId="11" applyFont="1" applyFill="1" applyBorder="1" applyAlignment="1" applyProtection="1">
      <alignment horizontal="left" vertical="center" wrapText="1"/>
    </xf>
    <xf numFmtId="164" fontId="26" fillId="0" borderId="7" xfId="13" applyFont="1" applyFill="1" applyBorder="1" applyAlignment="1">
      <alignment horizontal="center" vertical="center"/>
    </xf>
    <xf numFmtId="0" fontId="26" fillId="0" borderId="7" xfId="4" applyFont="1" applyBorder="1" applyAlignment="1">
      <alignment horizontal="left" vertical="center" wrapText="1"/>
    </xf>
    <xf numFmtId="4" fontId="26" fillId="0" borderId="7" xfId="4" applyNumberFormat="1" applyFont="1" applyBorder="1" applyAlignment="1">
      <alignment horizontal="center" vertical="center" wrapText="1"/>
    </xf>
    <xf numFmtId="0" fontId="50" fillId="0" borderId="7" xfId="2" applyFont="1" applyBorder="1" applyAlignment="1">
      <alignment horizontal="center" vertical="center" wrapText="1"/>
    </xf>
    <xf numFmtId="0" fontId="10" fillId="0" borderId="7" xfId="4" applyFont="1" applyBorder="1" applyAlignment="1">
      <alignment horizontal="left" vertical="center" wrapText="1"/>
    </xf>
    <xf numFmtId="0" fontId="59" fillId="0" borderId="7" xfId="2" applyFont="1" applyBorder="1" applyAlignment="1">
      <alignment horizontal="center" vertical="center" wrapText="1"/>
    </xf>
    <xf numFmtId="165" fontId="26" fillId="8" borderId="7" xfId="0" applyNumberFormat="1" applyFont="1" applyFill="1" applyBorder="1" applyAlignment="1" applyProtection="1">
      <alignment horizontal="center" vertical="center" wrapText="1"/>
      <protection locked="0"/>
    </xf>
    <xf numFmtId="165" fontId="26" fillId="7" borderId="7" xfId="0" applyNumberFormat="1" applyFont="1" applyFill="1" applyBorder="1" applyAlignment="1" applyProtection="1">
      <alignment horizontal="center" vertical="center" wrapText="1"/>
      <protection locked="0"/>
    </xf>
    <xf numFmtId="0" fontId="45" fillId="0" borderId="15" xfId="0" applyFont="1" applyBorder="1"/>
    <xf numFmtId="0" fontId="17" fillId="0" borderId="23" xfId="2" applyFont="1" applyBorder="1" applyAlignment="1">
      <alignment vertical="top" wrapText="1"/>
    </xf>
    <xf numFmtId="0" fontId="60" fillId="0" borderId="7" xfId="0" applyFont="1" applyBorder="1"/>
    <xf numFmtId="0" fontId="60" fillId="5" borderId="7" xfId="2" applyFont="1" applyFill="1" applyBorder="1"/>
    <xf numFmtId="0" fontId="60" fillId="0" borderId="7" xfId="2" applyFont="1" applyBorder="1" applyAlignment="1">
      <alignment vertical="top"/>
    </xf>
    <xf numFmtId="165" fontId="10" fillId="8" borderId="7" xfId="1" applyNumberFormat="1" applyFont="1" applyFill="1" applyBorder="1" applyAlignment="1" applyProtection="1">
      <alignment horizontal="left" vertical="center" wrapText="1"/>
      <protection locked="0"/>
    </xf>
    <xf numFmtId="0" fontId="10" fillId="0" borderId="7" xfId="0" applyFont="1" applyBorder="1" applyAlignment="1">
      <alignment horizontal="right" vertical="center"/>
    </xf>
    <xf numFmtId="1" fontId="22" fillId="8" borderId="7" xfId="0" applyNumberFormat="1" applyFont="1" applyFill="1" applyBorder="1" applyAlignment="1" applyProtection="1">
      <alignment horizontal="right" vertical="center" wrapText="1"/>
      <protection locked="0"/>
    </xf>
    <xf numFmtId="1" fontId="22" fillId="7" borderId="7" xfId="0" applyNumberFormat="1" applyFont="1" applyFill="1" applyBorder="1" applyAlignment="1" applyProtection="1">
      <alignment horizontal="right" vertical="center" wrapText="1"/>
      <protection locked="0"/>
    </xf>
    <xf numFmtId="165" fontId="10" fillId="0" borderId="7" xfId="0" applyNumberFormat="1" applyFont="1" applyBorder="1" applyAlignment="1">
      <alignment horizontal="center" vertical="center"/>
    </xf>
    <xf numFmtId="164" fontId="10" fillId="0" borderId="7" xfId="13" applyFont="1" applyFill="1" applyBorder="1" applyAlignment="1">
      <alignment horizontal="right" vertical="center"/>
    </xf>
    <xf numFmtId="0" fontId="45" fillId="0" borderId="0" xfId="2" applyFont="1" applyAlignment="1">
      <alignment horizontal="right" vertical="top" wrapText="1"/>
    </xf>
    <xf numFmtId="164" fontId="26" fillId="8" borderId="7" xfId="13" applyFont="1" applyFill="1" applyBorder="1" applyAlignment="1" applyProtection="1">
      <alignment horizontal="left" vertical="center" wrapText="1"/>
      <protection locked="0"/>
    </xf>
    <xf numFmtId="0" fontId="10" fillId="5" borderId="44" xfId="2" applyFont="1" applyFill="1" applyBorder="1"/>
    <xf numFmtId="164" fontId="10" fillId="7" borderId="56" xfId="1" applyFont="1" applyFill="1" applyBorder="1" applyAlignment="1">
      <alignment horizontal="right" vertical="center" wrapText="1"/>
    </xf>
    <xf numFmtId="2" fontId="10" fillId="8" borderId="6" xfId="0" applyNumberFormat="1" applyFont="1" applyFill="1" applyBorder="1" applyAlignment="1" applyProtection="1">
      <alignment horizontal="center" vertical="center" wrapText="1"/>
      <protection locked="0"/>
    </xf>
    <xf numFmtId="164" fontId="10" fillId="0" borderId="0" xfId="12" applyFont="1" applyFill="1" applyBorder="1" applyAlignment="1" applyProtection="1">
      <alignment horizontal="right"/>
    </xf>
    <xf numFmtId="0" fontId="70" fillId="18" borderId="7" xfId="10" applyFont="1" applyFill="1" applyBorder="1"/>
    <xf numFmtId="0" fontId="39" fillId="0" borderId="7" xfId="0" quotePrefix="1" applyFont="1" applyBorder="1" applyAlignment="1">
      <alignment horizontal="left" vertical="top" wrapText="1"/>
    </xf>
    <xf numFmtId="164" fontId="39" fillId="0" borderId="7" xfId="1" applyFont="1" applyFill="1" applyBorder="1" applyAlignment="1" applyProtection="1">
      <alignment horizontal="left" vertical="top" wrapText="1"/>
    </xf>
    <xf numFmtId="164" fontId="39" fillId="5" borderId="7" xfId="13" applyFont="1" applyFill="1" applyBorder="1" applyAlignment="1">
      <alignment horizontal="right" vertical="center" wrapText="1"/>
    </xf>
    <xf numFmtId="164" fontId="39" fillId="0" borderId="7" xfId="1" applyFont="1" applyFill="1" applyBorder="1" applyAlignment="1">
      <alignment horizontal="right" vertical="top" wrapText="1"/>
    </xf>
    <xf numFmtId="0" fontId="53" fillId="0" borderId="7" xfId="0" applyFont="1" applyBorder="1"/>
    <xf numFmtId="0" fontId="64" fillId="5" borderId="7" xfId="2" applyFont="1" applyFill="1" applyBorder="1"/>
    <xf numFmtId="0" fontId="39" fillId="5" borderId="7" xfId="2" applyFont="1" applyFill="1" applyBorder="1"/>
    <xf numFmtId="165" fontId="68" fillId="0" borderId="7" xfId="13" applyNumberFormat="1" applyFont="1" applyFill="1" applyBorder="1" applyAlignment="1" applyProtection="1">
      <protection locked="0"/>
    </xf>
    <xf numFmtId="0" fontId="39" fillId="0" borderId="7" xfId="2" applyFont="1" applyBorder="1" applyAlignment="1">
      <alignment horizontal="center" vertical="center" wrapText="1"/>
    </xf>
    <xf numFmtId="164" fontId="68" fillId="0" borderId="7" xfId="13" applyFont="1" applyFill="1" applyBorder="1" applyProtection="1">
      <protection locked="0"/>
    </xf>
    <xf numFmtId="0" fontId="39" fillId="0" borderId="15" xfId="0" applyFont="1" applyBorder="1"/>
    <xf numFmtId="0" fontId="39" fillId="0" borderId="7" xfId="0" applyFont="1" applyBorder="1" applyAlignment="1">
      <alignment vertical="top" wrapText="1"/>
    </xf>
    <xf numFmtId="0" fontId="39" fillId="0" borderId="7" xfId="0" applyFont="1" applyBorder="1" applyAlignment="1">
      <alignment vertical="center"/>
    </xf>
    <xf numFmtId="164" fontId="39" fillId="0" borderId="7" xfId="13" applyFont="1" applyFill="1" applyBorder="1" applyAlignment="1" applyProtection="1">
      <alignment horizontal="center" vertical="center" wrapText="1"/>
    </xf>
    <xf numFmtId="0" fontId="68" fillId="0" borderId="7" xfId="0" applyFont="1" applyBorder="1" applyProtection="1">
      <protection locked="0"/>
    </xf>
    <xf numFmtId="0" fontId="68" fillId="0" borderId="7" xfId="2" applyFont="1" applyBorder="1" applyAlignment="1">
      <alignment wrapText="1"/>
    </xf>
    <xf numFmtId="165" fontId="68" fillId="0" borderId="7" xfId="13" applyNumberFormat="1" applyFont="1" applyFill="1" applyBorder="1" applyAlignment="1" applyProtection="1">
      <alignment horizontal="center" vertical="center" wrapText="1"/>
    </xf>
    <xf numFmtId="164" fontId="68" fillId="0" borderId="7" xfId="13" applyFont="1" applyFill="1" applyBorder="1" applyAlignment="1" applyProtection="1">
      <alignment horizontal="center" vertical="center" wrapText="1"/>
    </xf>
    <xf numFmtId="1" fontId="68" fillId="0" borderId="7" xfId="0" applyNumberFormat="1" applyFont="1" applyBorder="1" applyAlignment="1" applyProtection="1">
      <alignment horizontal="center" vertical="center" wrapText="1"/>
      <protection locked="0"/>
    </xf>
    <xf numFmtId="165" fontId="68" fillId="0" borderId="7" xfId="13" applyNumberFormat="1" applyFont="1" applyFill="1" applyBorder="1" applyAlignment="1" applyProtection="1">
      <alignment vertical="center" wrapText="1"/>
    </xf>
    <xf numFmtId="0" fontId="68" fillId="0" borderId="7" xfId="2" applyFont="1" applyBorder="1" applyAlignment="1">
      <alignment horizontal="center" vertical="center" wrapText="1"/>
    </xf>
    <xf numFmtId="165" fontId="68" fillId="8" borderId="7" xfId="0" applyNumberFormat="1" applyFont="1" applyFill="1" applyBorder="1" applyAlignment="1" applyProtection="1">
      <alignment horizontal="center" vertical="center" wrapText="1"/>
      <protection locked="0"/>
    </xf>
    <xf numFmtId="164" fontId="39" fillId="0" borderId="7" xfId="13" applyFont="1" applyFill="1" applyBorder="1" applyAlignment="1">
      <alignment horizontal="right"/>
    </xf>
    <xf numFmtId="1" fontId="39" fillId="0" borderId="7" xfId="0" applyNumberFormat="1" applyFont="1" applyBorder="1" applyAlignment="1" applyProtection="1">
      <alignment horizontal="center" vertical="top"/>
      <protection locked="0"/>
    </xf>
    <xf numFmtId="164" fontId="68" fillId="8" borderId="7" xfId="0" applyNumberFormat="1" applyFont="1" applyFill="1" applyBorder="1" applyAlignment="1" applyProtection="1">
      <alignment horizontal="center" vertical="center" wrapText="1"/>
      <protection locked="0"/>
    </xf>
    <xf numFmtId="165" fontId="39" fillId="8" borderId="7" xfId="1" applyNumberFormat="1" applyFont="1" applyFill="1" applyBorder="1" applyAlignment="1" applyProtection="1">
      <alignment horizontal="left" vertical="top" wrapText="1"/>
      <protection locked="0"/>
    </xf>
    <xf numFmtId="165" fontId="68" fillId="7" borderId="7" xfId="0" applyNumberFormat="1" applyFont="1" applyFill="1" applyBorder="1" applyAlignment="1" applyProtection="1">
      <alignment horizontal="center" vertical="center" wrapText="1"/>
      <protection locked="0"/>
    </xf>
    <xf numFmtId="0" fontId="39" fillId="0" borderId="7" xfId="0" applyFont="1" applyBorder="1"/>
    <xf numFmtId="0" fontId="39" fillId="0" borderId="0" xfId="0" applyFont="1"/>
    <xf numFmtId="164" fontId="39" fillId="5" borderId="7" xfId="13" applyFont="1" applyFill="1" applyBorder="1" applyAlignment="1">
      <alignment horizontal="center" vertical="center"/>
    </xf>
    <xf numFmtId="165" fontId="39" fillId="5" borderId="7" xfId="13" applyNumberFormat="1" applyFont="1" applyFill="1" applyBorder="1" applyAlignment="1">
      <alignment horizontal="center" vertical="center"/>
    </xf>
    <xf numFmtId="164" fontId="39" fillId="0" borderId="7" xfId="13" applyFont="1" applyFill="1" applyBorder="1" applyAlignment="1">
      <alignment horizontal="center" vertical="center"/>
    </xf>
    <xf numFmtId="165" fontId="39" fillId="0" borderId="7" xfId="0" applyNumberFormat="1" applyFont="1" applyBorder="1" applyAlignment="1">
      <alignment horizontal="center" vertical="top" wrapText="1"/>
    </xf>
    <xf numFmtId="164" fontId="39" fillId="0" borderId="7" xfId="13" applyFont="1" applyBorder="1" applyAlignment="1">
      <alignment horizontal="right" vertical="center"/>
    </xf>
    <xf numFmtId="164" fontId="60" fillId="5" borderId="7" xfId="13" applyFont="1" applyFill="1" applyBorder="1" applyAlignment="1">
      <alignment horizontal="center" vertical="center"/>
    </xf>
    <xf numFmtId="165" fontId="60" fillId="5" borderId="7" xfId="13" applyNumberFormat="1" applyFont="1" applyFill="1" applyBorder="1" applyAlignment="1">
      <alignment horizontal="center" vertical="center"/>
    </xf>
    <xf numFmtId="164" fontId="60" fillId="0" borderId="7" xfId="13" applyFont="1" applyFill="1" applyBorder="1" applyAlignment="1">
      <alignment horizontal="center" vertical="center"/>
    </xf>
    <xf numFmtId="0" fontId="68" fillId="0" borderId="7" xfId="2" applyFont="1" applyBorder="1" applyAlignment="1">
      <alignment vertical="top"/>
    </xf>
    <xf numFmtId="0" fontId="39" fillId="0" borderId="7" xfId="0" applyFont="1" applyBorder="1" applyAlignment="1">
      <alignment horizontal="left"/>
    </xf>
    <xf numFmtId="0" fontId="68" fillId="0" borderId="7" xfId="0" applyFont="1" applyBorder="1" applyAlignment="1" applyProtection="1">
      <alignment horizontal="left"/>
      <protection locked="0"/>
    </xf>
    <xf numFmtId="0" fontId="39" fillId="0" borderId="7" xfId="0" applyFont="1" applyBorder="1" applyAlignment="1">
      <alignment vertical="center" wrapText="1"/>
    </xf>
    <xf numFmtId="0" fontId="39" fillId="0" borderId="7" xfId="0" applyFont="1" applyBorder="1" applyAlignment="1">
      <alignment horizontal="center" vertical="top" wrapText="1"/>
    </xf>
    <xf numFmtId="164" fontId="39" fillId="0" borderId="7" xfId="13" applyFont="1" applyBorder="1" applyAlignment="1">
      <alignment horizontal="center" vertical="center"/>
    </xf>
    <xf numFmtId="0" fontId="39" fillId="0" borderId="7" xfId="0" applyFont="1" applyBorder="1" applyAlignment="1">
      <alignment horizontal="center"/>
    </xf>
    <xf numFmtId="3" fontId="39" fillId="0" borderId="7" xfId="0" applyNumberFormat="1" applyFont="1" applyBorder="1" applyAlignment="1">
      <alignment horizontal="center"/>
    </xf>
    <xf numFmtId="165" fontId="39" fillId="0" borderId="7" xfId="13" applyNumberFormat="1" applyFont="1" applyFill="1" applyBorder="1" applyAlignment="1">
      <alignment horizontal="center" vertical="center"/>
    </xf>
    <xf numFmtId="0" fontId="60" fillId="5" borderId="7" xfId="0" applyFont="1" applyFill="1" applyBorder="1"/>
    <xf numFmtId="0" fontId="60" fillId="5" borderId="7" xfId="0" applyFont="1" applyFill="1" applyBorder="1" applyAlignment="1">
      <alignment horizontal="left" vertical="top" wrapText="1"/>
    </xf>
    <xf numFmtId="165" fontId="60" fillId="5" borderId="7" xfId="0" applyNumberFormat="1" applyFont="1" applyFill="1" applyBorder="1" applyAlignment="1">
      <alignment horizontal="center" vertical="center"/>
    </xf>
    <xf numFmtId="164" fontId="39" fillId="8" borderId="7" xfId="13" applyFont="1" applyFill="1" applyBorder="1" applyAlignment="1" applyProtection="1">
      <alignment vertical="center" wrapText="1"/>
      <protection locked="0"/>
    </xf>
    <xf numFmtId="165" fontId="39" fillId="0" borderId="7" xfId="0" applyNumberFormat="1" applyFont="1" applyBorder="1" applyAlignment="1">
      <alignment horizontal="center" vertical="center" wrapText="1"/>
    </xf>
    <xf numFmtId="0" fontId="39" fillId="0" borderId="7" xfId="0" applyFont="1" applyBorder="1" applyAlignment="1">
      <alignment horizontal="left" vertical="center"/>
    </xf>
    <xf numFmtId="164" fontId="39" fillId="0" borderId="7" xfId="1" applyFont="1" applyFill="1" applyBorder="1" applyAlignment="1">
      <alignment horizontal="right" vertical="top"/>
    </xf>
    <xf numFmtId="165" fontId="68" fillId="0" borderId="7" xfId="13" applyNumberFormat="1" applyFont="1" applyFill="1" applyBorder="1" applyAlignment="1" applyProtection="1">
      <alignment vertical="top" wrapText="1"/>
    </xf>
    <xf numFmtId="0" fontId="68" fillId="0" borderId="7" xfId="0" applyFont="1" applyBorder="1" applyAlignment="1" applyProtection="1">
      <alignment wrapText="1"/>
      <protection locked="0"/>
    </xf>
    <xf numFmtId="0" fontId="68" fillId="0" borderId="7" xfId="2" applyFont="1" applyBorder="1" applyAlignment="1">
      <alignment horizontal="left" vertical="top"/>
    </xf>
    <xf numFmtId="0" fontId="68" fillId="0" borderId="7" xfId="2" applyFont="1" applyBorder="1" applyAlignment="1">
      <alignment vertical="top" wrapText="1"/>
    </xf>
    <xf numFmtId="164" fontId="68" fillId="0" borderId="7" xfId="8" applyFont="1" applyFill="1" applyBorder="1" applyAlignment="1">
      <alignment horizontal="center" vertical="center" wrapText="1"/>
    </xf>
    <xf numFmtId="0" fontId="68" fillId="5" borderId="7" xfId="0" applyFont="1" applyFill="1" applyBorder="1" applyAlignment="1">
      <alignment horizontal="left" vertical="top" wrapText="1"/>
    </xf>
    <xf numFmtId="164" fontId="68" fillId="0" borderId="7" xfId="13" applyFont="1" applyFill="1" applyBorder="1" applyAlignment="1" applyProtection="1">
      <alignment vertical="center" wrapText="1"/>
    </xf>
    <xf numFmtId="164" fontId="68" fillId="5" borderId="7" xfId="8" applyFont="1" applyFill="1" applyBorder="1" applyAlignment="1" applyProtection="1">
      <alignment horizontal="center" vertical="top"/>
    </xf>
    <xf numFmtId="165" fontId="39" fillId="0" borderId="7" xfId="0" applyNumberFormat="1" applyFont="1" applyBorder="1" applyAlignment="1">
      <alignment vertical="center" wrapText="1"/>
    </xf>
    <xf numFmtId="0" fontId="39" fillId="5" borderId="7" xfId="0" applyFont="1" applyFill="1" applyBorder="1" applyAlignment="1">
      <alignment horizontal="center" vertical="center"/>
    </xf>
    <xf numFmtId="3" fontId="39" fillId="5" borderId="7" xfId="0" applyNumberFormat="1" applyFont="1" applyFill="1" applyBorder="1" applyAlignment="1">
      <alignment horizontal="center" vertical="center"/>
    </xf>
    <xf numFmtId="165" fontId="39" fillId="0" borderId="7" xfId="0" applyNumberFormat="1" applyFont="1" applyBorder="1" applyAlignment="1">
      <alignment horizontal="center" vertical="center"/>
    </xf>
    <xf numFmtId="0" fontId="39" fillId="0" borderId="7" xfId="0" applyFont="1" applyBorder="1" applyAlignment="1">
      <alignment horizontal="left" vertical="top"/>
    </xf>
    <xf numFmtId="165" fontId="68" fillId="0" borderId="7" xfId="13" applyNumberFormat="1" applyFont="1" applyFill="1" applyBorder="1" applyAlignment="1" applyProtection="1">
      <alignment horizontal="right" vertical="top" wrapText="1"/>
    </xf>
    <xf numFmtId="164" fontId="39" fillId="0" borderId="7" xfId="13" applyFont="1" applyFill="1" applyBorder="1" applyAlignment="1" applyProtection="1">
      <alignment horizontal="left" vertical="top" wrapText="1"/>
    </xf>
    <xf numFmtId="0" fontId="39" fillId="0" borderId="7" xfId="0" applyFont="1" applyBorder="1" applyAlignment="1">
      <alignment horizontal="right" vertical="top"/>
    </xf>
    <xf numFmtId="164" fontId="39" fillId="0" borderId="7" xfId="13" applyFont="1" applyFill="1" applyBorder="1" applyAlignment="1">
      <alignment horizontal="center" wrapText="1"/>
    </xf>
    <xf numFmtId="164" fontId="39" fillId="0" borderId="7" xfId="13" quotePrefix="1" applyFont="1" applyFill="1" applyBorder="1" applyAlignment="1">
      <alignment horizontal="center" vertical="center"/>
    </xf>
    <xf numFmtId="164" fontId="39" fillId="0" borderId="7" xfId="13" applyFont="1" applyFill="1" applyBorder="1" applyAlignment="1">
      <alignment horizontal="center"/>
    </xf>
    <xf numFmtId="165" fontId="39" fillId="0" borderId="7" xfId="13" applyNumberFormat="1" applyFont="1" applyBorder="1" applyAlignment="1">
      <alignment vertical="center" wrapText="1"/>
    </xf>
    <xf numFmtId="164" fontId="39" fillId="0" borderId="7" xfId="13" applyFont="1" applyFill="1" applyBorder="1" applyAlignment="1">
      <alignment vertical="center" wrapText="1"/>
    </xf>
    <xf numFmtId="165" fontId="68" fillId="0" borderId="7" xfId="13" applyNumberFormat="1" applyFont="1" applyFill="1" applyBorder="1" applyAlignment="1" applyProtection="1">
      <alignment horizontal="left" vertical="top" wrapText="1"/>
    </xf>
    <xf numFmtId="0" fontId="39" fillId="0" borderId="7" xfId="0" applyFont="1" applyBorder="1" applyAlignment="1">
      <alignment horizontal="right" vertical="top" wrapText="1"/>
    </xf>
    <xf numFmtId="164" fontId="68" fillId="0" borderId="7" xfId="13" applyFont="1" applyFill="1" applyBorder="1" applyAlignment="1" applyProtection="1">
      <alignment horizontal="left" vertical="center" wrapText="1"/>
    </xf>
    <xf numFmtId="0" fontId="68" fillId="0" borderId="7" xfId="2" applyFont="1" applyBorder="1" applyAlignment="1">
      <alignment horizontal="left" vertical="center" wrapText="1"/>
    </xf>
    <xf numFmtId="165" fontId="60" fillId="5" borderId="7" xfId="13" applyNumberFormat="1" applyFont="1" applyFill="1" applyBorder="1" applyAlignment="1">
      <alignment horizontal="left" vertical="center"/>
    </xf>
    <xf numFmtId="164" fontId="60" fillId="0" borderId="7" xfId="13" applyFont="1" applyFill="1" applyBorder="1" applyAlignment="1">
      <alignment horizontal="left" vertical="center"/>
    </xf>
    <xf numFmtId="0" fontId="60" fillId="0" borderId="7" xfId="0" applyFont="1" applyBorder="1" applyAlignment="1">
      <alignment horizontal="left"/>
    </xf>
    <xf numFmtId="0" fontId="68" fillId="0" borderId="7" xfId="2" applyFont="1" applyBorder="1" applyAlignment="1">
      <alignment horizontal="left" vertical="top" wrapText="1"/>
    </xf>
    <xf numFmtId="165" fontId="68" fillId="8" borderId="7" xfId="0" applyNumberFormat="1" applyFont="1" applyFill="1" applyBorder="1" applyAlignment="1" applyProtection="1">
      <alignment horizontal="left" vertical="center" wrapText="1"/>
      <protection locked="0"/>
    </xf>
    <xf numFmtId="1" fontId="68" fillId="7" borderId="7" xfId="0" applyNumberFormat="1" applyFont="1" applyFill="1" applyBorder="1" applyAlignment="1" applyProtection="1">
      <alignment horizontal="left" vertical="center" wrapText="1"/>
      <protection locked="0"/>
    </xf>
    <xf numFmtId="164" fontId="68" fillId="0" borderId="7" xfId="13" applyFont="1" applyBorder="1" applyAlignment="1">
      <alignment vertical="center" wrapText="1"/>
    </xf>
    <xf numFmtId="0" fontId="68" fillId="0" borderId="7" xfId="2" applyFont="1" applyBorder="1" applyAlignment="1">
      <alignment horizontal="center" vertical="center"/>
    </xf>
    <xf numFmtId="0" fontId="39" fillId="0" borderId="7" xfId="0" applyFont="1" applyBorder="1" applyAlignment="1">
      <alignment horizontal="left" vertical="top" wrapText="1"/>
    </xf>
    <xf numFmtId="165" fontId="39" fillId="0" borderId="7" xfId="0" applyNumberFormat="1" applyFont="1" applyBorder="1" applyAlignment="1">
      <alignment horizontal="left" vertical="top" wrapText="1"/>
    </xf>
    <xf numFmtId="165" fontId="39" fillId="0" borderId="7" xfId="13" applyNumberFormat="1" applyFont="1" applyFill="1" applyBorder="1" applyAlignment="1">
      <alignment horizontal="center" vertical="center" wrapText="1"/>
    </xf>
    <xf numFmtId="0" fontId="39" fillId="0" borderId="7" xfId="0" applyFont="1" applyBorder="1" applyAlignment="1">
      <alignment horizontal="left" vertical="center" wrapText="1"/>
    </xf>
    <xf numFmtId="0" fontId="39" fillId="5" borderId="7" xfId="2" applyFont="1" applyFill="1" applyBorder="1" applyAlignment="1">
      <alignment vertical="center" wrapText="1"/>
    </xf>
    <xf numFmtId="164" fontId="60" fillId="0" borderId="7" xfId="2" applyNumberFormat="1" applyFont="1" applyBorder="1" applyAlignment="1">
      <alignment horizontal="center" vertical="top" wrapText="1"/>
    </xf>
    <xf numFmtId="165" fontId="68" fillId="0" borderId="7" xfId="13" applyNumberFormat="1" applyFont="1" applyFill="1" applyBorder="1" applyAlignment="1" applyProtection="1">
      <alignment horizontal="left" vertical="center" wrapText="1"/>
    </xf>
    <xf numFmtId="0" fontId="39" fillId="0" borderId="23" xfId="0" applyFont="1" applyBorder="1" applyAlignment="1">
      <alignment horizontal="left" vertical="center" wrapText="1"/>
    </xf>
    <xf numFmtId="164" fontId="68" fillId="5" borderId="7" xfId="8" applyFont="1" applyFill="1" applyBorder="1" applyAlignment="1" applyProtection="1">
      <alignment horizontal="left" vertical="top"/>
    </xf>
    <xf numFmtId="1" fontId="39" fillId="0" borderId="7" xfId="0" applyNumberFormat="1" applyFont="1" applyBorder="1" applyAlignment="1" applyProtection="1">
      <alignment vertical="top"/>
      <protection locked="0"/>
    </xf>
    <xf numFmtId="1" fontId="39" fillId="0" borderId="7" xfId="2" applyNumberFormat="1" applyFont="1" applyBorder="1" applyAlignment="1">
      <alignment vertical="top"/>
    </xf>
    <xf numFmtId="0" fontId="39" fillId="0" borderId="7" xfId="0" quotePrefix="1" applyFont="1" applyBorder="1" applyAlignment="1">
      <alignment vertical="top" wrapText="1"/>
    </xf>
    <xf numFmtId="164" fontId="68" fillId="0" borderId="7" xfId="8" applyFont="1" applyFill="1" applyBorder="1" applyAlignment="1">
      <alignment vertical="center" wrapText="1"/>
    </xf>
    <xf numFmtId="1" fontId="39" fillId="0" borderId="7" xfId="0" applyNumberFormat="1" applyFont="1" applyBorder="1" applyAlignment="1" applyProtection="1">
      <alignment vertical="top" wrapText="1"/>
      <protection locked="0"/>
    </xf>
    <xf numFmtId="0" fontId="39" fillId="0" borderId="7" xfId="2" applyFont="1" applyBorder="1" applyAlignment="1">
      <alignment vertical="center"/>
    </xf>
    <xf numFmtId="165" fontId="39" fillId="0" borderId="7" xfId="0" applyNumberFormat="1" applyFont="1" applyBorder="1" applyAlignment="1">
      <alignment vertical="top"/>
    </xf>
    <xf numFmtId="164" fontId="39" fillId="0" borderId="7" xfId="8" applyFont="1" applyFill="1" applyBorder="1" applyAlignment="1">
      <alignment horizontal="center" vertical="center" wrapText="1"/>
    </xf>
    <xf numFmtId="3" fontId="39" fillId="0" borderId="7" xfId="2" applyNumberFormat="1" applyFont="1" applyBorder="1" applyAlignment="1">
      <alignment horizontal="right" vertical="center" wrapText="1"/>
    </xf>
    <xf numFmtId="164" fontId="39" fillId="0" borderId="7" xfId="13" applyFont="1" applyFill="1" applyBorder="1"/>
    <xf numFmtId="0" fontId="60" fillId="0" borderId="0" xfId="0" applyFont="1" applyAlignment="1">
      <alignment vertical="top"/>
    </xf>
    <xf numFmtId="0" fontId="65" fillId="0" borderId="0" xfId="2" applyFont="1"/>
    <xf numFmtId="0" fontId="65" fillId="0" borderId="0" xfId="2" applyFont="1" applyAlignment="1">
      <alignment vertical="top" wrapText="1"/>
    </xf>
    <xf numFmtId="0" fontId="95" fillId="0" borderId="0" xfId="2" applyFont="1" applyAlignment="1">
      <alignment horizontal="right" vertical="top" wrapText="1"/>
    </xf>
    <xf numFmtId="0" fontId="65" fillId="0" borderId="14" xfId="2" applyFont="1" applyBorder="1" applyAlignment="1">
      <alignment vertical="top"/>
    </xf>
    <xf numFmtId="0" fontId="65" fillId="0" borderId="72" xfId="10" applyFont="1" applyBorder="1" applyAlignment="1">
      <alignment vertical="top"/>
    </xf>
    <xf numFmtId="164" fontId="65" fillId="0" borderId="56" xfId="12" applyFont="1" applyBorder="1" applyAlignment="1">
      <alignment horizontal="right" vertical="top"/>
    </xf>
    <xf numFmtId="1" fontId="65" fillId="0" borderId="56" xfId="0" applyNumberFormat="1" applyFont="1" applyBorder="1" applyAlignment="1" applyProtection="1">
      <alignment horizontal="center" vertical="top"/>
      <protection locked="0"/>
    </xf>
    <xf numFmtId="1" fontId="65" fillId="0" borderId="71" xfId="0" applyNumberFormat="1" applyFont="1" applyBorder="1" applyAlignment="1" applyProtection="1">
      <alignment vertical="top"/>
      <protection locked="0"/>
    </xf>
    <xf numFmtId="0" fontId="68" fillId="0" borderId="7" xfId="0" applyFont="1" applyBorder="1"/>
    <xf numFmtId="0" fontId="87" fillId="0" borderId="7" xfId="2" applyFont="1" applyBorder="1"/>
    <xf numFmtId="0" fontId="68" fillId="0" borderId="7" xfId="0" applyFont="1" applyBorder="1" applyAlignment="1">
      <alignment vertical="top"/>
    </xf>
    <xf numFmtId="0" fontId="88" fillId="0" borderId="7" xfId="2" applyFont="1" applyBorder="1" applyAlignment="1">
      <alignment wrapText="1"/>
    </xf>
    <xf numFmtId="165" fontId="60" fillId="5" borderId="7" xfId="0" applyNumberFormat="1" applyFont="1" applyFill="1" applyBorder="1" applyAlignment="1">
      <alignment horizontal="center"/>
    </xf>
    <xf numFmtId="0" fontId="71" fillId="5" borderId="7" xfId="2" applyFont="1" applyFill="1" applyBorder="1"/>
    <xf numFmtId="3" fontId="68" fillId="0" borderId="7" xfId="2" applyNumberFormat="1" applyFont="1" applyBorder="1" applyAlignment="1">
      <alignment horizontal="center" vertical="center" wrapText="1"/>
    </xf>
    <xf numFmtId="0" fontId="71" fillId="0" borderId="7" xfId="2" applyFont="1" applyBorder="1"/>
    <xf numFmtId="0" fontId="71" fillId="0" borderId="7" xfId="0" applyFont="1" applyBorder="1" applyAlignment="1">
      <alignment horizontal="left" vertical="center"/>
    </xf>
    <xf numFmtId="165" fontId="39" fillId="0" borderId="7" xfId="0" applyNumberFormat="1" applyFont="1" applyBorder="1" applyAlignment="1">
      <alignment horizontal="center"/>
    </xf>
    <xf numFmtId="165" fontId="68" fillId="0" borderId="7" xfId="13" applyNumberFormat="1" applyFont="1" applyBorder="1" applyAlignment="1">
      <alignment vertical="center" wrapText="1"/>
    </xf>
    <xf numFmtId="0" fontId="65" fillId="5" borderId="7" xfId="2" applyFont="1" applyFill="1" applyBorder="1"/>
    <xf numFmtId="165" fontId="39" fillId="0" borderId="7" xfId="13" applyNumberFormat="1" applyFont="1" applyFill="1" applyBorder="1" applyAlignment="1" applyProtection="1">
      <alignment horizontal="center" vertical="center" wrapText="1"/>
    </xf>
    <xf numFmtId="164" fontId="39" fillId="0" borderId="7" xfId="13" applyFont="1" applyFill="1" applyBorder="1" applyAlignment="1" applyProtection="1">
      <alignment horizontal="right" vertical="center" wrapText="1"/>
    </xf>
    <xf numFmtId="164" fontId="39" fillId="8" borderId="7" xfId="13" applyFont="1" applyFill="1" applyBorder="1" applyAlignment="1" applyProtection="1">
      <alignment horizontal="center" wrapText="1"/>
      <protection locked="0"/>
    </xf>
    <xf numFmtId="164" fontId="10" fillId="0" borderId="0" xfId="12" applyFont="1" applyFill="1" applyBorder="1" applyAlignment="1" applyProtection="1"/>
    <xf numFmtId="164" fontId="68" fillId="0" borderId="7" xfId="13" applyFont="1" applyFill="1" applyBorder="1" applyAlignment="1" applyProtection="1">
      <alignment horizontal="center" vertical="top" wrapText="1"/>
    </xf>
    <xf numFmtId="0" fontId="12" fillId="18" borderId="7" xfId="10" applyFont="1" applyFill="1" applyBorder="1"/>
    <xf numFmtId="0" fontId="6" fillId="0" borderId="0" xfId="0" applyFont="1"/>
    <xf numFmtId="1" fontId="10" fillId="0" borderId="7" xfId="0" applyNumberFormat="1" applyFont="1" applyBorder="1" applyAlignment="1">
      <alignment vertical="top"/>
    </xf>
    <xf numFmtId="164" fontId="10" fillId="0" borderId="7" xfId="12" applyFont="1" applyBorder="1" applyAlignment="1">
      <alignment vertical="top"/>
    </xf>
    <xf numFmtId="165" fontId="26" fillId="0" borderId="7" xfId="10" applyNumberFormat="1" applyFont="1" applyBorder="1" applyAlignment="1">
      <alignment horizontal="center" vertical="center"/>
    </xf>
    <xf numFmtId="1" fontId="26" fillId="0" borderId="7" xfId="0" applyNumberFormat="1" applyFont="1" applyBorder="1" applyAlignment="1">
      <alignment horizontal="center" vertical="top" wrapText="1"/>
    </xf>
    <xf numFmtId="164" fontId="10" fillId="0" borderId="7" xfId="12" applyFont="1" applyBorder="1" applyAlignment="1">
      <alignment vertical="top" wrapText="1"/>
    </xf>
    <xf numFmtId="165" fontId="10" fillId="0" borderId="7" xfId="12" applyNumberFormat="1" applyFont="1" applyBorder="1" applyAlignment="1">
      <alignment horizontal="center" vertical="top" wrapText="1"/>
    </xf>
    <xf numFmtId="0" fontId="10" fillId="7" borderId="7" xfId="0" applyFont="1" applyFill="1" applyBorder="1" applyAlignment="1">
      <alignment vertical="center" wrapText="1"/>
    </xf>
    <xf numFmtId="0" fontId="10" fillId="0" borderId="7" xfId="0" applyFont="1" applyBorder="1" applyAlignment="1">
      <alignment horizontal="left" vertical="center" wrapText="1"/>
    </xf>
    <xf numFmtId="165" fontId="26" fillId="0" borderId="7" xfId="13" applyNumberFormat="1" applyFont="1" applyBorder="1" applyAlignment="1">
      <alignment vertical="center"/>
    </xf>
    <xf numFmtId="0" fontId="26" fillId="7" borderId="7" xfId="0" applyFont="1" applyFill="1" applyBorder="1" applyAlignment="1">
      <alignment horizontal="left" vertical="top" wrapText="1"/>
    </xf>
    <xf numFmtId="165" fontId="26" fillId="8" borderId="7" xfId="13" applyNumberFormat="1" applyFont="1" applyFill="1" applyBorder="1" applyAlignment="1">
      <alignment horizontal="center" vertical="top" wrapText="1"/>
    </xf>
    <xf numFmtId="164" fontId="26" fillId="8" borderId="7" xfId="13" applyFont="1" applyFill="1" applyBorder="1" applyAlignment="1">
      <alignment horizontal="center" vertical="top" wrapText="1"/>
    </xf>
    <xf numFmtId="164" fontId="26" fillId="8" borderId="7" xfId="13" applyFont="1" applyFill="1" applyBorder="1" applyAlignment="1">
      <alignment horizontal="right" vertical="top" wrapText="1"/>
    </xf>
    <xf numFmtId="164" fontId="26" fillId="7" borderId="7" xfId="13" applyFont="1" applyFill="1" applyBorder="1" applyAlignment="1">
      <alignment horizontal="right" vertical="top" wrapText="1"/>
    </xf>
    <xf numFmtId="1" fontId="26" fillId="8" borderId="7" xfId="0" applyNumberFormat="1" applyFont="1" applyFill="1" applyBorder="1" applyAlignment="1">
      <alignment horizontal="center" vertical="top" wrapText="1"/>
    </xf>
    <xf numFmtId="1" fontId="26" fillId="7" borderId="7" xfId="0" applyNumberFormat="1" applyFont="1" applyFill="1" applyBorder="1" applyAlignment="1">
      <alignment horizontal="center" vertical="top" wrapText="1"/>
    </xf>
    <xf numFmtId="165" fontId="47" fillId="0" borderId="7" xfId="13" applyNumberFormat="1" applyFont="1" applyBorder="1" applyAlignment="1">
      <alignment vertical="top"/>
    </xf>
    <xf numFmtId="164" fontId="10" fillId="0" borderId="7" xfId="8" applyFont="1" applyBorder="1" applyAlignment="1">
      <alignment horizontal="left" vertical="top" wrapText="1"/>
    </xf>
    <xf numFmtId="164" fontId="47" fillId="0" borderId="7" xfId="13" applyFont="1" applyBorder="1" applyAlignment="1">
      <alignment horizontal="right" vertical="top"/>
    </xf>
    <xf numFmtId="2" fontId="10" fillId="8" borderId="7" xfId="0" applyNumberFormat="1" applyFont="1" applyFill="1" applyBorder="1" applyAlignment="1">
      <alignment horizontal="center" vertical="top" wrapText="1"/>
    </xf>
    <xf numFmtId="1" fontId="10" fillId="8" borderId="7" xfId="0" applyNumberFormat="1" applyFont="1" applyFill="1" applyBorder="1" applyAlignment="1">
      <alignment horizontal="center" vertical="top" wrapText="1"/>
    </xf>
    <xf numFmtId="165" fontId="10" fillId="8" borderId="7" xfId="1" applyNumberFormat="1" applyFont="1" applyFill="1" applyBorder="1" applyAlignment="1">
      <alignment horizontal="right" vertical="top" wrapText="1"/>
    </xf>
    <xf numFmtId="164" fontId="10" fillId="8" borderId="7" xfId="1" applyFont="1" applyFill="1" applyBorder="1" applyAlignment="1">
      <alignment horizontal="left" vertical="top" wrapText="1"/>
    </xf>
    <xf numFmtId="164" fontId="10" fillId="8" borderId="7" xfId="1" applyFont="1" applyFill="1" applyBorder="1" applyAlignment="1">
      <alignment horizontal="right" vertical="top" wrapText="1"/>
    </xf>
    <xf numFmtId="165" fontId="26" fillId="0" borderId="7" xfId="13" applyNumberFormat="1" applyFont="1" applyBorder="1" applyAlignment="1">
      <alignment vertical="top" wrapText="1"/>
    </xf>
    <xf numFmtId="164" fontId="10" fillId="8" borderId="7" xfId="13" applyFont="1" applyFill="1" applyBorder="1" applyAlignment="1">
      <alignment horizontal="right" vertical="top" wrapText="1"/>
    </xf>
    <xf numFmtId="164" fontId="10" fillId="0" borderId="7" xfId="13" applyFont="1" applyBorder="1" applyAlignment="1">
      <alignment horizontal="right" vertical="top" wrapText="1"/>
    </xf>
    <xf numFmtId="165" fontId="10" fillId="8" borderId="7" xfId="13" applyNumberFormat="1" applyFont="1" applyFill="1" applyBorder="1" applyAlignment="1">
      <alignment horizontal="right" vertical="top" wrapText="1"/>
    </xf>
    <xf numFmtId="164" fontId="10" fillId="8" borderId="7" xfId="13" applyFont="1" applyFill="1" applyBorder="1" applyAlignment="1">
      <alignment horizontal="left" vertical="top" wrapText="1"/>
    </xf>
    <xf numFmtId="165" fontId="26" fillId="8" borderId="7" xfId="0" applyNumberFormat="1" applyFont="1" applyFill="1" applyBorder="1" applyAlignment="1">
      <alignment horizontal="center" vertical="top" wrapText="1"/>
    </xf>
    <xf numFmtId="165" fontId="26" fillId="7" borderId="7" xfId="0" applyNumberFormat="1" applyFont="1" applyFill="1" applyBorder="1" applyAlignment="1">
      <alignment horizontal="center" vertical="top" wrapText="1"/>
    </xf>
    <xf numFmtId="1" fontId="45" fillId="7" borderId="7" xfId="0" applyNumberFormat="1" applyFont="1" applyFill="1" applyBorder="1" applyAlignment="1">
      <alignment horizontal="center" vertical="top" wrapText="1"/>
    </xf>
    <xf numFmtId="165" fontId="10" fillId="0" borderId="7" xfId="12" applyNumberFormat="1" applyFont="1" applyBorder="1" applyAlignment="1">
      <alignment horizontal="center" vertical="top"/>
    </xf>
    <xf numFmtId="0" fontId="10" fillId="7" borderId="7" xfId="10" applyFont="1" applyFill="1" applyBorder="1" applyAlignment="1">
      <alignment horizontal="left" vertical="top" wrapText="1"/>
    </xf>
    <xf numFmtId="0" fontId="10" fillId="8" borderId="7" xfId="10" applyFont="1" applyFill="1" applyBorder="1" applyAlignment="1">
      <alignment horizontal="center" vertical="top" wrapText="1"/>
    </xf>
    <xf numFmtId="1" fontId="10" fillId="8" borderId="7" xfId="10" applyNumberFormat="1" applyFont="1" applyFill="1" applyBorder="1" applyAlignment="1">
      <alignment horizontal="center" vertical="top" wrapText="1"/>
    </xf>
    <xf numFmtId="164" fontId="10" fillId="0" borderId="7" xfId="8" applyFont="1" applyBorder="1" applyAlignment="1">
      <alignment vertical="top" wrapText="1"/>
    </xf>
    <xf numFmtId="164" fontId="45" fillId="8" borderId="7" xfId="0" applyNumberFormat="1" applyFont="1" applyFill="1" applyBorder="1" applyAlignment="1">
      <alignment horizontal="center" vertical="top" wrapText="1"/>
    </xf>
    <xf numFmtId="164" fontId="10" fillId="0" borderId="7" xfId="11" applyFont="1" applyBorder="1" applyAlignment="1">
      <alignment horizontal="left" vertical="top"/>
    </xf>
    <xf numFmtId="165" fontId="26" fillId="7" borderId="7" xfId="13" applyNumberFormat="1" applyFont="1" applyFill="1" applyBorder="1" applyAlignment="1">
      <alignment horizontal="center" vertical="top" wrapText="1"/>
    </xf>
    <xf numFmtId="164" fontId="26" fillId="7" borderId="7" xfId="13" applyFont="1" applyFill="1" applyBorder="1" applyAlignment="1">
      <alignment horizontal="center" vertical="top" wrapText="1"/>
    </xf>
    <xf numFmtId="0" fontId="26" fillId="8" borderId="7" xfId="0" applyFont="1" applyFill="1" applyBorder="1" applyAlignment="1">
      <alignment horizontal="center" vertical="top" wrapText="1"/>
    </xf>
    <xf numFmtId="0" fontId="10" fillId="0" borderId="7" xfId="0" quotePrefix="1" applyFont="1" applyBorder="1" applyAlignment="1">
      <alignment horizontal="left" vertical="top" wrapText="1"/>
    </xf>
    <xf numFmtId="165" fontId="10" fillId="0" borderId="7" xfId="1" applyNumberFormat="1" applyFont="1" applyBorder="1" applyAlignment="1">
      <alignment horizontal="center" vertical="top" wrapText="1"/>
    </xf>
    <xf numFmtId="164" fontId="10" fillId="0" borderId="7" xfId="1" applyFont="1" applyBorder="1" applyAlignment="1">
      <alignment horizontal="center" vertical="top"/>
    </xf>
    <xf numFmtId="165" fontId="10" fillId="0" borderId="7" xfId="12" applyNumberFormat="1" applyFont="1" applyBorder="1" applyAlignment="1">
      <alignment vertical="top" wrapText="1"/>
    </xf>
    <xf numFmtId="165" fontId="10" fillId="0" borderId="7" xfId="13" applyNumberFormat="1" applyFont="1" applyBorder="1" applyAlignment="1">
      <alignment vertical="top" wrapText="1"/>
    </xf>
    <xf numFmtId="164" fontId="45" fillId="7" borderId="7" xfId="0" applyNumberFormat="1" applyFont="1" applyFill="1" applyBorder="1" applyAlignment="1">
      <alignment horizontal="center" vertical="top" wrapText="1"/>
    </xf>
    <xf numFmtId="164" fontId="26" fillId="0" borderId="7" xfId="13" applyFont="1" applyBorder="1" applyAlignment="1">
      <alignment horizontal="center" vertical="top"/>
    </xf>
    <xf numFmtId="164" fontId="26" fillId="0" borderId="7" xfId="13" applyFont="1" applyBorder="1" applyAlignment="1">
      <alignment horizontal="center" vertical="top" wrapText="1"/>
    </xf>
    <xf numFmtId="165" fontId="10" fillId="8" borderId="7" xfId="1" applyNumberFormat="1" applyFont="1" applyFill="1" applyBorder="1" applyAlignment="1">
      <alignment horizontal="center" vertical="top" wrapText="1"/>
    </xf>
    <xf numFmtId="0" fontId="45" fillId="5" borderId="7" xfId="2" applyFont="1" applyFill="1" applyBorder="1" applyAlignment="1">
      <alignment vertical="top"/>
    </xf>
    <xf numFmtId="164" fontId="10" fillId="7" borderId="7" xfId="11" applyFont="1" applyFill="1" applyBorder="1" applyAlignment="1">
      <alignment horizontal="left" vertical="top" wrapText="1"/>
    </xf>
    <xf numFmtId="0" fontId="26" fillId="5" borderId="7" xfId="2" applyFont="1" applyFill="1" applyBorder="1" applyAlignment="1">
      <alignment vertical="top"/>
    </xf>
    <xf numFmtId="164" fontId="10" fillId="7" borderId="7" xfId="13" applyFont="1" applyFill="1" applyBorder="1" applyAlignment="1">
      <alignment horizontal="left" vertical="top" wrapText="1"/>
    </xf>
    <xf numFmtId="165" fontId="26" fillId="0" borderId="7" xfId="13" applyNumberFormat="1" applyFont="1" applyBorder="1" applyAlignment="1">
      <alignment vertical="top"/>
    </xf>
    <xf numFmtId="0" fontId="26" fillId="0" borderId="7" xfId="0" applyFont="1" applyBorder="1" applyAlignment="1" applyProtection="1">
      <alignment vertical="top"/>
      <protection locked="0"/>
    </xf>
    <xf numFmtId="165" fontId="26" fillId="0" borderId="7" xfId="13" applyNumberFormat="1" applyFont="1" applyFill="1" applyBorder="1" applyAlignment="1" applyProtection="1">
      <alignment vertical="top"/>
      <protection locked="0"/>
    </xf>
    <xf numFmtId="164" fontId="26" fillId="0" borderId="7" xfId="13" applyFont="1" applyFill="1" applyBorder="1" applyAlignment="1" applyProtection="1">
      <alignment vertical="top"/>
      <protection locked="0"/>
    </xf>
    <xf numFmtId="164" fontId="26" fillId="7" borderId="7" xfId="13" applyFont="1" applyFill="1" applyBorder="1" applyAlignment="1" applyProtection="1">
      <alignment horizontal="center" vertical="center" wrapText="1"/>
    </xf>
    <xf numFmtId="4" fontId="10" fillId="0" borderId="7" xfId="2" applyNumberFormat="1" applyFont="1" applyBorder="1" applyAlignment="1">
      <alignment vertical="center" wrapText="1"/>
    </xf>
    <xf numFmtId="4" fontId="10" fillId="0" borderId="7" xfId="2" applyNumberFormat="1" applyFont="1" applyBorder="1" applyAlignment="1">
      <alignment horizontal="right" vertical="center" wrapText="1"/>
    </xf>
    <xf numFmtId="165" fontId="10" fillId="5" borderId="7" xfId="0" applyNumberFormat="1" applyFont="1" applyFill="1" applyBorder="1" applyAlignment="1">
      <alignment vertical="top"/>
    </xf>
    <xf numFmtId="0" fontId="10" fillId="5" borderId="7" xfId="10" applyFont="1" applyFill="1" applyBorder="1" applyAlignment="1">
      <alignment vertical="top" wrapText="1"/>
    </xf>
    <xf numFmtId="165" fontId="10" fillId="0" borderId="7" xfId="12" applyNumberFormat="1" applyFont="1" applyFill="1" applyBorder="1" applyAlignment="1">
      <alignment horizontal="center" vertical="center"/>
    </xf>
    <xf numFmtId="1" fontId="10" fillId="0" borderId="7" xfId="11" applyNumberFormat="1" applyFont="1" applyFill="1" applyBorder="1" applyAlignment="1" applyProtection="1">
      <alignment horizontal="center"/>
    </xf>
    <xf numFmtId="164" fontId="10" fillId="0" borderId="7" xfId="11" applyFont="1" applyFill="1" applyBorder="1" applyAlignment="1">
      <alignment horizontal="left" vertical="center" wrapText="1"/>
    </xf>
    <xf numFmtId="164" fontId="10" fillId="0" borderId="7" xfId="13" applyFont="1" applyFill="1" applyBorder="1" applyAlignment="1">
      <alignment horizontal="left" vertical="center"/>
    </xf>
    <xf numFmtId="1" fontId="10" fillId="0" borderId="7" xfId="0" applyNumberFormat="1" applyFont="1" applyBorder="1" applyAlignment="1">
      <alignment vertical="center"/>
    </xf>
    <xf numFmtId="1" fontId="10" fillId="8" borderId="7" xfId="0" applyNumberFormat="1" applyFont="1" applyFill="1" applyBorder="1" applyAlignment="1" applyProtection="1">
      <alignment horizontal="right" vertical="top" wrapText="1"/>
      <protection locked="0"/>
    </xf>
    <xf numFmtId="1" fontId="10" fillId="7" borderId="7" xfId="0" applyNumberFormat="1" applyFont="1" applyFill="1" applyBorder="1" applyAlignment="1" applyProtection="1">
      <alignment horizontal="right" vertical="top" wrapText="1"/>
      <protection locked="0"/>
    </xf>
    <xf numFmtId="165" fontId="10" fillId="0" borderId="7" xfId="1" applyNumberFormat="1" applyFont="1" applyFill="1" applyBorder="1" applyAlignment="1" applyProtection="1">
      <alignment horizontal="center" vertical="center" wrapText="1"/>
    </xf>
    <xf numFmtId="164" fontId="10" fillId="0" borderId="7" xfId="1" applyFont="1" applyFill="1" applyBorder="1" applyAlignment="1">
      <alignment horizontal="center" vertical="center"/>
    </xf>
    <xf numFmtId="164" fontId="10" fillId="8" borderId="0" xfId="13" applyFont="1" applyFill="1" applyBorder="1" applyAlignment="1" applyProtection="1">
      <alignment horizontal="center" vertical="center" wrapText="1"/>
      <protection locked="0"/>
    </xf>
    <xf numFmtId="0" fontId="10" fillId="0" borderId="7" xfId="2" applyFont="1" applyBorder="1" applyAlignment="1">
      <alignment vertical="center"/>
    </xf>
    <xf numFmtId="0" fontId="22" fillId="5" borderId="7" xfId="2" applyFont="1" applyFill="1" applyBorder="1" applyAlignment="1">
      <alignment horizontal="right"/>
    </xf>
    <xf numFmtId="164" fontId="10" fillId="0" borderId="7" xfId="12" applyFont="1" applyBorder="1" applyAlignment="1">
      <alignment horizontal="right" vertical="center" wrapText="1"/>
    </xf>
    <xf numFmtId="0" fontId="45" fillId="0" borderId="14" xfId="2" applyFont="1" applyBorder="1"/>
    <xf numFmtId="0" fontId="61" fillId="7" borderId="65" xfId="0" applyFont="1" applyFill="1" applyBorder="1" applyAlignment="1">
      <alignment horizontal="left" vertical="center" wrapText="1"/>
    </xf>
    <xf numFmtId="165" fontId="26" fillId="8" borderId="65" xfId="13" applyNumberFormat="1" applyFont="1" applyFill="1" applyBorder="1" applyAlignment="1" applyProtection="1">
      <alignment horizontal="center" vertical="center" wrapText="1"/>
      <protection locked="0"/>
    </xf>
    <xf numFmtId="164" fontId="26" fillId="8" borderId="26" xfId="13" applyFont="1" applyFill="1" applyBorder="1" applyAlignment="1" applyProtection="1">
      <alignment horizontal="right" vertical="center" wrapText="1"/>
      <protection locked="0"/>
    </xf>
    <xf numFmtId="0" fontId="61" fillId="7" borderId="7" xfId="0" applyFont="1" applyFill="1" applyBorder="1" applyAlignment="1">
      <alignment horizontal="left" vertical="center" wrapText="1"/>
    </xf>
    <xf numFmtId="165" fontId="39" fillId="0" borderId="7" xfId="10" applyNumberFormat="1" applyFont="1" applyBorder="1" applyAlignment="1">
      <alignment horizontal="center" vertical="center"/>
    </xf>
    <xf numFmtId="164" fontId="39" fillId="0" borderId="7" xfId="1" applyFont="1" applyFill="1" applyBorder="1" applyAlignment="1">
      <alignment horizontal="center" vertical="center"/>
    </xf>
    <xf numFmtId="164" fontId="68" fillId="0" borderId="7" xfId="13" applyFont="1" applyFill="1" applyBorder="1" applyAlignment="1">
      <alignment horizontal="center" vertical="center"/>
    </xf>
    <xf numFmtId="164" fontId="68" fillId="0" borderId="7" xfId="13" applyFont="1" applyFill="1" applyBorder="1" applyAlignment="1">
      <alignment horizontal="right" vertical="top"/>
    </xf>
    <xf numFmtId="0" fontId="38" fillId="0" borderId="0" xfId="2" applyFont="1" applyAlignment="1">
      <alignment horizontal="right" vertical="top" wrapText="1"/>
    </xf>
    <xf numFmtId="164" fontId="39" fillId="0" borderId="7" xfId="11" applyFont="1" applyFill="1" applyBorder="1" applyAlignment="1" applyProtection="1">
      <alignment horizontal="center" vertical="center" wrapText="1"/>
    </xf>
    <xf numFmtId="0" fontId="39" fillId="0" borderId="27" xfId="0" applyFont="1" applyBorder="1" applyAlignment="1">
      <alignment horizontal="left" vertical="center"/>
    </xf>
    <xf numFmtId="1" fontId="39" fillId="0" borderId="7" xfId="0" applyNumberFormat="1" applyFont="1" applyBorder="1" applyAlignment="1">
      <alignment horizontal="center" vertical="center"/>
    </xf>
    <xf numFmtId="164" fontId="39" fillId="0" borderId="7" xfId="11" applyFont="1" applyFill="1" applyBorder="1" applyAlignment="1">
      <alignment horizontal="left" vertical="center"/>
    </xf>
    <xf numFmtId="0" fontId="39" fillId="0" borderId="7" xfId="10" applyFont="1" applyBorder="1" applyAlignment="1">
      <alignment vertical="top" wrapText="1"/>
    </xf>
    <xf numFmtId="0" fontId="39" fillId="0" borderId="7" xfId="10" applyFont="1" applyBorder="1" applyAlignment="1">
      <alignment horizontal="center" vertical="top" wrapText="1"/>
    </xf>
    <xf numFmtId="164" fontId="39" fillId="0" borderId="7" xfId="12" applyFont="1" applyFill="1" applyBorder="1" applyAlignment="1">
      <alignment vertical="top" wrapText="1"/>
    </xf>
    <xf numFmtId="0" fontId="39" fillId="5" borderId="7" xfId="10" applyFont="1" applyFill="1" applyBorder="1" applyAlignment="1">
      <alignment vertical="top" wrapText="1"/>
    </xf>
    <xf numFmtId="164" fontId="39" fillId="0" borderId="7" xfId="8" applyFont="1" applyFill="1" applyBorder="1" applyAlignment="1">
      <alignment vertical="center" wrapText="1"/>
    </xf>
    <xf numFmtId="0" fontId="39" fillId="5" borderId="7" xfId="10" applyFont="1" applyFill="1" applyBorder="1"/>
    <xf numFmtId="0" fontId="39" fillId="0" borderId="7" xfId="10" applyFont="1" applyBorder="1"/>
    <xf numFmtId="164" fontId="39" fillId="7" borderId="7" xfId="12" applyFont="1" applyFill="1" applyBorder="1" applyAlignment="1">
      <alignment horizontal="right" vertical="center" wrapText="1"/>
    </xf>
    <xf numFmtId="2" fontId="39" fillId="8" borderId="7" xfId="10" applyNumberFormat="1" applyFont="1" applyFill="1" applyBorder="1" applyAlignment="1" applyProtection="1">
      <alignment horizontal="center" vertical="center" wrapText="1"/>
      <protection locked="0"/>
    </xf>
    <xf numFmtId="164" fontId="39" fillId="0" borderId="7" xfId="12" applyFont="1" applyFill="1" applyBorder="1" applyAlignment="1">
      <alignment vertical="top"/>
    </xf>
    <xf numFmtId="165" fontId="39" fillId="0" borderId="7" xfId="1" applyNumberFormat="1" applyFont="1" applyFill="1" applyBorder="1" applyAlignment="1" applyProtection="1">
      <alignment horizontal="center" vertical="center" wrapText="1"/>
    </xf>
    <xf numFmtId="0" fontId="84" fillId="0" borderId="7" xfId="0" applyFont="1" applyBorder="1" applyAlignment="1">
      <alignment horizontal="left" vertical="top" wrapText="1"/>
    </xf>
    <xf numFmtId="0" fontId="68" fillId="0" borderId="7" xfId="2" applyFont="1" applyBorder="1"/>
    <xf numFmtId="0" fontId="68" fillId="5" borderId="7" xfId="2" applyFont="1" applyFill="1" applyBorder="1"/>
    <xf numFmtId="164" fontId="68" fillId="8" borderId="7" xfId="13" applyFont="1" applyFill="1" applyBorder="1" applyAlignment="1" applyProtection="1">
      <alignment horizontal="center" vertical="center" wrapText="1"/>
      <protection locked="0"/>
    </xf>
    <xf numFmtId="0" fontId="68" fillId="0" borderId="7" xfId="0" applyFont="1" applyBorder="1" applyAlignment="1">
      <alignment horizontal="left" vertical="top" wrapText="1"/>
    </xf>
    <xf numFmtId="164" fontId="68" fillId="0" borderId="7" xfId="13" applyFont="1" applyFill="1" applyBorder="1" applyAlignment="1" applyProtection="1">
      <alignment horizontal="center" vertical="center" wrapText="1"/>
      <protection locked="0"/>
    </xf>
    <xf numFmtId="164" fontId="39" fillId="0" borderId="7" xfId="13" applyFont="1" applyFill="1" applyBorder="1" applyAlignment="1" applyProtection="1">
      <alignment horizontal="right" vertical="center" wrapText="1"/>
      <protection locked="0"/>
    </xf>
    <xf numFmtId="164" fontId="39" fillId="0" borderId="7" xfId="12" applyFont="1" applyFill="1" applyBorder="1" applyAlignment="1">
      <alignment horizontal="right" vertical="center" wrapText="1"/>
    </xf>
    <xf numFmtId="2" fontId="39" fillId="0" borderId="7" xfId="10" applyNumberFormat="1" applyFont="1" applyBorder="1" applyAlignment="1" applyProtection="1">
      <alignment horizontal="center" vertical="center" wrapText="1"/>
      <protection locked="0"/>
    </xf>
    <xf numFmtId="1" fontId="39" fillId="0" borderId="7" xfId="0" applyNumberFormat="1" applyFont="1" applyBorder="1" applyAlignment="1" applyProtection="1">
      <alignment horizontal="center" vertical="center" wrapText="1"/>
      <protection locked="0"/>
    </xf>
    <xf numFmtId="165" fontId="39" fillId="0" borderId="7" xfId="13" applyNumberFormat="1" applyFont="1" applyFill="1" applyBorder="1" applyAlignment="1" applyProtection="1">
      <alignment horizontal="right" vertical="center" wrapText="1"/>
      <protection locked="0"/>
    </xf>
    <xf numFmtId="164" fontId="39" fillId="0" borderId="7" xfId="13" applyFont="1" applyFill="1" applyBorder="1" applyAlignment="1" applyProtection="1">
      <alignment horizontal="left" vertical="center" wrapText="1"/>
      <protection locked="0"/>
    </xf>
    <xf numFmtId="164" fontId="39" fillId="0" borderId="7" xfId="13" applyFont="1" applyFill="1" applyBorder="1" applyAlignment="1">
      <alignment horizontal="right" vertical="center" wrapText="1"/>
    </xf>
    <xf numFmtId="2" fontId="39" fillId="0" borderId="7" xfId="0" applyNumberFormat="1" applyFont="1" applyBorder="1" applyAlignment="1" applyProtection="1">
      <alignment horizontal="center" vertical="center" wrapText="1"/>
      <protection locked="0"/>
    </xf>
    <xf numFmtId="165" fontId="68" fillId="0" borderId="7" xfId="0" applyNumberFormat="1" applyFont="1" applyBorder="1" applyAlignment="1" applyProtection="1">
      <alignment horizontal="right" vertical="top" wrapText="1"/>
      <protection locked="0"/>
    </xf>
    <xf numFmtId="1" fontId="60" fillId="0" borderId="7" xfId="0" applyNumberFormat="1" applyFont="1" applyBorder="1" applyAlignment="1" applyProtection="1">
      <alignment horizontal="center" vertical="center" wrapText="1"/>
      <protection locked="0"/>
    </xf>
    <xf numFmtId="164" fontId="39" fillId="0" borderId="7" xfId="1" applyFont="1" applyFill="1" applyBorder="1" applyAlignment="1" applyProtection="1">
      <alignment horizontal="left" vertical="center" wrapText="1"/>
      <protection locked="0"/>
    </xf>
    <xf numFmtId="164" fontId="39" fillId="0" borderId="7" xfId="1" applyFont="1" applyFill="1" applyBorder="1" applyAlignment="1">
      <alignment horizontal="right" vertical="center" wrapText="1"/>
    </xf>
    <xf numFmtId="164" fontId="60" fillId="0" borderId="7" xfId="0" applyNumberFormat="1" applyFont="1" applyBorder="1" applyAlignment="1" applyProtection="1">
      <alignment horizontal="center" vertical="center" wrapText="1"/>
      <protection locked="0"/>
    </xf>
    <xf numFmtId="0" fontId="39" fillId="0" borderId="7" xfId="10" applyFont="1" applyBorder="1" applyAlignment="1">
      <alignment horizontal="center" vertical="center" wrapText="1"/>
    </xf>
    <xf numFmtId="0" fontId="39" fillId="0" borderId="7" xfId="10" applyFont="1" applyBorder="1" applyAlignment="1">
      <alignment horizontal="left" vertical="center" wrapText="1"/>
    </xf>
    <xf numFmtId="165" fontId="78" fillId="0" borderId="7" xfId="12" applyNumberFormat="1" applyFont="1" applyFill="1" applyBorder="1" applyAlignment="1" applyProtection="1">
      <protection locked="0"/>
    </xf>
    <xf numFmtId="164" fontId="39" fillId="0" borderId="7" xfId="12" applyFont="1" applyFill="1" applyBorder="1" applyAlignment="1">
      <alignment horizontal="left" vertical="center" wrapText="1"/>
    </xf>
    <xf numFmtId="164" fontId="78" fillId="0" borderId="7" xfId="12" applyFont="1" applyFill="1" applyBorder="1" applyAlignment="1" applyProtection="1">
      <alignment horizontal="right"/>
      <protection locked="0"/>
    </xf>
    <xf numFmtId="3" fontId="78" fillId="0" borderId="7" xfId="10" applyNumberFormat="1" applyFont="1" applyBorder="1" applyProtection="1">
      <protection locked="0"/>
    </xf>
    <xf numFmtId="0" fontId="39" fillId="0" borderId="7" xfId="10" applyFont="1" applyBorder="1" applyAlignment="1">
      <alignment horizontal="center" vertical="center"/>
    </xf>
    <xf numFmtId="1" fontId="68" fillId="0" borderId="7" xfId="10" applyNumberFormat="1" applyFont="1" applyBorder="1" applyAlignment="1">
      <alignment horizontal="center" vertical="center"/>
    </xf>
    <xf numFmtId="1" fontId="39" fillId="0" borderId="7" xfId="10" applyNumberFormat="1" applyFont="1" applyBorder="1" applyAlignment="1" applyProtection="1">
      <alignment horizontal="center" vertical="center" wrapText="1"/>
      <protection locked="0"/>
    </xf>
    <xf numFmtId="165" fontId="39" fillId="0" borderId="7" xfId="1" applyNumberFormat="1" applyFont="1" applyFill="1" applyBorder="1" applyAlignment="1" applyProtection="1">
      <alignment horizontal="right" vertical="center" wrapText="1"/>
      <protection locked="0"/>
    </xf>
    <xf numFmtId="164" fontId="39" fillId="0" borderId="7" xfId="1" applyFont="1" applyFill="1" applyBorder="1" applyAlignment="1" applyProtection="1">
      <alignment horizontal="right" vertical="center" wrapText="1"/>
      <protection locked="0"/>
    </xf>
    <xf numFmtId="164" fontId="39" fillId="0" borderId="7" xfId="12" applyFont="1" applyFill="1" applyBorder="1" applyAlignment="1">
      <alignment horizontal="center" vertical="top"/>
    </xf>
    <xf numFmtId="165" fontId="68" fillId="0" borderId="7" xfId="0" applyNumberFormat="1" applyFont="1" applyBorder="1" applyAlignment="1" applyProtection="1">
      <alignment horizontal="right" vertical="center" wrapText="1"/>
      <protection locked="0"/>
    </xf>
    <xf numFmtId="165" fontId="39" fillId="0" borderId="7" xfId="1" applyNumberFormat="1" applyFont="1" applyFill="1" applyBorder="1" applyAlignment="1" applyProtection="1">
      <alignment horizontal="center" vertical="center" wrapText="1"/>
      <protection locked="0"/>
    </xf>
    <xf numFmtId="1" fontId="39" fillId="0" borderId="7" xfId="0" applyNumberFormat="1" applyFont="1" applyBorder="1" applyAlignment="1" applyProtection="1">
      <alignment horizontal="right" vertical="top" wrapText="1"/>
      <protection locked="0"/>
    </xf>
    <xf numFmtId="165" fontId="68" fillId="0" borderId="7" xfId="0" applyNumberFormat="1" applyFont="1" applyBorder="1" applyAlignment="1" applyProtection="1">
      <alignment horizontal="center" vertical="center" wrapText="1"/>
      <protection locked="0"/>
    </xf>
    <xf numFmtId="0" fontId="39" fillId="0" borderId="7" xfId="0" quotePrefix="1" applyFont="1" applyBorder="1" applyAlignment="1">
      <alignment horizontal="left" vertical="center" wrapText="1"/>
    </xf>
    <xf numFmtId="4" fontId="39" fillId="0" borderId="7" xfId="2" applyNumberFormat="1" applyFont="1" applyBorder="1" applyAlignment="1">
      <alignment wrapText="1"/>
    </xf>
    <xf numFmtId="4" fontId="39" fillId="0" borderId="7" xfId="2" applyNumberFormat="1" applyFont="1" applyBorder="1" applyAlignment="1">
      <alignment horizontal="right" vertical="center" wrapText="1"/>
    </xf>
    <xf numFmtId="164" fontId="68" fillId="0" borderId="7" xfId="13" applyFont="1" applyFill="1" applyBorder="1" applyAlignment="1">
      <alignment horizontal="center" vertical="center" wrapText="1"/>
    </xf>
    <xf numFmtId="165" fontId="39" fillId="0" borderId="7" xfId="2" applyNumberFormat="1" applyFont="1" applyBorder="1" applyAlignment="1">
      <alignment horizontal="right" vertical="top"/>
    </xf>
    <xf numFmtId="164" fontId="39" fillId="0" borderId="7" xfId="8" applyFont="1" applyFill="1" applyBorder="1" applyAlignment="1">
      <alignment horizontal="left" vertical="center" wrapText="1"/>
    </xf>
    <xf numFmtId="0" fontId="68" fillId="0" borderId="7" xfId="0" applyFont="1" applyBorder="1" applyAlignment="1">
      <alignment horizontal="center" vertical="center"/>
    </xf>
    <xf numFmtId="1" fontId="39" fillId="0" borderId="7" xfId="10" applyNumberFormat="1" applyFont="1" applyBorder="1" applyAlignment="1">
      <alignment horizontal="center" vertical="top" wrapText="1"/>
    </xf>
    <xf numFmtId="164" fontId="39" fillId="0" borderId="7" xfId="11" applyFont="1" applyFill="1" applyBorder="1" applyAlignment="1">
      <alignment horizontal="left" vertical="center" wrapText="1"/>
    </xf>
    <xf numFmtId="11" fontId="39" fillId="0" borderId="7" xfId="5" applyNumberFormat="1" applyFont="1" applyBorder="1" applyAlignment="1" applyProtection="1">
      <alignment horizontal="center" vertical="top" wrapText="1"/>
      <protection locked="0"/>
    </xf>
    <xf numFmtId="165" fontId="78" fillId="0" borderId="7" xfId="13" applyNumberFormat="1" applyFont="1" applyFill="1" applyBorder="1" applyAlignment="1" applyProtection="1">
      <protection locked="0"/>
    </xf>
    <xf numFmtId="164" fontId="78" fillId="0" borderId="7" xfId="13" applyFont="1" applyFill="1" applyBorder="1" applyAlignment="1" applyProtection="1">
      <alignment horizontal="right"/>
      <protection locked="0"/>
    </xf>
    <xf numFmtId="0" fontId="68" fillId="0" borderId="7" xfId="2" applyFont="1" applyBorder="1" applyAlignment="1">
      <alignment vertical="center" wrapText="1"/>
    </xf>
    <xf numFmtId="0" fontId="39" fillId="0" borderId="7" xfId="2" applyFont="1" applyBorder="1" applyAlignment="1">
      <alignment horizontal="left" vertical="center" wrapText="1"/>
    </xf>
    <xf numFmtId="0" fontId="68" fillId="0" borderId="7" xfId="0" applyFont="1" applyBorder="1" applyAlignment="1">
      <alignment horizontal="left" vertical="center" wrapText="1"/>
    </xf>
    <xf numFmtId="165" fontId="68" fillId="0" borderId="7" xfId="13" applyNumberFormat="1" applyFont="1" applyFill="1" applyBorder="1" applyAlignment="1" applyProtection="1">
      <alignment horizontal="center" vertical="center" wrapText="1"/>
      <protection locked="0"/>
    </xf>
    <xf numFmtId="164" fontId="68" fillId="0" borderId="7" xfId="13" applyFont="1" applyFill="1" applyBorder="1" applyAlignment="1" applyProtection="1">
      <alignment horizontal="right" vertical="center" wrapText="1"/>
      <protection locked="0"/>
    </xf>
    <xf numFmtId="0" fontId="60" fillId="0" borderId="7" xfId="10" applyFont="1" applyBorder="1" applyAlignment="1">
      <alignment horizontal="center" vertical="center"/>
    </xf>
    <xf numFmtId="1" fontId="60" fillId="0" borderId="7" xfId="10" applyNumberFormat="1" applyFont="1" applyBorder="1" applyAlignment="1">
      <alignment horizontal="center" vertical="center"/>
    </xf>
    <xf numFmtId="1" fontId="60" fillId="0" borderId="7" xfId="10" applyNumberFormat="1" applyFont="1" applyBorder="1" applyAlignment="1" applyProtection="1">
      <alignment horizontal="center" vertical="center" wrapText="1"/>
      <protection locked="0"/>
    </xf>
    <xf numFmtId="0" fontId="68" fillId="0" borderId="7" xfId="5" applyFont="1" applyBorder="1" applyAlignment="1" applyProtection="1">
      <alignment horizontal="left" vertical="top" wrapText="1"/>
      <protection locked="0"/>
    </xf>
    <xf numFmtId="0" fontId="68" fillId="0" borderId="7" xfId="5" applyFont="1" applyBorder="1" applyAlignment="1" applyProtection="1">
      <alignment horizontal="center" vertical="center" wrapText="1"/>
      <protection locked="0"/>
    </xf>
    <xf numFmtId="3" fontId="68" fillId="0" borderId="7" xfId="5" applyNumberFormat="1" applyFont="1" applyBorder="1" applyAlignment="1" applyProtection="1">
      <alignment vertical="top" wrapText="1"/>
      <protection locked="0"/>
    </xf>
    <xf numFmtId="0" fontId="96" fillId="0" borderId="7" xfId="0" applyFont="1" applyBorder="1" applyAlignment="1">
      <alignment horizontal="left" vertical="top" wrapText="1"/>
    </xf>
    <xf numFmtId="0" fontId="96" fillId="0" borderId="7" xfId="0" applyFont="1" applyBorder="1" applyAlignment="1">
      <alignment wrapText="1"/>
    </xf>
    <xf numFmtId="165" fontId="68" fillId="0" borderId="7" xfId="13" applyNumberFormat="1" applyFont="1" applyFill="1" applyBorder="1" applyAlignment="1">
      <alignment vertical="center"/>
    </xf>
    <xf numFmtId="0" fontId="68" fillId="0" borderId="7" xfId="0" applyFont="1" applyBorder="1" applyAlignment="1">
      <alignment horizontal="center" vertical="top"/>
    </xf>
    <xf numFmtId="0" fontId="60" fillId="0" borderId="7" xfId="0" applyFont="1" applyBorder="1" applyAlignment="1">
      <alignment horizontal="center" vertical="top"/>
    </xf>
    <xf numFmtId="0" fontId="60" fillId="0" borderId="7" xfId="2" applyFont="1" applyBorder="1" applyAlignment="1">
      <alignment horizontal="center" vertical="top" wrapText="1"/>
    </xf>
    <xf numFmtId="0" fontId="39" fillId="0" borderId="7" xfId="10" applyFont="1" applyBorder="1" applyAlignment="1">
      <alignment wrapText="1"/>
    </xf>
    <xf numFmtId="0" fontId="84" fillId="0" borderId="7" xfId="10" applyFont="1" applyBorder="1" applyAlignment="1">
      <alignment horizontal="center" vertical="center"/>
    </xf>
    <xf numFmtId="0" fontId="68" fillId="0" borderId="7" xfId="10" applyFont="1" applyBorder="1" applyAlignment="1">
      <alignment horizontal="center" vertical="center"/>
    </xf>
    <xf numFmtId="165" fontId="78" fillId="0" borderId="7" xfId="11" applyNumberFormat="1" applyFont="1" applyFill="1" applyBorder="1" applyAlignment="1" applyProtection="1">
      <protection locked="0"/>
    </xf>
    <xf numFmtId="164" fontId="78" fillId="0" borderId="7" xfId="11" applyFont="1" applyFill="1" applyBorder="1" applyAlignment="1" applyProtection="1">
      <alignment horizontal="right"/>
      <protection locked="0"/>
    </xf>
    <xf numFmtId="1" fontId="26" fillId="0" borderId="7" xfId="0" applyNumberFormat="1" applyFont="1" applyBorder="1" applyAlignment="1" applyProtection="1">
      <alignment horizontal="center" vertical="top"/>
      <protection locked="0"/>
    </xf>
    <xf numFmtId="0" fontId="10" fillId="0" borderId="7" xfId="2" applyFont="1" applyBorder="1" applyAlignment="1">
      <alignment horizontal="right" vertical="center" wrapText="1"/>
    </xf>
    <xf numFmtId="164" fontId="45" fillId="5" borderId="7" xfId="2" applyNumberFormat="1" applyFont="1" applyFill="1" applyBorder="1" applyAlignment="1">
      <alignment horizontal="center" vertical="top" wrapText="1"/>
    </xf>
    <xf numFmtId="0" fontId="26" fillId="0" borderId="7" xfId="0" applyFont="1" applyBorder="1"/>
    <xf numFmtId="0" fontId="10" fillId="5" borderId="7" xfId="2" applyFont="1" applyFill="1" applyBorder="1" applyAlignment="1">
      <alignment vertical="center" wrapText="1"/>
    </xf>
    <xf numFmtId="164" fontId="10" fillId="5" borderId="7" xfId="13" applyFont="1" applyFill="1" applyBorder="1" applyAlignment="1">
      <alignment horizontal="right" vertical="center" wrapText="1"/>
    </xf>
    <xf numFmtId="0" fontId="70" fillId="13" borderId="7" xfId="10" applyFont="1" applyFill="1" applyBorder="1"/>
    <xf numFmtId="49" fontId="39" fillId="0" borderId="7" xfId="1" applyNumberFormat="1" applyFont="1" applyFill="1" applyBorder="1" applyAlignment="1">
      <alignment horizontal="center" vertical="top"/>
    </xf>
    <xf numFmtId="0" fontId="68" fillId="0" borderId="7" xfId="2" applyFont="1" applyBorder="1" applyAlignment="1">
      <alignment horizontal="center" vertical="top" wrapText="1"/>
    </xf>
    <xf numFmtId="164" fontId="39" fillId="0" borderId="7" xfId="13" applyFont="1" applyFill="1" applyBorder="1" applyAlignment="1">
      <alignment horizontal="center" vertical="center" wrapText="1"/>
    </xf>
    <xf numFmtId="3" fontId="39" fillId="0" borderId="7" xfId="0" applyNumberFormat="1" applyFont="1" applyBorder="1" applyAlignment="1">
      <alignment horizontal="center" vertical="center"/>
    </xf>
    <xf numFmtId="0" fontId="39" fillId="0" borderId="7" xfId="10" applyFont="1" applyBorder="1" applyAlignment="1">
      <alignment vertical="center"/>
    </xf>
    <xf numFmtId="165" fontId="39" fillId="0" borderId="7" xfId="12" applyNumberFormat="1" applyFont="1" applyBorder="1" applyAlignment="1">
      <alignment vertical="top"/>
    </xf>
    <xf numFmtId="164" fontId="39" fillId="0" borderId="7" xfId="12" applyFont="1" applyBorder="1" applyAlignment="1">
      <alignment horizontal="right" vertical="top"/>
    </xf>
    <xf numFmtId="165" fontId="68" fillId="0" borderId="7" xfId="13" applyNumberFormat="1" applyFont="1" applyFill="1" applyBorder="1" applyAlignment="1" applyProtection="1">
      <alignment horizontal="center" vertical="top" wrapText="1"/>
    </xf>
    <xf numFmtId="0" fontId="68" fillId="0" borderId="7" xfId="13" applyNumberFormat="1" applyFont="1" applyFill="1" applyBorder="1" applyAlignment="1" applyProtection="1">
      <alignment horizontal="center" vertical="top" wrapText="1"/>
    </xf>
    <xf numFmtId="165" fontId="39" fillId="7" borderId="7" xfId="1" applyNumberFormat="1" applyFont="1" applyFill="1" applyBorder="1" applyAlignment="1">
      <alignment horizontal="right" vertical="center" wrapText="1"/>
    </xf>
    <xf numFmtId="1" fontId="68" fillId="0" borderId="7" xfId="0" applyNumberFormat="1" applyFont="1" applyBorder="1" applyAlignment="1" applyProtection="1">
      <alignment horizontal="center" vertical="top" wrapText="1"/>
      <protection locked="0"/>
    </xf>
    <xf numFmtId="0" fontId="39" fillId="0" borderId="15" xfId="10" applyFont="1" applyBorder="1"/>
    <xf numFmtId="165" fontId="39" fillId="0" borderId="7" xfId="12" applyNumberFormat="1" applyFont="1" applyBorder="1" applyAlignment="1">
      <alignment vertical="center" wrapText="1"/>
    </xf>
    <xf numFmtId="164" fontId="39" fillId="0" borderId="7" xfId="12" applyFont="1" applyBorder="1" applyAlignment="1">
      <alignment horizontal="right" vertical="center" wrapText="1"/>
    </xf>
    <xf numFmtId="164" fontId="39" fillId="0" borderId="16" xfId="12" applyFont="1" applyBorder="1" applyAlignment="1">
      <alignment horizontal="right" vertical="center" wrapText="1"/>
    </xf>
    <xf numFmtId="2" fontId="39" fillId="0" borderId="16" xfId="10" applyNumberFormat="1" applyFont="1" applyBorder="1" applyAlignment="1">
      <alignment horizontal="center" vertical="center" wrapText="1"/>
    </xf>
    <xf numFmtId="165" fontId="39" fillId="0" borderId="17" xfId="12" applyNumberFormat="1" applyFont="1" applyBorder="1" applyAlignment="1">
      <alignment vertical="center" wrapText="1"/>
    </xf>
    <xf numFmtId="0" fontId="39" fillId="0" borderId="16" xfId="10" applyFont="1" applyBorder="1" applyAlignment="1">
      <alignment horizontal="center" vertical="center" wrapText="1"/>
    </xf>
    <xf numFmtId="164" fontId="39" fillId="0" borderId="7" xfId="12" applyFont="1" applyBorder="1" applyAlignment="1">
      <alignment vertical="top" wrapText="1"/>
    </xf>
    <xf numFmtId="0" fontId="39" fillId="0" borderId="27" xfId="10" applyFont="1" applyBorder="1"/>
    <xf numFmtId="165" fontId="39" fillId="0" borderId="7" xfId="12" applyNumberFormat="1" applyFont="1" applyBorder="1" applyAlignment="1">
      <alignment horizontal="center" vertical="center"/>
    </xf>
    <xf numFmtId="0" fontId="39" fillId="0" borderId="40" xfId="10" applyFont="1" applyBorder="1" applyAlignment="1">
      <alignment vertical="top" wrapText="1"/>
    </xf>
    <xf numFmtId="0" fontId="39" fillId="0" borderId="67" xfId="2" applyFont="1" applyBorder="1" applyAlignment="1">
      <alignment vertical="center"/>
    </xf>
    <xf numFmtId="164" fontId="39" fillId="0" borderId="7" xfId="1" applyFont="1" applyBorder="1" applyAlignment="1">
      <alignment horizontal="center" vertical="center"/>
    </xf>
    <xf numFmtId="0" fontId="39" fillId="0" borderId="67" xfId="2" applyFont="1" applyBorder="1" applyAlignment="1">
      <alignment horizontal="center" vertical="center" wrapText="1"/>
    </xf>
    <xf numFmtId="1" fontId="39" fillId="0" borderId="69" xfId="0" applyNumberFormat="1" applyFont="1" applyBorder="1" applyAlignment="1">
      <alignment horizontal="center" vertical="center" wrapText="1"/>
    </xf>
    <xf numFmtId="165" fontId="39" fillId="0" borderId="7" xfId="1" applyNumberFormat="1" applyFont="1" applyBorder="1" applyAlignment="1">
      <alignment horizontal="right" vertical="center" wrapText="1"/>
    </xf>
    <xf numFmtId="164" fontId="39" fillId="0" borderId="7" xfId="1" applyFont="1" applyBorder="1" applyAlignment="1">
      <alignment horizontal="left" vertical="center" wrapText="1"/>
    </xf>
    <xf numFmtId="164" fontId="39" fillId="0" borderId="7" xfId="1" applyFont="1" applyBorder="1" applyAlignment="1">
      <alignment horizontal="right" vertical="center" wrapText="1"/>
    </xf>
    <xf numFmtId="1" fontId="39" fillId="0" borderId="7" xfId="0" applyNumberFormat="1" applyFont="1" applyBorder="1" applyAlignment="1">
      <alignment horizontal="center" vertical="center" wrapText="1"/>
    </xf>
    <xf numFmtId="0" fontId="39" fillId="0" borderId="15" xfId="2" applyFont="1" applyBorder="1"/>
    <xf numFmtId="0" fontId="39" fillId="0" borderId="23" xfId="2" applyFont="1" applyBorder="1"/>
    <xf numFmtId="165" fontId="39" fillId="0" borderId="7" xfId="1" applyNumberFormat="1" applyFont="1" applyBorder="1" applyAlignment="1">
      <alignment horizontal="center" vertical="center" wrapText="1"/>
    </xf>
    <xf numFmtId="1" fontId="39" fillId="0" borderId="78" xfId="0" applyNumberFormat="1" applyFont="1" applyBorder="1" applyAlignment="1">
      <alignment horizontal="center" vertical="center" wrapText="1"/>
    </xf>
    <xf numFmtId="164" fontId="39" fillId="0" borderId="7" xfId="11" applyFont="1" applyBorder="1" applyAlignment="1">
      <alignment horizontal="left" vertical="center"/>
    </xf>
    <xf numFmtId="0" fontId="39" fillId="0" borderId="67" xfId="10" applyFont="1" applyBorder="1" applyAlignment="1">
      <alignment horizontal="center" vertical="center" wrapText="1"/>
    </xf>
    <xf numFmtId="164" fontId="39" fillId="0" borderId="7" xfId="8" applyFont="1" applyBorder="1" applyAlignment="1">
      <alignment horizontal="left" vertical="center" wrapText="1"/>
    </xf>
    <xf numFmtId="164" fontId="39" fillId="0" borderId="7" xfId="13" applyFont="1" applyBorder="1" applyAlignment="1">
      <alignment horizontal="right" vertical="center" wrapText="1"/>
    </xf>
    <xf numFmtId="0" fontId="39" fillId="0" borderId="67" xfId="2" applyFont="1" applyBorder="1"/>
    <xf numFmtId="0" fontId="39" fillId="0" borderId="54" xfId="2" applyFont="1" applyBorder="1"/>
    <xf numFmtId="0" fontId="68" fillId="0" borderId="15" xfId="2" applyFont="1" applyBorder="1"/>
    <xf numFmtId="0" fontId="68" fillId="0" borderId="18" xfId="2" applyFont="1" applyBorder="1"/>
    <xf numFmtId="0" fontId="68" fillId="0" borderId="7" xfId="0" applyFont="1" applyBorder="1" applyAlignment="1">
      <alignment vertical="center" wrapText="1"/>
    </xf>
    <xf numFmtId="165" fontId="68" fillId="0" borderId="17" xfId="13" applyNumberFormat="1" applyFont="1" applyBorder="1" applyAlignment="1">
      <alignment horizontal="center" vertical="center" wrapText="1"/>
    </xf>
    <xf numFmtId="1" fontId="68" fillId="0" borderId="7" xfId="0" applyNumberFormat="1" applyFont="1" applyBorder="1" applyAlignment="1">
      <alignment horizontal="center" vertical="center" wrapText="1"/>
    </xf>
    <xf numFmtId="0" fontId="39" fillId="0" borderId="67" xfId="0" applyFont="1" applyBorder="1"/>
    <xf numFmtId="164" fontId="39" fillId="0" borderId="7" xfId="13" applyFont="1" applyBorder="1" applyAlignment="1">
      <alignment horizontal="left" vertical="center" wrapText="1"/>
    </xf>
    <xf numFmtId="165" fontId="39" fillId="0" borderId="7" xfId="13" applyNumberFormat="1" applyFont="1" applyBorder="1" applyAlignment="1">
      <alignment horizontal="right" vertical="center" wrapText="1"/>
    </xf>
    <xf numFmtId="1" fontId="39" fillId="0" borderId="16" xfId="0" applyNumberFormat="1" applyFont="1" applyBorder="1" applyAlignment="1">
      <alignment horizontal="center" vertical="center" wrapText="1"/>
    </xf>
    <xf numFmtId="0" fontId="39" fillId="0" borderId="18" xfId="2" applyFont="1" applyBorder="1"/>
    <xf numFmtId="164" fontId="39" fillId="0" borderId="7" xfId="1" applyFont="1" applyBorder="1" applyAlignment="1">
      <alignment horizontal="center" vertical="center" wrapText="1"/>
    </xf>
    <xf numFmtId="164" fontId="68" fillId="0" borderId="7" xfId="0" quotePrefix="1" applyNumberFormat="1" applyFont="1" applyBorder="1" applyAlignment="1">
      <alignment horizontal="center" vertical="center" wrapText="1"/>
    </xf>
    <xf numFmtId="4" fontId="39" fillId="0" borderId="7" xfId="2" applyNumberFormat="1" applyFont="1" applyBorder="1" applyAlignment="1">
      <alignment vertical="center" wrapText="1"/>
    </xf>
    <xf numFmtId="164" fontId="39" fillId="0" borderId="7" xfId="8" applyFont="1" applyBorder="1" applyAlignment="1">
      <alignment wrapText="1"/>
    </xf>
    <xf numFmtId="164" fontId="60" fillId="0" borderId="7" xfId="0" applyNumberFormat="1" applyFont="1" applyBorder="1" applyAlignment="1">
      <alignment horizontal="center" vertical="center" wrapText="1"/>
    </xf>
    <xf numFmtId="1" fontId="60" fillId="0" borderId="7" xfId="0" applyNumberFormat="1" applyFont="1" applyBorder="1" applyAlignment="1">
      <alignment horizontal="center" vertical="center" wrapText="1"/>
    </xf>
    <xf numFmtId="0" fontId="39" fillId="0" borderId="7" xfId="10" applyFont="1" applyBorder="1" applyAlignment="1">
      <alignment horizontal="left" vertical="top" wrapText="1"/>
    </xf>
    <xf numFmtId="0" fontId="39" fillId="0" borderId="23" xfId="2" applyFont="1" applyBorder="1" applyAlignment="1">
      <alignment vertical="center" wrapText="1"/>
    </xf>
    <xf numFmtId="0" fontId="39" fillId="0" borderId="17" xfId="10" applyFont="1" applyBorder="1" applyAlignment="1">
      <alignment horizontal="left" vertical="top" wrapText="1"/>
    </xf>
    <xf numFmtId="0" fontId="39" fillId="0" borderId="23" xfId="2" applyFont="1" applyBorder="1" applyAlignment="1">
      <alignment horizontal="left" vertical="center" wrapText="1"/>
    </xf>
    <xf numFmtId="0" fontId="39" fillId="0" borderId="23" xfId="10" applyFont="1" applyBorder="1" applyAlignment="1">
      <alignment vertical="center" wrapText="1"/>
    </xf>
    <xf numFmtId="0" fontId="39" fillId="0" borderId="17" xfId="10" applyFont="1" applyBorder="1" applyAlignment="1">
      <alignment vertical="top" wrapText="1"/>
    </xf>
    <xf numFmtId="0" fontId="68" fillId="0" borderId="16" xfId="0" applyFont="1" applyBorder="1" applyAlignment="1">
      <alignment vertical="center" wrapText="1"/>
    </xf>
    <xf numFmtId="0" fontId="39" fillId="0" borderId="23" xfId="10" applyFont="1" applyBorder="1" applyAlignment="1">
      <alignment vertical="top" wrapText="1"/>
    </xf>
    <xf numFmtId="0" fontId="39" fillId="0" borderId="67" xfId="10" applyFont="1" applyBorder="1" applyAlignment="1">
      <alignment vertical="top" wrapText="1"/>
    </xf>
    <xf numFmtId="49" fontId="39" fillId="0" borderId="7" xfId="0" applyNumberFormat="1" applyFont="1" applyBorder="1" applyAlignment="1">
      <alignment horizontal="left" vertical="center" wrapText="1"/>
    </xf>
    <xf numFmtId="0" fontId="39" fillId="0" borderId="54" xfId="0" applyFont="1" applyBorder="1" applyAlignment="1">
      <alignment horizontal="left" vertical="center" wrapText="1"/>
    </xf>
    <xf numFmtId="165" fontId="39" fillId="0" borderId="17" xfId="10" applyNumberFormat="1" applyFont="1" applyBorder="1" applyAlignment="1">
      <alignment horizontal="center" vertical="center"/>
    </xf>
    <xf numFmtId="165" fontId="68" fillId="0" borderId="7" xfId="13" applyNumberFormat="1" applyFont="1" applyBorder="1" applyAlignment="1">
      <alignment horizontal="center" vertical="center" wrapText="1"/>
    </xf>
    <xf numFmtId="165" fontId="39" fillId="0" borderId="17" xfId="10" applyNumberFormat="1" applyFont="1" applyBorder="1" applyAlignment="1">
      <alignment horizontal="right" vertical="top" wrapText="1"/>
    </xf>
    <xf numFmtId="1" fontId="39" fillId="0" borderId="17" xfId="0" applyNumberFormat="1" applyFont="1" applyBorder="1" applyAlignment="1">
      <alignment horizontal="center" vertical="center"/>
    </xf>
    <xf numFmtId="165" fontId="39" fillId="0" borderId="18" xfId="13" applyNumberFormat="1" applyFont="1" applyBorder="1" applyAlignment="1">
      <alignment vertical="center" wrapText="1"/>
    </xf>
    <xf numFmtId="165" fontId="39" fillId="0" borderId="18" xfId="1" applyNumberFormat="1" applyFont="1" applyBorder="1" applyAlignment="1">
      <alignment horizontal="center" vertical="center" wrapText="1"/>
    </xf>
    <xf numFmtId="165" fontId="39" fillId="0" borderId="18" xfId="1" applyNumberFormat="1" applyFont="1" applyBorder="1" applyAlignment="1">
      <alignment horizontal="right" vertical="center" wrapText="1"/>
    </xf>
    <xf numFmtId="165" fontId="39" fillId="0" borderId="54" xfId="1" applyNumberFormat="1" applyFont="1" applyBorder="1" applyAlignment="1">
      <alignment horizontal="center" vertical="center" wrapText="1"/>
    </xf>
    <xf numFmtId="0" fontId="39" fillId="0" borderId="17" xfId="10" applyFont="1" applyBorder="1" applyAlignment="1">
      <alignment horizontal="center" vertical="top" wrapText="1"/>
    </xf>
    <xf numFmtId="164" fontId="68" fillId="0" borderId="7" xfId="13" applyFont="1" applyBorder="1" applyAlignment="1">
      <alignment horizontal="center" vertical="center" wrapText="1"/>
    </xf>
    <xf numFmtId="0" fontId="39" fillId="0" borderId="67" xfId="10" applyFont="1" applyBorder="1" applyAlignment="1">
      <alignment horizontal="center" vertical="top" wrapText="1"/>
    </xf>
    <xf numFmtId="0" fontId="39" fillId="0" borderId="17" xfId="0" applyFont="1" applyBorder="1" applyAlignment="1">
      <alignment horizontal="left" vertical="center"/>
    </xf>
    <xf numFmtId="164" fontId="68" fillId="0" borderId="17" xfId="13" applyFont="1" applyBorder="1" applyAlignment="1">
      <alignment horizontal="center" vertical="center" wrapText="1"/>
    </xf>
    <xf numFmtId="164" fontId="39" fillId="0" borderId="67" xfId="12" applyFont="1" applyBorder="1" applyAlignment="1">
      <alignment horizontal="left" vertical="center" wrapText="1"/>
    </xf>
    <xf numFmtId="164" fontId="39" fillId="0" borderId="54" xfId="1" applyFont="1" applyBorder="1" applyAlignment="1">
      <alignment horizontal="left" vertical="center" wrapText="1"/>
    </xf>
    <xf numFmtId="164" fontId="39" fillId="0" borderId="55" xfId="12" applyFont="1" applyBorder="1" applyAlignment="1">
      <alignment vertical="top" wrapText="1"/>
    </xf>
    <xf numFmtId="164" fontId="39" fillId="0" borderId="54" xfId="12" applyFont="1" applyBorder="1" applyAlignment="1">
      <alignment vertical="top" wrapText="1"/>
    </xf>
    <xf numFmtId="164" fontId="39" fillId="0" borderId="18" xfId="12" applyFont="1" applyBorder="1" applyAlignment="1">
      <alignment horizontal="right" vertical="center" wrapText="1"/>
    </xf>
    <xf numFmtId="164" fontId="39" fillId="0" borderId="55" xfId="11" applyFont="1" applyBorder="1" applyAlignment="1">
      <alignment horizontal="left" vertical="center"/>
    </xf>
    <xf numFmtId="164" fontId="39" fillId="0" borderId="54" xfId="12" applyFont="1" applyBorder="1" applyAlignment="1">
      <alignment horizontal="right" vertical="center" wrapText="1"/>
    </xf>
    <xf numFmtId="164" fontId="39" fillId="0" borderId="16" xfId="1" applyFont="1" applyBorder="1" applyAlignment="1">
      <alignment horizontal="right" vertical="center" wrapText="1"/>
    </xf>
    <xf numFmtId="164" fontId="39" fillId="0" borderId="18" xfId="13" applyFont="1" applyBorder="1" applyAlignment="1">
      <alignment horizontal="right" vertical="center" wrapText="1"/>
    </xf>
    <xf numFmtId="2" fontId="39" fillId="0" borderId="7" xfId="10" applyNumberFormat="1" applyFont="1" applyBorder="1" applyAlignment="1">
      <alignment horizontal="center" vertical="center" wrapText="1"/>
    </xf>
    <xf numFmtId="0" fontId="39" fillId="0" borderId="16" xfId="0" applyFont="1" applyBorder="1" applyAlignment="1">
      <alignment horizontal="center" vertical="center"/>
    </xf>
    <xf numFmtId="1" fontId="68" fillId="0" borderId="16" xfId="0" applyNumberFormat="1" applyFont="1" applyBorder="1" applyAlignment="1">
      <alignment horizontal="center" vertical="center" wrapText="1"/>
    </xf>
    <xf numFmtId="1" fontId="39" fillId="0" borderId="7" xfId="10" applyNumberFormat="1" applyFont="1" applyBorder="1" applyAlignment="1">
      <alignment horizontal="center" vertical="center" wrapText="1"/>
    </xf>
    <xf numFmtId="1" fontId="39" fillId="0" borderId="67" xfId="0" applyNumberFormat="1" applyFont="1" applyBorder="1" applyAlignment="1">
      <alignment horizontal="center" vertical="center" wrapText="1"/>
    </xf>
    <xf numFmtId="1" fontId="39" fillId="0" borderId="40" xfId="0" applyNumberFormat="1" applyFont="1" applyBorder="1" applyAlignment="1">
      <alignment horizontal="center" vertical="center" wrapText="1"/>
    </xf>
    <xf numFmtId="1" fontId="60" fillId="0" borderId="40" xfId="0" applyNumberFormat="1" applyFont="1" applyBorder="1" applyAlignment="1">
      <alignment horizontal="center" vertical="center" wrapText="1"/>
    </xf>
    <xf numFmtId="1" fontId="39" fillId="0" borderId="78" xfId="10" applyNumberFormat="1" applyFont="1" applyBorder="1" applyAlignment="1">
      <alignment horizontal="center" vertical="center" wrapText="1"/>
    </xf>
    <xf numFmtId="0" fontId="39" fillId="0" borderId="40" xfId="10" applyFont="1" applyBorder="1" applyAlignment="1">
      <alignment horizontal="center" vertical="center" wrapText="1"/>
    </xf>
    <xf numFmtId="1" fontId="60" fillId="0" borderId="78" xfId="0" applyNumberFormat="1" applyFont="1" applyBorder="1" applyAlignment="1">
      <alignment horizontal="center" vertical="center" wrapText="1"/>
    </xf>
    <xf numFmtId="0" fontId="39" fillId="0" borderId="76" xfId="10" applyFont="1" applyBorder="1"/>
    <xf numFmtId="0" fontId="39" fillId="0" borderId="76" xfId="2" applyFont="1" applyBorder="1"/>
    <xf numFmtId="0" fontId="39" fillId="0" borderId="79" xfId="2" applyFont="1" applyBorder="1"/>
    <xf numFmtId="0" fontId="39" fillId="0" borderId="15" xfId="10" applyFont="1" applyBorder="1" applyAlignment="1">
      <alignment horizontal="left" vertical="center"/>
    </xf>
    <xf numFmtId="0" fontId="39" fillId="0" borderId="76" xfId="2" applyFont="1" applyBorder="1" applyAlignment="1">
      <alignment vertical="center"/>
    </xf>
    <xf numFmtId="0" fontId="39" fillId="0" borderId="75" xfId="2" applyFont="1" applyBorder="1"/>
    <xf numFmtId="0" fontId="68" fillId="0" borderId="77" xfId="2" applyFont="1" applyBorder="1" applyAlignment="1">
      <alignment wrapText="1"/>
    </xf>
    <xf numFmtId="165" fontId="39" fillId="0" borderId="7" xfId="12" applyNumberFormat="1" applyFont="1" applyBorder="1" applyAlignment="1">
      <alignment horizontal="center" vertical="top" wrapText="1"/>
    </xf>
    <xf numFmtId="0" fontId="68" fillId="0" borderId="76" xfId="2" applyFont="1" applyBorder="1" applyAlignment="1">
      <alignment wrapText="1"/>
    </xf>
    <xf numFmtId="0" fontId="39" fillId="0" borderId="7" xfId="13" applyNumberFormat="1" applyFont="1" applyFill="1" applyBorder="1" applyAlignment="1">
      <alignment horizontal="center" vertical="center"/>
    </xf>
    <xf numFmtId="0" fontId="39" fillId="8" borderId="7" xfId="13" applyNumberFormat="1" applyFont="1" applyFill="1" applyBorder="1" applyAlignment="1" applyProtection="1">
      <alignment horizontal="center" vertical="center" wrapText="1"/>
      <protection locked="0"/>
    </xf>
    <xf numFmtId="165" fontId="39" fillId="0" borderId="7" xfId="12" applyNumberFormat="1" applyFont="1" applyFill="1" applyBorder="1" applyAlignment="1">
      <alignment horizontal="center" vertical="top" wrapText="1"/>
    </xf>
    <xf numFmtId="0" fontId="39" fillId="7" borderId="7" xfId="10" applyFont="1" applyFill="1" applyBorder="1" applyAlignment="1">
      <alignment horizontal="left" vertical="center" wrapText="1"/>
    </xf>
    <xf numFmtId="165" fontId="39" fillId="7" borderId="7" xfId="12" applyNumberFormat="1" applyFont="1" applyFill="1" applyBorder="1" applyAlignment="1" applyProtection="1">
      <alignment horizontal="right" vertical="center" wrapText="1"/>
    </xf>
    <xf numFmtId="164" fontId="39" fillId="7" borderId="7" xfId="12" applyFont="1" applyFill="1" applyBorder="1" applyAlignment="1" applyProtection="1">
      <alignment horizontal="left" vertical="center" wrapText="1"/>
    </xf>
    <xf numFmtId="164" fontId="39" fillId="7" borderId="7" xfId="12" applyFont="1" applyFill="1" applyBorder="1" applyAlignment="1" applyProtection="1">
      <alignment horizontal="right" vertical="center" wrapText="1"/>
      <protection locked="0"/>
    </xf>
    <xf numFmtId="0" fontId="39" fillId="7" borderId="7" xfId="10" applyFont="1" applyFill="1" applyBorder="1" applyAlignment="1" applyProtection="1">
      <alignment horizontal="center" vertical="center" wrapText="1"/>
      <protection locked="0"/>
    </xf>
    <xf numFmtId="2" fontId="39" fillId="8" borderId="7" xfId="10" applyNumberFormat="1" applyFont="1" applyFill="1" applyBorder="1" applyAlignment="1">
      <alignment horizontal="center" vertical="center" wrapText="1"/>
    </xf>
    <xf numFmtId="0" fontId="93" fillId="0" borderId="11" xfId="10" applyFont="1" applyBorder="1"/>
    <xf numFmtId="0" fontId="69" fillId="0" borderId="11" xfId="10" applyFont="1" applyBorder="1" applyAlignment="1">
      <alignment vertical="top" wrapText="1"/>
    </xf>
    <xf numFmtId="165" fontId="68" fillId="0" borderId="11" xfId="12" applyNumberFormat="1" applyFont="1" applyFill="1" applyBorder="1" applyAlignment="1" applyProtection="1">
      <alignment horizontal="right" vertical="top" wrapText="1"/>
    </xf>
    <xf numFmtId="164" fontId="68" fillId="0" borderId="11" xfId="12" applyFont="1" applyFill="1" applyBorder="1" applyAlignment="1" applyProtection="1">
      <alignment horizontal="left" vertical="top" wrapText="1"/>
    </xf>
    <xf numFmtId="164" fontId="68" fillId="0" borderId="11" xfId="12" applyFont="1" applyFill="1" applyBorder="1" applyAlignment="1">
      <alignment horizontal="right" vertical="top" wrapText="1"/>
    </xf>
    <xf numFmtId="0" fontId="68" fillId="0" borderId="11" xfId="10" applyFont="1" applyBorder="1" applyAlignment="1">
      <alignment horizontal="center" vertical="top" wrapText="1"/>
    </xf>
    <xf numFmtId="164" fontId="93" fillId="0" borderId="11" xfId="10" applyNumberFormat="1" applyFont="1" applyBorder="1" applyAlignment="1">
      <alignment horizontal="center" vertical="top" wrapText="1"/>
    </xf>
    <xf numFmtId="0" fontId="68" fillId="0" borderId="11" xfId="10" applyFont="1" applyBorder="1" applyAlignment="1">
      <alignment vertical="top" wrapText="1"/>
    </xf>
    <xf numFmtId="0" fontId="68" fillId="0" borderId="22" xfId="10" applyFont="1" applyBorder="1" applyAlignment="1">
      <alignment vertical="top" wrapText="1"/>
    </xf>
    <xf numFmtId="0" fontId="64" fillId="0" borderId="7" xfId="10" applyFont="1" applyBorder="1" applyAlignment="1">
      <alignment horizontal="left" vertical="center" wrapText="1"/>
    </xf>
    <xf numFmtId="165" fontId="39" fillId="0" borderId="7" xfId="12" applyNumberFormat="1" applyFont="1" applyFill="1" applyBorder="1" applyAlignment="1" applyProtection="1">
      <alignment horizontal="right" vertical="center" wrapText="1"/>
      <protection locked="0"/>
    </xf>
    <xf numFmtId="164" fontId="39" fillId="0" borderId="7" xfId="12" applyFont="1" applyFill="1" applyBorder="1" applyAlignment="1" applyProtection="1">
      <alignment horizontal="left" vertical="center" wrapText="1"/>
      <protection locked="0"/>
    </xf>
    <xf numFmtId="164" fontId="39" fillId="0" borderId="7" xfId="12" applyFont="1" applyFill="1" applyBorder="1" applyAlignment="1" applyProtection="1">
      <alignment horizontal="right" vertical="center" wrapText="1"/>
      <protection locked="0"/>
    </xf>
    <xf numFmtId="164" fontId="39" fillId="0" borderId="60" xfId="12" applyFont="1" applyFill="1" applyBorder="1" applyAlignment="1">
      <alignment horizontal="right" vertical="center" wrapText="1"/>
    </xf>
    <xf numFmtId="164" fontId="60" fillId="0" borderId="7" xfId="10" applyNumberFormat="1" applyFont="1" applyBorder="1" applyAlignment="1" applyProtection="1">
      <alignment horizontal="center" vertical="center" wrapText="1"/>
      <protection locked="0"/>
    </xf>
    <xf numFmtId="0" fontId="88" fillId="13" borderId="11" xfId="10" applyFont="1" applyFill="1" applyBorder="1"/>
    <xf numFmtId="0" fontId="39" fillId="5" borderId="44" xfId="10" applyFont="1" applyFill="1" applyBorder="1"/>
    <xf numFmtId="0" fontId="60" fillId="0" borderId="6" xfId="10" applyFont="1" applyBorder="1"/>
    <xf numFmtId="0" fontId="64" fillId="7" borderId="6" xfId="10" applyFont="1" applyFill="1" applyBorder="1" applyAlignment="1">
      <alignment horizontal="left" vertical="center" wrapText="1"/>
    </xf>
    <xf numFmtId="165" fontId="39" fillId="8" borderId="6" xfId="12" applyNumberFormat="1" applyFont="1" applyFill="1" applyBorder="1" applyAlignment="1" applyProtection="1">
      <alignment horizontal="right" vertical="center" wrapText="1"/>
      <protection locked="0"/>
    </xf>
    <xf numFmtId="164" fontId="39" fillId="8" borderId="6" xfId="12" applyFont="1" applyFill="1" applyBorder="1" applyAlignment="1" applyProtection="1">
      <alignment horizontal="left" vertical="center" wrapText="1"/>
      <protection locked="0"/>
    </xf>
    <xf numFmtId="164" fontId="39" fillId="8" borderId="6" xfId="12" applyFont="1" applyFill="1" applyBorder="1" applyAlignment="1" applyProtection="1">
      <alignment horizontal="right" vertical="center" wrapText="1"/>
      <protection locked="0"/>
    </xf>
    <xf numFmtId="164" fontId="39" fillId="7" borderId="73" xfId="12" applyFont="1" applyFill="1" applyBorder="1" applyAlignment="1">
      <alignment horizontal="right" vertical="center" wrapText="1"/>
    </xf>
    <xf numFmtId="2" fontId="39" fillId="8" borderId="56" xfId="10" applyNumberFormat="1" applyFont="1" applyFill="1" applyBorder="1" applyAlignment="1">
      <alignment horizontal="center" vertical="center" wrapText="1"/>
    </xf>
    <xf numFmtId="164" fontId="60" fillId="8" borderId="6" xfId="10" applyNumberFormat="1" applyFont="1" applyFill="1" applyBorder="1" applyAlignment="1" applyProtection="1">
      <alignment horizontal="center" vertical="center" wrapText="1"/>
      <protection locked="0"/>
    </xf>
    <xf numFmtId="1" fontId="60" fillId="7" borderId="6" xfId="10" applyNumberFormat="1" applyFont="1" applyFill="1" applyBorder="1" applyAlignment="1" applyProtection="1">
      <alignment horizontal="center" vertical="center" wrapText="1"/>
      <protection locked="0"/>
    </xf>
    <xf numFmtId="164" fontId="39" fillId="0" borderId="7" xfId="12" applyFont="1" applyFill="1" applyBorder="1" applyAlignment="1" applyProtection="1">
      <alignment horizontal="center" vertical="top" wrapText="1"/>
    </xf>
    <xf numFmtId="165" fontId="39" fillId="0" borderId="7" xfId="12" applyNumberFormat="1" applyFont="1" applyFill="1" applyBorder="1" applyAlignment="1" applyProtection="1">
      <alignment vertical="top" wrapText="1"/>
    </xf>
    <xf numFmtId="164" fontId="39" fillId="0" borderId="7" xfId="12" applyFont="1" applyFill="1" applyBorder="1" applyAlignment="1">
      <alignment horizontal="center" vertical="top" wrapText="1"/>
    </xf>
    <xf numFmtId="0" fontId="68" fillId="16" borderId="7" xfId="0" applyFont="1" applyFill="1" applyBorder="1" applyAlignment="1">
      <alignment horizontal="left" vertical="center" wrapText="1"/>
    </xf>
    <xf numFmtId="1" fontId="26" fillId="8" borderId="7" xfId="0" applyNumberFormat="1" applyFont="1" applyFill="1" applyBorder="1" applyAlignment="1" applyProtection="1">
      <alignment horizontal="center"/>
      <protection locked="0"/>
    </xf>
    <xf numFmtId="1" fontId="26" fillId="7" borderId="7" xfId="0" applyNumberFormat="1" applyFont="1" applyFill="1" applyBorder="1" applyAlignment="1" applyProtection="1">
      <alignment horizontal="center"/>
      <protection locked="0"/>
    </xf>
    <xf numFmtId="165" fontId="26" fillId="8" borderId="7" xfId="1" applyNumberFormat="1" applyFont="1" applyFill="1" applyBorder="1" applyAlignment="1" applyProtection="1">
      <alignment horizontal="right"/>
      <protection locked="0"/>
    </xf>
    <xf numFmtId="164" fontId="26" fillId="8" borderId="7" xfId="1" applyFont="1" applyFill="1" applyBorder="1" applyAlignment="1" applyProtection="1">
      <alignment horizontal="right"/>
      <protection locked="0"/>
    </xf>
    <xf numFmtId="1" fontId="26" fillId="0" borderId="7" xfId="0" applyNumberFormat="1" applyFont="1" applyBorder="1" applyAlignment="1" applyProtection="1">
      <alignment horizontal="center"/>
      <protection locked="0"/>
    </xf>
    <xf numFmtId="164" fontId="26" fillId="8" borderId="7" xfId="1" applyFont="1" applyFill="1" applyBorder="1" applyAlignment="1" applyProtection="1">
      <alignment horizontal="center"/>
      <protection locked="0"/>
    </xf>
    <xf numFmtId="164" fontId="17" fillId="0" borderId="0" xfId="12" applyFont="1" applyFill="1" applyBorder="1" applyAlignment="1" applyProtection="1">
      <alignment horizontal="right"/>
    </xf>
    <xf numFmtId="1" fontId="26" fillId="7" borderId="7" xfId="0" applyNumberFormat="1" applyFont="1" applyFill="1" applyBorder="1" applyAlignment="1" applyProtection="1">
      <alignment horizontal="center" vertical="top" wrapText="1"/>
      <protection locked="0"/>
    </xf>
    <xf numFmtId="2" fontId="26" fillId="8" borderId="7" xfId="10" applyNumberFormat="1" applyFont="1" applyFill="1" applyBorder="1" applyAlignment="1" applyProtection="1">
      <alignment horizontal="center"/>
      <protection locked="0"/>
    </xf>
    <xf numFmtId="165" fontId="26" fillId="8" borderId="7" xfId="1" applyNumberFormat="1" applyFont="1" applyFill="1" applyBorder="1" applyAlignment="1" applyProtection="1">
      <alignment horizontal="right" vertical="top" wrapText="1"/>
      <protection locked="0"/>
    </xf>
    <xf numFmtId="164" fontId="26" fillId="8" borderId="7" xfId="1" applyFont="1" applyFill="1" applyBorder="1" applyAlignment="1" applyProtection="1">
      <alignment horizontal="right" vertical="top" wrapText="1"/>
      <protection locked="0"/>
    </xf>
    <xf numFmtId="2" fontId="26" fillId="8" borderId="7" xfId="0" applyNumberFormat="1" applyFont="1" applyFill="1" applyBorder="1" applyAlignment="1" applyProtection="1">
      <alignment horizontal="center"/>
      <protection locked="0"/>
    </xf>
    <xf numFmtId="2" fontId="26" fillId="8" borderId="7" xfId="0" applyNumberFormat="1" applyFont="1" applyFill="1" applyBorder="1" applyAlignment="1" applyProtection="1">
      <alignment vertical="center" wrapText="1"/>
      <protection locked="0"/>
    </xf>
    <xf numFmtId="1" fontId="26" fillId="8" borderId="7" xfId="0" applyNumberFormat="1" applyFont="1" applyFill="1" applyBorder="1" applyAlignment="1" applyProtection="1">
      <alignment vertical="center" wrapText="1"/>
      <protection locked="0"/>
    </xf>
    <xf numFmtId="164" fontId="26" fillId="8" borderId="7" xfId="1" applyFont="1" applyFill="1" applyBorder="1" applyAlignment="1" applyProtection="1">
      <alignment vertical="center" wrapText="1"/>
      <protection locked="0"/>
    </xf>
    <xf numFmtId="165" fontId="26" fillId="8" borderId="7" xfId="1" applyNumberFormat="1" applyFont="1" applyFill="1" applyBorder="1" applyAlignment="1" applyProtection="1">
      <alignment wrapText="1"/>
      <protection locked="0"/>
    </xf>
    <xf numFmtId="165" fontId="26" fillId="8" borderId="7" xfId="1" applyNumberFormat="1" applyFont="1" applyFill="1" applyBorder="1" applyAlignment="1" applyProtection="1">
      <alignment vertical="center" wrapText="1"/>
      <protection locked="0"/>
    </xf>
    <xf numFmtId="2" fontId="26" fillId="8" borderId="9" xfId="10" applyNumberFormat="1" applyFont="1" applyFill="1" applyBorder="1" applyAlignment="1" applyProtection="1">
      <alignment horizontal="center"/>
      <protection locked="0"/>
    </xf>
    <xf numFmtId="1" fontId="26" fillId="8" borderId="9" xfId="0" applyNumberFormat="1" applyFont="1" applyFill="1" applyBorder="1" applyAlignment="1" applyProtection="1">
      <alignment horizontal="center"/>
      <protection locked="0"/>
    </xf>
    <xf numFmtId="1" fontId="26" fillId="7" borderId="9" xfId="0" applyNumberFormat="1" applyFont="1" applyFill="1" applyBorder="1" applyAlignment="1" applyProtection="1">
      <alignment horizontal="center"/>
      <protection locked="0"/>
    </xf>
    <xf numFmtId="1" fontId="26" fillId="7" borderId="19" xfId="0" applyNumberFormat="1" applyFont="1" applyFill="1" applyBorder="1" applyAlignment="1" applyProtection="1">
      <alignment horizontal="center"/>
      <protection locked="0"/>
    </xf>
    <xf numFmtId="1" fontId="26" fillId="0" borderId="40" xfId="0" applyNumberFormat="1" applyFont="1" applyBorder="1" applyAlignment="1" applyProtection="1">
      <alignment horizontal="center" vertical="center" wrapText="1"/>
      <protection locked="0"/>
    </xf>
    <xf numFmtId="1" fontId="26" fillId="7" borderId="40" xfId="0" applyNumberFormat="1" applyFont="1" applyFill="1" applyBorder="1" applyAlignment="1" applyProtection="1">
      <alignment horizontal="center" vertical="top" wrapText="1"/>
      <protection locked="0"/>
    </xf>
    <xf numFmtId="1" fontId="26" fillId="7" borderId="40" xfId="0" applyNumberFormat="1" applyFont="1" applyFill="1" applyBorder="1" applyAlignment="1" applyProtection="1">
      <alignment horizontal="center"/>
      <protection locked="0"/>
    </xf>
    <xf numFmtId="2" fontId="26" fillId="8" borderId="40" xfId="0" applyNumberFormat="1" applyFont="1" applyFill="1" applyBorder="1" applyAlignment="1" applyProtection="1">
      <alignment horizontal="center"/>
      <protection locked="0"/>
    </xf>
    <xf numFmtId="1" fontId="26" fillId="7" borderId="40" xfId="0" applyNumberFormat="1" applyFont="1" applyFill="1" applyBorder="1" applyAlignment="1" applyProtection="1">
      <alignment horizontal="center" vertical="center" wrapText="1"/>
      <protection locked="0"/>
    </xf>
    <xf numFmtId="0" fontId="4" fillId="0" borderId="0" xfId="0" applyFont="1"/>
    <xf numFmtId="0" fontId="99" fillId="0" borderId="0" xfId="15"/>
    <xf numFmtId="0" fontId="100" fillId="0" borderId="0" xfId="15" applyFont="1"/>
    <xf numFmtId="0" fontId="53" fillId="0" borderId="0" xfId="15" applyFont="1"/>
    <xf numFmtId="0" fontId="101" fillId="0" borderId="0" xfId="15" applyFont="1"/>
    <xf numFmtId="0" fontId="64" fillId="0" borderId="0" xfId="15" applyFont="1"/>
    <xf numFmtId="164" fontId="100" fillId="0" borderId="0" xfId="1" applyFont="1" applyFill="1"/>
    <xf numFmtId="164" fontId="53" fillId="0" borderId="0" xfId="1" applyFont="1" applyFill="1"/>
    <xf numFmtId="164" fontId="99" fillId="0" borderId="0" xfId="1" applyFont="1" applyFill="1"/>
    <xf numFmtId="0" fontId="100" fillId="0" borderId="0" xfId="15" applyFont="1" applyAlignment="1">
      <alignment vertical="center"/>
    </xf>
    <xf numFmtId="0" fontId="53" fillId="0" borderId="0" xfId="15" applyFont="1" applyAlignment="1">
      <alignment vertical="center"/>
    </xf>
    <xf numFmtId="0" fontId="99" fillId="0" borderId="0" xfId="15" applyAlignment="1">
      <alignment vertical="center"/>
    </xf>
    <xf numFmtId="2" fontId="45" fillId="8" borderId="7" xfId="0" applyNumberFormat="1" applyFont="1" applyFill="1" applyBorder="1" applyProtection="1">
      <protection locked="0"/>
    </xf>
    <xf numFmtId="164" fontId="45" fillId="8" borderId="7" xfId="0" applyNumberFormat="1" applyFont="1" applyFill="1" applyBorder="1" applyProtection="1">
      <protection locked="0"/>
    </xf>
    <xf numFmtId="165" fontId="10" fillId="6" borderId="11" xfId="12" applyNumberFormat="1" applyFont="1" applyFill="1" applyBorder="1" applyAlignment="1" applyProtection="1">
      <alignment horizontal="right"/>
    </xf>
    <xf numFmtId="164" fontId="10" fillId="6" borderId="11" xfId="12" applyFont="1" applyFill="1" applyBorder="1" applyAlignment="1" applyProtection="1">
      <alignment horizontal="center"/>
    </xf>
    <xf numFmtId="165" fontId="45" fillId="11" borderId="11" xfId="12" applyNumberFormat="1" applyFont="1" applyFill="1" applyBorder="1" applyAlignment="1" applyProtection="1">
      <alignment horizontal="right"/>
    </xf>
    <xf numFmtId="164" fontId="45" fillId="11" borderId="11" xfId="12" applyFont="1" applyFill="1" applyBorder="1" applyAlignment="1" applyProtection="1">
      <alignment horizontal="center"/>
    </xf>
    <xf numFmtId="165" fontId="26" fillId="19" borderId="11" xfId="12" applyNumberFormat="1" applyFont="1" applyFill="1" applyBorder="1" applyAlignment="1" applyProtection="1">
      <alignment horizontal="right"/>
    </xf>
    <xf numFmtId="164" fontId="26" fillId="19" borderId="11" xfId="12" applyFont="1" applyFill="1" applyBorder="1" applyAlignment="1" applyProtection="1">
      <alignment horizontal="center"/>
    </xf>
    <xf numFmtId="0" fontId="102" fillId="21" borderId="0" xfId="15" applyFont="1" applyFill="1" applyAlignment="1">
      <alignment horizontal="center"/>
    </xf>
    <xf numFmtId="0" fontId="103" fillId="21" borderId="0" xfId="0" applyFont="1" applyFill="1" applyAlignment="1">
      <alignment horizontal="center"/>
    </xf>
    <xf numFmtId="0" fontId="102" fillId="21" borderId="0" xfId="15" applyFont="1" applyFill="1" applyAlignment="1">
      <alignment horizontal="center" vertical="center"/>
    </xf>
    <xf numFmtId="164" fontId="102" fillId="21" borderId="0" xfId="1" applyFont="1" applyFill="1" applyAlignment="1">
      <alignment horizontal="center"/>
    </xf>
    <xf numFmtId="165" fontId="45" fillId="22" borderId="11" xfId="12" applyNumberFormat="1" applyFont="1" applyFill="1" applyBorder="1" applyAlignment="1" applyProtection="1">
      <alignment horizontal="right"/>
    </xf>
    <xf numFmtId="164" fontId="45" fillId="22" borderId="11" xfId="12" applyFont="1" applyFill="1" applyBorder="1" applyAlignment="1" applyProtection="1">
      <alignment horizontal="center"/>
    </xf>
    <xf numFmtId="165" fontId="26" fillId="23" borderId="11" xfId="12" applyNumberFormat="1" applyFont="1" applyFill="1" applyBorder="1" applyAlignment="1" applyProtection="1">
      <alignment horizontal="right"/>
    </xf>
    <xf numFmtId="164" fontId="26" fillId="23" borderId="11" xfId="12" applyFont="1" applyFill="1" applyBorder="1" applyAlignment="1" applyProtection="1">
      <alignment horizontal="center"/>
    </xf>
    <xf numFmtId="165" fontId="26" fillId="24" borderId="11" xfId="12" applyNumberFormat="1" applyFont="1" applyFill="1" applyBorder="1" applyAlignment="1" applyProtection="1">
      <alignment horizontal="right"/>
    </xf>
    <xf numFmtId="164" fontId="26" fillId="24" borderId="11" xfId="12" applyFont="1" applyFill="1" applyBorder="1" applyAlignment="1" applyProtection="1">
      <alignment horizontal="center"/>
    </xf>
    <xf numFmtId="165" fontId="45" fillId="25" borderId="11" xfId="12" applyNumberFormat="1" applyFont="1" applyFill="1" applyBorder="1" applyAlignment="1" applyProtection="1">
      <alignment horizontal="right"/>
    </xf>
    <xf numFmtId="164" fontId="45" fillId="25" borderId="11" xfId="12" applyFont="1" applyFill="1" applyBorder="1" applyAlignment="1" applyProtection="1">
      <alignment horizontal="center"/>
    </xf>
    <xf numFmtId="165" fontId="26" fillId="26" borderId="11" xfId="12" applyNumberFormat="1" applyFont="1" applyFill="1" applyBorder="1" applyAlignment="1" applyProtection="1">
      <alignment horizontal="right"/>
    </xf>
    <xf numFmtId="164" fontId="26" fillId="26" borderId="11" xfId="12" applyFont="1" applyFill="1" applyBorder="1" applyAlignment="1" applyProtection="1">
      <alignment horizontal="center"/>
    </xf>
    <xf numFmtId="165" fontId="26" fillId="27" borderId="11" xfId="12" applyNumberFormat="1" applyFont="1" applyFill="1" applyBorder="1" applyAlignment="1" applyProtection="1">
      <alignment horizontal="right"/>
    </xf>
    <xf numFmtId="164" fontId="26" fillId="27" borderId="11" xfId="12" applyFont="1" applyFill="1" applyBorder="1" applyAlignment="1" applyProtection="1">
      <alignment horizontal="center"/>
    </xf>
    <xf numFmtId="165" fontId="26" fillId="28" borderId="11" xfId="12" applyNumberFormat="1" applyFont="1" applyFill="1" applyBorder="1" applyAlignment="1" applyProtection="1">
      <alignment horizontal="right"/>
    </xf>
    <xf numFmtId="164" fontId="26" fillId="28" borderId="11" xfId="12" applyFont="1" applyFill="1" applyBorder="1" applyAlignment="1" applyProtection="1">
      <alignment horizontal="center"/>
    </xf>
    <xf numFmtId="0" fontId="11" fillId="0" borderId="0" xfId="0" applyFont="1" applyAlignment="1">
      <alignment horizontal="center"/>
    </xf>
    <xf numFmtId="165" fontId="26" fillId="29" borderId="11" xfId="12" applyNumberFormat="1" applyFont="1" applyFill="1" applyBorder="1" applyAlignment="1" applyProtection="1">
      <alignment horizontal="right"/>
    </xf>
    <xf numFmtId="164" fontId="26" fillId="29" borderId="11" xfId="12" applyFont="1" applyFill="1" applyBorder="1" applyAlignment="1" applyProtection="1">
      <alignment horizontal="center"/>
    </xf>
    <xf numFmtId="164" fontId="0" fillId="0" borderId="0" xfId="1" applyFont="1"/>
    <xf numFmtId="0" fontId="102" fillId="21" borderId="22" xfId="0" applyFont="1" applyFill="1" applyBorder="1" applyAlignment="1">
      <alignment horizontal="center"/>
    </xf>
    <xf numFmtId="0" fontId="102" fillId="21" borderId="22" xfId="15" applyFont="1" applyFill="1" applyBorder="1" applyAlignment="1">
      <alignment horizontal="center"/>
    </xf>
    <xf numFmtId="0" fontId="111" fillId="21" borderId="22" xfId="15" applyFont="1" applyFill="1" applyBorder="1" applyAlignment="1">
      <alignment horizontal="center"/>
    </xf>
    <xf numFmtId="0" fontId="109" fillId="21" borderId="22" xfId="15" applyFont="1" applyFill="1" applyBorder="1" applyAlignment="1">
      <alignment horizontal="center"/>
    </xf>
    <xf numFmtId="0" fontId="102" fillId="21" borderId="11" xfId="15" applyFont="1" applyFill="1" applyBorder="1" applyAlignment="1">
      <alignment horizontal="center"/>
    </xf>
    <xf numFmtId="0" fontId="100" fillId="30" borderId="22" xfId="15" applyFont="1" applyFill="1" applyBorder="1"/>
    <xf numFmtId="0" fontId="64" fillId="0" borderId="22" xfId="15" applyFont="1" applyBorder="1"/>
    <xf numFmtId="0" fontId="100" fillId="0" borderId="22" xfId="15" applyFont="1" applyBorder="1"/>
    <xf numFmtId="0" fontId="3" fillId="0" borderId="22" xfId="0" applyFont="1" applyBorder="1"/>
    <xf numFmtId="0" fontId="3" fillId="30" borderId="22" xfId="0" applyFont="1" applyFill="1" applyBorder="1"/>
    <xf numFmtId="0" fontId="3" fillId="0" borderId="23" xfId="0" applyFont="1" applyBorder="1"/>
    <xf numFmtId="164" fontId="26" fillId="4" borderId="9" xfId="12" applyFont="1" applyFill="1" applyBorder="1" applyAlignment="1" applyProtection="1">
      <alignment horizontal="center" vertical="center" wrapText="1"/>
    </xf>
    <xf numFmtId="0" fontId="99" fillId="6" borderId="0" xfId="15" applyFill="1" applyAlignment="1">
      <alignment vertical="top" wrapText="1"/>
    </xf>
    <xf numFmtId="0" fontId="99" fillId="6" borderId="0" xfId="15" applyFill="1" applyAlignment="1">
      <alignment vertical="top"/>
    </xf>
    <xf numFmtId="0" fontId="10" fillId="6" borderId="11" xfId="10" applyFont="1" applyFill="1" applyBorder="1" applyAlignment="1">
      <alignment horizontal="center"/>
    </xf>
    <xf numFmtId="0" fontId="10" fillId="20" borderId="11" xfId="10" applyFont="1" applyFill="1" applyBorder="1" applyAlignment="1">
      <alignment horizontal="center"/>
    </xf>
    <xf numFmtId="0" fontId="45" fillId="11" borderId="11" xfId="10" applyFont="1" applyFill="1" applyBorder="1" applyAlignment="1">
      <alignment horizontal="center"/>
    </xf>
    <xf numFmtId="0" fontId="26" fillId="19" borderId="11" xfId="10" applyFont="1" applyFill="1" applyBorder="1" applyAlignment="1">
      <alignment horizontal="center"/>
    </xf>
    <xf numFmtId="0" fontId="45" fillId="22" borderId="11" xfId="10" applyFont="1" applyFill="1" applyBorder="1" applyAlignment="1">
      <alignment horizontal="center"/>
    </xf>
    <xf numFmtId="0" fontId="26" fillId="23" borderId="11" xfId="10" applyFont="1" applyFill="1" applyBorder="1" applyAlignment="1">
      <alignment horizontal="center"/>
    </xf>
    <xf numFmtId="0" fontId="2" fillId="0" borderId="80" xfId="0" applyFont="1" applyBorder="1"/>
    <xf numFmtId="0" fontId="2" fillId="31" borderId="80" xfId="0" applyFont="1" applyFill="1" applyBorder="1"/>
    <xf numFmtId="0" fontId="112" fillId="0" borderId="80" xfId="0" applyFont="1" applyBorder="1"/>
    <xf numFmtId="0" fontId="2" fillId="31" borderId="81" xfId="0" applyFont="1" applyFill="1" applyBorder="1"/>
    <xf numFmtId="0" fontId="112" fillId="31" borderId="80" xfId="0" applyFont="1" applyFill="1" applyBorder="1"/>
    <xf numFmtId="0" fontId="2" fillId="0" borderId="81" xfId="0" applyFont="1" applyBorder="1"/>
    <xf numFmtId="0" fontId="112" fillId="0" borderId="81" xfId="0" applyFont="1" applyBorder="1"/>
    <xf numFmtId="164" fontId="41" fillId="0" borderId="7" xfId="1" applyFont="1" applyBorder="1" applyAlignment="1"/>
    <xf numFmtId="164" fontId="41" fillId="0" borderId="7" xfId="1" applyFont="1" applyBorder="1" applyAlignment="1">
      <alignment horizontal="left"/>
    </xf>
    <xf numFmtId="0" fontId="41" fillId="0" borderId="7" xfId="0" applyFont="1" applyBorder="1" applyAlignment="1">
      <alignment horizontal="left" vertical="top" wrapText="1"/>
    </xf>
    <xf numFmtId="164" fontId="41" fillId="0" borderId="7" xfId="1" applyFont="1" applyBorder="1" applyAlignment="1">
      <alignment horizontal="left" vertical="top" wrapText="1"/>
    </xf>
    <xf numFmtId="164" fontId="41" fillId="0" borderId="7" xfId="1" applyFont="1" applyBorder="1" applyAlignment="1">
      <alignment vertical="top" wrapText="1"/>
    </xf>
    <xf numFmtId="49" fontId="41" fillId="0" borderId="7" xfId="0" applyNumberFormat="1" applyFont="1" applyBorder="1" applyAlignment="1">
      <alignment horizontal="left" vertical="top" wrapText="1"/>
    </xf>
    <xf numFmtId="164" fontId="41" fillId="0" borderId="7" xfId="1" applyFont="1" applyBorder="1" applyAlignment="1">
      <alignment vertical="top"/>
    </xf>
    <xf numFmtId="164" fontId="41" fillId="0" borderId="7" xfId="1" applyFont="1" applyBorder="1" applyAlignment="1">
      <alignment wrapText="1"/>
    </xf>
    <xf numFmtId="49" fontId="113" fillId="8" borderId="7" xfId="0" applyNumberFormat="1" applyFont="1" applyFill="1" applyBorder="1" applyAlignment="1">
      <alignment horizontal="left" vertical="center" wrapText="1"/>
    </xf>
    <xf numFmtId="0" fontId="41" fillId="0" borderId="7" xfId="0" applyFont="1" applyBorder="1"/>
    <xf numFmtId="164" fontId="41" fillId="0" borderId="7" xfId="1" applyFont="1" applyBorder="1" applyAlignment="1">
      <alignment horizontal="left" vertical="top"/>
    </xf>
    <xf numFmtId="0" fontId="41" fillId="0" borderId="7" xfId="0" applyFont="1" applyBorder="1" applyAlignment="1">
      <alignment vertical="top" wrapText="1"/>
    </xf>
    <xf numFmtId="164" fontId="41" fillId="0" borderId="17" xfId="1" applyFont="1" applyBorder="1" applyAlignment="1">
      <alignment horizontal="left"/>
    </xf>
    <xf numFmtId="0" fontId="41" fillId="0" borderId="17" xfId="0" applyFont="1" applyBorder="1" applyAlignment="1">
      <alignment horizontal="left" vertical="top" wrapText="1"/>
    </xf>
    <xf numFmtId="164" fontId="41" fillId="0" borderId="17" xfId="1" applyFont="1" applyBorder="1" applyAlignment="1">
      <alignment horizontal="left" vertical="top" wrapText="1"/>
    </xf>
    <xf numFmtId="0" fontId="2" fillId="0" borderId="0" xfId="0" applyFont="1"/>
    <xf numFmtId="164" fontId="41" fillId="0" borderId="7" xfId="1" applyFont="1" applyFill="1" applyBorder="1" applyProtection="1"/>
    <xf numFmtId="0" fontId="68" fillId="0" borderId="9" xfId="0" applyFont="1" applyBorder="1"/>
    <xf numFmtId="0" fontId="39" fillId="7" borderId="7" xfId="0" applyFont="1" applyFill="1" applyBorder="1" applyAlignment="1">
      <alignment vertical="center" wrapText="1"/>
    </xf>
    <xf numFmtId="0" fontId="68" fillId="0" borderId="7" xfId="0" applyFont="1" applyBorder="1" applyAlignment="1">
      <alignment vertical="top" wrapText="1"/>
    </xf>
    <xf numFmtId="0" fontId="68" fillId="0" borderId="7" xfId="0" applyFont="1" applyBorder="1" applyAlignment="1">
      <alignment wrapText="1"/>
    </xf>
    <xf numFmtId="0" fontId="68" fillId="0" borderId="7" xfId="0" applyFont="1" applyBorder="1" applyAlignment="1">
      <alignment vertical="center"/>
    </xf>
    <xf numFmtId="0" fontId="114" fillId="0" borderId="7" xfId="0" applyFont="1" applyBorder="1" applyAlignment="1">
      <alignment vertical="top" wrapText="1"/>
    </xf>
    <xf numFmtId="0" fontId="115" fillId="0" borderId="7" xfId="0" applyFont="1" applyBorder="1" applyAlignment="1">
      <alignment vertical="top" wrapText="1"/>
    </xf>
    <xf numFmtId="0" fontId="68" fillId="5" borderId="7" xfId="0" applyFont="1" applyFill="1" applyBorder="1" applyAlignment="1">
      <alignment vertical="top" wrapText="1"/>
    </xf>
    <xf numFmtId="49" fontId="68" fillId="8" borderId="7" xfId="0" applyNumberFormat="1" applyFont="1" applyFill="1" applyBorder="1" applyAlignment="1">
      <alignment vertical="center" wrapText="1"/>
    </xf>
    <xf numFmtId="0" fontId="68" fillId="3" borderId="7" xfId="0" applyFont="1" applyFill="1" applyBorder="1" applyAlignment="1">
      <alignment vertical="center" wrapText="1"/>
    </xf>
    <xf numFmtId="0" fontId="116" fillId="0" borderId="7" xfId="0" applyFont="1" applyBorder="1" applyAlignment="1">
      <alignment horizontal="left" vertical="top" wrapText="1"/>
    </xf>
    <xf numFmtId="0" fontId="39" fillId="5" borderId="7" xfId="2" applyFont="1" applyFill="1" applyBorder="1" applyAlignment="1">
      <alignment vertical="top" wrapText="1"/>
    </xf>
    <xf numFmtId="0" fontId="39" fillId="5" borderId="7" xfId="0" applyFont="1" applyFill="1" applyBorder="1" applyAlignment="1">
      <alignment vertical="top" wrapText="1"/>
    </xf>
    <xf numFmtId="0" fontId="26" fillId="24" borderId="11" xfId="10" applyFont="1" applyFill="1" applyBorder="1" applyAlignment="1">
      <alignment horizontal="center"/>
    </xf>
    <xf numFmtId="0" fontId="97" fillId="0" borderId="7" xfId="0" applyFont="1" applyBorder="1" applyAlignment="1">
      <alignment horizontal="center"/>
    </xf>
    <xf numFmtId="0" fontId="26" fillId="26" borderId="11" xfId="10" applyFont="1" applyFill="1" applyBorder="1" applyAlignment="1">
      <alignment horizontal="center"/>
    </xf>
    <xf numFmtId="0" fontId="26" fillId="27" borderId="11" xfId="10" applyFont="1" applyFill="1" applyBorder="1" applyAlignment="1">
      <alignment horizontal="center"/>
    </xf>
    <xf numFmtId="0" fontId="26" fillId="28" borderId="11" xfId="10" applyFont="1" applyFill="1" applyBorder="1" applyAlignment="1">
      <alignment horizontal="center"/>
    </xf>
    <xf numFmtId="0" fontId="26" fillId="29" borderId="11" xfId="10" applyFont="1" applyFill="1" applyBorder="1" applyAlignment="1">
      <alignment horizontal="center"/>
    </xf>
    <xf numFmtId="0" fontId="26" fillId="0" borderId="0" xfId="0" applyFont="1"/>
    <xf numFmtId="164" fontId="41" fillId="0" borderId="7" xfId="1" applyFont="1" applyFill="1" applyBorder="1" applyAlignment="1" applyProtection="1">
      <alignment horizontal="left"/>
    </xf>
    <xf numFmtId="0" fontId="41" fillId="0" borderId="7" xfId="0" applyFont="1" applyBorder="1" applyAlignment="1">
      <alignment horizontal="center" vertical="center"/>
    </xf>
    <xf numFmtId="4" fontId="41" fillId="0" borderId="7" xfId="0" applyNumberFormat="1" applyFont="1" applyBorder="1"/>
    <xf numFmtId="164" fontId="41" fillId="0" borderId="7" xfId="1" applyFont="1" applyFill="1" applyBorder="1" applyAlignment="1" applyProtection="1"/>
    <xf numFmtId="4" fontId="41" fillId="0" borderId="7" xfId="0" applyNumberFormat="1" applyFont="1" applyBorder="1" applyAlignment="1">
      <alignment vertical="top" wrapText="1"/>
    </xf>
    <xf numFmtId="164" fontId="41" fillId="0" borderId="7" xfId="1" applyFont="1" applyFill="1" applyBorder="1" applyAlignment="1" applyProtection="1">
      <alignment horizontal="left" vertical="top" wrapText="1"/>
    </xf>
    <xf numFmtId="0" fontId="41" fillId="0" borderId="7" xfId="0" applyFont="1" applyBorder="1" applyAlignment="1">
      <alignment horizontal="center" vertical="center" wrapText="1"/>
    </xf>
    <xf numFmtId="164" fontId="41" fillId="0" borderId="7" xfId="1" applyFont="1" applyFill="1" applyBorder="1" applyAlignment="1" applyProtection="1">
      <alignment vertical="top" wrapText="1"/>
    </xf>
    <xf numFmtId="0" fontId="41" fillId="0" borderId="7" xfId="2" applyFont="1" applyBorder="1" applyAlignment="1">
      <alignment horizontal="center" vertical="center" wrapText="1"/>
    </xf>
    <xf numFmtId="164" fontId="41" fillId="0" borderId="7" xfId="1" applyFont="1" applyFill="1" applyBorder="1" applyAlignment="1" applyProtection="1">
      <alignment vertical="top"/>
    </xf>
    <xf numFmtId="164" fontId="41" fillId="0" borderId="7" xfId="1" applyFont="1" applyFill="1" applyBorder="1" applyAlignment="1" applyProtection="1">
      <alignment wrapText="1"/>
    </xf>
    <xf numFmtId="0" fontId="41" fillId="0" borderId="7" xfId="0" applyFont="1" applyBorder="1" applyAlignment="1">
      <alignment horizontal="center"/>
    </xf>
    <xf numFmtId="49" fontId="113" fillId="0" borderId="7" xfId="0" applyNumberFormat="1" applyFont="1" applyBorder="1" applyAlignment="1">
      <alignment horizontal="left" vertical="center" wrapText="1"/>
    </xf>
    <xf numFmtId="164" fontId="41" fillId="0" borderId="7" xfId="8" applyFont="1" applyFill="1" applyBorder="1" applyAlignment="1" applyProtection="1">
      <alignment horizontal="right" vertical="top" wrapText="1"/>
    </xf>
    <xf numFmtId="164" fontId="41" fillId="0" borderId="7" xfId="1" applyFont="1" applyFill="1" applyBorder="1" applyAlignment="1" applyProtection="1">
      <alignment horizontal="left" vertical="top"/>
    </xf>
    <xf numFmtId="0" fontId="10" fillId="0" borderId="0" xfId="0" applyFont="1" applyAlignment="1">
      <alignment horizontal="center"/>
    </xf>
    <xf numFmtId="0" fontId="62" fillId="33" borderId="0" xfId="0" applyFont="1" applyFill="1" applyAlignment="1">
      <alignment horizontal="center" vertical="center"/>
    </xf>
    <xf numFmtId="164" fontId="62" fillId="33" borderId="0" xfId="1" applyFont="1" applyFill="1" applyAlignment="1" applyProtection="1">
      <alignment horizontal="center" vertical="center"/>
    </xf>
    <xf numFmtId="164" fontId="62" fillId="33" borderId="82" xfId="1" applyFont="1" applyFill="1" applyBorder="1" applyAlignment="1" applyProtection="1">
      <alignment horizontal="center" vertical="center"/>
    </xf>
    <xf numFmtId="0" fontId="0" fillId="0" borderId="7" xfId="0" applyBorder="1"/>
    <xf numFmtId="0" fontId="0" fillId="0" borderId="7" xfId="0" applyBorder="1" applyAlignment="1">
      <alignment horizontal="center"/>
    </xf>
    <xf numFmtId="164" fontId="0" fillId="0" borderId="7" xfId="1" applyFont="1" applyFill="1" applyBorder="1" applyProtection="1"/>
    <xf numFmtId="43" fontId="0" fillId="0" borderId="7" xfId="0" applyNumberFormat="1" applyBorder="1"/>
    <xf numFmtId="0" fontId="112" fillId="0" borderId="7" xfId="0" applyFont="1" applyBorder="1"/>
    <xf numFmtId="0" fontId="112" fillId="0" borderId="7" xfId="0" applyFont="1" applyBorder="1" applyAlignment="1">
      <alignment horizontal="center"/>
    </xf>
    <xf numFmtId="164" fontId="10" fillId="0" borderId="7" xfId="1" applyFont="1" applyFill="1" applyBorder="1" applyProtection="1"/>
    <xf numFmtId="164" fontId="2" fillId="0" borderId="7" xfId="1" applyFont="1" applyFill="1" applyBorder="1" applyProtection="1"/>
    <xf numFmtId="0" fontId="10" fillId="0" borderId="0" xfId="10" applyFont="1" applyAlignment="1">
      <alignment horizontal="center"/>
    </xf>
    <xf numFmtId="164" fontId="10" fillId="0" borderId="0" xfId="12" applyFont="1" applyFill="1" applyAlignment="1" applyProtection="1">
      <alignment horizontal="right"/>
    </xf>
    <xf numFmtId="1" fontId="10" fillId="0" borderId="0" xfId="10" applyNumberFormat="1" applyFont="1" applyAlignment="1">
      <alignment horizontal="right"/>
    </xf>
    <xf numFmtId="0" fontId="17" fillId="0" borderId="0" xfId="10" applyFont="1"/>
    <xf numFmtId="1" fontId="17" fillId="0" borderId="0" xfId="10" applyNumberFormat="1" applyFont="1" applyAlignment="1">
      <alignment horizontal="right"/>
    </xf>
    <xf numFmtId="164" fontId="17" fillId="0" borderId="0" xfId="12" applyFont="1" applyFill="1" applyAlignment="1" applyProtection="1">
      <alignment horizontal="right"/>
    </xf>
    <xf numFmtId="0" fontId="17" fillId="0" borderId="0" xfId="10" applyFont="1" applyAlignment="1">
      <alignment horizontal="center"/>
    </xf>
    <xf numFmtId="0" fontId="26" fillId="0" borderId="0" xfId="10" applyFont="1"/>
    <xf numFmtId="0" fontId="105" fillId="6" borderId="11" xfId="10" applyFont="1" applyFill="1" applyBorder="1"/>
    <xf numFmtId="0" fontId="10" fillId="6" borderId="11" xfId="10" applyFont="1" applyFill="1" applyBorder="1"/>
    <xf numFmtId="164" fontId="10" fillId="6" borderId="11" xfId="12" applyFont="1" applyFill="1" applyBorder="1" applyAlignment="1" applyProtection="1">
      <alignment horizontal="right"/>
    </xf>
    <xf numFmtId="0" fontId="45" fillId="0" borderId="0" xfId="0" applyFont="1"/>
    <xf numFmtId="0" fontId="45" fillId="0" borderId="0" xfId="2" applyFont="1"/>
    <xf numFmtId="0" fontId="104" fillId="20" borderId="11" xfId="10" applyFont="1" applyFill="1" applyBorder="1"/>
    <xf numFmtId="164" fontId="10" fillId="20" borderId="11" xfId="12" applyFont="1" applyFill="1" applyBorder="1" applyAlignment="1" applyProtection="1">
      <alignment horizontal="right"/>
    </xf>
    <xf numFmtId="0" fontId="104" fillId="11" borderId="11" xfId="10" applyFont="1" applyFill="1" applyBorder="1"/>
    <xf numFmtId="0" fontId="45" fillId="11" borderId="11" xfId="10" applyFont="1" applyFill="1" applyBorder="1"/>
    <xf numFmtId="164" fontId="45" fillId="11" borderId="11" xfId="12" applyFont="1" applyFill="1" applyBorder="1" applyAlignment="1" applyProtection="1">
      <alignment horizontal="right"/>
    </xf>
    <xf numFmtId="0" fontId="107" fillId="19" borderId="11" xfId="10" applyFont="1" applyFill="1" applyBorder="1"/>
    <xf numFmtId="0" fontId="26" fillId="19" borderId="11" xfId="10" applyFont="1" applyFill="1" applyBorder="1"/>
    <xf numFmtId="164" fontId="26" fillId="19" borderId="11" xfId="12" applyFont="1" applyFill="1" applyBorder="1" applyAlignment="1" applyProtection="1">
      <alignment horizontal="right"/>
    </xf>
    <xf numFmtId="0" fontId="104" fillId="22" borderId="11" xfId="10" applyFont="1" applyFill="1" applyBorder="1"/>
    <xf numFmtId="0" fontId="45" fillId="22" borderId="11" xfId="10" applyFont="1" applyFill="1" applyBorder="1"/>
    <xf numFmtId="164" fontId="45" fillId="22" borderId="11" xfId="12" applyFont="1" applyFill="1" applyBorder="1" applyAlignment="1" applyProtection="1">
      <alignment horizontal="right"/>
    </xf>
    <xf numFmtId="0" fontId="107" fillId="23" borderId="11" xfId="10" applyFont="1" applyFill="1" applyBorder="1"/>
    <xf numFmtId="0" fontId="26" fillId="23" borderId="11" xfId="10" applyFont="1" applyFill="1" applyBorder="1"/>
    <xf numFmtId="164" fontId="26" fillId="23" borderId="11" xfId="12" applyFont="1" applyFill="1" applyBorder="1" applyAlignment="1" applyProtection="1">
      <alignment horizontal="right"/>
    </xf>
    <xf numFmtId="0" fontId="107" fillId="24" borderId="11" xfId="10" applyFont="1" applyFill="1" applyBorder="1"/>
    <xf numFmtId="164" fontId="26" fillId="24" borderId="11" xfId="12" applyFont="1" applyFill="1" applyBorder="1" applyAlignment="1" applyProtection="1">
      <alignment horizontal="right"/>
    </xf>
    <xf numFmtId="165" fontId="26" fillId="8" borderId="7" xfId="1" applyNumberFormat="1" applyFont="1" applyFill="1" applyBorder="1" applyAlignment="1" applyProtection="1">
      <alignment horizontal="right"/>
    </xf>
    <xf numFmtId="164" fontId="26" fillId="8" borderId="7" xfId="1" applyFont="1" applyFill="1" applyBorder="1" applyAlignment="1" applyProtection="1">
      <alignment horizontal="right"/>
    </xf>
    <xf numFmtId="0" fontId="104" fillId="25" borderId="11" xfId="10" applyFont="1" applyFill="1" applyBorder="1"/>
    <xf numFmtId="0" fontId="45" fillId="25" borderId="11" xfId="10" applyFont="1" applyFill="1" applyBorder="1"/>
    <xf numFmtId="164" fontId="45" fillId="25" borderId="11" xfId="12" applyFont="1" applyFill="1" applyBorder="1" applyAlignment="1" applyProtection="1">
      <alignment horizontal="right"/>
    </xf>
    <xf numFmtId="0" fontId="107" fillId="26" borderId="11" xfId="10" applyFont="1" applyFill="1" applyBorder="1"/>
    <xf numFmtId="0" fontId="26" fillId="26" borderId="11" xfId="10" applyFont="1" applyFill="1" applyBorder="1"/>
    <xf numFmtId="164" fontId="26" fillId="26" borderId="11" xfId="12" applyFont="1" applyFill="1" applyBorder="1" applyAlignment="1" applyProtection="1">
      <alignment horizontal="right"/>
    </xf>
    <xf numFmtId="0" fontId="107" fillId="27" borderId="11" xfId="10" applyFont="1" applyFill="1" applyBorder="1"/>
    <xf numFmtId="0" fontId="26" fillId="27" borderId="11" xfId="10" applyFont="1" applyFill="1" applyBorder="1"/>
    <xf numFmtId="164" fontId="26" fillId="27" borderId="11" xfId="12" applyFont="1" applyFill="1" applyBorder="1" applyAlignment="1" applyProtection="1">
      <alignment horizontal="right"/>
    </xf>
    <xf numFmtId="0" fontId="107" fillId="28" borderId="11" xfId="10" applyFont="1" applyFill="1" applyBorder="1"/>
    <xf numFmtId="0" fontId="26" fillId="28" borderId="11" xfId="10" applyFont="1" applyFill="1" applyBorder="1"/>
    <xf numFmtId="164" fontId="26" fillId="28" borderId="11" xfId="12" applyFont="1" applyFill="1" applyBorder="1" applyAlignment="1" applyProtection="1">
      <alignment horizontal="right"/>
    </xf>
    <xf numFmtId="0" fontId="107" fillId="29" borderId="11" xfId="10" applyFont="1" applyFill="1" applyBorder="1"/>
    <xf numFmtId="0" fontId="26" fillId="29" borderId="11" xfId="10" applyFont="1" applyFill="1" applyBorder="1"/>
    <xf numFmtId="164" fontId="26" fillId="29" borderId="11" xfId="12" applyFont="1" applyFill="1" applyBorder="1" applyAlignment="1" applyProtection="1">
      <alignment horizontal="right"/>
    </xf>
    <xf numFmtId="164" fontId="10" fillId="0" borderId="24" xfId="12" applyFont="1" applyFill="1" applyBorder="1" applyAlignment="1" applyProtection="1">
      <alignment horizontal="right"/>
    </xf>
    <xf numFmtId="0" fontId="10" fillId="0" borderId="0" xfId="10" applyFont="1" applyAlignment="1">
      <alignment horizontal="left"/>
    </xf>
    <xf numFmtId="164" fontId="10" fillId="0" borderId="0" xfId="7" applyFont="1" applyFill="1" applyAlignment="1" applyProtection="1"/>
    <xf numFmtId="164" fontId="10" fillId="0" borderId="0" xfId="10" applyNumberFormat="1" applyFont="1"/>
    <xf numFmtId="0" fontId="10" fillId="0" borderId="26" xfId="10" applyFont="1" applyBorder="1" applyAlignment="1">
      <alignment horizontal="right"/>
    </xf>
    <xf numFmtId="0" fontId="10" fillId="0" borderId="26" xfId="10" applyFont="1" applyBorder="1"/>
    <xf numFmtId="1" fontId="26" fillId="4" borderId="9" xfId="10" applyNumberFormat="1" applyFont="1" applyFill="1" applyBorder="1" applyAlignment="1">
      <alignment horizontal="center" vertical="center" wrapText="1"/>
    </xf>
    <xf numFmtId="1" fontId="26" fillId="4" borderId="11" xfId="10" applyNumberFormat="1" applyFont="1" applyFill="1" applyBorder="1" applyAlignment="1">
      <alignment horizontal="center" vertical="center" wrapText="1"/>
    </xf>
    <xf numFmtId="0" fontId="26" fillId="4" borderId="11" xfId="10" applyFont="1" applyFill="1" applyBorder="1" applyAlignment="1">
      <alignment horizontal="center" vertical="center" wrapText="1"/>
    </xf>
    <xf numFmtId="0" fontId="26" fillId="4" borderId="20" xfId="10" applyFont="1" applyFill="1" applyBorder="1" applyAlignment="1">
      <alignment horizontal="center" vertical="center" wrapText="1"/>
    </xf>
    <xf numFmtId="0" fontId="26" fillId="4" borderId="12" xfId="10" applyFont="1" applyFill="1" applyBorder="1" applyAlignment="1">
      <alignment horizontal="center" vertical="center" wrapText="1"/>
    </xf>
    <xf numFmtId="0" fontId="26" fillId="4" borderId="9" xfId="10" applyFont="1" applyFill="1" applyBorder="1" applyAlignment="1">
      <alignment horizontal="center" vertical="center" wrapText="1"/>
    </xf>
    <xf numFmtId="1" fontId="26" fillId="4" borderId="13" xfId="10" applyNumberFormat="1" applyFont="1" applyFill="1" applyBorder="1" applyAlignment="1">
      <alignment horizontal="center" vertical="center" wrapText="1"/>
    </xf>
    <xf numFmtId="0" fontId="26" fillId="4" borderId="13" xfId="10" applyFont="1" applyFill="1" applyBorder="1" applyAlignment="1">
      <alignment horizontal="center" vertical="center" wrapText="1"/>
    </xf>
    <xf numFmtId="0" fontId="26" fillId="4" borderId="21" xfId="10" applyFont="1" applyFill="1" applyBorder="1" applyAlignment="1">
      <alignment horizontal="center" vertical="center" wrapText="1"/>
    </xf>
    <xf numFmtId="0" fontId="107" fillId="35" borderId="11" xfId="10" applyFont="1" applyFill="1" applyBorder="1"/>
    <xf numFmtId="0" fontId="26" fillId="35" borderId="11" xfId="10" applyFont="1" applyFill="1" applyBorder="1"/>
    <xf numFmtId="165" fontId="26" fillId="35" borderId="11" xfId="12" applyNumberFormat="1" applyFont="1" applyFill="1" applyBorder="1" applyAlignment="1" applyProtection="1">
      <alignment horizontal="right"/>
    </xf>
    <xf numFmtId="164" fontId="26" fillId="35" borderId="11" xfId="12" applyFont="1" applyFill="1" applyBorder="1" applyAlignment="1" applyProtection="1">
      <alignment horizontal="center"/>
    </xf>
    <xf numFmtId="164" fontId="26" fillId="35" borderId="11" xfId="12" applyFont="1" applyFill="1" applyBorder="1" applyAlignment="1" applyProtection="1">
      <alignment horizontal="right"/>
    </xf>
    <xf numFmtId="0" fontId="26" fillId="35" borderId="11" xfId="10" applyFont="1" applyFill="1" applyBorder="1" applyAlignment="1">
      <alignment horizontal="center"/>
    </xf>
    <xf numFmtId="0" fontId="107" fillId="32" borderId="11" xfId="10" applyFont="1" applyFill="1" applyBorder="1"/>
    <xf numFmtId="0" fontId="26" fillId="32" borderId="11" xfId="10" applyFont="1" applyFill="1" applyBorder="1"/>
    <xf numFmtId="165" fontId="26" fillId="32" borderId="11" xfId="12" applyNumberFormat="1" applyFont="1" applyFill="1" applyBorder="1" applyAlignment="1" applyProtection="1">
      <alignment horizontal="right"/>
    </xf>
    <xf numFmtId="164" fontId="26" fillId="32" borderId="11" xfId="12" applyFont="1" applyFill="1" applyBorder="1" applyAlignment="1" applyProtection="1">
      <alignment horizontal="center"/>
    </xf>
    <xf numFmtId="164" fontId="26" fillId="32" borderId="11" xfId="12" applyFont="1" applyFill="1" applyBorder="1" applyAlignment="1" applyProtection="1">
      <alignment horizontal="right"/>
    </xf>
    <xf numFmtId="0" fontId="26" fillId="32" borderId="11" xfId="10" applyFont="1" applyFill="1" applyBorder="1" applyAlignment="1">
      <alignment horizontal="center"/>
    </xf>
    <xf numFmtId="165" fontId="26" fillId="8" borderId="7" xfId="1" applyNumberFormat="1" applyFont="1" applyFill="1" applyBorder="1" applyAlignment="1" applyProtection="1">
      <alignment horizontal="center"/>
    </xf>
    <xf numFmtId="0" fontId="107" fillId="18" borderId="11" xfId="10" applyFont="1" applyFill="1" applyBorder="1"/>
    <xf numFmtId="0" fontId="26" fillId="18" borderId="11" xfId="10" applyFont="1" applyFill="1" applyBorder="1"/>
    <xf numFmtId="165" fontId="26" fillId="18" borderId="11" xfId="12" applyNumberFormat="1" applyFont="1" applyFill="1" applyBorder="1" applyAlignment="1" applyProtection="1">
      <alignment horizontal="right"/>
    </xf>
    <xf numFmtId="164" fontId="26" fillId="18" borderId="11" xfId="12" applyFont="1" applyFill="1" applyBorder="1" applyAlignment="1" applyProtection="1">
      <alignment horizontal="center"/>
    </xf>
    <xf numFmtId="164" fontId="26" fillId="18" borderId="11" xfId="12" applyFont="1" applyFill="1" applyBorder="1" applyAlignment="1" applyProtection="1">
      <alignment horizontal="right"/>
    </xf>
    <xf numFmtId="0" fontId="26" fillId="18" borderId="11" xfId="10" applyFont="1" applyFill="1" applyBorder="1" applyAlignment="1">
      <alignment horizontal="center"/>
    </xf>
    <xf numFmtId="0" fontId="107" fillId="36" borderId="11" xfId="10" applyFont="1" applyFill="1" applyBorder="1"/>
    <xf numFmtId="0" fontId="26" fillId="36" borderId="11" xfId="10" applyFont="1" applyFill="1" applyBorder="1"/>
    <xf numFmtId="165" fontId="26" fillId="36" borderId="11" xfId="12" applyNumberFormat="1" applyFont="1" applyFill="1" applyBorder="1" applyAlignment="1" applyProtection="1">
      <alignment horizontal="right"/>
    </xf>
    <xf numFmtId="164" fontId="26" fillId="36" borderId="11" xfId="12" applyFont="1" applyFill="1" applyBorder="1" applyAlignment="1" applyProtection="1">
      <alignment horizontal="center"/>
    </xf>
    <xf numFmtId="164" fontId="26" fillId="36" borderId="11" xfId="12" applyFont="1" applyFill="1" applyBorder="1" applyAlignment="1" applyProtection="1">
      <alignment horizontal="right"/>
    </xf>
    <xf numFmtId="0" fontId="26" fillId="36" borderId="11" xfId="10" applyFont="1" applyFill="1" applyBorder="1" applyAlignment="1">
      <alignment horizontal="center"/>
    </xf>
    <xf numFmtId="164" fontId="26" fillId="7" borderId="7" xfId="13" applyFont="1" applyFill="1" applyBorder="1" applyAlignment="1" applyProtection="1">
      <alignment horizontal="right" vertical="top"/>
      <protection locked="0"/>
    </xf>
    <xf numFmtId="164" fontId="26" fillId="0" borderId="9" xfId="13" applyFont="1" applyFill="1" applyBorder="1" applyAlignment="1" applyProtection="1">
      <alignment horizontal="right"/>
      <protection locked="0"/>
    </xf>
    <xf numFmtId="164" fontId="26" fillId="7" borderId="9" xfId="12" applyFont="1" applyFill="1" applyBorder="1" applyAlignment="1" applyProtection="1">
      <alignment horizontal="right"/>
      <protection locked="0"/>
    </xf>
    <xf numFmtId="164" fontId="26" fillId="0" borderId="7" xfId="1" applyFont="1" applyBorder="1" applyAlignment="1" applyProtection="1">
      <alignment horizontal="center" vertical="center" wrapText="1"/>
      <protection locked="0"/>
    </xf>
    <xf numFmtId="164" fontId="26" fillId="7" borderId="7" xfId="13" applyFont="1" applyFill="1" applyBorder="1" applyAlignment="1" applyProtection="1">
      <alignment horizontal="right"/>
      <protection locked="0"/>
    </xf>
    <xf numFmtId="0" fontId="26" fillId="0" borderId="7" xfId="2" applyFont="1" applyBorder="1" applyAlignment="1" applyProtection="1">
      <alignment horizontal="center" vertical="center" wrapText="1"/>
      <protection locked="0"/>
    </xf>
    <xf numFmtId="164" fontId="26" fillId="0" borderId="7" xfId="13" applyFont="1" applyFill="1" applyBorder="1" applyAlignment="1" applyProtection="1">
      <alignment horizontal="right"/>
      <protection locked="0"/>
    </xf>
    <xf numFmtId="164" fontId="26" fillId="7" borderId="7" xfId="12" applyFont="1" applyFill="1" applyBorder="1" applyAlignment="1" applyProtection="1">
      <alignment horizontal="right"/>
      <protection locked="0"/>
    </xf>
    <xf numFmtId="0" fontId="26" fillId="0" borderId="7" xfId="2" applyFont="1" applyBorder="1" applyAlignment="1" applyProtection="1">
      <alignment horizontal="right"/>
      <protection locked="0"/>
    </xf>
    <xf numFmtId="165" fontId="26" fillId="0" borderId="7" xfId="2" applyNumberFormat="1" applyFont="1" applyBorder="1" applyProtection="1">
      <protection locked="0"/>
    </xf>
    <xf numFmtId="164" fontId="26" fillId="0" borderId="7" xfId="1" applyFont="1" applyFill="1" applyBorder="1" applyAlignment="1" applyProtection="1">
      <alignment vertical="center"/>
      <protection locked="0"/>
    </xf>
    <xf numFmtId="164" fontId="26" fillId="7" borderId="7" xfId="1" applyFont="1" applyFill="1" applyBorder="1" applyAlignment="1" applyProtection="1">
      <alignment vertical="center" wrapText="1"/>
      <protection locked="0"/>
    </xf>
    <xf numFmtId="164" fontId="26" fillId="0" borderId="7" xfId="1" applyFont="1" applyFill="1" applyBorder="1" applyAlignment="1" applyProtection="1">
      <alignment horizontal="right"/>
      <protection locked="0"/>
    </xf>
    <xf numFmtId="164" fontId="45" fillId="7" borderId="7" xfId="1" applyFont="1" applyFill="1" applyBorder="1" applyAlignment="1" applyProtection="1">
      <alignment horizontal="right"/>
      <protection locked="0"/>
    </xf>
    <xf numFmtId="0" fontId="26" fillId="0" borderId="7" xfId="0" applyFont="1" applyBorder="1" applyProtection="1">
      <protection locked="0"/>
    </xf>
    <xf numFmtId="165" fontId="26" fillId="0" borderId="7" xfId="0" applyNumberFormat="1" applyFont="1" applyBorder="1" applyAlignment="1" applyProtection="1">
      <alignment horizontal="right"/>
      <protection locked="0"/>
    </xf>
    <xf numFmtId="165" fontId="26" fillId="0" borderId="7" xfId="0" applyNumberFormat="1" applyFont="1" applyBorder="1" applyAlignment="1" applyProtection="1">
      <alignment horizontal="center"/>
      <protection locked="0"/>
    </xf>
    <xf numFmtId="0" fontId="26" fillId="0" borderId="7" xfId="0" applyFont="1" applyBorder="1" applyAlignment="1" applyProtection="1">
      <alignment vertical="top" wrapText="1"/>
      <protection locked="0"/>
    </xf>
    <xf numFmtId="165" fontId="26" fillId="0" borderId="7" xfId="0" applyNumberFormat="1" applyFont="1" applyBorder="1" applyAlignment="1" applyProtection="1">
      <alignment vertical="center"/>
      <protection locked="0"/>
    </xf>
    <xf numFmtId="0" fontId="45" fillId="0" borderId="15" xfId="0" applyFont="1" applyBorder="1" applyProtection="1">
      <protection locked="0"/>
    </xf>
    <xf numFmtId="0" fontId="26" fillId="0" borderId="15" xfId="0" applyFont="1" applyBorder="1" applyProtection="1">
      <protection locked="0"/>
    </xf>
    <xf numFmtId="0" fontId="97" fillId="0" borderId="7" xfId="0" applyFont="1" applyBorder="1" applyAlignment="1" applyProtection="1">
      <alignment horizontal="center" vertical="top" wrapText="1"/>
      <protection locked="0"/>
    </xf>
    <xf numFmtId="0" fontId="97" fillId="0" borderId="7" xfId="0" applyFont="1" applyBorder="1" applyAlignment="1" applyProtection="1">
      <alignment horizontal="center"/>
      <protection locked="0"/>
    </xf>
    <xf numFmtId="0" fontId="118" fillId="0" borderId="39" xfId="10" applyFont="1" applyBorder="1" applyProtection="1">
      <protection locked="0"/>
    </xf>
    <xf numFmtId="0" fontId="26" fillId="0" borderId="11" xfId="10" applyFont="1" applyBorder="1" applyProtection="1">
      <protection locked="0"/>
    </xf>
    <xf numFmtId="165" fontId="26" fillId="0" borderId="11" xfId="12" applyNumberFormat="1" applyFont="1" applyFill="1" applyBorder="1" applyAlignment="1" applyProtection="1">
      <alignment horizontal="right"/>
      <protection locked="0"/>
    </xf>
    <xf numFmtId="165" fontId="26" fillId="0" borderId="11" xfId="12" applyNumberFormat="1" applyFont="1" applyFill="1" applyBorder="1" applyAlignment="1" applyProtection="1">
      <alignment horizontal="center"/>
      <protection locked="0"/>
    </xf>
    <xf numFmtId="164" fontId="26" fillId="0" borderId="11" xfId="12" applyFont="1" applyFill="1" applyBorder="1" applyAlignment="1" applyProtection="1">
      <alignment horizontal="right"/>
      <protection locked="0"/>
    </xf>
    <xf numFmtId="165" fontId="26" fillId="8" borderId="7" xfId="1" applyNumberFormat="1" applyFont="1" applyFill="1" applyBorder="1" applyAlignment="1" applyProtection="1">
      <alignment horizontal="center"/>
      <protection locked="0"/>
    </xf>
    <xf numFmtId="0" fontId="22" fillId="34" borderId="28" xfId="10" applyFont="1" applyFill="1" applyBorder="1" applyAlignment="1" applyProtection="1">
      <alignment horizontal="center"/>
      <protection locked="0"/>
    </xf>
    <xf numFmtId="0" fontId="10" fillId="34" borderId="0" xfId="10" applyFont="1" applyFill="1" applyAlignment="1" applyProtection="1">
      <alignment horizontal="center"/>
      <protection locked="0"/>
    </xf>
    <xf numFmtId="164" fontId="26" fillId="8" borderId="7" xfId="0" applyNumberFormat="1" applyFont="1" applyFill="1" applyBorder="1" applyProtection="1">
      <protection locked="0"/>
    </xf>
    <xf numFmtId="1" fontId="26" fillId="0" borderId="11" xfId="10" applyNumberFormat="1" applyFont="1" applyBorder="1" applyAlignment="1" applyProtection="1">
      <alignment horizontal="center" vertical="center"/>
      <protection locked="0"/>
    </xf>
    <xf numFmtId="1" fontId="26" fillId="0" borderId="22" xfId="10" applyNumberFormat="1" applyFont="1" applyBorder="1" applyAlignment="1" applyProtection="1">
      <alignment horizontal="center" vertical="center"/>
      <protection locked="0"/>
    </xf>
    <xf numFmtId="1" fontId="26" fillId="8" borderId="7" xfId="0" applyNumberFormat="1" applyFont="1" applyFill="1" applyBorder="1" applyAlignment="1" applyProtection="1">
      <alignment horizontal="center" vertical="center"/>
      <protection locked="0"/>
    </xf>
    <xf numFmtId="1" fontId="26" fillId="7" borderId="7" xfId="0" applyNumberFormat="1" applyFont="1" applyFill="1" applyBorder="1" applyAlignment="1" applyProtection="1">
      <alignment horizontal="center" vertical="center"/>
      <protection locked="0"/>
    </xf>
    <xf numFmtId="1" fontId="26" fillId="7" borderId="40" xfId="0" applyNumberFormat="1" applyFont="1" applyFill="1" applyBorder="1" applyAlignment="1" applyProtection="1">
      <alignment horizontal="center" vertical="center"/>
      <protection locked="0"/>
    </xf>
    <xf numFmtId="164" fontId="26" fillId="0" borderId="11" xfId="12" applyFont="1" applyFill="1" applyBorder="1" applyAlignment="1" applyProtection="1">
      <alignment horizontal="center" vertical="center"/>
      <protection locked="0"/>
    </xf>
    <xf numFmtId="0" fontId="26" fillId="0" borderId="11" xfId="10" applyFont="1" applyBorder="1" applyAlignment="1" applyProtection="1">
      <alignment horizontal="center" vertical="center"/>
      <protection locked="0"/>
    </xf>
    <xf numFmtId="2" fontId="26" fillId="8" borderId="7" xfId="0" applyNumberFormat="1" applyFont="1" applyFill="1" applyBorder="1" applyAlignment="1" applyProtection="1">
      <alignment horizontal="center" vertical="center"/>
      <protection locked="0"/>
    </xf>
    <xf numFmtId="1" fontId="26" fillId="7" borderId="7" xfId="0" applyNumberFormat="1" applyFont="1" applyFill="1" applyBorder="1" applyAlignment="1">
      <alignment horizontal="center"/>
    </xf>
    <xf numFmtId="1" fontId="26" fillId="7" borderId="40" xfId="0" applyNumberFormat="1" applyFont="1" applyFill="1" applyBorder="1" applyAlignment="1">
      <alignment horizontal="center"/>
    </xf>
    <xf numFmtId="0" fontId="26" fillId="6" borderId="11" xfId="10" applyFont="1" applyFill="1" applyBorder="1" applyAlignment="1">
      <alignment horizontal="center"/>
    </xf>
    <xf numFmtId="0" fontId="26" fillId="6" borderId="22" xfId="10" applyFont="1" applyFill="1" applyBorder="1" applyAlignment="1">
      <alignment horizontal="center"/>
    </xf>
    <xf numFmtId="0" fontId="26" fillId="20" borderId="11" xfId="10" applyFont="1" applyFill="1" applyBorder="1" applyAlignment="1">
      <alignment horizontal="center"/>
    </xf>
    <xf numFmtId="0" fontId="26" fillId="20" borderId="22" xfId="10" applyFont="1" applyFill="1" applyBorder="1" applyAlignment="1">
      <alignment horizontal="center"/>
    </xf>
    <xf numFmtId="0" fontId="26" fillId="11" borderId="11" xfId="10" applyFont="1" applyFill="1" applyBorder="1" applyAlignment="1">
      <alignment horizontal="center"/>
    </xf>
    <xf numFmtId="0" fontId="26" fillId="11" borderId="22" xfId="10" applyFont="1" applyFill="1" applyBorder="1" applyAlignment="1">
      <alignment horizontal="center"/>
    </xf>
    <xf numFmtId="0" fontId="26" fillId="19" borderId="22" xfId="10" applyFont="1" applyFill="1" applyBorder="1" applyAlignment="1">
      <alignment horizontal="center"/>
    </xf>
    <xf numFmtId="0" fontId="26" fillId="35" borderId="22" xfId="10" applyFont="1" applyFill="1" applyBorder="1" applyAlignment="1">
      <alignment horizontal="center"/>
    </xf>
    <xf numFmtId="0" fontId="26" fillId="32" borderId="22" xfId="10" applyFont="1" applyFill="1" applyBorder="1" applyAlignment="1">
      <alignment horizontal="center"/>
    </xf>
    <xf numFmtId="0" fontId="26" fillId="22" borderId="11" xfId="10" applyFont="1" applyFill="1" applyBorder="1" applyAlignment="1">
      <alignment horizontal="center"/>
    </xf>
    <xf numFmtId="0" fontId="26" fillId="22" borderId="22" xfId="10" applyFont="1" applyFill="1" applyBorder="1" applyAlignment="1">
      <alignment horizontal="center"/>
    </xf>
    <xf numFmtId="0" fontId="26" fillId="23" borderId="22" xfId="10" applyFont="1" applyFill="1" applyBorder="1" applyAlignment="1">
      <alignment horizontal="center"/>
    </xf>
    <xf numFmtId="0" fontId="26" fillId="24" borderId="22" xfId="10" applyFont="1" applyFill="1" applyBorder="1" applyAlignment="1">
      <alignment horizontal="center"/>
    </xf>
    <xf numFmtId="0" fontId="26" fillId="25" borderId="11" xfId="10" applyFont="1" applyFill="1" applyBorder="1" applyAlignment="1">
      <alignment horizontal="center"/>
    </xf>
    <xf numFmtId="0" fontId="26" fillId="25" borderId="22" xfId="10" applyFont="1" applyFill="1" applyBorder="1" applyAlignment="1">
      <alignment horizontal="center"/>
    </xf>
    <xf numFmtId="0" fontId="26" fillId="26" borderId="22" xfId="10" applyFont="1" applyFill="1" applyBorder="1" applyAlignment="1">
      <alignment horizontal="center"/>
    </xf>
    <xf numFmtId="0" fontId="26" fillId="27" borderId="22" xfId="10" applyFont="1" applyFill="1" applyBorder="1" applyAlignment="1">
      <alignment horizontal="center"/>
    </xf>
    <xf numFmtId="0" fontId="26" fillId="28" borderId="22" xfId="10" applyFont="1" applyFill="1" applyBorder="1" applyAlignment="1">
      <alignment horizontal="center"/>
    </xf>
    <xf numFmtId="0" fontId="26" fillId="29" borderId="22" xfId="10" applyFont="1" applyFill="1" applyBorder="1" applyAlignment="1">
      <alignment horizontal="center"/>
    </xf>
    <xf numFmtId="0" fontId="26" fillId="18" borderId="22" xfId="10" applyFont="1" applyFill="1" applyBorder="1" applyAlignment="1">
      <alignment horizontal="center"/>
    </xf>
    <xf numFmtId="0" fontId="26" fillId="36" borderId="22" xfId="10" applyFont="1" applyFill="1" applyBorder="1" applyAlignment="1">
      <alignment horizontal="center"/>
    </xf>
    <xf numFmtId="2" fontId="45" fillId="8" borderId="7" xfId="0" applyNumberFormat="1" applyFont="1" applyFill="1" applyBorder="1"/>
    <xf numFmtId="164" fontId="45" fillId="8" borderId="7" xfId="0" applyNumberFormat="1" applyFont="1" applyFill="1" applyBorder="1"/>
    <xf numFmtId="0" fontId="97" fillId="0" borderId="7" xfId="0" applyFont="1" applyBorder="1" applyAlignment="1" applyProtection="1">
      <alignment horizontal="left"/>
      <protection locked="0"/>
    </xf>
    <xf numFmtId="0" fontId="26" fillId="24" borderId="11" xfId="10" applyFont="1" applyFill="1" applyBorder="1" applyAlignment="1">
      <alignment horizontal="left"/>
    </xf>
    <xf numFmtId="0" fontId="97" fillId="0" borderId="7" xfId="0" applyFont="1" applyBorder="1" applyAlignment="1">
      <alignment horizontal="left"/>
    </xf>
    <xf numFmtId="164" fontId="26" fillId="7" borderId="7" xfId="1" applyFont="1" applyFill="1" applyBorder="1" applyAlignment="1" applyProtection="1">
      <alignment horizontal="right"/>
      <protection locked="0"/>
    </xf>
    <xf numFmtId="2" fontId="26" fillId="8" borderId="7" xfId="0" applyNumberFormat="1" applyFont="1" applyFill="1" applyBorder="1" applyProtection="1">
      <protection locked="0"/>
    </xf>
    <xf numFmtId="164" fontId="26" fillId="25" borderId="11" xfId="12" applyFont="1" applyFill="1" applyBorder="1" applyAlignment="1" applyProtection="1">
      <alignment horizontal="right"/>
    </xf>
    <xf numFmtId="164" fontId="26" fillId="7" borderId="7" xfId="1" applyFont="1" applyFill="1" applyBorder="1" applyAlignment="1" applyProtection="1">
      <alignment horizontal="right"/>
    </xf>
    <xf numFmtId="2" fontId="26" fillId="8" borderId="7" xfId="0" applyNumberFormat="1" applyFont="1" applyFill="1" applyBorder="1"/>
    <xf numFmtId="164" fontId="26" fillId="8" borderId="7" xfId="0" applyNumberFormat="1" applyFont="1" applyFill="1" applyBorder="1"/>
    <xf numFmtId="0" fontId="118" fillId="0" borderId="39" xfId="10" applyFont="1" applyBorder="1"/>
    <xf numFmtId="0" fontId="26" fillId="0" borderId="11" xfId="10" applyFont="1" applyBorder="1"/>
    <xf numFmtId="165" fontId="26" fillId="0" borderId="11" xfId="12" applyNumberFormat="1" applyFont="1" applyFill="1" applyBorder="1" applyAlignment="1" applyProtection="1">
      <alignment horizontal="right"/>
    </xf>
    <xf numFmtId="165" fontId="26" fillId="0" borderId="11" xfId="12" applyNumberFormat="1" applyFont="1" applyFill="1" applyBorder="1" applyAlignment="1" applyProtection="1">
      <alignment horizontal="center"/>
    </xf>
    <xf numFmtId="164" fontId="26" fillId="0" borderId="11" xfId="12" applyFont="1" applyFill="1" applyBorder="1" applyAlignment="1" applyProtection="1">
      <alignment horizontal="right"/>
    </xf>
    <xf numFmtId="0" fontId="45" fillId="0" borderId="11" xfId="10" applyFont="1" applyBorder="1" applyAlignment="1">
      <alignment horizontal="center"/>
    </xf>
    <xf numFmtId="1" fontId="26" fillId="0" borderId="11" xfId="10" applyNumberFormat="1" applyFont="1" applyBorder="1" applyAlignment="1">
      <alignment horizontal="center"/>
    </xf>
    <xf numFmtId="165" fontId="26" fillId="8" borderId="7" xfId="0" applyNumberFormat="1" applyFont="1" applyFill="1" applyBorder="1" applyProtection="1">
      <protection locked="0"/>
    </xf>
    <xf numFmtId="164" fontId="45" fillId="5" borderId="11" xfId="12" applyFont="1" applyFill="1" applyBorder="1" applyAlignment="1" applyProtection="1">
      <alignment horizontal="right"/>
    </xf>
    <xf numFmtId="164" fontId="10" fillId="5" borderId="11" xfId="12" applyFont="1" applyFill="1" applyBorder="1" applyAlignment="1" applyProtection="1">
      <alignment horizontal="right"/>
    </xf>
    <xf numFmtId="165" fontId="119" fillId="0" borderId="7" xfId="0" applyNumberFormat="1" applyFont="1" applyBorder="1" applyAlignment="1">
      <alignment horizontal="center" vertical="center"/>
    </xf>
    <xf numFmtId="165" fontId="119" fillId="8" borderId="7" xfId="1" applyNumberFormat="1" applyFont="1" applyFill="1" applyBorder="1" applyAlignment="1" applyProtection="1">
      <alignment horizontal="right" vertical="center" wrapText="1"/>
      <protection locked="0"/>
    </xf>
    <xf numFmtId="164" fontId="119" fillId="8" borderId="7" xfId="1" applyFont="1" applyFill="1" applyBorder="1" applyAlignment="1" applyProtection="1">
      <alignment horizontal="center" vertical="center" wrapText="1"/>
      <protection locked="0"/>
    </xf>
    <xf numFmtId="164" fontId="119" fillId="8" borderId="7" xfId="1" applyFont="1" applyFill="1" applyBorder="1" applyAlignment="1" applyProtection="1">
      <alignment horizontal="right" vertical="center" wrapText="1"/>
      <protection locked="0"/>
    </xf>
    <xf numFmtId="164" fontId="119" fillId="7" borderId="7" xfId="1" applyFont="1" applyFill="1" applyBorder="1" applyAlignment="1">
      <alignment horizontal="right" vertical="center" wrapText="1"/>
    </xf>
    <xf numFmtId="0" fontId="119" fillId="0" borderId="7" xfId="0" applyFont="1" applyBorder="1" applyAlignment="1">
      <alignment horizontal="center" vertical="center"/>
    </xf>
    <xf numFmtId="164" fontId="119" fillId="0" borderId="7" xfId="1" applyFont="1" applyBorder="1" applyAlignment="1">
      <alignment horizontal="center" vertical="center"/>
    </xf>
    <xf numFmtId="164" fontId="26" fillId="5" borderId="11" xfId="12" applyFont="1" applyFill="1" applyBorder="1" applyAlignment="1" applyProtection="1">
      <alignment horizontal="right"/>
    </xf>
    <xf numFmtId="164" fontId="45" fillId="0" borderId="11" xfId="10" applyNumberFormat="1" applyFont="1" applyBorder="1" applyAlignment="1">
      <alignment horizontal="center"/>
    </xf>
    <xf numFmtId="165" fontId="26" fillId="8" borderId="7" xfId="1" applyNumberFormat="1" applyFont="1" applyFill="1" applyBorder="1" applyAlignment="1" applyProtection="1">
      <alignment horizontal="center" vertical="center"/>
    </xf>
    <xf numFmtId="164" fontId="26" fillId="8" borderId="7" xfId="1" applyFont="1" applyFill="1" applyBorder="1" applyAlignment="1" applyProtection="1">
      <alignment horizontal="center" vertical="center"/>
    </xf>
    <xf numFmtId="164" fontId="26" fillId="5" borderId="11" xfId="12" applyFont="1" applyFill="1" applyBorder="1" applyAlignment="1" applyProtection="1">
      <alignment horizontal="center" vertical="center"/>
    </xf>
    <xf numFmtId="0" fontId="26" fillId="8" borderId="7" xfId="0" applyFont="1" applyFill="1" applyBorder="1" applyProtection="1">
      <protection locked="0"/>
    </xf>
    <xf numFmtId="0" fontId="26" fillId="8" borderId="7" xfId="0" applyFont="1" applyFill="1" applyBorder="1"/>
    <xf numFmtId="0" fontId="97" fillId="0" borderId="7" xfId="0" applyFont="1" applyBorder="1" applyAlignment="1" applyProtection="1">
      <alignment horizontal="left" wrapText="1"/>
      <protection locked="0"/>
    </xf>
    <xf numFmtId="0" fontId="10" fillId="32" borderId="0" xfId="10" applyFont="1" applyFill="1"/>
    <xf numFmtId="165" fontId="26" fillId="8" borderId="11" xfId="1" applyNumberFormat="1" applyFont="1" applyFill="1" applyBorder="1" applyAlignment="1" applyProtection="1">
      <alignment horizontal="right"/>
    </xf>
    <xf numFmtId="1" fontId="26" fillId="7" borderId="22" xfId="0" applyNumberFormat="1" applyFont="1" applyFill="1" applyBorder="1" applyAlignment="1" applyProtection="1">
      <alignment horizontal="center"/>
      <protection locked="0"/>
    </xf>
    <xf numFmtId="0" fontId="45" fillId="0" borderId="39" xfId="0" applyFont="1" applyBorder="1"/>
    <xf numFmtId="0" fontId="97" fillId="0" borderId="11" xfId="0" applyFont="1" applyBorder="1" applyAlignment="1">
      <alignment horizontal="left"/>
    </xf>
    <xf numFmtId="165" fontId="26" fillId="8" borderId="11" xfId="1" applyNumberFormat="1" applyFont="1" applyFill="1" applyBorder="1" applyAlignment="1" applyProtection="1">
      <alignment horizontal="center"/>
    </xf>
    <xf numFmtId="164" fontId="26" fillId="8" borderId="11" xfId="1" applyFont="1" applyFill="1" applyBorder="1" applyAlignment="1" applyProtection="1">
      <alignment horizontal="right"/>
    </xf>
    <xf numFmtId="164" fontId="45" fillId="7" borderId="11" xfId="1" applyFont="1" applyFill="1" applyBorder="1" applyAlignment="1" applyProtection="1">
      <alignment horizontal="right"/>
    </xf>
    <xf numFmtId="2" fontId="45" fillId="8" borderId="11" xfId="0" applyNumberFormat="1" applyFont="1" applyFill="1" applyBorder="1"/>
    <xf numFmtId="1" fontId="26" fillId="7" borderId="11" xfId="0" applyNumberFormat="1" applyFont="1" applyFill="1" applyBorder="1" applyAlignment="1">
      <alignment horizontal="center"/>
    </xf>
    <xf numFmtId="164" fontId="45" fillId="8" borderId="11" xfId="0" applyNumberFormat="1" applyFont="1" applyFill="1" applyBorder="1"/>
    <xf numFmtId="0" fontId="118" fillId="5" borderId="39" xfId="10" applyFont="1" applyFill="1" applyBorder="1" applyProtection="1">
      <protection locked="0"/>
    </xf>
    <xf numFmtId="0" fontId="26" fillId="5" borderId="11" xfId="10" applyFont="1" applyFill="1" applyBorder="1" applyProtection="1">
      <protection locked="0"/>
    </xf>
    <xf numFmtId="165" fontId="26" fillId="5" borderId="11" xfId="12" applyNumberFormat="1" applyFont="1" applyFill="1" applyBorder="1" applyAlignment="1" applyProtection="1">
      <alignment horizontal="right"/>
      <protection locked="0"/>
    </xf>
    <xf numFmtId="165" fontId="26" fillId="5" borderId="11" xfId="12" applyNumberFormat="1" applyFont="1" applyFill="1" applyBorder="1" applyAlignment="1" applyProtection="1">
      <alignment horizontal="center"/>
      <protection locked="0"/>
    </xf>
    <xf numFmtId="164" fontId="26" fillId="5" borderId="11" xfId="12" applyFont="1" applyFill="1" applyBorder="1" applyAlignment="1" applyProtection="1">
      <alignment horizontal="right"/>
      <protection locked="0"/>
    </xf>
    <xf numFmtId="164" fontId="26" fillId="5" borderId="11" xfId="12" applyFont="1" applyFill="1" applyBorder="1" applyAlignment="1" applyProtection="1">
      <alignment horizontal="center" vertical="center"/>
      <protection locked="0"/>
    </xf>
    <xf numFmtId="0" fontId="26" fillId="5" borderId="11" xfId="10" applyFont="1" applyFill="1" applyBorder="1" applyAlignment="1" applyProtection="1">
      <alignment horizontal="center" vertical="center"/>
      <protection locked="0"/>
    </xf>
    <xf numFmtId="1" fontId="26" fillId="5" borderId="11" xfId="10" applyNumberFormat="1" applyFont="1" applyFill="1" applyBorder="1" applyAlignment="1" applyProtection="1">
      <alignment horizontal="center" vertical="center"/>
      <protection locked="0"/>
    </xf>
    <xf numFmtId="1" fontId="26" fillId="5" borderId="22" xfId="10" applyNumberFormat="1" applyFont="1" applyFill="1" applyBorder="1" applyAlignment="1" applyProtection="1">
      <alignment horizontal="center" vertical="center"/>
      <protection locked="0"/>
    </xf>
    <xf numFmtId="0" fontId="10" fillId="5" borderId="0" xfId="10" applyFont="1" applyFill="1"/>
    <xf numFmtId="0" fontId="45" fillId="5" borderId="15" xfId="0" applyFont="1" applyFill="1" applyBorder="1" applyProtection="1">
      <protection locked="0"/>
    </xf>
    <xf numFmtId="0" fontId="97" fillId="5" borderId="7" xfId="0" applyFont="1" applyFill="1" applyBorder="1" applyAlignment="1">
      <alignment horizontal="left"/>
    </xf>
    <xf numFmtId="165" fontId="26" fillId="16" borderId="7" xfId="0" applyNumberFormat="1" applyFont="1" applyFill="1" applyBorder="1" applyAlignment="1">
      <alignment horizontal="center"/>
    </xf>
    <xf numFmtId="165" fontId="26" fillId="16" borderId="7" xfId="0" applyNumberFormat="1" applyFont="1" applyFill="1" applyBorder="1" applyAlignment="1" applyProtection="1">
      <alignment horizontal="center"/>
      <protection locked="0"/>
    </xf>
    <xf numFmtId="165" fontId="26" fillId="16" borderId="40" xfId="0" applyNumberFormat="1" applyFont="1" applyFill="1" applyBorder="1" applyAlignment="1" applyProtection="1">
      <alignment horizontal="center"/>
      <protection locked="0"/>
    </xf>
    <xf numFmtId="0" fontId="45" fillId="5" borderId="15" xfId="0" applyFont="1" applyFill="1" applyBorder="1"/>
    <xf numFmtId="0" fontId="97" fillId="5" borderId="7" xfId="0" applyFont="1" applyFill="1" applyBorder="1" applyAlignment="1">
      <alignment horizontal="left" wrapText="1"/>
    </xf>
    <xf numFmtId="1" fontId="26" fillId="8" borderId="7" xfId="0" applyNumberFormat="1" applyFont="1" applyFill="1" applyBorder="1"/>
    <xf numFmtId="0" fontId="97" fillId="5" borderId="7" xfId="0" applyFont="1" applyFill="1" applyBorder="1" applyAlignment="1" applyProtection="1">
      <alignment horizontal="left"/>
      <protection locked="0"/>
    </xf>
    <xf numFmtId="164" fontId="26" fillId="16" borderId="7" xfId="1" applyFont="1" applyFill="1" applyBorder="1" applyAlignment="1" applyProtection="1">
      <alignment horizontal="right"/>
      <protection locked="0"/>
    </xf>
    <xf numFmtId="1" fontId="26" fillId="16" borderId="7" xfId="0" applyNumberFormat="1" applyFont="1" applyFill="1" applyBorder="1" applyAlignment="1" applyProtection="1">
      <alignment horizontal="center"/>
      <protection locked="0"/>
    </xf>
    <xf numFmtId="1" fontId="26" fillId="16" borderId="40" xfId="0" applyNumberFormat="1" applyFont="1" applyFill="1" applyBorder="1" applyAlignment="1" applyProtection="1">
      <alignment horizontal="center"/>
      <protection locked="0"/>
    </xf>
    <xf numFmtId="0" fontId="10" fillId="0" borderId="7" xfId="0" applyFont="1" applyBorder="1" applyAlignment="1">
      <alignment horizontal="center"/>
    </xf>
    <xf numFmtId="164" fontId="45" fillId="7" borderId="7" xfId="1" applyFont="1" applyFill="1" applyBorder="1" applyAlignment="1" applyProtection="1">
      <alignment horizontal="right"/>
    </xf>
    <xf numFmtId="0" fontId="0" fillId="5" borderId="0" xfId="0" applyFill="1" applyAlignment="1">
      <alignment horizontal="center" vertical="top"/>
    </xf>
    <xf numFmtId="0" fontId="11" fillId="5" borderId="0" xfId="0" applyFont="1" applyFill="1" applyAlignment="1">
      <alignment horizontal="center" vertical="top"/>
    </xf>
    <xf numFmtId="0" fontId="21" fillId="5" borderId="0" xfId="0" applyFont="1" applyFill="1" applyAlignment="1">
      <alignment horizontal="center" vertical="top"/>
    </xf>
    <xf numFmtId="164" fontId="22" fillId="5" borderId="12" xfId="1" applyFont="1" applyFill="1" applyBorder="1" applyAlignment="1" applyProtection="1">
      <alignment horizontal="center" vertical="center" wrapText="1"/>
    </xf>
    <xf numFmtId="164" fontId="22" fillId="5" borderId="9" xfId="1" applyFont="1" applyFill="1" applyBorder="1" applyAlignment="1" applyProtection="1">
      <alignment horizontal="center" vertical="center" wrapText="1"/>
    </xf>
    <xf numFmtId="164" fontId="22" fillId="5" borderId="38" xfId="1" applyFont="1" applyFill="1" applyBorder="1" applyAlignment="1" applyProtection="1">
      <alignment horizontal="center" vertical="center" wrapText="1"/>
    </xf>
    <xf numFmtId="164" fontId="22" fillId="5" borderId="8" xfId="1" applyFont="1" applyFill="1" applyBorder="1" applyAlignment="1" applyProtection="1">
      <alignment horizontal="center" vertical="center" wrapText="1"/>
    </xf>
    <xf numFmtId="164" fontId="22" fillId="5" borderId="19" xfId="1" applyFont="1" applyFill="1" applyBorder="1" applyAlignment="1" applyProtection="1">
      <alignment horizontal="center" vertical="center" wrapText="1"/>
    </xf>
    <xf numFmtId="0" fontId="27" fillId="5" borderId="0" xfId="0" applyFont="1" applyFill="1" applyAlignment="1">
      <alignment horizontal="right" vertical="top" wrapText="1"/>
    </xf>
    <xf numFmtId="164" fontId="27" fillId="5" borderId="0" xfId="1" applyFont="1" applyFill="1" applyBorder="1" applyAlignment="1" applyProtection="1">
      <alignment horizontal="center" vertical="top"/>
    </xf>
    <xf numFmtId="0" fontId="22" fillId="5" borderId="29" xfId="0" applyFont="1" applyFill="1" applyBorder="1" applyAlignment="1">
      <alignment horizontal="center" vertical="center"/>
    </xf>
    <xf numFmtId="0" fontId="22" fillId="5" borderId="32" xfId="0" applyFont="1" applyFill="1" applyBorder="1" applyAlignment="1">
      <alignment horizontal="center" vertical="center"/>
    </xf>
    <xf numFmtId="0" fontId="42" fillId="5" borderId="2" xfId="0" applyFont="1" applyFill="1" applyBorder="1" applyAlignment="1">
      <alignment horizontal="center" vertical="center"/>
    </xf>
    <xf numFmtId="0" fontId="42" fillId="5" borderId="4" xfId="0" applyFont="1" applyFill="1" applyBorder="1" applyAlignment="1">
      <alignment horizontal="center" vertical="center"/>
    </xf>
    <xf numFmtId="0" fontId="22" fillId="5" borderId="30" xfId="0" applyFont="1" applyFill="1" applyBorder="1" applyAlignment="1">
      <alignment horizontal="center" vertical="center" wrapText="1"/>
    </xf>
    <xf numFmtId="0" fontId="22" fillId="5" borderId="33" xfId="0" applyFont="1" applyFill="1" applyBorder="1" applyAlignment="1">
      <alignment horizontal="center" vertical="center" wrapText="1"/>
    </xf>
    <xf numFmtId="0" fontId="22" fillId="5" borderId="31" xfId="0" applyFont="1" applyFill="1" applyBorder="1" applyAlignment="1">
      <alignment horizontal="center" vertical="center" wrapText="1"/>
    </xf>
    <xf numFmtId="0" fontId="22" fillId="5" borderId="28" xfId="0" applyFont="1" applyFill="1" applyBorder="1" applyAlignment="1">
      <alignment horizontal="center" vertical="center" wrapText="1"/>
    </xf>
    <xf numFmtId="165" fontId="43" fillId="5" borderId="31" xfId="1" applyNumberFormat="1" applyFont="1" applyFill="1" applyBorder="1" applyAlignment="1" applyProtection="1">
      <alignment horizontal="center" vertical="center" wrapText="1"/>
    </xf>
    <xf numFmtId="165" fontId="43" fillId="5" borderId="28" xfId="1" applyNumberFormat="1" applyFont="1" applyFill="1" applyBorder="1" applyAlignment="1" applyProtection="1">
      <alignment horizontal="center" vertical="center" wrapText="1"/>
    </xf>
    <xf numFmtId="165" fontId="22" fillId="5" borderId="30" xfId="1" applyNumberFormat="1" applyFont="1" applyFill="1" applyBorder="1" applyAlignment="1" applyProtection="1">
      <alignment horizontal="center" vertical="center" wrapText="1"/>
    </xf>
    <xf numFmtId="165" fontId="22" fillId="5" borderId="33" xfId="1" applyNumberFormat="1" applyFont="1" applyFill="1" applyBorder="1" applyAlignment="1" applyProtection="1">
      <alignment horizontal="center" vertical="center" wrapText="1"/>
    </xf>
    <xf numFmtId="164" fontId="22" fillId="5" borderId="39" xfId="1" applyFont="1" applyFill="1" applyBorder="1" applyAlignment="1" applyProtection="1">
      <alignment horizontal="center" vertical="center" wrapText="1"/>
    </xf>
    <xf numFmtId="164" fontId="22" fillId="5" borderId="30" xfId="1" applyFont="1" applyFill="1" applyBorder="1" applyAlignment="1" applyProtection="1">
      <alignment horizontal="center" vertical="center" wrapText="1"/>
    </xf>
    <xf numFmtId="164" fontId="22" fillId="5" borderId="33" xfId="1" applyFont="1" applyFill="1" applyBorder="1" applyAlignment="1" applyProtection="1">
      <alignment horizontal="center" vertical="center" wrapText="1"/>
    </xf>
    <xf numFmtId="0" fontId="22" fillId="5" borderId="31" xfId="0" applyFont="1" applyFill="1" applyBorder="1" applyAlignment="1">
      <alignment horizontal="center" vertical="top" wrapText="1"/>
    </xf>
    <xf numFmtId="0" fontId="22" fillId="5" borderId="28" xfId="0" applyFont="1" applyFill="1" applyBorder="1" applyAlignment="1">
      <alignment horizontal="center" vertical="top" wrapText="1"/>
    </xf>
    <xf numFmtId="0" fontId="22" fillId="5" borderId="30" xfId="0" applyFont="1" applyFill="1" applyBorder="1" applyAlignment="1">
      <alignment horizontal="center" vertical="top" wrapText="1"/>
    </xf>
    <xf numFmtId="0" fontId="22" fillId="5" borderId="33" xfId="0" applyFont="1" applyFill="1" applyBorder="1" applyAlignment="1">
      <alignment horizontal="center" vertical="top" wrapText="1"/>
    </xf>
    <xf numFmtId="0" fontId="22" fillId="5" borderId="8" xfId="0" applyFont="1" applyFill="1" applyBorder="1" applyAlignment="1">
      <alignment horizontal="center" vertical="center" wrapText="1"/>
    </xf>
    <xf numFmtId="0" fontId="22" fillId="5" borderId="19" xfId="0" applyFont="1" applyFill="1" applyBorder="1" applyAlignment="1">
      <alignment horizontal="center" vertical="center" wrapText="1"/>
    </xf>
    <xf numFmtId="0" fontId="22" fillId="5" borderId="10" xfId="0" applyFont="1" applyFill="1" applyBorder="1" applyAlignment="1">
      <alignment horizontal="center" vertical="center" wrapText="1"/>
    </xf>
    <xf numFmtId="0" fontId="22" fillId="5" borderId="20" xfId="0" applyFont="1" applyFill="1" applyBorder="1" applyAlignment="1">
      <alignment horizontal="center" vertical="center" wrapText="1"/>
    </xf>
    <xf numFmtId="164" fontId="10" fillId="0" borderId="0" xfId="7" applyFont="1" applyFill="1" applyBorder="1" applyAlignment="1">
      <alignment horizontal="center" vertical="top"/>
    </xf>
    <xf numFmtId="164" fontId="22" fillId="0" borderId="0" xfId="11" applyFont="1" applyFill="1" applyBorder="1" applyAlignment="1" applyProtection="1">
      <alignment horizontal="center" vertical="center" wrapText="1"/>
    </xf>
    <xf numFmtId="164" fontId="22" fillId="0" borderId="0" xfId="11" applyFont="1" applyFill="1" applyBorder="1" applyAlignment="1" applyProtection="1">
      <alignment horizontal="center" vertical="center"/>
    </xf>
    <xf numFmtId="0" fontId="22" fillId="0" borderId="0" xfId="10" applyFont="1" applyAlignment="1">
      <alignment horizontal="center" vertical="center"/>
    </xf>
    <xf numFmtId="0" fontId="22" fillId="0" borderId="0" xfId="10" applyFont="1" applyAlignment="1">
      <alignment horizontal="right" vertical="center"/>
    </xf>
    <xf numFmtId="0" fontId="22" fillId="0" borderId="28" xfId="10" applyFont="1" applyBorder="1" applyAlignment="1">
      <alignment horizontal="center" vertical="top"/>
    </xf>
    <xf numFmtId="164" fontId="10" fillId="0" borderId="0" xfId="11" applyFont="1" applyFill="1" applyBorder="1" applyAlignment="1" applyProtection="1">
      <alignment horizontal="center" vertical="top"/>
    </xf>
    <xf numFmtId="0" fontId="10" fillId="0" borderId="0" xfId="10" applyFont="1" applyAlignment="1">
      <alignment horizontal="center" vertical="top"/>
    </xf>
    <xf numFmtId="0" fontId="10" fillId="0" borderId="0" xfId="10" applyFont="1" applyAlignment="1">
      <alignment horizontal="right" vertical="top"/>
    </xf>
    <xf numFmtId="164" fontId="22" fillId="0" borderId="23" xfId="11" applyFont="1" applyFill="1" applyBorder="1" applyAlignment="1">
      <alignment horizontal="right" vertical="top"/>
    </xf>
    <xf numFmtId="164" fontId="22" fillId="0" borderId="27" xfId="11" applyFont="1" applyFill="1" applyBorder="1" applyAlignment="1">
      <alignment horizontal="center" vertical="top"/>
    </xf>
    <xf numFmtId="164" fontId="22" fillId="0" borderId="18" xfId="11" applyFont="1" applyFill="1" applyBorder="1" applyAlignment="1">
      <alignment horizontal="center" vertical="top"/>
    </xf>
    <xf numFmtId="0" fontId="22" fillId="0" borderId="9" xfId="10" applyFont="1" applyBorder="1" applyAlignment="1">
      <alignment horizontal="center" vertical="top" wrapText="1"/>
    </xf>
    <xf numFmtId="0" fontId="22" fillId="0" borderId="11" xfId="10" applyFont="1" applyBorder="1" applyAlignment="1">
      <alignment horizontal="center" vertical="top" wrapText="1"/>
    </xf>
    <xf numFmtId="0" fontId="22" fillId="0" borderId="19" xfId="10" applyFont="1" applyBorder="1" applyAlignment="1">
      <alignment horizontal="center" vertical="top" wrapText="1"/>
    </xf>
    <xf numFmtId="164" fontId="0" fillId="0" borderId="0" xfId="11" applyFont="1" applyFill="1" applyBorder="1" applyAlignment="1">
      <alignment horizontal="right" vertical="top"/>
    </xf>
    <xf numFmtId="164" fontId="22" fillId="0" borderId="0" xfId="11" applyFont="1" applyFill="1" applyBorder="1" applyAlignment="1">
      <alignment horizontal="right" vertical="top"/>
    </xf>
    <xf numFmtId="164" fontId="22" fillId="0" borderId="25" xfId="11" applyFont="1" applyFill="1" applyBorder="1" applyAlignment="1">
      <alignment horizontal="right" vertical="top"/>
    </xf>
    <xf numFmtId="164" fontId="22" fillId="0" borderId="26" xfId="11" applyFont="1" applyFill="1" applyBorder="1" applyAlignment="1">
      <alignment horizontal="center" vertical="top"/>
    </xf>
    <xf numFmtId="164" fontId="22" fillId="0" borderId="14" xfId="11" applyFont="1" applyFill="1" applyBorder="1" applyAlignment="1">
      <alignment horizontal="center" vertical="top"/>
    </xf>
    <xf numFmtId="0" fontId="10" fillId="0" borderId="0" xfId="10" applyFont="1" applyAlignment="1">
      <alignment horizontal="left" vertical="top"/>
    </xf>
    <xf numFmtId="0" fontId="22" fillId="0" borderId="8" xfId="10" applyFont="1" applyBorder="1" applyAlignment="1">
      <alignment horizontal="center" vertical="center" wrapText="1"/>
    </xf>
    <xf numFmtId="0" fontId="22" fillId="0" borderId="10" xfId="10" applyFont="1" applyBorder="1" applyAlignment="1">
      <alignment horizontal="center" vertical="center" wrapText="1"/>
    </xf>
    <xf numFmtId="164" fontId="22" fillId="0" borderId="9" xfId="11" applyFont="1" applyFill="1" applyBorder="1" applyAlignment="1" applyProtection="1">
      <alignment horizontal="right" vertical="top" wrapText="1"/>
    </xf>
    <xf numFmtId="164" fontId="22" fillId="0" borderId="11" xfId="11" applyFont="1" applyFill="1" applyBorder="1" applyAlignment="1" applyProtection="1">
      <alignment horizontal="right" vertical="top" wrapText="1"/>
    </xf>
    <xf numFmtId="164" fontId="22" fillId="0" borderId="9" xfId="11" applyFont="1" applyFill="1" applyBorder="1" applyAlignment="1">
      <alignment horizontal="right" vertical="top" wrapText="1"/>
    </xf>
    <xf numFmtId="164" fontId="22" fillId="0" borderId="11" xfId="11" applyFont="1" applyFill="1" applyBorder="1" applyAlignment="1">
      <alignment horizontal="right" vertical="top" wrapText="1"/>
    </xf>
    <xf numFmtId="0" fontId="22" fillId="0" borderId="0" xfId="10" applyFont="1" applyAlignment="1">
      <alignment horizontal="center" vertical="top"/>
    </xf>
    <xf numFmtId="164" fontId="22" fillId="0" borderId="0" xfId="12" applyFont="1" applyFill="1" applyBorder="1" applyAlignment="1" applyProtection="1">
      <alignment horizontal="center" vertical="center" wrapText="1"/>
    </xf>
    <xf numFmtId="164" fontId="22" fillId="0" borderId="0" xfId="12" applyFont="1" applyFill="1" applyBorder="1" applyAlignment="1" applyProtection="1">
      <alignment horizontal="center" vertical="center"/>
    </xf>
    <xf numFmtId="164" fontId="10" fillId="0" borderId="0" xfId="12" applyFont="1" applyFill="1" applyBorder="1" applyAlignment="1" applyProtection="1">
      <alignment horizontal="center" vertical="top"/>
    </xf>
    <xf numFmtId="164" fontId="22" fillId="0" borderId="23" xfId="12" applyFont="1" applyFill="1" applyBorder="1" applyAlignment="1">
      <alignment horizontal="right" vertical="top"/>
    </xf>
    <xf numFmtId="164" fontId="22" fillId="0" borderId="27" xfId="12" applyFont="1" applyFill="1" applyBorder="1" applyAlignment="1">
      <alignment horizontal="center" vertical="top"/>
    </xf>
    <xf numFmtId="164" fontId="22" fillId="0" borderId="18" xfId="12" applyFont="1" applyFill="1" applyBorder="1" applyAlignment="1">
      <alignment horizontal="center" vertical="top"/>
    </xf>
    <xf numFmtId="164" fontId="0" fillId="0" borderId="0" xfId="12" applyFont="1" applyFill="1" applyBorder="1" applyAlignment="1">
      <alignment horizontal="right" vertical="top"/>
    </xf>
    <xf numFmtId="164" fontId="22" fillId="0" borderId="0" xfId="12" applyFont="1" applyFill="1" applyBorder="1" applyAlignment="1">
      <alignment horizontal="right" vertical="top"/>
    </xf>
    <xf numFmtId="164" fontId="22" fillId="0" borderId="25" xfId="12" applyFont="1" applyFill="1" applyBorder="1" applyAlignment="1">
      <alignment horizontal="right" vertical="top"/>
    </xf>
    <xf numFmtId="164" fontId="22" fillId="0" borderId="26" xfId="12" applyFont="1" applyFill="1" applyBorder="1" applyAlignment="1">
      <alignment horizontal="center" vertical="top"/>
    </xf>
    <xf numFmtId="164" fontId="22" fillId="0" borderId="14" xfId="12" applyFont="1" applyFill="1" applyBorder="1" applyAlignment="1">
      <alignment horizontal="center" vertical="top"/>
    </xf>
    <xf numFmtId="164" fontId="22" fillId="0" borderId="9" xfId="12" applyFont="1" applyFill="1" applyBorder="1" applyAlignment="1" applyProtection="1">
      <alignment horizontal="right" vertical="top" wrapText="1"/>
    </xf>
    <xf numFmtId="164" fontId="22" fillId="0" borderId="11" xfId="12" applyFont="1" applyFill="1" applyBorder="1" applyAlignment="1" applyProtection="1">
      <alignment horizontal="right" vertical="top" wrapText="1"/>
    </xf>
    <xf numFmtId="164" fontId="22" fillId="0" borderId="9" xfId="12" applyFont="1" applyFill="1" applyBorder="1" applyAlignment="1">
      <alignment horizontal="right" vertical="top" wrapText="1"/>
    </xf>
    <xf numFmtId="164" fontId="22" fillId="0" borderId="11" xfId="12" applyFont="1" applyFill="1" applyBorder="1" applyAlignment="1">
      <alignment horizontal="right" vertical="top" wrapText="1"/>
    </xf>
    <xf numFmtId="0" fontId="17" fillId="0" borderId="0" xfId="2" applyFont="1" applyAlignment="1">
      <alignment horizontal="center" vertical="top"/>
    </xf>
    <xf numFmtId="0" fontId="12" fillId="0" borderId="0" xfId="2" applyFont="1" applyAlignment="1">
      <alignment horizontal="center" vertical="top"/>
    </xf>
    <xf numFmtId="0" fontId="29" fillId="0" borderId="0" xfId="2" applyFont="1" applyAlignment="1">
      <alignment horizontal="center" vertical="top"/>
    </xf>
    <xf numFmtId="0" fontId="33" fillId="0" borderId="9" xfId="2" applyFont="1" applyBorder="1" applyAlignment="1">
      <alignment horizontal="center" vertical="top" wrapText="1"/>
    </xf>
    <xf numFmtId="0" fontId="33" fillId="0" borderId="19" xfId="2" applyFont="1" applyBorder="1" applyAlignment="1">
      <alignment horizontal="center" vertical="top" wrapText="1"/>
    </xf>
    <xf numFmtId="164" fontId="22" fillId="0" borderId="0" xfId="1" applyFont="1" applyFill="1" applyBorder="1" applyAlignment="1">
      <alignment horizontal="right" vertical="top"/>
    </xf>
    <xf numFmtId="164" fontId="22" fillId="0" borderId="0" xfId="1" applyFont="1" applyFill="1" applyBorder="1" applyAlignment="1">
      <alignment horizontal="center" vertical="top"/>
    </xf>
    <xf numFmtId="164" fontId="22" fillId="0" borderId="25" xfId="1" applyFont="1" applyFill="1" applyBorder="1" applyAlignment="1">
      <alignment horizontal="right" vertical="top"/>
    </xf>
    <xf numFmtId="164" fontId="22" fillId="0" borderId="26" xfId="1" applyFont="1" applyFill="1" applyBorder="1" applyAlignment="1">
      <alignment horizontal="center" vertical="top"/>
    </xf>
    <xf numFmtId="164" fontId="22" fillId="0" borderId="14" xfId="1" applyFont="1" applyFill="1" applyBorder="1" applyAlignment="1">
      <alignment horizontal="center" vertical="top"/>
    </xf>
    <xf numFmtId="0" fontId="10" fillId="0" borderId="0" xfId="2" applyFont="1" applyAlignment="1">
      <alignment horizontal="left" vertical="top"/>
    </xf>
    <xf numFmtId="0" fontId="33" fillId="0" borderId="11" xfId="2" applyFont="1" applyBorder="1" applyAlignment="1">
      <alignment horizontal="center" vertical="top" wrapText="1"/>
    </xf>
    <xf numFmtId="164" fontId="22" fillId="0" borderId="23" xfId="1" applyFont="1" applyFill="1" applyBorder="1" applyAlignment="1">
      <alignment horizontal="right" vertical="top"/>
    </xf>
    <xf numFmtId="164" fontId="22" fillId="0" borderId="27" xfId="1" applyFont="1" applyFill="1" applyBorder="1" applyAlignment="1">
      <alignment horizontal="center" vertical="top"/>
    </xf>
    <xf numFmtId="164" fontId="22" fillId="0" borderId="18" xfId="1" applyFont="1" applyFill="1" applyBorder="1" applyAlignment="1">
      <alignment horizontal="center" vertical="top"/>
    </xf>
    <xf numFmtId="164" fontId="38" fillId="0" borderId="0" xfId="1" applyFont="1" applyFill="1" applyBorder="1" applyAlignment="1" applyProtection="1">
      <alignment horizontal="center" vertical="center" wrapText="1"/>
    </xf>
    <xf numFmtId="164" fontId="38" fillId="0" borderId="0" xfId="1" applyFont="1" applyFill="1" applyBorder="1" applyAlignment="1" applyProtection="1">
      <alignment horizontal="center" vertical="center"/>
    </xf>
    <xf numFmtId="0" fontId="38" fillId="0" borderId="0" xfId="2" applyFont="1" applyAlignment="1">
      <alignment horizontal="center" vertical="center"/>
    </xf>
    <xf numFmtId="0" fontId="38" fillId="0" borderId="0" xfId="2" applyFont="1" applyAlignment="1">
      <alignment horizontal="right" vertical="center"/>
    </xf>
    <xf numFmtId="0" fontId="22" fillId="0" borderId="28" xfId="2" applyFont="1" applyBorder="1" applyAlignment="1">
      <alignment horizontal="center" vertical="top"/>
    </xf>
    <xf numFmtId="164" fontId="39" fillId="0" borderId="0" xfId="1" applyFont="1" applyFill="1" applyBorder="1" applyAlignment="1" applyProtection="1">
      <alignment horizontal="center" vertical="top"/>
    </xf>
    <xf numFmtId="0" fontId="39" fillId="0" borderId="0" xfId="2" applyFont="1" applyAlignment="1">
      <alignment horizontal="center" vertical="top"/>
    </xf>
    <xf numFmtId="0" fontId="39" fillId="0" borderId="0" xfId="2" applyFont="1" applyAlignment="1">
      <alignment horizontal="right" vertical="top"/>
    </xf>
    <xf numFmtId="0" fontId="10" fillId="0" borderId="0" xfId="2" applyFont="1" applyAlignment="1">
      <alignment horizontal="center" vertical="top"/>
    </xf>
    <xf numFmtId="0" fontId="33" fillId="0" borderId="8" xfId="2" applyFont="1" applyBorder="1" applyAlignment="1">
      <alignment horizontal="center" vertical="center" wrapText="1"/>
    </xf>
    <xf numFmtId="0" fontId="33" fillId="0" borderId="10" xfId="2" applyFont="1" applyBorder="1" applyAlignment="1">
      <alignment horizontal="center" vertical="center" wrapText="1"/>
    </xf>
    <xf numFmtId="164" fontId="33" fillId="0" borderId="9" xfId="1" applyFont="1" applyFill="1" applyBorder="1" applyAlignment="1" applyProtection="1">
      <alignment horizontal="right" vertical="top" wrapText="1"/>
    </xf>
    <xf numFmtId="164" fontId="33" fillId="0" borderId="11" xfId="1" applyFont="1" applyFill="1" applyBorder="1" applyAlignment="1" applyProtection="1">
      <alignment horizontal="right" vertical="top" wrapText="1"/>
    </xf>
    <xf numFmtId="164" fontId="33" fillId="0" borderId="9" xfId="1" applyFont="1" applyFill="1" applyBorder="1" applyAlignment="1">
      <alignment horizontal="right" vertical="top" wrapText="1"/>
    </xf>
    <xf numFmtId="164" fontId="33" fillId="0" borderId="11" xfId="1" applyFont="1" applyFill="1" applyBorder="1" applyAlignment="1">
      <alignment horizontal="right" vertical="top" wrapText="1"/>
    </xf>
    <xf numFmtId="0" fontId="10" fillId="0" borderId="0" xfId="10" applyFont="1" applyAlignment="1">
      <alignment horizontal="left" vertical="top" wrapText="1"/>
    </xf>
    <xf numFmtId="0" fontId="22" fillId="0" borderId="28" xfId="10" applyFont="1" applyBorder="1" applyAlignment="1">
      <alignment horizontal="center"/>
    </xf>
    <xf numFmtId="0" fontId="10" fillId="0" borderId="0" xfId="10" applyFont="1" applyAlignment="1">
      <alignment horizontal="center"/>
    </xf>
    <xf numFmtId="0" fontId="12" fillId="0" borderId="0" xfId="10" applyFont="1" applyAlignment="1">
      <alignment horizontal="center"/>
    </xf>
    <xf numFmtId="0" fontId="98" fillId="0" borderId="0" xfId="10" applyFont="1" applyAlignment="1">
      <alignment horizontal="left"/>
    </xf>
    <xf numFmtId="0" fontId="117" fillId="34" borderId="0" xfId="10" applyFont="1" applyFill="1" applyAlignment="1" applyProtection="1">
      <alignment horizontal="left"/>
      <protection locked="0"/>
    </xf>
    <xf numFmtId="164" fontId="10" fillId="0" borderId="0" xfId="7" applyFont="1" applyFill="1" applyBorder="1" applyAlignment="1" applyProtection="1">
      <alignment horizontal="center"/>
    </xf>
    <xf numFmtId="164" fontId="22" fillId="34" borderId="28" xfId="12" applyFont="1" applyFill="1" applyBorder="1" applyAlignment="1" applyProtection="1">
      <alignment horizontal="center"/>
      <protection locked="0"/>
    </xf>
    <xf numFmtId="0" fontId="22" fillId="34" borderId="28" xfId="10" applyFont="1" applyFill="1" applyBorder="1" applyAlignment="1" applyProtection="1">
      <alignment horizontal="center"/>
      <protection locked="0"/>
    </xf>
    <xf numFmtId="0" fontId="22" fillId="34" borderId="28" xfId="10" applyFont="1" applyFill="1" applyBorder="1" applyAlignment="1" applyProtection="1">
      <alignment horizontal="right"/>
      <protection locked="0"/>
    </xf>
    <xf numFmtId="164" fontId="10" fillId="34" borderId="0" xfId="12" applyFont="1" applyFill="1" applyBorder="1" applyAlignment="1" applyProtection="1">
      <alignment horizontal="center"/>
      <protection locked="0"/>
    </xf>
    <xf numFmtId="0" fontId="10" fillId="34" borderId="0" xfId="10" applyFont="1" applyFill="1" applyAlignment="1" applyProtection="1">
      <alignment horizontal="center"/>
      <protection locked="0"/>
    </xf>
    <xf numFmtId="0" fontId="10" fillId="34" borderId="0" xfId="10" applyFont="1" applyFill="1" applyAlignment="1" applyProtection="1">
      <alignment horizontal="right"/>
      <protection locked="0"/>
    </xf>
    <xf numFmtId="164" fontId="10" fillId="0" borderId="23" xfId="12" applyFont="1" applyFill="1" applyBorder="1" applyAlignment="1" applyProtection="1">
      <alignment horizontal="right"/>
    </xf>
    <xf numFmtId="164" fontId="10" fillId="0" borderId="27" xfId="12" applyFont="1" applyFill="1" applyBorder="1" applyAlignment="1" applyProtection="1">
      <alignment horizontal="center"/>
    </xf>
    <xf numFmtId="164" fontId="10" fillId="0" borderId="18" xfId="12" applyFont="1" applyFill="1" applyBorder="1" applyAlignment="1" applyProtection="1">
      <alignment horizontal="center"/>
    </xf>
    <xf numFmtId="0" fontId="26" fillId="4" borderId="82" xfId="10" applyFont="1" applyFill="1" applyBorder="1" applyAlignment="1">
      <alignment horizontal="center" vertical="center" wrapText="1"/>
    </xf>
    <xf numFmtId="0" fontId="26" fillId="4" borderId="52" xfId="10" applyFont="1" applyFill="1" applyBorder="1" applyAlignment="1">
      <alignment horizontal="center" vertical="center" wrapText="1"/>
    </xf>
    <xf numFmtId="0" fontId="26" fillId="4" borderId="38" xfId="10" applyFont="1" applyFill="1" applyBorder="1" applyAlignment="1">
      <alignment horizontal="center" vertical="center" wrapText="1"/>
    </xf>
    <xf numFmtId="0" fontId="26" fillId="4" borderId="31" xfId="10" applyFont="1" applyFill="1" applyBorder="1" applyAlignment="1">
      <alignment horizontal="center" vertical="center" wrapText="1"/>
    </xf>
    <xf numFmtId="0" fontId="26" fillId="4" borderId="34" xfId="10" applyFont="1" applyFill="1" applyBorder="1" applyAlignment="1">
      <alignment horizontal="center" vertical="center" wrapText="1"/>
    </xf>
    <xf numFmtId="164" fontId="10" fillId="0" borderId="0" xfId="12" applyFont="1" applyFill="1" applyBorder="1" applyAlignment="1" applyProtection="1">
      <alignment horizontal="right"/>
    </xf>
    <xf numFmtId="164" fontId="10" fillId="0" borderId="25" xfId="12" applyFont="1" applyFill="1" applyBorder="1" applyAlignment="1" applyProtection="1">
      <alignment horizontal="right"/>
    </xf>
    <xf numFmtId="164" fontId="10" fillId="0" borderId="26" xfId="12" applyFont="1" applyFill="1" applyBorder="1" applyAlignment="1" applyProtection="1">
      <alignment horizontal="center"/>
    </xf>
    <xf numFmtId="164" fontId="10" fillId="0" borderId="14" xfId="12" applyFont="1" applyFill="1" applyBorder="1" applyAlignment="1" applyProtection="1">
      <alignment horizontal="center"/>
    </xf>
    <xf numFmtId="0" fontId="10" fillId="0" borderId="0" xfId="10" applyFont="1" applyAlignment="1">
      <alignment horizontal="left"/>
    </xf>
    <xf numFmtId="0" fontId="21" fillId="0" borderId="0" xfId="10" applyFont="1" applyAlignment="1">
      <alignment horizontal="center"/>
    </xf>
    <xf numFmtId="0" fontId="26" fillId="4" borderId="83" xfId="10" applyFont="1" applyFill="1" applyBorder="1" applyAlignment="1">
      <alignment horizontal="center" vertical="center" wrapText="1"/>
    </xf>
    <xf numFmtId="0" fontId="26" fillId="4" borderId="84" xfId="10" applyFont="1" applyFill="1" applyBorder="1" applyAlignment="1">
      <alignment horizontal="center" vertical="center" wrapText="1"/>
    </xf>
    <xf numFmtId="164" fontId="26" fillId="4" borderId="82" xfId="12" applyFont="1" applyFill="1" applyBorder="1" applyAlignment="1" applyProtection="1">
      <alignment horizontal="center" vertical="center" wrapText="1"/>
    </xf>
    <xf numFmtId="164" fontId="26" fillId="4" borderId="52" xfId="12" applyFont="1" applyFill="1" applyBorder="1" applyAlignment="1" applyProtection="1">
      <alignment horizontal="center" vertical="center" wrapText="1"/>
    </xf>
    <xf numFmtId="0" fontId="17" fillId="0" borderId="0" xfId="10" applyFont="1" applyAlignment="1">
      <alignment horizontal="center" vertical="top"/>
    </xf>
    <xf numFmtId="0" fontId="12" fillId="0" borderId="0" xfId="10" applyFont="1" applyAlignment="1">
      <alignment horizontal="center" vertical="top"/>
    </xf>
    <xf numFmtId="0" fontId="21" fillId="0" borderId="0" xfId="10" applyFont="1" applyAlignment="1">
      <alignment horizontal="center" vertical="top"/>
    </xf>
    <xf numFmtId="164" fontId="7" fillId="0" borderId="0" xfId="12" applyFont="1" applyFill="1" applyBorder="1" applyAlignment="1">
      <alignment horizontal="right" vertical="top"/>
    </xf>
    <xf numFmtId="164" fontId="22" fillId="0" borderId="26" xfId="12" applyFont="1" applyFill="1" applyBorder="1" applyAlignment="1">
      <alignment horizontal="right" vertical="top"/>
    </xf>
    <xf numFmtId="164" fontId="22" fillId="0" borderId="14" xfId="12" applyFont="1" applyFill="1" applyBorder="1" applyAlignment="1">
      <alignment horizontal="right" vertical="top"/>
    </xf>
    <xf numFmtId="164" fontId="39" fillId="0" borderId="0" xfId="7" applyFont="1" applyFill="1" applyBorder="1" applyAlignment="1">
      <alignment horizontal="center" vertical="top"/>
    </xf>
    <xf numFmtId="164" fontId="38" fillId="0" borderId="0" xfId="12" applyFont="1" applyFill="1" applyBorder="1" applyAlignment="1" applyProtection="1">
      <alignment horizontal="center" vertical="center" wrapText="1"/>
    </xf>
    <xf numFmtId="164" fontId="38" fillId="0" borderId="0" xfId="12" applyFont="1" applyFill="1" applyBorder="1" applyAlignment="1" applyProtection="1">
      <alignment horizontal="center" vertical="center"/>
    </xf>
    <xf numFmtId="0" fontId="38" fillId="0" borderId="0" xfId="10" applyFont="1" applyAlignment="1">
      <alignment horizontal="center" vertical="center"/>
    </xf>
    <xf numFmtId="0" fontId="38" fillId="0" borderId="0" xfId="10" applyFont="1" applyAlignment="1">
      <alignment horizontal="right" vertical="center"/>
    </xf>
    <xf numFmtId="0" fontId="38" fillId="0" borderId="28" xfId="10" applyFont="1" applyBorder="1" applyAlignment="1">
      <alignment horizontal="center" vertical="top"/>
    </xf>
    <xf numFmtId="164" fontId="39" fillId="0" borderId="0" xfId="12" applyFont="1" applyFill="1" applyBorder="1" applyAlignment="1" applyProtection="1">
      <alignment horizontal="center" vertical="top"/>
    </xf>
    <xf numFmtId="0" fontId="39" fillId="0" borderId="0" xfId="10" applyFont="1" applyAlignment="1">
      <alignment horizontal="center" vertical="top"/>
    </xf>
    <xf numFmtId="0" fontId="39" fillId="0" borderId="0" xfId="10" applyFont="1" applyAlignment="1">
      <alignment horizontal="right" vertical="top"/>
    </xf>
    <xf numFmtId="164" fontId="38" fillId="0" borderId="23" xfId="12" applyFont="1" applyFill="1" applyBorder="1" applyAlignment="1">
      <alignment horizontal="right" vertical="top"/>
    </xf>
    <xf numFmtId="164" fontId="38" fillId="0" borderId="27" xfId="12" applyFont="1" applyFill="1" applyBorder="1" applyAlignment="1">
      <alignment horizontal="center" vertical="top"/>
    </xf>
    <xf numFmtId="164" fontId="38" fillId="0" borderId="18" xfId="12" applyFont="1" applyFill="1" applyBorder="1" applyAlignment="1">
      <alignment horizontal="center" vertical="top"/>
    </xf>
    <xf numFmtId="0" fontId="38" fillId="0" borderId="9" xfId="10" applyFont="1" applyBorder="1" applyAlignment="1">
      <alignment horizontal="center" vertical="top" wrapText="1"/>
    </xf>
    <xf numFmtId="0" fontId="38" fillId="0" borderId="11" xfId="10" applyFont="1" applyBorder="1" applyAlignment="1">
      <alignment horizontal="center" vertical="top" wrapText="1"/>
    </xf>
    <xf numFmtId="0" fontId="38" fillId="0" borderId="19" xfId="10" applyFont="1" applyBorder="1" applyAlignment="1">
      <alignment horizontal="center" vertical="top" wrapText="1"/>
    </xf>
    <xf numFmtId="164" fontId="53" fillId="0" borderId="0" xfId="12" applyFont="1" applyFill="1" applyBorder="1" applyAlignment="1">
      <alignment horizontal="right" vertical="top"/>
    </xf>
    <xf numFmtId="164" fontId="38" fillId="0" borderId="0" xfId="12" applyFont="1" applyFill="1" applyBorder="1" applyAlignment="1">
      <alignment horizontal="right" vertical="top"/>
    </xf>
    <xf numFmtId="164" fontId="38" fillId="0" borderId="25" xfId="12" applyFont="1" applyFill="1" applyBorder="1" applyAlignment="1">
      <alignment horizontal="right" vertical="top"/>
    </xf>
    <xf numFmtId="164" fontId="38" fillId="0" borderId="26" xfId="12" applyFont="1" applyFill="1" applyBorder="1" applyAlignment="1">
      <alignment horizontal="center" vertical="top"/>
    </xf>
    <xf numFmtId="164" fontId="38" fillId="0" borderId="14" xfId="12" applyFont="1" applyFill="1" applyBorder="1" applyAlignment="1">
      <alignment horizontal="center" vertical="top"/>
    </xf>
    <xf numFmtId="0" fontId="39" fillId="0" borderId="0" xfId="10" applyFont="1" applyAlignment="1">
      <alignment horizontal="left" vertical="top"/>
    </xf>
    <xf numFmtId="0" fontId="64" fillId="0" borderId="0" xfId="10" applyFont="1" applyAlignment="1">
      <alignment horizontal="center" vertical="top"/>
    </xf>
    <xf numFmtId="0" fontId="70" fillId="0" borderId="0" xfId="10" applyFont="1" applyAlignment="1">
      <alignment horizontal="center" vertical="top"/>
    </xf>
    <xf numFmtId="0" fontId="29" fillId="0" borderId="0" xfId="10" applyFont="1" applyAlignment="1">
      <alignment horizontal="center" vertical="top"/>
    </xf>
    <xf numFmtId="0" fontId="38" fillId="0" borderId="8" xfId="10" applyFont="1" applyBorder="1" applyAlignment="1">
      <alignment horizontal="center" vertical="center" wrapText="1"/>
    </xf>
    <xf numFmtId="0" fontId="38" fillId="0" borderId="10" xfId="10" applyFont="1" applyBorder="1" applyAlignment="1">
      <alignment horizontal="center" vertical="center" wrapText="1"/>
    </xf>
    <xf numFmtId="164" fontId="38" fillId="0" borderId="9" xfId="12" applyFont="1" applyFill="1" applyBorder="1" applyAlignment="1" applyProtection="1">
      <alignment horizontal="right" vertical="top" wrapText="1"/>
    </xf>
    <xf numFmtId="164" fontId="38" fillId="0" borderId="11" xfId="12" applyFont="1" applyFill="1" applyBorder="1" applyAlignment="1" applyProtection="1">
      <alignment horizontal="right" vertical="top" wrapText="1"/>
    </xf>
    <xf numFmtId="164" fontId="38" fillId="0" borderId="9" xfId="12" applyFont="1" applyFill="1" applyBorder="1" applyAlignment="1">
      <alignment horizontal="right" vertical="top" wrapText="1"/>
    </xf>
    <xf numFmtId="164" fontId="38" fillId="0" borderId="11" xfId="12" applyFont="1" applyFill="1" applyBorder="1" applyAlignment="1">
      <alignment horizontal="right" vertical="top" wrapText="1"/>
    </xf>
    <xf numFmtId="0" fontId="14" fillId="0" borderId="1" xfId="0" applyFont="1" applyBorder="1" applyAlignment="1">
      <alignment horizontal="center" vertical="center" wrapText="1"/>
    </xf>
    <xf numFmtId="0" fontId="16" fillId="0" borderId="1" xfId="0" applyFont="1" applyBorder="1" applyAlignment="1">
      <alignment horizontal="center" vertical="center"/>
    </xf>
    <xf numFmtId="0" fontId="0" fillId="0" borderId="1" xfId="0" applyBorder="1" applyAlignment="1">
      <alignment horizontal="center" vertical="center"/>
    </xf>
    <xf numFmtId="0" fontId="18" fillId="0" borderId="2" xfId="0" applyFont="1"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16" fillId="0" borderId="2"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4" xfId="0" applyFont="1" applyBorder="1" applyAlignment="1">
      <alignment horizontal="center" vertical="center" wrapText="1"/>
    </xf>
    <xf numFmtId="0" fontId="0" fillId="0" borderId="2" xfId="0" applyBorder="1" applyAlignment="1">
      <alignment horizontal="center" vertical="center" wrapText="1"/>
    </xf>
    <xf numFmtId="0" fontId="0" fillId="0" borderId="1" xfId="0" applyBorder="1" applyAlignment="1">
      <alignment horizontal="center" vertical="center" wrapText="1"/>
    </xf>
    <xf numFmtId="0" fontId="10" fillId="0" borderId="2"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19" fillId="0" borderId="2" xfId="0" applyFont="1" applyBorder="1" applyAlignment="1">
      <alignment horizontal="center" vertical="center" wrapText="1"/>
    </xf>
    <xf numFmtId="0" fontId="19" fillId="0" borderId="3" xfId="0" applyFont="1" applyBorder="1" applyAlignment="1">
      <alignment horizontal="center" vertical="center" wrapText="1"/>
    </xf>
    <xf numFmtId="0" fontId="19" fillId="0" borderId="4" xfId="0" applyFont="1" applyBorder="1" applyAlignment="1">
      <alignment horizontal="center" vertical="center" wrapText="1"/>
    </xf>
    <xf numFmtId="0" fontId="19" fillId="0" borderId="1" xfId="0" applyFont="1" applyBorder="1" applyAlignment="1">
      <alignment horizontal="center" wrapText="1"/>
    </xf>
    <xf numFmtId="4" fontId="0" fillId="0" borderId="2" xfId="0" applyNumberFormat="1" applyBorder="1" applyAlignment="1">
      <alignment horizontal="right" wrapText="1"/>
    </xf>
    <xf numFmtId="0" fontId="0" fillId="0" borderId="3" xfId="0" applyBorder="1" applyAlignment="1">
      <alignment horizontal="right" wrapText="1"/>
    </xf>
    <xf numFmtId="0" fontId="0" fillId="0" borderId="4" xfId="0" applyBorder="1" applyAlignment="1">
      <alignment horizontal="right" wrapText="1"/>
    </xf>
    <xf numFmtId="0" fontId="0" fillId="2" borderId="3" xfId="0" applyFill="1" applyBorder="1" applyAlignment="1">
      <alignment horizontal="center"/>
    </xf>
    <xf numFmtId="0" fontId="0" fillId="2" borderId="4" xfId="0" applyFill="1" applyBorder="1" applyAlignment="1">
      <alignment horizont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2" xfId="0" applyBorder="1" applyAlignment="1">
      <alignment horizontal="center" vertical="center"/>
    </xf>
    <xf numFmtId="0" fontId="20" fillId="0" borderId="2" xfId="0" applyFont="1" applyBorder="1" applyAlignment="1">
      <alignment horizontal="center" vertical="center" wrapText="1"/>
    </xf>
    <xf numFmtId="0" fontId="20" fillId="0" borderId="3" xfId="0" applyFont="1" applyBorder="1" applyAlignment="1">
      <alignment horizontal="center" vertical="center" wrapText="1"/>
    </xf>
    <xf numFmtId="0" fontId="20" fillId="0" borderId="4" xfId="0" applyFont="1" applyBorder="1" applyAlignment="1">
      <alignment horizontal="center" vertical="center" wrapText="1"/>
    </xf>
    <xf numFmtId="0" fontId="19" fillId="0" borderId="2" xfId="0" applyFont="1" applyBorder="1" applyAlignment="1">
      <alignment horizontal="center" wrapText="1"/>
    </xf>
    <xf numFmtId="0" fontId="19" fillId="0" borderId="3" xfId="0" applyFont="1" applyBorder="1" applyAlignment="1">
      <alignment horizontal="center" wrapText="1"/>
    </xf>
    <xf numFmtId="0" fontId="19" fillId="0" borderId="4" xfId="0" applyFont="1" applyBorder="1" applyAlignment="1">
      <alignment horizontal="center" wrapText="1"/>
    </xf>
    <xf numFmtId="0" fontId="10" fillId="0" borderId="3" xfId="0" applyFont="1" applyBorder="1" applyAlignment="1">
      <alignment horizontal="center" wrapText="1"/>
    </xf>
    <xf numFmtId="0" fontId="10" fillId="0" borderId="2" xfId="0" applyFont="1" applyBorder="1" applyAlignment="1">
      <alignment horizontal="center" wrapText="1"/>
    </xf>
    <xf numFmtId="0" fontId="10" fillId="0" borderId="4" xfId="0" applyFont="1" applyBorder="1" applyAlignment="1">
      <alignment horizontal="center" wrapText="1"/>
    </xf>
    <xf numFmtId="1" fontId="26" fillId="0" borderId="11" xfId="10" applyNumberFormat="1" applyFont="1" applyBorder="1" applyAlignment="1" applyProtection="1">
      <alignment horizontal="center"/>
    </xf>
    <xf numFmtId="0" fontId="118" fillId="0" borderId="39" xfId="10" applyFont="1" applyBorder="1" applyAlignment="1" applyProtection="1"/>
    <xf numFmtId="0" fontId="10" fillId="0" borderId="7" xfId="0" applyFont="1" applyBorder="1" applyAlignment="1" applyProtection="1"/>
    <xf numFmtId="165" fontId="10" fillId="0" borderId="7" xfId="0" applyNumberFormat="1" applyFont="1" applyBorder="1" applyAlignment="1" applyProtection="1">
      <alignment horizontal="right"/>
    </xf>
    <xf numFmtId="165" fontId="10" fillId="0" borderId="7" xfId="0" applyNumberFormat="1" applyFont="1" applyBorder="1" applyAlignment="1" applyProtection="1">
      <alignment horizontal="center"/>
    </xf>
    <xf numFmtId="164" fontId="10" fillId="0" borderId="7" xfId="1" applyFont="1" applyFill="1" applyBorder="1" applyAlignment="1" applyProtection="1">
      <alignment horizontal="right"/>
    </xf>
    <xf numFmtId="2" fontId="45" fillId="8" borderId="7" xfId="0" applyNumberFormat="1" applyFont="1" applyFill="1" applyBorder="1" applyAlignment="1" applyProtection="1">
      <alignment horizontal="center"/>
    </xf>
    <xf numFmtId="164" fontId="10" fillId="8" borderId="7" xfId="0" applyNumberFormat="1" applyFont="1" applyFill="1" applyBorder="1" applyAlignment="1" applyProtection="1">
      <alignment horizontal="center"/>
    </xf>
  </cellXfs>
  <cellStyles count="16">
    <cellStyle name="Comma" xfId="1" builtinId="3"/>
    <cellStyle name="Comma 2" xfId="7" xr:uid="{00000000-0005-0000-0000-000001000000}"/>
    <cellStyle name="Comma 2 2" xfId="6" xr:uid="{00000000-0005-0000-0000-000002000000}"/>
    <cellStyle name="Comma 3" xfId="8" xr:uid="{00000000-0005-0000-0000-000003000000}"/>
    <cellStyle name="Comma 3 2" xfId="9" xr:uid="{00000000-0005-0000-0000-000004000000}"/>
    <cellStyle name="Comma 3 3" xfId="12" xr:uid="{00000000-0005-0000-0000-000005000000}"/>
    <cellStyle name="Comma 4" xfId="11" xr:uid="{00000000-0005-0000-0000-000006000000}"/>
    <cellStyle name="Comma 5" xfId="13" xr:uid="{A77B7450-4FCC-4117-A1A3-253FA232D159}"/>
    <cellStyle name="Normal" xfId="0" builtinId="0"/>
    <cellStyle name="Normal 2" xfId="4" xr:uid="{00000000-0005-0000-0000-000008000000}"/>
    <cellStyle name="Normal 3" xfId="5" xr:uid="{00000000-0005-0000-0000-000009000000}"/>
    <cellStyle name="Normal 4" xfId="3" xr:uid="{00000000-0005-0000-0000-00000A000000}"/>
    <cellStyle name="Normal 5" xfId="2" xr:uid="{00000000-0005-0000-0000-00000B000000}"/>
    <cellStyle name="Normal 5 2" xfId="10" xr:uid="{00000000-0005-0000-0000-00000C000000}"/>
    <cellStyle name="Normal 6" xfId="14" xr:uid="{BE9BD4AD-3B35-4C51-A88E-546786B88CD9}"/>
    <cellStyle name="Normal 7" xfId="15" xr:uid="{2259095E-85A9-486B-8A40-815A518B8D3E}"/>
  </cellStyles>
  <dxfs count="638">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patternType="solid">
          <fgColor rgb="FFFFF2CC"/>
          <bgColor rgb="FFFFF2CC"/>
        </patternFill>
      </fill>
    </dxf>
    <dxf>
      <fill>
        <patternFill patternType="solid">
          <fgColor rgb="FFC9DAF8"/>
          <bgColor rgb="FFC9DAF8"/>
        </patternFill>
      </fill>
    </dxf>
    <dxf>
      <fill>
        <patternFill patternType="solid">
          <fgColor rgb="FFD9EAD3"/>
          <bgColor rgb="FFD9EAD3"/>
        </patternFill>
      </fill>
    </dxf>
    <dxf>
      <font>
        <color theme="0"/>
      </font>
    </dxf>
    <dxf>
      <font>
        <color theme="0"/>
      </font>
    </dxf>
    <dxf>
      <fill>
        <patternFill patternType="solid">
          <fgColor rgb="FFFFF2CC"/>
          <bgColor rgb="FFFFF2CC"/>
        </patternFill>
      </fill>
    </dxf>
    <dxf>
      <fill>
        <patternFill patternType="solid">
          <fgColor rgb="FFC9DAF8"/>
          <bgColor rgb="FFC9DAF8"/>
        </patternFill>
      </fill>
    </dxf>
    <dxf>
      <fill>
        <patternFill patternType="solid">
          <fgColor rgb="FFD9EAD3"/>
          <bgColor rgb="FFD9EAD3"/>
        </patternFill>
      </fill>
    </dxf>
    <dxf>
      <fill>
        <patternFill patternType="solid">
          <fgColor rgb="FFFFF2CC"/>
          <bgColor rgb="FFFFF2CC"/>
        </patternFill>
      </fill>
    </dxf>
    <dxf>
      <fill>
        <patternFill patternType="solid">
          <fgColor rgb="FFC9DAF8"/>
          <bgColor rgb="FFC9DAF8"/>
        </patternFill>
      </fill>
    </dxf>
    <dxf>
      <fill>
        <patternFill patternType="solid">
          <fgColor rgb="FFD9EAD3"/>
          <bgColor rgb="FFD9EAD3"/>
        </patternFill>
      </fill>
    </dxf>
    <dxf>
      <fill>
        <patternFill patternType="solid">
          <fgColor rgb="FFFFF2CC"/>
          <bgColor rgb="FFFFF2CC"/>
        </patternFill>
      </fill>
    </dxf>
    <dxf>
      <fill>
        <patternFill patternType="solid">
          <fgColor rgb="FFC9DAF8"/>
          <bgColor rgb="FFC9DAF8"/>
        </patternFill>
      </fill>
    </dxf>
    <dxf>
      <fill>
        <patternFill patternType="solid">
          <fgColor rgb="FFD9EAD3"/>
          <bgColor rgb="FFD9EAD3"/>
        </patternFill>
      </fill>
    </dxf>
    <dxf>
      <fill>
        <patternFill patternType="solid">
          <fgColor rgb="FFFFF2CC"/>
          <bgColor rgb="FFFFF2CC"/>
        </patternFill>
      </fill>
    </dxf>
    <dxf>
      <fill>
        <patternFill patternType="solid">
          <fgColor rgb="FFC9DAF8"/>
          <bgColor rgb="FFC9DAF8"/>
        </patternFill>
      </fill>
    </dxf>
    <dxf>
      <fill>
        <patternFill patternType="solid">
          <fgColor rgb="FFD9EAD3"/>
          <bgColor rgb="FFD9EAD3"/>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strike val="0"/>
        <outline val="0"/>
        <shadow val="0"/>
        <u val="none"/>
        <vertAlign val="baseline"/>
        <color theme="0"/>
        <name val="Calibri"/>
        <family val="2"/>
        <scheme val="none"/>
      </font>
      <fill>
        <patternFill patternType="solid">
          <fgColor indexed="64"/>
          <bgColor rgb="FFFF0000"/>
        </patternFill>
      </fill>
    </dxf>
    <dxf>
      <font>
        <strike val="0"/>
        <outline val="0"/>
        <shadow val="0"/>
        <u val="none"/>
        <vertAlign val="baseline"/>
        <color theme="0"/>
        <name val="Calibri"/>
        <family val="2"/>
        <scheme val="none"/>
      </font>
      <fill>
        <patternFill patternType="solid">
          <fgColor indexed="64"/>
          <bgColor rgb="FFFF0000"/>
        </patternFill>
      </fill>
    </dxf>
    <dxf>
      <font>
        <strike val="0"/>
        <outline val="0"/>
        <shadow val="0"/>
        <u val="none"/>
        <vertAlign val="baseline"/>
        <color theme="0"/>
        <name val="Calibri"/>
        <family val="2"/>
        <scheme val="none"/>
      </font>
      <fill>
        <patternFill patternType="solid">
          <fgColor indexed="64"/>
          <bgColor rgb="FFFF0000"/>
        </patternFill>
      </fill>
    </dxf>
    <dxf>
      <font>
        <strike val="0"/>
        <outline val="0"/>
        <shadow val="0"/>
        <u val="none"/>
        <vertAlign val="baseline"/>
        <color theme="0"/>
        <name val="Calibri"/>
        <family val="2"/>
        <scheme val="none"/>
      </font>
      <fill>
        <patternFill patternType="solid">
          <fgColor indexed="64"/>
          <bgColor rgb="FFFF0000"/>
        </patternFill>
      </fill>
    </dxf>
    <dxf>
      <font>
        <strike val="0"/>
        <outline val="0"/>
        <shadow val="0"/>
        <u val="none"/>
        <vertAlign val="baseline"/>
        <color theme="0"/>
        <name val="Calibri"/>
        <family val="2"/>
        <scheme val="none"/>
      </font>
      <fill>
        <patternFill patternType="solid">
          <fgColor indexed="64"/>
          <bgColor rgb="FFFF0000"/>
        </patternFill>
      </fill>
    </dxf>
    <dxf>
      <font>
        <strike val="0"/>
        <outline val="0"/>
        <shadow val="0"/>
        <u val="none"/>
        <vertAlign val="baseline"/>
        <color theme="0"/>
        <name val="Calibri"/>
        <family val="2"/>
        <scheme val="none"/>
      </font>
      <fill>
        <patternFill patternType="solid">
          <fgColor indexed="64"/>
          <bgColor rgb="FFFF0000"/>
        </patternFill>
      </fill>
    </dxf>
    <dxf>
      <font>
        <strike val="0"/>
        <outline val="0"/>
        <shadow val="0"/>
        <u val="none"/>
        <vertAlign val="baseline"/>
        <color theme="0"/>
        <name val="Calibri"/>
        <family val="2"/>
        <scheme val="none"/>
      </font>
      <fill>
        <patternFill patternType="solid">
          <fgColor indexed="64"/>
          <bgColor rgb="FFFF0000"/>
        </patternFill>
      </fill>
    </dxf>
    <dxf>
      <font>
        <strike val="0"/>
        <outline val="0"/>
        <shadow val="0"/>
        <u val="none"/>
        <vertAlign val="baseline"/>
        <color theme="0"/>
        <name val="Calibri"/>
        <family val="2"/>
        <scheme val="none"/>
      </font>
      <fill>
        <patternFill patternType="solid">
          <fgColor indexed="64"/>
          <bgColor rgb="FFFF0000"/>
        </patternFill>
      </fill>
    </dxf>
    <dxf>
      <font>
        <strike val="0"/>
        <outline val="0"/>
        <shadow val="0"/>
        <u val="none"/>
        <vertAlign val="baseline"/>
        <color theme="0"/>
        <name val="Calibri"/>
        <family val="2"/>
        <scheme val="none"/>
      </font>
      <fill>
        <patternFill patternType="solid">
          <fgColor indexed="64"/>
          <bgColor rgb="FFFF0000"/>
        </patternFill>
      </fill>
    </dxf>
    <dxf>
      <font>
        <strike val="0"/>
        <outline val="0"/>
        <shadow val="0"/>
        <u val="none"/>
        <vertAlign val="baseline"/>
        <color theme="0"/>
        <name val="Calibri"/>
        <family val="2"/>
        <scheme val="none"/>
      </font>
      <fill>
        <patternFill patternType="solid">
          <fgColor indexed="64"/>
          <bgColor rgb="FFFF0000"/>
        </patternFill>
      </fill>
    </dxf>
    <dxf>
      <font>
        <strike val="0"/>
        <outline val="0"/>
        <shadow val="0"/>
        <u val="none"/>
        <vertAlign val="baseline"/>
        <color theme="0"/>
        <name val="Calibri"/>
        <family val="2"/>
        <scheme val="none"/>
      </font>
      <fill>
        <patternFill patternType="solid">
          <fgColor indexed="64"/>
          <bgColor rgb="FFFF0000"/>
        </patternFill>
      </fill>
    </dxf>
    <dxf>
      <font>
        <strike val="0"/>
        <outline val="0"/>
        <shadow val="0"/>
        <u val="none"/>
        <vertAlign val="baseline"/>
        <color theme="0"/>
        <name val="Calibri"/>
        <family val="2"/>
        <scheme val="none"/>
      </font>
      <numFmt numFmtId="164" formatCode="_(* #,##0.00_);_(* \(#,##0.00\);_(* &quot;-&quot;??_);_(@_)"/>
      <fill>
        <patternFill patternType="solid">
          <fgColor indexed="64"/>
          <bgColor rgb="FFFF0000"/>
        </patternFill>
      </fill>
    </dxf>
    <dxf>
      <font>
        <strike val="0"/>
        <outline val="0"/>
        <shadow val="0"/>
        <u val="none"/>
        <vertAlign val="baseline"/>
        <color theme="0"/>
        <name val="Calibri"/>
        <family val="2"/>
        <scheme val="none"/>
      </font>
      <fill>
        <patternFill patternType="solid">
          <fgColor indexed="64"/>
          <bgColor rgb="FFFF0000"/>
        </patternFill>
      </fill>
    </dxf>
    <dxf>
      <font>
        <strike val="0"/>
        <outline val="0"/>
        <shadow val="0"/>
        <u val="none"/>
        <vertAlign val="baseline"/>
        <color theme="0"/>
        <name val="Calibri"/>
        <family val="2"/>
        <scheme val="none"/>
      </font>
      <fill>
        <patternFill patternType="solid">
          <fgColor indexed="64"/>
          <bgColor rgb="FFFF0000"/>
        </patternFill>
      </fill>
      <alignment horizontal="right" textRotation="0" indent="0" justifyLastLine="0" shrinkToFit="0" readingOrder="0"/>
    </dxf>
    <dxf>
      <font>
        <strike val="0"/>
        <outline val="0"/>
        <shadow val="0"/>
        <u val="none"/>
        <vertAlign val="baseline"/>
        <name val="Calibri"/>
        <family val="2"/>
        <scheme val="none"/>
      </font>
      <fill>
        <patternFill patternType="solid">
          <fgColor indexed="64"/>
          <bgColor rgb="FFFF0000"/>
        </patternFill>
      </fill>
      <alignment horizontal="right" textRotation="0" indent="0" justifyLastLine="0" shrinkToFit="0" readingOrder="0"/>
    </dxf>
    <dxf>
      <font>
        <strike val="0"/>
        <outline val="0"/>
        <shadow val="0"/>
        <u val="none"/>
        <vertAlign val="baseline"/>
        <name val="Calibri"/>
        <family val="2"/>
        <scheme val="none"/>
      </font>
      <fill>
        <patternFill patternType="solid">
          <fgColor indexed="64"/>
          <bgColor rgb="FFFF0000"/>
        </patternFill>
      </fill>
      <alignment horizontal="left"/>
    </dxf>
    <dxf>
      <font>
        <strike val="0"/>
        <outline val="0"/>
        <shadow val="0"/>
        <u val="none"/>
        <vertAlign val="baseline"/>
        <name val="Calibri"/>
        <family val="2"/>
        <scheme val="none"/>
      </font>
      <numFmt numFmtId="165" formatCode="_(* #,##0_);_(* \(#,##0\);_(* &quot;-&quot;??_);_(@_)"/>
      <fill>
        <patternFill patternType="solid">
          <fgColor indexed="64"/>
          <bgColor rgb="FFFF0000"/>
        </patternFill>
      </fill>
    </dxf>
    <dxf>
      <font>
        <strike val="0"/>
        <outline val="0"/>
        <shadow val="0"/>
        <u val="none"/>
        <vertAlign val="baseline"/>
        <sz val="10"/>
        <name val="Calibri"/>
        <family val="2"/>
        <scheme val="none"/>
      </font>
      <fill>
        <patternFill patternType="solid">
          <fgColor indexed="64"/>
          <bgColor rgb="FFFF0000"/>
        </patternFill>
      </fill>
    </dxf>
    <dxf>
      <font>
        <strike val="0"/>
        <outline val="0"/>
        <shadow val="0"/>
        <vertAlign val="baseline"/>
        <color theme="0"/>
        <name val="Calibri"/>
        <family val="2"/>
        <scheme val="none"/>
      </font>
      <fill>
        <patternFill patternType="solid">
          <fgColor indexed="64"/>
          <bgColor rgb="FFFF0000"/>
        </patternFill>
      </fill>
      <border outline="0">
        <left style="thin">
          <color auto="1"/>
        </left>
      </border>
    </dxf>
    <dxf>
      <font>
        <strike val="0"/>
        <outline val="0"/>
        <shadow val="0"/>
        <u val="none"/>
        <vertAlign val="baseline"/>
        <sz val="12"/>
        <color auto="1"/>
        <name val="Calibri"/>
        <family val="2"/>
        <scheme val="none"/>
      </font>
      <fill>
        <patternFill patternType="solid">
          <fgColor indexed="64"/>
          <bgColor rgb="FFFF0000"/>
        </patternFill>
      </fill>
    </dxf>
    <dxf>
      <font>
        <strike val="0"/>
        <outline val="0"/>
        <shadow val="0"/>
        <vertAlign val="baseline"/>
        <name val="Calibri"/>
        <family val="2"/>
        <scheme val="none"/>
      </font>
      <fill>
        <patternFill patternType="solid">
          <fgColor indexed="64"/>
          <bgColor rgb="FFFF0000"/>
        </patternFill>
      </fill>
    </dxf>
    <dxf>
      <font>
        <strike val="0"/>
        <outline val="0"/>
        <shadow val="0"/>
        <vertAlign val="baseline"/>
        <name val="Calibri"/>
        <family val="2"/>
        <scheme val="none"/>
      </font>
    </dxf>
    <dxf>
      <font>
        <strike val="0"/>
        <outline val="0"/>
        <shadow val="0"/>
        <u val="none"/>
        <vertAlign val="baseline"/>
        <color theme="0"/>
        <name val="Calibri"/>
        <family val="2"/>
        <scheme val="none"/>
      </font>
    </dxf>
    <dxf>
      <font>
        <strike val="0"/>
        <outline val="0"/>
        <shadow val="0"/>
        <u val="none"/>
        <vertAlign val="baseline"/>
        <color theme="0"/>
        <name val="Calibri"/>
        <family val="2"/>
        <scheme val="none"/>
      </font>
    </dxf>
    <dxf>
      <font>
        <strike val="0"/>
        <outline val="0"/>
        <shadow val="0"/>
        <u val="none"/>
        <vertAlign val="baseline"/>
        <color theme="0"/>
        <name val="Calibri"/>
        <family val="2"/>
        <scheme val="none"/>
      </font>
    </dxf>
    <dxf>
      <font>
        <strike val="0"/>
        <outline val="0"/>
        <shadow val="0"/>
        <u val="none"/>
        <vertAlign val="baseline"/>
        <color theme="0"/>
        <name val="Calibri"/>
        <family val="2"/>
        <scheme val="none"/>
      </font>
    </dxf>
    <dxf>
      <font>
        <strike val="0"/>
        <outline val="0"/>
        <shadow val="0"/>
        <u val="none"/>
        <vertAlign val="baseline"/>
        <color theme="0"/>
        <name val="Calibri"/>
        <family val="2"/>
        <scheme val="none"/>
      </font>
    </dxf>
    <dxf>
      <font>
        <strike val="0"/>
        <outline val="0"/>
        <shadow val="0"/>
        <u val="none"/>
        <vertAlign val="baseline"/>
        <color theme="0"/>
        <name val="Calibri"/>
        <family val="2"/>
        <scheme val="none"/>
      </font>
    </dxf>
    <dxf>
      <font>
        <strike val="0"/>
        <outline val="0"/>
        <shadow val="0"/>
        <u val="none"/>
        <vertAlign val="baseline"/>
        <color theme="0"/>
        <name val="Calibri"/>
        <family val="2"/>
        <scheme val="none"/>
      </font>
    </dxf>
    <dxf>
      <font>
        <strike val="0"/>
        <outline val="0"/>
        <shadow val="0"/>
        <u val="none"/>
        <vertAlign val="baseline"/>
        <color theme="0"/>
        <name val="Calibri"/>
        <family val="2"/>
        <scheme val="none"/>
      </font>
    </dxf>
    <dxf>
      <font>
        <strike val="0"/>
        <outline val="0"/>
        <shadow val="0"/>
        <u val="none"/>
        <vertAlign val="baseline"/>
        <color theme="0"/>
        <name val="Calibri"/>
        <family val="2"/>
        <scheme val="none"/>
      </font>
    </dxf>
    <dxf>
      <font>
        <strike val="0"/>
        <outline val="0"/>
        <shadow val="0"/>
        <u val="none"/>
        <vertAlign val="baseline"/>
        <color theme="0"/>
        <name val="Calibri"/>
        <family val="2"/>
        <scheme val="none"/>
      </font>
    </dxf>
    <dxf>
      <font>
        <strike val="0"/>
        <outline val="0"/>
        <shadow val="0"/>
        <u val="none"/>
        <vertAlign val="baseline"/>
        <color theme="0"/>
        <name val="Calibri"/>
        <family val="2"/>
        <scheme val="none"/>
      </font>
    </dxf>
    <dxf>
      <font>
        <strike val="0"/>
        <outline val="0"/>
        <shadow val="0"/>
        <u val="none"/>
        <vertAlign val="baseline"/>
        <color theme="0"/>
        <name val="Calibri"/>
        <family val="2"/>
        <scheme val="none"/>
      </font>
      <numFmt numFmtId="164" formatCode="_(* #,##0.00_);_(* \(#,##0.00\);_(* &quot;-&quot;??_);_(@_)"/>
    </dxf>
    <dxf>
      <font>
        <strike val="0"/>
        <outline val="0"/>
        <shadow val="0"/>
        <u val="none"/>
        <vertAlign val="baseline"/>
        <color theme="0"/>
        <name val="Calibri"/>
        <family val="2"/>
        <scheme val="none"/>
      </font>
    </dxf>
    <dxf>
      <font>
        <strike val="0"/>
        <outline val="0"/>
        <shadow val="0"/>
        <u val="none"/>
        <vertAlign val="baseline"/>
        <color theme="0"/>
        <name val="Calibri"/>
        <family val="2"/>
        <scheme val="none"/>
      </font>
      <numFmt numFmtId="164" formatCode="_(* #,##0.00_);_(* \(#,##0.00\);_(* &quot;-&quot;??_);_(@_)"/>
      <alignment horizontal="right" textRotation="0" indent="0" justifyLastLine="0" shrinkToFit="0" readingOrder="0"/>
    </dxf>
    <dxf>
      <font>
        <strike val="0"/>
        <outline val="0"/>
        <shadow val="0"/>
        <u val="none"/>
        <vertAlign val="baseline"/>
        <name val="Calibri"/>
        <family val="2"/>
        <scheme val="none"/>
      </font>
      <alignment horizontal="right" textRotation="0" indent="0" justifyLastLine="0" shrinkToFit="0" readingOrder="0"/>
    </dxf>
    <dxf>
      <font>
        <strike val="0"/>
        <outline val="0"/>
        <shadow val="0"/>
        <u val="none"/>
        <vertAlign val="baseline"/>
        <name val="Calibri"/>
        <family val="2"/>
        <scheme val="none"/>
      </font>
      <alignment horizontal="left"/>
    </dxf>
    <dxf>
      <font>
        <strike val="0"/>
        <outline val="0"/>
        <shadow val="0"/>
        <u val="none"/>
        <vertAlign val="baseline"/>
        <name val="Calibri"/>
        <family val="2"/>
        <scheme val="none"/>
      </font>
      <numFmt numFmtId="165" formatCode="_(* #,##0_);_(* \(#,##0\);_(* &quot;-&quot;??_);_(@_)"/>
    </dxf>
    <dxf>
      <font>
        <strike val="0"/>
        <outline val="0"/>
        <shadow val="0"/>
        <u val="none"/>
        <vertAlign val="baseline"/>
        <sz val="10"/>
        <name val="Calibri"/>
        <family val="2"/>
        <scheme val="none"/>
      </font>
    </dxf>
    <dxf>
      <font>
        <strike val="0"/>
        <outline val="0"/>
        <shadow val="0"/>
        <vertAlign val="baseline"/>
        <color theme="0"/>
        <name val="Calibri"/>
        <family val="2"/>
        <scheme val="none"/>
      </font>
    </dxf>
    <dxf>
      <font>
        <strike val="0"/>
        <outline val="0"/>
        <shadow val="0"/>
        <vertAlign val="baseline"/>
        <color theme="0"/>
        <name val="Calibri"/>
        <family val="2"/>
        <scheme val="none"/>
      </font>
    </dxf>
    <dxf>
      <font>
        <strike val="0"/>
        <outline val="0"/>
        <shadow val="0"/>
        <vertAlign val="baseline"/>
        <name val="Calibri"/>
        <family val="2"/>
        <scheme val="none"/>
      </font>
    </dxf>
    <dxf>
      <font>
        <strike val="0"/>
        <outline val="0"/>
        <shadow val="0"/>
        <vertAlign val="baseline"/>
        <name val="Calibri"/>
        <family val="2"/>
        <scheme val="none"/>
      </font>
    </dxf>
    <dxf>
      <font>
        <strike val="0"/>
        <outline val="0"/>
        <shadow val="0"/>
        <u val="none"/>
        <vertAlign val="baseline"/>
        <color theme="0"/>
        <name val="Calibri"/>
        <family val="2"/>
        <scheme val="none"/>
      </font>
    </dxf>
    <dxf>
      <font>
        <strike val="0"/>
        <outline val="0"/>
        <shadow val="0"/>
        <u val="none"/>
        <vertAlign val="baseline"/>
        <color theme="0"/>
        <name val="Calibri"/>
        <family val="2"/>
        <scheme val="none"/>
      </font>
    </dxf>
    <dxf>
      <font>
        <strike val="0"/>
        <outline val="0"/>
        <shadow val="0"/>
        <u val="none"/>
        <vertAlign val="baseline"/>
        <color theme="0"/>
        <name val="Calibri"/>
        <family val="2"/>
        <scheme val="none"/>
      </font>
    </dxf>
    <dxf>
      <font>
        <strike val="0"/>
        <outline val="0"/>
        <shadow val="0"/>
        <u val="none"/>
        <vertAlign val="baseline"/>
        <color theme="0"/>
        <name val="Calibri"/>
        <family val="2"/>
        <scheme val="none"/>
      </font>
    </dxf>
    <dxf>
      <font>
        <strike val="0"/>
        <outline val="0"/>
        <shadow val="0"/>
        <u val="none"/>
        <vertAlign val="baseline"/>
        <color theme="0"/>
        <name val="Calibri"/>
        <family val="2"/>
        <scheme val="none"/>
      </font>
    </dxf>
    <dxf>
      <font>
        <strike val="0"/>
        <outline val="0"/>
        <shadow val="0"/>
        <u val="none"/>
        <vertAlign val="baseline"/>
        <color theme="0"/>
        <name val="Calibri"/>
        <family val="2"/>
        <scheme val="none"/>
      </font>
    </dxf>
    <dxf>
      <font>
        <strike val="0"/>
        <outline val="0"/>
        <shadow val="0"/>
        <u val="none"/>
        <vertAlign val="baseline"/>
        <color theme="0"/>
        <name val="Calibri"/>
        <family val="2"/>
        <scheme val="none"/>
      </font>
    </dxf>
    <dxf>
      <font>
        <strike val="0"/>
        <outline val="0"/>
        <shadow val="0"/>
        <u val="none"/>
        <vertAlign val="baseline"/>
        <color theme="0"/>
        <name val="Calibri"/>
        <family val="2"/>
        <scheme val="none"/>
      </font>
    </dxf>
    <dxf>
      <font>
        <strike val="0"/>
        <outline val="0"/>
        <shadow val="0"/>
        <u val="none"/>
        <vertAlign val="baseline"/>
        <color theme="0"/>
        <name val="Calibri"/>
        <family val="2"/>
        <scheme val="none"/>
      </font>
    </dxf>
    <dxf>
      <font>
        <strike val="0"/>
        <outline val="0"/>
        <shadow val="0"/>
        <u val="none"/>
        <vertAlign val="baseline"/>
        <color theme="0"/>
        <name val="Calibri"/>
        <family val="2"/>
        <scheme val="none"/>
      </font>
    </dxf>
    <dxf>
      <font>
        <strike val="0"/>
        <outline val="0"/>
        <shadow val="0"/>
        <u val="none"/>
        <vertAlign val="baseline"/>
        <color theme="0"/>
        <name val="Calibri"/>
        <family val="2"/>
        <scheme val="none"/>
      </font>
    </dxf>
    <dxf>
      <font>
        <strike val="0"/>
        <outline val="0"/>
        <shadow val="0"/>
        <u val="none"/>
        <vertAlign val="baseline"/>
        <color theme="0"/>
        <name val="Calibri"/>
        <family val="2"/>
        <scheme val="none"/>
      </font>
      <numFmt numFmtId="164" formatCode="_(* #,##0.00_);_(* \(#,##0.00\);_(* &quot;-&quot;??_);_(@_)"/>
    </dxf>
    <dxf>
      <font>
        <strike val="0"/>
        <outline val="0"/>
        <shadow val="0"/>
        <u val="none"/>
        <vertAlign val="baseline"/>
        <color theme="0"/>
        <name val="Calibri"/>
        <family val="2"/>
        <scheme val="none"/>
      </font>
    </dxf>
    <dxf>
      <font>
        <strike val="0"/>
        <outline val="0"/>
        <shadow val="0"/>
        <u val="none"/>
        <vertAlign val="baseline"/>
        <color theme="0"/>
        <name val="Calibri"/>
        <family val="2"/>
        <scheme val="none"/>
      </font>
      <alignment horizontal="right" textRotation="0" indent="0" justifyLastLine="0" shrinkToFit="0" readingOrder="0"/>
    </dxf>
    <dxf>
      <font>
        <strike val="0"/>
        <outline val="0"/>
        <shadow val="0"/>
        <u val="none"/>
        <vertAlign val="baseline"/>
        <name val="Calibri"/>
        <family val="2"/>
        <scheme val="none"/>
      </font>
      <alignment horizontal="right" textRotation="0" indent="0" justifyLastLine="0" shrinkToFit="0" readingOrder="0"/>
    </dxf>
    <dxf>
      <font>
        <strike val="0"/>
        <outline val="0"/>
        <shadow val="0"/>
        <u val="none"/>
        <vertAlign val="baseline"/>
        <name val="Calibri"/>
        <family val="2"/>
        <scheme val="none"/>
      </font>
      <alignment horizontal="left"/>
    </dxf>
    <dxf>
      <font>
        <strike val="0"/>
        <outline val="0"/>
        <shadow val="0"/>
        <u val="none"/>
        <vertAlign val="baseline"/>
        <name val="Calibri"/>
        <family val="2"/>
        <scheme val="none"/>
      </font>
      <numFmt numFmtId="165" formatCode="_(* #,##0_);_(* \(#,##0\);_(* &quot;-&quot;??_);_(@_)"/>
    </dxf>
    <dxf>
      <font>
        <strike val="0"/>
        <outline val="0"/>
        <shadow val="0"/>
        <u val="none"/>
        <vertAlign val="baseline"/>
        <sz val="10"/>
        <name val="Calibri"/>
        <family val="2"/>
        <scheme val="none"/>
      </font>
    </dxf>
    <dxf>
      <font>
        <strike val="0"/>
        <outline val="0"/>
        <shadow val="0"/>
        <vertAlign val="baseline"/>
        <color theme="0"/>
        <name val="Calibri"/>
        <family val="2"/>
        <scheme val="none"/>
      </font>
    </dxf>
    <dxf>
      <font>
        <strike val="0"/>
        <outline val="0"/>
        <shadow val="0"/>
        <vertAlign val="baseline"/>
        <color theme="0"/>
        <name val="Calibri"/>
        <family val="2"/>
        <scheme val="none"/>
      </font>
    </dxf>
    <dxf>
      <font>
        <strike val="0"/>
        <outline val="0"/>
        <shadow val="0"/>
        <vertAlign val="baseline"/>
        <name val="Calibri"/>
        <family val="2"/>
        <scheme val="none"/>
      </font>
    </dxf>
    <dxf>
      <font>
        <strike val="0"/>
        <outline val="0"/>
        <shadow val="0"/>
        <vertAlign val="baseline"/>
        <name val="Calibri"/>
        <family val="2"/>
        <scheme val="none"/>
      </font>
    </dxf>
    <dxf>
      <font>
        <strike val="0"/>
        <outline val="0"/>
        <shadow val="0"/>
        <u val="none"/>
        <vertAlign val="baseline"/>
        <color theme="0"/>
        <name val="Calibri"/>
        <family val="2"/>
        <scheme val="none"/>
      </font>
    </dxf>
    <dxf>
      <font>
        <strike val="0"/>
        <outline val="0"/>
        <shadow val="0"/>
        <u val="none"/>
        <vertAlign val="baseline"/>
        <color theme="0"/>
        <name val="Calibri"/>
        <family val="2"/>
        <scheme val="none"/>
      </font>
    </dxf>
    <dxf>
      <font>
        <strike val="0"/>
        <outline val="0"/>
        <shadow val="0"/>
        <u val="none"/>
        <vertAlign val="baseline"/>
        <color theme="0"/>
        <name val="Calibri"/>
        <family val="2"/>
        <scheme val="none"/>
      </font>
    </dxf>
    <dxf>
      <font>
        <strike val="0"/>
        <outline val="0"/>
        <shadow val="0"/>
        <u val="none"/>
        <vertAlign val="baseline"/>
        <color theme="0"/>
        <name val="Calibri"/>
        <family val="2"/>
        <scheme val="none"/>
      </font>
    </dxf>
    <dxf>
      <font>
        <strike val="0"/>
        <outline val="0"/>
        <shadow val="0"/>
        <u val="none"/>
        <vertAlign val="baseline"/>
        <color theme="0"/>
        <name val="Calibri"/>
        <family val="2"/>
        <scheme val="none"/>
      </font>
    </dxf>
    <dxf>
      <font>
        <strike val="0"/>
        <outline val="0"/>
        <shadow val="0"/>
        <u val="none"/>
        <vertAlign val="baseline"/>
        <color theme="0"/>
        <name val="Calibri"/>
        <family val="2"/>
        <scheme val="none"/>
      </font>
    </dxf>
    <dxf>
      <font>
        <strike val="0"/>
        <outline val="0"/>
        <shadow val="0"/>
        <u val="none"/>
        <vertAlign val="baseline"/>
        <color theme="0"/>
        <name val="Calibri"/>
        <family val="2"/>
        <scheme val="none"/>
      </font>
    </dxf>
    <dxf>
      <font>
        <strike val="0"/>
        <outline val="0"/>
        <shadow val="0"/>
        <u val="none"/>
        <vertAlign val="baseline"/>
        <color theme="0"/>
        <name val="Calibri"/>
        <family val="2"/>
        <scheme val="none"/>
      </font>
    </dxf>
    <dxf>
      <font>
        <strike val="0"/>
        <outline val="0"/>
        <shadow val="0"/>
        <u val="none"/>
        <vertAlign val="baseline"/>
        <color theme="0"/>
        <name val="Calibri"/>
        <family val="2"/>
        <scheme val="none"/>
      </font>
    </dxf>
    <dxf>
      <font>
        <strike val="0"/>
        <outline val="0"/>
        <shadow val="0"/>
        <u val="none"/>
        <vertAlign val="baseline"/>
        <color theme="0"/>
        <name val="Calibri"/>
        <family val="2"/>
        <scheme val="none"/>
      </font>
    </dxf>
    <dxf>
      <font>
        <strike val="0"/>
        <outline val="0"/>
        <shadow val="0"/>
        <u val="none"/>
        <vertAlign val="baseline"/>
        <color theme="0"/>
        <name val="Calibri"/>
        <family val="2"/>
        <scheme val="none"/>
      </font>
    </dxf>
    <dxf>
      <font>
        <strike val="0"/>
        <outline val="0"/>
        <shadow val="0"/>
        <u val="none"/>
        <vertAlign val="baseline"/>
        <color theme="0"/>
        <name val="Calibri"/>
        <family val="2"/>
        <scheme val="none"/>
      </font>
      <numFmt numFmtId="164" formatCode="_(* #,##0.00_);_(* \(#,##0.00\);_(* &quot;-&quot;??_);_(@_)"/>
    </dxf>
    <dxf>
      <font>
        <strike val="0"/>
        <outline val="0"/>
        <shadow val="0"/>
        <u val="none"/>
        <vertAlign val="baseline"/>
        <color theme="0"/>
        <name val="Calibri"/>
        <family val="2"/>
        <scheme val="none"/>
      </font>
    </dxf>
    <dxf>
      <font>
        <strike val="0"/>
        <outline val="0"/>
        <shadow val="0"/>
        <u val="none"/>
        <vertAlign val="baseline"/>
        <color theme="0"/>
        <name val="Calibri"/>
        <family val="2"/>
        <scheme val="none"/>
      </font>
      <alignment horizontal="right" textRotation="0" indent="0" justifyLastLine="0" shrinkToFit="0" readingOrder="0"/>
    </dxf>
    <dxf>
      <font>
        <strike val="0"/>
        <outline val="0"/>
        <shadow val="0"/>
        <u val="none"/>
        <vertAlign val="baseline"/>
        <name val="Calibri"/>
        <family val="2"/>
        <scheme val="none"/>
      </font>
      <alignment horizontal="right" textRotation="0" indent="0" justifyLastLine="0" shrinkToFit="0" readingOrder="0"/>
    </dxf>
    <dxf>
      <font>
        <strike val="0"/>
        <outline val="0"/>
        <shadow val="0"/>
        <u val="none"/>
        <vertAlign val="baseline"/>
        <name val="Calibri"/>
        <family val="2"/>
        <scheme val="none"/>
      </font>
      <alignment horizontal="left"/>
    </dxf>
    <dxf>
      <font>
        <strike val="0"/>
        <outline val="0"/>
        <shadow val="0"/>
        <u val="none"/>
        <vertAlign val="baseline"/>
        <name val="Calibri"/>
        <family val="2"/>
        <scheme val="none"/>
      </font>
      <numFmt numFmtId="165" formatCode="_(* #,##0_);_(* \(#,##0\);_(* &quot;-&quot;??_);_(@_)"/>
    </dxf>
    <dxf>
      <font>
        <strike val="0"/>
        <outline val="0"/>
        <shadow val="0"/>
        <u val="none"/>
        <vertAlign val="baseline"/>
        <sz val="10"/>
        <name val="Calibri"/>
        <family val="2"/>
        <scheme val="none"/>
      </font>
    </dxf>
    <dxf>
      <font>
        <strike val="0"/>
        <outline val="0"/>
        <shadow val="0"/>
        <vertAlign val="baseline"/>
        <color theme="0"/>
        <name val="Calibri"/>
        <family val="2"/>
        <scheme val="none"/>
      </font>
    </dxf>
    <dxf>
      <font>
        <strike val="0"/>
        <outline val="0"/>
        <shadow val="0"/>
        <vertAlign val="baseline"/>
        <color theme="0"/>
        <name val="Calibri"/>
        <family val="2"/>
        <scheme val="none"/>
      </font>
    </dxf>
    <dxf>
      <font>
        <strike val="0"/>
        <outline val="0"/>
        <shadow val="0"/>
        <vertAlign val="baseline"/>
        <name val="Calibri"/>
        <family val="2"/>
        <scheme val="none"/>
      </font>
    </dxf>
    <dxf>
      <font>
        <strike val="0"/>
        <outline val="0"/>
        <shadow val="0"/>
        <vertAlign val="baseline"/>
        <name val="Calibri"/>
        <family val="2"/>
        <scheme val="none"/>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numFmt numFmtId="164" formatCode="_(* #,##0.00_);_(* \(#,##0.00\);_(* &quot;-&quot;??_);_(@_)"/>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alignment horizontal="right" textRotation="0" indent="0" justifyLastLine="0" shrinkToFit="0" readingOrder="0"/>
    </dxf>
    <dxf>
      <font>
        <strike val="0"/>
        <outline val="0"/>
        <shadow val="0"/>
        <u val="none"/>
        <vertAlign val="baseline"/>
        <name val="Calibri"/>
        <family val="2"/>
        <scheme val="minor"/>
      </font>
      <alignment horizontal="right" textRotation="0" indent="0" justifyLastLine="0" shrinkToFit="0" readingOrder="0"/>
    </dxf>
    <dxf>
      <font>
        <strike val="0"/>
        <outline val="0"/>
        <shadow val="0"/>
        <u val="none"/>
        <vertAlign val="baseline"/>
        <name val="Calibri"/>
        <family val="2"/>
        <scheme val="minor"/>
      </font>
      <alignment horizontal="left"/>
    </dxf>
    <dxf>
      <font>
        <strike val="0"/>
        <outline val="0"/>
        <shadow val="0"/>
        <u val="none"/>
        <vertAlign val="baseline"/>
        <name val="Calibri"/>
        <family val="2"/>
        <scheme val="minor"/>
      </font>
      <numFmt numFmtId="165" formatCode="_(* #,##0_);_(* \(#,##0\);_(* &quot;-&quot;??_);_(@_)"/>
    </dxf>
    <dxf>
      <font>
        <strike val="0"/>
        <outline val="0"/>
        <shadow val="0"/>
        <u val="none"/>
        <vertAlign val="baseline"/>
        <sz val="10"/>
        <name val="Calibri"/>
        <family val="2"/>
        <scheme val="minor"/>
      </font>
    </dxf>
    <dxf>
      <font>
        <strike val="0"/>
        <outline val="0"/>
        <shadow val="0"/>
        <vertAlign val="baseline"/>
        <color theme="0"/>
        <name val="Calibri"/>
        <family val="2"/>
        <scheme val="minor"/>
      </font>
    </dxf>
    <dxf>
      <font>
        <strike val="0"/>
        <outline val="0"/>
        <shadow val="0"/>
        <vertAlign val="baseline"/>
        <color theme="0"/>
        <name val="Calibri"/>
        <family val="2"/>
        <scheme val="minor"/>
      </font>
    </dxf>
    <dxf>
      <font>
        <strike val="0"/>
        <outline val="0"/>
        <shadow val="0"/>
        <vertAlign val="baseline"/>
        <name val="Calibri"/>
        <family val="2"/>
        <scheme val="minor"/>
      </font>
    </dxf>
    <dxf>
      <font>
        <strike val="0"/>
        <outline val="0"/>
        <shadow val="0"/>
        <vertAlign val="baseline"/>
        <name val="Calibri"/>
        <family val="2"/>
        <scheme val="minor"/>
      </font>
    </dxf>
    <dxf>
      <font>
        <strike val="0"/>
        <outline val="0"/>
        <shadow val="0"/>
        <u val="none"/>
        <vertAlign val="baseline"/>
        <color theme="0"/>
        <name val="Calibri"/>
        <family val="2"/>
        <scheme val="none"/>
      </font>
    </dxf>
    <dxf>
      <font>
        <strike val="0"/>
        <outline val="0"/>
        <shadow val="0"/>
        <u val="none"/>
        <vertAlign val="baseline"/>
        <color theme="0"/>
        <name val="Calibri"/>
        <family val="2"/>
        <scheme val="none"/>
      </font>
    </dxf>
    <dxf>
      <font>
        <strike val="0"/>
        <outline val="0"/>
        <shadow val="0"/>
        <u val="none"/>
        <vertAlign val="baseline"/>
        <color theme="0"/>
        <name val="Calibri"/>
        <family val="2"/>
        <scheme val="none"/>
      </font>
    </dxf>
    <dxf>
      <font>
        <strike val="0"/>
        <outline val="0"/>
        <shadow val="0"/>
        <u val="none"/>
        <vertAlign val="baseline"/>
        <color theme="0"/>
        <name val="Calibri"/>
        <family val="2"/>
        <scheme val="none"/>
      </font>
    </dxf>
    <dxf>
      <font>
        <strike val="0"/>
        <outline val="0"/>
        <shadow val="0"/>
        <u val="none"/>
        <vertAlign val="baseline"/>
        <color theme="0"/>
        <name val="Calibri"/>
        <family val="2"/>
        <scheme val="none"/>
      </font>
    </dxf>
    <dxf>
      <font>
        <strike val="0"/>
        <outline val="0"/>
        <shadow val="0"/>
        <u val="none"/>
        <vertAlign val="baseline"/>
        <color theme="0"/>
        <name val="Calibri"/>
        <family val="2"/>
        <scheme val="none"/>
      </font>
    </dxf>
    <dxf>
      <font>
        <strike val="0"/>
        <outline val="0"/>
        <shadow val="0"/>
        <u val="none"/>
        <vertAlign val="baseline"/>
        <color theme="0"/>
        <name val="Calibri"/>
        <family val="2"/>
        <scheme val="none"/>
      </font>
    </dxf>
    <dxf>
      <font>
        <strike val="0"/>
        <outline val="0"/>
        <shadow val="0"/>
        <u val="none"/>
        <vertAlign val="baseline"/>
        <color theme="0"/>
        <name val="Calibri"/>
        <family val="2"/>
        <scheme val="none"/>
      </font>
    </dxf>
    <dxf>
      <font>
        <strike val="0"/>
        <outline val="0"/>
        <shadow val="0"/>
        <u val="none"/>
        <vertAlign val="baseline"/>
        <color theme="0"/>
        <name val="Calibri"/>
        <family val="2"/>
        <scheme val="none"/>
      </font>
    </dxf>
    <dxf>
      <font>
        <strike val="0"/>
        <outline val="0"/>
        <shadow val="0"/>
        <u val="none"/>
        <vertAlign val="baseline"/>
        <color theme="0"/>
        <name val="Calibri"/>
        <family val="2"/>
        <scheme val="none"/>
      </font>
    </dxf>
    <dxf>
      <font>
        <strike val="0"/>
        <outline val="0"/>
        <shadow val="0"/>
        <u val="none"/>
        <vertAlign val="baseline"/>
        <color theme="0"/>
        <name val="Calibri"/>
        <family val="2"/>
        <scheme val="none"/>
      </font>
    </dxf>
    <dxf>
      <font>
        <strike val="0"/>
        <outline val="0"/>
        <shadow val="0"/>
        <u val="none"/>
        <vertAlign val="baseline"/>
        <color theme="0"/>
        <name val="Calibri"/>
        <family val="2"/>
        <scheme val="none"/>
      </font>
      <numFmt numFmtId="164" formatCode="_(* #,##0.00_);_(* \(#,##0.00\);_(* &quot;-&quot;??_);_(@_)"/>
    </dxf>
    <dxf>
      <font>
        <strike val="0"/>
        <outline val="0"/>
        <shadow val="0"/>
        <u val="none"/>
        <vertAlign val="baseline"/>
        <color theme="0"/>
        <name val="Calibri"/>
        <family val="2"/>
        <scheme val="none"/>
      </font>
    </dxf>
    <dxf>
      <font>
        <strike val="0"/>
        <outline val="0"/>
        <shadow val="0"/>
        <u val="none"/>
        <vertAlign val="baseline"/>
        <color theme="0"/>
        <name val="Calibri"/>
        <family val="2"/>
        <scheme val="none"/>
      </font>
      <alignment horizontal="right" textRotation="0" indent="0" justifyLastLine="0" shrinkToFit="0" readingOrder="0"/>
    </dxf>
    <dxf>
      <font>
        <strike val="0"/>
        <outline val="0"/>
        <shadow val="0"/>
        <u val="none"/>
        <vertAlign val="baseline"/>
        <name val="Calibri"/>
        <family val="2"/>
        <scheme val="none"/>
      </font>
      <alignment horizontal="right" textRotation="0" indent="0" justifyLastLine="0" shrinkToFit="0" readingOrder="0"/>
    </dxf>
    <dxf>
      <font>
        <strike val="0"/>
        <outline val="0"/>
        <shadow val="0"/>
        <u val="none"/>
        <vertAlign val="baseline"/>
        <name val="Calibri"/>
        <family val="2"/>
        <scheme val="none"/>
      </font>
      <alignment horizontal="left"/>
    </dxf>
    <dxf>
      <font>
        <strike val="0"/>
        <outline val="0"/>
        <shadow val="0"/>
        <u val="none"/>
        <vertAlign val="baseline"/>
        <name val="Calibri"/>
        <family val="2"/>
        <scheme val="none"/>
      </font>
      <numFmt numFmtId="165" formatCode="_(* #,##0_);_(* \(#,##0\);_(* &quot;-&quot;??_);_(@_)"/>
    </dxf>
    <dxf>
      <font>
        <strike val="0"/>
        <outline val="0"/>
        <shadow val="0"/>
        <u val="none"/>
        <vertAlign val="baseline"/>
        <sz val="10"/>
        <name val="Calibri"/>
        <family val="2"/>
        <scheme val="none"/>
      </font>
    </dxf>
    <dxf>
      <font>
        <strike val="0"/>
        <outline val="0"/>
        <shadow val="0"/>
        <vertAlign val="baseline"/>
        <color theme="0"/>
        <name val="Calibri"/>
        <family val="2"/>
        <scheme val="none"/>
      </font>
    </dxf>
    <dxf>
      <font>
        <strike val="0"/>
        <outline val="0"/>
        <shadow val="0"/>
        <vertAlign val="baseline"/>
        <color theme="0"/>
        <name val="Calibri"/>
        <family val="2"/>
        <scheme val="none"/>
      </font>
    </dxf>
    <dxf>
      <font>
        <strike val="0"/>
        <outline val="0"/>
        <shadow val="0"/>
        <vertAlign val="baseline"/>
        <name val="Calibri"/>
        <family val="2"/>
        <scheme val="none"/>
      </font>
    </dxf>
    <dxf>
      <font>
        <strike val="0"/>
        <outline val="0"/>
        <shadow val="0"/>
        <vertAlign val="baseline"/>
        <name val="Calibri"/>
        <family val="2"/>
        <scheme val="none"/>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numFmt numFmtId="164" formatCode="_(* #,##0.00_);_(* \(#,##0.00\);_(* &quot;-&quot;??_);_(@_)"/>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alignment horizontal="right" textRotation="0" indent="0" justifyLastLine="0" shrinkToFit="0" readingOrder="0"/>
    </dxf>
    <dxf>
      <font>
        <strike val="0"/>
        <outline val="0"/>
        <shadow val="0"/>
        <u val="none"/>
        <vertAlign val="baseline"/>
        <name val="Calibri"/>
        <family val="2"/>
        <scheme val="minor"/>
      </font>
      <alignment horizontal="right" textRotation="0" indent="0" justifyLastLine="0" shrinkToFit="0" readingOrder="0"/>
    </dxf>
    <dxf>
      <font>
        <strike val="0"/>
        <outline val="0"/>
        <shadow val="0"/>
        <u val="none"/>
        <vertAlign val="baseline"/>
        <name val="Calibri"/>
        <family val="2"/>
        <scheme val="minor"/>
      </font>
      <alignment horizontal="left"/>
    </dxf>
    <dxf>
      <font>
        <strike val="0"/>
        <outline val="0"/>
        <shadow val="0"/>
        <u val="none"/>
        <vertAlign val="baseline"/>
        <name val="Calibri"/>
        <family val="2"/>
        <scheme val="minor"/>
      </font>
      <numFmt numFmtId="165" formatCode="_(* #,##0_);_(* \(#,##0\);_(* &quot;-&quot;??_);_(@_)"/>
    </dxf>
    <dxf>
      <font>
        <strike val="0"/>
        <outline val="0"/>
        <shadow val="0"/>
        <u val="none"/>
        <vertAlign val="baseline"/>
        <sz val="10"/>
        <name val="Calibri"/>
        <family val="2"/>
        <scheme val="minor"/>
      </font>
    </dxf>
    <dxf>
      <font>
        <strike val="0"/>
        <outline val="0"/>
        <shadow val="0"/>
        <vertAlign val="baseline"/>
        <color theme="0"/>
        <name val="Calibri"/>
        <family val="2"/>
        <scheme val="minor"/>
      </font>
    </dxf>
    <dxf>
      <font>
        <strike val="0"/>
        <outline val="0"/>
        <shadow val="0"/>
        <vertAlign val="baseline"/>
        <color theme="0"/>
        <name val="Calibri"/>
        <family val="2"/>
        <scheme val="minor"/>
      </font>
    </dxf>
    <dxf>
      <font>
        <strike val="0"/>
        <outline val="0"/>
        <shadow val="0"/>
        <vertAlign val="baseline"/>
        <name val="Calibri"/>
        <family val="2"/>
        <scheme val="minor"/>
      </font>
    </dxf>
    <dxf>
      <font>
        <strike val="0"/>
        <outline val="0"/>
        <shadow val="0"/>
        <vertAlign val="baseline"/>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numFmt numFmtId="164" formatCode="_(* #,##0.00_);_(* \(#,##0.00\);_(* &quot;-&quot;??_);_(@_)"/>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alignment horizontal="right" textRotation="0" indent="0" justifyLastLine="0" shrinkToFit="0" readingOrder="0"/>
    </dxf>
    <dxf>
      <font>
        <strike val="0"/>
        <outline val="0"/>
        <shadow val="0"/>
        <u val="none"/>
        <vertAlign val="baseline"/>
        <name val="Calibri"/>
        <family val="2"/>
        <scheme val="minor"/>
      </font>
      <alignment horizontal="right" textRotation="0" indent="0" justifyLastLine="0" shrinkToFit="0" readingOrder="0"/>
    </dxf>
    <dxf>
      <font>
        <strike val="0"/>
        <outline val="0"/>
        <shadow val="0"/>
        <u val="none"/>
        <vertAlign val="baseline"/>
        <name val="Calibri"/>
        <family val="2"/>
        <scheme val="minor"/>
      </font>
      <alignment horizontal="left"/>
    </dxf>
    <dxf>
      <font>
        <strike val="0"/>
        <outline val="0"/>
        <shadow val="0"/>
        <u val="none"/>
        <vertAlign val="baseline"/>
        <name val="Calibri"/>
        <family val="2"/>
        <scheme val="minor"/>
      </font>
      <numFmt numFmtId="165" formatCode="_(* #,##0_);_(* \(#,##0\);_(* &quot;-&quot;??_);_(@_)"/>
    </dxf>
    <dxf>
      <font>
        <strike val="0"/>
        <outline val="0"/>
        <shadow val="0"/>
        <u val="none"/>
        <vertAlign val="baseline"/>
        <sz val="10"/>
        <name val="Calibri"/>
        <family val="2"/>
        <scheme val="minor"/>
      </font>
    </dxf>
    <dxf>
      <font>
        <strike val="0"/>
        <outline val="0"/>
        <shadow val="0"/>
        <vertAlign val="baseline"/>
        <color theme="0"/>
        <name val="Calibri"/>
        <family val="2"/>
        <scheme val="minor"/>
      </font>
    </dxf>
    <dxf>
      <font>
        <strike val="0"/>
        <outline val="0"/>
        <shadow val="0"/>
        <vertAlign val="baseline"/>
        <color theme="0"/>
        <name val="Calibri"/>
        <family val="2"/>
        <scheme val="minor"/>
      </font>
    </dxf>
    <dxf>
      <font>
        <strike val="0"/>
        <outline val="0"/>
        <shadow val="0"/>
        <vertAlign val="baseline"/>
        <name val="Calibri"/>
        <family val="2"/>
        <scheme val="minor"/>
      </font>
    </dxf>
    <dxf>
      <font>
        <strike val="0"/>
        <outline val="0"/>
        <shadow val="0"/>
        <vertAlign val="baseline"/>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numFmt numFmtId="164" formatCode="_(* #,##0.00_);_(* \(#,##0.00\);_(* &quot;-&quot;??_);_(@_)"/>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alignment horizontal="right" textRotation="0" indent="0" justifyLastLine="0" shrinkToFit="0" readingOrder="0"/>
    </dxf>
    <dxf>
      <font>
        <strike val="0"/>
        <outline val="0"/>
        <shadow val="0"/>
        <u val="none"/>
        <vertAlign val="baseline"/>
        <name val="Calibri"/>
        <family val="2"/>
        <scheme val="minor"/>
      </font>
      <alignment horizontal="right" textRotation="0" indent="0" justifyLastLine="0" shrinkToFit="0" readingOrder="0"/>
    </dxf>
    <dxf>
      <font>
        <strike val="0"/>
        <outline val="0"/>
        <shadow val="0"/>
        <u val="none"/>
        <vertAlign val="baseline"/>
        <name val="Calibri"/>
        <family val="2"/>
        <scheme val="minor"/>
      </font>
      <alignment horizontal="left"/>
    </dxf>
    <dxf>
      <font>
        <strike val="0"/>
        <outline val="0"/>
        <shadow val="0"/>
        <u val="none"/>
        <vertAlign val="baseline"/>
        <name val="Calibri"/>
        <family val="2"/>
        <scheme val="minor"/>
      </font>
      <numFmt numFmtId="165" formatCode="_(* #,##0_);_(* \(#,##0\);_(* &quot;-&quot;??_);_(@_)"/>
    </dxf>
    <dxf>
      <font>
        <strike val="0"/>
        <outline val="0"/>
        <shadow val="0"/>
        <u val="none"/>
        <vertAlign val="baseline"/>
        <sz val="10"/>
        <name val="Calibri"/>
        <family val="2"/>
        <scheme val="minor"/>
      </font>
    </dxf>
    <dxf>
      <font>
        <strike val="0"/>
        <outline val="0"/>
        <shadow val="0"/>
        <vertAlign val="baseline"/>
        <color theme="0"/>
        <name val="Calibri"/>
        <family val="2"/>
        <scheme val="minor"/>
      </font>
    </dxf>
    <dxf>
      <font>
        <strike val="0"/>
        <outline val="0"/>
        <shadow val="0"/>
        <vertAlign val="baseline"/>
        <color theme="0"/>
        <name val="Calibri"/>
        <family val="2"/>
        <scheme val="minor"/>
      </font>
    </dxf>
    <dxf>
      <font>
        <strike val="0"/>
        <outline val="0"/>
        <shadow val="0"/>
        <vertAlign val="baseline"/>
        <name val="Calibri"/>
        <family val="2"/>
        <scheme val="minor"/>
      </font>
    </dxf>
    <dxf>
      <font>
        <strike val="0"/>
        <outline val="0"/>
        <shadow val="0"/>
        <vertAlign val="baseline"/>
        <name val="Calibri"/>
        <family val="2"/>
        <scheme val="minor"/>
      </font>
    </dxf>
    <dxf>
      <font>
        <strike val="0"/>
        <outline val="0"/>
        <shadow val="0"/>
        <u val="none"/>
        <vertAlign val="baseline"/>
        <color theme="0"/>
        <name val="Calibri"/>
        <family val="2"/>
        <scheme val="none"/>
      </font>
    </dxf>
    <dxf>
      <font>
        <strike val="0"/>
        <outline val="0"/>
        <shadow val="0"/>
        <u val="none"/>
        <vertAlign val="baseline"/>
        <color theme="0"/>
        <name val="Calibri"/>
        <family val="2"/>
        <scheme val="none"/>
      </font>
    </dxf>
    <dxf>
      <font>
        <strike val="0"/>
        <outline val="0"/>
        <shadow val="0"/>
        <u val="none"/>
        <vertAlign val="baseline"/>
        <color theme="0"/>
        <name val="Calibri"/>
        <family val="2"/>
        <scheme val="none"/>
      </font>
    </dxf>
    <dxf>
      <font>
        <strike val="0"/>
        <outline val="0"/>
        <shadow val="0"/>
        <u val="none"/>
        <vertAlign val="baseline"/>
        <color theme="0"/>
        <name val="Calibri"/>
        <family val="2"/>
        <scheme val="none"/>
      </font>
    </dxf>
    <dxf>
      <font>
        <strike val="0"/>
        <outline val="0"/>
        <shadow val="0"/>
        <u val="none"/>
        <vertAlign val="baseline"/>
        <color theme="0"/>
        <name val="Calibri"/>
        <family val="2"/>
        <scheme val="none"/>
      </font>
    </dxf>
    <dxf>
      <font>
        <strike val="0"/>
        <outline val="0"/>
        <shadow val="0"/>
        <u val="none"/>
        <vertAlign val="baseline"/>
        <color theme="0"/>
        <name val="Calibri"/>
        <family val="2"/>
        <scheme val="none"/>
      </font>
    </dxf>
    <dxf>
      <font>
        <strike val="0"/>
        <outline val="0"/>
        <shadow val="0"/>
        <u val="none"/>
        <vertAlign val="baseline"/>
        <color theme="0"/>
        <name val="Calibri"/>
        <family val="2"/>
        <scheme val="none"/>
      </font>
    </dxf>
    <dxf>
      <font>
        <strike val="0"/>
        <outline val="0"/>
        <shadow val="0"/>
        <u val="none"/>
        <vertAlign val="baseline"/>
        <color theme="0"/>
        <name val="Calibri"/>
        <family val="2"/>
        <scheme val="none"/>
      </font>
    </dxf>
    <dxf>
      <font>
        <strike val="0"/>
        <outline val="0"/>
        <shadow val="0"/>
        <u val="none"/>
        <vertAlign val="baseline"/>
        <color theme="0"/>
        <name val="Calibri"/>
        <family val="2"/>
        <scheme val="none"/>
      </font>
    </dxf>
    <dxf>
      <font>
        <strike val="0"/>
        <outline val="0"/>
        <shadow val="0"/>
        <u val="none"/>
        <vertAlign val="baseline"/>
        <color theme="0"/>
        <name val="Calibri"/>
        <family val="2"/>
        <scheme val="none"/>
      </font>
    </dxf>
    <dxf>
      <font>
        <strike val="0"/>
        <outline val="0"/>
        <shadow val="0"/>
        <u val="none"/>
        <vertAlign val="baseline"/>
        <color theme="0"/>
        <name val="Calibri"/>
        <family val="2"/>
        <scheme val="none"/>
      </font>
    </dxf>
    <dxf>
      <font>
        <strike val="0"/>
        <outline val="0"/>
        <shadow val="0"/>
        <u val="none"/>
        <vertAlign val="baseline"/>
        <color theme="0"/>
        <name val="Calibri"/>
        <family val="2"/>
        <scheme val="none"/>
      </font>
      <numFmt numFmtId="164" formatCode="_(* #,##0.00_);_(* \(#,##0.00\);_(* &quot;-&quot;??_);_(@_)"/>
    </dxf>
    <dxf>
      <font>
        <strike val="0"/>
        <outline val="0"/>
        <shadow val="0"/>
        <u val="none"/>
        <vertAlign val="baseline"/>
        <color theme="0"/>
        <name val="Calibri"/>
        <family val="2"/>
        <scheme val="none"/>
      </font>
    </dxf>
    <dxf>
      <font>
        <strike val="0"/>
        <outline val="0"/>
        <shadow val="0"/>
        <u val="none"/>
        <vertAlign val="baseline"/>
        <color theme="0"/>
        <name val="Calibri"/>
        <family val="2"/>
        <scheme val="none"/>
      </font>
      <alignment horizontal="right" textRotation="0" indent="0" justifyLastLine="0" shrinkToFit="0" readingOrder="0"/>
    </dxf>
    <dxf>
      <font>
        <strike val="0"/>
        <outline val="0"/>
        <shadow val="0"/>
        <u val="none"/>
        <vertAlign val="baseline"/>
        <name val="Calibri"/>
        <family val="2"/>
        <scheme val="none"/>
      </font>
      <alignment horizontal="right" textRotation="0" indent="0" justifyLastLine="0" shrinkToFit="0" readingOrder="0"/>
    </dxf>
    <dxf>
      <font>
        <strike val="0"/>
        <outline val="0"/>
        <shadow val="0"/>
        <u val="none"/>
        <vertAlign val="baseline"/>
        <name val="Calibri"/>
        <family val="2"/>
        <scheme val="none"/>
      </font>
      <alignment horizontal="left"/>
    </dxf>
    <dxf>
      <font>
        <strike val="0"/>
        <outline val="0"/>
        <shadow val="0"/>
        <u val="none"/>
        <vertAlign val="baseline"/>
        <name val="Calibri"/>
        <family val="2"/>
        <scheme val="none"/>
      </font>
      <numFmt numFmtId="165" formatCode="_(* #,##0_);_(* \(#,##0\);_(* &quot;-&quot;??_);_(@_)"/>
    </dxf>
    <dxf>
      <font>
        <strike val="0"/>
        <outline val="0"/>
        <shadow val="0"/>
        <u val="none"/>
        <vertAlign val="baseline"/>
        <sz val="10"/>
        <name val="Calibri"/>
        <family val="2"/>
        <scheme val="none"/>
      </font>
    </dxf>
    <dxf>
      <font>
        <strike val="0"/>
        <outline val="0"/>
        <shadow val="0"/>
        <vertAlign val="baseline"/>
        <color theme="0"/>
        <name val="Calibri"/>
        <family val="2"/>
        <scheme val="none"/>
      </font>
    </dxf>
    <dxf>
      <font>
        <strike val="0"/>
        <outline val="0"/>
        <shadow val="0"/>
        <vertAlign val="baseline"/>
        <color theme="0"/>
        <name val="Calibri"/>
        <family val="2"/>
        <scheme val="none"/>
      </font>
    </dxf>
    <dxf>
      <font>
        <strike val="0"/>
        <outline val="0"/>
        <shadow val="0"/>
        <vertAlign val="baseline"/>
        <name val="Calibri"/>
        <family val="2"/>
        <scheme val="none"/>
      </font>
    </dxf>
    <dxf>
      <font>
        <strike val="0"/>
        <outline val="0"/>
        <shadow val="0"/>
        <vertAlign val="baseline"/>
        <name val="Calibri"/>
        <family val="2"/>
        <scheme val="none"/>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numFmt numFmtId="164" formatCode="_(* #,##0.00_);_(* \(#,##0.00\);_(* &quot;-&quot;??_);_(@_)"/>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alignment horizontal="right" textRotation="0" indent="0" justifyLastLine="0" shrinkToFit="0" readingOrder="0"/>
    </dxf>
    <dxf>
      <font>
        <strike val="0"/>
        <outline val="0"/>
        <shadow val="0"/>
        <u val="none"/>
        <vertAlign val="baseline"/>
        <name val="Calibri"/>
        <family val="2"/>
        <scheme val="minor"/>
      </font>
      <alignment horizontal="right" textRotation="0" indent="0" justifyLastLine="0" shrinkToFit="0" readingOrder="0"/>
    </dxf>
    <dxf>
      <font>
        <strike val="0"/>
        <outline val="0"/>
        <shadow val="0"/>
        <u val="none"/>
        <vertAlign val="baseline"/>
        <name val="Calibri"/>
        <family val="2"/>
        <scheme val="minor"/>
      </font>
      <alignment horizontal="left"/>
    </dxf>
    <dxf>
      <font>
        <strike val="0"/>
        <outline val="0"/>
        <shadow val="0"/>
        <u val="none"/>
        <vertAlign val="baseline"/>
        <name val="Calibri"/>
        <family val="2"/>
        <scheme val="minor"/>
      </font>
      <numFmt numFmtId="165" formatCode="_(* #,##0_);_(* \(#,##0\);_(* &quot;-&quot;??_);_(@_)"/>
    </dxf>
    <dxf>
      <font>
        <strike val="0"/>
        <outline val="0"/>
        <shadow val="0"/>
        <u val="none"/>
        <vertAlign val="baseline"/>
        <sz val="10"/>
        <name val="Calibri"/>
        <family val="2"/>
        <scheme val="minor"/>
      </font>
    </dxf>
    <dxf>
      <font>
        <strike val="0"/>
        <outline val="0"/>
        <shadow val="0"/>
        <vertAlign val="baseline"/>
        <color theme="0"/>
        <name val="Calibri"/>
        <family val="2"/>
        <scheme val="minor"/>
      </font>
    </dxf>
    <dxf>
      <font>
        <strike val="0"/>
        <outline val="0"/>
        <shadow val="0"/>
        <vertAlign val="baseline"/>
        <color theme="0"/>
        <name val="Calibri"/>
        <family val="2"/>
        <scheme val="minor"/>
      </font>
    </dxf>
    <dxf>
      <font>
        <strike val="0"/>
        <outline val="0"/>
        <shadow val="0"/>
        <vertAlign val="baseline"/>
        <name val="Calibri"/>
        <family val="2"/>
        <scheme val="minor"/>
      </font>
    </dxf>
    <dxf>
      <font>
        <strike val="0"/>
        <outline val="0"/>
        <shadow val="0"/>
        <vertAlign val="baseline"/>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numFmt numFmtId="164" formatCode="_(* #,##0.00_);_(* \(#,##0.00\);_(* &quot;-&quot;??_);_(@_)"/>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alignment horizontal="right" textRotation="0" indent="0" justifyLastLine="0" shrinkToFit="0" readingOrder="0"/>
    </dxf>
    <dxf>
      <font>
        <strike val="0"/>
        <outline val="0"/>
        <shadow val="0"/>
        <u val="none"/>
        <vertAlign val="baseline"/>
        <name val="Calibri"/>
        <family val="2"/>
        <scheme val="minor"/>
      </font>
      <alignment horizontal="right" textRotation="0" indent="0" justifyLastLine="0" shrinkToFit="0" readingOrder="0"/>
    </dxf>
    <dxf>
      <font>
        <strike val="0"/>
        <outline val="0"/>
        <shadow val="0"/>
        <u val="none"/>
        <vertAlign val="baseline"/>
        <name val="Calibri"/>
        <family val="2"/>
        <scheme val="minor"/>
      </font>
      <alignment horizontal="left"/>
    </dxf>
    <dxf>
      <font>
        <strike val="0"/>
        <outline val="0"/>
        <shadow val="0"/>
        <u val="none"/>
        <vertAlign val="baseline"/>
        <name val="Calibri"/>
        <family val="2"/>
        <scheme val="minor"/>
      </font>
      <numFmt numFmtId="165" formatCode="_(* #,##0_);_(* \(#,##0\);_(* &quot;-&quot;??_);_(@_)"/>
    </dxf>
    <dxf>
      <font>
        <strike val="0"/>
        <outline val="0"/>
        <shadow val="0"/>
        <u val="none"/>
        <vertAlign val="baseline"/>
        <sz val="10"/>
        <name val="Calibri"/>
        <family val="2"/>
        <scheme val="minor"/>
      </font>
    </dxf>
    <dxf>
      <font>
        <strike val="0"/>
        <outline val="0"/>
        <shadow val="0"/>
        <vertAlign val="baseline"/>
        <color theme="0"/>
        <name val="Calibri"/>
        <family val="2"/>
        <scheme val="minor"/>
      </font>
    </dxf>
    <dxf>
      <font>
        <strike val="0"/>
        <outline val="0"/>
        <shadow val="0"/>
        <vertAlign val="baseline"/>
        <color theme="0"/>
        <name val="Calibri"/>
        <family val="2"/>
        <scheme val="minor"/>
      </font>
    </dxf>
    <dxf>
      <font>
        <strike val="0"/>
        <outline val="0"/>
        <shadow val="0"/>
        <vertAlign val="baseline"/>
        <name val="Calibri"/>
        <family val="2"/>
        <scheme val="minor"/>
      </font>
    </dxf>
    <dxf>
      <font>
        <strike val="0"/>
        <outline val="0"/>
        <shadow val="0"/>
        <vertAlign val="baseline"/>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numFmt numFmtId="164" formatCode="_(* #,##0.00_);_(* \(#,##0.00\);_(* &quot;-&quot;??_);_(@_)"/>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alignment horizontal="right" textRotation="0" indent="0" justifyLastLine="0" shrinkToFit="0" readingOrder="0"/>
    </dxf>
    <dxf>
      <font>
        <strike val="0"/>
        <outline val="0"/>
        <shadow val="0"/>
        <u val="none"/>
        <vertAlign val="baseline"/>
        <name val="Calibri"/>
        <family val="2"/>
        <scheme val="minor"/>
      </font>
      <alignment horizontal="right" textRotation="0" indent="0" justifyLastLine="0" shrinkToFit="0" readingOrder="0"/>
    </dxf>
    <dxf>
      <font>
        <strike val="0"/>
        <outline val="0"/>
        <shadow val="0"/>
        <u val="none"/>
        <vertAlign val="baseline"/>
        <name val="Calibri"/>
        <family val="2"/>
        <scheme val="minor"/>
      </font>
      <alignment horizontal="left"/>
    </dxf>
    <dxf>
      <font>
        <strike val="0"/>
        <outline val="0"/>
        <shadow val="0"/>
        <u val="none"/>
        <vertAlign val="baseline"/>
        <name val="Calibri"/>
        <family val="2"/>
        <scheme val="minor"/>
      </font>
      <numFmt numFmtId="165" formatCode="_(* #,##0_);_(* \(#,##0\);_(* &quot;-&quot;??_);_(@_)"/>
    </dxf>
    <dxf>
      <font>
        <strike val="0"/>
        <outline val="0"/>
        <shadow val="0"/>
        <u val="none"/>
        <vertAlign val="baseline"/>
        <sz val="10"/>
        <name val="Calibri"/>
        <family val="2"/>
        <scheme val="minor"/>
      </font>
    </dxf>
    <dxf>
      <font>
        <strike val="0"/>
        <outline val="0"/>
        <shadow val="0"/>
        <vertAlign val="baseline"/>
        <color theme="0"/>
        <name val="Calibri"/>
        <family val="2"/>
        <scheme val="minor"/>
      </font>
    </dxf>
    <dxf>
      <font>
        <strike val="0"/>
        <outline val="0"/>
        <shadow val="0"/>
        <vertAlign val="baseline"/>
        <color theme="0"/>
        <name val="Calibri"/>
        <family val="2"/>
        <scheme val="minor"/>
      </font>
    </dxf>
    <dxf>
      <font>
        <strike val="0"/>
        <outline val="0"/>
        <shadow val="0"/>
        <vertAlign val="baseline"/>
        <name val="Calibri"/>
        <family val="2"/>
        <scheme val="minor"/>
      </font>
    </dxf>
    <dxf>
      <font>
        <strike val="0"/>
        <outline val="0"/>
        <shadow val="0"/>
        <vertAlign val="baseline"/>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numFmt numFmtId="164" formatCode="_(* #,##0.00_);_(* \(#,##0.00\);_(* &quot;-&quot;??_);_(@_)"/>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alignment horizontal="right" textRotation="0" indent="0" justifyLastLine="0" shrinkToFit="0" readingOrder="0"/>
    </dxf>
    <dxf>
      <font>
        <strike val="0"/>
        <outline val="0"/>
        <shadow val="0"/>
        <u val="none"/>
        <vertAlign val="baseline"/>
        <name val="Calibri"/>
        <family val="2"/>
        <scheme val="minor"/>
      </font>
      <alignment horizontal="right" textRotation="0" indent="0" justifyLastLine="0" shrinkToFit="0" readingOrder="0"/>
    </dxf>
    <dxf>
      <font>
        <strike val="0"/>
        <outline val="0"/>
        <shadow val="0"/>
        <u val="none"/>
        <vertAlign val="baseline"/>
        <name val="Calibri"/>
        <family val="2"/>
        <scheme val="minor"/>
      </font>
      <alignment horizontal="left"/>
    </dxf>
    <dxf>
      <font>
        <strike val="0"/>
        <outline val="0"/>
        <shadow val="0"/>
        <u val="none"/>
        <vertAlign val="baseline"/>
        <name val="Calibri"/>
        <family val="2"/>
        <scheme val="minor"/>
      </font>
      <numFmt numFmtId="165" formatCode="_(* #,##0_);_(* \(#,##0\);_(* &quot;-&quot;??_);_(@_)"/>
    </dxf>
    <dxf>
      <font>
        <strike val="0"/>
        <outline val="0"/>
        <shadow val="0"/>
        <u val="none"/>
        <vertAlign val="baseline"/>
        <sz val="10"/>
        <name val="Calibri"/>
        <family val="2"/>
        <scheme val="minor"/>
      </font>
    </dxf>
    <dxf>
      <font>
        <strike val="0"/>
        <outline val="0"/>
        <shadow val="0"/>
        <vertAlign val="baseline"/>
        <color theme="0"/>
        <name val="Calibri"/>
        <family val="2"/>
        <scheme val="minor"/>
      </font>
    </dxf>
    <dxf>
      <font>
        <strike val="0"/>
        <outline val="0"/>
        <shadow val="0"/>
        <vertAlign val="baseline"/>
        <color theme="0"/>
        <name val="Calibri"/>
        <family val="2"/>
        <scheme val="minor"/>
      </font>
    </dxf>
    <dxf>
      <font>
        <strike val="0"/>
        <outline val="0"/>
        <shadow val="0"/>
        <vertAlign val="baseline"/>
        <name val="Calibri"/>
        <family val="2"/>
        <scheme val="minor"/>
      </font>
    </dxf>
    <dxf>
      <font>
        <strike val="0"/>
        <outline val="0"/>
        <shadow val="0"/>
        <vertAlign val="baseline"/>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numFmt numFmtId="164" formatCode="_(* #,##0.00_);_(* \(#,##0.00\);_(* &quot;-&quot;??_);_(@_)"/>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alignment horizontal="right" textRotation="0" indent="0" justifyLastLine="0" shrinkToFit="0" readingOrder="0"/>
    </dxf>
    <dxf>
      <font>
        <strike val="0"/>
        <outline val="0"/>
        <shadow val="0"/>
        <u val="none"/>
        <vertAlign val="baseline"/>
        <name val="Calibri"/>
        <family val="2"/>
        <scheme val="minor"/>
      </font>
      <alignment horizontal="right" textRotation="0" indent="0" justifyLastLine="0" shrinkToFit="0" readingOrder="0"/>
    </dxf>
    <dxf>
      <font>
        <strike val="0"/>
        <outline val="0"/>
        <shadow val="0"/>
        <u val="none"/>
        <vertAlign val="baseline"/>
        <name val="Calibri"/>
        <family val="2"/>
        <scheme val="minor"/>
      </font>
      <alignment horizontal="left"/>
    </dxf>
    <dxf>
      <font>
        <strike val="0"/>
        <outline val="0"/>
        <shadow val="0"/>
        <u val="none"/>
        <vertAlign val="baseline"/>
        <name val="Calibri"/>
        <family val="2"/>
        <scheme val="minor"/>
      </font>
      <numFmt numFmtId="165" formatCode="_(* #,##0_);_(* \(#,##0\);_(* &quot;-&quot;??_);_(@_)"/>
    </dxf>
    <dxf>
      <font>
        <strike val="0"/>
        <outline val="0"/>
        <shadow val="0"/>
        <u val="none"/>
        <vertAlign val="baseline"/>
        <sz val="10"/>
        <name val="Calibri"/>
        <family val="2"/>
        <scheme val="minor"/>
      </font>
    </dxf>
    <dxf>
      <font>
        <strike val="0"/>
        <outline val="0"/>
        <shadow val="0"/>
        <vertAlign val="baseline"/>
        <color theme="0"/>
        <name val="Calibri"/>
        <family val="2"/>
        <scheme val="minor"/>
      </font>
    </dxf>
    <dxf>
      <font>
        <strike val="0"/>
        <outline val="0"/>
        <shadow val="0"/>
        <vertAlign val="baseline"/>
        <color theme="0"/>
        <name val="Calibri"/>
        <family val="2"/>
        <scheme val="minor"/>
      </font>
    </dxf>
    <dxf>
      <font>
        <strike val="0"/>
        <outline val="0"/>
        <shadow val="0"/>
        <vertAlign val="baseline"/>
        <name val="Calibri"/>
        <family val="2"/>
        <scheme val="minor"/>
      </font>
    </dxf>
    <dxf>
      <font>
        <strike val="0"/>
        <outline val="0"/>
        <shadow val="0"/>
        <vertAlign val="baseline"/>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numFmt numFmtId="164" formatCode="_(* #,##0.00_);_(* \(#,##0.00\);_(* &quot;-&quot;??_);_(@_)"/>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alignment horizontal="right" textRotation="0" indent="0" justifyLastLine="0" shrinkToFit="0" readingOrder="0"/>
    </dxf>
    <dxf>
      <font>
        <strike val="0"/>
        <outline val="0"/>
        <shadow val="0"/>
        <u val="none"/>
        <vertAlign val="baseline"/>
        <name val="Calibri"/>
        <family val="2"/>
        <scheme val="minor"/>
      </font>
      <alignment horizontal="right" textRotation="0" indent="0" justifyLastLine="0" shrinkToFit="0" readingOrder="0"/>
    </dxf>
    <dxf>
      <font>
        <strike val="0"/>
        <outline val="0"/>
        <shadow val="0"/>
        <u val="none"/>
        <vertAlign val="baseline"/>
        <name val="Calibri"/>
        <family val="2"/>
        <scheme val="minor"/>
      </font>
      <alignment horizontal="left"/>
    </dxf>
    <dxf>
      <font>
        <strike val="0"/>
        <outline val="0"/>
        <shadow val="0"/>
        <u val="none"/>
        <vertAlign val="baseline"/>
        <name val="Calibri"/>
        <family val="2"/>
        <scheme val="minor"/>
      </font>
      <numFmt numFmtId="165" formatCode="_(* #,##0_);_(* \(#,##0\);_(* &quot;-&quot;??_);_(@_)"/>
    </dxf>
    <dxf>
      <font>
        <strike val="0"/>
        <outline val="0"/>
        <shadow val="0"/>
        <u val="none"/>
        <vertAlign val="baseline"/>
        <sz val="10"/>
        <name val="Calibri"/>
        <family val="2"/>
        <scheme val="minor"/>
      </font>
    </dxf>
    <dxf>
      <font>
        <strike val="0"/>
        <outline val="0"/>
        <shadow val="0"/>
        <vertAlign val="baseline"/>
        <color theme="0"/>
        <name val="Calibri"/>
        <family val="2"/>
        <scheme val="minor"/>
      </font>
    </dxf>
    <dxf>
      <font>
        <strike val="0"/>
        <outline val="0"/>
        <shadow val="0"/>
        <vertAlign val="baseline"/>
        <color theme="0"/>
        <name val="Calibri"/>
        <family val="2"/>
        <scheme val="minor"/>
      </font>
    </dxf>
    <dxf>
      <font>
        <strike val="0"/>
        <outline val="0"/>
        <shadow val="0"/>
        <vertAlign val="baseline"/>
        <name val="Calibri"/>
        <family val="2"/>
        <scheme val="minor"/>
      </font>
    </dxf>
    <dxf>
      <font>
        <strike val="0"/>
        <outline val="0"/>
        <shadow val="0"/>
        <vertAlign val="baseline"/>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numFmt numFmtId="164" formatCode="_(* #,##0.00_);_(* \(#,##0.00\);_(* &quot;-&quot;??_);_(@_)"/>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alignment horizontal="right" textRotation="0" indent="0" justifyLastLine="0" shrinkToFit="0" readingOrder="0"/>
    </dxf>
    <dxf>
      <font>
        <strike val="0"/>
        <outline val="0"/>
        <shadow val="0"/>
        <u val="none"/>
        <vertAlign val="baseline"/>
        <name val="Calibri"/>
        <family val="2"/>
        <scheme val="minor"/>
      </font>
      <alignment horizontal="right" textRotation="0" indent="0" justifyLastLine="0" shrinkToFit="0" readingOrder="0"/>
    </dxf>
    <dxf>
      <font>
        <strike val="0"/>
        <outline val="0"/>
        <shadow val="0"/>
        <u val="none"/>
        <vertAlign val="baseline"/>
        <name val="Calibri"/>
        <family val="2"/>
        <scheme val="minor"/>
      </font>
      <alignment horizontal="left"/>
    </dxf>
    <dxf>
      <font>
        <strike val="0"/>
        <outline val="0"/>
        <shadow val="0"/>
        <u val="none"/>
        <vertAlign val="baseline"/>
        <name val="Calibri"/>
        <family val="2"/>
        <scheme val="minor"/>
      </font>
      <numFmt numFmtId="165" formatCode="_(* #,##0_);_(* \(#,##0\);_(* &quot;-&quot;??_);_(@_)"/>
    </dxf>
    <dxf>
      <font>
        <strike val="0"/>
        <outline val="0"/>
        <shadow val="0"/>
        <u val="none"/>
        <vertAlign val="baseline"/>
        <sz val="10"/>
        <name val="Calibri"/>
        <family val="2"/>
        <scheme val="minor"/>
      </font>
    </dxf>
    <dxf>
      <font>
        <strike val="0"/>
        <outline val="0"/>
        <shadow val="0"/>
        <vertAlign val="baseline"/>
        <color theme="0"/>
        <name val="Calibri"/>
        <family val="2"/>
        <scheme val="minor"/>
      </font>
    </dxf>
    <dxf>
      <font>
        <strike val="0"/>
        <outline val="0"/>
        <shadow val="0"/>
        <vertAlign val="baseline"/>
        <color theme="0"/>
        <name val="Calibri"/>
        <family val="2"/>
        <scheme val="minor"/>
      </font>
    </dxf>
    <dxf>
      <font>
        <strike val="0"/>
        <outline val="0"/>
        <shadow val="0"/>
        <vertAlign val="baseline"/>
        <name val="Calibri"/>
        <family val="2"/>
        <scheme val="minor"/>
      </font>
    </dxf>
    <dxf>
      <font>
        <strike val="0"/>
        <outline val="0"/>
        <shadow val="0"/>
        <vertAlign val="baseline"/>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numFmt numFmtId="164" formatCode="_(* #,##0.00_);_(* \(#,##0.00\);_(* &quot;-&quot;??_);_(@_)"/>
    </dxf>
    <dxf>
      <font>
        <strike val="0"/>
        <outline val="0"/>
        <shadow val="0"/>
        <u val="none"/>
        <vertAlign val="baseline"/>
        <color theme="0"/>
        <name val="Calibri"/>
        <family val="2"/>
        <scheme val="minor"/>
      </font>
    </dxf>
    <dxf>
      <font>
        <strike val="0"/>
        <outline val="0"/>
        <shadow val="0"/>
        <u val="none"/>
        <vertAlign val="baseline"/>
        <color theme="0"/>
        <name val="Calibri"/>
        <family val="2"/>
        <scheme val="minor"/>
      </font>
      <alignment horizontal="right" textRotation="0" indent="0" justifyLastLine="0" shrinkToFit="0" readingOrder="0"/>
    </dxf>
    <dxf>
      <font>
        <strike val="0"/>
        <outline val="0"/>
        <shadow val="0"/>
        <u val="none"/>
        <vertAlign val="baseline"/>
        <name val="Calibri"/>
        <family val="2"/>
        <scheme val="minor"/>
      </font>
      <alignment horizontal="right" textRotation="0" indent="0" justifyLastLine="0" shrinkToFit="0" readingOrder="0"/>
    </dxf>
    <dxf>
      <font>
        <strike val="0"/>
        <outline val="0"/>
        <shadow val="0"/>
        <u val="none"/>
        <vertAlign val="baseline"/>
        <name val="Calibri"/>
        <family val="2"/>
        <scheme val="minor"/>
      </font>
      <alignment horizontal="left"/>
    </dxf>
    <dxf>
      <font>
        <strike val="0"/>
        <outline val="0"/>
        <shadow val="0"/>
        <u val="none"/>
        <vertAlign val="baseline"/>
        <name val="Calibri"/>
        <family val="2"/>
        <scheme val="minor"/>
      </font>
      <numFmt numFmtId="165" formatCode="_(* #,##0_);_(* \(#,##0\);_(* &quot;-&quot;??_);_(@_)"/>
    </dxf>
    <dxf>
      <font>
        <strike val="0"/>
        <outline val="0"/>
        <shadow val="0"/>
        <u val="none"/>
        <vertAlign val="baseline"/>
        <sz val="10"/>
        <name val="Calibri"/>
        <family val="2"/>
        <scheme val="minor"/>
      </font>
    </dxf>
    <dxf>
      <font>
        <strike val="0"/>
        <outline val="0"/>
        <shadow val="0"/>
        <vertAlign val="baseline"/>
        <color theme="0"/>
        <name val="Calibri"/>
        <family val="2"/>
        <scheme val="minor"/>
      </font>
    </dxf>
    <dxf>
      <font>
        <strike val="0"/>
        <outline val="0"/>
        <shadow val="0"/>
        <vertAlign val="baseline"/>
        <color theme="0"/>
        <name val="Calibri"/>
        <family val="2"/>
        <scheme val="minor"/>
      </font>
    </dxf>
    <dxf>
      <font>
        <strike val="0"/>
        <outline val="0"/>
        <shadow val="0"/>
        <vertAlign val="baseline"/>
        <name val="Calibri"/>
        <family val="2"/>
        <scheme val="minor"/>
      </font>
    </dxf>
    <dxf>
      <font>
        <strike val="0"/>
        <outline val="0"/>
        <shadow val="0"/>
        <vertAlign val="baseline"/>
        <name val="Calibri"/>
        <family val="2"/>
        <scheme val="minor"/>
      </font>
    </dxf>
    <dxf>
      <fill>
        <patternFill patternType="none">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ill>
        <patternFill patternType="none">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ill>
        <patternFill patternType="none">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ill>
        <patternFill patternType="none">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ill>
        <patternFill patternType="none">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ill>
        <patternFill patternType="none">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ill>
        <patternFill patternType="none">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ill>
        <patternFill patternType="none">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ill>
        <patternFill patternType="none">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ill>
        <patternFill patternType="none">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ill>
        <patternFill patternType="none">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ill>
        <patternFill patternType="none">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ill>
        <patternFill patternType="none">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35" formatCode="_-* #,##0.00_-;\-* #,##0.00_-;_-* &quot;-&quot;??_-;_-@_-"/>
      <fill>
        <patternFill patternType="none">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theme="1"/>
        <name val="Calibri"/>
        <charset val="134"/>
        <scheme val="minor"/>
      </font>
      <fill>
        <patternFill patternType="none">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ill>
        <patternFill patternType="none">
          <fgColor indexed="64"/>
          <bgColor indexed="65"/>
        </patternFill>
      </fill>
      <alignment horizont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ill>
        <patternFill patternType="none">
          <bgColor auto="1"/>
        </patternFill>
      </fill>
      <alignment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ill>
        <patternFill patternType="none">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ill>
        <patternFill patternType="none">
          <bgColor auto="1"/>
        </patternFill>
      </fill>
      <protection locked="1" hidden="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center" textRotation="0" wrapText="0" indent="0" justifyLastLine="0" shrinkToFit="0" readingOrder="0"/>
      <protection locked="1" hidden="0"/>
    </dxf>
    <dxf>
      <font>
        <b val="0"/>
        <strike val="0"/>
        <outline val="0"/>
        <shadow val="0"/>
        <u val="none"/>
        <vertAlign val="baseline"/>
        <sz val="9"/>
        <color auto="1"/>
        <name val="Calibri"/>
        <family val="2"/>
        <scheme val="minor"/>
      </font>
      <alignment horizontal="center" vertical="bottom" textRotation="0" wrapText="0" indent="0" justifyLastLine="0" shrinkToFit="0" readingOrder="0"/>
      <border outline="0">
        <right style="thin">
          <color auto="1"/>
        </right>
      </border>
      <protection locked="1" hidden="0"/>
    </dxf>
    <dxf>
      <font>
        <b val="0"/>
        <strike val="0"/>
        <outline val="0"/>
        <shadow val="0"/>
        <u val="none"/>
        <vertAlign val="baseline"/>
        <sz val="9"/>
        <color auto="1"/>
        <name val="Calibri"/>
        <family val="2"/>
        <scheme val="minor"/>
      </font>
      <alignment horizontal="center" vertical="bottom" textRotation="0" wrapText="0" indent="0" justifyLastLine="0" shrinkToFit="0" readingOrder="0"/>
      <border outline="0">
        <right style="thin">
          <color auto="1"/>
        </right>
      </border>
      <protection locked="1" hidden="0"/>
    </dxf>
    <dxf>
      <font>
        <b val="0"/>
        <strike val="0"/>
        <outline val="0"/>
        <shadow val="0"/>
        <u val="none"/>
        <vertAlign val="baseline"/>
        <sz val="9"/>
        <color auto="1"/>
        <name val="Calibri"/>
        <family val="2"/>
        <scheme val="minor"/>
      </font>
      <alignment horizontal="center" vertical="bottom" textRotation="0" wrapText="0" indent="0" justifyLastLine="0" shrinkToFit="0" readingOrder="0"/>
      <border outline="0">
        <right style="thin">
          <color auto="1"/>
        </right>
      </border>
      <protection locked="1" hidden="0"/>
    </dxf>
    <dxf>
      <font>
        <b val="0"/>
        <strike val="0"/>
        <outline val="0"/>
        <shadow val="0"/>
        <u val="none"/>
        <vertAlign val="baseline"/>
        <sz val="9"/>
        <color auto="1"/>
        <name val="Calibri"/>
        <family val="2"/>
        <scheme val="minor"/>
      </font>
      <alignment horizontal="center" vertical="bottom" textRotation="0" wrapText="0" indent="0" justifyLastLine="0" shrinkToFit="0" readingOrder="0"/>
      <border outline="0">
        <right style="thin">
          <color auto="1"/>
        </right>
      </border>
      <protection locked="1" hidden="0"/>
    </dxf>
    <dxf>
      <font>
        <b val="0"/>
        <strike val="0"/>
        <outline val="0"/>
        <shadow val="0"/>
        <u val="none"/>
        <vertAlign val="baseline"/>
        <sz val="9"/>
        <color auto="1"/>
        <name val="Calibri"/>
        <family val="2"/>
        <scheme val="minor"/>
      </font>
      <alignment horizontal="center" vertical="bottom" textRotation="0" wrapText="0" indent="0" justifyLastLine="0" shrinkToFit="0" readingOrder="0"/>
      <border outline="0">
        <right style="thin">
          <color auto="1"/>
        </right>
      </border>
      <protection locked="1" hidden="0"/>
    </dxf>
    <dxf>
      <font>
        <b val="0"/>
        <strike val="0"/>
        <outline val="0"/>
        <shadow val="0"/>
        <u val="none"/>
        <vertAlign val="baseline"/>
        <sz val="9"/>
        <color auto="1"/>
        <name val="Calibri"/>
        <family val="2"/>
        <scheme val="minor"/>
      </font>
      <alignment horizontal="center" vertical="bottom" textRotation="0" wrapText="0" indent="0" justifyLastLine="0" shrinkToFit="0" readingOrder="0"/>
      <border outline="0">
        <right style="thin">
          <color auto="1"/>
        </right>
      </border>
      <protection locked="1" hidden="0"/>
    </dxf>
    <dxf>
      <font>
        <b val="0"/>
        <strike val="0"/>
        <outline val="0"/>
        <shadow val="0"/>
        <u val="none"/>
        <vertAlign val="baseline"/>
        <sz val="9"/>
        <color auto="1"/>
        <name val="Calibri"/>
        <family val="2"/>
        <scheme val="minor"/>
      </font>
      <alignment horizontal="center" vertical="bottom" textRotation="0" wrapText="0" indent="0" justifyLastLine="0" shrinkToFit="0" readingOrder="0"/>
      <border outline="0">
        <right style="thin">
          <color auto="1"/>
        </right>
      </border>
      <protection locked="1" hidden="0"/>
    </dxf>
    <dxf>
      <font>
        <b val="0"/>
        <strike val="0"/>
        <outline val="0"/>
        <shadow val="0"/>
        <u val="none"/>
        <vertAlign val="baseline"/>
        <sz val="9"/>
        <color auto="1"/>
        <name val="Calibri"/>
        <family val="2"/>
        <scheme val="minor"/>
      </font>
      <alignment horizontal="center" vertical="bottom" textRotation="0" wrapText="0" indent="0" justifyLastLine="0" shrinkToFit="0" readingOrder="0"/>
      <border outline="0">
        <right style="thin">
          <color auto="1"/>
        </right>
      </border>
      <protection locked="1" hidden="0"/>
    </dxf>
    <dxf>
      <font>
        <b val="0"/>
        <strike val="0"/>
        <outline val="0"/>
        <shadow val="0"/>
        <u val="none"/>
        <vertAlign val="baseline"/>
        <sz val="9"/>
        <color auto="1"/>
        <name val="Calibri"/>
        <family val="2"/>
        <scheme val="minor"/>
      </font>
      <alignment horizontal="center" vertical="bottom" textRotation="0" wrapText="0" indent="0" justifyLastLine="0" shrinkToFit="0" readingOrder="0"/>
      <border outline="0">
        <right style="thin">
          <color auto="1"/>
        </right>
      </border>
      <protection locked="1" hidden="0"/>
    </dxf>
    <dxf>
      <font>
        <b val="0"/>
        <strike val="0"/>
        <outline val="0"/>
        <shadow val="0"/>
        <u val="none"/>
        <vertAlign val="baseline"/>
        <sz val="9"/>
        <color auto="1"/>
        <name val="Calibri"/>
        <family val="2"/>
        <scheme val="minor"/>
      </font>
      <alignment horizontal="center" vertical="bottom" textRotation="0" wrapText="0" indent="0" justifyLastLine="0" shrinkToFit="0" readingOrder="0"/>
      <border outline="0">
        <right style="thin">
          <color auto="1"/>
        </right>
      </border>
      <protection locked="1" hidden="0"/>
    </dxf>
    <dxf>
      <font>
        <b val="0"/>
        <strike val="0"/>
        <outline val="0"/>
        <shadow val="0"/>
        <u val="none"/>
        <vertAlign val="baseline"/>
        <sz val="9"/>
        <color theme="0"/>
        <name val="Calibri"/>
        <family val="2"/>
        <scheme val="minor"/>
      </font>
      <numFmt numFmtId="164" formatCode="_(* #,##0.00_);_(* \(#,##0.00\);_(* &quot;-&quot;??_);_(@_)"/>
      <alignment vertical="bottom" textRotation="0" wrapText="0" indent="0" justifyLastLine="0" shrinkToFit="0" readingOrder="0"/>
      <border outline="0">
        <right style="thin">
          <color auto="1"/>
        </right>
      </border>
      <protection locked="1" hidden="0"/>
    </dxf>
    <dxf>
      <font>
        <b val="0"/>
        <strike val="0"/>
        <outline val="0"/>
        <shadow val="0"/>
        <u val="none"/>
        <vertAlign val="baseline"/>
        <sz val="9"/>
        <color theme="0"/>
        <name val="Calibri"/>
        <family val="2"/>
        <scheme val="minor"/>
      </font>
      <alignment vertical="bottom" textRotation="0" wrapText="0" indent="0" justifyLastLine="0" shrinkToFit="0" readingOrder="0"/>
      <protection locked="1" hidden="0"/>
    </dxf>
    <dxf>
      <font>
        <b val="0"/>
        <strike val="0"/>
        <outline val="0"/>
        <shadow val="0"/>
        <u val="none"/>
        <vertAlign val="baseline"/>
        <sz val="9"/>
        <color theme="0"/>
        <name val="Calibri"/>
        <family val="2"/>
        <scheme val="minor"/>
      </font>
      <numFmt numFmtId="164" formatCode="_(* #,##0.00_);_(* \(#,##0.00\);_(* &quot;-&quot;??_);_(@_)"/>
      <alignment horizontal="right" vertical="bottom" textRotation="0" wrapText="0" indent="0" justifyLastLine="0" shrinkToFit="0" readingOrder="0"/>
      <protection locked="1" hidden="0"/>
    </dxf>
    <dxf>
      <font>
        <b val="0"/>
        <strike val="0"/>
        <outline val="0"/>
        <shadow val="0"/>
        <u val="none"/>
        <vertAlign val="baseline"/>
        <sz val="9"/>
        <name val="Calibri"/>
        <family val="2"/>
        <scheme val="minor"/>
      </font>
      <alignment horizontal="right" vertical="bottom" textRotation="0" wrapText="0" indent="0" justifyLastLine="0" shrinkToFit="0" readingOrder="0"/>
      <protection locked="1" hidden="0"/>
    </dxf>
    <dxf>
      <font>
        <b val="0"/>
        <strike val="0"/>
        <outline val="0"/>
        <shadow val="0"/>
        <u val="none"/>
        <vertAlign val="baseline"/>
        <sz val="9"/>
        <name val="Calibri"/>
        <family val="2"/>
        <scheme val="minor"/>
      </font>
      <numFmt numFmtId="165" formatCode="_(* #,##0_);_(* \(#,##0\);_(* &quot;-&quot;??_);_(@_)"/>
      <alignment horizontal="center" vertical="bottom" textRotation="0" wrapText="0" indent="0" justifyLastLine="0" shrinkToFit="0" readingOrder="0"/>
      <protection locked="1" hidden="0"/>
    </dxf>
    <dxf>
      <font>
        <b val="0"/>
        <strike val="0"/>
        <outline val="0"/>
        <shadow val="0"/>
        <u val="none"/>
        <vertAlign val="baseline"/>
        <sz val="9"/>
        <name val="Calibri"/>
        <family val="2"/>
        <scheme val="minor"/>
      </font>
      <numFmt numFmtId="165" formatCode="_(* #,##0_);_(* \(#,##0\);_(* &quot;-&quot;??_);_(@_)"/>
      <alignment horizontal="right" vertical="bottom" textRotation="0" wrapText="0" indent="0" justifyLastLine="0" shrinkToFit="0" readingOrder="0"/>
      <protection locked="1" hidden="0"/>
    </dxf>
    <dxf>
      <font>
        <b val="0"/>
        <strike val="0"/>
        <outline val="0"/>
        <shadow val="0"/>
        <u val="none"/>
        <vertAlign val="baseline"/>
        <sz val="9"/>
        <name val="Calibri"/>
        <family val="2"/>
        <scheme val="minor"/>
      </font>
      <alignment vertical="bottom" textRotation="0" wrapText="0" indent="0" justifyLastLine="0" shrinkToFit="0" readingOrder="0"/>
      <protection locked="1" hidden="0"/>
    </dxf>
    <dxf>
      <font>
        <b val="0"/>
        <strike val="0"/>
        <outline val="0"/>
        <shadow val="0"/>
        <vertAlign val="baseline"/>
        <sz val="9"/>
        <color theme="0"/>
        <name val="Calibri"/>
        <family val="2"/>
        <scheme val="minor"/>
      </font>
      <alignment vertical="bottom" textRotation="0" wrapText="0" indent="0" justifyLastLine="0" shrinkToFit="0" readingOrder="0"/>
      <protection locked="1" hidden="0"/>
    </dxf>
    <dxf>
      <font>
        <b val="0"/>
        <strike val="0"/>
        <outline val="0"/>
        <shadow val="0"/>
        <vertAlign val="baseline"/>
        <sz val="9"/>
        <name val="Calibri"/>
        <family val="2"/>
        <scheme val="minor"/>
      </font>
      <alignment vertical="bottom" textRotation="0" wrapText="0" indent="0" justifyLastLine="0" shrinkToFit="0" readingOrder="0"/>
      <protection locked="1" hidden="0"/>
    </dxf>
    <dxf>
      <font>
        <b val="0"/>
        <strike val="0"/>
        <outline val="0"/>
        <shadow val="0"/>
        <u val="none"/>
        <vertAlign val="baseline"/>
        <sz val="9"/>
        <color auto="1"/>
        <name val="Calibri"/>
        <family val="2"/>
        <scheme val="minor"/>
      </font>
      <fill>
        <patternFill patternType="solid">
          <fgColor indexed="64"/>
          <bgColor theme="0" tint="-0.249977111117893"/>
        </patternFill>
      </fill>
      <alignment horizontal="center" vertical="center" textRotation="0" wrapText="1" indent="0" justifyLastLine="0" shrinkToFit="0" readingOrder="0"/>
      <protection locked="1" hidden="0"/>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numFmt numFmtId="164" formatCode="_(* #,##0.00_);_(* \(#,##0.00\);_(* &quot;-&quot;??_);_(@_)"/>
    </dxf>
    <dxf>
      <font>
        <color theme="0"/>
      </font>
    </dxf>
    <dxf>
      <font>
        <color theme="0"/>
      </font>
      <alignment horizontal="right"/>
    </dxf>
    <dxf>
      <alignment horizontal="right"/>
    </dxf>
    <dxf>
      <alignment horizontal="left"/>
    </dxf>
    <dxf>
      <numFmt numFmtId="165" formatCode="_(* #,##0_);_(* \(#,##0\);_(* &quot;-&quot;??_);_(@_)"/>
    </dxf>
    <dxf>
      <font>
        <sz val="10"/>
        <name val="Tahoma"/>
        <scheme val="none"/>
      </font>
    </dxf>
    <dxf>
      <font>
        <color theme="0"/>
      </font>
    </dxf>
    <dxf>
      <font>
        <strike val="0"/>
        <outline val="0"/>
        <shadow val="0"/>
        <u val="none"/>
        <vertAlign val="baseline"/>
        <sz val="9"/>
        <color theme="0"/>
        <name val="Calibri"/>
        <scheme val="minor"/>
      </font>
    </dxf>
    <dxf>
      <font>
        <strike val="0"/>
        <outline val="0"/>
        <shadow val="0"/>
        <u val="none"/>
        <vertAlign val="baseline"/>
        <sz val="9"/>
        <color theme="0"/>
        <name val="Calibri"/>
        <scheme val="minor"/>
      </font>
    </dxf>
    <dxf>
      <font>
        <strike val="0"/>
        <outline val="0"/>
        <shadow val="0"/>
        <u val="none"/>
        <vertAlign val="baseline"/>
        <sz val="9"/>
        <color theme="0"/>
        <name val="Calibri"/>
        <scheme val="minor"/>
      </font>
    </dxf>
    <dxf>
      <font>
        <strike val="0"/>
        <outline val="0"/>
        <shadow val="0"/>
        <u val="none"/>
        <vertAlign val="baseline"/>
        <sz val="9"/>
        <color theme="0"/>
        <name val="Calibri"/>
        <scheme val="minor"/>
      </font>
    </dxf>
    <dxf>
      <font>
        <strike val="0"/>
        <outline val="0"/>
        <shadow val="0"/>
        <u val="none"/>
        <vertAlign val="baseline"/>
        <sz val="9"/>
        <color theme="0"/>
        <name val="Calibri"/>
        <scheme val="minor"/>
      </font>
    </dxf>
    <dxf>
      <font>
        <strike val="0"/>
        <outline val="0"/>
        <shadow val="0"/>
        <u val="none"/>
        <vertAlign val="baseline"/>
        <sz val="9"/>
        <color theme="0"/>
        <name val="Calibri"/>
        <scheme val="minor"/>
      </font>
    </dxf>
    <dxf>
      <font>
        <strike val="0"/>
        <outline val="0"/>
        <shadow val="0"/>
        <u val="none"/>
        <vertAlign val="baseline"/>
        <sz val="9"/>
        <color theme="0"/>
        <name val="Calibri"/>
        <scheme val="minor"/>
      </font>
    </dxf>
    <dxf>
      <font>
        <strike val="0"/>
        <outline val="0"/>
        <shadow val="0"/>
        <u val="none"/>
        <vertAlign val="baseline"/>
        <sz val="9"/>
        <color theme="0"/>
        <name val="Calibri"/>
        <scheme val="minor"/>
      </font>
    </dxf>
    <dxf>
      <font>
        <strike val="0"/>
        <outline val="0"/>
        <shadow val="0"/>
        <u val="none"/>
        <vertAlign val="baseline"/>
        <sz val="9"/>
        <color theme="0"/>
        <name val="Calibri"/>
        <scheme val="minor"/>
      </font>
    </dxf>
    <dxf>
      <font>
        <strike val="0"/>
        <outline val="0"/>
        <shadow val="0"/>
        <u val="none"/>
        <vertAlign val="baseline"/>
        <sz val="9"/>
        <color theme="0"/>
        <name val="Calibri"/>
        <scheme val="minor"/>
      </font>
    </dxf>
    <dxf>
      <font>
        <strike val="0"/>
        <outline val="0"/>
        <shadow val="0"/>
        <u val="none"/>
        <vertAlign val="baseline"/>
        <sz val="9"/>
        <color theme="0"/>
        <name val="Calibri"/>
        <scheme val="minor"/>
      </font>
    </dxf>
    <dxf>
      <font>
        <strike val="0"/>
        <outline val="0"/>
        <shadow val="0"/>
        <u val="none"/>
        <vertAlign val="baseline"/>
        <sz val="9"/>
        <color theme="0"/>
        <name val="Calibri"/>
        <scheme val="minor"/>
      </font>
      <numFmt numFmtId="164" formatCode="_(* #,##0.00_);_(* \(#,##0.00\);_(* &quot;-&quot;??_);_(@_)"/>
    </dxf>
    <dxf>
      <font>
        <strike val="0"/>
        <outline val="0"/>
        <shadow val="0"/>
        <u val="none"/>
        <vertAlign val="baseline"/>
        <sz val="9"/>
        <color theme="0"/>
        <name val="Calibri"/>
        <scheme val="minor"/>
      </font>
    </dxf>
    <dxf>
      <font>
        <strike val="0"/>
        <outline val="0"/>
        <shadow val="0"/>
        <u val="none"/>
        <vertAlign val="baseline"/>
        <sz val="9"/>
        <color theme="0"/>
        <name val="Calibri"/>
        <scheme val="minor"/>
      </font>
      <alignment horizontal="right" textRotation="0" indent="0" justifyLastLine="0" shrinkToFit="0" readingOrder="0"/>
    </dxf>
    <dxf>
      <font>
        <strike val="0"/>
        <outline val="0"/>
        <shadow val="0"/>
        <u val="none"/>
        <vertAlign val="baseline"/>
        <sz val="9"/>
        <name val="Calibri"/>
        <scheme val="minor"/>
      </font>
      <alignment horizontal="right" textRotation="0" indent="0" justifyLastLine="0" shrinkToFit="0" readingOrder="0"/>
    </dxf>
    <dxf>
      <font>
        <strike val="0"/>
        <outline val="0"/>
        <shadow val="0"/>
        <u val="none"/>
        <vertAlign val="baseline"/>
        <sz val="9"/>
        <name val="Calibri"/>
        <scheme val="minor"/>
      </font>
      <alignment horizontal="left"/>
    </dxf>
    <dxf>
      <font>
        <strike val="0"/>
        <outline val="0"/>
        <shadow val="0"/>
        <u val="none"/>
        <vertAlign val="baseline"/>
        <sz val="9"/>
        <name val="Calibri"/>
        <scheme val="minor"/>
      </font>
      <numFmt numFmtId="165" formatCode="_(* #,##0_);_(* \(#,##0\);_(* &quot;-&quot;??_);_(@_)"/>
    </dxf>
    <dxf>
      <font>
        <strike val="0"/>
        <outline val="0"/>
        <shadow val="0"/>
        <u val="none"/>
        <vertAlign val="baseline"/>
        <sz val="9"/>
        <name val="Calibri"/>
        <scheme val="minor"/>
      </font>
    </dxf>
    <dxf>
      <font>
        <strike val="0"/>
        <outline val="0"/>
        <shadow val="0"/>
        <vertAlign val="baseline"/>
        <sz val="9"/>
        <color theme="0"/>
        <name val="Calibri"/>
        <scheme val="minor"/>
      </font>
    </dxf>
    <dxf>
      <font>
        <strike val="0"/>
        <outline val="0"/>
        <shadow val="0"/>
        <vertAlign val="baseline"/>
        <sz val="9"/>
        <color theme="0"/>
        <name val="Calibri"/>
        <scheme val="minor"/>
      </font>
    </dxf>
    <dxf>
      <font>
        <strike val="0"/>
        <outline val="0"/>
        <shadow val="0"/>
        <vertAlign val="baseline"/>
        <sz val="9"/>
        <name val="Calibri"/>
        <scheme val="none"/>
      </font>
    </dxf>
    <dxf>
      <font>
        <strike val="0"/>
        <outline val="0"/>
        <shadow val="0"/>
        <vertAlign val="baseline"/>
        <sz val="9"/>
        <name val="Calibri"/>
        <scheme val="minor"/>
      </font>
    </dxf>
    <dxf>
      <font>
        <strike val="0"/>
        <outline val="0"/>
        <shadow val="0"/>
        <u val="none"/>
        <vertAlign val="baseline"/>
        <sz val="9"/>
        <color theme="0"/>
        <name val="Calibri"/>
        <scheme val="minor"/>
      </font>
    </dxf>
    <dxf>
      <font>
        <strike val="0"/>
        <outline val="0"/>
        <shadow val="0"/>
        <u val="none"/>
        <vertAlign val="baseline"/>
        <sz val="9"/>
        <color theme="0"/>
        <name val="Calibri"/>
        <scheme val="minor"/>
      </font>
    </dxf>
    <dxf>
      <font>
        <strike val="0"/>
        <outline val="0"/>
        <shadow val="0"/>
        <u val="none"/>
        <vertAlign val="baseline"/>
        <sz val="9"/>
        <color theme="0"/>
        <name val="Calibri"/>
        <scheme val="minor"/>
      </font>
    </dxf>
    <dxf>
      <font>
        <strike val="0"/>
        <outline val="0"/>
        <shadow val="0"/>
        <u val="none"/>
        <vertAlign val="baseline"/>
        <sz val="9"/>
        <color theme="0"/>
        <name val="Calibri"/>
        <scheme val="minor"/>
      </font>
    </dxf>
    <dxf>
      <font>
        <strike val="0"/>
        <outline val="0"/>
        <shadow val="0"/>
        <u val="none"/>
        <vertAlign val="baseline"/>
        <sz val="9"/>
        <color theme="0"/>
        <name val="Calibri"/>
        <scheme val="minor"/>
      </font>
    </dxf>
    <dxf>
      <font>
        <strike val="0"/>
        <outline val="0"/>
        <shadow val="0"/>
        <u val="none"/>
        <vertAlign val="baseline"/>
        <sz val="9"/>
        <color theme="0"/>
        <name val="Calibri"/>
        <scheme val="minor"/>
      </font>
    </dxf>
    <dxf>
      <font>
        <strike val="0"/>
        <outline val="0"/>
        <shadow val="0"/>
        <u val="none"/>
        <vertAlign val="baseline"/>
        <sz val="9"/>
        <color theme="0"/>
        <name val="Calibri"/>
        <scheme val="minor"/>
      </font>
    </dxf>
    <dxf>
      <font>
        <strike val="0"/>
        <outline val="0"/>
        <shadow val="0"/>
        <u val="none"/>
        <vertAlign val="baseline"/>
        <sz val="9"/>
        <color theme="0"/>
        <name val="Calibri"/>
        <scheme val="minor"/>
      </font>
    </dxf>
    <dxf>
      <font>
        <strike val="0"/>
        <outline val="0"/>
        <shadow val="0"/>
        <u val="none"/>
        <vertAlign val="baseline"/>
        <sz val="9"/>
        <color theme="0"/>
        <name val="Calibri"/>
        <scheme val="minor"/>
      </font>
    </dxf>
    <dxf>
      <font>
        <strike val="0"/>
        <outline val="0"/>
        <shadow val="0"/>
        <u val="none"/>
        <vertAlign val="baseline"/>
        <sz val="9"/>
        <color theme="0"/>
        <name val="Calibri"/>
        <scheme val="minor"/>
      </font>
    </dxf>
    <dxf>
      <font>
        <strike val="0"/>
        <outline val="0"/>
        <shadow val="0"/>
        <u val="none"/>
        <vertAlign val="baseline"/>
        <sz val="9"/>
        <color theme="0"/>
        <name val="Calibri"/>
        <scheme val="minor"/>
      </font>
    </dxf>
    <dxf>
      <font>
        <strike val="0"/>
        <outline val="0"/>
        <shadow val="0"/>
        <u val="none"/>
        <vertAlign val="baseline"/>
        <sz val="9"/>
        <color theme="0"/>
        <name val="Calibri"/>
        <scheme val="minor"/>
      </font>
      <numFmt numFmtId="164" formatCode="_(* #,##0.00_);_(* \(#,##0.00\);_(* &quot;-&quot;??_);_(@_)"/>
    </dxf>
    <dxf>
      <font>
        <strike val="0"/>
        <outline val="0"/>
        <shadow val="0"/>
        <u val="none"/>
        <vertAlign val="baseline"/>
        <sz val="9"/>
        <color theme="0"/>
        <name val="Calibri"/>
        <scheme val="minor"/>
      </font>
    </dxf>
    <dxf>
      <font>
        <strike val="0"/>
        <outline val="0"/>
        <shadow val="0"/>
        <u val="none"/>
        <vertAlign val="baseline"/>
        <sz val="9"/>
        <color theme="0"/>
        <name val="Calibri"/>
        <scheme val="minor"/>
      </font>
      <alignment horizontal="right" textRotation="0" indent="0" justifyLastLine="0" shrinkToFit="0" readingOrder="0"/>
    </dxf>
    <dxf>
      <font>
        <strike val="0"/>
        <outline val="0"/>
        <shadow val="0"/>
        <u val="none"/>
        <vertAlign val="baseline"/>
        <sz val="9"/>
        <name val="Calibri"/>
        <scheme val="minor"/>
      </font>
      <alignment horizontal="right" textRotation="0" indent="0" justifyLastLine="0" shrinkToFit="0" readingOrder="0"/>
    </dxf>
    <dxf>
      <font>
        <strike val="0"/>
        <outline val="0"/>
        <shadow val="0"/>
        <u val="none"/>
        <vertAlign val="baseline"/>
        <sz val="9"/>
        <name val="Calibri"/>
        <scheme val="minor"/>
      </font>
      <alignment horizontal="left"/>
    </dxf>
    <dxf>
      <font>
        <strike val="0"/>
        <outline val="0"/>
        <shadow val="0"/>
        <u val="none"/>
        <vertAlign val="baseline"/>
        <sz val="9"/>
        <name val="Calibri"/>
        <scheme val="minor"/>
      </font>
      <numFmt numFmtId="165" formatCode="_(* #,##0_);_(* \(#,##0\);_(* &quot;-&quot;??_);_(@_)"/>
    </dxf>
    <dxf>
      <font>
        <strike val="0"/>
        <outline val="0"/>
        <shadow val="0"/>
        <u val="none"/>
        <vertAlign val="baseline"/>
        <sz val="9"/>
        <name val="Calibri"/>
        <scheme val="minor"/>
      </font>
    </dxf>
    <dxf>
      <font>
        <strike val="0"/>
        <outline val="0"/>
        <shadow val="0"/>
        <vertAlign val="baseline"/>
        <sz val="9"/>
        <color theme="0"/>
        <name val="Calibri"/>
        <scheme val="minor"/>
      </font>
    </dxf>
    <dxf>
      <font>
        <strike val="0"/>
        <outline val="0"/>
        <shadow val="0"/>
        <vertAlign val="baseline"/>
        <sz val="9"/>
        <color theme="0"/>
        <name val="Calibri"/>
        <scheme val="minor"/>
      </font>
    </dxf>
    <dxf>
      <font>
        <strike val="0"/>
        <outline val="0"/>
        <shadow val="0"/>
        <vertAlign val="baseline"/>
        <sz val="9"/>
        <name val="Calibri"/>
        <scheme val="none"/>
      </font>
    </dxf>
    <dxf>
      <font>
        <strike val="0"/>
        <outline val="0"/>
        <shadow val="0"/>
        <vertAlign val="baseline"/>
        <sz val="9"/>
        <name val="Calibri"/>
        <scheme val="minor"/>
      </font>
    </dxf>
    <dxf>
      <font>
        <strike val="0"/>
        <outline val="0"/>
        <shadow val="0"/>
        <u val="none"/>
        <vertAlign val="baseline"/>
        <sz val="9"/>
        <color theme="0"/>
        <name val="Calibri"/>
        <scheme val="minor"/>
      </font>
    </dxf>
    <dxf>
      <font>
        <strike val="0"/>
        <outline val="0"/>
        <shadow val="0"/>
        <u val="none"/>
        <vertAlign val="baseline"/>
        <sz val="9"/>
        <color theme="0"/>
        <name val="Calibri"/>
        <scheme val="minor"/>
      </font>
    </dxf>
    <dxf>
      <font>
        <strike val="0"/>
        <outline val="0"/>
        <shadow val="0"/>
        <u val="none"/>
        <vertAlign val="baseline"/>
        <sz val="9"/>
        <color theme="0"/>
        <name val="Calibri"/>
        <scheme val="minor"/>
      </font>
    </dxf>
    <dxf>
      <font>
        <strike val="0"/>
        <outline val="0"/>
        <shadow val="0"/>
        <u val="none"/>
        <vertAlign val="baseline"/>
        <sz val="9"/>
        <color theme="0"/>
        <name val="Calibri"/>
        <scheme val="minor"/>
      </font>
    </dxf>
    <dxf>
      <font>
        <strike val="0"/>
        <outline val="0"/>
        <shadow val="0"/>
        <u val="none"/>
        <vertAlign val="baseline"/>
        <sz val="9"/>
        <color theme="0"/>
        <name val="Calibri"/>
        <scheme val="minor"/>
      </font>
    </dxf>
    <dxf>
      <font>
        <strike val="0"/>
        <outline val="0"/>
        <shadow val="0"/>
        <u val="none"/>
        <vertAlign val="baseline"/>
        <sz val="9"/>
        <color theme="0"/>
        <name val="Calibri"/>
        <scheme val="minor"/>
      </font>
    </dxf>
    <dxf>
      <font>
        <strike val="0"/>
        <outline val="0"/>
        <shadow val="0"/>
        <u val="none"/>
        <vertAlign val="baseline"/>
        <sz val="9"/>
        <color theme="0"/>
        <name val="Calibri"/>
        <scheme val="minor"/>
      </font>
    </dxf>
    <dxf>
      <font>
        <strike val="0"/>
        <outline val="0"/>
        <shadow val="0"/>
        <u val="none"/>
        <vertAlign val="baseline"/>
        <sz val="9"/>
        <color theme="0"/>
        <name val="Calibri"/>
        <scheme val="minor"/>
      </font>
    </dxf>
    <dxf>
      <font>
        <strike val="0"/>
        <outline val="0"/>
        <shadow val="0"/>
        <u val="none"/>
        <vertAlign val="baseline"/>
        <sz val="9"/>
        <color theme="0"/>
        <name val="Calibri"/>
        <scheme val="minor"/>
      </font>
    </dxf>
    <dxf>
      <font>
        <strike val="0"/>
        <outline val="0"/>
        <shadow val="0"/>
        <u val="none"/>
        <vertAlign val="baseline"/>
        <sz val="9"/>
        <color theme="0"/>
        <name val="Calibri"/>
        <scheme val="minor"/>
      </font>
    </dxf>
    <dxf>
      <font>
        <strike val="0"/>
        <outline val="0"/>
        <shadow val="0"/>
        <u val="none"/>
        <vertAlign val="baseline"/>
        <sz val="9"/>
        <color theme="0"/>
        <name val="Calibri"/>
        <scheme val="minor"/>
      </font>
    </dxf>
    <dxf>
      <font>
        <strike val="0"/>
        <outline val="0"/>
        <shadow val="0"/>
        <u val="none"/>
        <vertAlign val="baseline"/>
        <sz val="9"/>
        <color theme="0"/>
        <name val="Calibri"/>
        <scheme val="minor"/>
      </font>
      <numFmt numFmtId="164" formatCode="_(* #,##0.00_);_(* \(#,##0.00\);_(* &quot;-&quot;??_);_(@_)"/>
    </dxf>
    <dxf>
      <font>
        <strike val="0"/>
        <outline val="0"/>
        <shadow val="0"/>
        <u val="none"/>
        <vertAlign val="baseline"/>
        <sz val="9"/>
        <color theme="0"/>
        <name val="Calibri"/>
        <scheme val="minor"/>
      </font>
    </dxf>
    <dxf>
      <font>
        <strike val="0"/>
        <outline val="0"/>
        <shadow val="0"/>
        <u val="none"/>
        <vertAlign val="baseline"/>
        <sz val="9"/>
        <color theme="0"/>
        <name val="Calibri"/>
        <scheme val="minor"/>
      </font>
      <alignment horizontal="right" textRotation="0" indent="0" justifyLastLine="0" shrinkToFit="0" readingOrder="0"/>
    </dxf>
    <dxf>
      <font>
        <strike val="0"/>
        <outline val="0"/>
        <shadow val="0"/>
        <u val="none"/>
        <vertAlign val="baseline"/>
        <sz val="9"/>
        <name val="Calibri"/>
        <scheme val="minor"/>
      </font>
      <alignment horizontal="right" textRotation="0" indent="0" justifyLastLine="0" shrinkToFit="0" readingOrder="0"/>
    </dxf>
    <dxf>
      <font>
        <strike val="0"/>
        <outline val="0"/>
        <shadow val="0"/>
        <u val="none"/>
        <vertAlign val="baseline"/>
        <sz val="9"/>
        <name val="Calibri"/>
        <scheme val="minor"/>
      </font>
      <alignment horizontal="left"/>
    </dxf>
    <dxf>
      <font>
        <strike val="0"/>
        <outline val="0"/>
        <shadow val="0"/>
        <u val="none"/>
        <vertAlign val="baseline"/>
        <sz val="9"/>
        <name val="Calibri"/>
        <scheme val="minor"/>
      </font>
      <numFmt numFmtId="165" formatCode="_(* #,##0_);_(* \(#,##0\);_(* &quot;-&quot;??_);_(@_)"/>
    </dxf>
    <dxf>
      <font>
        <strike val="0"/>
        <outline val="0"/>
        <shadow val="0"/>
        <u val="none"/>
        <vertAlign val="baseline"/>
        <sz val="9"/>
        <name val="Calibri"/>
        <scheme val="minor"/>
      </font>
    </dxf>
    <dxf>
      <font>
        <strike val="0"/>
        <outline val="0"/>
        <shadow val="0"/>
        <vertAlign val="baseline"/>
        <sz val="9"/>
        <color theme="0"/>
        <name val="Calibri"/>
        <scheme val="minor"/>
      </font>
    </dxf>
    <dxf>
      <font>
        <strike val="0"/>
        <outline val="0"/>
        <shadow val="0"/>
        <vertAlign val="baseline"/>
        <sz val="9"/>
        <color theme="0"/>
        <name val="Calibri"/>
        <scheme val="minor"/>
      </font>
    </dxf>
    <dxf>
      <font>
        <strike val="0"/>
        <outline val="0"/>
        <shadow val="0"/>
        <vertAlign val="baseline"/>
        <sz val="9"/>
        <name val="Calibri"/>
        <scheme val="none"/>
      </font>
    </dxf>
    <dxf>
      <font>
        <strike val="0"/>
        <outline val="0"/>
        <shadow val="0"/>
        <vertAlign val="baseline"/>
        <sz val="9"/>
        <name val="Calibri"/>
        <scheme val="minor"/>
      </font>
    </dxf>
    <dxf>
      <font>
        <strike val="0"/>
        <outline val="0"/>
        <shadow val="0"/>
        <u val="none"/>
        <vertAlign val="baseline"/>
        <sz val="9"/>
        <color theme="0"/>
        <name val="Calibri"/>
        <scheme val="minor"/>
      </font>
    </dxf>
    <dxf>
      <font>
        <strike val="0"/>
        <outline val="0"/>
        <shadow val="0"/>
        <u val="none"/>
        <vertAlign val="baseline"/>
        <sz val="9"/>
        <color theme="0"/>
        <name val="Calibri"/>
        <scheme val="minor"/>
      </font>
    </dxf>
    <dxf>
      <font>
        <strike val="0"/>
        <outline val="0"/>
        <shadow val="0"/>
        <u val="none"/>
        <vertAlign val="baseline"/>
        <sz val="9"/>
        <color theme="0"/>
        <name val="Calibri"/>
        <scheme val="minor"/>
      </font>
    </dxf>
    <dxf>
      <font>
        <strike val="0"/>
        <outline val="0"/>
        <shadow val="0"/>
        <u val="none"/>
        <vertAlign val="baseline"/>
        <sz val="9"/>
        <color theme="0"/>
        <name val="Calibri"/>
        <scheme val="minor"/>
      </font>
    </dxf>
    <dxf>
      <font>
        <strike val="0"/>
        <outline val="0"/>
        <shadow val="0"/>
        <u val="none"/>
        <vertAlign val="baseline"/>
        <sz val="9"/>
        <color theme="0"/>
        <name val="Calibri"/>
        <scheme val="minor"/>
      </font>
    </dxf>
    <dxf>
      <font>
        <strike val="0"/>
        <outline val="0"/>
        <shadow val="0"/>
        <u val="none"/>
        <vertAlign val="baseline"/>
        <sz val="9"/>
        <color theme="0"/>
        <name val="Calibri"/>
        <scheme val="minor"/>
      </font>
    </dxf>
    <dxf>
      <font>
        <strike val="0"/>
        <outline val="0"/>
        <shadow val="0"/>
        <u val="none"/>
        <vertAlign val="baseline"/>
        <sz val="9"/>
        <color theme="0"/>
        <name val="Calibri"/>
        <scheme val="minor"/>
      </font>
    </dxf>
    <dxf>
      <font>
        <strike val="0"/>
        <outline val="0"/>
        <shadow val="0"/>
        <u val="none"/>
        <vertAlign val="baseline"/>
        <sz val="9"/>
        <color theme="0"/>
        <name val="Calibri"/>
        <scheme val="minor"/>
      </font>
    </dxf>
    <dxf>
      <font>
        <strike val="0"/>
        <outline val="0"/>
        <shadow val="0"/>
        <u val="none"/>
        <vertAlign val="baseline"/>
        <sz val="9"/>
        <color theme="0"/>
        <name val="Calibri"/>
        <scheme val="minor"/>
      </font>
    </dxf>
    <dxf>
      <font>
        <strike val="0"/>
        <outline val="0"/>
        <shadow val="0"/>
        <u val="none"/>
        <vertAlign val="baseline"/>
        <sz val="9"/>
        <color theme="0"/>
        <name val="Calibri"/>
        <scheme val="minor"/>
      </font>
    </dxf>
    <dxf>
      <font>
        <strike val="0"/>
        <outline val="0"/>
        <shadow val="0"/>
        <u val="none"/>
        <vertAlign val="baseline"/>
        <sz val="9"/>
        <color theme="0"/>
        <name val="Calibri"/>
        <scheme val="minor"/>
      </font>
    </dxf>
    <dxf>
      <font>
        <strike val="0"/>
        <outline val="0"/>
        <shadow val="0"/>
        <u val="none"/>
        <vertAlign val="baseline"/>
        <sz val="9"/>
        <color theme="0"/>
        <name val="Calibri"/>
        <scheme val="minor"/>
      </font>
      <numFmt numFmtId="164" formatCode="_(* #,##0.00_);_(* \(#,##0.00\);_(* &quot;-&quot;??_);_(@_)"/>
    </dxf>
    <dxf>
      <font>
        <strike val="0"/>
        <outline val="0"/>
        <shadow val="0"/>
        <u val="none"/>
        <vertAlign val="baseline"/>
        <sz val="9"/>
        <color theme="0"/>
        <name val="Calibri"/>
        <scheme val="minor"/>
      </font>
    </dxf>
    <dxf>
      <font>
        <strike val="0"/>
        <outline val="0"/>
        <shadow val="0"/>
        <u val="none"/>
        <vertAlign val="baseline"/>
        <sz val="9"/>
        <color theme="0"/>
        <name val="Calibri"/>
        <scheme val="minor"/>
      </font>
      <alignment horizontal="right" textRotation="0" indent="0" justifyLastLine="0" shrinkToFit="0" readingOrder="0"/>
    </dxf>
    <dxf>
      <font>
        <strike val="0"/>
        <outline val="0"/>
        <shadow val="0"/>
        <u val="none"/>
        <vertAlign val="baseline"/>
        <sz val="9"/>
        <name val="Calibri"/>
        <scheme val="minor"/>
      </font>
      <alignment horizontal="right" textRotation="0" indent="0" justifyLastLine="0" shrinkToFit="0" readingOrder="0"/>
    </dxf>
    <dxf>
      <font>
        <strike val="0"/>
        <outline val="0"/>
        <shadow val="0"/>
        <u val="none"/>
        <vertAlign val="baseline"/>
        <sz val="9"/>
        <name val="Calibri"/>
        <scheme val="minor"/>
      </font>
      <alignment horizontal="left"/>
    </dxf>
    <dxf>
      <font>
        <strike val="0"/>
        <outline val="0"/>
        <shadow val="0"/>
        <u val="none"/>
        <vertAlign val="baseline"/>
        <sz val="9"/>
        <name val="Calibri"/>
        <scheme val="minor"/>
      </font>
      <numFmt numFmtId="165" formatCode="_(* #,##0_);_(* \(#,##0\);_(* &quot;-&quot;??_);_(@_)"/>
    </dxf>
    <dxf>
      <font>
        <strike val="0"/>
        <outline val="0"/>
        <shadow val="0"/>
        <u val="none"/>
        <vertAlign val="baseline"/>
        <sz val="9"/>
        <name val="Calibri"/>
        <scheme val="minor"/>
      </font>
    </dxf>
    <dxf>
      <font>
        <strike val="0"/>
        <outline val="0"/>
        <shadow val="0"/>
        <vertAlign val="baseline"/>
        <sz val="9"/>
        <color theme="0"/>
        <name val="Calibri"/>
        <scheme val="minor"/>
      </font>
    </dxf>
    <dxf>
      <font>
        <strike val="0"/>
        <outline val="0"/>
        <shadow val="0"/>
        <vertAlign val="baseline"/>
        <sz val="9"/>
        <color theme="0"/>
        <name val="Calibri"/>
        <scheme val="minor"/>
      </font>
    </dxf>
    <dxf>
      <font>
        <strike val="0"/>
        <outline val="0"/>
        <shadow val="0"/>
        <vertAlign val="baseline"/>
        <sz val="9"/>
        <name val="Calibri"/>
        <scheme val="minor"/>
      </font>
    </dxf>
    <dxf>
      <font>
        <strike val="0"/>
        <outline val="0"/>
        <shadow val="0"/>
        <vertAlign val="baseline"/>
        <sz val="9"/>
        <name val="Calibri"/>
        <scheme val="minor"/>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s>
  <tableStyles count="1" defaultTableStyle="TableStyleMedium2" defaultPivotStyle="PivotStyleLight16">
    <tableStyle name="Table Style 1" pivot="0" count="0" xr9:uid="{00000000-0011-0000-FFFF-FFFF00000000}"/>
  </tableStyles>
  <colors>
    <mruColors>
      <color rgb="FF66CCFF"/>
      <color rgb="FF00FFCC"/>
      <color rgb="FFFFFF99"/>
      <color rgb="FFFFFF66"/>
      <color rgb="FF83DC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calcChain" Target="calcChain.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jpeg"/></Relationships>
</file>

<file path=xl/drawings/_rels/drawing6.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4.jpeg"/><Relationship Id="rId1" Type="http://schemas.openxmlformats.org/officeDocument/2006/relationships/image" Target="../media/image3.jpeg"/></Relationships>
</file>

<file path=xl/drawings/_rels/drawing9.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jpeg"/></Relationships>
</file>

<file path=xl/drawings/_rels/drawing11.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jpeg"/></Relationships>
</file>

<file path=xl/drawings/_rels/drawing12.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jpeg"/></Relationships>
</file>

<file path=xl/drawings/_rels/drawing13.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jpeg"/></Relationships>
</file>

<file path=xl/drawings/_rels/drawing14.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jpeg"/></Relationships>
</file>

<file path=xl/drawings/_rels/drawing15.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jpeg"/></Relationships>
</file>

<file path=xl/drawings/_rels/drawing17.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jpeg"/></Relationships>
</file>

<file path=xl/drawings/_rels/drawing18.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jpeg"/></Relationships>
</file>

<file path=xl/drawings/_rels/drawing19.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jpeg"/></Relationships>
</file>

<file path=xl/drawings/_rels/drawing20.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jpeg"/></Relationships>
</file>

<file path=xl/drawings/_rels/drawing21.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jpeg"/></Relationships>
</file>

<file path=xl/drawings/_rels/drawing22.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jpeg"/></Relationships>
</file>

<file path=xl/drawings/_rels/drawing23.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jpeg"/></Relationships>
</file>

<file path=xl/drawings/_rels/drawing24.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jpeg"/></Relationships>
</file>

<file path=xl/drawings/_rels/drawing25.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jpeg"/></Relationships>
</file>

<file path=xl/drawings/_rels/drawing26.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oneCellAnchor>
    <xdr:from>
      <xdr:col>5</xdr:col>
      <xdr:colOff>428626</xdr:colOff>
      <xdr:row>0</xdr:row>
      <xdr:rowOff>0</xdr:rowOff>
    </xdr:from>
    <xdr:ext cx="584306" cy="578838"/>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09540" y="0"/>
          <a:ext cx="584200" cy="578485"/>
        </a:xfrm>
        <a:prstGeom prst="rect">
          <a:avLst/>
        </a:prstGeom>
      </xdr:spPr>
    </xdr:pic>
    <xdr:clientData/>
  </xdr:oneCellAnchor>
  <xdr:oneCellAnchor>
    <xdr:from>
      <xdr:col>14</xdr:col>
      <xdr:colOff>68507</xdr:colOff>
      <xdr:row>0</xdr:row>
      <xdr:rowOff>1060</xdr:rowOff>
    </xdr:from>
    <xdr:ext cx="722068" cy="626628"/>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4744065" y="635"/>
          <a:ext cx="722630" cy="626745"/>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2</xdr:col>
      <xdr:colOff>1628775</xdr:colOff>
      <xdr:row>0</xdr:row>
      <xdr:rowOff>85725</xdr:rowOff>
    </xdr:from>
    <xdr:ext cx="876300" cy="916763"/>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57350" y="85725"/>
          <a:ext cx="876300" cy="916763"/>
        </a:xfrm>
        <a:prstGeom prst="rect">
          <a:avLst/>
        </a:prstGeom>
      </xdr:spPr>
    </xdr:pic>
    <xdr:clientData/>
  </xdr:oneCellAnchor>
  <xdr:oneCellAnchor>
    <xdr:from>
      <xdr:col>11</xdr:col>
      <xdr:colOff>333375</xdr:colOff>
      <xdr:row>1</xdr:row>
      <xdr:rowOff>85725</xdr:rowOff>
    </xdr:from>
    <xdr:ext cx="748316" cy="775767"/>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410325" y="276225"/>
          <a:ext cx="748316" cy="775767"/>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2</xdr:col>
      <xdr:colOff>1628775</xdr:colOff>
      <xdr:row>0</xdr:row>
      <xdr:rowOff>85725</xdr:rowOff>
    </xdr:from>
    <xdr:ext cx="876300" cy="916763"/>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57350" y="85725"/>
          <a:ext cx="876300" cy="916763"/>
        </a:xfrm>
        <a:prstGeom prst="rect">
          <a:avLst/>
        </a:prstGeom>
      </xdr:spPr>
    </xdr:pic>
    <xdr:clientData/>
  </xdr:oneCellAnchor>
  <xdr:oneCellAnchor>
    <xdr:from>
      <xdr:col>11</xdr:col>
      <xdr:colOff>333375</xdr:colOff>
      <xdr:row>1</xdr:row>
      <xdr:rowOff>85725</xdr:rowOff>
    </xdr:from>
    <xdr:ext cx="748316" cy="775767"/>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410325" y="276225"/>
          <a:ext cx="748316" cy="775767"/>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2</xdr:col>
      <xdr:colOff>1628775</xdr:colOff>
      <xdr:row>0</xdr:row>
      <xdr:rowOff>85725</xdr:rowOff>
    </xdr:from>
    <xdr:ext cx="876300" cy="916763"/>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57350" y="85725"/>
          <a:ext cx="876300" cy="916763"/>
        </a:xfrm>
        <a:prstGeom prst="rect">
          <a:avLst/>
        </a:prstGeom>
      </xdr:spPr>
    </xdr:pic>
    <xdr:clientData/>
  </xdr:oneCellAnchor>
  <xdr:oneCellAnchor>
    <xdr:from>
      <xdr:col>11</xdr:col>
      <xdr:colOff>333375</xdr:colOff>
      <xdr:row>1</xdr:row>
      <xdr:rowOff>85725</xdr:rowOff>
    </xdr:from>
    <xdr:ext cx="748316" cy="775767"/>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410325" y="276225"/>
          <a:ext cx="748316" cy="775767"/>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2</xdr:col>
      <xdr:colOff>1628775</xdr:colOff>
      <xdr:row>0</xdr:row>
      <xdr:rowOff>85725</xdr:rowOff>
    </xdr:from>
    <xdr:ext cx="876300" cy="916763"/>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57350" y="85725"/>
          <a:ext cx="876300" cy="916763"/>
        </a:xfrm>
        <a:prstGeom prst="rect">
          <a:avLst/>
        </a:prstGeom>
      </xdr:spPr>
    </xdr:pic>
    <xdr:clientData/>
  </xdr:oneCellAnchor>
  <xdr:oneCellAnchor>
    <xdr:from>
      <xdr:col>11</xdr:col>
      <xdr:colOff>333375</xdr:colOff>
      <xdr:row>1</xdr:row>
      <xdr:rowOff>85725</xdr:rowOff>
    </xdr:from>
    <xdr:ext cx="748316" cy="775767"/>
    <xdr:pic>
      <xdr:nvPicPr>
        <xdr:cNvPr id="3" name="Picture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410325" y="276225"/>
          <a:ext cx="748316" cy="775767"/>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1</xdr:col>
      <xdr:colOff>1628775</xdr:colOff>
      <xdr:row>0</xdr:row>
      <xdr:rowOff>85725</xdr:rowOff>
    </xdr:from>
    <xdr:to>
      <xdr:col>1</xdr:col>
      <xdr:colOff>2505075</xdr:colOff>
      <xdr:row>6</xdr:row>
      <xdr:rowOff>57150</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79625" y="85725"/>
          <a:ext cx="876300" cy="893445"/>
        </a:xfrm>
        <a:prstGeom prst="rect">
          <a:avLst/>
        </a:prstGeom>
      </xdr:spPr>
    </xdr:pic>
    <xdr:clientData/>
  </xdr:twoCellAnchor>
  <xdr:twoCellAnchor editAs="oneCell">
    <xdr:from>
      <xdr:col>12</xdr:col>
      <xdr:colOff>188595</xdr:colOff>
      <xdr:row>1</xdr:row>
      <xdr:rowOff>146685</xdr:rowOff>
    </xdr:from>
    <xdr:to>
      <xdr:col>14</xdr:col>
      <xdr:colOff>232410</xdr:colOff>
      <xdr:row>7</xdr:row>
      <xdr:rowOff>3810</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23300" y="321945"/>
          <a:ext cx="778510" cy="75628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oneCellAnchor>
    <xdr:from>
      <xdr:col>10</xdr:col>
      <xdr:colOff>57150</xdr:colOff>
      <xdr:row>1</xdr:row>
      <xdr:rowOff>57150</xdr:rowOff>
    </xdr:from>
    <xdr:ext cx="876300" cy="876300"/>
    <xdr:pic>
      <xdr:nvPicPr>
        <xdr:cNvPr id="6" name="Picture 5">
          <a:extLst>
            <a:ext uri="{FF2B5EF4-FFF2-40B4-BE49-F238E27FC236}">
              <a16:creationId xmlns:a16="http://schemas.microsoft.com/office/drawing/2014/main" id="{903C44A5-405F-4F24-B4B5-91C64BA2D3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924925" y="209550"/>
          <a:ext cx="876300" cy="876300"/>
        </a:xfrm>
        <a:prstGeom prst="rect">
          <a:avLst/>
        </a:prstGeom>
      </xdr:spPr>
    </xdr:pic>
    <xdr:clientData/>
  </xdr:oneCellAnchor>
  <xdr:oneCellAnchor>
    <xdr:from>
      <xdr:col>12</xdr:col>
      <xdr:colOff>321945</xdr:colOff>
      <xdr:row>1</xdr:row>
      <xdr:rowOff>76200</xdr:rowOff>
    </xdr:from>
    <xdr:ext cx="748030" cy="752475"/>
    <xdr:pic>
      <xdr:nvPicPr>
        <xdr:cNvPr id="7" name="Picture 6">
          <a:extLst>
            <a:ext uri="{FF2B5EF4-FFF2-40B4-BE49-F238E27FC236}">
              <a16:creationId xmlns:a16="http://schemas.microsoft.com/office/drawing/2014/main" id="{4DB694A0-6C6F-42C2-97DC-C1AB3F3CECB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885045" y="228600"/>
          <a:ext cx="748030" cy="752475"/>
        </a:xfrm>
        <a:prstGeom prst="rect">
          <a:avLst/>
        </a:prstGeom>
      </xdr:spPr>
    </xdr:pic>
    <xdr:clientData/>
  </xdr:oneCellAnchor>
  <xdr:twoCellAnchor editAs="oneCell">
    <xdr:from>
      <xdr:col>14</xdr:col>
      <xdr:colOff>190500</xdr:colOff>
      <xdr:row>0</xdr:row>
      <xdr:rowOff>95251</xdr:rowOff>
    </xdr:from>
    <xdr:to>
      <xdr:col>17</xdr:col>
      <xdr:colOff>97873</xdr:colOff>
      <xdr:row>19</xdr:row>
      <xdr:rowOff>123826</xdr:rowOff>
    </xdr:to>
    <xdr:pic>
      <xdr:nvPicPr>
        <xdr:cNvPr id="3" name="Picture 2">
          <a:extLst>
            <a:ext uri="{FF2B5EF4-FFF2-40B4-BE49-F238E27FC236}">
              <a16:creationId xmlns:a16="http://schemas.microsoft.com/office/drawing/2014/main" id="{DDC376F7-E31E-42B4-8D61-C51F30A3218C}"/>
            </a:ext>
          </a:extLst>
        </xdr:cNvPr>
        <xdr:cNvPicPr>
          <a:picLocks noChangeAspect="1"/>
        </xdr:cNvPicPr>
      </xdr:nvPicPr>
      <xdr:blipFill>
        <a:blip xmlns:r="http://schemas.openxmlformats.org/officeDocument/2006/relationships" r:embed="rId3" cstate="print">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10467975" y="95251"/>
          <a:ext cx="1078948" cy="11239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8</xdr:col>
      <xdr:colOff>2766474</xdr:colOff>
      <xdr:row>13</xdr:row>
      <xdr:rowOff>179085</xdr:rowOff>
    </xdr:from>
    <xdr:to>
      <xdr:col>8</xdr:col>
      <xdr:colOff>3004599</xdr:colOff>
      <xdr:row>25</xdr:row>
      <xdr:rowOff>229406</xdr:rowOff>
    </xdr:to>
    <xdr:sp macro="" textlink="">
      <xdr:nvSpPr>
        <xdr:cNvPr id="2" name="Right Brace 1">
          <a:extLst>
            <a:ext uri="{FF2B5EF4-FFF2-40B4-BE49-F238E27FC236}">
              <a16:creationId xmlns:a16="http://schemas.microsoft.com/office/drawing/2014/main" id="{83A325FA-CB30-4FED-8CB3-239E451A07C1}"/>
            </a:ext>
          </a:extLst>
        </xdr:cNvPr>
        <xdr:cNvSpPr/>
      </xdr:nvSpPr>
      <xdr:spPr>
        <a:xfrm>
          <a:off x="3376074" y="6760860"/>
          <a:ext cx="238125" cy="3250721"/>
        </a:xfrm>
        <a:prstGeom prst="rightBrace">
          <a:avLst/>
        </a:prstGeom>
      </xdr:spPr>
      <xdr:style>
        <a:lnRef idx="2">
          <a:schemeClr val="dk1"/>
        </a:lnRef>
        <a:fillRef idx="0">
          <a:schemeClr val="dk1"/>
        </a:fillRef>
        <a:effectRef idx="1">
          <a:schemeClr val="dk1"/>
        </a:effectRef>
        <a:fontRef idx="minor">
          <a:schemeClr val="tx1"/>
        </a:fontRef>
      </xdr:style>
      <xdr:txBody>
        <a:bodyPr vertOverflow="clip" horzOverflow="clip" rtlCol="0" anchor="t"/>
        <a:lstStyle/>
        <a:p>
          <a:pPr algn="l"/>
          <a:endParaRPr lang="en-PH" sz="1100"/>
        </a:p>
      </xdr:txBody>
    </xdr:sp>
    <xdr:clientData/>
  </xdr:twoCellAnchor>
  <xdr:twoCellAnchor>
    <xdr:from>
      <xdr:col>8</xdr:col>
      <xdr:colOff>4875507</xdr:colOff>
      <xdr:row>1</xdr:row>
      <xdr:rowOff>96865</xdr:rowOff>
    </xdr:from>
    <xdr:to>
      <xdr:col>8</xdr:col>
      <xdr:colOff>5214533</xdr:colOff>
      <xdr:row>12</xdr:row>
      <xdr:rowOff>226017</xdr:rowOff>
    </xdr:to>
    <xdr:sp macro="" textlink="">
      <xdr:nvSpPr>
        <xdr:cNvPr id="3" name="Right Brace 2">
          <a:extLst>
            <a:ext uri="{FF2B5EF4-FFF2-40B4-BE49-F238E27FC236}">
              <a16:creationId xmlns:a16="http://schemas.microsoft.com/office/drawing/2014/main" id="{7F6AA59B-CD90-40EA-8ABE-FCA50126D0E2}"/>
            </a:ext>
          </a:extLst>
        </xdr:cNvPr>
        <xdr:cNvSpPr/>
      </xdr:nvSpPr>
      <xdr:spPr>
        <a:xfrm>
          <a:off x="5485107" y="3278215"/>
          <a:ext cx="339026" cy="3262877"/>
        </a:xfrm>
        <a:prstGeom prst="rightBrace">
          <a:avLst/>
        </a:prstGeom>
      </xdr:spPr>
      <xdr:style>
        <a:lnRef idx="2">
          <a:schemeClr val="dk1"/>
        </a:lnRef>
        <a:fillRef idx="0">
          <a:schemeClr val="dk1"/>
        </a:fillRef>
        <a:effectRef idx="1">
          <a:schemeClr val="dk1"/>
        </a:effectRef>
        <a:fontRef idx="minor">
          <a:schemeClr val="tx1"/>
        </a:fontRef>
      </xdr:style>
      <xdr:txBody>
        <a:bodyPr vertOverflow="clip" horzOverflow="clip" rtlCol="0" anchor="t"/>
        <a:lstStyle/>
        <a:p>
          <a:pPr algn="l"/>
          <a:endParaRPr lang="en-PH" sz="1100"/>
        </a:p>
      </xdr:txBody>
    </xdr:sp>
    <xdr:clientData/>
  </xdr:twoCellAnchor>
  <xdr:twoCellAnchor>
    <xdr:from>
      <xdr:col>8</xdr:col>
      <xdr:colOff>2631484</xdr:colOff>
      <xdr:row>77</xdr:row>
      <xdr:rowOff>129153</xdr:rowOff>
    </xdr:from>
    <xdr:to>
      <xdr:col>8</xdr:col>
      <xdr:colOff>3031050</xdr:colOff>
      <xdr:row>79</xdr:row>
      <xdr:rowOff>226018</xdr:rowOff>
    </xdr:to>
    <xdr:sp macro="" textlink="">
      <xdr:nvSpPr>
        <xdr:cNvPr id="4" name="Right Brace 3">
          <a:extLst>
            <a:ext uri="{FF2B5EF4-FFF2-40B4-BE49-F238E27FC236}">
              <a16:creationId xmlns:a16="http://schemas.microsoft.com/office/drawing/2014/main" id="{AB4A2694-74EC-46B2-B91A-B011B1D4ED38}"/>
            </a:ext>
          </a:extLst>
        </xdr:cNvPr>
        <xdr:cNvSpPr/>
      </xdr:nvSpPr>
      <xdr:spPr>
        <a:xfrm>
          <a:off x="3241084" y="23779728"/>
          <a:ext cx="399566" cy="630265"/>
        </a:xfrm>
        <a:prstGeom prst="rightBrace">
          <a:avLst/>
        </a:prstGeom>
      </xdr:spPr>
      <xdr:style>
        <a:lnRef idx="2">
          <a:schemeClr val="dk1"/>
        </a:lnRef>
        <a:fillRef idx="0">
          <a:schemeClr val="dk1"/>
        </a:fillRef>
        <a:effectRef idx="1">
          <a:schemeClr val="dk1"/>
        </a:effectRef>
        <a:fontRef idx="minor">
          <a:schemeClr val="tx1"/>
        </a:fontRef>
      </xdr:style>
      <xdr:txBody>
        <a:bodyPr vertOverflow="clip" horzOverflow="clip" rtlCol="0" anchor="t"/>
        <a:lstStyle/>
        <a:p>
          <a:pPr algn="l"/>
          <a:endParaRPr lang="en-PH" sz="1100"/>
        </a:p>
      </xdr:txBody>
    </xdr:sp>
    <xdr:clientData/>
  </xdr:twoCellAnchor>
  <xdr:twoCellAnchor>
    <xdr:from>
      <xdr:col>8</xdr:col>
      <xdr:colOff>3325679</xdr:colOff>
      <xdr:row>36</xdr:row>
      <xdr:rowOff>209872</xdr:rowOff>
    </xdr:from>
    <xdr:to>
      <xdr:col>8</xdr:col>
      <xdr:colOff>3757533</xdr:colOff>
      <xdr:row>57</xdr:row>
      <xdr:rowOff>16143</xdr:rowOff>
    </xdr:to>
    <xdr:sp macro="" textlink="">
      <xdr:nvSpPr>
        <xdr:cNvPr id="5" name="Right Brace 4">
          <a:extLst>
            <a:ext uri="{FF2B5EF4-FFF2-40B4-BE49-F238E27FC236}">
              <a16:creationId xmlns:a16="http://schemas.microsoft.com/office/drawing/2014/main" id="{E2D53432-2B22-4EFF-9F15-5156AD5D1D0E}"/>
            </a:ext>
          </a:extLst>
        </xdr:cNvPr>
        <xdr:cNvSpPr/>
      </xdr:nvSpPr>
      <xdr:spPr>
        <a:xfrm>
          <a:off x="3935279" y="12925747"/>
          <a:ext cx="431854" cy="5406971"/>
        </a:xfrm>
        <a:prstGeom prst="rightBrace">
          <a:avLst/>
        </a:prstGeom>
      </xdr:spPr>
      <xdr:style>
        <a:lnRef idx="2">
          <a:schemeClr val="dk1"/>
        </a:lnRef>
        <a:fillRef idx="0">
          <a:schemeClr val="dk1"/>
        </a:fillRef>
        <a:effectRef idx="1">
          <a:schemeClr val="dk1"/>
        </a:effectRef>
        <a:fontRef idx="minor">
          <a:schemeClr val="tx1"/>
        </a:fontRef>
      </xdr:style>
      <xdr:txBody>
        <a:bodyPr vertOverflow="clip" horzOverflow="clip" rtlCol="0" anchor="t"/>
        <a:lstStyle/>
        <a:p>
          <a:pPr algn="l"/>
          <a:endParaRPr lang="en-PH" sz="1100"/>
        </a:p>
      </xdr:txBody>
    </xdr:sp>
    <xdr:clientData/>
  </xdr:twoCellAnchor>
  <xdr:twoCellAnchor>
    <xdr:from>
      <xdr:col>10</xdr:col>
      <xdr:colOff>1317518</xdr:colOff>
      <xdr:row>172</xdr:row>
      <xdr:rowOff>115107</xdr:rowOff>
    </xdr:from>
    <xdr:to>
      <xdr:col>10</xdr:col>
      <xdr:colOff>1534687</xdr:colOff>
      <xdr:row>174</xdr:row>
      <xdr:rowOff>200832</xdr:rowOff>
    </xdr:to>
    <xdr:sp macro="" textlink="">
      <xdr:nvSpPr>
        <xdr:cNvPr id="6" name="Right Brace 5">
          <a:extLst>
            <a:ext uri="{FF2B5EF4-FFF2-40B4-BE49-F238E27FC236}">
              <a16:creationId xmlns:a16="http://schemas.microsoft.com/office/drawing/2014/main" id="{889FA89A-AB4D-4786-9B8B-50DDD55AB443}"/>
            </a:ext>
          </a:extLst>
        </xdr:cNvPr>
        <xdr:cNvSpPr/>
      </xdr:nvSpPr>
      <xdr:spPr>
        <a:xfrm>
          <a:off x="2031893" y="28309107"/>
          <a:ext cx="217169" cy="342900"/>
        </a:xfrm>
        <a:prstGeom prst="rightBrace">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PH" sz="1100"/>
        </a:p>
      </xdr:txBody>
    </xdr:sp>
    <xdr:clientData/>
  </xdr:twoCellAnchor>
</xdr:wsDr>
</file>

<file path=xl/drawings/drawing9.xml><?xml version="1.0" encoding="utf-8"?>
<xdr:wsDr xmlns:xdr="http://schemas.openxmlformats.org/drawingml/2006/spreadsheetDrawing" xmlns:a="http://schemas.openxmlformats.org/drawingml/2006/main">
  <xdr:oneCellAnchor>
    <xdr:from>
      <xdr:col>2</xdr:col>
      <xdr:colOff>1628775</xdr:colOff>
      <xdr:row>0</xdr:row>
      <xdr:rowOff>85725</xdr:rowOff>
    </xdr:from>
    <xdr:ext cx="876300" cy="876300"/>
    <xdr:pic>
      <xdr:nvPicPr>
        <xdr:cNvPr id="2" name="Picture 1">
          <a:extLst>
            <a:ext uri="{FF2B5EF4-FFF2-40B4-BE49-F238E27FC236}">
              <a16:creationId xmlns:a16="http://schemas.microsoft.com/office/drawing/2014/main" id="{0B8CD748-9F01-4A14-B976-55F77F4724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78355" y="85725"/>
          <a:ext cx="876300" cy="876300"/>
        </a:xfrm>
        <a:prstGeom prst="rect">
          <a:avLst/>
        </a:prstGeom>
      </xdr:spPr>
    </xdr:pic>
    <xdr:clientData/>
  </xdr:oneCellAnchor>
  <xdr:oneCellAnchor>
    <xdr:from>
      <xdr:col>11</xdr:col>
      <xdr:colOff>333375</xdr:colOff>
      <xdr:row>1</xdr:row>
      <xdr:rowOff>85725</xdr:rowOff>
    </xdr:from>
    <xdr:ext cx="748030" cy="752475"/>
    <xdr:pic>
      <xdr:nvPicPr>
        <xdr:cNvPr id="3" name="Picture 2">
          <a:extLst>
            <a:ext uri="{FF2B5EF4-FFF2-40B4-BE49-F238E27FC236}">
              <a16:creationId xmlns:a16="http://schemas.microsoft.com/office/drawing/2014/main" id="{A85D5760-49B0-45A0-B98B-A11FC1B4139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288655" y="260985"/>
          <a:ext cx="748030" cy="752475"/>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2</xdr:col>
      <xdr:colOff>1628775</xdr:colOff>
      <xdr:row>0</xdr:row>
      <xdr:rowOff>85725</xdr:rowOff>
    </xdr:from>
    <xdr:ext cx="876300" cy="876300"/>
    <xdr:pic>
      <xdr:nvPicPr>
        <xdr:cNvPr id="2" name="Picture 1">
          <a:extLst>
            <a:ext uri="{FF2B5EF4-FFF2-40B4-BE49-F238E27FC236}">
              <a16:creationId xmlns:a16="http://schemas.microsoft.com/office/drawing/2014/main" id="{766E680A-6133-4C09-A7FB-437FC381A6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78355" y="85725"/>
          <a:ext cx="876300" cy="876300"/>
        </a:xfrm>
        <a:prstGeom prst="rect">
          <a:avLst/>
        </a:prstGeom>
      </xdr:spPr>
    </xdr:pic>
    <xdr:clientData/>
  </xdr:oneCellAnchor>
  <xdr:oneCellAnchor>
    <xdr:from>
      <xdr:col>11</xdr:col>
      <xdr:colOff>333375</xdr:colOff>
      <xdr:row>1</xdr:row>
      <xdr:rowOff>85725</xdr:rowOff>
    </xdr:from>
    <xdr:ext cx="748030" cy="752475"/>
    <xdr:pic>
      <xdr:nvPicPr>
        <xdr:cNvPr id="3" name="Picture 2">
          <a:extLst>
            <a:ext uri="{FF2B5EF4-FFF2-40B4-BE49-F238E27FC236}">
              <a16:creationId xmlns:a16="http://schemas.microsoft.com/office/drawing/2014/main" id="{541FAD5F-0E83-4C0A-B35D-8C3992D8C04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288655" y="260985"/>
          <a:ext cx="748030" cy="752475"/>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2</xdr:col>
      <xdr:colOff>1628775</xdr:colOff>
      <xdr:row>0</xdr:row>
      <xdr:rowOff>85725</xdr:rowOff>
    </xdr:from>
    <xdr:ext cx="876300" cy="876300"/>
    <xdr:pic>
      <xdr:nvPicPr>
        <xdr:cNvPr id="2" name="Picture 1">
          <a:extLst>
            <a:ext uri="{FF2B5EF4-FFF2-40B4-BE49-F238E27FC236}">
              <a16:creationId xmlns:a16="http://schemas.microsoft.com/office/drawing/2014/main" id="{F69CF5E8-5A52-4A16-9040-08605283F1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78355" y="85725"/>
          <a:ext cx="876300" cy="876300"/>
        </a:xfrm>
        <a:prstGeom prst="rect">
          <a:avLst/>
        </a:prstGeom>
      </xdr:spPr>
    </xdr:pic>
    <xdr:clientData/>
  </xdr:oneCellAnchor>
  <xdr:oneCellAnchor>
    <xdr:from>
      <xdr:col>11</xdr:col>
      <xdr:colOff>333375</xdr:colOff>
      <xdr:row>1</xdr:row>
      <xdr:rowOff>85725</xdr:rowOff>
    </xdr:from>
    <xdr:ext cx="748030" cy="752475"/>
    <xdr:pic>
      <xdr:nvPicPr>
        <xdr:cNvPr id="3" name="Picture 2">
          <a:extLst>
            <a:ext uri="{FF2B5EF4-FFF2-40B4-BE49-F238E27FC236}">
              <a16:creationId xmlns:a16="http://schemas.microsoft.com/office/drawing/2014/main" id="{B46AD4D7-7D69-435E-B2BF-5B3AB261486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288655" y="260985"/>
          <a:ext cx="748030" cy="752475"/>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2</xdr:col>
      <xdr:colOff>1628775</xdr:colOff>
      <xdr:row>0</xdr:row>
      <xdr:rowOff>85725</xdr:rowOff>
    </xdr:from>
    <xdr:ext cx="876300" cy="876300"/>
    <xdr:pic>
      <xdr:nvPicPr>
        <xdr:cNvPr id="2" name="Picture 1">
          <a:extLst>
            <a:ext uri="{FF2B5EF4-FFF2-40B4-BE49-F238E27FC236}">
              <a16:creationId xmlns:a16="http://schemas.microsoft.com/office/drawing/2014/main" id="{5653C274-C968-4015-A3C1-9F8F0C224D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78355" y="85725"/>
          <a:ext cx="876300" cy="876300"/>
        </a:xfrm>
        <a:prstGeom prst="rect">
          <a:avLst/>
        </a:prstGeom>
      </xdr:spPr>
    </xdr:pic>
    <xdr:clientData/>
  </xdr:oneCellAnchor>
  <xdr:oneCellAnchor>
    <xdr:from>
      <xdr:col>11</xdr:col>
      <xdr:colOff>333375</xdr:colOff>
      <xdr:row>1</xdr:row>
      <xdr:rowOff>85725</xdr:rowOff>
    </xdr:from>
    <xdr:ext cx="748030" cy="752475"/>
    <xdr:pic>
      <xdr:nvPicPr>
        <xdr:cNvPr id="3" name="Picture 2">
          <a:extLst>
            <a:ext uri="{FF2B5EF4-FFF2-40B4-BE49-F238E27FC236}">
              <a16:creationId xmlns:a16="http://schemas.microsoft.com/office/drawing/2014/main" id="{C7749C8C-C3A0-42E2-9E8A-FDE788DAFBB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288655" y="260985"/>
          <a:ext cx="748030" cy="752475"/>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2</xdr:col>
      <xdr:colOff>1628775</xdr:colOff>
      <xdr:row>0</xdr:row>
      <xdr:rowOff>85725</xdr:rowOff>
    </xdr:from>
    <xdr:ext cx="876300" cy="876300"/>
    <xdr:pic>
      <xdr:nvPicPr>
        <xdr:cNvPr id="2" name="Picture 1">
          <a:extLst>
            <a:ext uri="{FF2B5EF4-FFF2-40B4-BE49-F238E27FC236}">
              <a16:creationId xmlns:a16="http://schemas.microsoft.com/office/drawing/2014/main" id="{0205C847-193D-4656-BB58-B7143A5817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78355" y="85725"/>
          <a:ext cx="876300" cy="876300"/>
        </a:xfrm>
        <a:prstGeom prst="rect">
          <a:avLst/>
        </a:prstGeom>
      </xdr:spPr>
    </xdr:pic>
    <xdr:clientData/>
  </xdr:oneCellAnchor>
  <xdr:oneCellAnchor>
    <xdr:from>
      <xdr:col>11</xdr:col>
      <xdr:colOff>333375</xdr:colOff>
      <xdr:row>1</xdr:row>
      <xdr:rowOff>85725</xdr:rowOff>
    </xdr:from>
    <xdr:ext cx="748030" cy="752475"/>
    <xdr:pic>
      <xdr:nvPicPr>
        <xdr:cNvPr id="3" name="Picture 2">
          <a:extLst>
            <a:ext uri="{FF2B5EF4-FFF2-40B4-BE49-F238E27FC236}">
              <a16:creationId xmlns:a16="http://schemas.microsoft.com/office/drawing/2014/main" id="{5CD0113E-6B08-4546-A116-BC82999F968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288655" y="260985"/>
          <a:ext cx="748030" cy="752475"/>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2</xdr:col>
      <xdr:colOff>1628775</xdr:colOff>
      <xdr:row>0</xdr:row>
      <xdr:rowOff>85725</xdr:rowOff>
    </xdr:from>
    <xdr:ext cx="876300" cy="876300"/>
    <xdr:pic>
      <xdr:nvPicPr>
        <xdr:cNvPr id="2" name="Picture 1">
          <a:extLst>
            <a:ext uri="{FF2B5EF4-FFF2-40B4-BE49-F238E27FC236}">
              <a16:creationId xmlns:a16="http://schemas.microsoft.com/office/drawing/2014/main" id="{2D2BDCD7-8BEC-4D00-9550-EE6EA9F971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78355" y="85725"/>
          <a:ext cx="876300" cy="876300"/>
        </a:xfrm>
        <a:prstGeom prst="rect">
          <a:avLst/>
        </a:prstGeom>
      </xdr:spPr>
    </xdr:pic>
    <xdr:clientData/>
  </xdr:oneCellAnchor>
  <xdr:oneCellAnchor>
    <xdr:from>
      <xdr:col>11</xdr:col>
      <xdr:colOff>333375</xdr:colOff>
      <xdr:row>1</xdr:row>
      <xdr:rowOff>85725</xdr:rowOff>
    </xdr:from>
    <xdr:ext cx="748030" cy="752475"/>
    <xdr:pic>
      <xdr:nvPicPr>
        <xdr:cNvPr id="3" name="Picture 2">
          <a:extLst>
            <a:ext uri="{FF2B5EF4-FFF2-40B4-BE49-F238E27FC236}">
              <a16:creationId xmlns:a16="http://schemas.microsoft.com/office/drawing/2014/main" id="{49E90BA3-91A5-4BC3-9CDD-B152F4F0801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288655" y="260985"/>
          <a:ext cx="748030" cy="752475"/>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oneCellAnchor>
    <xdr:from>
      <xdr:col>2</xdr:col>
      <xdr:colOff>1628775</xdr:colOff>
      <xdr:row>0</xdr:row>
      <xdr:rowOff>85725</xdr:rowOff>
    </xdr:from>
    <xdr:ext cx="876300" cy="876300"/>
    <xdr:pic>
      <xdr:nvPicPr>
        <xdr:cNvPr id="2" name="Picture 1">
          <a:extLst>
            <a:ext uri="{FF2B5EF4-FFF2-40B4-BE49-F238E27FC236}">
              <a16:creationId xmlns:a16="http://schemas.microsoft.com/office/drawing/2014/main" id="{50CB54AF-546F-4DB3-9F52-C646AA32A6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78355" y="85725"/>
          <a:ext cx="876300" cy="876300"/>
        </a:xfrm>
        <a:prstGeom prst="rect">
          <a:avLst/>
        </a:prstGeom>
      </xdr:spPr>
    </xdr:pic>
    <xdr:clientData/>
  </xdr:oneCellAnchor>
  <xdr:oneCellAnchor>
    <xdr:from>
      <xdr:col>11</xdr:col>
      <xdr:colOff>333375</xdr:colOff>
      <xdr:row>1</xdr:row>
      <xdr:rowOff>85725</xdr:rowOff>
    </xdr:from>
    <xdr:ext cx="748030" cy="752475"/>
    <xdr:pic>
      <xdr:nvPicPr>
        <xdr:cNvPr id="3" name="Picture 2">
          <a:extLst>
            <a:ext uri="{FF2B5EF4-FFF2-40B4-BE49-F238E27FC236}">
              <a16:creationId xmlns:a16="http://schemas.microsoft.com/office/drawing/2014/main" id="{42F0B190-3D70-4642-9AB9-1252469E533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288655" y="260985"/>
          <a:ext cx="748030" cy="752475"/>
        </a:xfrm>
        <a:prstGeom prst="rect">
          <a:avLst/>
        </a:prstGeom>
      </xdr:spPr>
    </xdr:pic>
    <xdr:clientData/>
  </xdr:oneCellAnchor>
</xdr:wsDr>
</file>

<file path=xl/drawings/drawing16.xml><?xml version="1.0" encoding="utf-8"?>
<xdr:wsDr xmlns:xdr="http://schemas.openxmlformats.org/drawingml/2006/spreadsheetDrawing" xmlns:a="http://schemas.openxmlformats.org/drawingml/2006/main">
  <xdr:oneCellAnchor>
    <xdr:from>
      <xdr:col>2</xdr:col>
      <xdr:colOff>1628775</xdr:colOff>
      <xdr:row>0</xdr:row>
      <xdr:rowOff>85725</xdr:rowOff>
    </xdr:from>
    <xdr:ext cx="876300" cy="876300"/>
    <xdr:pic>
      <xdr:nvPicPr>
        <xdr:cNvPr id="2" name="Picture 1">
          <a:extLst>
            <a:ext uri="{FF2B5EF4-FFF2-40B4-BE49-F238E27FC236}">
              <a16:creationId xmlns:a16="http://schemas.microsoft.com/office/drawing/2014/main" id="{A7CF0626-CA4E-4107-89C9-3AA7BB4E2E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78355" y="85725"/>
          <a:ext cx="876300" cy="876300"/>
        </a:xfrm>
        <a:prstGeom prst="rect">
          <a:avLst/>
        </a:prstGeom>
      </xdr:spPr>
    </xdr:pic>
    <xdr:clientData/>
  </xdr:oneCellAnchor>
  <xdr:oneCellAnchor>
    <xdr:from>
      <xdr:col>11</xdr:col>
      <xdr:colOff>333375</xdr:colOff>
      <xdr:row>1</xdr:row>
      <xdr:rowOff>85725</xdr:rowOff>
    </xdr:from>
    <xdr:ext cx="748030" cy="752475"/>
    <xdr:pic>
      <xdr:nvPicPr>
        <xdr:cNvPr id="3" name="Picture 2">
          <a:extLst>
            <a:ext uri="{FF2B5EF4-FFF2-40B4-BE49-F238E27FC236}">
              <a16:creationId xmlns:a16="http://schemas.microsoft.com/office/drawing/2014/main" id="{3047350E-99A1-4BE7-8C78-E9919270DF4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288655" y="260985"/>
          <a:ext cx="748030" cy="752475"/>
        </a:xfrm>
        <a:prstGeom prst="rect">
          <a:avLst/>
        </a:prstGeom>
      </xdr:spPr>
    </xdr:pic>
    <xdr:clientData/>
  </xdr:oneCellAnchor>
</xdr:wsDr>
</file>

<file path=xl/drawings/drawing17.xml><?xml version="1.0" encoding="utf-8"?>
<xdr:wsDr xmlns:xdr="http://schemas.openxmlformats.org/drawingml/2006/spreadsheetDrawing" xmlns:a="http://schemas.openxmlformats.org/drawingml/2006/main">
  <xdr:oneCellAnchor>
    <xdr:from>
      <xdr:col>2</xdr:col>
      <xdr:colOff>1628775</xdr:colOff>
      <xdr:row>0</xdr:row>
      <xdr:rowOff>85725</xdr:rowOff>
    </xdr:from>
    <xdr:ext cx="876300" cy="876300"/>
    <xdr:pic>
      <xdr:nvPicPr>
        <xdr:cNvPr id="2" name="Picture 1">
          <a:extLst>
            <a:ext uri="{FF2B5EF4-FFF2-40B4-BE49-F238E27FC236}">
              <a16:creationId xmlns:a16="http://schemas.microsoft.com/office/drawing/2014/main" id="{BA3AED6C-26B1-4D2C-AA66-A83C954499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78355" y="85725"/>
          <a:ext cx="876300" cy="876300"/>
        </a:xfrm>
        <a:prstGeom prst="rect">
          <a:avLst/>
        </a:prstGeom>
      </xdr:spPr>
    </xdr:pic>
    <xdr:clientData/>
  </xdr:oneCellAnchor>
  <xdr:oneCellAnchor>
    <xdr:from>
      <xdr:col>11</xdr:col>
      <xdr:colOff>333375</xdr:colOff>
      <xdr:row>1</xdr:row>
      <xdr:rowOff>85725</xdr:rowOff>
    </xdr:from>
    <xdr:ext cx="748030" cy="752475"/>
    <xdr:pic>
      <xdr:nvPicPr>
        <xdr:cNvPr id="3" name="Picture 2">
          <a:extLst>
            <a:ext uri="{FF2B5EF4-FFF2-40B4-BE49-F238E27FC236}">
              <a16:creationId xmlns:a16="http://schemas.microsoft.com/office/drawing/2014/main" id="{8B850676-8473-4989-A20A-038A957929A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288655" y="260985"/>
          <a:ext cx="748030" cy="752475"/>
        </a:xfrm>
        <a:prstGeom prst="rect">
          <a:avLst/>
        </a:prstGeom>
      </xdr:spPr>
    </xdr:pic>
    <xdr:clientData/>
  </xdr:oneCellAnchor>
</xdr:wsDr>
</file>

<file path=xl/drawings/drawing18.xml><?xml version="1.0" encoding="utf-8"?>
<xdr:wsDr xmlns:xdr="http://schemas.openxmlformats.org/drawingml/2006/spreadsheetDrawing" xmlns:a="http://schemas.openxmlformats.org/drawingml/2006/main">
  <xdr:oneCellAnchor>
    <xdr:from>
      <xdr:col>2</xdr:col>
      <xdr:colOff>1628775</xdr:colOff>
      <xdr:row>0</xdr:row>
      <xdr:rowOff>85725</xdr:rowOff>
    </xdr:from>
    <xdr:ext cx="876300" cy="876300"/>
    <xdr:pic>
      <xdr:nvPicPr>
        <xdr:cNvPr id="2" name="Picture 1">
          <a:extLst>
            <a:ext uri="{FF2B5EF4-FFF2-40B4-BE49-F238E27FC236}">
              <a16:creationId xmlns:a16="http://schemas.microsoft.com/office/drawing/2014/main" id="{E2164FCB-6834-4506-9AEC-768B0A7EC1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78355" y="85725"/>
          <a:ext cx="876300" cy="876300"/>
        </a:xfrm>
        <a:prstGeom prst="rect">
          <a:avLst/>
        </a:prstGeom>
      </xdr:spPr>
    </xdr:pic>
    <xdr:clientData/>
  </xdr:oneCellAnchor>
  <xdr:oneCellAnchor>
    <xdr:from>
      <xdr:col>11</xdr:col>
      <xdr:colOff>333375</xdr:colOff>
      <xdr:row>1</xdr:row>
      <xdr:rowOff>85725</xdr:rowOff>
    </xdr:from>
    <xdr:ext cx="748030" cy="752475"/>
    <xdr:pic>
      <xdr:nvPicPr>
        <xdr:cNvPr id="3" name="Picture 2">
          <a:extLst>
            <a:ext uri="{FF2B5EF4-FFF2-40B4-BE49-F238E27FC236}">
              <a16:creationId xmlns:a16="http://schemas.microsoft.com/office/drawing/2014/main" id="{0E5B7B54-79E0-42AA-BE6F-8E7C5005038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288655" y="260985"/>
          <a:ext cx="748030" cy="752475"/>
        </a:xfrm>
        <a:prstGeom prst="rect">
          <a:avLst/>
        </a:prstGeom>
      </xdr:spPr>
    </xdr:pic>
    <xdr:clientData/>
  </xdr:oneCellAnchor>
</xdr:wsDr>
</file>

<file path=xl/drawings/drawing19.xml><?xml version="1.0" encoding="utf-8"?>
<xdr:wsDr xmlns:xdr="http://schemas.openxmlformats.org/drawingml/2006/spreadsheetDrawing" xmlns:a="http://schemas.openxmlformats.org/drawingml/2006/main">
  <xdr:oneCellAnchor>
    <xdr:from>
      <xdr:col>2</xdr:col>
      <xdr:colOff>1628775</xdr:colOff>
      <xdr:row>0</xdr:row>
      <xdr:rowOff>85725</xdr:rowOff>
    </xdr:from>
    <xdr:ext cx="876300" cy="876300"/>
    <xdr:pic>
      <xdr:nvPicPr>
        <xdr:cNvPr id="2" name="Picture 1">
          <a:extLst>
            <a:ext uri="{FF2B5EF4-FFF2-40B4-BE49-F238E27FC236}">
              <a16:creationId xmlns:a16="http://schemas.microsoft.com/office/drawing/2014/main" id="{74B76EBD-93DE-4FCD-BE32-BE03AA2C5CE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78355" y="85725"/>
          <a:ext cx="876300" cy="876300"/>
        </a:xfrm>
        <a:prstGeom prst="rect">
          <a:avLst/>
        </a:prstGeom>
      </xdr:spPr>
    </xdr:pic>
    <xdr:clientData/>
  </xdr:oneCellAnchor>
  <xdr:oneCellAnchor>
    <xdr:from>
      <xdr:col>11</xdr:col>
      <xdr:colOff>333375</xdr:colOff>
      <xdr:row>1</xdr:row>
      <xdr:rowOff>85725</xdr:rowOff>
    </xdr:from>
    <xdr:ext cx="748030" cy="752475"/>
    <xdr:pic>
      <xdr:nvPicPr>
        <xdr:cNvPr id="3" name="Picture 2">
          <a:extLst>
            <a:ext uri="{FF2B5EF4-FFF2-40B4-BE49-F238E27FC236}">
              <a16:creationId xmlns:a16="http://schemas.microsoft.com/office/drawing/2014/main" id="{4EF626B2-37C3-4178-BE4C-2C9C765B30C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288655" y="260985"/>
          <a:ext cx="748030" cy="752475"/>
        </a:xfrm>
        <a:prstGeom prst="rect">
          <a:avLst/>
        </a:prstGeom>
      </xdr:spPr>
    </xdr:pic>
    <xdr:clientData/>
  </xdr:oneCellAnchor>
</xdr:wsDr>
</file>

<file path=xl/drawings/drawing20.xml><?xml version="1.0" encoding="utf-8"?>
<xdr:wsDr xmlns:xdr="http://schemas.openxmlformats.org/drawingml/2006/spreadsheetDrawing" xmlns:a="http://schemas.openxmlformats.org/drawingml/2006/main">
  <xdr:oneCellAnchor>
    <xdr:from>
      <xdr:col>2</xdr:col>
      <xdr:colOff>1628775</xdr:colOff>
      <xdr:row>0</xdr:row>
      <xdr:rowOff>85725</xdr:rowOff>
    </xdr:from>
    <xdr:ext cx="876300" cy="876300"/>
    <xdr:pic>
      <xdr:nvPicPr>
        <xdr:cNvPr id="2" name="Picture 1">
          <a:extLst>
            <a:ext uri="{FF2B5EF4-FFF2-40B4-BE49-F238E27FC236}">
              <a16:creationId xmlns:a16="http://schemas.microsoft.com/office/drawing/2014/main" id="{FC4B98CC-D6BF-4645-859A-6CE4A3F9A4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78355" y="85725"/>
          <a:ext cx="876300" cy="876300"/>
        </a:xfrm>
        <a:prstGeom prst="rect">
          <a:avLst/>
        </a:prstGeom>
      </xdr:spPr>
    </xdr:pic>
    <xdr:clientData/>
  </xdr:oneCellAnchor>
  <xdr:oneCellAnchor>
    <xdr:from>
      <xdr:col>11</xdr:col>
      <xdr:colOff>333375</xdr:colOff>
      <xdr:row>1</xdr:row>
      <xdr:rowOff>85725</xdr:rowOff>
    </xdr:from>
    <xdr:ext cx="748030" cy="752475"/>
    <xdr:pic>
      <xdr:nvPicPr>
        <xdr:cNvPr id="3" name="Picture 2">
          <a:extLst>
            <a:ext uri="{FF2B5EF4-FFF2-40B4-BE49-F238E27FC236}">
              <a16:creationId xmlns:a16="http://schemas.microsoft.com/office/drawing/2014/main" id="{98B59AD4-8C0E-4029-965C-7E31D54CFEC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288655" y="260985"/>
          <a:ext cx="748030" cy="752475"/>
        </a:xfrm>
        <a:prstGeom prst="rect">
          <a:avLst/>
        </a:prstGeom>
      </xdr:spPr>
    </xdr:pic>
    <xdr:clientData/>
  </xdr:oneCellAnchor>
</xdr:wsDr>
</file>

<file path=xl/drawings/drawing21.xml><?xml version="1.0" encoding="utf-8"?>
<xdr:wsDr xmlns:xdr="http://schemas.openxmlformats.org/drawingml/2006/spreadsheetDrawing" xmlns:a="http://schemas.openxmlformats.org/drawingml/2006/main">
  <xdr:oneCellAnchor>
    <xdr:from>
      <xdr:col>2</xdr:col>
      <xdr:colOff>1628775</xdr:colOff>
      <xdr:row>0</xdr:row>
      <xdr:rowOff>85725</xdr:rowOff>
    </xdr:from>
    <xdr:ext cx="876300" cy="876300"/>
    <xdr:pic>
      <xdr:nvPicPr>
        <xdr:cNvPr id="2" name="Picture 1">
          <a:extLst>
            <a:ext uri="{FF2B5EF4-FFF2-40B4-BE49-F238E27FC236}">
              <a16:creationId xmlns:a16="http://schemas.microsoft.com/office/drawing/2014/main" id="{94851D34-CB4B-4886-A26D-8173E45D22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78355" y="85725"/>
          <a:ext cx="876300" cy="876300"/>
        </a:xfrm>
        <a:prstGeom prst="rect">
          <a:avLst/>
        </a:prstGeom>
      </xdr:spPr>
    </xdr:pic>
    <xdr:clientData/>
  </xdr:oneCellAnchor>
  <xdr:oneCellAnchor>
    <xdr:from>
      <xdr:col>11</xdr:col>
      <xdr:colOff>333375</xdr:colOff>
      <xdr:row>1</xdr:row>
      <xdr:rowOff>85725</xdr:rowOff>
    </xdr:from>
    <xdr:ext cx="748030" cy="752475"/>
    <xdr:pic>
      <xdr:nvPicPr>
        <xdr:cNvPr id="3" name="Picture 2">
          <a:extLst>
            <a:ext uri="{FF2B5EF4-FFF2-40B4-BE49-F238E27FC236}">
              <a16:creationId xmlns:a16="http://schemas.microsoft.com/office/drawing/2014/main" id="{0E196960-4091-4AA6-B1DA-E3982919980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288655" y="260985"/>
          <a:ext cx="748030" cy="752475"/>
        </a:xfrm>
        <a:prstGeom prst="rect">
          <a:avLst/>
        </a:prstGeom>
      </xdr:spPr>
    </xdr:pic>
    <xdr:clientData/>
  </xdr:oneCellAnchor>
</xdr:wsDr>
</file>

<file path=xl/drawings/drawing22.xml><?xml version="1.0" encoding="utf-8"?>
<xdr:wsDr xmlns:xdr="http://schemas.openxmlformats.org/drawingml/2006/spreadsheetDrawing" xmlns:a="http://schemas.openxmlformats.org/drawingml/2006/main">
  <xdr:oneCellAnchor>
    <xdr:from>
      <xdr:col>2</xdr:col>
      <xdr:colOff>1628775</xdr:colOff>
      <xdr:row>0</xdr:row>
      <xdr:rowOff>85725</xdr:rowOff>
    </xdr:from>
    <xdr:ext cx="876300" cy="876300"/>
    <xdr:pic>
      <xdr:nvPicPr>
        <xdr:cNvPr id="2" name="Picture 1">
          <a:extLst>
            <a:ext uri="{FF2B5EF4-FFF2-40B4-BE49-F238E27FC236}">
              <a16:creationId xmlns:a16="http://schemas.microsoft.com/office/drawing/2014/main" id="{46489163-D796-4021-AA95-5A2C6436D9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78355" y="85725"/>
          <a:ext cx="876300" cy="876300"/>
        </a:xfrm>
        <a:prstGeom prst="rect">
          <a:avLst/>
        </a:prstGeom>
      </xdr:spPr>
    </xdr:pic>
    <xdr:clientData/>
  </xdr:oneCellAnchor>
  <xdr:oneCellAnchor>
    <xdr:from>
      <xdr:col>11</xdr:col>
      <xdr:colOff>333375</xdr:colOff>
      <xdr:row>1</xdr:row>
      <xdr:rowOff>85725</xdr:rowOff>
    </xdr:from>
    <xdr:ext cx="748030" cy="752475"/>
    <xdr:pic>
      <xdr:nvPicPr>
        <xdr:cNvPr id="3" name="Picture 2">
          <a:extLst>
            <a:ext uri="{FF2B5EF4-FFF2-40B4-BE49-F238E27FC236}">
              <a16:creationId xmlns:a16="http://schemas.microsoft.com/office/drawing/2014/main" id="{C9C6FB19-2828-4332-9C21-BE618F163C8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288655" y="260985"/>
          <a:ext cx="748030" cy="752475"/>
        </a:xfrm>
        <a:prstGeom prst="rect">
          <a:avLst/>
        </a:prstGeom>
      </xdr:spPr>
    </xdr:pic>
    <xdr:clientData/>
  </xdr:oneCellAnchor>
</xdr:wsDr>
</file>

<file path=xl/drawings/drawing23.xml><?xml version="1.0" encoding="utf-8"?>
<xdr:wsDr xmlns:xdr="http://schemas.openxmlformats.org/drawingml/2006/spreadsheetDrawing" xmlns:a="http://schemas.openxmlformats.org/drawingml/2006/main">
  <xdr:oneCellAnchor>
    <xdr:from>
      <xdr:col>2</xdr:col>
      <xdr:colOff>1628775</xdr:colOff>
      <xdr:row>0</xdr:row>
      <xdr:rowOff>85725</xdr:rowOff>
    </xdr:from>
    <xdr:ext cx="876300" cy="876300"/>
    <xdr:pic>
      <xdr:nvPicPr>
        <xdr:cNvPr id="2" name="Picture 1">
          <a:extLst>
            <a:ext uri="{FF2B5EF4-FFF2-40B4-BE49-F238E27FC236}">
              <a16:creationId xmlns:a16="http://schemas.microsoft.com/office/drawing/2014/main" id="{80A16E68-E49E-4A3A-A0C2-EE2426269AA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78355" y="85725"/>
          <a:ext cx="876300" cy="876300"/>
        </a:xfrm>
        <a:prstGeom prst="rect">
          <a:avLst/>
        </a:prstGeom>
      </xdr:spPr>
    </xdr:pic>
    <xdr:clientData/>
  </xdr:oneCellAnchor>
  <xdr:oneCellAnchor>
    <xdr:from>
      <xdr:col>11</xdr:col>
      <xdr:colOff>333375</xdr:colOff>
      <xdr:row>1</xdr:row>
      <xdr:rowOff>85725</xdr:rowOff>
    </xdr:from>
    <xdr:ext cx="748030" cy="752475"/>
    <xdr:pic>
      <xdr:nvPicPr>
        <xdr:cNvPr id="3" name="Picture 2">
          <a:extLst>
            <a:ext uri="{FF2B5EF4-FFF2-40B4-BE49-F238E27FC236}">
              <a16:creationId xmlns:a16="http://schemas.microsoft.com/office/drawing/2014/main" id="{ADF22DE7-947A-43B7-8AC2-AC60DAD1994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288655" y="260985"/>
          <a:ext cx="748030" cy="752475"/>
        </a:xfrm>
        <a:prstGeom prst="rect">
          <a:avLst/>
        </a:prstGeom>
      </xdr:spPr>
    </xdr:pic>
    <xdr:clientData/>
  </xdr:oneCellAnchor>
</xdr:wsDr>
</file>

<file path=xl/drawings/drawing24.xml><?xml version="1.0" encoding="utf-8"?>
<xdr:wsDr xmlns:xdr="http://schemas.openxmlformats.org/drawingml/2006/spreadsheetDrawing" xmlns:a="http://schemas.openxmlformats.org/drawingml/2006/main">
  <xdr:oneCellAnchor>
    <xdr:from>
      <xdr:col>2</xdr:col>
      <xdr:colOff>1628775</xdr:colOff>
      <xdr:row>0</xdr:row>
      <xdr:rowOff>85725</xdr:rowOff>
    </xdr:from>
    <xdr:ext cx="876300" cy="876300"/>
    <xdr:pic>
      <xdr:nvPicPr>
        <xdr:cNvPr id="2" name="Picture 1">
          <a:extLst>
            <a:ext uri="{FF2B5EF4-FFF2-40B4-BE49-F238E27FC236}">
              <a16:creationId xmlns:a16="http://schemas.microsoft.com/office/drawing/2014/main" id="{BBAC0A0E-D679-41EA-B38A-B4DF7AA05B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78355" y="85725"/>
          <a:ext cx="876300" cy="876300"/>
        </a:xfrm>
        <a:prstGeom prst="rect">
          <a:avLst/>
        </a:prstGeom>
      </xdr:spPr>
    </xdr:pic>
    <xdr:clientData/>
  </xdr:oneCellAnchor>
  <xdr:oneCellAnchor>
    <xdr:from>
      <xdr:col>11</xdr:col>
      <xdr:colOff>333375</xdr:colOff>
      <xdr:row>1</xdr:row>
      <xdr:rowOff>85725</xdr:rowOff>
    </xdr:from>
    <xdr:ext cx="748030" cy="752475"/>
    <xdr:pic>
      <xdr:nvPicPr>
        <xdr:cNvPr id="3" name="Picture 2">
          <a:extLst>
            <a:ext uri="{FF2B5EF4-FFF2-40B4-BE49-F238E27FC236}">
              <a16:creationId xmlns:a16="http://schemas.microsoft.com/office/drawing/2014/main" id="{8FE9C049-2021-450E-842B-4F36BA8AD69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288655" y="260985"/>
          <a:ext cx="748030" cy="752475"/>
        </a:xfrm>
        <a:prstGeom prst="rect">
          <a:avLst/>
        </a:prstGeom>
      </xdr:spPr>
    </xdr:pic>
    <xdr:clientData/>
  </xdr:oneCellAnchor>
</xdr:wsDr>
</file>

<file path=xl/drawings/drawing25.xml><?xml version="1.0" encoding="utf-8"?>
<xdr:wsDr xmlns:xdr="http://schemas.openxmlformats.org/drawingml/2006/spreadsheetDrawing" xmlns:a="http://schemas.openxmlformats.org/drawingml/2006/main">
  <xdr:oneCellAnchor>
    <xdr:from>
      <xdr:col>2</xdr:col>
      <xdr:colOff>1628775</xdr:colOff>
      <xdr:row>0</xdr:row>
      <xdr:rowOff>85725</xdr:rowOff>
    </xdr:from>
    <xdr:ext cx="876300" cy="876300"/>
    <xdr:pic>
      <xdr:nvPicPr>
        <xdr:cNvPr id="2" name="Picture 1">
          <a:extLst>
            <a:ext uri="{FF2B5EF4-FFF2-40B4-BE49-F238E27FC236}">
              <a16:creationId xmlns:a16="http://schemas.microsoft.com/office/drawing/2014/main" id="{43082477-4747-46FC-9BC6-D0F7A5414A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78355" y="85725"/>
          <a:ext cx="876300" cy="876300"/>
        </a:xfrm>
        <a:prstGeom prst="rect">
          <a:avLst/>
        </a:prstGeom>
      </xdr:spPr>
    </xdr:pic>
    <xdr:clientData/>
  </xdr:oneCellAnchor>
  <xdr:oneCellAnchor>
    <xdr:from>
      <xdr:col>11</xdr:col>
      <xdr:colOff>333375</xdr:colOff>
      <xdr:row>1</xdr:row>
      <xdr:rowOff>85725</xdr:rowOff>
    </xdr:from>
    <xdr:ext cx="748030" cy="752475"/>
    <xdr:pic>
      <xdr:nvPicPr>
        <xdr:cNvPr id="3" name="Picture 2">
          <a:extLst>
            <a:ext uri="{FF2B5EF4-FFF2-40B4-BE49-F238E27FC236}">
              <a16:creationId xmlns:a16="http://schemas.microsoft.com/office/drawing/2014/main" id="{49A7F6D6-7685-4E4E-A32A-111D1729AB0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288655" y="260985"/>
          <a:ext cx="748030" cy="752475"/>
        </a:xfrm>
        <a:prstGeom prst="rect">
          <a:avLst/>
        </a:prstGeom>
      </xdr:spPr>
    </xdr:pic>
    <xdr:clientData/>
  </xdr:oneCellAnchor>
</xdr:wsDr>
</file>

<file path=xl/drawings/drawing26.xml><?xml version="1.0" encoding="utf-8"?>
<xdr:wsDr xmlns:xdr="http://schemas.openxmlformats.org/drawingml/2006/spreadsheetDrawing" xmlns:a="http://schemas.openxmlformats.org/drawingml/2006/main">
  <xdr:oneCellAnchor>
    <xdr:from>
      <xdr:col>2</xdr:col>
      <xdr:colOff>1628775</xdr:colOff>
      <xdr:row>0</xdr:row>
      <xdr:rowOff>85725</xdr:rowOff>
    </xdr:from>
    <xdr:ext cx="876300" cy="876300"/>
    <xdr:pic>
      <xdr:nvPicPr>
        <xdr:cNvPr id="2" name="Picture 1">
          <a:extLst>
            <a:ext uri="{FF2B5EF4-FFF2-40B4-BE49-F238E27FC236}">
              <a16:creationId xmlns:a16="http://schemas.microsoft.com/office/drawing/2014/main" id="{B1BC421B-DC29-446B-850A-9B4AD7358E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78355" y="85725"/>
          <a:ext cx="876300" cy="876300"/>
        </a:xfrm>
        <a:prstGeom prst="rect">
          <a:avLst/>
        </a:prstGeom>
      </xdr:spPr>
    </xdr:pic>
    <xdr:clientData/>
  </xdr:oneCellAnchor>
  <xdr:oneCellAnchor>
    <xdr:from>
      <xdr:col>11</xdr:col>
      <xdr:colOff>333375</xdr:colOff>
      <xdr:row>1</xdr:row>
      <xdr:rowOff>85725</xdr:rowOff>
    </xdr:from>
    <xdr:ext cx="748030" cy="752475"/>
    <xdr:pic>
      <xdr:nvPicPr>
        <xdr:cNvPr id="3" name="Picture 2">
          <a:extLst>
            <a:ext uri="{FF2B5EF4-FFF2-40B4-BE49-F238E27FC236}">
              <a16:creationId xmlns:a16="http://schemas.microsoft.com/office/drawing/2014/main" id="{EFE2F0AC-FC01-4B97-BBED-27EBB83848E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288655" y="260985"/>
          <a:ext cx="748030" cy="75247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Fred/Desktop/freds%20app/DOCUMENTS/APP%20-%20Annual%20Procurement%20Plan/PPMP%202022%20-%20Copy/PPMP%202022%20FINAL%20ENTRY/OVER-ALL%20CONSOLIDATION-final%20REVISED.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Documents\Kelly\07%20-%20PGS\03%20-%20PGS%20PPMP%202024-2028\PPMP%202024%20-%202028%20-%20CS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_CONTROL"/>
      <sheetName val="ACCOUNTING"/>
      <sheetName val="ADMITTING"/>
      <sheetName val="AO_BUDGET"/>
      <sheetName val="BILLING"/>
      <sheetName val="CASHIER"/>
      <sheetName val="CIU"/>
      <sheetName val="COH"/>
      <sheetName val="COVID"/>
      <sheetName val="CSR"/>
      <sheetName val="DENTAL"/>
      <sheetName val="DIETARY"/>
      <sheetName val="EFM"/>
      <sheetName val="EMERGENCY"/>
      <sheetName val="HEPO"/>
      <sheetName val="HIMS"/>
      <sheetName val="HOUSEKEEPING"/>
      <sheetName val="HR"/>
      <sheetName val="IPC"/>
      <sheetName val="ISO"/>
      <sheetName val="LABORATORY"/>
      <sheetName val="LAUNDRY"/>
      <sheetName val="MSS"/>
      <sheetName val="OPD"/>
      <sheetName val="OR"/>
      <sheetName val="PHARMACY"/>
      <sheetName val="PSYCHOLOGY"/>
      <sheetName val="RADIOLOGY"/>
      <sheetName val="SECURITY"/>
      <sheetName val="SUPPLY"/>
      <sheetName val="OVER-ALLL"/>
      <sheetName val="OVER-ALLL (2)"/>
      <sheetName val="Sheet2"/>
      <sheetName val="CONSOLIDATED (WITH OFFICE)"/>
      <sheetName val="Sheet3"/>
      <sheetName val="SUMMARY"/>
      <sheetName val="CONSOLIDATED (WITH OFFICE) (3)"/>
      <sheetName val="OVER-ALL CONSOLIDATION-final RE"/>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ow r="6">
          <cell r="GE6">
            <v>85495685.269999996</v>
          </cell>
        </row>
      </sheetData>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OLIDATED (WITH OFFICE) (3)"/>
      <sheetName val="PPMP2028"/>
      <sheetName val="PPMP2027"/>
      <sheetName val="PPMP2026"/>
      <sheetName val="PPMP2025"/>
      <sheetName val="PPMP2024"/>
      <sheetName val="TRAININGS"/>
      <sheetName val="MANPOWER"/>
      <sheetName val="INFRASTRUCTURE"/>
      <sheetName val="Updated Budget -PMD as of 10-1"/>
      <sheetName val="PPMP 2024 - 2028 - CSR"/>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00000000}" name="Table260616263656667686970717273747577787980818283757_34" displayName="Table260616263656667686970717273747577787980818283757_34" ref="A11:V2344" totalsRowCount="1">
  <autoFilter ref="A11:V2343" xr:uid="{00000000-0009-0000-0100-000021000000}"/>
  <sortState xmlns:xlrd2="http://schemas.microsoft.com/office/spreadsheetml/2017/richdata2" ref="A12:V2343">
    <sortCondition ref="A11:A2343"/>
    <sortCondition ref="C11:C2343"/>
    <sortCondition ref="E11:E2343"/>
  </sortState>
  <tableColumns count="22">
    <tableColumn id="1" xr3:uid="{00000000-0010-0000-0000-000001000000}" name="OFFICE" totalsRowLabel="Total" dataDxfId="637"/>
    <tableColumn id="2" xr3:uid="{00000000-0010-0000-0000-000002000000}" name="CODE" dataDxfId="636"/>
    <tableColumn id="3" xr3:uid="{00000000-0010-0000-0000-000003000000}" name="ACCOUNT TITLE" dataDxfId="635"/>
    <tableColumn id="4" xr3:uid="{00000000-0010-0000-0000-000004000000}" name="RANK NO." dataDxfId="634"/>
    <tableColumn id="5" xr3:uid="{00000000-0010-0000-0000-000005000000}" name="GENERAL SPECIFICATION" dataDxfId="633"/>
    <tableColumn id="6" xr3:uid="{00000000-0010-0000-0000-000006000000}" name="ITEM DESCRIPTION" dataDxfId="632"/>
    <tableColumn id="7" xr3:uid="{00000000-0010-0000-0000-000007000000}" name="Column1" dataDxfId="631">
      <calculatedColumnFormula>CONCATENATE(E12,", ",F12,)</calculatedColumnFormula>
    </tableColumn>
    <tableColumn id="8" xr3:uid="{00000000-0010-0000-0000-000008000000}" name="ttq" dataDxfId="630"/>
    <tableColumn id="9" xr3:uid="{00000000-0010-0000-0000-000009000000}" name="TOTAL QUANTITY_x000a_(2021 Proposal)" dataDxfId="629"/>
    <tableColumn id="10" xr3:uid="{00000000-0010-0000-0000-00000A000000}" name="UNIT" totalsRowLabel=" TOTAL" dataDxfId="628"/>
    <tableColumn id="11" xr3:uid="{00000000-0010-0000-0000-00000B000000}" name="unit Price" dataDxfId="627"/>
    <tableColumn id="12" xr3:uid="{00000000-0010-0000-0000-00000C000000}" name="TOTAL AMOUNT" totalsRowFunction="sum" dataDxfId="626">
      <calculatedColumnFormula>Table260616263656667686970717273747577787980818283757_34[[#This Row],[unit Price]]*Table260616263656667686970717273747577787980818283757_34[[#This Row],[TOTAL QUANTITY
(2021 Proposal)]]</calculatedColumnFormula>
    </tableColumn>
    <tableColumn id="13" xr3:uid="{00000000-0010-0000-0000-00000D000000}" name="Q1 Qty" totalsRowFunction="sum" dataDxfId="625"/>
    <tableColumn id="14" xr3:uid="{00000000-0010-0000-0000-00000E000000}" name="Q1 Cost" totalsRowFunction="sum" dataDxfId="624"/>
    <tableColumn id="15" xr3:uid="{00000000-0010-0000-0000-00000F000000}" name="Q2 Qty" totalsRowFunction="sum" dataDxfId="623"/>
    <tableColumn id="16" xr3:uid="{00000000-0010-0000-0000-000010000000}" name="Q2 Cost" totalsRowFunction="sum" dataDxfId="622"/>
    <tableColumn id="17" xr3:uid="{00000000-0010-0000-0000-000011000000}" name="Q3 Qty" totalsRowFunction="sum" dataDxfId="621"/>
    <tableColumn id="18" xr3:uid="{00000000-0010-0000-0000-000012000000}" name="Q3 Cost" totalsRowFunction="sum" dataDxfId="620"/>
    <tableColumn id="19" xr3:uid="{00000000-0010-0000-0000-000013000000}" name="Q4 Qty" totalsRowFunction="sum" dataDxfId="619"/>
    <tableColumn id="20" xr3:uid="{00000000-0010-0000-0000-000014000000}" name="Q4 Cost" totalsRowFunction="sum" dataDxfId="618"/>
    <tableColumn id="21" xr3:uid="{00000000-0010-0000-0000-000015000000}" name="RECOMMENDED PROCUREMENT METHOD" dataDxfId="617"/>
    <tableColumn id="22" xr3:uid="{00000000-0010-0000-0000-000016000000}" name="SOURCE OF FUNDING" totalsRowFunction="count" dataDxfId="616"/>
  </tableColumns>
  <tableStyleInfo name="Table Style 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Table131_2341723" displayName="Table131_2341723" ref="A14:T109" totalsRowShown="0" headerRowDxfId="615" dataDxfId="614">
  <autoFilter ref="A14:T109" xr:uid="{00000000-0009-0000-0100-000002000000}"/>
  <sortState xmlns:xlrd2="http://schemas.microsoft.com/office/spreadsheetml/2017/richdata2" ref="A15:T134">
    <sortCondition ref="A14:A133"/>
  </sortState>
  <tableColumns count="20">
    <tableColumn id="1" xr3:uid="{00000000-0010-0000-0200-000001000000}" name="CODE" dataDxfId="613"/>
    <tableColumn id="2" xr3:uid="{00000000-0010-0000-0200-000002000000}" name="Column1" dataDxfId="612"/>
    <tableColumn id="3" xr3:uid="{00000000-0010-0000-0200-000003000000}" name="GENERAL DESCRIPTION" dataDxfId="611"/>
    <tableColumn id="4" xr3:uid="{00000000-0010-0000-0200-000004000000}" name="SIZE" dataDxfId="610"/>
    <tableColumn id="5" xr3:uid="{00000000-0010-0000-0200-000005000000}" name="Unit of Measure" dataDxfId="609"/>
    <tableColumn id="6" xr3:uid="{00000000-0010-0000-0200-000006000000}" name="Unit Price" dataDxfId="608"/>
    <tableColumn id="7" xr3:uid="{00000000-0010-0000-0200-000007000000}" name="ESTIMATED BUDGET" dataDxfId="607">
      <calculatedColumnFormula>D15*F15</calculatedColumnFormula>
    </tableColumn>
    <tableColumn id="8" xr3:uid="{00000000-0010-0000-0200-000008000000}" name="Mode of Procurement" dataDxfId="606"/>
    <tableColumn id="9" xr3:uid="{00000000-0010-0000-0200-000009000000}" name="Jan" dataDxfId="605"/>
    <tableColumn id="10" xr3:uid="{00000000-0010-0000-0200-00000A000000}" name="Feb" dataDxfId="604"/>
    <tableColumn id="11" xr3:uid="{00000000-0010-0000-0200-00000B000000}" name="Mar" dataDxfId="603"/>
    <tableColumn id="12" xr3:uid="{00000000-0010-0000-0200-00000C000000}" name="Apr" dataDxfId="602"/>
    <tableColumn id="13" xr3:uid="{00000000-0010-0000-0200-00000D000000}" name="May" dataDxfId="601">
      <calculatedColumnFormula>IF(J15="","",J15)</calculatedColumnFormula>
    </tableColumn>
    <tableColumn id="14" xr3:uid="{00000000-0010-0000-0200-00000E000000}" name="Jun" dataDxfId="600"/>
    <tableColumn id="15" xr3:uid="{00000000-0010-0000-0200-00000F000000}" name="July" dataDxfId="599"/>
    <tableColumn id="16" xr3:uid="{00000000-0010-0000-0200-000010000000}" name="Aug" dataDxfId="598">
      <calculatedColumnFormula>IF(J15="","",J15)</calculatedColumnFormula>
    </tableColumn>
    <tableColumn id="17" xr3:uid="{00000000-0010-0000-0200-000011000000}" name="Sept" dataDxfId="597"/>
    <tableColumn id="18" xr3:uid="{00000000-0010-0000-0200-000012000000}" name="Oct" dataDxfId="596"/>
    <tableColumn id="19" xr3:uid="{00000000-0010-0000-0200-000013000000}" name="Nov " dataDxfId="595">
      <calculatedColumnFormula>IF(J15="","",J15)</calculatedColumnFormula>
    </tableColumn>
    <tableColumn id="20" xr3:uid="{00000000-0010-0000-0200-000014000000}" name="Dec" dataDxfId="594"/>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Table131_2341728" displayName="Table131_2341728" ref="A14:T106" totalsRowShown="0" headerRowDxfId="593" dataDxfId="592">
  <autoFilter ref="A14:T106" xr:uid="{00000000-0009-0000-0100-000003000000}"/>
  <sortState xmlns:xlrd2="http://schemas.microsoft.com/office/spreadsheetml/2017/richdata2" ref="A15:T134">
    <sortCondition ref="A14:A133"/>
  </sortState>
  <tableColumns count="20">
    <tableColumn id="1" xr3:uid="{00000000-0010-0000-0300-000001000000}" name="CODE" dataDxfId="591"/>
    <tableColumn id="2" xr3:uid="{00000000-0010-0000-0300-000002000000}" name="Column1" dataDxfId="590"/>
    <tableColumn id="3" xr3:uid="{00000000-0010-0000-0300-000003000000}" name="GENERAL DESCRIPTION" dataDxfId="589"/>
    <tableColumn id="4" xr3:uid="{00000000-0010-0000-0300-000004000000}" name="SIZE" dataDxfId="588"/>
    <tableColumn id="5" xr3:uid="{00000000-0010-0000-0300-000005000000}" name="Unit of Measure" dataDxfId="587"/>
    <tableColumn id="6" xr3:uid="{00000000-0010-0000-0300-000006000000}" name="Unit Price" dataDxfId="586"/>
    <tableColumn id="7" xr3:uid="{00000000-0010-0000-0300-000007000000}" name="ESTIMATED BUDGET" dataDxfId="585">
      <calculatedColumnFormula>D15*F15</calculatedColumnFormula>
    </tableColumn>
    <tableColumn id="8" xr3:uid="{00000000-0010-0000-0300-000008000000}" name="Mode of Procurement" dataDxfId="584"/>
    <tableColumn id="9" xr3:uid="{00000000-0010-0000-0300-000009000000}" name="Jan" dataDxfId="583"/>
    <tableColumn id="10" xr3:uid="{00000000-0010-0000-0300-00000A000000}" name="Feb" dataDxfId="582"/>
    <tableColumn id="11" xr3:uid="{00000000-0010-0000-0300-00000B000000}" name="Mar" dataDxfId="581"/>
    <tableColumn id="12" xr3:uid="{00000000-0010-0000-0300-00000C000000}" name="Apr" dataDxfId="580"/>
    <tableColumn id="13" xr3:uid="{00000000-0010-0000-0300-00000D000000}" name="May" dataDxfId="579">
      <calculatedColumnFormula>IF(J15="","",J15)</calculatedColumnFormula>
    </tableColumn>
    <tableColumn id="14" xr3:uid="{00000000-0010-0000-0300-00000E000000}" name="Jun" dataDxfId="578"/>
    <tableColumn id="15" xr3:uid="{00000000-0010-0000-0300-00000F000000}" name="July" dataDxfId="577"/>
    <tableColumn id="16" xr3:uid="{00000000-0010-0000-0300-000010000000}" name="Aug" dataDxfId="576">
      <calculatedColumnFormula>IF(J15="","",J15)</calculatedColumnFormula>
    </tableColumn>
    <tableColumn id="17" xr3:uid="{00000000-0010-0000-0300-000011000000}" name="Sept" dataDxfId="575"/>
    <tableColumn id="18" xr3:uid="{00000000-0010-0000-0300-000012000000}" name="Oct" dataDxfId="574"/>
    <tableColumn id="19" xr3:uid="{00000000-0010-0000-0300-000013000000}" name="Nov " dataDxfId="573">
      <calculatedColumnFormula>IF(J15="","",J15)</calculatedColumnFormula>
    </tableColumn>
    <tableColumn id="20" xr3:uid="{00000000-0010-0000-0300-000014000000}" name="Dec" dataDxfId="572"/>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4000000}" name="Table131_23417289" displayName="Table131_23417289" ref="A14:T107" totalsRowShown="0" headerRowDxfId="571" dataDxfId="570">
  <autoFilter ref="A14:T107" xr:uid="{00000000-0009-0000-0100-000004000000}"/>
  <sortState xmlns:xlrd2="http://schemas.microsoft.com/office/spreadsheetml/2017/richdata2" ref="A15:T134">
    <sortCondition ref="A14:A133"/>
  </sortState>
  <tableColumns count="20">
    <tableColumn id="1" xr3:uid="{00000000-0010-0000-0400-000001000000}" name="CODE" dataDxfId="569"/>
    <tableColumn id="2" xr3:uid="{00000000-0010-0000-0400-000002000000}" name="Column1" dataDxfId="568"/>
    <tableColumn id="3" xr3:uid="{00000000-0010-0000-0400-000003000000}" name="GENERAL DESCRIPTION" dataDxfId="567"/>
    <tableColumn id="4" xr3:uid="{00000000-0010-0000-0400-000004000000}" name="SIZE" dataDxfId="566"/>
    <tableColumn id="5" xr3:uid="{00000000-0010-0000-0400-000005000000}" name="Unit of Measure" dataDxfId="565"/>
    <tableColumn id="6" xr3:uid="{00000000-0010-0000-0400-000006000000}" name="Unit Price" dataDxfId="564"/>
    <tableColumn id="7" xr3:uid="{00000000-0010-0000-0400-000007000000}" name="ESTIMATED BUDGET" dataDxfId="563">
      <calculatedColumnFormula>D15*F15</calculatedColumnFormula>
    </tableColumn>
    <tableColumn id="8" xr3:uid="{00000000-0010-0000-0400-000008000000}" name="Mode of Procurement" dataDxfId="562"/>
    <tableColumn id="9" xr3:uid="{00000000-0010-0000-0400-000009000000}" name="Jan" dataDxfId="561"/>
    <tableColumn id="10" xr3:uid="{00000000-0010-0000-0400-00000A000000}" name="Feb" dataDxfId="560"/>
    <tableColumn id="11" xr3:uid="{00000000-0010-0000-0400-00000B000000}" name="Mar" dataDxfId="559"/>
    <tableColumn id="12" xr3:uid="{00000000-0010-0000-0400-00000C000000}" name="Apr" dataDxfId="558"/>
    <tableColumn id="13" xr3:uid="{00000000-0010-0000-0400-00000D000000}" name="May" dataDxfId="557">
      <calculatedColumnFormula>IF(J15="","",J15)</calculatedColumnFormula>
    </tableColumn>
    <tableColumn id="14" xr3:uid="{00000000-0010-0000-0400-00000E000000}" name="Jun" dataDxfId="556"/>
    <tableColumn id="15" xr3:uid="{00000000-0010-0000-0400-00000F000000}" name="July" dataDxfId="555"/>
    <tableColumn id="16" xr3:uid="{00000000-0010-0000-0400-000010000000}" name="Aug" dataDxfId="554">
      <calculatedColumnFormula>IF(J15="","",J15)</calculatedColumnFormula>
    </tableColumn>
    <tableColumn id="17" xr3:uid="{00000000-0010-0000-0400-000011000000}" name="Sept" dataDxfId="553"/>
    <tableColumn id="18" xr3:uid="{00000000-0010-0000-0400-000012000000}" name="Oct" dataDxfId="552"/>
    <tableColumn id="19" xr3:uid="{00000000-0010-0000-0400-000013000000}" name="Nov " dataDxfId="551">
      <calculatedColumnFormula>IF(J15="","",J15)</calculatedColumnFormula>
    </tableColumn>
    <tableColumn id="20" xr3:uid="{00000000-0010-0000-0400-000014000000}" name="Dec" dataDxfId="550"/>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5000000}" name="Table131_2341728910" displayName="Table131_2341728910" ref="A14:T107" totalsRowShown="0" headerRowDxfId="549" dataDxfId="548">
  <autoFilter ref="A14:T107" xr:uid="{00000000-0009-0000-0100-000005000000}"/>
  <sortState xmlns:xlrd2="http://schemas.microsoft.com/office/spreadsheetml/2017/richdata2" ref="A15:T134">
    <sortCondition ref="A14:A133"/>
  </sortState>
  <tableColumns count="20">
    <tableColumn id="1" xr3:uid="{00000000-0010-0000-0500-000001000000}" name="CODE" dataDxfId="547"/>
    <tableColumn id="2" xr3:uid="{00000000-0010-0000-0500-000002000000}" name="Column1" dataDxfId="546"/>
    <tableColumn id="3" xr3:uid="{00000000-0010-0000-0500-000003000000}" name="GENERAL DESCRIPTION" dataDxfId="545"/>
    <tableColumn id="4" xr3:uid="{00000000-0010-0000-0500-000004000000}" name="SIZE" dataDxfId="544"/>
    <tableColumn id="5" xr3:uid="{00000000-0010-0000-0500-000005000000}" name="Unit of Measure" dataDxfId="543"/>
    <tableColumn id="6" xr3:uid="{00000000-0010-0000-0500-000006000000}" name="Unit Price" dataDxfId="542"/>
    <tableColumn id="7" xr3:uid="{00000000-0010-0000-0500-000007000000}" name="ESTIMATED BUDGET" dataDxfId="541">
      <calculatedColumnFormula>D15*F15</calculatedColumnFormula>
    </tableColumn>
    <tableColumn id="8" xr3:uid="{00000000-0010-0000-0500-000008000000}" name="Mode of Procurement" dataDxfId="540"/>
    <tableColumn id="9" xr3:uid="{00000000-0010-0000-0500-000009000000}" name="Jan" dataDxfId="539"/>
    <tableColumn id="10" xr3:uid="{00000000-0010-0000-0500-00000A000000}" name="Feb" dataDxfId="538"/>
    <tableColumn id="11" xr3:uid="{00000000-0010-0000-0500-00000B000000}" name="Mar" dataDxfId="537"/>
    <tableColumn id="12" xr3:uid="{00000000-0010-0000-0500-00000C000000}" name="Apr" dataDxfId="536"/>
    <tableColumn id="13" xr3:uid="{00000000-0010-0000-0500-00000D000000}" name="May" dataDxfId="535">
      <calculatedColumnFormula>IF(J15="","",J15)</calculatedColumnFormula>
    </tableColumn>
    <tableColumn id="14" xr3:uid="{00000000-0010-0000-0500-00000E000000}" name="Jun" dataDxfId="534"/>
    <tableColumn id="15" xr3:uid="{00000000-0010-0000-0500-00000F000000}" name="July" dataDxfId="533"/>
    <tableColumn id="16" xr3:uid="{00000000-0010-0000-0500-000010000000}" name="Aug" dataDxfId="532">
      <calculatedColumnFormula>IF(J15="","",J15)</calculatedColumnFormula>
    </tableColumn>
    <tableColumn id="17" xr3:uid="{00000000-0010-0000-0500-000011000000}" name="Sept" dataDxfId="531"/>
    <tableColumn id="18" xr3:uid="{00000000-0010-0000-0500-000012000000}" name="Oct" dataDxfId="530"/>
    <tableColumn id="19" xr3:uid="{00000000-0010-0000-0500-000013000000}" name="Nov " dataDxfId="529">
      <calculatedColumnFormula>IF(J15="","",J15)</calculatedColumnFormula>
    </tableColumn>
    <tableColumn id="20" xr3:uid="{00000000-0010-0000-0500-000014000000}" name="Dec" dataDxfId="528"/>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31_234172" displayName="Table131_234172" ref="A14:S114" totalsRowShown="0">
  <autoFilter ref="A14:S114" xr:uid="{00000000-0009-0000-0100-000001000000}"/>
  <sortState xmlns:xlrd2="http://schemas.microsoft.com/office/spreadsheetml/2017/richdata2" ref="A15:S114">
    <sortCondition ref="A14:A140"/>
  </sortState>
  <tableColumns count="19">
    <tableColumn id="1" xr3:uid="{00000000-0010-0000-0100-000001000000}" name="CODE" dataDxfId="527"/>
    <tableColumn id="3" xr3:uid="{00000000-0010-0000-0100-000003000000}" name="GENERAL DESCRIPTION" dataDxfId="526"/>
    <tableColumn id="4" xr3:uid="{00000000-0010-0000-0100-000004000000}" name="SIZE" dataDxfId="525"/>
    <tableColumn id="5" xr3:uid="{00000000-0010-0000-0100-000005000000}" name="Unit of Measure" dataDxfId="524"/>
    <tableColumn id="6" xr3:uid="{00000000-0010-0000-0100-000006000000}" name="Unit Price" dataDxfId="523"/>
    <tableColumn id="7" xr3:uid="{00000000-0010-0000-0100-000007000000}" name="ESTIMATED BUDGET" dataDxfId="522">
      <calculatedColumnFormula>SUM(F6:F14)</calculatedColumnFormula>
    </tableColumn>
    <tableColumn id="8" xr3:uid="{00000000-0010-0000-0100-000008000000}" name="Mode of Procurement" dataDxfId="521"/>
    <tableColumn id="9" xr3:uid="{00000000-0010-0000-0100-000009000000}" name="Jan" dataDxfId="520"/>
    <tableColumn id="10" xr3:uid="{00000000-0010-0000-0100-00000A000000}" name="Feb" dataDxfId="519"/>
    <tableColumn id="11" xr3:uid="{00000000-0010-0000-0100-00000B000000}" name="Mar" dataDxfId="518"/>
    <tableColumn id="12" xr3:uid="{00000000-0010-0000-0100-00000C000000}" name="Apr" dataDxfId="517"/>
    <tableColumn id="13" xr3:uid="{00000000-0010-0000-0100-00000D000000}" name="May" dataDxfId="516"/>
    <tableColumn id="14" xr3:uid="{00000000-0010-0000-0100-00000E000000}" name="Jun" dataDxfId="515"/>
    <tableColumn id="15" xr3:uid="{00000000-0010-0000-0100-00000F000000}" name="July" dataDxfId="514"/>
    <tableColumn id="16" xr3:uid="{00000000-0010-0000-0100-000010000000}" name="Aug" dataDxfId="513"/>
    <tableColumn id="17" xr3:uid="{00000000-0010-0000-0100-000011000000}" name="Sept" dataDxfId="512"/>
    <tableColumn id="18" xr3:uid="{00000000-0010-0000-0100-000012000000}" name="Oct" dataDxfId="511"/>
    <tableColumn id="19" xr3:uid="{00000000-0010-0000-0100-000013000000}" name="Nov " dataDxfId="510"/>
    <tableColumn id="20" xr3:uid="{00000000-0010-0000-0100-000014000000}" name="Dec" dataDxfId="509"/>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FB5A9956-536A-4702-94EF-C446381017D3}" name="Table131_234172781473839" displayName="Table131_234172781473839" ref="A15:R171" totalsRowShown="0" headerRowDxfId="508" dataDxfId="507">
  <autoFilter ref="A15:R171" xr:uid="{00000000-0009-0000-0100-000006000000}"/>
  <sortState xmlns:xlrd2="http://schemas.microsoft.com/office/spreadsheetml/2017/richdata2" ref="A16:S194">
    <sortCondition ref="A15:A193"/>
  </sortState>
  <tableColumns count="18">
    <tableColumn id="1" xr3:uid="{5A38FFFC-66FF-49D9-9D30-55E1985DCF8E}" name="CODE" dataDxfId="506"/>
    <tableColumn id="3" xr3:uid="{B3C4122D-8C84-4DC9-AE75-241F561ABBA7}" name="GENERAL DESCRIPTION" dataDxfId="505"/>
    <tableColumn id="4" xr3:uid="{0B951058-E15D-4662-9A5F-43F245929C82}" name="SIZE" dataDxfId="504"/>
    <tableColumn id="5" xr3:uid="{E8B2485A-C060-4DB2-B84C-0B98B3496CC1}" name="Unit of Measure" dataDxfId="503"/>
    <tableColumn id="6" xr3:uid="{B721341B-CD5E-41F3-AB11-BD4F3E2C9D74}" name="Unit Price" dataDxfId="502"/>
    <tableColumn id="7" xr3:uid="{E57AEAEB-4161-4ACF-8FA4-0BA6CED9290A}" name="ESTIMATED BUDGET" dataDxfId="501">
      <calculatedColumnFormula>Table131_234172781473839[[#This Row],[SIZE]]*Table131_234172781473839[[#This Row],[Unit Price]]</calculatedColumnFormula>
    </tableColumn>
    <tableColumn id="8" xr3:uid="{B533D8DA-C939-4A3A-860E-E76B0A4E6B92}" name="Mode of Procurement" dataDxfId="500"/>
    <tableColumn id="9" xr3:uid="{F8D12BBE-86E9-4566-9CBB-390D2B48975B}" name="Jan" dataDxfId="499"/>
    <tableColumn id="10" xr3:uid="{F2CD6698-D47A-43C3-9AAC-3997F5435B1A}" name="Feb" dataDxfId="498"/>
    <tableColumn id="11" xr3:uid="{D246B569-90F5-4B13-9CD6-FB4EF2C13904}" name="Mar" dataDxfId="497"/>
    <tableColumn id="12" xr3:uid="{A61F9973-65EC-4336-9DD6-921BDEDBFEAE}" name="Apr" dataDxfId="496"/>
    <tableColumn id="13" xr3:uid="{6F50F818-A8EE-4B86-A628-6256EF24042D}" name="May" dataDxfId="495">
      <calculatedColumnFormula>IF(I16="","",I16)</calculatedColumnFormula>
    </tableColumn>
    <tableColumn id="14" xr3:uid="{89310994-C235-4C37-BE50-79649A171CBE}" name="Jun" dataDxfId="494"/>
    <tableColumn id="15" xr3:uid="{AF8D06C7-91BB-4B7E-AD11-C082061130B6}" name="July" dataDxfId="493"/>
    <tableColumn id="16" xr3:uid="{939BD9FC-6B39-49B4-8146-91969E73AB9E}" name="Aug" dataDxfId="492">
      <calculatedColumnFormula>IF(I16="","",I16)</calculatedColumnFormula>
    </tableColumn>
    <tableColumn id="17" xr3:uid="{B8A90E47-509A-46A1-BF1D-66C5EEE1C3C2}" name="Sept" dataDxfId="491"/>
    <tableColumn id="18" xr3:uid="{026B285F-CE6D-4077-A74C-205674BF9368}" name="Oct" dataDxfId="490"/>
    <tableColumn id="19" xr3:uid="{908C4682-D213-46F2-ABBE-BA8679210F77}" name="Nov " dataDxfId="489">
      <calculatedColumnFormula>IF(I16="","",I16)</calculatedColumnFormula>
    </tableColumn>
  </tableColumns>
  <tableStyleInfo name="TableStyleLight10"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8B588F4B-7ACF-44A8-8CA4-4B2A0EC3C734}" name="Table25" displayName="Table25" ref="A1:S1802" totalsRowShown="0" headerRowDxfId="488" dataDxfId="487" headerRowCellStyle="Comma">
  <autoFilter ref="A1:S1802" xr:uid="{8B588F4B-7ACF-44A8-8CA4-4B2A0EC3C734}">
    <filterColumn colId="1">
      <filters>
        <filter val="Photopaper A4 Size"/>
        <filter val="Phototherapy/ Billi Light"/>
      </filters>
    </filterColumn>
  </autoFilter>
  <sortState xmlns:xlrd2="http://schemas.microsoft.com/office/spreadsheetml/2017/richdata2" ref="A2:S1802">
    <sortCondition ref="B1:B1802"/>
  </sortState>
  <tableColumns count="19">
    <tableColumn id="1" xr3:uid="{50B06067-2093-41BD-B56D-550BECC4C81C}" name="Item Classification" dataDxfId="486"/>
    <tableColumn id="4" xr3:uid="{8C3ADE7E-C9EC-4D59-8A1D-C0F401BC7515}" name="Item with Specifications" dataDxfId="485"/>
    <tableColumn id="7" xr3:uid="{562B0178-62C4-480A-B7BF-2AA028A22357}" name="QTY" dataDxfId="484"/>
    <tableColumn id="3" xr3:uid="{94615A98-F1E1-4881-8177-01D1CE843E82}" name="unit" dataDxfId="483"/>
    <tableColumn id="5" xr3:uid="{A296FCD8-A8C0-46CB-8B3F-0B2164CF600F}" name="Unit cost" dataDxfId="482" dataCellStyle="Comma"/>
    <tableColumn id="8" xr3:uid="{301BA9D7-E9F7-4859-AD64-A72F255E24AF}" name="ESTIMATED BUDGET" dataDxfId="481">
      <calculatedColumnFormula>$C2*$E2</calculatedColumnFormula>
    </tableColumn>
    <tableColumn id="9" xr3:uid="{8C7659C1-3AAE-45AF-9B33-62F132673BFF}" name="Mode of Procurement" dataDxfId="480"/>
    <tableColumn id="10" xr3:uid="{BDA351C9-CA50-4856-97E1-D99A6324274E}" name="JAN" dataDxfId="479"/>
    <tableColumn id="11" xr3:uid="{A2FAD5DE-1FEA-4B3B-A02D-A7C4DAF723B6}" name="FEB" dataDxfId="478"/>
    <tableColumn id="12" xr3:uid="{F1B7827F-CF64-49FF-A806-5EBA85A18CAA}" name="MAR" dataDxfId="477"/>
    <tableColumn id="13" xr3:uid="{EED421D1-F4C5-4B90-AC19-F05A9FD2D3BD}" name="APR" dataDxfId="476"/>
    <tableColumn id="14" xr3:uid="{28DCB791-D2E2-4699-BC72-868E966D0210}" name="MAY" dataDxfId="475"/>
    <tableColumn id="15" xr3:uid="{443BE42B-4F20-4C34-8585-4BAD0C96EC73}" name="JUN" dataDxfId="474"/>
    <tableColumn id="16" xr3:uid="{66591BBC-FD4A-42E6-AE85-04A0F8B9C29C}" name="JUL" dataDxfId="473"/>
    <tableColumn id="17" xr3:uid="{5AE7E4C2-46C4-4E52-B324-6DBDBF7C655F}" name="AUG" dataDxfId="472"/>
    <tableColumn id="18" xr3:uid="{09E193F8-AFD1-4D60-A834-7844436A7869}" name="SEP" dataDxfId="471"/>
    <tableColumn id="19" xr3:uid="{5C18A446-DADD-456B-8060-FDB40AE85D26}" name="OCT" dataDxfId="470"/>
    <tableColumn id="20" xr3:uid="{40937968-EECF-4101-B028-DFF7D954B902}" name="NOV" dataDxfId="469"/>
    <tableColumn id="21" xr3:uid="{EEABE83E-0103-4AEC-A1F0-3F5B6090A90E}" name="DEC" dataDxfId="468"/>
  </tableColumns>
  <tableStyleInfo name="TableStyleMedium15"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B1C8BBD-1338-4685-B031-54C8C9DC2FC3}" name="Table131_2341727814" displayName="Table131_2341727814" ref="A14:T24" totalsRowShown="0" headerRowDxfId="467" dataDxfId="466">
  <autoFilter ref="A14:T24" xr:uid="{00000000-0009-0000-0100-000006000000}"/>
  <sortState xmlns:xlrd2="http://schemas.microsoft.com/office/spreadsheetml/2017/richdata2" ref="A15:T47">
    <sortCondition ref="A14:A46"/>
  </sortState>
  <tableColumns count="20">
    <tableColumn id="1" xr3:uid="{E33B187A-294E-4EC3-95AF-45E6372BAEBF}" name="CODE" dataDxfId="465"/>
    <tableColumn id="2" xr3:uid="{B00E7AA0-C6DF-431D-86A2-4EAF592C624E}" name="Column1" dataDxfId="464"/>
    <tableColumn id="3" xr3:uid="{58B762D3-5E85-4240-AC69-D9098CEBD10D}" name="GENERAL DESCRIPTION" dataDxfId="463"/>
    <tableColumn id="4" xr3:uid="{FA455668-D029-448A-B1F5-96D5CAB9D3B2}" name="SIZE" dataDxfId="462"/>
    <tableColumn id="5" xr3:uid="{EA158303-0253-4E66-B635-6D7B50FC1254}" name="Unit of Measure" dataDxfId="461"/>
    <tableColumn id="6" xr3:uid="{FC2CEB3D-0281-4ABD-9520-FF47CB03035D}" name="Unit Price" dataDxfId="460"/>
    <tableColumn id="7" xr3:uid="{153D794D-F771-472D-833A-ADDE1EF2B107}" name="ESTIMATED BUDGET" dataDxfId="459">
      <calculatedColumnFormula>D15*F15</calculatedColumnFormula>
    </tableColumn>
    <tableColumn id="8" xr3:uid="{64A3721A-1410-4309-8897-A6F0299557E6}" name="Mode of Procurement" dataDxfId="458"/>
    <tableColumn id="9" xr3:uid="{54447614-F5A8-470A-A2AA-DA777A3E9BC9}" name="Jan" dataDxfId="457"/>
    <tableColumn id="10" xr3:uid="{A84825F5-654C-4318-8E89-ABBD7F57AC3A}" name="Feb" dataDxfId="456"/>
    <tableColumn id="11" xr3:uid="{7621A0ED-F677-454F-9CE3-ED9159370703}" name="Mar" dataDxfId="455"/>
    <tableColumn id="12" xr3:uid="{B3DA9BD4-D900-434E-B503-765FC6E92C0D}" name="Apr" dataDxfId="454"/>
    <tableColumn id="13" xr3:uid="{57DA48C5-DDC9-4461-A2BD-E85C6CFE5EFE}" name="May" dataDxfId="453">
      <calculatedColumnFormula>IF(J15="","",J15)</calculatedColumnFormula>
    </tableColumn>
    <tableColumn id="14" xr3:uid="{B66535D7-09A6-4E54-B392-D668E8BD210B}" name="Jun" dataDxfId="452"/>
    <tableColumn id="15" xr3:uid="{4238A800-0889-4AA8-826B-F4A471D69E8E}" name="July" dataDxfId="451"/>
    <tableColumn id="16" xr3:uid="{0EFAAF88-1D1B-4322-B66B-FA58C088670D}" name="Aug" dataDxfId="450">
      <calculatedColumnFormula>IF(J15="","",J15)</calculatedColumnFormula>
    </tableColumn>
    <tableColumn id="17" xr3:uid="{DDEA1DBC-5B16-4B9C-B6FE-AC9413C7B1DB}" name="Sept" dataDxfId="449"/>
    <tableColumn id="18" xr3:uid="{7C12F074-8346-42AB-8092-50D8AA9CFE33}" name="Oct" dataDxfId="448"/>
    <tableColumn id="19" xr3:uid="{B01F4E3D-0E90-4953-A140-3158A12FBE6C}" name="Nov " dataDxfId="447">
      <calculatedColumnFormula>IF(J15="","",J15)</calculatedColumnFormula>
    </tableColumn>
    <tableColumn id="20" xr3:uid="{C5C6F270-E7A1-4B5A-A6D0-255613CB5228}" name="Dec" dataDxfId="446"/>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42B16C1-CC24-4259-8585-082072AB6148}" name="Table131_23417278" displayName="Table131_23417278" ref="A14:T18" totalsRowShown="0" headerRowDxfId="445" dataDxfId="444">
  <autoFilter ref="A14:T18" xr:uid="{00000000-0009-0000-0100-000006000000}"/>
  <sortState xmlns:xlrd2="http://schemas.microsoft.com/office/spreadsheetml/2017/richdata2" ref="A15:T41">
    <sortCondition ref="A14:A40"/>
  </sortState>
  <tableColumns count="20">
    <tableColumn id="1" xr3:uid="{F5DAF506-965E-4EB9-A218-9159B6661A63}" name="CODE" dataDxfId="443"/>
    <tableColumn id="2" xr3:uid="{5A6F256C-C61E-4EAC-85F4-278FF8E7F1D4}" name="Column1" dataDxfId="442"/>
    <tableColumn id="3" xr3:uid="{27DF05AD-0E60-442C-9EE9-01D23C0E52C3}" name="GENERAL DESCRIPTION" dataDxfId="441"/>
    <tableColumn id="4" xr3:uid="{501B5F15-9709-4976-8A78-2299E919790B}" name="SIZE" dataDxfId="440"/>
    <tableColumn id="5" xr3:uid="{41DF698A-6A44-4DC3-8C40-321000CEAEA5}" name="Unit of Measure" dataDxfId="439"/>
    <tableColumn id="6" xr3:uid="{486A855D-241B-448E-9CFE-3E3014551063}" name="Unit Price" dataDxfId="438"/>
    <tableColumn id="7" xr3:uid="{EF361752-4D3D-4C60-B339-0D218674DD1F}" name="ESTIMATED BUDGET" dataDxfId="437">
      <calculatedColumnFormula>D15*F15</calculatedColumnFormula>
    </tableColumn>
    <tableColumn id="8" xr3:uid="{81BF6ABA-2B81-4240-BFE2-7A1452C6162D}" name="Mode of Procurement" dataDxfId="436"/>
    <tableColumn id="9" xr3:uid="{1E85DC45-9DF5-4EB0-BDFD-66D523C19DEF}" name="Jan" dataDxfId="435"/>
    <tableColumn id="10" xr3:uid="{356487C6-3E25-4410-871E-E4E018FD5AE0}" name="Feb" dataDxfId="434"/>
    <tableColumn id="11" xr3:uid="{2BC8363C-4E5C-47AE-98FE-B732705D3E1A}" name="Mar" dataDxfId="433"/>
    <tableColumn id="12" xr3:uid="{BB893C96-36AA-4447-8CF0-5A41E68CF7C8}" name="Apr" dataDxfId="432"/>
    <tableColumn id="13" xr3:uid="{604129E7-07BB-4309-9A8D-667B0FE4C664}" name="May" dataDxfId="431">
      <calculatedColumnFormula>IF(J15="","",J15)</calculatedColumnFormula>
    </tableColumn>
    <tableColumn id="14" xr3:uid="{0E122AA8-E440-403D-9AE5-AD75DB473798}" name="Jun" dataDxfId="430"/>
    <tableColumn id="15" xr3:uid="{15DBC5B0-3885-4F3E-BC4E-A88F0271BD92}" name="July" dataDxfId="429"/>
    <tableColumn id="16" xr3:uid="{AC8E9B23-DEF0-4F2D-943B-94DC557C85AA}" name="Aug" dataDxfId="428">
      <calculatedColumnFormula>IF(J15="","",J15)</calculatedColumnFormula>
    </tableColumn>
    <tableColumn id="17" xr3:uid="{5D83583B-7D88-4DE6-9C52-43D20025C9B0}" name="Sept" dataDxfId="427"/>
    <tableColumn id="18" xr3:uid="{1BABC2FC-5E40-4DC4-BAAA-88E683484BB2}" name="Oct" dataDxfId="426"/>
    <tableColumn id="19" xr3:uid="{1CD38090-72BE-4647-B313-BB744129E857}" name="Nov " dataDxfId="425">
      <calculatedColumnFormula>IF(J15="","",J15)</calculatedColumnFormula>
    </tableColumn>
    <tableColumn id="20" xr3:uid="{94385D73-9D78-4B2A-B1AB-45D076F521DF}" name="Dec" dataDxfId="424"/>
  </tableColumns>
  <tableStyleInfo name="TableStyleLight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26ACAC5-756C-47DD-88C8-BA38ADAAE244}" name="Table131_234172789" displayName="Table131_234172789" ref="A14:T18" totalsRowShown="0" headerRowDxfId="423" dataDxfId="422">
  <autoFilter ref="A14:T18" xr:uid="{00000000-0009-0000-0100-000006000000}"/>
  <sortState xmlns:xlrd2="http://schemas.microsoft.com/office/spreadsheetml/2017/richdata2" ref="A15:T41">
    <sortCondition ref="A14:A40"/>
  </sortState>
  <tableColumns count="20">
    <tableColumn id="1" xr3:uid="{A92A73ED-B5E1-4354-BF29-A52EDD968270}" name="CODE" dataDxfId="421"/>
    <tableColumn id="2" xr3:uid="{00D1D80E-54BB-4979-819E-3DC52AF05D9D}" name="Column1" dataDxfId="420"/>
    <tableColumn id="3" xr3:uid="{94AD701A-3415-4BBC-B4C7-4110A6CB9FDF}" name="GENERAL DESCRIPTION" dataDxfId="419"/>
    <tableColumn id="4" xr3:uid="{0B5CDB10-3086-4FA0-8FE6-BFBCC3D7F8C2}" name="SIZE" dataDxfId="418"/>
    <tableColumn id="5" xr3:uid="{6E56FDE4-E294-4461-9B7D-73A0EA396B85}" name="Unit of Measure" dataDxfId="417"/>
    <tableColumn id="6" xr3:uid="{FBC113B4-1104-4701-BB17-DC52BA8CAE57}" name="Unit Price" dataDxfId="416"/>
    <tableColumn id="7" xr3:uid="{48ABEB77-B92A-44C8-94EC-D7BC2B45FD45}" name="ESTIMATED BUDGET" dataDxfId="415">
      <calculatedColumnFormula>D15*F15</calculatedColumnFormula>
    </tableColumn>
    <tableColumn id="8" xr3:uid="{A9FC2794-1AF1-4F11-94B4-4A1BF90C8AA0}" name="Mode of Procurement" dataDxfId="414"/>
    <tableColumn id="9" xr3:uid="{51763F1D-2165-48DA-B792-5E7E34EA4B4F}" name="Jan" dataDxfId="413"/>
    <tableColumn id="10" xr3:uid="{669EC014-86D1-4DB8-980A-6E35436EE519}" name="Feb" dataDxfId="412"/>
    <tableColumn id="11" xr3:uid="{5947F2F5-D930-4E2C-BF50-0852F1D5C62C}" name="Mar" dataDxfId="411"/>
    <tableColumn id="12" xr3:uid="{FD02F9B2-302F-4600-91E4-70B7053A6BD4}" name="Apr" dataDxfId="410"/>
    <tableColumn id="13" xr3:uid="{29B6703F-0BE0-41B0-BF45-B6E848669D83}" name="May" dataDxfId="409">
      <calculatedColumnFormula>IF(J15="","",J15)</calculatedColumnFormula>
    </tableColumn>
    <tableColumn id="14" xr3:uid="{16A9C932-20EF-479A-BFD7-74C1CAA66D77}" name="Jun" dataDxfId="408"/>
    <tableColumn id="15" xr3:uid="{FA162297-0E7A-4646-947D-5B3601AA94D9}" name="July" dataDxfId="407"/>
    <tableColumn id="16" xr3:uid="{107F0406-5D49-47C6-8951-000157AD3E83}" name="Aug" dataDxfId="406">
      <calculatedColumnFormula>IF(J15="","",J15)</calculatedColumnFormula>
    </tableColumn>
    <tableColumn id="17" xr3:uid="{816C77F4-78AA-4DA7-B74E-1C48476C51D1}" name="Sept" dataDxfId="405"/>
    <tableColumn id="18" xr3:uid="{E083B368-888B-447F-AFC1-4E32636DEEE8}" name="Oct" dataDxfId="404"/>
    <tableColumn id="19" xr3:uid="{675F0139-341B-430C-A10E-BB4A3F35DD12}" name="Nov " dataDxfId="403">
      <calculatedColumnFormula>IF(J15="","",J15)</calculatedColumnFormula>
    </tableColumn>
    <tableColumn id="20" xr3:uid="{AD0390A1-1401-481F-85AA-C9A0004A466F}" name="Dec" dataDxfId="402"/>
  </tableColumns>
  <tableStyleInfo name="TableStyleLight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07D3D9A-ED26-4129-A5B4-D4EE63507CD0}" name="Table131_2341727891011121315" displayName="Table131_2341727891011121315" ref="A14:T680" totalsRowShown="0" headerRowDxfId="401" dataDxfId="400">
  <autoFilter ref="A14:T680" xr:uid="{00000000-0009-0000-0100-000006000000}"/>
  <sortState xmlns:xlrd2="http://schemas.microsoft.com/office/spreadsheetml/2017/richdata2" ref="A15:T703">
    <sortCondition ref="A14:A702"/>
  </sortState>
  <tableColumns count="20">
    <tableColumn id="1" xr3:uid="{27417186-090B-4322-BEEA-806EEF354DE2}" name="CODE" dataDxfId="399"/>
    <tableColumn id="2" xr3:uid="{A5B2A9B2-9163-45A9-9D6D-9AFF10C0B10B}" name="Column1" dataDxfId="398"/>
    <tableColumn id="3" xr3:uid="{D1BA709A-1E82-43DE-9DA5-13AD38505404}" name="GENERAL DESCRIPTION" dataDxfId="397"/>
    <tableColumn id="4" xr3:uid="{5315E6A4-A30C-4502-9982-9D2BDEE329A8}" name="SIZE" dataDxfId="396"/>
    <tableColumn id="5" xr3:uid="{8B55197B-9ACE-48A9-B94C-798FDE908FCB}" name="Unit of Measure" dataDxfId="395"/>
    <tableColumn id="6" xr3:uid="{8CEDF42F-307D-4B63-A4CC-41D6076D3700}" name="Unit Price" dataDxfId="394"/>
    <tableColumn id="7" xr3:uid="{31120390-44D2-4634-A5E6-8E038AD5C957}" name="ESTIMATED BUDGET" dataDxfId="393">
      <calculatedColumnFormula>D15*F15</calculatedColumnFormula>
    </tableColumn>
    <tableColumn id="8" xr3:uid="{CDF8FD39-6AD7-4005-AADE-DB4737A79EA2}" name="Mode of Procurement" dataDxfId="392"/>
    <tableColumn id="9" xr3:uid="{9A673674-27FB-41C2-8FB2-2384EF9CC1A1}" name="Jan" dataDxfId="391"/>
    <tableColumn id="10" xr3:uid="{4951FC00-B25F-452D-8269-522D59738F3B}" name="Feb" dataDxfId="390"/>
    <tableColumn id="11" xr3:uid="{B5994600-7AE9-4F72-A2AF-67D2932651D9}" name="Mar" dataDxfId="389"/>
    <tableColumn id="12" xr3:uid="{D2F7F303-0D95-418E-A095-855C22FDC945}" name="Apr" dataDxfId="388"/>
    <tableColumn id="13" xr3:uid="{93C3C7A2-C6B7-496F-9446-A79C05F6F8BB}" name="May" dataDxfId="387">
      <calculatedColumnFormula>IF(J15="","",J15)</calculatedColumnFormula>
    </tableColumn>
    <tableColumn id="14" xr3:uid="{AC64F1AD-447D-47FE-9F36-3D61B04037DC}" name="Jun" dataDxfId="386"/>
    <tableColumn id="15" xr3:uid="{8F5C18C5-8F7D-42BF-8A02-0658981323AF}" name="July" dataDxfId="385"/>
    <tableColumn id="16" xr3:uid="{59E679A7-B3D1-4944-B98A-CC6016867F32}" name="Aug" dataDxfId="384">
      <calculatedColumnFormula>IF(J15="","",J15)</calculatedColumnFormula>
    </tableColumn>
    <tableColumn id="17" xr3:uid="{B034EEAD-8752-405C-BD6A-B2E42A8C043C}" name="Sept" dataDxfId="383"/>
    <tableColumn id="18" xr3:uid="{EAC6FD3B-173F-4266-A310-803114E3BDC3}" name="Oct" dataDxfId="382"/>
    <tableColumn id="19" xr3:uid="{C4605A2C-A296-47D8-8840-1FE2228C27DB}" name="Nov " dataDxfId="381">
      <calculatedColumnFormula>IF(J15="","",J15)</calculatedColumnFormula>
    </tableColumn>
    <tableColumn id="20" xr3:uid="{B85BAE20-954F-407A-BD86-8EA60F46D40C}" name="Dec" dataDxfId="380"/>
  </tableColumns>
  <tableStyleInfo name="TableStyleLight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A9F7A97-2124-4281-9BC5-F26465469E8E}" name="Table131_2341727891011" displayName="Table131_2341727891011" ref="A14:T978" totalsRowShown="0" headerRowDxfId="379" dataDxfId="378">
  <autoFilter ref="A14:T978" xr:uid="{00000000-0009-0000-0100-000006000000}"/>
  <sortState xmlns:xlrd2="http://schemas.microsoft.com/office/spreadsheetml/2017/richdata2" ref="A15:T1001">
    <sortCondition ref="A14:A1000"/>
  </sortState>
  <tableColumns count="20">
    <tableColumn id="1" xr3:uid="{6ABF5732-1AB2-4857-AF01-8D0AFB69BD35}" name="CODE" dataDxfId="377"/>
    <tableColumn id="2" xr3:uid="{B9DD9002-7BBE-4D76-A380-6CE4556ED56E}" name="Column1" dataDxfId="376"/>
    <tableColumn id="3" xr3:uid="{2FD390C5-CA01-45A8-AF0E-E5AE2BD77717}" name="GENERAL DESCRIPTION" dataDxfId="375"/>
    <tableColumn id="4" xr3:uid="{370E920F-84BC-44E5-9CFA-1589A853DCD9}" name="SIZE" dataDxfId="374"/>
    <tableColumn id="5" xr3:uid="{036FAC33-814D-4418-BBD7-AE8CFB3CC7D5}" name="Unit of Measure" dataDxfId="373"/>
    <tableColumn id="6" xr3:uid="{22F427CA-4C28-49C0-B070-C4021ED05FAF}" name="Unit Price" dataDxfId="372"/>
    <tableColumn id="7" xr3:uid="{BC84BCF7-43D9-4805-A70C-806160B82E72}" name="ESTIMATED BUDGET" dataDxfId="371">
      <calculatedColumnFormula>D15*F15</calculatedColumnFormula>
    </tableColumn>
    <tableColumn id="8" xr3:uid="{C2826A5E-3555-41F0-815A-16F3A15CCC6D}" name="Mode of Procurement" dataDxfId="370"/>
    <tableColumn id="9" xr3:uid="{3E8B0806-9374-4091-B8AA-1BEB682592CC}" name="Jan" dataDxfId="369"/>
    <tableColumn id="10" xr3:uid="{CAE17454-3698-4675-89D4-A0F3D573123B}" name="Feb" dataDxfId="368"/>
    <tableColumn id="11" xr3:uid="{E7060B49-1511-4191-B4FE-94277DDFDCEB}" name="Mar" dataDxfId="367"/>
    <tableColumn id="12" xr3:uid="{A42E0F12-826F-4BD7-ACD5-50F3D53A07A0}" name="Apr" dataDxfId="366"/>
    <tableColumn id="13" xr3:uid="{3FF2BD3D-0915-457E-A66D-2E942F243E7D}" name="May" dataDxfId="365">
      <calculatedColumnFormula>IF(J15="","",J15)</calculatedColumnFormula>
    </tableColumn>
    <tableColumn id="14" xr3:uid="{C5094DC9-F6B1-4C9A-86CA-6DD9D90EDA8B}" name="Jun" dataDxfId="364"/>
    <tableColumn id="15" xr3:uid="{6476E888-D651-43C8-8E8E-CFAF9B65C0C5}" name="July" dataDxfId="363"/>
    <tableColumn id="16" xr3:uid="{3F89FC9F-67ED-4401-87F4-8FDDFF69FD4A}" name="Aug" dataDxfId="362">
      <calculatedColumnFormula>IF(J15="","",J15)</calculatedColumnFormula>
    </tableColumn>
    <tableColumn id="17" xr3:uid="{DB96E553-A056-426D-BDA8-40414A4FEEF5}" name="Sept" dataDxfId="361"/>
    <tableColumn id="18" xr3:uid="{66D7FEEF-7047-4D8F-AF64-E7DCFA8E58DD}" name="Oct" dataDxfId="360"/>
    <tableColumn id="19" xr3:uid="{3AC9604E-D8F6-4D0B-B5B5-74CEDC3D74E3}" name="Nov " dataDxfId="359">
      <calculatedColumnFormula>IF(J15="","",J15)</calculatedColumnFormula>
    </tableColumn>
    <tableColumn id="20" xr3:uid="{F6CDC7E2-B4BD-471B-81F0-F75EDE7721E0}" name="Dec" dataDxfId="358"/>
  </tableColumns>
  <tableStyleInfo name="TableStyleLight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7C20193-D0EE-41CE-9D14-904CB36D442C}" name="Table131_234172789101112" displayName="Table131_234172789101112" ref="A14:T31" totalsRowShown="0" headerRowDxfId="357" dataDxfId="356">
  <autoFilter ref="A14:T31" xr:uid="{00000000-0009-0000-0100-000006000000}"/>
  <sortState xmlns:xlrd2="http://schemas.microsoft.com/office/spreadsheetml/2017/richdata2" ref="A15:T54">
    <sortCondition ref="A14:A53"/>
  </sortState>
  <tableColumns count="20">
    <tableColumn id="1" xr3:uid="{0BBE1E79-450D-48B5-918E-F4978238E55D}" name="CODE" dataDxfId="355"/>
    <tableColumn id="2" xr3:uid="{5C6F13E4-7857-40AE-88AA-C9FC64C23482}" name="Column1" dataDxfId="354"/>
    <tableColumn id="3" xr3:uid="{910218CF-9556-4CC9-816C-A525B7BB1C10}" name="GENERAL DESCRIPTION" dataDxfId="353"/>
    <tableColumn id="4" xr3:uid="{9E271DAA-EB04-44A8-A92A-6031DA20888C}" name="SIZE" dataDxfId="352"/>
    <tableColumn id="5" xr3:uid="{3B758F0C-1CE5-40DC-8CFB-FACB26C28357}" name="Unit of Measure" dataDxfId="351"/>
    <tableColumn id="6" xr3:uid="{838F403E-B5A8-42A9-A2EC-1F153BCB6EB9}" name="Unit Price" dataDxfId="350"/>
    <tableColumn id="7" xr3:uid="{25FB509F-6756-471E-B905-CB3E5161B5E7}" name="ESTIMATED BUDGET" dataDxfId="349">
      <calculatedColumnFormula>D15*F15</calculatedColumnFormula>
    </tableColumn>
    <tableColumn id="8" xr3:uid="{9327BD37-4BBB-4632-A079-D026C6FAB3B9}" name="Mode of Procurement" dataDxfId="348"/>
    <tableColumn id="9" xr3:uid="{1F4F3A26-A9E0-4A3F-84E8-C6FBD8655193}" name="Jan" dataDxfId="347"/>
    <tableColumn id="10" xr3:uid="{FB1A51BA-55E1-419E-AF0F-CCA64A1671FE}" name="Feb" dataDxfId="346"/>
    <tableColumn id="11" xr3:uid="{26FA7B70-755E-4774-A329-C2F7638320D1}" name="Mar" dataDxfId="345"/>
    <tableColumn id="12" xr3:uid="{990283A6-130A-4CBE-B634-E0F79E92B02F}" name="Apr" dataDxfId="344"/>
    <tableColumn id="13" xr3:uid="{E2F653D4-1ABB-4AB9-BC26-159DA274443F}" name="May" dataDxfId="343">
      <calculatedColumnFormula>IF(J15="","",J15)</calculatedColumnFormula>
    </tableColumn>
    <tableColumn id="14" xr3:uid="{AB36A6A4-2237-4E4F-98C2-9D27307D5D7E}" name="Jun" dataDxfId="342"/>
    <tableColumn id="15" xr3:uid="{AB2A6A8E-4FBE-4B9B-83D0-3E2CDAE22916}" name="July" dataDxfId="341"/>
    <tableColumn id="16" xr3:uid="{EBA626A2-6239-4EAE-922E-C91F13902D90}" name="Aug" dataDxfId="340">
      <calculatedColumnFormula>IF(J15="","",J15)</calculatedColumnFormula>
    </tableColumn>
    <tableColumn id="17" xr3:uid="{C4E77207-9435-4194-838B-A9EE457744A6}" name="Sept" dataDxfId="339"/>
    <tableColumn id="18" xr3:uid="{39CA18CF-F7CB-43AF-B4B5-815B1FE60943}" name="Oct" dataDxfId="338"/>
    <tableColumn id="19" xr3:uid="{97A9271D-8FCE-42B6-90DC-4EAC09C98202}" name="Nov " dataDxfId="337">
      <calculatedColumnFormula>IF(J15="","",J15)</calculatedColumnFormula>
    </tableColumn>
    <tableColumn id="20" xr3:uid="{9B309E21-F602-4DCA-8F3C-BC08E835B6EF}" name="Dec" dataDxfId="336"/>
  </tableColumns>
  <tableStyleInfo name="TableStyleLight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C58258C-4580-4085-A170-1A5DF64D15E6}" name="Table131_23417278910" displayName="Table131_23417278910" ref="A14:T127" totalsRowShown="0" headerRowDxfId="335" dataDxfId="334">
  <autoFilter ref="A14:T127" xr:uid="{00000000-0009-0000-0100-000006000000}"/>
  <sortState xmlns:xlrd2="http://schemas.microsoft.com/office/spreadsheetml/2017/richdata2" ref="A15:T44">
    <sortCondition ref="A14:A44"/>
  </sortState>
  <tableColumns count="20">
    <tableColumn id="1" xr3:uid="{568AECB2-59CD-4FA5-B168-07ECA57DD5BB}" name="CODE" dataDxfId="333"/>
    <tableColumn id="2" xr3:uid="{915FF94F-8E64-4100-9EF4-D7CF3B5F7F36}" name="Column1" dataDxfId="332"/>
    <tableColumn id="3" xr3:uid="{044DB184-016B-45CF-8F69-0DDF6B8D7D79}" name="GENERAL DESCRIPTION" dataDxfId="331"/>
    <tableColumn id="4" xr3:uid="{3A10F4D3-35F8-472C-AE7E-54C171BD9326}" name="SIZE" dataDxfId="330"/>
    <tableColumn id="5" xr3:uid="{C8C4C3A0-A644-4808-A206-27E152F9F23D}" name="Unit of Measure" dataDxfId="329"/>
    <tableColumn id="6" xr3:uid="{10E21A57-8E7C-41C9-BE46-C2AB7BB13269}" name="Unit Price" dataDxfId="328"/>
    <tableColumn id="7" xr3:uid="{458ED534-C6B8-47F7-857B-7F3789A6C427}" name="ESTIMATED BUDGET" dataDxfId="327">
      <calculatedColumnFormula>D15*F15</calculatedColumnFormula>
    </tableColumn>
    <tableColumn id="8" xr3:uid="{3AE052CA-DAE4-4F0C-91E7-70A52EFACBF0}" name="Mode of Procurement" dataDxfId="326"/>
    <tableColumn id="9" xr3:uid="{B5AD903B-00B0-4BAB-A66D-D3E790790B11}" name="Jan" dataDxfId="325"/>
    <tableColumn id="10" xr3:uid="{444A06C4-7D7E-4201-A678-C031AF1FA339}" name="Feb" dataDxfId="324"/>
    <tableColumn id="11" xr3:uid="{758D062D-7DFC-4DDA-B612-808C6DB14F50}" name="Mar" dataDxfId="323"/>
    <tableColumn id="12" xr3:uid="{6BA9805B-4C82-4D1F-9C6D-8B1671E3C024}" name="Apr" dataDxfId="322"/>
    <tableColumn id="13" xr3:uid="{2EABB970-7FA0-45A9-841E-E4F65E859F93}" name="May" dataDxfId="321">
      <calculatedColumnFormula>IF(J15="","",J15)</calculatedColumnFormula>
    </tableColumn>
    <tableColumn id="14" xr3:uid="{50DEC732-03B7-4187-9552-21DA0D0A3463}" name="Jun" dataDxfId="320"/>
    <tableColumn id="15" xr3:uid="{38EE828B-90CF-41A0-B653-7920011CCE0E}" name="July" dataDxfId="319"/>
    <tableColumn id="16" xr3:uid="{4A184BB6-868A-4AF1-AFCD-61AA492AEE03}" name="Aug" dataDxfId="318">
      <calculatedColumnFormula>IF(J15="","",J15)</calculatedColumnFormula>
    </tableColumn>
    <tableColumn id="17" xr3:uid="{CEC504FF-21C8-4DFE-AD79-CC65CF38690E}" name="Sept" dataDxfId="317"/>
    <tableColumn id="18" xr3:uid="{42258099-06CF-47A3-99B5-A514E95D8EFA}" name="Oct" dataDxfId="316"/>
    <tableColumn id="19" xr3:uid="{4EF23105-3D9C-4B35-B7AC-D5EC1C3916ED}" name="Nov " dataDxfId="315">
      <calculatedColumnFormula>IF(J15="","",J15)</calculatedColumnFormula>
    </tableColumn>
    <tableColumn id="20" xr3:uid="{70148B5D-36C2-4755-94E5-73EB1CBC7304}" name="Dec" dataDxfId="314"/>
  </tableColumns>
  <tableStyleInfo name="TableStyleLight8"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1673873-274C-4B19-9D90-F29E7320F593}" name="Table131_234172789101112131516" displayName="Table131_234172789101112131516" ref="A14:T73" totalsRowShown="0" headerRowDxfId="313" dataDxfId="312">
  <autoFilter ref="A14:T73" xr:uid="{00000000-0009-0000-0100-000006000000}"/>
  <sortState xmlns:xlrd2="http://schemas.microsoft.com/office/spreadsheetml/2017/richdata2" ref="A15:T96">
    <sortCondition ref="A14:A95"/>
  </sortState>
  <tableColumns count="20">
    <tableColumn id="1" xr3:uid="{47A08435-0714-41B7-B7C4-1E882A779EA7}" name="CODE" dataDxfId="311"/>
    <tableColumn id="2" xr3:uid="{8E36A9E5-84EB-4772-A802-24F5D1C6EAFE}" name="Column1" dataDxfId="310"/>
    <tableColumn id="3" xr3:uid="{E75ED2E7-5AB3-4D14-B15C-5F8F8BE9F582}" name="GENERAL DESCRIPTION" dataDxfId="309"/>
    <tableColumn id="4" xr3:uid="{77E5A4A3-D054-4948-81FB-5CFAE7A16AE2}" name="SIZE" dataDxfId="308"/>
    <tableColumn id="5" xr3:uid="{AFC465EA-B512-4260-A875-8654CFBBF448}" name="Unit of Measure" dataDxfId="307"/>
    <tableColumn id="6" xr3:uid="{3B5A5E39-F4AA-44CC-A655-A6E00AB75897}" name="Unit Price" dataDxfId="306"/>
    <tableColumn id="7" xr3:uid="{E10D3816-C163-4999-A3E7-1C03840E1112}" name="ESTIMATED BUDGET" dataDxfId="305">
      <calculatedColumnFormula>D15*F15</calculatedColumnFormula>
    </tableColumn>
    <tableColumn id="8" xr3:uid="{2AFF3FBA-A53E-4D06-B2E0-D96B23AD684F}" name="Mode of Procurement" dataDxfId="304"/>
    <tableColumn id="9" xr3:uid="{4093E26A-FD6D-420C-AAD1-3941A9562E16}" name="Jan" dataDxfId="303"/>
    <tableColumn id="10" xr3:uid="{C0B7BA62-6CDF-4818-8373-3300F5F461F0}" name="Feb" dataDxfId="302"/>
    <tableColumn id="11" xr3:uid="{6366AD21-44C9-4684-992D-0E1F25D873EC}" name="Mar" dataDxfId="301"/>
    <tableColumn id="12" xr3:uid="{6BEB85C8-2AB2-4CF1-8EBC-02E594B8B423}" name="Apr" dataDxfId="300"/>
    <tableColumn id="13" xr3:uid="{84A16296-A34F-431E-9A28-D8C7AAF8CF9B}" name="May" dataDxfId="299">
      <calculatedColumnFormula>IF(J15="","",J15)</calculatedColumnFormula>
    </tableColumn>
    <tableColumn id="14" xr3:uid="{F105CBF2-38D7-41AA-9797-64348E53EB6E}" name="Jun" dataDxfId="298"/>
    <tableColumn id="15" xr3:uid="{389A177B-4899-470D-9D71-50F4C0E09717}" name="July" dataDxfId="297"/>
    <tableColumn id="16" xr3:uid="{2F7BEC15-7634-4ECC-B2E8-0D3DF841F659}" name="Aug" dataDxfId="296">
      <calculatedColumnFormula>IF(J15="","",J15)</calculatedColumnFormula>
    </tableColumn>
    <tableColumn id="17" xr3:uid="{AD57A57D-9EEC-4BB0-916F-443C6D578C2A}" name="Sept" dataDxfId="295"/>
    <tableColumn id="18" xr3:uid="{15C09ABD-002D-40F3-9403-409666F6D6AE}" name="Oct" dataDxfId="294"/>
    <tableColumn id="19" xr3:uid="{A016B7ED-8C94-43DD-AB6A-638EBBC6298B}" name="Nov " dataDxfId="293">
      <calculatedColumnFormula>IF(J15="","",J15)</calculatedColumnFormula>
    </tableColumn>
    <tableColumn id="20" xr3:uid="{083B4E74-5681-4019-B4AF-4F99078A9CC4}" name="Dec" dataDxfId="292"/>
  </tableColumns>
  <tableStyleInfo name="TableStyleLight8"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9A5CE73-CD92-49D2-B595-E3CE5FB0B29F}" name="Table131_23417278910111213151617" displayName="Table131_23417278910111213151617" ref="A14:T256" totalsRowShown="0" headerRowDxfId="291" dataDxfId="290">
  <autoFilter ref="A14:T256" xr:uid="{00000000-0009-0000-0100-000006000000}"/>
  <sortState xmlns:xlrd2="http://schemas.microsoft.com/office/spreadsheetml/2017/richdata2" ref="A15:T279">
    <sortCondition ref="A14:A278"/>
  </sortState>
  <tableColumns count="20">
    <tableColumn id="1" xr3:uid="{85C949D6-3C08-47A2-B85A-87E96A98C5C3}" name="CODE" dataDxfId="289"/>
    <tableColumn id="2" xr3:uid="{86EC88C2-0675-4BA6-A1F4-C65D956C5DC5}" name="Column1" dataDxfId="288"/>
    <tableColumn id="3" xr3:uid="{549DF9D0-4686-471C-9E9D-2EC52CF24399}" name="GENERAL DESCRIPTION" dataDxfId="287"/>
    <tableColumn id="4" xr3:uid="{C2908D3A-B778-4AE8-9C23-72874476464D}" name="SIZE" dataDxfId="286"/>
    <tableColumn id="5" xr3:uid="{6EAD55E9-8422-4242-BBD0-0F1063592916}" name="Unit of Measure" dataDxfId="285"/>
    <tableColumn id="6" xr3:uid="{0DA9CEB7-03FE-4EB2-B6A7-57D9450EBD80}" name="Unit Price" dataDxfId="284"/>
    <tableColumn id="7" xr3:uid="{412FB84D-5A65-4F31-870C-F7145985239F}" name="ESTIMATED BUDGET" dataDxfId="283">
      <calculatedColumnFormula>D15*F15</calculatedColumnFormula>
    </tableColumn>
    <tableColumn id="8" xr3:uid="{AB8CF44D-BC6A-4D7A-9042-2AAFF7FE5A2F}" name="Mode of Procurement" dataDxfId="282"/>
    <tableColumn id="9" xr3:uid="{EB51E4C9-40CE-4D76-BCD6-5F13F2599DED}" name="Jan" dataDxfId="281"/>
    <tableColumn id="10" xr3:uid="{6F09EAA0-1D33-4AFE-BD29-38464726089E}" name="Feb" dataDxfId="280"/>
    <tableColumn id="11" xr3:uid="{06407CFA-45F7-4693-9BE5-C2F858691D24}" name="Mar" dataDxfId="279"/>
    <tableColumn id="12" xr3:uid="{5E0D1745-E079-41A6-BABE-DAC25A597E46}" name="Apr" dataDxfId="278"/>
    <tableColumn id="13" xr3:uid="{189F7683-2F67-4A1C-B6FC-10E38050A892}" name="May" dataDxfId="277">
      <calculatedColumnFormula>IF(J15="","",J15)</calculatedColumnFormula>
    </tableColumn>
    <tableColumn id="14" xr3:uid="{CDC51B65-3592-488F-811E-70C358AE017E}" name="Jun" dataDxfId="276"/>
    <tableColumn id="15" xr3:uid="{9427AAD7-67A3-4768-99E7-27715145DA4E}" name="July" dataDxfId="275"/>
    <tableColumn id="16" xr3:uid="{A643C5FA-5861-4DC1-9F41-54CD8FBBD753}" name="Aug" dataDxfId="274">
      <calculatedColumnFormula>IF(J15="","",J15)</calculatedColumnFormula>
    </tableColumn>
    <tableColumn id="17" xr3:uid="{19834EF3-9BFB-4DAF-B964-BF9B497B09C4}" name="Sept" dataDxfId="273"/>
    <tableColumn id="18" xr3:uid="{D2DF82D3-9A0C-4248-8E51-F1B1097E832E}" name="Oct" dataDxfId="272"/>
    <tableColumn id="19" xr3:uid="{920AB53E-A085-418C-A1F9-82C80DFDE5F0}" name="Nov " dataDxfId="271">
      <calculatedColumnFormula>IF(J15="","",J15)</calculatedColumnFormula>
    </tableColumn>
    <tableColumn id="20" xr3:uid="{26748A71-F400-4069-8808-87867951C1B6}" name="Dec" dataDxfId="270"/>
  </tableColumns>
  <tableStyleInfo name="TableStyleLight8"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9446BBD-3F7D-43E1-A692-AB6070C8F790}" name="Table131_2341727891011121315161718" displayName="Table131_2341727891011121315161718" ref="A14:T149" totalsRowShown="0" headerRowDxfId="269" dataDxfId="268">
  <autoFilter ref="A14:T149" xr:uid="{00000000-0009-0000-0100-000006000000}"/>
  <sortState xmlns:xlrd2="http://schemas.microsoft.com/office/spreadsheetml/2017/richdata2" ref="A15:T172">
    <sortCondition ref="A14:A171"/>
  </sortState>
  <tableColumns count="20">
    <tableColumn id="1" xr3:uid="{19A832A2-46C7-4AF6-A557-3B46213D9C5F}" name="CODE" dataDxfId="267"/>
    <tableColumn id="2" xr3:uid="{2AF27FB1-ECB7-451D-8596-41CEEB6663F4}" name="Column1" dataDxfId="266"/>
    <tableColumn id="3" xr3:uid="{A0201518-5BD1-4A42-A30B-4AD3A9EFDF65}" name="GENERAL DESCRIPTION" dataDxfId="265"/>
    <tableColumn id="4" xr3:uid="{D9B9D075-2BE2-4F63-BCDE-6B6805BA7D73}" name="SIZE" dataDxfId="264"/>
    <tableColumn id="5" xr3:uid="{D49C3BAF-3F71-4669-AAD1-53A769AD2C70}" name="Unit of Measure" dataDxfId="263"/>
    <tableColumn id="6" xr3:uid="{A332EAE9-141D-4D06-B0AE-0FBD07E6ED58}" name="Unit Price" dataDxfId="262"/>
    <tableColumn id="7" xr3:uid="{A1DF208E-7F31-45E9-95AA-2996ECA27417}" name="ESTIMATED BUDGET" dataDxfId="261">
      <calculatedColumnFormula>D15*F15</calculatedColumnFormula>
    </tableColumn>
    <tableColumn id="8" xr3:uid="{3F7D12BF-AADF-47DA-9648-682F192E93E4}" name="Mode of Procurement" dataDxfId="260"/>
    <tableColumn id="9" xr3:uid="{891B178C-FA08-4C16-8AD1-5C0722A76728}" name="Jan" dataDxfId="259"/>
    <tableColumn id="10" xr3:uid="{2E7220D5-630B-46B2-9728-465135934E03}" name="Feb" dataDxfId="258"/>
    <tableColumn id="11" xr3:uid="{4BDA5930-B161-47A4-9D47-CDB24C9578A6}" name="Mar" dataDxfId="257"/>
    <tableColumn id="12" xr3:uid="{F1FD2754-F0AB-49C8-B8BA-E9322BED41A8}" name="Apr" dataDxfId="256"/>
    <tableColumn id="13" xr3:uid="{097EEB60-EA02-4E5E-89D1-BC01E0937507}" name="May" dataDxfId="255">
      <calculatedColumnFormula>IF(J15="","",J15)</calculatedColumnFormula>
    </tableColumn>
    <tableColumn id="14" xr3:uid="{A25715F6-D948-4968-8857-3FE291EEBDF6}" name="Jun" dataDxfId="254"/>
    <tableColumn id="15" xr3:uid="{D4D4F9A5-5AD0-4803-841B-8C8C16F36FCD}" name="July" dataDxfId="253"/>
    <tableColumn id="16" xr3:uid="{F58DF3A2-420D-418C-A216-612FFC7CB628}" name="Aug" dataDxfId="252">
      <calculatedColumnFormula>IF(J15="","",J15)</calculatedColumnFormula>
    </tableColumn>
    <tableColumn id="17" xr3:uid="{DF188269-7A44-407C-AF26-1A3C08194725}" name="Sept" dataDxfId="251"/>
    <tableColumn id="18" xr3:uid="{3011C6A7-66E2-43C5-BB87-7A7BD845B41B}" name="Oct" dataDxfId="250"/>
    <tableColumn id="19" xr3:uid="{FAD4B497-4ECE-4561-81B2-5EA1999A7398}" name="Nov " dataDxfId="249">
      <calculatedColumnFormula>IF(J15="","",J15)</calculatedColumnFormula>
    </tableColumn>
    <tableColumn id="20" xr3:uid="{D5AD541A-5519-4E29-9D0C-43296EA8A1D0}" name="Dec" dataDxfId="248"/>
  </tableColumns>
  <tableStyleInfo name="TableStyleLight8"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B97AFBC-C7F7-4EC4-A74D-C0C3B18A4BEE}" name="Table131_23417278910111213" displayName="Table131_23417278910111213" ref="A14:T164" totalsRowShown="0" headerRowDxfId="247" dataDxfId="246">
  <autoFilter ref="A14:T164" xr:uid="{00000000-0009-0000-0100-000006000000}"/>
  <sortState xmlns:xlrd2="http://schemas.microsoft.com/office/spreadsheetml/2017/richdata2" ref="A15:T187">
    <sortCondition ref="A14:A186"/>
  </sortState>
  <tableColumns count="20">
    <tableColumn id="1" xr3:uid="{12C940D2-49AE-4653-829D-678DB6E8989D}" name="CODE" dataDxfId="245"/>
    <tableColumn id="2" xr3:uid="{CAF0C93E-32E5-4E0F-BEEB-89D641D35DF9}" name="Column1" dataDxfId="244"/>
    <tableColumn id="3" xr3:uid="{B89D3B2E-7A28-4051-B84B-FEF6409FBE46}" name="GENERAL DESCRIPTION" dataDxfId="243"/>
    <tableColumn id="4" xr3:uid="{B1F21296-3F72-449D-A198-7704AF0F7CF4}" name="SIZE" dataDxfId="242"/>
    <tableColumn id="5" xr3:uid="{7FD03458-03E6-412E-9A6D-781354ADE625}" name="Unit of Measure" dataDxfId="241"/>
    <tableColumn id="6" xr3:uid="{9753BF55-91AA-45D2-A6E0-3A7F2901EE6C}" name="Unit Price" dataDxfId="240"/>
    <tableColumn id="7" xr3:uid="{23DEFE3E-AFA7-47D0-BCA9-89EA4BB4D8AC}" name="ESTIMATED BUDGET" dataDxfId="239">
      <calculatedColumnFormula>D15*F15</calculatedColumnFormula>
    </tableColumn>
    <tableColumn id="8" xr3:uid="{DC0C0E71-5A31-40E5-92D8-FD5F58CE1CCC}" name="Mode of Procurement" dataDxfId="238"/>
    <tableColumn id="9" xr3:uid="{89AFDD45-2FFA-40B2-9652-391A89361FF9}" name="Jan" dataDxfId="237"/>
    <tableColumn id="10" xr3:uid="{455EA791-BD9B-4697-9EFF-0AA5B034FCF3}" name="Feb" dataDxfId="236"/>
    <tableColumn id="11" xr3:uid="{64F3CD3C-C0F2-413A-8BD7-C325C034A0B7}" name="Mar" dataDxfId="235"/>
    <tableColumn id="12" xr3:uid="{16D07523-5A45-4469-860B-4082A0F69E79}" name="Apr" dataDxfId="234"/>
    <tableColumn id="13" xr3:uid="{E8C6BEC5-DF60-41C8-98DF-FB1B11118722}" name="May" dataDxfId="233">
      <calculatedColumnFormula>IF(J15="","",J15)</calculatedColumnFormula>
    </tableColumn>
    <tableColumn id="14" xr3:uid="{59839B4E-E125-4249-ABA2-42F938E89E0B}" name="Jun" dataDxfId="232"/>
    <tableColumn id="15" xr3:uid="{8971C061-8F24-4204-8E25-F5F03CE06E30}" name="July" dataDxfId="231"/>
    <tableColumn id="16" xr3:uid="{8867CF9D-42FC-4951-8E03-6C56FA99B699}" name="Aug" dataDxfId="230">
      <calculatedColumnFormula>IF(J15="","",J15)</calculatedColumnFormula>
    </tableColumn>
    <tableColumn id="17" xr3:uid="{D899F1B8-CF54-4098-82EF-B163741086F7}" name="Sept" dataDxfId="229"/>
    <tableColumn id="18" xr3:uid="{F4854A24-8E4F-444C-AC44-F84F50B605D5}" name="Oct" dataDxfId="228"/>
    <tableColumn id="19" xr3:uid="{000EA1AD-7F49-4006-9FBB-8FC88F7626D6}" name="Nov " dataDxfId="227">
      <calculatedColumnFormula>IF(J15="","",J15)</calculatedColumnFormula>
    </tableColumn>
    <tableColumn id="20" xr3:uid="{0F2CDFF7-2612-409C-B914-FFA851322FBF}" name="Dec" dataDxfId="226"/>
  </tableColumns>
  <tableStyleInfo name="TableStyleLight8"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1904BDB7-961A-4CE7-81BA-4AC7624315EE}" name="Table131_234172789101112131516171819" displayName="Table131_234172789101112131516171819" ref="A14:T45" totalsRowShown="0" headerRowDxfId="225" dataDxfId="224">
  <autoFilter ref="A14:T45" xr:uid="{00000000-0009-0000-0100-000006000000}"/>
  <sortState xmlns:xlrd2="http://schemas.microsoft.com/office/spreadsheetml/2017/richdata2" ref="A15:T68">
    <sortCondition ref="A14:A67"/>
  </sortState>
  <tableColumns count="20">
    <tableColumn id="1" xr3:uid="{615A03E3-1B08-4993-A9FF-B73F8A3B3528}" name="CODE" dataDxfId="223"/>
    <tableColumn id="2" xr3:uid="{2EF8ECC4-6168-46A6-BBBA-A3861A01994B}" name="Column1" dataDxfId="222"/>
    <tableColumn id="3" xr3:uid="{A4E93D53-2D0F-48B9-8216-2064F59BBBF5}" name="GENERAL DESCRIPTION" dataDxfId="221"/>
    <tableColumn id="4" xr3:uid="{35180238-9C3A-4C7B-B9BD-A3FD5383B6DC}" name="SIZE" dataDxfId="220"/>
    <tableColumn id="5" xr3:uid="{7B29AB52-BDD1-4710-9432-3737146E5A0C}" name="Unit of Measure" dataDxfId="219"/>
    <tableColumn id="6" xr3:uid="{0EFB15A1-9A1C-4B8F-88B0-7E8572C2BAE1}" name="Unit Price" dataDxfId="218"/>
    <tableColumn id="7" xr3:uid="{0C8A2005-480D-438F-8225-181755B372DF}" name="ESTIMATED BUDGET" dataDxfId="217">
      <calculatedColumnFormula>D15*F15</calculatedColumnFormula>
    </tableColumn>
    <tableColumn id="8" xr3:uid="{12F2800E-D88D-44D6-B7EC-8A92F62E4577}" name="Mode of Procurement" dataDxfId="216"/>
    <tableColumn id="9" xr3:uid="{40FF6A1F-F406-4E54-AC90-3F03313B53D9}" name="Jan" dataDxfId="215"/>
    <tableColumn id="10" xr3:uid="{8B4E4BB3-C130-4454-86F7-61DF19541D75}" name="Feb" dataDxfId="214"/>
    <tableColumn id="11" xr3:uid="{85F8E06F-A8D5-4622-B042-F8D8A957D114}" name="Mar" dataDxfId="213"/>
    <tableColumn id="12" xr3:uid="{77C6C101-1939-4186-9150-30B482C1AA12}" name="Apr" dataDxfId="212"/>
    <tableColumn id="13" xr3:uid="{A53733BE-EA6A-4543-86EB-A8B93CA3BC2D}" name="May" dataDxfId="211">
      <calculatedColumnFormula>IF(J15="","",J15)</calculatedColumnFormula>
    </tableColumn>
    <tableColumn id="14" xr3:uid="{A77270FB-1C88-4E58-9F36-F47E62285C33}" name="Jun" dataDxfId="210"/>
    <tableColumn id="15" xr3:uid="{7323C300-098A-4F28-83E8-44B0DE693789}" name="July" dataDxfId="209"/>
    <tableColumn id="16" xr3:uid="{42813241-9414-4742-95BC-BAF4A9F49667}" name="Aug" dataDxfId="208">
      <calculatedColumnFormula>IF(J15="","",J15)</calculatedColumnFormula>
    </tableColumn>
    <tableColumn id="17" xr3:uid="{2FD124ED-B4AA-4F7D-86F1-80EB15516541}" name="Sept" dataDxfId="207"/>
    <tableColumn id="18" xr3:uid="{B5CD2A8B-4EAB-47E0-93DB-813D61BE2252}" name="Oct" dataDxfId="206"/>
    <tableColumn id="19" xr3:uid="{68F7B901-4785-4F70-B6E7-2116F82C535D}" name="Nov " dataDxfId="205">
      <calculatedColumnFormula>IF(J15="","",J15)</calculatedColumnFormula>
    </tableColumn>
    <tableColumn id="20" xr3:uid="{F94FA2D6-2982-4CBC-BEEA-CB712BB1070B}" name="Dec" dataDxfId="204"/>
  </tableColumns>
  <tableStyleInfo name="TableStyleLight8"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0DD7601-4EC3-4E17-87F3-F4F0AD570D7B}" name="Table131_2341727891011121315161718192021" displayName="Table131_2341727891011121315161718192021" ref="A14:T116" totalsRowShown="0" headerRowDxfId="203" dataDxfId="202">
  <autoFilter ref="A14:T116" xr:uid="{00000000-0009-0000-0100-000006000000}"/>
  <sortState xmlns:xlrd2="http://schemas.microsoft.com/office/spreadsheetml/2017/richdata2" ref="A15:T104">
    <sortCondition ref="A14:A103"/>
  </sortState>
  <tableColumns count="20">
    <tableColumn id="1" xr3:uid="{0C53F2E7-7F20-45B8-A00E-BEBFB7364979}" name="CODE" dataDxfId="201"/>
    <tableColumn id="2" xr3:uid="{34442A74-8E1D-4C74-9026-70A2E2B033DE}" name="Column1" dataDxfId="200"/>
    <tableColumn id="3" xr3:uid="{75EB3574-929E-465A-BC6D-F9CF737F0E32}" name="GENERAL DESCRIPTION" dataDxfId="199"/>
    <tableColumn id="4" xr3:uid="{189DD581-F4B8-4FFC-9AEC-296B1D514C24}" name="SIZE" dataDxfId="198"/>
    <tableColumn id="5" xr3:uid="{9A405EFD-14FE-44AB-8240-A5983A32D311}" name="Unit of Measure" dataDxfId="197"/>
    <tableColumn id="6" xr3:uid="{2556DEEB-0E78-4FF4-B684-D2A9A1F207E1}" name="Unit Price" dataDxfId="196"/>
    <tableColumn id="7" xr3:uid="{D1AA8F43-5B9A-4786-86D2-2B55D20F5E1E}" name="ESTIMATED BUDGET" dataDxfId="195">
      <calculatedColumnFormula>D15*F15</calculatedColumnFormula>
    </tableColumn>
    <tableColumn id="8" xr3:uid="{0F2AF9B3-6878-4A37-A7D3-8802B54A2617}" name="Mode of Procurement" dataDxfId="194"/>
    <tableColumn id="9" xr3:uid="{C21E2BAC-B784-475F-8476-B7CBE1B2DDBC}" name="Jan" dataDxfId="193"/>
    <tableColumn id="10" xr3:uid="{1242BDBB-F993-4192-BEFC-8F3A22F58F36}" name="Feb" dataDxfId="192"/>
    <tableColumn id="11" xr3:uid="{F390B233-1F42-4519-AB5B-1F677E915F3A}" name="Mar" dataDxfId="191"/>
    <tableColumn id="12" xr3:uid="{3D0E303B-0981-405A-AA41-93C225911A91}" name="Apr" dataDxfId="190"/>
    <tableColumn id="13" xr3:uid="{4B1476B6-D3CE-444E-B981-F1407D634930}" name="May" dataDxfId="189">
      <calculatedColumnFormula>IF(J15="","",J15)</calculatedColumnFormula>
    </tableColumn>
    <tableColumn id="14" xr3:uid="{AC1D065B-27ED-4D8F-B114-424154DC3D09}" name="Jun" dataDxfId="188"/>
    <tableColumn id="15" xr3:uid="{9A834A4A-BB24-4F79-A2D6-F4C96C8928FB}" name="July" dataDxfId="187"/>
    <tableColumn id="16" xr3:uid="{1CA463D9-17F7-4B2D-9FE8-B1B3A6990A1F}" name="Aug" dataDxfId="186">
      <calculatedColumnFormula>IF(J15="","",J15)</calculatedColumnFormula>
    </tableColumn>
    <tableColumn id="17" xr3:uid="{479DB48A-E42C-4E29-87AA-F23017C7EEB0}" name="Sept" dataDxfId="185"/>
    <tableColumn id="18" xr3:uid="{20180FB6-C97D-4209-B014-0C1E2E69A6E5}" name="Oct" dataDxfId="184"/>
    <tableColumn id="19" xr3:uid="{0797D4BA-2695-460C-8BCD-7130C7F3C3C8}" name="Nov " dataDxfId="183">
      <calculatedColumnFormula>IF(J15="","",J15)</calculatedColumnFormula>
    </tableColumn>
    <tableColumn id="20" xr3:uid="{C4B38EFC-AFB6-41ED-9978-1F3035C4F31C}" name="Dec" dataDxfId="182"/>
  </tableColumns>
  <tableStyleInfo name="TableStyleLight8"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6410D70-8B02-4625-B172-69811F7083F5}" name="Table131_23417278910111213151617181920" displayName="Table131_23417278910111213151617181920" ref="A14:T130" totalsRowShown="0" headerRowDxfId="181" dataDxfId="180">
  <autoFilter ref="A14:T130" xr:uid="{00000000-0009-0000-0100-000006000000}"/>
  <sortState xmlns:xlrd2="http://schemas.microsoft.com/office/spreadsheetml/2017/richdata2" ref="A15:T49">
    <sortCondition ref="A14:A48"/>
  </sortState>
  <tableColumns count="20">
    <tableColumn id="1" xr3:uid="{E6EBB33E-10F5-4765-A104-F0C671685D02}" name="CODE" dataDxfId="179"/>
    <tableColumn id="2" xr3:uid="{5AB67EDE-563F-483F-B36B-6D80C27EA273}" name="Column1" dataDxfId="178"/>
    <tableColumn id="3" xr3:uid="{6FE58427-6966-494C-BE63-CBE072A730D6}" name="GENERAL DESCRIPTION" dataDxfId="177"/>
    <tableColumn id="4" xr3:uid="{D56226DB-2DF0-4606-A5F7-7BE7C9586252}" name="SIZE" dataDxfId="176"/>
    <tableColumn id="5" xr3:uid="{5A7ADEAA-0065-407E-9405-186EEE986A7B}" name="Unit of Measure" dataDxfId="175"/>
    <tableColumn id="6" xr3:uid="{03AB2708-21E9-49D0-BEBB-44D34A2BFB15}" name="Unit Price" dataDxfId="174"/>
    <tableColumn id="7" xr3:uid="{E58DBA34-3A8F-4257-B92A-ED710EEF16ED}" name="ESTIMATED BUDGET" dataDxfId="173">
      <calculatedColumnFormula>D15*F15</calculatedColumnFormula>
    </tableColumn>
    <tableColumn id="8" xr3:uid="{280C38DB-32AF-499D-880E-06A0A08AAAEC}" name="Mode of Procurement" dataDxfId="172"/>
    <tableColumn id="9" xr3:uid="{47884F0B-E968-4F1B-80A6-39588D85E881}" name="Jan" dataDxfId="171"/>
    <tableColumn id="10" xr3:uid="{78D8095B-8C12-40DF-879D-8890D8570434}" name="Feb" dataDxfId="170"/>
    <tableColumn id="11" xr3:uid="{E565E189-5825-4FAC-A0FB-BD1BFDFF3221}" name="Mar" dataDxfId="169"/>
    <tableColumn id="12" xr3:uid="{FD14E77B-680F-4B01-8E13-3A18E6B5FEA0}" name="Apr" dataDxfId="168"/>
    <tableColumn id="13" xr3:uid="{6AD7DFCE-D33B-4A71-9728-1075E4135E32}" name="May" dataDxfId="167">
      <calculatedColumnFormula>IF(J15="","",J15)</calculatedColumnFormula>
    </tableColumn>
    <tableColumn id="14" xr3:uid="{9085931C-0841-46E4-9742-A27DAC316AC1}" name="Jun" dataDxfId="166"/>
    <tableColumn id="15" xr3:uid="{55C1EB6B-D984-43A7-BB21-07FAFF7E8BEC}" name="July" dataDxfId="165"/>
    <tableColumn id="16" xr3:uid="{60333DEB-57FD-47B1-8FAC-5E8B04798B40}" name="Aug" dataDxfId="164">
      <calculatedColumnFormula>IF(J15="","",J15)</calculatedColumnFormula>
    </tableColumn>
    <tableColumn id="17" xr3:uid="{FA3831CA-361B-42A0-B5C8-1F83A619F904}" name="Sept" dataDxfId="163"/>
    <tableColumn id="18" xr3:uid="{AD3C1F92-1CF3-4672-9E57-A92A69BB199C}" name="Oct" dataDxfId="162"/>
    <tableColumn id="19" xr3:uid="{03678859-F103-4474-8DCF-13A350ECC1F7}" name="Nov " dataDxfId="161">
      <calculatedColumnFormula>IF(J15="","",J15)</calculatedColumnFormula>
    </tableColumn>
    <tableColumn id="20" xr3:uid="{AD94EE5C-A1DA-447F-AF8F-089377947389}" name="Dec" dataDxfId="160"/>
  </tableColumns>
  <tableStyleInfo name="TableStyleLight8"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AB037F5-F3CC-4979-AEEE-997E19B2D769}" name="Table131_234172789101112131516171819202122" displayName="Table131_234172789101112131516171819202122" ref="A14:T78" totalsRowShown="0" headerRowDxfId="159" dataDxfId="158">
  <autoFilter ref="A14:T78" xr:uid="{00000000-0009-0000-0100-000006000000}"/>
  <sortState xmlns:xlrd2="http://schemas.microsoft.com/office/spreadsheetml/2017/richdata2" ref="A15:T101">
    <sortCondition ref="A14:A100"/>
  </sortState>
  <tableColumns count="20">
    <tableColumn id="1" xr3:uid="{57C69D2C-2865-4657-81A6-068A7F77B74E}" name="CODE" dataDxfId="157"/>
    <tableColumn id="2" xr3:uid="{C40D33CC-B5F9-4E80-9344-4B65DC7BCB6B}" name="Column1" dataDxfId="156"/>
    <tableColumn id="3" xr3:uid="{329EBF88-03CC-4F5F-95F9-DD177635A51E}" name="GENERAL DESCRIPTION" dataDxfId="155"/>
    <tableColumn id="4" xr3:uid="{8D2B478D-E0A5-4736-85B0-4BFA2CAF6491}" name="SIZE" dataDxfId="154"/>
    <tableColumn id="5" xr3:uid="{FEEDCA9B-9DD8-4BAA-ADA1-C993D52FFE95}" name="Unit of Measure" dataDxfId="153"/>
    <tableColumn id="6" xr3:uid="{3B010ED2-D664-4B2D-8D2A-CE0ECF06FC53}" name="Unit Price" dataDxfId="152"/>
    <tableColumn id="7" xr3:uid="{D123EF46-7DB2-4873-804D-5CB81889A37F}" name="ESTIMATED BUDGET" dataDxfId="151">
      <calculatedColumnFormula>D15*F15</calculatedColumnFormula>
    </tableColumn>
    <tableColumn id="8" xr3:uid="{D0C55C12-4103-47E1-B483-17710323A147}" name="Mode of Procurement" dataDxfId="150"/>
    <tableColumn id="9" xr3:uid="{3EDC90E6-26E9-4D05-92CB-528BBF84B6A1}" name="Jan" dataDxfId="149"/>
    <tableColumn id="10" xr3:uid="{2BF03947-0384-45E3-8E87-F187FBD08A41}" name="Feb" dataDxfId="148"/>
    <tableColumn id="11" xr3:uid="{5D3A6223-EE35-4B21-9FF0-1D6AB7115813}" name="Mar" dataDxfId="147"/>
    <tableColumn id="12" xr3:uid="{3870670A-3223-4872-A965-D5A5464C0E4B}" name="Apr" dataDxfId="146"/>
    <tableColumn id="13" xr3:uid="{21018106-1C85-4A52-9994-292B633BFA0B}" name="May" dataDxfId="145">
      <calculatedColumnFormula>IF(J15="","",J15)</calculatedColumnFormula>
    </tableColumn>
    <tableColumn id="14" xr3:uid="{FD6BB4F2-2CEF-4085-9FA0-C3F7ACE9646D}" name="Jun" dataDxfId="144"/>
    <tableColumn id="15" xr3:uid="{C35EDB47-D6E8-46E5-A01B-D7E55243F426}" name="July" dataDxfId="143"/>
    <tableColumn id="16" xr3:uid="{0F1197EA-058F-4D59-A665-95889CCB28B4}" name="Aug" dataDxfId="142">
      <calculatedColumnFormula>IF(J15="","",J15)</calculatedColumnFormula>
    </tableColumn>
    <tableColumn id="17" xr3:uid="{D41B59DA-FA2D-4D11-98C1-2BBA1735C555}" name="Sept" dataDxfId="141"/>
    <tableColumn id="18" xr3:uid="{835BBB53-4A2F-4E81-92F6-B0E96CEF0A20}" name="Oct" dataDxfId="140"/>
    <tableColumn id="19" xr3:uid="{FA7C238D-274D-4FD6-99B0-0BB3C7FB0D18}" name="Nov " dataDxfId="139">
      <calculatedColumnFormula>IF(J15="","",J15)</calculatedColumnFormula>
    </tableColumn>
    <tableColumn id="20" xr3:uid="{B4660FB2-D031-4916-8CC4-2FA7B3A5135E}" name="Dec" dataDxfId="138"/>
  </tableColumns>
  <tableStyleInfo name="TableStyleLight8"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3905EF81-0FDF-45B7-B85A-607B37A2C431}" name="Table131_23417278910111213151617181920212223" displayName="Table131_23417278910111213151617181920212223" ref="A14:T55" totalsRowShown="0" headerRowDxfId="137" dataDxfId="136">
  <autoFilter ref="A14:T55" xr:uid="{00000000-0009-0000-0100-000006000000}"/>
  <sortState xmlns:xlrd2="http://schemas.microsoft.com/office/spreadsheetml/2017/richdata2" ref="A15:T78">
    <sortCondition ref="A14:A77"/>
  </sortState>
  <tableColumns count="20">
    <tableColumn id="1" xr3:uid="{9A59F732-5008-45F7-97B3-48833FADDA4B}" name="CODE" dataDxfId="135"/>
    <tableColumn id="2" xr3:uid="{A6D84EC0-603C-4ECD-AEA6-DFCE8E2ABD45}" name="Column1" dataDxfId="134"/>
    <tableColumn id="3" xr3:uid="{CE1FB30E-BCCA-456A-B420-E15E45EC22E2}" name="GENERAL DESCRIPTION" dataDxfId="133"/>
    <tableColumn id="4" xr3:uid="{A1415569-613A-40BF-8B3A-C7910BA2D9E3}" name="SIZE" dataDxfId="132"/>
    <tableColumn id="5" xr3:uid="{04D63684-0C1A-44FC-A3B9-A41D4C259FE8}" name="Unit of Measure" dataDxfId="131"/>
    <tableColumn id="6" xr3:uid="{C3EEDDFE-B4C7-4B3D-83E3-77544B30B166}" name="Unit Price" dataDxfId="130"/>
    <tableColumn id="7" xr3:uid="{0128B8A0-B069-45BC-A947-3DDC8F940A37}" name="ESTIMATED BUDGET" dataDxfId="129">
      <calculatedColumnFormula>D15*F15</calculatedColumnFormula>
    </tableColumn>
    <tableColumn id="8" xr3:uid="{0815B653-45E0-48E6-9692-CB6EAA7230EE}" name="Mode of Procurement" dataDxfId="128"/>
    <tableColumn id="9" xr3:uid="{49702300-2E92-4BEC-95F1-E05F621BDFA0}" name="Jan" dataDxfId="127"/>
    <tableColumn id="10" xr3:uid="{1D488ACC-ED5F-456E-8EC2-A449C2EEF4E6}" name="Feb" dataDxfId="126"/>
    <tableColumn id="11" xr3:uid="{8815A0E7-2E5B-4D1A-B6B6-7D5B8935F58A}" name="Mar" dataDxfId="125"/>
    <tableColumn id="12" xr3:uid="{48EEB5DC-6561-429A-9B18-48079116B881}" name="Apr" dataDxfId="124"/>
    <tableColumn id="13" xr3:uid="{C3B834C8-9628-491F-8CCF-62DA131F13F8}" name="May" dataDxfId="123">
      <calculatedColumnFormula>IF(J15="","",J15)</calculatedColumnFormula>
    </tableColumn>
    <tableColumn id="14" xr3:uid="{D894C16A-97B8-44C7-8086-0C445DC84F67}" name="Jun" dataDxfId="122"/>
    <tableColumn id="15" xr3:uid="{20C67CBA-D32A-4F14-9589-A36C02C8497D}" name="July" dataDxfId="121"/>
    <tableColumn id="16" xr3:uid="{1DE4A257-8225-4826-8A83-AEAAD2D25922}" name="Aug" dataDxfId="120">
      <calculatedColumnFormula>IF(J15="","",J15)</calculatedColumnFormula>
    </tableColumn>
    <tableColumn id="17" xr3:uid="{133BB26C-2889-4311-B271-B7293797B7D8}" name="Sept" dataDxfId="119"/>
    <tableColumn id="18" xr3:uid="{EA2365AF-4407-43AC-86D1-88F03BBEAAA6}" name="Oct" dataDxfId="118"/>
    <tableColumn id="19" xr3:uid="{9BBC637E-3981-410D-8708-BABED69BA1E3}" name="Nov " dataDxfId="117">
      <calculatedColumnFormula>IF(J15="","",J15)</calculatedColumnFormula>
    </tableColumn>
    <tableColumn id="20" xr3:uid="{DAAB5E98-716F-465B-A5DB-CDB865A8A8F6}" name="Dec" dataDxfId="116"/>
  </tableColumns>
  <tableStyleInfo name="TableStyleLight8"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8EC5E8E7-E6A6-48B5-9EC6-FC335D4223C2}" name="Table131_2341727891011121315161718192021222324" displayName="Table131_2341727891011121315161718192021222324" ref="A14:T24" totalsRowShown="0" headerRowDxfId="115" dataDxfId="114">
  <autoFilter ref="A14:T24" xr:uid="{00000000-0009-0000-0100-000006000000}"/>
  <sortState xmlns:xlrd2="http://schemas.microsoft.com/office/spreadsheetml/2017/richdata2" ref="A15:T38">
    <sortCondition ref="A14:A37"/>
  </sortState>
  <tableColumns count="20">
    <tableColumn id="1" xr3:uid="{1005BB3A-B9F9-49BF-8777-24508600939F}" name="CODE" dataDxfId="113"/>
    <tableColumn id="2" xr3:uid="{F07A7B55-1458-400F-BA2C-F35134B0896D}" name="Column1" dataDxfId="112"/>
    <tableColumn id="3" xr3:uid="{DC6611E9-063A-4A76-89C5-79D7EED6C62B}" name="GENERAL DESCRIPTION" dataDxfId="111"/>
    <tableColumn id="4" xr3:uid="{F9CD64DC-9723-48A5-AB7D-4D0B928F0B21}" name="SIZE" dataDxfId="110"/>
    <tableColumn id="5" xr3:uid="{9AC3EEA6-078F-49B5-A640-CC472DCEF894}" name="Unit of Measure" dataDxfId="109"/>
    <tableColumn id="6" xr3:uid="{EAAB6D43-50D0-4667-B7C9-9F7593E9DE2D}" name="Unit Price" dataDxfId="108"/>
    <tableColumn id="7" xr3:uid="{F79FBA8E-8B37-4707-A34C-4E21A678BD4C}" name="ESTIMATED BUDGET" dataDxfId="107">
      <calculatedColumnFormula>D15*F15</calculatedColumnFormula>
    </tableColumn>
    <tableColumn id="8" xr3:uid="{FCEA5333-533E-4CEC-8F50-816137FB8038}" name="Mode of Procurement" dataDxfId="106"/>
    <tableColumn id="9" xr3:uid="{854156C4-B863-434C-8353-5089142ABC78}" name="Jan" dataDxfId="105"/>
    <tableColumn id="10" xr3:uid="{3388C988-D740-497A-A963-1ADEFE318E81}" name="Feb" dataDxfId="104"/>
    <tableColumn id="11" xr3:uid="{24BDE641-28F5-49A8-AEA7-4628CFF61663}" name="Mar" dataDxfId="103"/>
    <tableColumn id="12" xr3:uid="{6C7B9616-315B-4ED2-8079-3B1431E5A6CB}" name="Apr" dataDxfId="102"/>
    <tableColumn id="13" xr3:uid="{20922024-B950-4037-B743-88CFB13135B5}" name="May" dataDxfId="101">
      <calculatedColumnFormula>IF(J15="","",J15)</calculatedColumnFormula>
    </tableColumn>
    <tableColumn id="14" xr3:uid="{88FE23E2-3102-402A-A569-396546CA84EF}" name="Jun" dataDxfId="100"/>
    <tableColumn id="15" xr3:uid="{8529E871-0E23-4C81-9661-B35B1D4A2595}" name="July" dataDxfId="99"/>
    <tableColumn id="16" xr3:uid="{B5E2631E-B04A-4DEC-9EA9-6D12F15B0CB1}" name="Aug" dataDxfId="98">
      <calculatedColumnFormula>IF(J15="","",J15)</calculatedColumnFormula>
    </tableColumn>
    <tableColumn id="17" xr3:uid="{D873A8DD-DCC6-4BAF-A180-2373F39A9059}" name="Sept" dataDxfId="97"/>
    <tableColumn id="18" xr3:uid="{9EAF1718-0B3B-4060-BE36-A501E4886F36}" name="Oct" dataDxfId="96"/>
    <tableColumn id="19" xr3:uid="{E95B79F5-5CED-4B8C-A764-5D07FDF7AC8F}" name="Nov " dataDxfId="95">
      <calculatedColumnFormula>IF(J15="","",J15)</calculatedColumnFormula>
    </tableColumn>
    <tableColumn id="20" xr3:uid="{948A7CC8-CABA-49E5-9FD2-02212E85B9E9}" name="Dec" dataDxfId="94"/>
  </tableColumns>
  <tableStyleInfo name="TableStyleLight8"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1BE8F9B9-00A2-4B7B-80F7-6C095738A991}" name="Table131_234172789101112131516171819202122232425" displayName="Table131_234172789101112131516171819202122232425" ref="A14:T15" totalsRowShown="0" headerRowDxfId="93" dataDxfId="92">
  <autoFilter ref="A14:T15" xr:uid="{00000000-0009-0000-0100-000006000000}"/>
  <sortState xmlns:xlrd2="http://schemas.microsoft.com/office/spreadsheetml/2017/richdata2" ref="A15:T41">
    <sortCondition ref="A14:A40"/>
  </sortState>
  <tableColumns count="20">
    <tableColumn id="1" xr3:uid="{04D359F2-3E79-4267-9723-AF201FF1EF27}" name="CODE" dataDxfId="91"/>
    <tableColumn id="2" xr3:uid="{D33C7DED-A550-46BD-B776-15C53267144B}" name="Column1" dataDxfId="90"/>
    <tableColumn id="3" xr3:uid="{F2A8FD0B-F0E8-4987-B754-3918DBB0369D}" name="GENERAL DESCRIPTION" dataDxfId="89"/>
    <tableColumn id="4" xr3:uid="{E6AC631E-6770-43C6-86F3-5577D37B7617}" name="SIZE" dataDxfId="88"/>
    <tableColumn id="5" xr3:uid="{A9544205-D275-4478-B0B5-C060B4B1B725}" name="Unit of Measure" dataDxfId="87"/>
    <tableColumn id="6" xr3:uid="{DC05D475-1026-496A-9F7D-B0E3829E802F}" name="Unit Price" dataDxfId="86"/>
    <tableColumn id="7" xr3:uid="{D8E3E862-0CB2-43A0-BE22-2EFAC25E19F3}" name="ESTIMATED BUDGET" dataDxfId="85">
      <calculatedColumnFormula>D15*F15</calculatedColumnFormula>
    </tableColumn>
    <tableColumn id="8" xr3:uid="{09BF4C10-7719-4132-95F0-21C5E043B443}" name="Mode of Procurement" dataDxfId="84"/>
    <tableColumn id="9" xr3:uid="{F76180BC-B599-4944-A5E5-EAD0AE1F0F2F}" name="Jan" dataDxfId="83"/>
    <tableColumn id="10" xr3:uid="{ECBFA13F-1A3C-4875-99A4-9C9D1DBB780B}" name="Feb" dataDxfId="82"/>
    <tableColumn id="11" xr3:uid="{432C89E1-69D4-4D84-AB86-3C7602799F51}" name="Mar" dataDxfId="81"/>
    <tableColumn id="12" xr3:uid="{EAF47E56-CC08-4A02-BC72-86653C5294C7}" name="Apr" dataDxfId="80"/>
    <tableColumn id="13" xr3:uid="{88EB7833-3423-4D08-AF82-32D4113D2BA6}" name="May" dataDxfId="79">
      <calculatedColumnFormula>IF(J15="","",J15)</calculatedColumnFormula>
    </tableColumn>
    <tableColumn id="14" xr3:uid="{12388239-B263-4DBF-A358-35498FBAAF44}" name="Jun" dataDxfId="78"/>
    <tableColumn id="15" xr3:uid="{A46C89D6-1CAF-41C2-9907-9A1F52191BBD}" name="July" dataDxfId="77"/>
    <tableColumn id="16" xr3:uid="{03FA78CD-7499-40C4-909E-A4F1315F574B}" name="Aug" dataDxfId="76">
      <calculatedColumnFormula>IF(J15="","",J15)</calculatedColumnFormula>
    </tableColumn>
    <tableColumn id="17" xr3:uid="{010763D9-1723-4B2D-BF48-CC1AEB5029FC}" name="Sept" dataDxfId="75"/>
    <tableColumn id="18" xr3:uid="{FD7FA6CE-0545-4134-A0F1-5B76055688E2}" name="Oct" dataDxfId="74"/>
    <tableColumn id="19" xr3:uid="{C4069532-64F2-48F4-96AE-256D6DDCA43D}" name="Nov " dataDxfId="73">
      <calculatedColumnFormula>IF(J15="","",J15)</calculatedColumnFormula>
    </tableColumn>
    <tableColumn id="20" xr3:uid="{EFC0A49C-22D0-48E7-9EF4-1EF9F65745B7}" name="Dec" dataDxfId="72"/>
  </tableColumns>
  <tableStyleInfo name="TableStyleLight8"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9.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10.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drawing" Target="../drawings/drawing11.xml"/><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12.xml"/><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drawing" Target="../drawings/drawing13.xml"/><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4.xml"/><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drawing" Target="../drawings/drawing15.xml"/><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16.xml"/><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drawing" Target="../drawings/drawing17.xml"/><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drawing" Target="../drawings/drawing18.xml"/><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drawing" Target="../drawings/drawing19.xml"/><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drawing" Target="../drawings/drawing20.xml"/><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drawing" Target="../drawings/drawing21.xml"/><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drawing" Target="../drawings/drawing22.xml"/><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drawing" Target="../drawings/drawing23.xml"/><Relationship Id="rId1" Type="http://schemas.openxmlformats.org/officeDocument/2006/relationships/printerSettings" Target="../printerSettings/printerSettings21.bin"/></Relationships>
</file>

<file path=xl/worksheets/_rels/sheet26.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drawing" Target="../drawings/drawing24.xml"/><Relationship Id="rId1" Type="http://schemas.openxmlformats.org/officeDocument/2006/relationships/printerSettings" Target="../printerSettings/printerSettings22.bin"/></Relationships>
</file>

<file path=xl/worksheets/_rels/sheet27.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drawing" Target="../drawings/drawing25.xml"/><Relationship Id="rId1" Type="http://schemas.openxmlformats.org/officeDocument/2006/relationships/printerSettings" Target="../printerSettings/printerSettings23.bin"/></Relationships>
</file>

<file path=xl/worksheets/_rels/sheet28.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drawing" Target="../drawings/drawing26.xml"/><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CC00"/>
  </sheetPr>
  <dimension ref="A1:AF2347"/>
  <sheetViews>
    <sheetView showWhiteSpace="0" workbookViewId="0">
      <pane xSplit="2" ySplit="11" topLeftCell="C61" activePane="bottomRight" state="frozen"/>
      <selection pane="topRight"/>
      <selection pane="bottomLeft"/>
      <selection pane="bottomRight" activeCell="C78" sqref="C78"/>
    </sheetView>
  </sheetViews>
  <sheetFormatPr defaultColWidth="9.140625" defaultRowHeight="12"/>
  <cols>
    <col min="1" max="1" width="11.140625" style="196" customWidth="1"/>
    <col min="2" max="2" width="12" style="197" customWidth="1"/>
    <col min="3" max="3" width="20.42578125" style="198" customWidth="1"/>
    <col min="4" max="4" width="4.28515625" style="196" customWidth="1"/>
    <col min="5" max="5" width="21.85546875" style="198" customWidth="1"/>
    <col min="6" max="6" width="36.5703125" style="198" customWidth="1"/>
    <col min="7" max="7" width="51.42578125" style="198" customWidth="1"/>
    <col min="8" max="8" width="4.85546875" style="199" hidden="1" customWidth="1"/>
    <col min="9" max="9" width="6" style="199" customWidth="1"/>
    <col min="10" max="10" width="6.85546875" style="200" customWidth="1"/>
    <col min="11" max="11" width="10.7109375" style="201" customWidth="1"/>
    <col min="12" max="12" width="14.140625" style="201" customWidth="1"/>
    <col min="13" max="13" width="4.85546875" style="202" customWidth="1"/>
    <col min="14" max="14" width="13.7109375" style="201" customWidth="1"/>
    <col min="15" max="15" width="5" style="202" customWidth="1"/>
    <col min="16" max="16" width="9.5703125" style="201" customWidth="1"/>
    <col min="17" max="17" width="4.85546875" style="202" customWidth="1"/>
    <col min="18" max="18" width="10" style="201" customWidth="1"/>
    <col min="19" max="19" width="5.28515625" style="202" customWidth="1"/>
    <col min="20" max="20" width="8.140625" style="201" customWidth="1"/>
    <col min="21" max="21" width="7.85546875" style="196" hidden="1" customWidth="1"/>
    <col min="22" max="22" width="7.28515625" style="196" hidden="1" customWidth="1"/>
    <col min="23" max="23" width="39.85546875" style="196" hidden="1" customWidth="1"/>
    <col min="24" max="30" width="9.140625" style="196" hidden="1" customWidth="1"/>
    <col min="31" max="31" width="14.28515625" style="196" customWidth="1"/>
    <col min="32" max="16384" width="9.140625" style="196"/>
  </cols>
  <sheetData>
    <row r="1" spans="1:30" s="187" customFormat="1" ht="15">
      <c r="A1" s="2568" t="s">
        <v>0</v>
      </c>
      <c r="B1" s="2568"/>
      <c r="C1" s="2568"/>
      <c r="D1" s="2568"/>
      <c r="E1" s="2568"/>
      <c r="F1" s="2568"/>
      <c r="G1" s="2568"/>
      <c r="H1" s="2568"/>
      <c r="I1" s="2568"/>
      <c r="J1" s="2568"/>
      <c r="K1" s="2568"/>
      <c r="L1" s="2568"/>
      <c r="M1" s="2568"/>
      <c r="N1" s="2568"/>
      <c r="O1" s="2568"/>
      <c r="P1" s="2568"/>
      <c r="Q1" s="2568"/>
      <c r="R1" s="2568"/>
      <c r="S1" s="2568"/>
      <c r="T1" s="2568"/>
      <c r="U1" s="2568"/>
      <c r="V1" s="2568"/>
    </row>
    <row r="2" spans="1:30" s="187" customFormat="1" ht="15">
      <c r="A2" s="2568" t="s">
        <v>1</v>
      </c>
      <c r="B2" s="2568"/>
      <c r="C2" s="2568"/>
      <c r="D2" s="2568"/>
      <c r="E2" s="2568"/>
      <c r="F2" s="2568"/>
      <c r="G2" s="2568"/>
      <c r="H2" s="2568"/>
      <c r="I2" s="2568"/>
      <c r="J2" s="2568"/>
      <c r="K2" s="2568"/>
      <c r="L2" s="2568"/>
      <c r="M2" s="2568"/>
      <c r="N2" s="2568"/>
      <c r="O2" s="2568"/>
      <c r="P2" s="2568"/>
      <c r="Q2" s="2568"/>
      <c r="R2" s="2568"/>
      <c r="S2" s="2568"/>
      <c r="T2" s="2568"/>
      <c r="U2" s="2568"/>
      <c r="V2" s="2568"/>
      <c r="W2" s="280"/>
      <c r="X2" s="280"/>
      <c r="Y2" s="280"/>
      <c r="Z2" s="280"/>
    </row>
    <row r="3" spans="1:30" s="187" customFormat="1" ht="15">
      <c r="A3" s="2569" t="s">
        <v>2</v>
      </c>
      <c r="B3" s="2569"/>
      <c r="C3" s="2569"/>
      <c r="D3" s="2569"/>
      <c r="E3" s="2569"/>
      <c r="F3" s="2569"/>
      <c r="G3" s="2569"/>
      <c r="H3" s="2569"/>
      <c r="I3" s="2569"/>
      <c r="J3" s="2569"/>
      <c r="K3" s="2569"/>
      <c r="L3" s="2569"/>
      <c r="M3" s="2569"/>
      <c r="N3" s="2569"/>
      <c r="O3" s="2569"/>
      <c r="P3" s="2569"/>
      <c r="Q3" s="2569"/>
      <c r="R3" s="2569"/>
      <c r="S3" s="2569"/>
      <c r="T3" s="2569"/>
      <c r="U3" s="2569"/>
      <c r="V3" s="2569"/>
      <c r="W3" s="280"/>
      <c r="X3" s="280"/>
      <c r="Y3" s="280"/>
      <c r="Z3" s="280"/>
    </row>
    <row r="4" spans="1:30" s="187" customFormat="1" ht="15">
      <c r="A4" s="2568" t="s">
        <v>3</v>
      </c>
      <c r="B4" s="2568"/>
      <c r="C4" s="2568"/>
      <c r="D4" s="2568"/>
      <c r="E4" s="2568"/>
      <c r="F4" s="2568"/>
      <c r="G4" s="2568"/>
      <c r="H4" s="2568"/>
      <c r="I4" s="2568"/>
      <c r="J4" s="2568"/>
      <c r="K4" s="2568"/>
      <c r="L4" s="2568"/>
      <c r="M4" s="2568"/>
      <c r="N4" s="2568"/>
      <c r="O4" s="2568"/>
      <c r="P4" s="2568"/>
      <c r="Q4" s="2568"/>
      <c r="R4" s="2568"/>
      <c r="S4" s="2568"/>
      <c r="T4" s="2568"/>
      <c r="U4" s="2568"/>
      <c r="V4" s="2568"/>
      <c r="W4" s="280"/>
      <c r="X4" s="280"/>
      <c r="Y4" s="280"/>
      <c r="Z4" s="280"/>
    </row>
    <row r="5" spans="1:30" s="187" customFormat="1" ht="15">
      <c r="A5" s="203"/>
      <c r="B5" s="204"/>
      <c r="C5" s="203"/>
      <c r="D5" s="203"/>
      <c r="E5" s="205"/>
      <c r="F5" s="205"/>
      <c r="G5" s="205"/>
      <c r="H5" s="203"/>
      <c r="I5" s="203"/>
      <c r="J5" s="203"/>
      <c r="K5" s="203"/>
      <c r="L5" s="203"/>
      <c r="M5" s="203"/>
      <c r="N5" s="203"/>
      <c r="O5" s="203"/>
      <c r="P5" s="203"/>
      <c r="Q5" s="203"/>
      <c r="R5" s="203"/>
      <c r="S5" s="203"/>
      <c r="T5" s="203"/>
      <c r="U5" s="203"/>
      <c r="V5" s="203"/>
      <c r="W5" s="280"/>
      <c r="X5" s="280"/>
      <c r="Y5" s="280"/>
      <c r="Z5" s="280"/>
    </row>
    <row r="6" spans="1:30" s="188" customFormat="1" ht="18.75">
      <c r="A6" s="2570" t="s">
        <v>4</v>
      </c>
      <c r="B6" s="2570"/>
      <c r="C6" s="2570"/>
      <c r="D6" s="2570"/>
      <c r="E6" s="2570"/>
      <c r="F6" s="2570"/>
      <c r="G6" s="2570"/>
      <c r="H6" s="2570"/>
      <c r="I6" s="2570"/>
      <c r="J6" s="2570"/>
      <c r="K6" s="2570"/>
      <c r="L6" s="2570"/>
      <c r="M6" s="2570"/>
      <c r="N6" s="2570"/>
      <c r="O6" s="2570"/>
      <c r="P6" s="2570"/>
      <c r="Q6" s="2570"/>
      <c r="R6" s="2570"/>
      <c r="S6" s="2570"/>
      <c r="T6" s="2570"/>
      <c r="U6" s="2570"/>
      <c r="V6" s="2570"/>
      <c r="W6" s="281"/>
      <c r="X6" s="281"/>
      <c r="Y6" s="281"/>
      <c r="Z6" s="281"/>
    </row>
    <row r="7" spans="1:30" s="188" customFormat="1" ht="18.75">
      <c r="A7" s="2570" t="s">
        <v>5</v>
      </c>
      <c r="B7" s="2570"/>
      <c r="C7" s="2570"/>
      <c r="D7" s="2570"/>
      <c r="E7" s="2570"/>
      <c r="F7" s="2570"/>
      <c r="G7" s="2570"/>
      <c r="H7" s="2570"/>
      <c r="I7" s="2570"/>
      <c r="J7" s="2570"/>
      <c r="K7" s="2570"/>
      <c r="L7" s="2570"/>
      <c r="M7" s="2570"/>
      <c r="N7" s="2570"/>
      <c r="O7" s="2570"/>
      <c r="P7" s="2570"/>
      <c r="Q7" s="2570"/>
      <c r="R7" s="2570"/>
      <c r="S7" s="2570"/>
      <c r="T7" s="2570"/>
      <c r="U7" s="2570"/>
      <c r="V7" s="2570"/>
      <c r="W7" s="281"/>
      <c r="X7" s="281"/>
      <c r="Y7" s="281"/>
      <c r="Z7" s="281"/>
    </row>
    <row r="8" spans="1:30">
      <c r="L8" s="239">
        <f>SUM(Table260616263656667686970717273747577787980818283757_34[TOTAL AMOUNT])</f>
        <v>85636160.269999981</v>
      </c>
      <c r="W8" s="198"/>
      <c r="X8" s="198"/>
      <c r="Y8" s="198"/>
      <c r="Z8" s="198"/>
    </row>
    <row r="9" spans="1:30" s="189" customFormat="1">
      <c r="A9" s="2578" t="s">
        <v>6</v>
      </c>
      <c r="B9" s="2580" t="s">
        <v>7</v>
      </c>
      <c r="C9" s="2582" t="s">
        <v>8</v>
      </c>
      <c r="D9" s="2584" t="s">
        <v>9</v>
      </c>
      <c r="E9" s="2597" t="s">
        <v>10</v>
      </c>
      <c r="F9" s="2598"/>
      <c r="G9" s="206"/>
      <c r="H9" s="2586" t="s">
        <v>11</v>
      </c>
      <c r="I9" s="2588" t="s">
        <v>12</v>
      </c>
      <c r="J9" s="2571" t="s">
        <v>13</v>
      </c>
      <c r="K9" s="240" t="s">
        <v>14</v>
      </c>
      <c r="L9" s="2591" t="s">
        <v>15</v>
      </c>
      <c r="M9" s="2571" t="s">
        <v>16</v>
      </c>
      <c r="N9" s="2572"/>
      <c r="O9" s="2572"/>
      <c r="P9" s="2573"/>
      <c r="Q9" s="2574" t="s">
        <v>17</v>
      </c>
      <c r="R9" s="2572"/>
      <c r="S9" s="2572"/>
      <c r="T9" s="2575"/>
      <c r="U9" s="2593" t="s">
        <v>18</v>
      </c>
      <c r="V9" s="2595" t="s">
        <v>19</v>
      </c>
    </row>
    <row r="10" spans="1:30" s="190" customFormat="1" ht="24">
      <c r="A10" s="2579"/>
      <c r="B10" s="2581"/>
      <c r="C10" s="2583"/>
      <c r="D10" s="2585"/>
      <c r="E10" s="2599"/>
      <c r="F10" s="2600"/>
      <c r="G10" s="207"/>
      <c r="H10" s="2587"/>
      <c r="I10" s="2589"/>
      <c r="J10" s="2590"/>
      <c r="K10" s="241"/>
      <c r="L10" s="2592"/>
      <c r="M10" s="242" t="s">
        <v>20</v>
      </c>
      <c r="N10" s="243" t="s">
        <v>21</v>
      </c>
      <c r="O10" s="244" t="s">
        <v>22</v>
      </c>
      <c r="P10" s="241" t="s">
        <v>23</v>
      </c>
      <c r="Q10" s="282" t="s">
        <v>24</v>
      </c>
      <c r="R10" s="243" t="s">
        <v>25</v>
      </c>
      <c r="S10" s="244" t="s">
        <v>26</v>
      </c>
      <c r="T10" s="283" t="s">
        <v>27</v>
      </c>
      <c r="U10" s="2594"/>
      <c r="V10" s="2596"/>
    </row>
    <row r="11" spans="1:30" s="191" customFormat="1" ht="15.75">
      <c r="A11" s="208" t="s">
        <v>6</v>
      </c>
      <c r="B11" s="209" t="s">
        <v>7</v>
      </c>
      <c r="C11" s="210" t="s">
        <v>8</v>
      </c>
      <c r="D11" s="211" t="s">
        <v>9</v>
      </c>
      <c r="E11" s="212" t="s">
        <v>28</v>
      </c>
      <c r="F11" s="213" t="s">
        <v>29</v>
      </c>
      <c r="G11" s="214" t="s">
        <v>30</v>
      </c>
      <c r="H11" s="215" t="s">
        <v>31</v>
      </c>
      <c r="I11" s="245" t="s">
        <v>32</v>
      </c>
      <c r="J11" s="246" t="s">
        <v>13</v>
      </c>
      <c r="K11" s="247" t="s">
        <v>14</v>
      </c>
      <c r="L11" s="248" t="s">
        <v>15</v>
      </c>
      <c r="M11" s="249" t="s">
        <v>20</v>
      </c>
      <c r="N11" s="250" t="s">
        <v>21</v>
      </c>
      <c r="O11" s="251" t="s">
        <v>22</v>
      </c>
      <c r="P11" s="252" t="s">
        <v>23</v>
      </c>
      <c r="Q11" s="284" t="s">
        <v>24</v>
      </c>
      <c r="R11" s="250" t="s">
        <v>25</v>
      </c>
      <c r="S11" s="251" t="s">
        <v>26</v>
      </c>
      <c r="T11" s="285" t="s">
        <v>27</v>
      </c>
      <c r="U11" s="211" t="s">
        <v>18</v>
      </c>
      <c r="V11" s="286" t="s">
        <v>19</v>
      </c>
      <c r="W11" s="287"/>
      <c r="X11" s="287"/>
      <c r="Y11" s="287"/>
      <c r="Z11" s="301"/>
      <c r="AA11" s="301"/>
      <c r="AB11" s="301"/>
      <c r="AC11" s="301"/>
      <c r="AD11" s="301"/>
    </row>
    <row r="12" spans="1:30" ht="24">
      <c r="A12" s="216" t="s">
        <v>33</v>
      </c>
      <c r="B12" s="217">
        <v>1060702000</v>
      </c>
      <c r="C12" s="218" t="s">
        <v>34</v>
      </c>
      <c r="D12" s="219"/>
      <c r="E12" s="220" t="s">
        <v>34</v>
      </c>
      <c r="F12" s="221" t="s">
        <v>35</v>
      </c>
      <c r="G12" s="222" t="str">
        <f t="shared" ref="G12:G75" si="0">CONCATENATE(E12,", ",F12,)</f>
        <v>Books, Bender Visual-Motor Gestalt Test, 2nd Ed., 5 - 79 yrs. Old</v>
      </c>
      <c r="H12" s="223"/>
      <c r="I12" s="253">
        <v>1</v>
      </c>
      <c r="J12" s="254" t="s">
        <v>36</v>
      </c>
      <c r="K12" s="255">
        <v>40100</v>
      </c>
      <c r="L12" s="256">
        <f>Table260616263656667686970717273747577787980818283757_34[[#This Row],[unit Price]]*Table260616263656667686970717273747577787980818283757_34[[#This Row],[TOTAL QUANTITY
(2021 Proposal)]]</f>
        <v>40100</v>
      </c>
      <c r="M12" s="257">
        <v>1</v>
      </c>
      <c r="N12" s="258">
        <v>40100</v>
      </c>
      <c r="O12" s="259"/>
      <c r="P12" s="260"/>
      <c r="Q12" s="288"/>
      <c r="R12" s="258"/>
      <c r="S12" s="259"/>
      <c r="T12" s="289"/>
      <c r="U12" s="290"/>
      <c r="V12" s="291"/>
    </row>
    <row r="13" spans="1:30" ht="24">
      <c r="A13" s="216" t="s">
        <v>33</v>
      </c>
      <c r="B13" s="217">
        <v>1060702000</v>
      </c>
      <c r="C13" s="218" t="s">
        <v>34</v>
      </c>
      <c r="D13" s="219"/>
      <c r="E13" s="220" t="s">
        <v>34</v>
      </c>
      <c r="F13" s="221" t="s">
        <v>37</v>
      </c>
      <c r="G13" s="222" t="str">
        <f t="shared" si="0"/>
        <v>Books, NEO Personality Inventory-Revised, 17-89 yrs. Old</v>
      </c>
      <c r="H13" s="223"/>
      <c r="I13" s="253">
        <v>1</v>
      </c>
      <c r="J13" s="254" t="s">
        <v>36</v>
      </c>
      <c r="K13" s="255">
        <v>56900</v>
      </c>
      <c r="L13" s="256">
        <f>Table260616263656667686970717273747577787980818283757_34[[#This Row],[unit Price]]*Table260616263656667686970717273747577787980818283757_34[[#This Row],[TOTAL QUANTITY
(2021 Proposal)]]</f>
        <v>56900</v>
      </c>
      <c r="M13" s="257">
        <v>1</v>
      </c>
      <c r="N13" s="258">
        <v>56900</v>
      </c>
      <c r="O13" s="259"/>
      <c r="P13" s="260"/>
      <c r="Q13" s="288"/>
      <c r="R13" s="258"/>
      <c r="S13" s="259"/>
      <c r="T13" s="289"/>
      <c r="U13" s="290"/>
      <c r="V13" s="291"/>
    </row>
    <row r="14" spans="1:30" ht="24">
      <c r="A14" s="216" t="s">
        <v>33</v>
      </c>
      <c r="B14" s="217">
        <v>1060702000</v>
      </c>
      <c r="C14" s="218" t="s">
        <v>34</v>
      </c>
      <c r="D14" s="219"/>
      <c r="E14" s="220" t="s">
        <v>34</v>
      </c>
      <c r="F14" s="221" t="s">
        <v>38</v>
      </c>
      <c r="G14" s="222" t="str">
        <f t="shared" si="0"/>
        <v>Books, Noaco Anger Scale and Provocation Inventory, 9 - 84 yrs. Old</v>
      </c>
      <c r="H14" s="223"/>
      <c r="I14" s="253">
        <v>1</v>
      </c>
      <c r="J14" s="254" t="s">
        <v>36</v>
      </c>
      <c r="K14" s="255">
        <v>18500</v>
      </c>
      <c r="L14" s="256">
        <f>Table260616263656667686970717273747577787980818283757_34[[#This Row],[unit Price]]*Table260616263656667686970717273747577787980818283757_34[[#This Row],[TOTAL QUANTITY
(2021 Proposal)]]</f>
        <v>18500</v>
      </c>
      <c r="M14" s="257">
        <v>1</v>
      </c>
      <c r="N14" s="258">
        <v>18500</v>
      </c>
      <c r="O14" s="259"/>
      <c r="P14" s="260"/>
      <c r="Q14" s="288"/>
      <c r="R14" s="258"/>
      <c r="S14" s="259"/>
      <c r="T14" s="289"/>
      <c r="U14" s="290"/>
      <c r="V14" s="291"/>
    </row>
    <row r="15" spans="1:30">
      <c r="A15" s="216" t="s">
        <v>33</v>
      </c>
      <c r="B15" s="217">
        <v>1060702000</v>
      </c>
      <c r="C15" s="218" t="s">
        <v>34</v>
      </c>
      <c r="D15" s="219"/>
      <c r="E15" s="220" t="s">
        <v>34</v>
      </c>
      <c r="F15" s="221" t="s">
        <v>39</v>
      </c>
      <c r="G15" s="222" t="str">
        <f t="shared" si="0"/>
        <v>Books, OMNI Personal Inventories,  18-74 yrs. Old</v>
      </c>
      <c r="H15" s="223"/>
      <c r="I15" s="253">
        <v>1</v>
      </c>
      <c r="J15" s="254" t="s">
        <v>36</v>
      </c>
      <c r="K15" s="255">
        <v>43600</v>
      </c>
      <c r="L15" s="256">
        <f>Table260616263656667686970717273747577787980818283757_34[[#This Row],[unit Price]]*Table260616263656667686970717273747577787980818283757_34[[#This Row],[TOTAL QUANTITY
(2021 Proposal)]]</f>
        <v>43600</v>
      </c>
      <c r="M15" s="257">
        <v>1</v>
      </c>
      <c r="N15" s="258">
        <v>43600</v>
      </c>
      <c r="O15" s="259"/>
      <c r="P15" s="260"/>
      <c r="Q15" s="288"/>
      <c r="R15" s="258"/>
      <c r="S15" s="259"/>
      <c r="T15" s="289"/>
      <c r="U15" s="290"/>
      <c r="V15" s="291"/>
    </row>
    <row r="16" spans="1:30" ht="24">
      <c r="A16" s="216" t="s">
        <v>33</v>
      </c>
      <c r="B16" s="217">
        <v>1060702000</v>
      </c>
      <c r="C16" s="218" t="s">
        <v>34</v>
      </c>
      <c r="D16" s="219"/>
      <c r="E16" s="220" t="s">
        <v>34</v>
      </c>
      <c r="F16" s="221" t="s">
        <v>40</v>
      </c>
      <c r="G16" s="222" t="str">
        <f t="shared" si="0"/>
        <v>Books, Ravens Progressive Matrices-Advance (RPM-A)</v>
      </c>
      <c r="H16" s="223"/>
      <c r="I16" s="253">
        <v>1</v>
      </c>
      <c r="J16" s="254" t="s">
        <v>36</v>
      </c>
      <c r="K16" s="255">
        <v>22000</v>
      </c>
      <c r="L16" s="256">
        <f>Table260616263656667686970717273747577787980818283757_34[[#This Row],[unit Price]]*Table260616263656667686970717273747577787980818283757_34[[#This Row],[TOTAL QUANTITY
(2021 Proposal)]]</f>
        <v>22000</v>
      </c>
      <c r="M16" s="257">
        <v>1</v>
      </c>
      <c r="N16" s="258">
        <v>22000</v>
      </c>
      <c r="O16" s="259"/>
      <c r="P16" s="260"/>
      <c r="Q16" s="288"/>
      <c r="R16" s="258"/>
      <c r="S16" s="259"/>
      <c r="T16" s="289"/>
      <c r="U16" s="290"/>
      <c r="V16" s="291"/>
    </row>
    <row r="17" spans="1:22" ht="24">
      <c r="A17" s="216" t="s">
        <v>33</v>
      </c>
      <c r="B17" s="217">
        <v>1060702000</v>
      </c>
      <c r="C17" s="218" t="s">
        <v>34</v>
      </c>
      <c r="D17" s="219"/>
      <c r="E17" s="220" t="s">
        <v>34</v>
      </c>
      <c r="F17" s="221" t="s">
        <v>41</v>
      </c>
      <c r="G17" s="222" t="str">
        <f t="shared" si="0"/>
        <v>Books, Ravens Progressive Matrices-Coloured (RPM-C)</v>
      </c>
      <c r="H17" s="223"/>
      <c r="I17" s="253">
        <v>1</v>
      </c>
      <c r="J17" s="254" t="s">
        <v>36</v>
      </c>
      <c r="K17" s="255">
        <v>22000</v>
      </c>
      <c r="L17" s="256">
        <f>Table260616263656667686970717273747577787980818283757_34[[#This Row],[unit Price]]*Table260616263656667686970717273747577787980818283757_34[[#This Row],[TOTAL QUANTITY
(2021 Proposal)]]</f>
        <v>22000</v>
      </c>
      <c r="M17" s="257">
        <v>1</v>
      </c>
      <c r="N17" s="258">
        <v>22000</v>
      </c>
      <c r="O17" s="259"/>
      <c r="P17" s="260"/>
      <c r="Q17" s="288"/>
      <c r="R17" s="258"/>
      <c r="S17" s="259"/>
      <c r="T17" s="289"/>
      <c r="U17" s="290"/>
      <c r="V17" s="291"/>
    </row>
    <row r="18" spans="1:22" ht="24">
      <c r="A18" s="216" t="s">
        <v>33</v>
      </c>
      <c r="B18" s="217">
        <v>1060702000</v>
      </c>
      <c r="C18" s="218" t="s">
        <v>34</v>
      </c>
      <c r="D18" s="219"/>
      <c r="E18" s="220" t="s">
        <v>34</v>
      </c>
      <c r="F18" s="221" t="s">
        <v>42</v>
      </c>
      <c r="G18" s="222" t="str">
        <f t="shared" si="0"/>
        <v>Books, Ravens Progressive Matrices-Standard (RPM-S)</v>
      </c>
      <c r="H18" s="223"/>
      <c r="I18" s="253">
        <v>1</v>
      </c>
      <c r="J18" s="254" t="s">
        <v>36</v>
      </c>
      <c r="K18" s="255">
        <v>20000</v>
      </c>
      <c r="L18" s="256">
        <f>Table260616263656667686970717273747577787980818283757_34[[#This Row],[unit Price]]*Table260616263656667686970717273747577787980818283757_34[[#This Row],[TOTAL QUANTITY
(2021 Proposal)]]</f>
        <v>20000</v>
      </c>
      <c r="M18" s="257">
        <v>1</v>
      </c>
      <c r="N18" s="258">
        <v>20000</v>
      </c>
      <c r="O18" s="259"/>
      <c r="P18" s="260"/>
      <c r="Q18" s="288"/>
      <c r="R18" s="258"/>
      <c r="S18" s="259"/>
      <c r="T18" s="289"/>
      <c r="U18" s="290"/>
      <c r="V18" s="291"/>
    </row>
    <row r="19" spans="1:22">
      <c r="A19" s="216" t="s">
        <v>33</v>
      </c>
      <c r="B19" s="217">
        <v>1060702000</v>
      </c>
      <c r="C19" s="218" t="s">
        <v>34</v>
      </c>
      <c r="D19" s="219"/>
      <c r="E19" s="220" t="s">
        <v>34</v>
      </c>
      <c r="F19" s="221" t="s">
        <v>43</v>
      </c>
      <c r="G19" s="222" t="str">
        <f t="shared" si="0"/>
        <v>Books, Slosson Intelligence Test - 4th Ed., 4 - 65 yrs.</v>
      </c>
      <c r="H19" s="223"/>
      <c r="I19" s="253">
        <v>1</v>
      </c>
      <c r="J19" s="254" t="s">
        <v>44</v>
      </c>
      <c r="K19" s="255">
        <v>29400</v>
      </c>
      <c r="L19" s="256">
        <f>Table260616263656667686970717273747577787980818283757_34[[#This Row],[unit Price]]*Table260616263656667686970717273747577787980818283757_34[[#This Row],[TOTAL QUANTITY
(2021 Proposal)]]</f>
        <v>29400</v>
      </c>
      <c r="M19" s="257">
        <v>1</v>
      </c>
      <c r="N19" s="258">
        <v>29400</v>
      </c>
      <c r="O19" s="259"/>
      <c r="P19" s="260"/>
      <c r="Q19" s="288"/>
      <c r="R19" s="258"/>
      <c r="S19" s="259"/>
      <c r="T19" s="289"/>
      <c r="U19" s="290"/>
      <c r="V19" s="291"/>
    </row>
    <row r="20" spans="1:22" ht="24">
      <c r="A20" s="216" t="s">
        <v>33</v>
      </c>
      <c r="B20" s="217">
        <v>1040602000</v>
      </c>
      <c r="C20" s="218" t="s">
        <v>45</v>
      </c>
      <c r="D20" s="219"/>
      <c r="E20" s="220" t="s">
        <v>34</v>
      </c>
      <c r="F20" s="221" t="s">
        <v>46</v>
      </c>
      <c r="G20" s="222" t="str">
        <f t="shared" si="0"/>
        <v>Books, NEO Inventories Problems in Living Checklist (pck/25)</v>
      </c>
      <c r="H20" s="223"/>
      <c r="I20" s="253">
        <v>1</v>
      </c>
      <c r="J20" s="254" t="s">
        <v>36</v>
      </c>
      <c r="K20" s="255">
        <v>11400</v>
      </c>
      <c r="L20" s="256">
        <f>Table260616263656667686970717273747577787980818283757_34[[#This Row],[unit Price]]*Table260616263656667686970717273747577787980818283757_34[[#This Row],[TOTAL QUANTITY
(2021 Proposal)]]</f>
        <v>11400</v>
      </c>
      <c r="M20" s="257">
        <v>1</v>
      </c>
      <c r="N20" s="258">
        <v>11400</v>
      </c>
      <c r="O20" s="259"/>
      <c r="P20" s="260"/>
      <c r="Q20" s="288"/>
      <c r="R20" s="258"/>
      <c r="S20" s="259"/>
      <c r="T20" s="289"/>
      <c r="U20" s="290"/>
      <c r="V20" s="291"/>
    </row>
    <row r="21" spans="1:22" ht="24">
      <c r="A21" s="216" t="s">
        <v>33</v>
      </c>
      <c r="B21" s="217">
        <v>1040602000</v>
      </c>
      <c r="C21" s="218" t="s">
        <v>45</v>
      </c>
      <c r="D21" s="219"/>
      <c r="E21" s="220" t="s">
        <v>34</v>
      </c>
      <c r="F21" s="221" t="s">
        <v>47</v>
      </c>
      <c r="G21" s="222" t="str">
        <f t="shared" si="0"/>
        <v>Books, NEO Inventories Style Graph Booklets (pck/25)</v>
      </c>
      <c r="H21" s="223"/>
      <c r="I21" s="253">
        <v>1</v>
      </c>
      <c r="J21" s="254" t="s">
        <v>36</v>
      </c>
      <c r="K21" s="255">
        <v>9500</v>
      </c>
      <c r="L21" s="256">
        <f>Table260616263656667686970717273747577787980818283757_34[[#This Row],[unit Price]]*Table260616263656667686970717273747577787980818283757_34[[#This Row],[TOTAL QUANTITY
(2021 Proposal)]]</f>
        <v>9500</v>
      </c>
      <c r="M21" s="257">
        <v>1</v>
      </c>
      <c r="N21" s="258">
        <v>9500</v>
      </c>
      <c r="O21" s="259"/>
      <c r="P21" s="260"/>
      <c r="Q21" s="288"/>
      <c r="R21" s="258"/>
      <c r="S21" s="259"/>
      <c r="T21" s="289"/>
      <c r="U21" s="290"/>
      <c r="V21" s="291"/>
    </row>
    <row r="22" spans="1:22">
      <c r="A22" s="216" t="s">
        <v>33</v>
      </c>
      <c r="B22" s="217">
        <v>1040602000</v>
      </c>
      <c r="C22" s="218" t="s">
        <v>45</v>
      </c>
      <c r="D22" s="219"/>
      <c r="E22" s="220" t="s">
        <v>34</v>
      </c>
      <c r="F22" s="221" t="s">
        <v>48</v>
      </c>
      <c r="G22" s="222" t="str">
        <f t="shared" si="0"/>
        <v>Books, NEO Job Profiler Booklets (pkg/25)</v>
      </c>
      <c r="H22" s="223"/>
      <c r="I22" s="253">
        <v>1</v>
      </c>
      <c r="J22" s="254" t="s">
        <v>36</v>
      </c>
      <c r="K22" s="255">
        <v>8400</v>
      </c>
      <c r="L22" s="256">
        <f>Table260616263656667686970717273747577787980818283757_34[[#This Row],[unit Price]]*Table260616263656667686970717273747577787980818283757_34[[#This Row],[TOTAL QUANTITY
(2021 Proposal)]]</f>
        <v>8400</v>
      </c>
      <c r="M22" s="257">
        <v>1</v>
      </c>
      <c r="N22" s="258">
        <v>8400</v>
      </c>
      <c r="O22" s="259"/>
      <c r="P22" s="260"/>
      <c r="Q22" s="288"/>
      <c r="R22" s="258"/>
      <c r="S22" s="259"/>
      <c r="T22" s="289"/>
      <c r="U22" s="290"/>
      <c r="V22" s="291"/>
    </row>
    <row r="23" spans="1:22">
      <c r="A23" s="216" t="s">
        <v>33</v>
      </c>
      <c r="B23" s="217">
        <v>1040602000</v>
      </c>
      <c r="C23" s="218" t="s">
        <v>45</v>
      </c>
      <c r="D23" s="219"/>
      <c r="E23" s="220" t="s">
        <v>34</v>
      </c>
      <c r="F23" s="221" t="s">
        <v>49</v>
      </c>
      <c r="G23" s="222" t="str">
        <f t="shared" si="0"/>
        <v>Books, Thematic Appreciation Test (TAT), Age 5 to 79</v>
      </c>
      <c r="H23" s="223"/>
      <c r="I23" s="253">
        <v>1</v>
      </c>
      <c r="J23" s="254" t="s">
        <v>44</v>
      </c>
      <c r="K23" s="255">
        <v>11500</v>
      </c>
      <c r="L23" s="256">
        <f>Table260616263656667686970717273747577787980818283757_34[[#This Row],[unit Price]]*Table260616263656667686970717273747577787980818283757_34[[#This Row],[TOTAL QUANTITY
(2021 Proposal)]]</f>
        <v>11500</v>
      </c>
      <c r="M23" s="257">
        <v>1</v>
      </c>
      <c r="N23" s="258">
        <v>11500</v>
      </c>
      <c r="O23" s="259"/>
      <c r="P23" s="260"/>
      <c r="Q23" s="288"/>
      <c r="R23" s="258"/>
      <c r="S23" s="259"/>
      <c r="T23" s="289"/>
      <c r="U23" s="290"/>
      <c r="V23" s="291"/>
    </row>
    <row r="24" spans="1:22" ht="24">
      <c r="A24" s="216" t="s">
        <v>50</v>
      </c>
      <c r="B24" s="217">
        <v>1080102000</v>
      </c>
      <c r="C24" s="218" t="s">
        <v>51</v>
      </c>
      <c r="D24" s="224"/>
      <c r="E24" s="225" t="s">
        <v>52</v>
      </c>
      <c r="F24" s="226" t="s">
        <v>53</v>
      </c>
      <c r="G24" s="222" t="str">
        <f t="shared" si="0"/>
        <v>Software, Microsoft Office Professional Plus 2019 Product Key</v>
      </c>
      <c r="H24" s="223"/>
      <c r="I24" s="253">
        <v>2</v>
      </c>
      <c r="J24" s="254" t="s">
        <v>54</v>
      </c>
      <c r="K24" s="261">
        <v>7500</v>
      </c>
      <c r="L24" s="256">
        <f>Table260616263656667686970717273747577787980818283757_34[[#This Row],[unit Price]]*Table260616263656667686970717273747577787980818283757_34[[#This Row],[TOTAL QUANTITY
(2021 Proposal)]]</f>
        <v>15000</v>
      </c>
      <c r="M24" s="257">
        <v>2</v>
      </c>
      <c r="N24" s="258">
        <v>15000</v>
      </c>
      <c r="O24" s="259"/>
      <c r="P24" s="260" t="s">
        <v>55</v>
      </c>
      <c r="Q24" s="288"/>
      <c r="R24" s="258" t="s">
        <v>55</v>
      </c>
      <c r="S24" s="259"/>
      <c r="T24" s="289" t="s">
        <v>55</v>
      </c>
      <c r="U24" s="290"/>
      <c r="V24" s="291"/>
    </row>
    <row r="25" spans="1:22" ht="24">
      <c r="A25" s="216" t="s">
        <v>56</v>
      </c>
      <c r="B25" s="217">
        <v>1080102000</v>
      </c>
      <c r="C25" s="218" t="s">
        <v>51</v>
      </c>
      <c r="D25" s="224"/>
      <c r="E25" s="225" t="s">
        <v>52</v>
      </c>
      <c r="F25" s="226" t="s">
        <v>53</v>
      </c>
      <c r="G25" s="222" t="str">
        <f t="shared" si="0"/>
        <v>Software, Microsoft Office Professional Plus 2019 Product Key</v>
      </c>
      <c r="H25" s="223"/>
      <c r="I25" s="253">
        <v>1</v>
      </c>
      <c r="J25" s="254" t="s">
        <v>54</v>
      </c>
      <c r="K25" s="261">
        <v>7500</v>
      </c>
      <c r="L25" s="256">
        <f>Table260616263656667686970717273747577787980818283757_34[[#This Row],[unit Price]]*Table260616263656667686970717273747577787980818283757_34[[#This Row],[TOTAL QUANTITY
(2021 Proposal)]]</f>
        <v>7500</v>
      </c>
      <c r="M25" s="257">
        <v>1</v>
      </c>
      <c r="N25" s="258">
        <v>7500</v>
      </c>
      <c r="O25" s="259"/>
      <c r="P25" s="260" t="s">
        <v>55</v>
      </c>
      <c r="Q25" s="288"/>
      <c r="R25" s="258" t="s">
        <v>55</v>
      </c>
      <c r="S25" s="259"/>
      <c r="T25" s="289" t="s">
        <v>55</v>
      </c>
      <c r="U25" s="290"/>
      <c r="V25" s="291"/>
    </row>
    <row r="26" spans="1:22" ht="24">
      <c r="A26" s="216" t="s">
        <v>57</v>
      </c>
      <c r="B26" s="217">
        <v>1080102000</v>
      </c>
      <c r="C26" s="218" t="s">
        <v>51</v>
      </c>
      <c r="D26" s="224"/>
      <c r="E26" s="225" t="s">
        <v>52</v>
      </c>
      <c r="F26" s="226" t="s">
        <v>53</v>
      </c>
      <c r="G26" s="222" t="str">
        <f t="shared" si="0"/>
        <v>Software, Microsoft Office Professional Plus 2019 Product Key</v>
      </c>
      <c r="H26" s="223"/>
      <c r="I26" s="253">
        <v>1</v>
      </c>
      <c r="J26" s="254" t="s">
        <v>54</v>
      </c>
      <c r="K26" s="261">
        <v>7500</v>
      </c>
      <c r="L26" s="256">
        <f>Table260616263656667686970717273747577787980818283757_34[[#This Row],[unit Price]]*Table260616263656667686970717273747577787980818283757_34[[#This Row],[TOTAL QUANTITY
(2021 Proposal)]]</f>
        <v>7500</v>
      </c>
      <c r="M26" s="257">
        <v>1</v>
      </c>
      <c r="N26" s="258">
        <v>7500</v>
      </c>
      <c r="O26" s="259"/>
      <c r="P26" s="260" t="s">
        <v>55</v>
      </c>
      <c r="Q26" s="288"/>
      <c r="R26" s="258" t="s">
        <v>55</v>
      </c>
      <c r="S26" s="259"/>
      <c r="T26" s="289" t="s">
        <v>55</v>
      </c>
      <c r="U26" s="290"/>
      <c r="V26" s="291"/>
    </row>
    <row r="27" spans="1:22" ht="24">
      <c r="A27" s="216" t="s">
        <v>58</v>
      </c>
      <c r="B27" s="217">
        <v>1080102000</v>
      </c>
      <c r="C27" s="218" t="s">
        <v>51</v>
      </c>
      <c r="D27" s="224"/>
      <c r="E27" s="225" t="s">
        <v>52</v>
      </c>
      <c r="F27" s="226" t="s">
        <v>53</v>
      </c>
      <c r="G27" s="222" t="str">
        <f t="shared" si="0"/>
        <v>Software, Microsoft Office Professional Plus 2019 Product Key</v>
      </c>
      <c r="H27" s="223">
        <v>0</v>
      </c>
      <c r="I27" s="253">
        <v>2</v>
      </c>
      <c r="J27" s="254" t="s">
        <v>54</v>
      </c>
      <c r="K27" s="261">
        <v>7500</v>
      </c>
      <c r="L27" s="256">
        <f>Table260616263656667686970717273747577787980818283757_34[[#This Row],[unit Price]]*Table260616263656667686970717273747577787980818283757_34[[#This Row],[TOTAL QUANTITY
(2021 Proposal)]]</f>
        <v>15000</v>
      </c>
      <c r="M27" s="257">
        <v>2</v>
      </c>
      <c r="N27" s="258">
        <v>15000</v>
      </c>
      <c r="O27" s="259"/>
      <c r="P27" s="260" t="s">
        <v>55</v>
      </c>
      <c r="Q27" s="288"/>
      <c r="R27" s="258" t="s">
        <v>55</v>
      </c>
      <c r="S27" s="259"/>
      <c r="T27" s="289" t="s">
        <v>55</v>
      </c>
      <c r="U27" s="290"/>
      <c r="V27" s="291"/>
    </row>
    <row r="28" spans="1:22" ht="24">
      <c r="A28" s="216" t="s">
        <v>59</v>
      </c>
      <c r="B28" s="217">
        <v>1080102000</v>
      </c>
      <c r="C28" s="218" t="s">
        <v>51</v>
      </c>
      <c r="D28" s="224"/>
      <c r="E28" s="225" t="s">
        <v>52</v>
      </c>
      <c r="F28" s="226" t="s">
        <v>53</v>
      </c>
      <c r="G28" s="222" t="str">
        <f t="shared" si="0"/>
        <v>Software, Microsoft Office Professional Plus 2019 Product Key</v>
      </c>
      <c r="H28" s="223">
        <v>1</v>
      </c>
      <c r="I28" s="253">
        <v>1</v>
      </c>
      <c r="J28" s="262" t="s">
        <v>54</v>
      </c>
      <c r="K28" s="263">
        <v>7500</v>
      </c>
      <c r="L28" s="256">
        <f>Table260616263656667686970717273747577787980818283757_34[[#This Row],[unit Price]]*Table260616263656667686970717273747577787980818283757_34[[#This Row],[TOTAL QUANTITY
(2021 Proposal)]]</f>
        <v>7500</v>
      </c>
      <c r="M28" s="264">
        <v>1</v>
      </c>
      <c r="N28" s="258">
        <v>7500</v>
      </c>
      <c r="O28" s="265"/>
      <c r="P28" s="260" t="s">
        <v>55</v>
      </c>
      <c r="Q28" s="292"/>
      <c r="R28" s="258" t="s">
        <v>55</v>
      </c>
      <c r="S28" s="293"/>
      <c r="T28" s="289" t="s">
        <v>55</v>
      </c>
      <c r="U28" s="290"/>
      <c r="V28" s="291" t="s">
        <v>60</v>
      </c>
    </row>
    <row r="29" spans="1:22" ht="24">
      <c r="A29" s="216" t="s">
        <v>61</v>
      </c>
      <c r="B29" s="217">
        <v>1080102000</v>
      </c>
      <c r="C29" s="218" t="s">
        <v>51</v>
      </c>
      <c r="D29" s="224"/>
      <c r="E29" s="225" t="s">
        <v>52</v>
      </c>
      <c r="F29" s="226" t="s">
        <v>53</v>
      </c>
      <c r="G29" s="222" t="str">
        <f t="shared" si="0"/>
        <v>Software, Microsoft Office Professional Plus 2019 Product Key</v>
      </c>
      <c r="H29" s="223"/>
      <c r="I29" s="253">
        <v>1</v>
      </c>
      <c r="J29" s="262" t="s">
        <v>54</v>
      </c>
      <c r="K29" s="263">
        <v>7500</v>
      </c>
      <c r="L29" s="256">
        <f>Table260616263656667686970717273747577787980818283757_34[[#This Row],[unit Price]]*Table260616263656667686970717273747577787980818283757_34[[#This Row],[TOTAL QUANTITY
(2021 Proposal)]]</f>
        <v>7500</v>
      </c>
      <c r="M29" s="266">
        <v>1</v>
      </c>
      <c r="N29" s="258">
        <v>7500</v>
      </c>
      <c r="O29" s="267"/>
      <c r="P29" s="260" t="s">
        <v>55</v>
      </c>
      <c r="Q29" s="294"/>
      <c r="R29" s="258" t="s">
        <v>55</v>
      </c>
      <c r="S29" s="295"/>
      <c r="T29" s="289" t="s">
        <v>55</v>
      </c>
      <c r="U29" s="290"/>
      <c r="V29" s="291"/>
    </row>
    <row r="30" spans="1:22" ht="24">
      <c r="A30" s="216" t="s">
        <v>62</v>
      </c>
      <c r="B30" s="217">
        <v>1080102000</v>
      </c>
      <c r="C30" s="218" t="s">
        <v>51</v>
      </c>
      <c r="D30" s="224"/>
      <c r="E30" s="225" t="s">
        <v>52</v>
      </c>
      <c r="F30" s="226" t="s">
        <v>53</v>
      </c>
      <c r="G30" s="222" t="str">
        <f t="shared" si="0"/>
        <v>Software, Microsoft Office Professional Plus 2019 Product Key</v>
      </c>
      <c r="H30" s="223"/>
      <c r="I30" s="253">
        <v>2</v>
      </c>
      <c r="J30" s="262" t="s">
        <v>54</v>
      </c>
      <c r="K30" s="263">
        <v>7500</v>
      </c>
      <c r="L30" s="256">
        <f>Table260616263656667686970717273747577787980818283757_34[[#This Row],[unit Price]]*Table260616263656667686970717273747577787980818283757_34[[#This Row],[TOTAL QUANTITY
(2021 Proposal)]]</f>
        <v>15000</v>
      </c>
      <c r="M30" s="266">
        <v>2</v>
      </c>
      <c r="N30" s="258">
        <v>15000</v>
      </c>
      <c r="O30" s="267"/>
      <c r="P30" s="260" t="s">
        <v>55</v>
      </c>
      <c r="Q30" s="294"/>
      <c r="R30" s="258" t="s">
        <v>55</v>
      </c>
      <c r="S30" s="295"/>
      <c r="T30" s="289" t="s">
        <v>55</v>
      </c>
      <c r="U30" s="290"/>
      <c r="V30" s="291" t="s">
        <v>60</v>
      </c>
    </row>
    <row r="31" spans="1:22" ht="24">
      <c r="A31" s="216" t="s">
        <v>63</v>
      </c>
      <c r="B31" s="217">
        <v>1080102000</v>
      </c>
      <c r="C31" s="218" t="s">
        <v>51</v>
      </c>
      <c r="D31" s="224"/>
      <c r="E31" s="225" t="s">
        <v>52</v>
      </c>
      <c r="F31" s="226" t="s">
        <v>53</v>
      </c>
      <c r="G31" s="222" t="str">
        <f t="shared" si="0"/>
        <v>Software, Microsoft Office Professional Plus 2019 Product Key</v>
      </c>
      <c r="H31" s="227"/>
      <c r="I31" s="268">
        <v>3</v>
      </c>
      <c r="J31" s="269" t="s">
        <v>54</v>
      </c>
      <c r="K31" s="270">
        <v>7500</v>
      </c>
      <c r="L31" s="256">
        <f>Table260616263656667686970717273747577787980818283757_34[[#This Row],[unit Price]]*Table260616263656667686970717273747577787980818283757_34[[#This Row],[TOTAL QUANTITY
(2021 Proposal)]]</f>
        <v>22500</v>
      </c>
      <c r="M31" s="271">
        <v>3</v>
      </c>
      <c r="N31" s="258">
        <v>22500</v>
      </c>
      <c r="O31" s="272"/>
      <c r="P31" s="260" t="s">
        <v>55</v>
      </c>
      <c r="Q31" s="296"/>
      <c r="R31" s="258" t="s">
        <v>55</v>
      </c>
      <c r="S31" s="272"/>
      <c r="T31" s="289" t="s">
        <v>55</v>
      </c>
      <c r="U31" s="290"/>
      <c r="V31" s="291" t="s">
        <v>60</v>
      </c>
    </row>
    <row r="32" spans="1:22" ht="24">
      <c r="A32" s="216" t="s">
        <v>64</v>
      </c>
      <c r="B32" s="217">
        <v>1080102000</v>
      </c>
      <c r="C32" s="218" t="s">
        <v>51</v>
      </c>
      <c r="D32" s="224"/>
      <c r="E32" s="225" t="s">
        <v>52</v>
      </c>
      <c r="F32" s="226" t="s">
        <v>53</v>
      </c>
      <c r="G32" s="222" t="str">
        <f t="shared" si="0"/>
        <v>Software, Microsoft Office Professional Plus 2019 Product Key</v>
      </c>
      <c r="H32" s="223"/>
      <c r="I32" s="253">
        <v>1</v>
      </c>
      <c r="J32" s="262" t="s">
        <v>54</v>
      </c>
      <c r="K32" s="263">
        <v>7500</v>
      </c>
      <c r="L32" s="256">
        <f>Table260616263656667686970717273747577787980818283757_34[[#This Row],[unit Price]]*Table260616263656667686970717273747577787980818283757_34[[#This Row],[TOTAL QUANTITY
(2021 Proposal)]]</f>
        <v>7500</v>
      </c>
      <c r="M32" s="257">
        <v>1</v>
      </c>
      <c r="N32" s="258">
        <v>7500</v>
      </c>
      <c r="O32" s="259"/>
      <c r="P32" s="260" t="s">
        <v>55</v>
      </c>
      <c r="Q32" s="288"/>
      <c r="R32" s="258" t="s">
        <v>55</v>
      </c>
      <c r="S32" s="259"/>
      <c r="T32" s="289" t="s">
        <v>55</v>
      </c>
      <c r="U32" s="290"/>
      <c r="V32" s="291"/>
    </row>
    <row r="33" spans="1:22" ht="24">
      <c r="A33" s="216" t="s">
        <v>65</v>
      </c>
      <c r="B33" s="217">
        <v>1080102000</v>
      </c>
      <c r="C33" s="218" t="s">
        <v>51</v>
      </c>
      <c r="D33" s="224"/>
      <c r="E33" s="225" t="s">
        <v>52</v>
      </c>
      <c r="F33" s="226" t="s">
        <v>53</v>
      </c>
      <c r="G33" s="222" t="str">
        <f t="shared" si="0"/>
        <v>Software, Microsoft Office Professional Plus 2019 Product Key</v>
      </c>
      <c r="H33" s="223"/>
      <c r="I33" s="253">
        <v>1</v>
      </c>
      <c r="J33" s="254" t="s">
        <v>54</v>
      </c>
      <c r="K33" s="261">
        <v>7500</v>
      </c>
      <c r="L33" s="256">
        <f>Table260616263656667686970717273747577787980818283757_34[[#This Row],[unit Price]]*Table260616263656667686970717273747577787980818283757_34[[#This Row],[TOTAL QUANTITY
(2021 Proposal)]]</f>
        <v>7500</v>
      </c>
      <c r="M33" s="257">
        <v>1</v>
      </c>
      <c r="N33" s="258">
        <v>7500</v>
      </c>
      <c r="O33" s="259"/>
      <c r="P33" s="260" t="s">
        <v>55</v>
      </c>
      <c r="Q33" s="288"/>
      <c r="R33" s="258" t="s">
        <v>55</v>
      </c>
      <c r="S33" s="259"/>
      <c r="T33" s="289" t="s">
        <v>55</v>
      </c>
      <c r="U33" s="290"/>
      <c r="V33" s="291" t="s">
        <v>60</v>
      </c>
    </row>
    <row r="34" spans="1:22" ht="24">
      <c r="A34" s="216" t="s">
        <v>66</v>
      </c>
      <c r="B34" s="217">
        <v>1080102000</v>
      </c>
      <c r="C34" s="218" t="s">
        <v>51</v>
      </c>
      <c r="D34" s="224"/>
      <c r="E34" s="225" t="s">
        <v>52</v>
      </c>
      <c r="F34" s="226" t="s">
        <v>53</v>
      </c>
      <c r="G34" s="222" t="str">
        <f t="shared" si="0"/>
        <v>Software, Microsoft Office Professional Plus 2019 Product Key</v>
      </c>
      <c r="H34" s="223"/>
      <c r="I34" s="253">
        <v>1</v>
      </c>
      <c r="J34" s="254" t="s">
        <v>54</v>
      </c>
      <c r="K34" s="261">
        <v>7500</v>
      </c>
      <c r="L34" s="256">
        <f>Table260616263656667686970717273747577787980818283757_34[[#This Row],[unit Price]]*Table260616263656667686970717273747577787980818283757_34[[#This Row],[TOTAL QUANTITY
(2021 Proposal)]]</f>
        <v>7500</v>
      </c>
      <c r="M34" s="257">
        <v>1</v>
      </c>
      <c r="N34" s="258">
        <v>7500</v>
      </c>
      <c r="O34" s="259"/>
      <c r="P34" s="260" t="s">
        <v>55</v>
      </c>
      <c r="Q34" s="288"/>
      <c r="R34" s="258" t="s">
        <v>55</v>
      </c>
      <c r="S34" s="259"/>
      <c r="T34" s="289" t="s">
        <v>55</v>
      </c>
      <c r="U34" s="290"/>
      <c r="V34" s="291" t="s">
        <v>60</v>
      </c>
    </row>
    <row r="35" spans="1:22" ht="24">
      <c r="A35" s="216" t="s">
        <v>67</v>
      </c>
      <c r="B35" s="228">
        <v>1080102000</v>
      </c>
      <c r="C35" s="229" t="s">
        <v>51</v>
      </c>
      <c r="D35" s="224"/>
      <c r="E35" s="225" t="s">
        <v>52</v>
      </c>
      <c r="F35" s="226" t="s">
        <v>53</v>
      </c>
      <c r="G35" s="222" t="str">
        <f t="shared" si="0"/>
        <v>Software, Microsoft Office Professional Plus 2019 Product Key</v>
      </c>
      <c r="H35" s="223"/>
      <c r="I35" s="253">
        <v>1</v>
      </c>
      <c r="J35" s="254" t="s">
        <v>54</v>
      </c>
      <c r="K35" s="261">
        <v>7500</v>
      </c>
      <c r="L35" s="256">
        <f>Table260616263656667686970717273747577787980818283757_34[[#This Row],[unit Price]]*Table260616263656667686970717273747577787980818283757_34[[#This Row],[TOTAL QUANTITY
(2021 Proposal)]]</f>
        <v>7500</v>
      </c>
      <c r="M35" s="257">
        <v>1</v>
      </c>
      <c r="N35" s="258">
        <v>7500</v>
      </c>
      <c r="O35" s="259"/>
      <c r="P35" s="260" t="s">
        <v>55</v>
      </c>
      <c r="Q35" s="288"/>
      <c r="R35" s="258" t="s">
        <v>55</v>
      </c>
      <c r="S35" s="259"/>
      <c r="T35" s="289" t="s">
        <v>55</v>
      </c>
      <c r="U35" s="290"/>
      <c r="V35" s="291" t="s">
        <v>60</v>
      </c>
    </row>
    <row r="36" spans="1:22" ht="24">
      <c r="A36" s="216" t="s">
        <v>68</v>
      </c>
      <c r="B36" s="230">
        <v>1080102000</v>
      </c>
      <c r="C36" s="229" t="s">
        <v>51</v>
      </c>
      <c r="D36" s="224"/>
      <c r="E36" s="225" t="s">
        <v>52</v>
      </c>
      <c r="F36" s="226" t="s">
        <v>53</v>
      </c>
      <c r="G36" s="222" t="str">
        <f t="shared" si="0"/>
        <v>Software, Microsoft Office Professional Plus 2019 Product Key</v>
      </c>
      <c r="H36" s="223"/>
      <c r="I36" s="253">
        <v>1</v>
      </c>
      <c r="J36" s="254" t="s">
        <v>54</v>
      </c>
      <c r="K36" s="261">
        <v>7500</v>
      </c>
      <c r="L36" s="256">
        <f>Table260616263656667686970717273747577787980818283757_34[[#This Row],[unit Price]]*Table260616263656667686970717273747577787980818283757_34[[#This Row],[TOTAL QUANTITY
(2021 Proposal)]]</f>
        <v>7500</v>
      </c>
      <c r="M36" s="257">
        <v>1</v>
      </c>
      <c r="N36" s="258">
        <v>7500</v>
      </c>
      <c r="O36" s="259"/>
      <c r="P36" s="260" t="s">
        <v>55</v>
      </c>
      <c r="Q36" s="288"/>
      <c r="R36" s="258" t="s">
        <v>55</v>
      </c>
      <c r="S36" s="259"/>
      <c r="T36" s="289" t="s">
        <v>55</v>
      </c>
      <c r="U36" s="290"/>
      <c r="V36" s="291"/>
    </row>
    <row r="37" spans="1:22" ht="24">
      <c r="A37" s="216" t="s">
        <v>69</v>
      </c>
      <c r="B37" s="230">
        <v>1080102000</v>
      </c>
      <c r="C37" s="229" t="s">
        <v>51</v>
      </c>
      <c r="D37" s="224"/>
      <c r="E37" s="225" t="s">
        <v>52</v>
      </c>
      <c r="F37" s="226" t="s">
        <v>53</v>
      </c>
      <c r="G37" s="222" t="str">
        <f t="shared" si="0"/>
        <v>Software, Microsoft Office Professional Plus 2019 Product Key</v>
      </c>
      <c r="H37" s="223"/>
      <c r="I37" s="253">
        <v>4</v>
      </c>
      <c r="J37" s="254" t="s">
        <v>54</v>
      </c>
      <c r="K37" s="261">
        <v>7500</v>
      </c>
      <c r="L37" s="256">
        <f>Table260616263656667686970717273747577787980818283757_34[[#This Row],[unit Price]]*Table260616263656667686970717273747577787980818283757_34[[#This Row],[TOTAL QUANTITY
(2021 Proposal)]]</f>
        <v>30000</v>
      </c>
      <c r="M37" s="257">
        <v>4</v>
      </c>
      <c r="N37" s="258">
        <v>30000</v>
      </c>
      <c r="O37" s="259"/>
      <c r="P37" s="260" t="s">
        <v>55</v>
      </c>
      <c r="Q37" s="288"/>
      <c r="R37" s="258" t="s">
        <v>55</v>
      </c>
      <c r="S37" s="259"/>
      <c r="T37" s="289" t="s">
        <v>55</v>
      </c>
      <c r="U37" s="290"/>
      <c r="V37" s="291" t="s">
        <v>60</v>
      </c>
    </row>
    <row r="38" spans="1:22" ht="24">
      <c r="A38" s="216" t="s">
        <v>70</v>
      </c>
      <c r="B38" s="230">
        <v>1080102000</v>
      </c>
      <c r="C38" s="229" t="s">
        <v>51</v>
      </c>
      <c r="D38" s="224"/>
      <c r="E38" s="225" t="s">
        <v>52</v>
      </c>
      <c r="F38" s="226" t="s">
        <v>53</v>
      </c>
      <c r="G38" s="222" t="str">
        <f t="shared" si="0"/>
        <v>Software, Microsoft Office Professional Plus 2019 Product Key</v>
      </c>
      <c r="H38" s="223"/>
      <c r="I38" s="253">
        <v>1</v>
      </c>
      <c r="J38" s="254" t="s">
        <v>54</v>
      </c>
      <c r="K38" s="261">
        <v>7500</v>
      </c>
      <c r="L38" s="256">
        <f>Table260616263656667686970717273747577787980818283757_34[[#This Row],[unit Price]]*Table260616263656667686970717273747577787980818283757_34[[#This Row],[TOTAL QUANTITY
(2021 Proposal)]]</f>
        <v>7500</v>
      </c>
      <c r="M38" s="257">
        <v>1</v>
      </c>
      <c r="N38" s="258">
        <v>7500</v>
      </c>
      <c r="O38" s="259"/>
      <c r="P38" s="260" t="s">
        <v>55</v>
      </c>
      <c r="Q38" s="288"/>
      <c r="R38" s="258" t="s">
        <v>55</v>
      </c>
      <c r="S38" s="259"/>
      <c r="T38" s="289" t="s">
        <v>55</v>
      </c>
      <c r="U38" s="290"/>
      <c r="V38" s="291" t="s">
        <v>60</v>
      </c>
    </row>
    <row r="39" spans="1:22" ht="24">
      <c r="A39" s="216" t="s">
        <v>71</v>
      </c>
      <c r="B39" s="230">
        <v>1080102000</v>
      </c>
      <c r="C39" s="229" t="s">
        <v>51</v>
      </c>
      <c r="D39" s="224"/>
      <c r="E39" s="225" t="s">
        <v>52</v>
      </c>
      <c r="F39" s="226" t="s">
        <v>53</v>
      </c>
      <c r="G39" s="222" t="str">
        <f t="shared" si="0"/>
        <v>Software, Microsoft Office Professional Plus 2019 Product Key</v>
      </c>
      <c r="H39" s="223"/>
      <c r="I39" s="253">
        <v>3</v>
      </c>
      <c r="J39" s="254" t="s">
        <v>54</v>
      </c>
      <c r="K39" s="261">
        <v>7500</v>
      </c>
      <c r="L39" s="256">
        <f>Table260616263656667686970717273747577787980818283757_34[[#This Row],[unit Price]]*Table260616263656667686970717273747577787980818283757_34[[#This Row],[TOTAL QUANTITY
(2021 Proposal)]]</f>
        <v>22500</v>
      </c>
      <c r="M39" s="257">
        <v>3</v>
      </c>
      <c r="N39" s="258">
        <v>22500</v>
      </c>
      <c r="O39" s="259"/>
      <c r="P39" s="260" t="s">
        <v>55</v>
      </c>
      <c r="Q39" s="288"/>
      <c r="R39" s="258" t="s">
        <v>55</v>
      </c>
      <c r="S39" s="259"/>
      <c r="T39" s="289" t="s">
        <v>55</v>
      </c>
      <c r="U39" s="290"/>
      <c r="V39" s="291" t="s">
        <v>60</v>
      </c>
    </row>
    <row r="40" spans="1:22" ht="24">
      <c r="A40" s="216" t="s">
        <v>33</v>
      </c>
      <c r="B40" s="230">
        <v>1080102000</v>
      </c>
      <c r="C40" s="229" t="s">
        <v>51</v>
      </c>
      <c r="D40" s="224"/>
      <c r="E40" s="225" t="s">
        <v>52</v>
      </c>
      <c r="F40" s="226" t="s">
        <v>53</v>
      </c>
      <c r="G40" s="222" t="str">
        <f t="shared" si="0"/>
        <v>Software, Microsoft Office Professional Plus 2019 Product Key</v>
      </c>
      <c r="H40" s="223"/>
      <c r="I40" s="253">
        <v>1</v>
      </c>
      <c r="J40" s="254" t="s">
        <v>54</v>
      </c>
      <c r="K40" s="261">
        <v>7500</v>
      </c>
      <c r="L40" s="256">
        <f>Table260616263656667686970717273747577787980818283757_34[[#This Row],[unit Price]]*Table260616263656667686970717273747577787980818283757_34[[#This Row],[TOTAL QUANTITY
(2021 Proposal)]]</f>
        <v>7500</v>
      </c>
      <c r="M40" s="257">
        <v>1</v>
      </c>
      <c r="N40" s="258">
        <v>7500</v>
      </c>
      <c r="O40" s="259"/>
      <c r="P40" s="260" t="s">
        <v>55</v>
      </c>
      <c r="Q40" s="288"/>
      <c r="R40" s="258" t="s">
        <v>55</v>
      </c>
      <c r="S40" s="259"/>
      <c r="T40" s="289" t="s">
        <v>55</v>
      </c>
      <c r="U40" s="290"/>
      <c r="V40" s="291"/>
    </row>
    <row r="41" spans="1:22" ht="24">
      <c r="A41" s="216" t="s">
        <v>72</v>
      </c>
      <c r="B41" s="230">
        <v>1080102000</v>
      </c>
      <c r="C41" s="229" t="s">
        <v>51</v>
      </c>
      <c r="D41" s="224"/>
      <c r="E41" s="225" t="s">
        <v>52</v>
      </c>
      <c r="F41" s="226" t="s">
        <v>53</v>
      </c>
      <c r="G41" s="222" t="str">
        <f t="shared" si="0"/>
        <v>Software, Microsoft Office Professional Plus 2019 Product Key</v>
      </c>
      <c r="H41" s="223"/>
      <c r="I41" s="253">
        <v>1</v>
      </c>
      <c r="J41" s="254" t="s">
        <v>54</v>
      </c>
      <c r="K41" s="261">
        <v>7500</v>
      </c>
      <c r="L41" s="256">
        <f>Table260616263656667686970717273747577787980818283757_34[[#This Row],[unit Price]]*Table260616263656667686970717273747577787980818283757_34[[#This Row],[TOTAL QUANTITY
(2021 Proposal)]]</f>
        <v>7500</v>
      </c>
      <c r="M41" s="257">
        <v>1</v>
      </c>
      <c r="N41" s="258">
        <v>7500</v>
      </c>
      <c r="O41" s="259"/>
      <c r="P41" s="260" t="s">
        <v>55</v>
      </c>
      <c r="Q41" s="288"/>
      <c r="R41" s="258" t="s">
        <v>55</v>
      </c>
      <c r="S41" s="259"/>
      <c r="T41" s="289" t="s">
        <v>55</v>
      </c>
      <c r="U41" s="290"/>
      <c r="V41" s="291"/>
    </row>
    <row r="42" spans="1:22" ht="24">
      <c r="A42" s="216" t="s">
        <v>73</v>
      </c>
      <c r="B42" s="230">
        <v>1080102000</v>
      </c>
      <c r="C42" s="229" t="s">
        <v>51</v>
      </c>
      <c r="D42" s="224"/>
      <c r="E42" s="225" t="s">
        <v>52</v>
      </c>
      <c r="F42" s="226" t="s">
        <v>53</v>
      </c>
      <c r="G42" s="222" t="str">
        <f t="shared" si="0"/>
        <v>Software, Microsoft Office Professional Plus 2019 Product Key</v>
      </c>
      <c r="H42" s="223"/>
      <c r="I42" s="253">
        <v>5</v>
      </c>
      <c r="J42" s="254" t="s">
        <v>54</v>
      </c>
      <c r="K42" s="261">
        <v>7500</v>
      </c>
      <c r="L42" s="256">
        <f>Table260616263656667686970717273747577787980818283757_34[[#This Row],[unit Price]]*Table260616263656667686970717273747577787980818283757_34[[#This Row],[TOTAL QUANTITY
(2021 Proposal)]]</f>
        <v>37500</v>
      </c>
      <c r="M42" s="257">
        <v>1</v>
      </c>
      <c r="N42" s="258">
        <v>7500</v>
      </c>
      <c r="O42" s="259"/>
      <c r="P42" s="260" t="s">
        <v>55</v>
      </c>
      <c r="Q42" s="288"/>
      <c r="R42" s="258" t="s">
        <v>55</v>
      </c>
      <c r="S42" s="259"/>
      <c r="T42" s="289" t="s">
        <v>55</v>
      </c>
      <c r="U42" s="290"/>
      <c r="V42" s="291"/>
    </row>
    <row r="43" spans="1:22" ht="24">
      <c r="A43" s="231" t="s">
        <v>74</v>
      </c>
      <c r="B43" s="230">
        <v>1080102000</v>
      </c>
      <c r="C43" s="232" t="s">
        <v>51</v>
      </c>
      <c r="D43" s="233"/>
      <c r="E43" s="234" t="s">
        <v>52</v>
      </c>
      <c r="F43" s="235" t="s">
        <v>53</v>
      </c>
      <c r="G43" s="222" t="str">
        <f t="shared" si="0"/>
        <v>Software, Microsoft Office Professional Plus 2019 Product Key</v>
      </c>
      <c r="H43" s="236"/>
      <c r="I43" s="273">
        <v>1</v>
      </c>
      <c r="J43" s="274" t="s">
        <v>54</v>
      </c>
      <c r="K43" s="275">
        <v>7500</v>
      </c>
      <c r="L43" s="256">
        <f>Table260616263656667686970717273747577787980818283757_34[[#This Row],[unit Price]]*Table260616263656667686970717273747577787980818283757_34[[#This Row],[TOTAL QUANTITY
(2021 Proposal)]]</f>
        <v>7500</v>
      </c>
      <c r="M43" s="276">
        <v>1</v>
      </c>
      <c r="N43" s="277">
        <v>7500</v>
      </c>
      <c r="O43" s="278"/>
      <c r="P43" s="279" t="s">
        <v>55</v>
      </c>
      <c r="Q43" s="297"/>
      <c r="R43" s="277" t="s">
        <v>55</v>
      </c>
      <c r="S43" s="278"/>
      <c r="T43" s="298" t="s">
        <v>55</v>
      </c>
      <c r="U43" s="299"/>
      <c r="V43" s="300" t="s">
        <v>60</v>
      </c>
    </row>
    <row r="44" spans="1:22">
      <c r="A44" s="216" t="s">
        <v>50</v>
      </c>
      <c r="B44" s="230">
        <v>1080102000</v>
      </c>
      <c r="C44" s="229" t="s">
        <v>51</v>
      </c>
      <c r="D44" s="224"/>
      <c r="E44" s="225" t="s">
        <v>52</v>
      </c>
      <c r="F44" s="226" t="s">
        <v>75</v>
      </c>
      <c r="G44" s="222" t="str">
        <f t="shared" si="0"/>
        <v xml:space="preserve">Software, Software License - Antivirus software </v>
      </c>
      <c r="H44" s="223"/>
      <c r="I44" s="253">
        <v>1</v>
      </c>
      <c r="J44" s="254" t="s">
        <v>54</v>
      </c>
      <c r="K44" s="261">
        <v>7000</v>
      </c>
      <c r="L44" s="256">
        <f>Table260616263656667686970717273747577787980818283757_34[[#This Row],[unit Price]]*Table260616263656667686970717273747577787980818283757_34[[#This Row],[TOTAL QUANTITY
(2021 Proposal)]]</f>
        <v>7000</v>
      </c>
      <c r="M44" s="257">
        <v>1</v>
      </c>
      <c r="N44" s="258">
        <v>7000</v>
      </c>
      <c r="O44" s="259"/>
      <c r="P44" s="260" t="s">
        <v>55</v>
      </c>
      <c r="Q44" s="288"/>
      <c r="R44" s="258" t="s">
        <v>55</v>
      </c>
      <c r="S44" s="259"/>
      <c r="T44" s="289" t="s">
        <v>55</v>
      </c>
      <c r="U44" s="290"/>
      <c r="V44" s="291"/>
    </row>
    <row r="45" spans="1:22">
      <c r="A45" s="216" t="s">
        <v>58</v>
      </c>
      <c r="B45" s="230">
        <v>1080102000</v>
      </c>
      <c r="C45" s="229" t="s">
        <v>51</v>
      </c>
      <c r="D45" s="224"/>
      <c r="E45" s="225" t="s">
        <v>52</v>
      </c>
      <c r="F45" s="226" t="s">
        <v>75</v>
      </c>
      <c r="G45" s="222" t="str">
        <f t="shared" si="0"/>
        <v xml:space="preserve">Software, Software License - Antivirus software </v>
      </c>
      <c r="H45" s="223">
        <v>0</v>
      </c>
      <c r="I45" s="253">
        <v>1</v>
      </c>
      <c r="J45" s="254" t="s">
        <v>54</v>
      </c>
      <c r="K45" s="261">
        <v>7000</v>
      </c>
      <c r="L45" s="256">
        <f>Table260616263656667686970717273747577787980818283757_34[[#This Row],[unit Price]]*Table260616263656667686970717273747577787980818283757_34[[#This Row],[TOTAL QUANTITY
(2021 Proposal)]]</f>
        <v>7000</v>
      </c>
      <c r="M45" s="257">
        <v>1</v>
      </c>
      <c r="N45" s="258">
        <v>7000</v>
      </c>
      <c r="O45" s="259"/>
      <c r="P45" s="260" t="s">
        <v>55</v>
      </c>
      <c r="Q45" s="288"/>
      <c r="R45" s="258" t="s">
        <v>55</v>
      </c>
      <c r="S45" s="259"/>
      <c r="T45" s="289" t="s">
        <v>55</v>
      </c>
      <c r="U45" s="290"/>
      <c r="V45" s="291"/>
    </row>
    <row r="46" spans="1:22">
      <c r="A46" s="216" t="s">
        <v>67</v>
      </c>
      <c r="B46" s="230">
        <v>1080102000</v>
      </c>
      <c r="C46" s="229" t="s">
        <v>51</v>
      </c>
      <c r="D46" s="224"/>
      <c r="E46" s="225" t="s">
        <v>52</v>
      </c>
      <c r="F46" s="226" t="s">
        <v>75</v>
      </c>
      <c r="G46" s="222" t="str">
        <f t="shared" si="0"/>
        <v xml:space="preserve">Software, Software License - Antivirus software </v>
      </c>
      <c r="H46" s="223"/>
      <c r="I46" s="253">
        <v>1</v>
      </c>
      <c r="J46" s="254" t="s">
        <v>54</v>
      </c>
      <c r="K46" s="261">
        <v>7000</v>
      </c>
      <c r="L46" s="256">
        <f>Table260616263656667686970717273747577787980818283757_34[[#This Row],[unit Price]]*Table260616263656667686970717273747577787980818283757_34[[#This Row],[TOTAL QUANTITY
(2021 Proposal)]]</f>
        <v>7000</v>
      </c>
      <c r="M46" s="257">
        <v>1</v>
      </c>
      <c r="N46" s="258">
        <v>7000</v>
      </c>
      <c r="O46" s="259"/>
      <c r="P46" s="260" t="s">
        <v>55</v>
      </c>
      <c r="Q46" s="288"/>
      <c r="R46" s="258" t="s">
        <v>55</v>
      </c>
      <c r="S46" s="259"/>
      <c r="T46" s="289" t="s">
        <v>55</v>
      </c>
      <c r="U46" s="290"/>
      <c r="V46" s="291"/>
    </row>
    <row r="47" spans="1:22">
      <c r="A47" s="216" t="s">
        <v>70</v>
      </c>
      <c r="B47" s="230">
        <v>1080102000</v>
      </c>
      <c r="C47" s="229" t="s">
        <v>51</v>
      </c>
      <c r="D47" s="224"/>
      <c r="E47" s="225" t="s">
        <v>52</v>
      </c>
      <c r="F47" s="226" t="s">
        <v>75</v>
      </c>
      <c r="G47" s="222" t="str">
        <f t="shared" si="0"/>
        <v xml:space="preserve">Software, Software License - Antivirus software </v>
      </c>
      <c r="H47" s="223"/>
      <c r="I47" s="253">
        <v>2</v>
      </c>
      <c r="J47" s="254" t="s">
        <v>54</v>
      </c>
      <c r="K47" s="261">
        <v>7000</v>
      </c>
      <c r="L47" s="256">
        <f>Table260616263656667686970717273747577787980818283757_34[[#This Row],[unit Price]]*Table260616263656667686970717273747577787980818283757_34[[#This Row],[TOTAL QUANTITY
(2021 Proposal)]]</f>
        <v>14000</v>
      </c>
      <c r="M47" s="257">
        <v>1</v>
      </c>
      <c r="N47" s="258">
        <v>7000</v>
      </c>
      <c r="O47" s="259"/>
      <c r="P47" s="260" t="s">
        <v>55</v>
      </c>
      <c r="Q47" s="288">
        <v>1</v>
      </c>
      <c r="R47" s="258">
        <v>7000</v>
      </c>
      <c r="S47" s="259"/>
      <c r="T47" s="289" t="s">
        <v>55</v>
      </c>
      <c r="U47" s="290"/>
      <c r="V47" s="291"/>
    </row>
    <row r="48" spans="1:22">
      <c r="A48" s="216" t="s">
        <v>33</v>
      </c>
      <c r="B48" s="230">
        <v>1080102000</v>
      </c>
      <c r="C48" s="229" t="s">
        <v>51</v>
      </c>
      <c r="D48" s="224"/>
      <c r="E48" s="225" t="s">
        <v>52</v>
      </c>
      <c r="F48" s="226" t="s">
        <v>75</v>
      </c>
      <c r="G48" s="222" t="str">
        <f t="shared" si="0"/>
        <v xml:space="preserve">Software, Software License - Antivirus software </v>
      </c>
      <c r="H48" s="223"/>
      <c r="I48" s="253">
        <v>1</v>
      </c>
      <c r="J48" s="254" t="s">
        <v>54</v>
      </c>
      <c r="K48" s="261">
        <v>7000</v>
      </c>
      <c r="L48" s="256">
        <f>Table260616263656667686970717273747577787980818283757_34[[#This Row],[unit Price]]*Table260616263656667686970717273747577787980818283757_34[[#This Row],[TOTAL QUANTITY
(2021 Proposal)]]</f>
        <v>7000</v>
      </c>
      <c r="M48" s="257">
        <v>1</v>
      </c>
      <c r="N48" s="258">
        <v>7000</v>
      </c>
      <c r="O48" s="259"/>
      <c r="P48" s="260" t="s">
        <v>55</v>
      </c>
      <c r="Q48" s="288"/>
      <c r="R48" s="258" t="s">
        <v>55</v>
      </c>
      <c r="S48" s="259"/>
      <c r="T48" s="289" t="s">
        <v>55</v>
      </c>
      <c r="U48" s="290"/>
      <c r="V48" s="291"/>
    </row>
    <row r="49" spans="1:22">
      <c r="A49" s="216" t="s">
        <v>71</v>
      </c>
      <c r="B49" s="230">
        <v>1040101002</v>
      </c>
      <c r="C49" s="237" t="s">
        <v>76</v>
      </c>
      <c r="D49" s="224"/>
      <c r="E49" s="220" t="s">
        <v>77</v>
      </c>
      <c r="F49" s="221" t="s">
        <v>78</v>
      </c>
      <c r="G49" s="222" t="str">
        <f t="shared" si="0"/>
        <v>Acetylcysteine, 100mg/ml, 3ml ampule</v>
      </c>
      <c r="H49" s="223"/>
      <c r="I49" s="253">
        <v>80</v>
      </c>
      <c r="J49" s="254" t="s">
        <v>79</v>
      </c>
      <c r="K49" s="261">
        <v>84</v>
      </c>
      <c r="L49" s="256">
        <f>Table260616263656667686970717273747577787980818283757_34[[#This Row],[unit Price]]*Table260616263656667686970717273747577787980818283757_34[[#This Row],[TOTAL QUANTITY
(2021 Proposal)]]</f>
        <v>6720</v>
      </c>
      <c r="M49" s="257">
        <v>40</v>
      </c>
      <c r="N49" s="258">
        <v>3360</v>
      </c>
      <c r="O49" s="259"/>
      <c r="P49" s="260" t="s">
        <v>55</v>
      </c>
      <c r="Q49" s="288">
        <v>40</v>
      </c>
      <c r="R49" s="258">
        <v>3360</v>
      </c>
      <c r="S49" s="259"/>
      <c r="T49" s="289" t="s">
        <v>55</v>
      </c>
      <c r="U49" s="290"/>
      <c r="V49" s="291"/>
    </row>
    <row r="50" spans="1:22">
      <c r="A50" s="216" t="s">
        <v>71</v>
      </c>
      <c r="B50" s="230">
        <v>1040101002</v>
      </c>
      <c r="C50" s="237" t="s">
        <v>76</v>
      </c>
      <c r="D50" s="224"/>
      <c r="E50" s="220" t="s">
        <v>77</v>
      </c>
      <c r="F50" s="226" t="s">
        <v>80</v>
      </c>
      <c r="G50" s="222" t="str">
        <f t="shared" si="0"/>
        <v>Acetylcysteine, 200mg sachet</v>
      </c>
      <c r="H50" s="223"/>
      <c r="I50" s="253">
        <v>400</v>
      </c>
      <c r="J50" s="254" t="s">
        <v>81</v>
      </c>
      <c r="K50" s="261">
        <v>10</v>
      </c>
      <c r="L50" s="256">
        <f>Table260616263656667686970717273747577787980818283757_34[[#This Row],[unit Price]]*Table260616263656667686970717273747577787980818283757_34[[#This Row],[TOTAL QUANTITY
(2021 Proposal)]]</f>
        <v>4000</v>
      </c>
      <c r="M50" s="257">
        <v>200</v>
      </c>
      <c r="N50" s="258">
        <v>2000</v>
      </c>
      <c r="O50" s="259"/>
      <c r="P50" s="260" t="s">
        <v>55</v>
      </c>
      <c r="Q50" s="288">
        <v>200</v>
      </c>
      <c r="R50" s="258">
        <v>2000</v>
      </c>
      <c r="S50" s="259"/>
      <c r="T50" s="289" t="s">
        <v>55</v>
      </c>
      <c r="U50" s="290"/>
      <c r="V50" s="291"/>
    </row>
    <row r="51" spans="1:22">
      <c r="A51" s="216" t="s">
        <v>71</v>
      </c>
      <c r="B51" s="230">
        <v>1040101002</v>
      </c>
      <c r="C51" s="237" t="s">
        <v>76</v>
      </c>
      <c r="D51" s="224"/>
      <c r="E51" s="220" t="s">
        <v>77</v>
      </c>
      <c r="F51" s="226" t="s">
        <v>82</v>
      </c>
      <c r="G51" s="222" t="str">
        <f t="shared" si="0"/>
        <v>Acetylcysteine, 600mg effervescent tablet</v>
      </c>
      <c r="H51" s="223"/>
      <c r="I51" s="253">
        <v>1000</v>
      </c>
      <c r="J51" s="254" t="s">
        <v>83</v>
      </c>
      <c r="K51" s="261">
        <v>20.239999999999998</v>
      </c>
      <c r="L51" s="256">
        <f>Table260616263656667686970717273747577787980818283757_34[[#This Row],[unit Price]]*Table260616263656667686970717273747577787980818283757_34[[#This Row],[TOTAL QUANTITY
(2021 Proposal)]]</f>
        <v>20240</v>
      </c>
      <c r="M51" s="257">
        <v>500</v>
      </c>
      <c r="N51" s="258">
        <v>10120</v>
      </c>
      <c r="O51" s="259"/>
      <c r="P51" s="260" t="s">
        <v>55</v>
      </c>
      <c r="Q51" s="288">
        <v>500</v>
      </c>
      <c r="R51" s="258">
        <v>10120</v>
      </c>
      <c r="S51" s="259"/>
      <c r="T51" s="289" t="s">
        <v>55</v>
      </c>
      <c r="U51" s="290"/>
      <c r="V51" s="291"/>
    </row>
    <row r="52" spans="1:22">
      <c r="A52" s="216" t="s">
        <v>71</v>
      </c>
      <c r="B52" s="230">
        <v>1040101002</v>
      </c>
      <c r="C52" s="237" t="s">
        <v>76</v>
      </c>
      <c r="D52" s="224"/>
      <c r="E52" s="220" t="s">
        <v>84</v>
      </c>
      <c r="F52" s="226" t="s">
        <v>85</v>
      </c>
      <c r="G52" s="222" t="str">
        <f t="shared" si="0"/>
        <v>Allopurinol, 100mg tab.</v>
      </c>
      <c r="H52" s="223"/>
      <c r="I52" s="253">
        <v>6500</v>
      </c>
      <c r="J52" s="254" t="s">
        <v>83</v>
      </c>
      <c r="K52" s="261">
        <v>1.3</v>
      </c>
      <c r="L52" s="256">
        <f>Table260616263656667686970717273747577787980818283757_34[[#This Row],[unit Price]]*Table260616263656667686970717273747577787980818283757_34[[#This Row],[TOTAL QUANTITY
(2021 Proposal)]]</f>
        <v>8450</v>
      </c>
      <c r="M52" s="257">
        <v>3000</v>
      </c>
      <c r="N52" s="258">
        <v>3900</v>
      </c>
      <c r="O52" s="259"/>
      <c r="P52" s="260" t="s">
        <v>55</v>
      </c>
      <c r="Q52" s="288">
        <v>3500</v>
      </c>
      <c r="R52" s="258">
        <v>4550</v>
      </c>
      <c r="S52" s="259"/>
      <c r="T52" s="289" t="s">
        <v>55</v>
      </c>
      <c r="U52" s="290"/>
      <c r="V52" s="291"/>
    </row>
    <row r="53" spans="1:22">
      <c r="A53" s="216" t="s">
        <v>71</v>
      </c>
      <c r="B53" s="230">
        <v>1040101002</v>
      </c>
      <c r="C53" s="237" t="s">
        <v>76</v>
      </c>
      <c r="D53" s="224"/>
      <c r="E53" s="220" t="s">
        <v>84</v>
      </c>
      <c r="F53" s="226" t="s">
        <v>86</v>
      </c>
      <c r="G53" s="222" t="str">
        <f t="shared" si="0"/>
        <v>Allopurinol, 300mg tab.</v>
      </c>
      <c r="H53" s="223"/>
      <c r="I53" s="253">
        <v>4500</v>
      </c>
      <c r="J53" s="254" t="s">
        <v>83</v>
      </c>
      <c r="K53" s="261">
        <v>2.85</v>
      </c>
      <c r="L53" s="256">
        <f>Table260616263656667686970717273747577787980818283757_34[[#This Row],[unit Price]]*Table260616263656667686970717273747577787980818283757_34[[#This Row],[TOTAL QUANTITY
(2021 Proposal)]]</f>
        <v>12825</v>
      </c>
      <c r="M53" s="257">
        <v>2500</v>
      </c>
      <c r="N53" s="258">
        <v>7125</v>
      </c>
      <c r="O53" s="259"/>
      <c r="P53" s="260" t="s">
        <v>55</v>
      </c>
      <c r="Q53" s="288">
        <v>2000</v>
      </c>
      <c r="R53" s="258">
        <v>5700</v>
      </c>
      <c r="S53" s="259"/>
      <c r="T53" s="289" t="s">
        <v>55</v>
      </c>
      <c r="U53" s="290"/>
      <c r="V53" s="291"/>
    </row>
    <row r="54" spans="1:22" ht="48">
      <c r="A54" s="216" t="s">
        <v>71</v>
      </c>
      <c r="B54" s="230">
        <v>1040101002</v>
      </c>
      <c r="C54" s="237" t="s">
        <v>76</v>
      </c>
      <c r="D54" s="224"/>
      <c r="E54" s="220" t="s">
        <v>87</v>
      </c>
      <c r="F54" s="226" t="s">
        <v>88</v>
      </c>
      <c r="G54" s="222" t="str">
        <f t="shared" si="0"/>
        <v>Aluminum Hydroxide + Magnesium
Hydroxide 200 mg + 100 mg Tablet, 100mg tablet</v>
      </c>
      <c r="H54" s="223"/>
      <c r="I54" s="253">
        <v>20000</v>
      </c>
      <c r="J54" s="254" t="s">
        <v>83</v>
      </c>
      <c r="K54" s="261">
        <v>1.5</v>
      </c>
      <c r="L54" s="256">
        <f>Table260616263656667686970717273747577787980818283757_34[[#This Row],[unit Price]]*Table260616263656667686970717273747577787980818283757_34[[#This Row],[TOTAL QUANTITY
(2021 Proposal)]]</f>
        <v>30000</v>
      </c>
      <c r="M54" s="257">
        <v>10000</v>
      </c>
      <c r="N54" s="258">
        <v>15000</v>
      </c>
      <c r="O54" s="259"/>
      <c r="P54" s="260" t="s">
        <v>55</v>
      </c>
      <c r="Q54" s="288">
        <v>10000</v>
      </c>
      <c r="R54" s="258">
        <v>15000</v>
      </c>
      <c r="S54" s="259"/>
      <c r="T54" s="289" t="s">
        <v>55</v>
      </c>
      <c r="U54" s="290"/>
      <c r="V54" s="291"/>
    </row>
    <row r="55" spans="1:22" ht="48">
      <c r="A55" s="216" t="s">
        <v>71</v>
      </c>
      <c r="B55" s="230">
        <v>1040101002</v>
      </c>
      <c r="C55" s="237" t="s">
        <v>76</v>
      </c>
      <c r="D55" s="224"/>
      <c r="E55" s="220" t="s">
        <v>89</v>
      </c>
      <c r="F55" s="226" t="s">
        <v>90</v>
      </c>
      <c r="G55" s="222" t="str">
        <f t="shared" si="0"/>
        <v>Aluminum Hydroxide + Magnesium
Hydroxide 225 mg + 200 mg/5 mL, 60 mL Suspension</v>
      </c>
      <c r="H55" s="223"/>
      <c r="I55" s="253">
        <v>144</v>
      </c>
      <c r="J55" s="254" t="s">
        <v>91</v>
      </c>
      <c r="K55" s="261">
        <v>22.5</v>
      </c>
      <c r="L55" s="256">
        <f>Table260616263656667686970717273747577787980818283757_34[[#This Row],[unit Price]]*Table260616263656667686970717273747577787980818283757_34[[#This Row],[TOTAL QUANTITY
(2021 Proposal)]]</f>
        <v>3240</v>
      </c>
      <c r="M55" s="257">
        <v>72</v>
      </c>
      <c r="N55" s="258">
        <v>1620</v>
      </c>
      <c r="O55" s="259"/>
      <c r="P55" s="260" t="s">
        <v>55</v>
      </c>
      <c r="Q55" s="288">
        <v>72</v>
      </c>
      <c r="R55" s="258">
        <v>1620</v>
      </c>
      <c r="S55" s="259"/>
      <c r="T55" s="289" t="s">
        <v>55</v>
      </c>
      <c r="U55" s="290"/>
      <c r="V55" s="291"/>
    </row>
    <row r="56" spans="1:22">
      <c r="A56" s="216" t="s">
        <v>71</v>
      </c>
      <c r="B56" s="230">
        <v>1040101002</v>
      </c>
      <c r="C56" s="237" t="s">
        <v>76</v>
      </c>
      <c r="D56" s="224"/>
      <c r="E56" s="220" t="s">
        <v>92</v>
      </c>
      <c r="F56" s="226" t="s">
        <v>93</v>
      </c>
      <c r="G56" s="222" t="str">
        <f t="shared" si="0"/>
        <v>Amikacin (as Fulfate), 250mg/ml, 2ml vial</v>
      </c>
      <c r="H56" s="223"/>
      <c r="I56" s="253">
        <v>200</v>
      </c>
      <c r="J56" s="254" t="s">
        <v>94</v>
      </c>
      <c r="K56" s="261">
        <v>35.33</v>
      </c>
      <c r="L56" s="256">
        <f>Table260616263656667686970717273747577787980818283757_34[[#This Row],[unit Price]]*Table260616263656667686970717273747577787980818283757_34[[#This Row],[TOTAL QUANTITY
(2021 Proposal)]]</f>
        <v>7066</v>
      </c>
      <c r="M56" s="257">
        <v>100</v>
      </c>
      <c r="N56" s="258">
        <v>3533</v>
      </c>
      <c r="O56" s="259"/>
      <c r="P56" s="260" t="s">
        <v>55</v>
      </c>
      <c r="Q56" s="288">
        <v>100</v>
      </c>
      <c r="R56" s="258">
        <v>3533</v>
      </c>
      <c r="S56" s="259"/>
      <c r="T56" s="289" t="s">
        <v>55</v>
      </c>
      <c r="U56" s="290"/>
      <c r="V56" s="291"/>
    </row>
    <row r="57" spans="1:22">
      <c r="A57" s="216" t="s">
        <v>71</v>
      </c>
      <c r="B57" s="230">
        <v>1040101002</v>
      </c>
      <c r="C57" s="237" t="s">
        <v>76</v>
      </c>
      <c r="D57" s="224"/>
      <c r="E57" s="220" t="s">
        <v>95</v>
      </c>
      <c r="F57" s="226" t="s">
        <v>96</v>
      </c>
      <c r="G57" s="222" t="str">
        <f t="shared" si="0"/>
        <v>Aminophylline, 25mg/ml, 10ml amp</v>
      </c>
      <c r="H57" s="223"/>
      <c r="I57" s="253">
        <v>30</v>
      </c>
      <c r="J57" s="254" t="s">
        <v>79</v>
      </c>
      <c r="K57" s="261">
        <v>18.98</v>
      </c>
      <c r="L57" s="256">
        <f>Table260616263656667686970717273747577787980818283757_34[[#This Row],[unit Price]]*Table260616263656667686970717273747577787980818283757_34[[#This Row],[TOTAL QUANTITY
(2021 Proposal)]]</f>
        <v>569.4</v>
      </c>
      <c r="M57" s="257">
        <v>15</v>
      </c>
      <c r="N57" s="258">
        <v>284.7</v>
      </c>
      <c r="O57" s="259"/>
      <c r="P57" s="260" t="s">
        <v>55</v>
      </c>
      <c r="Q57" s="288">
        <v>15</v>
      </c>
      <c r="R57" s="258">
        <v>284.7</v>
      </c>
      <c r="S57" s="259"/>
      <c r="T57" s="289" t="s">
        <v>55</v>
      </c>
      <c r="U57" s="290"/>
      <c r="V57" s="291"/>
    </row>
    <row r="58" spans="1:22">
      <c r="A58" s="216" t="s">
        <v>71</v>
      </c>
      <c r="B58" s="230">
        <v>1040101002</v>
      </c>
      <c r="C58" s="237" t="s">
        <v>76</v>
      </c>
      <c r="D58" s="224"/>
      <c r="E58" s="220" t="s">
        <v>97</v>
      </c>
      <c r="F58" s="221" t="s">
        <v>98</v>
      </c>
      <c r="G58" s="222" t="str">
        <f t="shared" si="0"/>
        <v xml:space="preserve">Amiodarone , 50 mg/mL, 3 mL Ampule </v>
      </c>
      <c r="H58" s="223"/>
      <c r="I58" s="253">
        <v>20</v>
      </c>
      <c r="J58" s="254" t="s">
        <v>79</v>
      </c>
      <c r="K58" s="261">
        <v>253</v>
      </c>
      <c r="L58" s="256">
        <f>Table260616263656667686970717273747577787980818283757_34[[#This Row],[unit Price]]*Table260616263656667686970717273747577787980818283757_34[[#This Row],[TOTAL QUANTITY
(2021 Proposal)]]</f>
        <v>5060</v>
      </c>
      <c r="M58" s="257">
        <v>10</v>
      </c>
      <c r="N58" s="258">
        <v>2530</v>
      </c>
      <c r="O58" s="259"/>
      <c r="P58" s="260" t="s">
        <v>55</v>
      </c>
      <c r="Q58" s="288">
        <v>10</v>
      </c>
      <c r="R58" s="258">
        <v>2530</v>
      </c>
      <c r="S58" s="259"/>
      <c r="T58" s="289" t="s">
        <v>55</v>
      </c>
      <c r="U58" s="290"/>
      <c r="V58" s="291"/>
    </row>
    <row r="59" spans="1:22" s="192" customFormat="1">
      <c r="A59" s="216" t="s">
        <v>71</v>
      </c>
      <c r="B59" s="230">
        <v>1040101002</v>
      </c>
      <c r="C59" s="237" t="s">
        <v>76</v>
      </c>
      <c r="D59" s="224"/>
      <c r="E59" s="220" t="s">
        <v>99</v>
      </c>
      <c r="F59" s="221" t="s">
        <v>100</v>
      </c>
      <c r="G59" s="222" t="str">
        <f t="shared" si="0"/>
        <v>Amlodipine , 10mg tab</v>
      </c>
      <c r="H59" s="223"/>
      <c r="I59" s="253">
        <v>5000</v>
      </c>
      <c r="J59" s="254" t="s">
        <v>83</v>
      </c>
      <c r="K59" s="261">
        <v>0.68</v>
      </c>
      <c r="L59" s="256">
        <f>Table260616263656667686970717273747577787980818283757_34[[#This Row],[unit Price]]*Table260616263656667686970717273747577787980818283757_34[[#This Row],[TOTAL QUANTITY
(2021 Proposal)]]</f>
        <v>3400.0000000000005</v>
      </c>
      <c r="M59" s="257">
        <v>3000</v>
      </c>
      <c r="N59" s="258">
        <v>2040</v>
      </c>
      <c r="O59" s="259"/>
      <c r="P59" s="260" t="s">
        <v>55</v>
      </c>
      <c r="Q59" s="288">
        <v>2000</v>
      </c>
      <c r="R59" s="258">
        <v>1360</v>
      </c>
      <c r="S59" s="259"/>
      <c r="T59" s="289" t="s">
        <v>55</v>
      </c>
      <c r="U59" s="290"/>
      <c r="V59" s="291"/>
    </row>
    <row r="60" spans="1:22">
      <c r="A60" s="216" t="s">
        <v>71</v>
      </c>
      <c r="B60" s="230">
        <v>1040101002</v>
      </c>
      <c r="C60" s="237" t="s">
        <v>76</v>
      </c>
      <c r="D60" s="224"/>
      <c r="E60" s="220" t="s">
        <v>99</v>
      </c>
      <c r="F60" s="221" t="s">
        <v>101</v>
      </c>
      <c r="G60" s="222" t="str">
        <f t="shared" si="0"/>
        <v>Amlodipine , 5mg tab</v>
      </c>
      <c r="H60" s="223"/>
      <c r="I60" s="253">
        <v>10000</v>
      </c>
      <c r="J60" s="254" t="s">
        <v>83</v>
      </c>
      <c r="K60" s="261">
        <v>0.4</v>
      </c>
      <c r="L60" s="256">
        <f>Table260616263656667686970717273747577787980818283757_34[[#This Row],[unit Price]]*Table260616263656667686970717273747577787980818283757_34[[#This Row],[TOTAL QUANTITY
(2021 Proposal)]]</f>
        <v>4000</v>
      </c>
      <c r="M60" s="257">
        <v>5000</v>
      </c>
      <c r="N60" s="258">
        <v>2000</v>
      </c>
      <c r="O60" s="259"/>
      <c r="P60" s="260" t="s">
        <v>55</v>
      </c>
      <c r="Q60" s="288">
        <v>5000</v>
      </c>
      <c r="R60" s="258">
        <v>2000</v>
      </c>
      <c r="S60" s="259"/>
      <c r="T60" s="289" t="s">
        <v>55</v>
      </c>
      <c r="U60" s="290"/>
      <c r="V60" s="291"/>
    </row>
    <row r="61" spans="1:22">
      <c r="A61" s="216" t="s">
        <v>71</v>
      </c>
      <c r="B61" s="230">
        <v>1040101002</v>
      </c>
      <c r="C61" s="237" t="s">
        <v>76</v>
      </c>
      <c r="D61" s="224"/>
      <c r="E61" s="220" t="s">
        <v>102</v>
      </c>
      <c r="F61" s="221" t="s">
        <v>103</v>
      </c>
      <c r="G61" s="222" t="str">
        <f t="shared" si="0"/>
        <v>Amoxicillin, 100 mg/mL, 15 mL Drops</v>
      </c>
      <c r="H61" s="223"/>
      <c r="I61" s="253">
        <v>400</v>
      </c>
      <c r="J61" s="254" t="s">
        <v>91</v>
      </c>
      <c r="K61" s="261">
        <v>18.850000000000001</v>
      </c>
      <c r="L61" s="256">
        <f>Table260616263656667686970717273747577787980818283757_34[[#This Row],[unit Price]]*Table260616263656667686970717273747577787980818283757_34[[#This Row],[TOTAL QUANTITY
(2021 Proposal)]]</f>
        <v>7540.0000000000009</v>
      </c>
      <c r="M61" s="257">
        <v>200</v>
      </c>
      <c r="N61" s="258">
        <v>3770</v>
      </c>
      <c r="O61" s="259"/>
      <c r="P61" s="260" t="s">
        <v>55</v>
      </c>
      <c r="Q61" s="288">
        <v>200</v>
      </c>
      <c r="R61" s="258">
        <v>3770</v>
      </c>
      <c r="S61" s="259"/>
      <c r="T61" s="289" t="s">
        <v>55</v>
      </c>
      <c r="U61" s="290"/>
      <c r="V61" s="291"/>
    </row>
    <row r="62" spans="1:22">
      <c r="A62" s="216" t="s">
        <v>71</v>
      </c>
      <c r="B62" s="230">
        <v>1040101002</v>
      </c>
      <c r="C62" s="237" t="s">
        <v>76</v>
      </c>
      <c r="D62" s="224"/>
      <c r="E62" s="220" t="s">
        <v>102</v>
      </c>
      <c r="F62" s="226" t="s">
        <v>104</v>
      </c>
      <c r="G62" s="222" t="str">
        <f t="shared" si="0"/>
        <v>Amoxicillin, 250mg capsule</v>
      </c>
      <c r="H62" s="223"/>
      <c r="I62" s="253">
        <v>5000</v>
      </c>
      <c r="J62" s="254" t="s">
        <v>105</v>
      </c>
      <c r="K62" s="261">
        <v>1.25</v>
      </c>
      <c r="L62" s="256">
        <f>Table260616263656667686970717273747577787980818283757_34[[#This Row],[unit Price]]*Table260616263656667686970717273747577787980818283757_34[[#This Row],[TOTAL QUANTITY
(2021 Proposal)]]</f>
        <v>6250</v>
      </c>
      <c r="M62" s="257">
        <v>2500</v>
      </c>
      <c r="N62" s="258">
        <v>3125</v>
      </c>
      <c r="O62" s="259"/>
      <c r="P62" s="260" t="s">
        <v>55</v>
      </c>
      <c r="Q62" s="288">
        <v>2500</v>
      </c>
      <c r="R62" s="258">
        <v>3125</v>
      </c>
      <c r="S62" s="259"/>
      <c r="T62" s="289" t="s">
        <v>55</v>
      </c>
      <c r="U62" s="290"/>
      <c r="V62" s="291"/>
    </row>
    <row r="63" spans="1:22">
      <c r="A63" s="216" t="s">
        <v>71</v>
      </c>
      <c r="B63" s="230">
        <v>1040101002</v>
      </c>
      <c r="C63" s="237" t="s">
        <v>76</v>
      </c>
      <c r="D63" s="224"/>
      <c r="E63" s="220" t="s">
        <v>102</v>
      </c>
      <c r="F63" s="226" t="s">
        <v>106</v>
      </c>
      <c r="G63" s="222" t="str">
        <f t="shared" si="0"/>
        <v>Amoxicillin, 250mg/5ml.,60ml susp</v>
      </c>
      <c r="H63" s="223"/>
      <c r="I63" s="253">
        <v>400</v>
      </c>
      <c r="J63" s="254" t="s">
        <v>91</v>
      </c>
      <c r="K63" s="261">
        <v>23</v>
      </c>
      <c r="L63" s="256">
        <f>Table260616263656667686970717273747577787980818283757_34[[#This Row],[unit Price]]*Table260616263656667686970717273747577787980818283757_34[[#This Row],[TOTAL QUANTITY
(2021 Proposal)]]</f>
        <v>9200</v>
      </c>
      <c r="M63" s="257">
        <v>200</v>
      </c>
      <c r="N63" s="258">
        <v>4600</v>
      </c>
      <c r="O63" s="259"/>
      <c r="P63" s="260" t="s">
        <v>55</v>
      </c>
      <c r="Q63" s="288">
        <v>200</v>
      </c>
      <c r="R63" s="258">
        <v>4600</v>
      </c>
      <c r="S63" s="259"/>
      <c r="T63" s="289" t="s">
        <v>55</v>
      </c>
      <c r="U63" s="290"/>
      <c r="V63" s="291"/>
    </row>
    <row r="64" spans="1:22">
      <c r="A64" s="216" t="s">
        <v>71</v>
      </c>
      <c r="B64" s="230">
        <v>1040101002</v>
      </c>
      <c r="C64" s="237" t="s">
        <v>76</v>
      </c>
      <c r="D64" s="224"/>
      <c r="E64" s="238" t="s">
        <v>102</v>
      </c>
      <c r="F64" s="221" t="s">
        <v>107</v>
      </c>
      <c r="G64" s="222" t="str">
        <f t="shared" si="0"/>
        <v>Amoxicillin, 500mg capsule</v>
      </c>
      <c r="H64" s="223"/>
      <c r="I64" s="253">
        <v>10000</v>
      </c>
      <c r="J64" s="254" t="s">
        <v>105</v>
      </c>
      <c r="K64" s="261">
        <v>1.38</v>
      </c>
      <c r="L64" s="256">
        <f>Table260616263656667686970717273747577787980818283757_34[[#This Row],[unit Price]]*Table260616263656667686970717273747577787980818283757_34[[#This Row],[TOTAL QUANTITY
(2021 Proposal)]]</f>
        <v>13799.999999999998</v>
      </c>
      <c r="M64" s="257">
        <v>5000</v>
      </c>
      <c r="N64" s="258">
        <v>6900</v>
      </c>
      <c r="O64" s="259"/>
      <c r="P64" s="260" t="s">
        <v>55</v>
      </c>
      <c r="Q64" s="288">
        <v>5000</v>
      </c>
      <c r="R64" s="258">
        <v>6900</v>
      </c>
      <c r="S64" s="259"/>
      <c r="T64" s="289" t="s">
        <v>55</v>
      </c>
      <c r="U64" s="290"/>
      <c r="V64" s="291"/>
    </row>
    <row r="65" spans="1:22">
      <c r="A65" s="216" t="s">
        <v>71</v>
      </c>
      <c r="B65" s="230">
        <v>1040101002</v>
      </c>
      <c r="C65" s="229" t="s">
        <v>76</v>
      </c>
      <c r="D65" s="219"/>
      <c r="E65" s="220" t="s">
        <v>108</v>
      </c>
      <c r="F65" s="221" t="s">
        <v>109</v>
      </c>
      <c r="G65" s="222" t="str">
        <f t="shared" si="0"/>
        <v>Amoxicillin , 125/5ml susp.,60ml</v>
      </c>
      <c r="H65" s="223"/>
      <c r="I65" s="253">
        <v>288</v>
      </c>
      <c r="J65" s="254" t="s">
        <v>91</v>
      </c>
      <c r="K65" s="255">
        <v>21.98</v>
      </c>
      <c r="L65" s="256">
        <f>Table260616263656667686970717273747577787980818283757_34[[#This Row],[unit Price]]*Table260616263656667686970717273747577787980818283757_34[[#This Row],[TOTAL QUANTITY
(2021 Proposal)]]</f>
        <v>6330.24</v>
      </c>
      <c r="M65" s="257">
        <v>144</v>
      </c>
      <c r="N65" s="258">
        <v>3165.12</v>
      </c>
      <c r="O65" s="259"/>
      <c r="P65" s="260"/>
      <c r="Q65" s="288">
        <v>144</v>
      </c>
      <c r="R65" s="258"/>
      <c r="S65" s="259"/>
      <c r="T65" s="289"/>
      <c r="U65" s="290"/>
      <c r="V65" s="291"/>
    </row>
    <row r="66" spans="1:22">
      <c r="A66" s="216" t="s">
        <v>71</v>
      </c>
      <c r="B66" s="230">
        <v>1040101002</v>
      </c>
      <c r="C66" s="237" t="s">
        <v>76</v>
      </c>
      <c r="D66" s="224"/>
      <c r="E66" s="220" t="s">
        <v>110</v>
      </c>
      <c r="F66" s="226" t="s">
        <v>111</v>
      </c>
      <c r="G66" s="222" t="str">
        <f t="shared" si="0"/>
        <v>Ampicillin, 1g vial</v>
      </c>
      <c r="H66" s="223"/>
      <c r="I66" s="253">
        <v>1600</v>
      </c>
      <c r="J66" s="254" t="s">
        <v>94</v>
      </c>
      <c r="K66" s="261">
        <v>11.67</v>
      </c>
      <c r="L66" s="256">
        <f>Table260616263656667686970717273747577787980818283757_34[[#This Row],[unit Price]]*Table260616263656667686970717273747577787980818283757_34[[#This Row],[TOTAL QUANTITY
(2021 Proposal)]]</f>
        <v>18672</v>
      </c>
      <c r="M66" s="257">
        <v>800</v>
      </c>
      <c r="N66" s="258">
        <v>9336</v>
      </c>
      <c r="O66" s="259"/>
      <c r="P66" s="260" t="s">
        <v>55</v>
      </c>
      <c r="Q66" s="288">
        <v>800</v>
      </c>
      <c r="R66" s="258">
        <v>9336</v>
      </c>
      <c r="S66" s="259"/>
      <c r="T66" s="289" t="s">
        <v>55</v>
      </c>
      <c r="U66" s="290"/>
      <c r="V66" s="291"/>
    </row>
    <row r="67" spans="1:22">
      <c r="A67" s="216" t="s">
        <v>71</v>
      </c>
      <c r="B67" s="230">
        <v>1040101002</v>
      </c>
      <c r="C67" s="237" t="s">
        <v>76</v>
      </c>
      <c r="D67" s="224"/>
      <c r="E67" s="220" t="s">
        <v>110</v>
      </c>
      <c r="F67" s="221" t="s">
        <v>112</v>
      </c>
      <c r="G67" s="222" t="str">
        <f t="shared" si="0"/>
        <v>Ampicillin, 250mg vial</v>
      </c>
      <c r="H67" s="223"/>
      <c r="I67" s="253">
        <v>1200</v>
      </c>
      <c r="J67" s="254" t="s">
        <v>94</v>
      </c>
      <c r="K67" s="261">
        <v>8.8800000000000008</v>
      </c>
      <c r="L67" s="256">
        <f>Table260616263656667686970717273747577787980818283757_34[[#This Row],[unit Price]]*Table260616263656667686970717273747577787980818283757_34[[#This Row],[TOTAL QUANTITY
(2021 Proposal)]]</f>
        <v>10656.000000000002</v>
      </c>
      <c r="M67" s="257">
        <v>600</v>
      </c>
      <c r="N67" s="258">
        <v>5328</v>
      </c>
      <c r="O67" s="259"/>
      <c r="P67" s="260" t="s">
        <v>55</v>
      </c>
      <c r="Q67" s="288">
        <v>600</v>
      </c>
      <c r="R67" s="258">
        <v>5328</v>
      </c>
      <c r="S67" s="259"/>
      <c r="T67" s="289" t="s">
        <v>55</v>
      </c>
      <c r="U67" s="290"/>
      <c r="V67" s="291"/>
    </row>
    <row r="68" spans="1:22">
      <c r="A68" s="216" t="s">
        <v>71</v>
      </c>
      <c r="B68" s="230">
        <v>1040101002</v>
      </c>
      <c r="C68" s="237" t="s">
        <v>76</v>
      </c>
      <c r="D68" s="224"/>
      <c r="E68" s="220" t="s">
        <v>110</v>
      </c>
      <c r="F68" s="221" t="s">
        <v>113</v>
      </c>
      <c r="G68" s="222" t="str">
        <f t="shared" si="0"/>
        <v>Ampicillin, 500mg vial</v>
      </c>
      <c r="H68" s="223"/>
      <c r="I68" s="253">
        <v>1200</v>
      </c>
      <c r="J68" s="254" t="s">
        <v>94</v>
      </c>
      <c r="K68" s="261">
        <v>8.81</v>
      </c>
      <c r="L68" s="256">
        <f>Table260616263656667686970717273747577787980818283757_34[[#This Row],[unit Price]]*Table260616263656667686970717273747577787980818283757_34[[#This Row],[TOTAL QUANTITY
(2021 Proposal)]]</f>
        <v>10572</v>
      </c>
      <c r="M68" s="257">
        <v>600</v>
      </c>
      <c r="N68" s="258">
        <v>5286</v>
      </c>
      <c r="O68" s="259"/>
      <c r="P68" s="260" t="s">
        <v>55</v>
      </c>
      <c r="Q68" s="288">
        <v>600</v>
      </c>
      <c r="R68" s="258">
        <v>5286</v>
      </c>
      <c r="S68" s="259"/>
      <c r="T68" s="289" t="s">
        <v>55</v>
      </c>
      <c r="U68" s="290"/>
      <c r="V68" s="291"/>
    </row>
    <row r="69" spans="1:22">
      <c r="A69" s="216" t="s">
        <v>71</v>
      </c>
      <c r="B69" s="230">
        <v>1040101002</v>
      </c>
      <c r="C69" s="237" t="s">
        <v>76</v>
      </c>
      <c r="D69" s="224"/>
      <c r="E69" s="220" t="s">
        <v>114</v>
      </c>
      <c r="F69" s="221" t="s">
        <v>115</v>
      </c>
      <c r="G69" s="222" t="str">
        <f t="shared" si="0"/>
        <v>Ampicillin+ Sulbactam , 500mg/250mg vial</v>
      </c>
      <c r="H69" s="223"/>
      <c r="I69" s="253">
        <v>1000</v>
      </c>
      <c r="J69" s="254" t="s">
        <v>94</v>
      </c>
      <c r="K69" s="261">
        <v>24</v>
      </c>
      <c r="L69" s="256">
        <f>Table260616263656667686970717273747577787980818283757_34[[#This Row],[unit Price]]*Table260616263656667686970717273747577787980818283757_34[[#This Row],[TOTAL QUANTITY
(2021 Proposal)]]</f>
        <v>24000</v>
      </c>
      <c r="M69" s="257">
        <v>500</v>
      </c>
      <c r="N69" s="258">
        <v>12000</v>
      </c>
      <c r="O69" s="259"/>
      <c r="P69" s="260" t="s">
        <v>55</v>
      </c>
      <c r="Q69" s="288">
        <v>500</v>
      </c>
      <c r="R69" s="258">
        <v>12000</v>
      </c>
      <c r="S69" s="259"/>
      <c r="T69" s="289" t="s">
        <v>55</v>
      </c>
      <c r="U69" s="290"/>
      <c r="V69" s="291"/>
    </row>
    <row r="70" spans="1:22">
      <c r="A70" s="216" t="s">
        <v>71</v>
      </c>
      <c r="B70" s="230">
        <v>1040101002</v>
      </c>
      <c r="C70" s="237" t="s">
        <v>76</v>
      </c>
      <c r="D70" s="224"/>
      <c r="E70" s="220" t="s">
        <v>116</v>
      </c>
      <c r="F70" s="221" t="s">
        <v>117</v>
      </c>
      <c r="G70" s="222" t="str">
        <f t="shared" si="0"/>
        <v>Ascorbic Acid (Vitamin C), 100mg/5ml syrup, 120ml</v>
      </c>
      <c r="H70" s="223"/>
      <c r="I70" s="253">
        <v>144</v>
      </c>
      <c r="J70" s="254" t="s">
        <v>91</v>
      </c>
      <c r="K70" s="261">
        <v>29</v>
      </c>
      <c r="L70" s="256">
        <f>Table260616263656667686970717273747577787980818283757_34[[#This Row],[unit Price]]*Table260616263656667686970717273747577787980818283757_34[[#This Row],[TOTAL QUANTITY
(2021 Proposal)]]</f>
        <v>4176</v>
      </c>
      <c r="M70" s="257">
        <v>144</v>
      </c>
      <c r="N70" s="258">
        <v>4176</v>
      </c>
      <c r="O70" s="259"/>
      <c r="P70" s="260" t="s">
        <v>55</v>
      </c>
      <c r="Q70" s="288"/>
      <c r="R70" s="258" t="s">
        <v>55</v>
      </c>
      <c r="S70" s="259"/>
      <c r="T70" s="289" t="s">
        <v>55</v>
      </c>
      <c r="U70" s="290"/>
      <c r="V70" s="291"/>
    </row>
    <row r="71" spans="1:22">
      <c r="A71" s="216" t="s">
        <v>71</v>
      </c>
      <c r="B71" s="230">
        <v>1040101002</v>
      </c>
      <c r="C71" s="237" t="s">
        <v>76</v>
      </c>
      <c r="D71" s="224"/>
      <c r="E71" s="220" t="s">
        <v>116</v>
      </c>
      <c r="F71" s="221" t="s">
        <v>118</v>
      </c>
      <c r="G71" s="222" t="str">
        <f t="shared" si="0"/>
        <v>Ascorbic Acid (Vitamin C), 100mg/5ml syrup, 60ml</v>
      </c>
      <c r="H71" s="223"/>
      <c r="I71" s="253">
        <v>288</v>
      </c>
      <c r="J71" s="254" t="s">
        <v>91</v>
      </c>
      <c r="K71" s="261">
        <v>15.86</v>
      </c>
      <c r="L71" s="256">
        <f>Table260616263656667686970717273747577787980818283757_34[[#This Row],[unit Price]]*Table260616263656667686970717273747577787980818283757_34[[#This Row],[TOTAL QUANTITY
(2021 Proposal)]]</f>
        <v>4567.68</v>
      </c>
      <c r="M71" s="257">
        <v>144</v>
      </c>
      <c r="N71" s="258">
        <v>2283.84</v>
      </c>
      <c r="O71" s="259"/>
      <c r="P71" s="260" t="s">
        <v>55</v>
      </c>
      <c r="Q71" s="288">
        <v>144</v>
      </c>
      <c r="R71" s="258">
        <v>2283.84</v>
      </c>
      <c r="S71" s="259"/>
      <c r="T71" s="289" t="s">
        <v>55</v>
      </c>
      <c r="U71" s="290"/>
      <c r="V71" s="291"/>
    </row>
    <row r="72" spans="1:22">
      <c r="A72" s="216" t="s">
        <v>71</v>
      </c>
      <c r="B72" s="230">
        <v>1040101002</v>
      </c>
      <c r="C72" s="237" t="s">
        <v>76</v>
      </c>
      <c r="D72" s="224"/>
      <c r="E72" s="220" t="s">
        <v>116</v>
      </c>
      <c r="F72" s="226" t="s">
        <v>119</v>
      </c>
      <c r="G72" s="222" t="str">
        <f t="shared" si="0"/>
        <v>Ascorbic Acid (Vitamin C), 100mg/ml, 15 mL Oral Drops</v>
      </c>
      <c r="H72" s="223"/>
      <c r="I72" s="253">
        <v>144</v>
      </c>
      <c r="J72" s="254" t="s">
        <v>91</v>
      </c>
      <c r="K72" s="261">
        <v>17.100000000000001</v>
      </c>
      <c r="L72" s="256">
        <f>Table260616263656667686970717273747577787980818283757_34[[#This Row],[unit Price]]*Table260616263656667686970717273747577787980818283757_34[[#This Row],[TOTAL QUANTITY
(2021 Proposal)]]</f>
        <v>2462.4</v>
      </c>
      <c r="M72" s="257">
        <v>72</v>
      </c>
      <c r="N72" s="258">
        <v>1231.2</v>
      </c>
      <c r="O72" s="259"/>
      <c r="P72" s="260" t="s">
        <v>55</v>
      </c>
      <c r="Q72" s="288">
        <v>72</v>
      </c>
      <c r="R72" s="258">
        <v>1231.2</v>
      </c>
      <c r="S72" s="259"/>
      <c r="T72" s="289" t="s">
        <v>55</v>
      </c>
      <c r="U72" s="290"/>
      <c r="V72" s="291"/>
    </row>
    <row r="73" spans="1:22">
      <c r="A73" s="216" t="s">
        <v>71</v>
      </c>
      <c r="B73" s="230">
        <v>1040101002</v>
      </c>
      <c r="C73" s="237" t="s">
        <v>76</v>
      </c>
      <c r="D73" s="224"/>
      <c r="E73" s="220" t="s">
        <v>116</v>
      </c>
      <c r="F73" s="221" t="s">
        <v>120</v>
      </c>
      <c r="G73" s="222" t="str">
        <f t="shared" si="0"/>
        <v>Ascorbic Acid (Vitamin C), 100mg/ml, 30ml oral drops</v>
      </c>
      <c r="H73" s="223"/>
      <c r="I73" s="253">
        <v>144</v>
      </c>
      <c r="J73" s="254" t="s">
        <v>91</v>
      </c>
      <c r="K73" s="261">
        <v>50</v>
      </c>
      <c r="L73" s="256">
        <f>Table260616263656667686970717273747577787980818283757_34[[#This Row],[unit Price]]*Table260616263656667686970717273747577787980818283757_34[[#This Row],[TOTAL QUANTITY
(2021 Proposal)]]</f>
        <v>7200</v>
      </c>
      <c r="M73" s="257">
        <v>72</v>
      </c>
      <c r="N73" s="258">
        <v>3600</v>
      </c>
      <c r="O73" s="259"/>
      <c r="P73" s="260" t="s">
        <v>55</v>
      </c>
      <c r="Q73" s="288">
        <v>72</v>
      </c>
      <c r="R73" s="258">
        <v>3600</v>
      </c>
      <c r="S73" s="259"/>
      <c r="T73" s="289" t="s">
        <v>55</v>
      </c>
      <c r="U73" s="290"/>
      <c r="V73" s="291"/>
    </row>
    <row r="74" spans="1:22">
      <c r="A74" s="216" t="s">
        <v>71</v>
      </c>
      <c r="B74" s="230">
        <v>1040101002</v>
      </c>
      <c r="C74" s="237" t="s">
        <v>76</v>
      </c>
      <c r="D74" s="224"/>
      <c r="E74" s="220" t="s">
        <v>116</v>
      </c>
      <c r="F74" s="226" t="s">
        <v>121</v>
      </c>
      <c r="G74" s="222" t="str">
        <f t="shared" si="0"/>
        <v>Ascorbic Acid (Vitamin C), 500 mg tab</v>
      </c>
      <c r="H74" s="223"/>
      <c r="I74" s="253">
        <v>20000</v>
      </c>
      <c r="J74" s="254" t="s">
        <v>83</v>
      </c>
      <c r="K74" s="261">
        <v>0.89</v>
      </c>
      <c r="L74" s="256">
        <f>Table260616263656667686970717273747577787980818283757_34[[#This Row],[unit Price]]*Table260616263656667686970717273747577787980818283757_34[[#This Row],[TOTAL QUANTITY
(2021 Proposal)]]</f>
        <v>17800</v>
      </c>
      <c r="M74" s="257">
        <v>10000</v>
      </c>
      <c r="N74" s="258">
        <v>8900</v>
      </c>
      <c r="O74" s="259"/>
      <c r="P74" s="260" t="s">
        <v>55</v>
      </c>
      <c r="Q74" s="288">
        <v>10000</v>
      </c>
      <c r="R74" s="258">
        <v>8900</v>
      </c>
      <c r="S74" s="259"/>
      <c r="T74" s="289" t="s">
        <v>55</v>
      </c>
      <c r="U74" s="290"/>
      <c r="V74" s="291"/>
    </row>
    <row r="75" spans="1:22">
      <c r="A75" s="216" t="s">
        <v>71</v>
      </c>
      <c r="B75" s="230">
        <v>1040101002</v>
      </c>
      <c r="C75" s="237" t="s">
        <v>76</v>
      </c>
      <c r="D75" s="224"/>
      <c r="E75" s="220" t="s">
        <v>122</v>
      </c>
      <c r="F75" s="221" t="s">
        <v>123</v>
      </c>
      <c r="G75" s="222" t="str">
        <f t="shared" si="0"/>
        <v>Aspirin, 80mg tablet</v>
      </c>
      <c r="H75" s="223"/>
      <c r="I75" s="253">
        <v>1500</v>
      </c>
      <c r="J75" s="254" t="s">
        <v>83</v>
      </c>
      <c r="K75" s="261">
        <v>0.79</v>
      </c>
      <c r="L75" s="256">
        <f>Table260616263656667686970717273747577787980818283757_34[[#This Row],[unit Price]]*Table260616263656667686970717273747577787980818283757_34[[#This Row],[TOTAL QUANTITY
(2021 Proposal)]]</f>
        <v>1185</v>
      </c>
      <c r="M75" s="257">
        <v>800</v>
      </c>
      <c r="N75" s="258">
        <v>632</v>
      </c>
      <c r="O75" s="259"/>
      <c r="P75" s="260" t="s">
        <v>55</v>
      </c>
      <c r="Q75" s="288">
        <v>700</v>
      </c>
      <c r="R75" s="258">
        <v>553</v>
      </c>
      <c r="S75" s="259"/>
      <c r="T75" s="289" t="s">
        <v>55</v>
      </c>
      <c r="U75" s="290"/>
      <c r="V75" s="291"/>
    </row>
    <row r="76" spans="1:22">
      <c r="A76" s="216" t="s">
        <v>71</v>
      </c>
      <c r="B76" s="230">
        <v>1040101002</v>
      </c>
      <c r="C76" s="237" t="s">
        <v>76</v>
      </c>
      <c r="D76" s="224"/>
      <c r="E76" s="220" t="s">
        <v>124</v>
      </c>
      <c r="F76" s="221" t="s">
        <v>88</v>
      </c>
      <c r="G76" s="222" t="str">
        <f t="shared" ref="G76:G139" si="1">CONCATENATE(E76,", ",F76,)</f>
        <v>Atenolol, 100mg tablet</v>
      </c>
      <c r="H76" s="223"/>
      <c r="I76" s="253">
        <v>500</v>
      </c>
      <c r="J76" s="254" t="s">
        <v>83</v>
      </c>
      <c r="K76" s="261">
        <v>2.81</v>
      </c>
      <c r="L76" s="256">
        <f>Table260616263656667686970717273747577787980818283757_34[[#This Row],[unit Price]]*Table260616263656667686970717273747577787980818283757_34[[#This Row],[TOTAL QUANTITY
(2021 Proposal)]]</f>
        <v>1405</v>
      </c>
      <c r="M76" s="257">
        <v>250</v>
      </c>
      <c r="N76" s="258">
        <v>702.5</v>
      </c>
      <c r="O76" s="259"/>
      <c r="P76" s="260" t="s">
        <v>55</v>
      </c>
      <c r="Q76" s="288">
        <v>250</v>
      </c>
      <c r="R76" s="258">
        <v>702.5</v>
      </c>
      <c r="S76" s="259"/>
      <c r="T76" s="289" t="s">
        <v>55</v>
      </c>
      <c r="U76" s="290"/>
      <c r="V76" s="291"/>
    </row>
    <row r="77" spans="1:22">
      <c r="A77" s="216" t="s">
        <v>71</v>
      </c>
      <c r="B77" s="230">
        <v>1040101002</v>
      </c>
      <c r="C77" s="237" t="s">
        <v>76</v>
      </c>
      <c r="D77" s="224"/>
      <c r="E77" s="220" t="s">
        <v>124</v>
      </c>
      <c r="F77" s="221" t="s">
        <v>125</v>
      </c>
      <c r="G77" s="222" t="str">
        <f t="shared" si="1"/>
        <v>Atenolol, 50mg tablet</v>
      </c>
      <c r="H77" s="223"/>
      <c r="I77" s="253">
        <v>500</v>
      </c>
      <c r="J77" s="254" t="s">
        <v>83</v>
      </c>
      <c r="K77" s="261">
        <v>2.1</v>
      </c>
      <c r="L77" s="256">
        <f>Table260616263656667686970717273747577787980818283757_34[[#This Row],[unit Price]]*Table260616263656667686970717273747577787980818283757_34[[#This Row],[TOTAL QUANTITY
(2021 Proposal)]]</f>
        <v>1050</v>
      </c>
      <c r="M77" s="257">
        <v>250</v>
      </c>
      <c r="N77" s="258">
        <v>525</v>
      </c>
      <c r="O77" s="259"/>
      <c r="P77" s="260" t="s">
        <v>55</v>
      </c>
      <c r="Q77" s="288">
        <v>250</v>
      </c>
      <c r="R77" s="258">
        <v>525</v>
      </c>
      <c r="S77" s="259"/>
      <c r="T77" s="289" t="s">
        <v>55</v>
      </c>
      <c r="U77" s="290"/>
      <c r="V77" s="291"/>
    </row>
    <row r="78" spans="1:22">
      <c r="A78" s="216" t="s">
        <v>71</v>
      </c>
      <c r="B78" s="230">
        <v>1040101002</v>
      </c>
      <c r="C78" s="237" t="s">
        <v>76</v>
      </c>
      <c r="D78" s="224"/>
      <c r="E78" s="220" t="s">
        <v>126</v>
      </c>
      <c r="F78" s="226" t="s">
        <v>127</v>
      </c>
      <c r="G78" s="222" t="str">
        <f t="shared" si="1"/>
        <v>Atorvastatin , 10mg tablet</v>
      </c>
      <c r="H78" s="223"/>
      <c r="I78" s="253">
        <v>1000</v>
      </c>
      <c r="J78" s="254" t="s">
        <v>83</v>
      </c>
      <c r="K78" s="261">
        <v>5</v>
      </c>
      <c r="L78" s="256">
        <f>Table260616263656667686970717273747577787980818283757_34[[#This Row],[unit Price]]*Table260616263656667686970717273747577787980818283757_34[[#This Row],[TOTAL QUANTITY
(2021 Proposal)]]</f>
        <v>5000</v>
      </c>
      <c r="M78" s="257">
        <v>500</v>
      </c>
      <c r="N78" s="258">
        <v>2500</v>
      </c>
      <c r="O78" s="259"/>
      <c r="P78" s="260" t="s">
        <v>55</v>
      </c>
      <c r="Q78" s="288">
        <v>500</v>
      </c>
      <c r="R78" s="258">
        <v>2500</v>
      </c>
      <c r="S78" s="259"/>
      <c r="T78" s="289" t="s">
        <v>55</v>
      </c>
      <c r="U78" s="290"/>
      <c r="V78" s="291"/>
    </row>
    <row r="79" spans="1:22">
      <c r="A79" s="216" t="s">
        <v>71</v>
      </c>
      <c r="B79" s="230">
        <v>1040101002</v>
      </c>
      <c r="C79" s="237" t="s">
        <v>76</v>
      </c>
      <c r="D79" s="224"/>
      <c r="E79" s="220" t="s">
        <v>126</v>
      </c>
      <c r="F79" s="226" t="s">
        <v>128</v>
      </c>
      <c r="G79" s="222" t="str">
        <f t="shared" si="1"/>
        <v>Atorvastatin , 20mg tablet</v>
      </c>
      <c r="H79" s="223"/>
      <c r="I79" s="253">
        <v>1200</v>
      </c>
      <c r="J79" s="254" t="s">
        <v>83</v>
      </c>
      <c r="K79" s="261">
        <v>4.62</v>
      </c>
      <c r="L79" s="256">
        <f>Table260616263656667686970717273747577787980818283757_34[[#This Row],[unit Price]]*Table260616263656667686970717273747577787980818283757_34[[#This Row],[TOTAL QUANTITY
(2021 Proposal)]]</f>
        <v>5544</v>
      </c>
      <c r="M79" s="257">
        <v>600</v>
      </c>
      <c r="N79" s="258">
        <v>2772</v>
      </c>
      <c r="O79" s="259"/>
      <c r="P79" s="260" t="s">
        <v>55</v>
      </c>
      <c r="Q79" s="288">
        <v>600</v>
      </c>
      <c r="R79" s="258">
        <v>2772</v>
      </c>
      <c r="S79" s="259"/>
      <c r="T79" s="289" t="s">
        <v>55</v>
      </c>
      <c r="U79" s="290"/>
      <c r="V79" s="291"/>
    </row>
    <row r="80" spans="1:22">
      <c r="A80" s="216" t="s">
        <v>71</v>
      </c>
      <c r="B80" s="230">
        <v>1040101002</v>
      </c>
      <c r="C80" s="237" t="s">
        <v>76</v>
      </c>
      <c r="D80" s="224"/>
      <c r="E80" s="220" t="s">
        <v>126</v>
      </c>
      <c r="F80" s="221" t="s">
        <v>129</v>
      </c>
      <c r="G80" s="222" t="str">
        <f t="shared" si="1"/>
        <v>Atorvastatin , 40mg tablet</v>
      </c>
      <c r="H80" s="223"/>
      <c r="I80" s="253">
        <v>600</v>
      </c>
      <c r="J80" s="254" t="s">
        <v>83</v>
      </c>
      <c r="K80" s="261">
        <v>9.8800000000000008</v>
      </c>
      <c r="L80" s="256">
        <f>Table260616263656667686970717273747577787980818283757_34[[#This Row],[unit Price]]*Table260616263656667686970717273747577787980818283757_34[[#This Row],[TOTAL QUANTITY
(2021 Proposal)]]</f>
        <v>5928.0000000000009</v>
      </c>
      <c r="M80" s="257">
        <v>300</v>
      </c>
      <c r="N80" s="258">
        <v>2964</v>
      </c>
      <c r="O80" s="259"/>
      <c r="P80" s="260" t="s">
        <v>55</v>
      </c>
      <c r="Q80" s="288">
        <v>300</v>
      </c>
      <c r="R80" s="258">
        <v>2964</v>
      </c>
      <c r="S80" s="259"/>
      <c r="T80" s="289" t="s">
        <v>55</v>
      </c>
      <c r="U80" s="290"/>
      <c r="V80" s="291"/>
    </row>
    <row r="81" spans="1:22">
      <c r="A81" s="216" t="s">
        <v>71</v>
      </c>
      <c r="B81" s="230">
        <v>1040101002</v>
      </c>
      <c r="C81" s="237" t="s">
        <v>76</v>
      </c>
      <c r="D81" s="224"/>
      <c r="E81" s="220" t="s">
        <v>126</v>
      </c>
      <c r="F81" s="221" t="s">
        <v>123</v>
      </c>
      <c r="G81" s="222" t="str">
        <f t="shared" si="1"/>
        <v>Atorvastatin , 80mg tablet</v>
      </c>
      <c r="H81" s="223"/>
      <c r="I81" s="253">
        <v>600</v>
      </c>
      <c r="J81" s="254" t="s">
        <v>83</v>
      </c>
      <c r="K81" s="261">
        <v>16.260000000000002</v>
      </c>
      <c r="L81" s="256">
        <f>Table260616263656667686970717273747577787980818283757_34[[#This Row],[unit Price]]*Table260616263656667686970717273747577787980818283757_34[[#This Row],[TOTAL QUANTITY
(2021 Proposal)]]</f>
        <v>9756.0000000000018</v>
      </c>
      <c r="M81" s="257">
        <v>300</v>
      </c>
      <c r="N81" s="258">
        <v>4878</v>
      </c>
      <c r="O81" s="259"/>
      <c r="P81" s="260" t="s">
        <v>55</v>
      </c>
      <c r="Q81" s="288">
        <v>300</v>
      </c>
      <c r="R81" s="258">
        <v>4878</v>
      </c>
      <c r="S81" s="259"/>
      <c r="T81" s="289" t="s">
        <v>55</v>
      </c>
      <c r="U81" s="290"/>
      <c r="V81" s="291"/>
    </row>
    <row r="82" spans="1:22">
      <c r="A82" s="216" t="s">
        <v>71</v>
      </c>
      <c r="B82" s="230">
        <v>1040101002</v>
      </c>
      <c r="C82" s="237" t="s">
        <v>76</v>
      </c>
      <c r="D82" s="224"/>
      <c r="E82" s="220" t="s">
        <v>130</v>
      </c>
      <c r="F82" s="226" t="s">
        <v>131</v>
      </c>
      <c r="G82" s="222" t="str">
        <f t="shared" si="1"/>
        <v>Atracurium , 10 mg/mL, 2.5 ml Ampule</v>
      </c>
      <c r="H82" s="223"/>
      <c r="I82" s="253">
        <v>150</v>
      </c>
      <c r="J82" s="254" t="s">
        <v>79</v>
      </c>
      <c r="K82" s="261">
        <v>88.67</v>
      </c>
      <c r="L82" s="256">
        <f>Table260616263656667686970717273747577787980818283757_34[[#This Row],[unit Price]]*Table260616263656667686970717273747577787980818283757_34[[#This Row],[TOTAL QUANTITY
(2021 Proposal)]]</f>
        <v>13300.5</v>
      </c>
      <c r="M82" s="257">
        <v>100</v>
      </c>
      <c r="N82" s="258">
        <v>8867</v>
      </c>
      <c r="O82" s="259"/>
      <c r="P82" s="260" t="s">
        <v>55</v>
      </c>
      <c r="Q82" s="288">
        <v>50</v>
      </c>
      <c r="R82" s="258">
        <v>4433.5</v>
      </c>
      <c r="S82" s="259"/>
      <c r="T82" s="289" t="s">
        <v>55</v>
      </c>
      <c r="U82" s="290"/>
      <c r="V82" s="291"/>
    </row>
    <row r="83" spans="1:22">
      <c r="A83" s="216" t="s">
        <v>71</v>
      </c>
      <c r="B83" s="230">
        <v>1040101002</v>
      </c>
      <c r="C83" s="237" t="s">
        <v>76</v>
      </c>
      <c r="D83" s="224"/>
      <c r="E83" s="220" t="s">
        <v>132</v>
      </c>
      <c r="F83" s="226" t="s">
        <v>133</v>
      </c>
      <c r="G83" s="222" t="str">
        <f t="shared" si="1"/>
        <v>Atropine, 1 mg/mL, 1 mL Ampule</v>
      </c>
      <c r="H83" s="223"/>
      <c r="I83" s="253">
        <v>50</v>
      </c>
      <c r="J83" s="254" t="s">
        <v>79</v>
      </c>
      <c r="K83" s="261">
        <v>11.55</v>
      </c>
      <c r="L83" s="256">
        <f>Table260616263656667686970717273747577787980818283757_34[[#This Row],[unit Price]]*Table260616263656667686970717273747577787980818283757_34[[#This Row],[TOTAL QUANTITY
(2021 Proposal)]]</f>
        <v>577.5</v>
      </c>
      <c r="M83" s="257">
        <v>30</v>
      </c>
      <c r="N83" s="258">
        <v>346.5</v>
      </c>
      <c r="O83" s="259"/>
      <c r="P83" s="260" t="s">
        <v>55</v>
      </c>
      <c r="Q83" s="288">
        <v>20</v>
      </c>
      <c r="R83" s="258">
        <v>231</v>
      </c>
      <c r="S83" s="259"/>
      <c r="T83" s="289" t="s">
        <v>55</v>
      </c>
      <c r="U83" s="290"/>
      <c r="V83" s="291"/>
    </row>
    <row r="84" spans="1:22">
      <c r="A84" s="216" t="s">
        <v>71</v>
      </c>
      <c r="B84" s="230">
        <v>1040101002</v>
      </c>
      <c r="C84" s="229" t="s">
        <v>76</v>
      </c>
      <c r="D84" s="219"/>
      <c r="E84" s="220" t="s">
        <v>134</v>
      </c>
      <c r="F84" s="221" t="s">
        <v>135</v>
      </c>
      <c r="G84" s="222" t="str">
        <f t="shared" si="1"/>
        <v>ATS 1500 IU/ml , 1ml amp IM</v>
      </c>
      <c r="H84" s="223"/>
      <c r="I84" s="253">
        <v>500</v>
      </c>
      <c r="J84" s="254" t="s">
        <v>79</v>
      </c>
      <c r="K84" s="255">
        <v>95</v>
      </c>
      <c r="L84" s="256">
        <f>Table260616263656667686970717273747577787980818283757_34[[#This Row],[unit Price]]*Table260616263656667686970717273747577787980818283757_34[[#This Row],[TOTAL QUANTITY
(2021 Proposal)]]</f>
        <v>47500</v>
      </c>
      <c r="M84" s="257">
        <v>250</v>
      </c>
      <c r="N84" s="258">
        <v>23750</v>
      </c>
      <c r="O84" s="259"/>
      <c r="P84" s="260"/>
      <c r="Q84" s="288">
        <v>250</v>
      </c>
      <c r="R84" s="258"/>
      <c r="S84" s="259"/>
      <c r="T84" s="289"/>
      <c r="U84" s="290"/>
      <c r="V84" s="291"/>
    </row>
    <row r="85" spans="1:22">
      <c r="A85" s="216" t="s">
        <v>71</v>
      </c>
      <c r="B85" s="230">
        <v>1040101002</v>
      </c>
      <c r="C85" s="229" t="s">
        <v>76</v>
      </c>
      <c r="D85" s="219"/>
      <c r="E85" s="220" t="s">
        <v>136</v>
      </c>
      <c r="F85" s="221" t="s">
        <v>135</v>
      </c>
      <c r="G85" s="222" t="str">
        <f t="shared" si="1"/>
        <v>ATS 3000 IU/ml , 1ml amp IM</v>
      </c>
      <c r="H85" s="223"/>
      <c r="I85" s="253">
        <v>300</v>
      </c>
      <c r="J85" s="254" t="s">
        <v>79</v>
      </c>
      <c r="K85" s="255">
        <v>160</v>
      </c>
      <c r="L85" s="256">
        <f>Table260616263656667686970717273747577787980818283757_34[[#This Row],[unit Price]]*Table260616263656667686970717273747577787980818283757_34[[#This Row],[TOTAL QUANTITY
(2021 Proposal)]]</f>
        <v>48000</v>
      </c>
      <c r="M85" s="257">
        <v>150</v>
      </c>
      <c r="N85" s="258">
        <v>24000</v>
      </c>
      <c r="O85" s="259"/>
      <c r="P85" s="260"/>
      <c r="Q85" s="288">
        <v>150</v>
      </c>
      <c r="R85" s="258"/>
      <c r="S85" s="259"/>
      <c r="T85" s="289"/>
      <c r="U85" s="290"/>
      <c r="V85" s="291"/>
    </row>
    <row r="86" spans="1:22">
      <c r="A86" s="216" t="s">
        <v>71</v>
      </c>
      <c r="B86" s="230">
        <v>1040101002</v>
      </c>
      <c r="C86" s="237" t="s">
        <v>76</v>
      </c>
      <c r="D86" s="224"/>
      <c r="E86" s="220" t="s">
        <v>137</v>
      </c>
      <c r="F86" s="226" t="s">
        <v>138</v>
      </c>
      <c r="G86" s="222" t="str">
        <f t="shared" si="1"/>
        <v>Azithromycin, 200 mg/5 mL, 15 ml Suspension</v>
      </c>
      <c r="H86" s="223"/>
      <c r="I86" s="253">
        <v>72</v>
      </c>
      <c r="J86" s="254" t="s">
        <v>91</v>
      </c>
      <c r="K86" s="261">
        <v>240</v>
      </c>
      <c r="L86" s="256">
        <f>Table260616263656667686970717273747577787980818283757_34[[#This Row],[unit Price]]*Table260616263656667686970717273747577787980818283757_34[[#This Row],[TOTAL QUANTITY
(2021 Proposal)]]</f>
        <v>17280</v>
      </c>
      <c r="M86" s="257">
        <v>72</v>
      </c>
      <c r="N86" s="258">
        <v>17280</v>
      </c>
      <c r="O86" s="259"/>
      <c r="P86" s="260" t="s">
        <v>55</v>
      </c>
      <c r="Q86" s="288"/>
      <c r="R86" s="258" t="s">
        <v>55</v>
      </c>
      <c r="S86" s="259"/>
      <c r="T86" s="289" t="s">
        <v>55</v>
      </c>
      <c r="U86" s="290"/>
      <c r="V86" s="291"/>
    </row>
    <row r="87" spans="1:22">
      <c r="A87" s="216" t="s">
        <v>71</v>
      </c>
      <c r="B87" s="230">
        <v>1040101002</v>
      </c>
      <c r="C87" s="237" t="s">
        <v>76</v>
      </c>
      <c r="D87" s="224"/>
      <c r="E87" s="220" t="s">
        <v>137</v>
      </c>
      <c r="F87" s="221" t="s">
        <v>139</v>
      </c>
      <c r="G87" s="222" t="str">
        <f t="shared" si="1"/>
        <v>Azithromycin, 500mg tablet</v>
      </c>
      <c r="H87" s="223"/>
      <c r="I87" s="253">
        <v>1600</v>
      </c>
      <c r="J87" s="254" t="s">
        <v>83</v>
      </c>
      <c r="K87" s="261">
        <v>10.83</v>
      </c>
      <c r="L87" s="256">
        <f>Table260616263656667686970717273747577787980818283757_34[[#This Row],[unit Price]]*Table260616263656667686970717273747577787980818283757_34[[#This Row],[TOTAL QUANTITY
(2021 Proposal)]]</f>
        <v>17328</v>
      </c>
      <c r="M87" s="257">
        <v>800</v>
      </c>
      <c r="N87" s="258">
        <v>8664</v>
      </c>
      <c r="O87" s="259"/>
      <c r="P87" s="260" t="s">
        <v>55</v>
      </c>
      <c r="Q87" s="288">
        <v>800</v>
      </c>
      <c r="R87" s="258">
        <v>8664</v>
      </c>
      <c r="S87" s="259"/>
      <c r="T87" s="289" t="s">
        <v>55</v>
      </c>
      <c r="U87" s="290"/>
      <c r="V87" s="291"/>
    </row>
    <row r="88" spans="1:22">
      <c r="A88" s="216" t="s">
        <v>71</v>
      </c>
      <c r="B88" s="230">
        <v>1040101002</v>
      </c>
      <c r="C88" s="229" t="s">
        <v>76</v>
      </c>
      <c r="D88" s="219"/>
      <c r="E88" s="220" t="s">
        <v>140</v>
      </c>
      <c r="F88" s="221" t="s">
        <v>141</v>
      </c>
      <c r="G88" s="222" t="str">
        <f t="shared" si="1"/>
        <v>Azithromycin , 500mg powder vial</v>
      </c>
      <c r="H88" s="223"/>
      <c r="I88" s="253">
        <v>50</v>
      </c>
      <c r="J88" s="254" t="s">
        <v>94</v>
      </c>
      <c r="K88" s="255">
        <v>436.08</v>
      </c>
      <c r="L88" s="256">
        <f>Table260616263656667686970717273747577787980818283757_34[[#This Row],[unit Price]]*Table260616263656667686970717273747577787980818283757_34[[#This Row],[TOTAL QUANTITY
(2021 Proposal)]]</f>
        <v>21804</v>
      </c>
      <c r="M88" s="257">
        <v>30</v>
      </c>
      <c r="N88" s="258">
        <v>13082.4</v>
      </c>
      <c r="O88" s="259">
        <v>20</v>
      </c>
      <c r="P88" s="260"/>
      <c r="Q88" s="288"/>
      <c r="R88" s="258"/>
      <c r="S88" s="259"/>
      <c r="T88" s="289"/>
      <c r="U88" s="290"/>
      <c r="V88" s="291"/>
    </row>
    <row r="89" spans="1:22">
      <c r="A89" s="216" t="s">
        <v>71</v>
      </c>
      <c r="B89" s="230">
        <v>1040101002</v>
      </c>
      <c r="C89" s="237" t="s">
        <v>76</v>
      </c>
      <c r="D89" s="224"/>
      <c r="E89" s="220" t="s">
        <v>142</v>
      </c>
      <c r="F89" s="226" t="s">
        <v>143</v>
      </c>
      <c r="G89" s="222" t="str">
        <f t="shared" si="1"/>
        <v>Betahistine, 16mg tablet</v>
      </c>
      <c r="H89" s="223"/>
      <c r="I89" s="253">
        <v>4000</v>
      </c>
      <c r="J89" s="254" t="s">
        <v>83</v>
      </c>
      <c r="K89" s="261">
        <v>11.4</v>
      </c>
      <c r="L89" s="256">
        <f>Table260616263656667686970717273747577787980818283757_34[[#This Row],[unit Price]]*Table260616263656667686970717273747577787980818283757_34[[#This Row],[TOTAL QUANTITY
(2021 Proposal)]]</f>
        <v>45600</v>
      </c>
      <c r="M89" s="257">
        <v>2000</v>
      </c>
      <c r="N89" s="258">
        <v>22800</v>
      </c>
      <c r="O89" s="259"/>
      <c r="P89" s="260" t="s">
        <v>55</v>
      </c>
      <c r="Q89" s="288">
        <v>2000</v>
      </c>
      <c r="R89" s="258">
        <v>22800</v>
      </c>
      <c r="S89" s="259"/>
      <c r="T89" s="289" t="s">
        <v>55</v>
      </c>
      <c r="U89" s="290"/>
      <c r="V89" s="291"/>
    </row>
    <row r="90" spans="1:22">
      <c r="A90" s="216" t="s">
        <v>71</v>
      </c>
      <c r="B90" s="230">
        <v>1040101002</v>
      </c>
      <c r="C90" s="237" t="s">
        <v>76</v>
      </c>
      <c r="D90" s="224"/>
      <c r="E90" s="220" t="s">
        <v>142</v>
      </c>
      <c r="F90" s="221" t="s">
        <v>144</v>
      </c>
      <c r="G90" s="222" t="str">
        <f t="shared" si="1"/>
        <v>Betahistine, 24mg tablet</v>
      </c>
      <c r="H90" s="223"/>
      <c r="I90" s="253">
        <v>3500</v>
      </c>
      <c r="J90" s="254" t="s">
        <v>83</v>
      </c>
      <c r="K90" s="261">
        <v>30</v>
      </c>
      <c r="L90" s="256">
        <f>Table260616263656667686970717273747577787980818283757_34[[#This Row],[unit Price]]*Table260616263656667686970717273747577787980818283757_34[[#This Row],[TOTAL QUANTITY
(2021 Proposal)]]</f>
        <v>105000</v>
      </c>
      <c r="M90" s="257">
        <v>2000</v>
      </c>
      <c r="N90" s="258">
        <v>60000</v>
      </c>
      <c r="O90" s="259"/>
      <c r="P90" s="260" t="s">
        <v>55</v>
      </c>
      <c r="Q90" s="288">
        <v>1500</v>
      </c>
      <c r="R90" s="258">
        <v>45000</v>
      </c>
      <c r="S90" s="259"/>
      <c r="T90" s="289" t="s">
        <v>55</v>
      </c>
      <c r="U90" s="290"/>
      <c r="V90" s="291"/>
    </row>
    <row r="91" spans="1:22">
      <c r="A91" s="216" t="s">
        <v>71</v>
      </c>
      <c r="B91" s="230">
        <v>1040101002</v>
      </c>
      <c r="C91" s="237" t="s">
        <v>76</v>
      </c>
      <c r="D91" s="224"/>
      <c r="E91" s="220" t="s">
        <v>142</v>
      </c>
      <c r="F91" s="226" t="s">
        <v>145</v>
      </c>
      <c r="G91" s="222" t="str">
        <f t="shared" si="1"/>
        <v>Betahistine, 8mg tablet</v>
      </c>
      <c r="H91" s="223"/>
      <c r="I91" s="253">
        <v>4000</v>
      </c>
      <c r="J91" s="254" t="s">
        <v>83</v>
      </c>
      <c r="K91" s="261">
        <v>9.9</v>
      </c>
      <c r="L91" s="256">
        <f>Table260616263656667686970717273747577787980818283757_34[[#This Row],[unit Price]]*Table260616263656667686970717273747577787980818283757_34[[#This Row],[TOTAL QUANTITY
(2021 Proposal)]]</f>
        <v>39600</v>
      </c>
      <c r="M91" s="257">
        <v>2000</v>
      </c>
      <c r="N91" s="258">
        <v>19800</v>
      </c>
      <c r="O91" s="259"/>
      <c r="P91" s="260" t="s">
        <v>55</v>
      </c>
      <c r="Q91" s="288">
        <v>2000</v>
      </c>
      <c r="R91" s="258">
        <v>19800</v>
      </c>
      <c r="S91" s="259"/>
      <c r="T91" s="289" t="s">
        <v>55</v>
      </c>
      <c r="U91" s="290"/>
      <c r="V91" s="291"/>
    </row>
    <row r="92" spans="1:22">
      <c r="A92" s="216" t="s">
        <v>71</v>
      </c>
      <c r="B92" s="230">
        <v>1040101002</v>
      </c>
      <c r="C92" s="237" t="s">
        <v>76</v>
      </c>
      <c r="D92" s="224"/>
      <c r="E92" s="220" t="s">
        <v>146</v>
      </c>
      <c r="F92" s="226" t="s">
        <v>147</v>
      </c>
      <c r="G92" s="222" t="str">
        <f t="shared" si="1"/>
        <v>Betamethasone Cream , 0.1%, 5mg tube</v>
      </c>
      <c r="H92" s="223"/>
      <c r="I92" s="253">
        <v>100</v>
      </c>
      <c r="J92" s="254" t="s">
        <v>148</v>
      </c>
      <c r="K92" s="261">
        <v>40.68</v>
      </c>
      <c r="L92" s="256">
        <f>Table260616263656667686970717273747577787980818283757_34[[#This Row],[unit Price]]*Table260616263656667686970717273747577787980818283757_34[[#This Row],[TOTAL QUANTITY
(2021 Proposal)]]</f>
        <v>4068</v>
      </c>
      <c r="M92" s="257">
        <v>50</v>
      </c>
      <c r="N92" s="258">
        <v>2034</v>
      </c>
      <c r="O92" s="259"/>
      <c r="P92" s="260" t="s">
        <v>55</v>
      </c>
      <c r="Q92" s="288">
        <v>50</v>
      </c>
      <c r="R92" s="258">
        <v>2034</v>
      </c>
      <c r="S92" s="259"/>
      <c r="T92" s="289" t="s">
        <v>55</v>
      </c>
      <c r="U92" s="290"/>
      <c r="V92" s="291"/>
    </row>
    <row r="93" spans="1:22">
      <c r="A93" s="216" t="s">
        <v>71</v>
      </c>
      <c r="B93" s="230">
        <v>1040101002</v>
      </c>
      <c r="C93" s="237" t="s">
        <v>76</v>
      </c>
      <c r="D93" s="224"/>
      <c r="E93" s="220" t="s">
        <v>149</v>
      </c>
      <c r="F93" s="226" t="s">
        <v>150</v>
      </c>
      <c r="G93" s="222" t="str">
        <f t="shared" si="1"/>
        <v>Bisacodyl, 10mg suppository</v>
      </c>
      <c r="H93" s="223"/>
      <c r="I93" s="253">
        <v>150</v>
      </c>
      <c r="J93" s="254" t="s">
        <v>44</v>
      </c>
      <c r="K93" s="261">
        <v>18.98</v>
      </c>
      <c r="L93" s="256">
        <f>Table260616263656667686970717273747577787980818283757_34[[#This Row],[unit Price]]*Table260616263656667686970717273747577787980818283757_34[[#This Row],[TOTAL QUANTITY
(2021 Proposal)]]</f>
        <v>2847</v>
      </c>
      <c r="M93" s="257">
        <v>75</v>
      </c>
      <c r="N93" s="258">
        <v>1423.5</v>
      </c>
      <c r="O93" s="259"/>
      <c r="P93" s="260" t="s">
        <v>55</v>
      </c>
      <c r="Q93" s="288">
        <v>75</v>
      </c>
      <c r="R93" s="258">
        <v>1423.5</v>
      </c>
      <c r="S93" s="259"/>
      <c r="T93" s="289" t="s">
        <v>55</v>
      </c>
      <c r="U93" s="290"/>
      <c r="V93" s="291"/>
    </row>
    <row r="94" spans="1:22">
      <c r="A94" s="216" t="s">
        <v>71</v>
      </c>
      <c r="B94" s="230">
        <v>1040101002</v>
      </c>
      <c r="C94" s="237" t="s">
        <v>76</v>
      </c>
      <c r="D94" s="224"/>
      <c r="E94" s="220" t="s">
        <v>149</v>
      </c>
      <c r="F94" s="226" t="s">
        <v>151</v>
      </c>
      <c r="G94" s="222" t="str">
        <f t="shared" si="1"/>
        <v>Bisacodyl, 5 mg Tablet</v>
      </c>
      <c r="H94" s="223"/>
      <c r="I94" s="253">
        <v>1000</v>
      </c>
      <c r="J94" s="254" t="s">
        <v>83</v>
      </c>
      <c r="K94" s="261">
        <v>1.32</v>
      </c>
      <c r="L94" s="256">
        <f>Table260616263656667686970717273747577787980818283757_34[[#This Row],[unit Price]]*Table260616263656667686970717273747577787980818283757_34[[#This Row],[TOTAL QUANTITY
(2021 Proposal)]]</f>
        <v>1320</v>
      </c>
      <c r="M94" s="257">
        <v>500</v>
      </c>
      <c r="N94" s="258">
        <v>660</v>
      </c>
      <c r="O94" s="259"/>
      <c r="P94" s="260" t="s">
        <v>55</v>
      </c>
      <c r="Q94" s="288">
        <v>500</v>
      </c>
      <c r="R94" s="258">
        <v>660</v>
      </c>
      <c r="S94" s="259"/>
      <c r="T94" s="289" t="s">
        <v>55</v>
      </c>
      <c r="U94" s="290"/>
      <c r="V94" s="291"/>
    </row>
    <row r="95" spans="1:22">
      <c r="A95" s="216" t="s">
        <v>71</v>
      </c>
      <c r="B95" s="230">
        <v>1040101002</v>
      </c>
      <c r="C95" s="237" t="s">
        <v>76</v>
      </c>
      <c r="D95" s="224"/>
      <c r="E95" s="220" t="s">
        <v>149</v>
      </c>
      <c r="F95" s="226" t="s">
        <v>152</v>
      </c>
      <c r="G95" s="222" t="str">
        <f t="shared" si="1"/>
        <v>Bisacodyl, 5mg suppository</v>
      </c>
      <c r="H95" s="223"/>
      <c r="I95" s="253">
        <v>100</v>
      </c>
      <c r="J95" s="254" t="s">
        <v>44</v>
      </c>
      <c r="K95" s="261">
        <v>1.55</v>
      </c>
      <c r="L95" s="256">
        <f>Table260616263656667686970717273747577787980818283757_34[[#This Row],[unit Price]]*Table260616263656667686970717273747577787980818283757_34[[#This Row],[TOTAL QUANTITY
(2021 Proposal)]]</f>
        <v>155</v>
      </c>
      <c r="M95" s="257">
        <v>50</v>
      </c>
      <c r="N95" s="258">
        <v>77.5</v>
      </c>
      <c r="O95" s="259"/>
      <c r="P95" s="260" t="s">
        <v>55</v>
      </c>
      <c r="Q95" s="288">
        <v>50</v>
      </c>
      <c r="R95" s="258">
        <v>77.5</v>
      </c>
      <c r="S95" s="259"/>
      <c r="T95" s="289" t="s">
        <v>55</v>
      </c>
      <c r="U95" s="290"/>
      <c r="V95" s="291"/>
    </row>
    <row r="96" spans="1:22">
      <c r="A96" s="216" t="s">
        <v>71</v>
      </c>
      <c r="B96" s="230">
        <v>1040101002</v>
      </c>
      <c r="C96" s="237" t="s">
        <v>76</v>
      </c>
      <c r="D96" s="224"/>
      <c r="E96" s="220" t="s">
        <v>153</v>
      </c>
      <c r="F96" s="226" t="s">
        <v>154</v>
      </c>
      <c r="G96" s="222" t="str">
        <f t="shared" si="1"/>
        <v>Budesonide, 250mcg/ml ,2ml respiratory sol'n.</v>
      </c>
      <c r="H96" s="223"/>
      <c r="I96" s="253">
        <v>400</v>
      </c>
      <c r="J96" s="254" t="s">
        <v>155</v>
      </c>
      <c r="K96" s="261">
        <v>38.75</v>
      </c>
      <c r="L96" s="256">
        <f>Table260616263656667686970717273747577787980818283757_34[[#This Row],[unit Price]]*Table260616263656667686970717273747577787980818283757_34[[#This Row],[TOTAL QUANTITY
(2021 Proposal)]]</f>
        <v>15500</v>
      </c>
      <c r="M96" s="257">
        <v>200</v>
      </c>
      <c r="N96" s="258">
        <v>7750</v>
      </c>
      <c r="O96" s="259"/>
      <c r="P96" s="260" t="s">
        <v>55</v>
      </c>
      <c r="Q96" s="288">
        <v>200</v>
      </c>
      <c r="R96" s="258">
        <v>7750</v>
      </c>
      <c r="S96" s="259"/>
      <c r="T96" s="289" t="s">
        <v>55</v>
      </c>
      <c r="U96" s="290"/>
      <c r="V96" s="291"/>
    </row>
    <row r="97" spans="1:22" ht="24">
      <c r="A97" s="216" t="s">
        <v>71</v>
      </c>
      <c r="B97" s="230">
        <v>1040101002</v>
      </c>
      <c r="C97" s="237" t="s">
        <v>76</v>
      </c>
      <c r="D97" s="224"/>
      <c r="E97" s="220" t="s">
        <v>156</v>
      </c>
      <c r="F97" s="221" t="s">
        <v>157</v>
      </c>
      <c r="G97" s="222" t="str">
        <f t="shared" si="1"/>
        <v>Budesonide + Formoterol, 160mcg + 4.5 mcg x 60 doses dry powder inhaler</v>
      </c>
      <c r="H97" s="223"/>
      <c r="I97" s="253">
        <v>30</v>
      </c>
      <c r="J97" s="254" t="s">
        <v>158</v>
      </c>
      <c r="K97" s="261">
        <v>835.47</v>
      </c>
      <c r="L97" s="256">
        <f>Table260616263656667686970717273747577787980818283757_34[[#This Row],[unit Price]]*Table260616263656667686970717273747577787980818283757_34[[#This Row],[TOTAL QUANTITY
(2021 Proposal)]]</f>
        <v>25064.100000000002</v>
      </c>
      <c r="M97" s="257">
        <v>15</v>
      </c>
      <c r="N97" s="258">
        <v>12532.05</v>
      </c>
      <c r="O97" s="259"/>
      <c r="P97" s="260" t="s">
        <v>55</v>
      </c>
      <c r="Q97" s="288">
        <v>15</v>
      </c>
      <c r="R97" s="258">
        <v>12532.05</v>
      </c>
      <c r="S97" s="259"/>
      <c r="T97" s="289" t="s">
        <v>55</v>
      </c>
      <c r="U97" s="290"/>
      <c r="V97" s="291"/>
    </row>
    <row r="98" spans="1:22" ht="24">
      <c r="A98" s="216" t="s">
        <v>71</v>
      </c>
      <c r="B98" s="230">
        <v>1040101002</v>
      </c>
      <c r="C98" s="237" t="s">
        <v>76</v>
      </c>
      <c r="D98" s="224"/>
      <c r="E98" s="220" t="s">
        <v>156</v>
      </c>
      <c r="F98" s="226" t="s">
        <v>159</v>
      </c>
      <c r="G98" s="222" t="str">
        <f t="shared" si="1"/>
        <v>Budesonide + Formoterol, 80mcg + 4.5 mcg x 60 doses dry powder inhaler</v>
      </c>
      <c r="H98" s="223"/>
      <c r="I98" s="253">
        <v>25</v>
      </c>
      <c r="J98" s="254" t="s">
        <v>158</v>
      </c>
      <c r="K98" s="261">
        <v>731.09</v>
      </c>
      <c r="L98" s="256">
        <f>Table260616263656667686970717273747577787980818283757_34[[#This Row],[unit Price]]*Table260616263656667686970717273747577787980818283757_34[[#This Row],[TOTAL QUANTITY
(2021 Proposal)]]</f>
        <v>18277.25</v>
      </c>
      <c r="M98" s="257">
        <v>15</v>
      </c>
      <c r="N98" s="258">
        <v>10966.35</v>
      </c>
      <c r="O98" s="259"/>
      <c r="P98" s="260" t="s">
        <v>55</v>
      </c>
      <c r="Q98" s="288">
        <v>10</v>
      </c>
      <c r="R98" s="258">
        <v>7310.9</v>
      </c>
      <c r="S98" s="259"/>
      <c r="T98" s="289" t="s">
        <v>55</v>
      </c>
      <c r="U98" s="290"/>
      <c r="V98" s="291"/>
    </row>
    <row r="99" spans="1:22">
      <c r="A99" s="216" t="s">
        <v>71</v>
      </c>
      <c r="B99" s="230">
        <v>1040101002</v>
      </c>
      <c r="C99" s="237" t="s">
        <v>76</v>
      </c>
      <c r="D99" s="224"/>
      <c r="E99" s="220" t="s">
        <v>160</v>
      </c>
      <c r="F99" s="226" t="s">
        <v>161</v>
      </c>
      <c r="G99" s="222" t="str">
        <f t="shared" si="1"/>
        <v>Bupivacaine, 0.5% x 4ml amp. (spinal) as hydrochloride</v>
      </c>
      <c r="H99" s="223"/>
      <c r="I99" s="253">
        <v>60</v>
      </c>
      <c r="J99" s="254" t="s">
        <v>79</v>
      </c>
      <c r="K99" s="261">
        <v>102.33</v>
      </c>
      <c r="L99" s="256">
        <f>Table260616263656667686970717273747577787980818283757_34[[#This Row],[unit Price]]*Table260616263656667686970717273747577787980818283757_34[[#This Row],[TOTAL QUANTITY
(2021 Proposal)]]</f>
        <v>6139.8</v>
      </c>
      <c r="M99" s="257">
        <v>30</v>
      </c>
      <c r="N99" s="258">
        <v>3069.9</v>
      </c>
      <c r="O99" s="259"/>
      <c r="P99" s="260" t="s">
        <v>55</v>
      </c>
      <c r="Q99" s="288">
        <v>30</v>
      </c>
      <c r="R99" s="258">
        <v>3069.9</v>
      </c>
      <c r="S99" s="259"/>
      <c r="T99" s="289" t="s">
        <v>55</v>
      </c>
      <c r="U99" s="290"/>
      <c r="V99" s="291"/>
    </row>
    <row r="100" spans="1:22">
      <c r="A100" s="216" t="s">
        <v>71</v>
      </c>
      <c r="B100" s="230">
        <v>1040101002</v>
      </c>
      <c r="C100" s="237" t="s">
        <v>76</v>
      </c>
      <c r="D100" s="224"/>
      <c r="E100" s="220" t="s">
        <v>160</v>
      </c>
      <c r="F100" s="226" t="s">
        <v>162</v>
      </c>
      <c r="G100" s="222" t="str">
        <f t="shared" si="1"/>
        <v>Bupivacaine, 0.5%, 10ml ampule</v>
      </c>
      <c r="H100" s="223"/>
      <c r="I100" s="253">
        <v>200</v>
      </c>
      <c r="J100" s="254" t="s">
        <v>79</v>
      </c>
      <c r="K100" s="261">
        <v>95</v>
      </c>
      <c r="L100" s="256">
        <f>Table260616263656667686970717273747577787980818283757_34[[#This Row],[unit Price]]*Table260616263656667686970717273747577787980818283757_34[[#This Row],[TOTAL QUANTITY
(2021 Proposal)]]</f>
        <v>19000</v>
      </c>
      <c r="M100" s="257">
        <v>100</v>
      </c>
      <c r="N100" s="258">
        <v>9500</v>
      </c>
      <c r="O100" s="259"/>
      <c r="P100" s="260" t="s">
        <v>55</v>
      </c>
      <c r="Q100" s="288">
        <v>100</v>
      </c>
      <c r="R100" s="258">
        <v>9500</v>
      </c>
      <c r="S100" s="259"/>
      <c r="T100" s="289" t="s">
        <v>55</v>
      </c>
      <c r="U100" s="290"/>
      <c r="V100" s="291"/>
    </row>
    <row r="101" spans="1:22">
      <c r="A101" s="216" t="s">
        <v>71</v>
      </c>
      <c r="B101" s="230">
        <v>1040101002</v>
      </c>
      <c r="C101" s="229" t="s">
        <v>76</v>
      </c>
      <c r="D101" s="219"/>
      <c r="E101" s="220" t="s">
        <v>163</v>
      </c>
      <c r="F101" s="221" t="s">
        <v>164</v>
      </c>
      <c r="G101" s="222" t="str">
        <f t="shared" si="1"/>
        <v>Bupivacaine , 0.5% as Isobaric</v>
      </c>
      <c r="H101" s="223"/>
      <c r="I101" s="253">
        <v>30</v>
      </c>
      <c r="J101" s="254" t="s">
        <v>79</v>
      </c>
      <c r="K101" s="255">
        <v>156</v>
      </c>
      <c r="L101" s="256">
        <f>Table260616263656667686970717273747577787980818283757_34[[#This Row],[unit Price]]*Table260616263656667686970717273747577787980818283757_34[[#This Row],[TOTAL QUANTITY
(2021 Proposal)]]</f>
        <v>4680</v>
      </c>
      <c r="M101" s="257">
        <v>15</v>
      </c>
      <c r="N101" s="258">
        <v>2340</v>
      </c>
      <c r="O101" s="259"/>
      <c r="P101" s="260"/>
      <c r="Q101" s="288">
        <v>15</v>
      </c>
      <c r="R101" s="258"/>
      <c r="S101" s="259"/>
      <c r="T101" s="289"/>
      <c r="U101" s="290"/>
      <c r="V101" s="291"/>
    </row>
    <row r="102" spans="1:22">
      <c r="A102" s="216" t="s">
        <v>71</v>
      </c>
      <c r="B102" s="230">
        <v>1040101002</v>
      </c>
      <c r="C102" s="237" t="s">
        <v>76</v>
      </c>
      <c r="D102" s="224"/>
      <c r="E102" s="220" t="s">
        <v>165</v>
      </c>
      <c r="F102" s="226" t="s">
        <v>166</v>
      </c>
      <c r="G102" s="222" t="str">
        <f t="shared" si="1"/>
        <v xml:space="preserve">Butamirate Citrate , 50 mg MR tablet </v>
      </c>
      <c r="H102" s="223"/>
      <c r="I102" s="253">
        <v>800</v>
      </c>
      <c r="J102" s="254" t="s">
        <v>83</v>
      </c>
      <c r="K102" s="261">
        <v>13</v>
      </c>
      <c r="L102" s="256">
        <f>Table260616263656667686970717273747577787980818283757_34[[#This Row],[unit Price]]*Table260616263656667686970717273747577787980818283757_34[[#This Row],[TOTAL QUANTITY
(2021 Proposal)]]</f>
        <v>10400</v>
      </c>
      <c r="M102" s="257">
        <v>400</v>
      </c>
      <c r="N102" s="258">
        <v>5200</v>
      </c>
      <c r="O102" s="259"/>
      <c r="P102" s="260" t="s">
        <v>55</v>
      </c>
      <c r="Q102" s="288">
        <v>400</v>
      </c>
      <c r="R102" s="258">
        <v>5200</v>
      </c>
      <c r="S102" s="259"/>
      <c r="T102" s="289" t="s">
        <v>55</v>
      </c>
      <c r="U102" s="290"/>
      <c r="V102" s="291"/>
    </row>
    <row r="103" spans="1:22">
      <c r="A103" s="216" t="s">
        <v>71</v>
      </c>
      <c r="B103" s="230">
        <v>1040101002</v>
      </c>
      <c r="C103" s="237" t="s">
        <v>76</v>
      </c>
      <c r="D103" s="224"/>
      <c r="E103" s="220" t="s">
        <v>165</v>
      </c>
      <c r="F103" s="226" t="s">
        <v>167</v>
      </c>
      <c r="G103" s="222" t="str">
        <f t="shared" si="1"/>
        <v>Butamirate Citrate , 7.5 mg/5ml , 120ml syrup</v>
      </c>
      <c r="H103" s="223"/>
      <c r="I103" s="253">
        <v>100</v>
      </c>
      <c r="J103" s="254" t="s">
        <v>91</v>
      </c>
      <c r="K103" s="261">
        <v>120</v>
      </c>
      <c r="L103" s="256">
        <f>Table260616263656667686970717273747577787980818283757_34[[#This Row],[unit Price]]*Table260616263656667686970717273747577787980818283757_34[[#This Row],[TOTAL QUANTITY
(2021 Proposal)]]</f>
        <v>12000</v>
      </c>
      <c r="M103" s="257">
        <v>50</v>
      </c>
      <c r="N103" s="258">
        <v>6000</v>
      </c>
      <c r="O103" s="259"/>
      <c r="P103" s="260" t="s">
        <v>55</v>
      </c>
      <c r="Q103" s="288">
        <v>50</v>
      </c>
      <c r="R103" s="258">
        <v>6000</v>
      </c>
      <c r="S103" s="259"/>
      <c r="T103" s="289" t="s">
        <v>55</v>
      </c>
      <c r="U103" s="290"/>
      <c r="V103" s="291"/>
    </row>
    <row r="104" spans="1:22">
      <c r="A104" s="216" t="s">
        <v>71</v>
      </c>
      <c r="B104" s="230">
        <v>1040101002</v>
      </c>
      <c r="C104" s="237" t="s">
        <v>76</v>
      </c>
      <c r="D104" s="224"/>
      <c r="E104" s="220" t="s">
        <v>168</v>
      </c>
      <c r="F104" s="226" t="s">
        <v>169</v>
      </c>
      <c r="G104" s="222" t="str">
        <f t="shared" si="1"/>
        <v>Calcium Carbonate, 500mg chewable tablet</v>
      </c>
      <c r="H104" s="223"/>
      <c r="I104" s="253">
        <v>4000</v>
      </c>
      <c r="J104" s="254" t="s">
        <v>83</v>
      </c>
      <c r="K104" s="261">
        <v>4</v>
      </c>
      <c r="L104" s="256">
        <f>Table260616263656667686970717273747577787980818283757_34[[#This Row],[unit Price]]*Table260616263656667686970717273747577787980818283757_34[[#This Row],[TOTAL QUANTITY
(2021 Proposal)]]</f>
        <v>16000</v>
      </c>
      <c r="M104" s="257">
        <v>2000</v>
      </c>
      <c r="N104" s="258">
        <v>8000</v>
      </c>
      <c r="O104" s="259"/>
      <c r="P104" s="260" t="s">
        <v>55</v>
      </c>
      <c r="Q104" s="288">
        <v>2000</v>
      </c>
      <c r="R104" s="258">
        <v>8000</v>
      </c>
      <c r="S104" s="259"/>
      <c r="T104" s="289" t="s">
        <v>55</v>
      </c>
      <c r="U104" s="290"/>
      <c r="V104" s="291"/>
    </row>
    <row r="105" spans="1:22">
      <c r="A105" s="216" t="s">
        <v>71</v>
      </c>
      <c r="B105" s="230">
        <v>1040101002</v>
      </c>
      <c r="C105" s="237" t="s">
        <v>76</v>
      </c>
      <c r="D105" s="224"/>
      <c r="E105" s="220" t="s">
        <v>170</v>
      </c>
      <c r="F105" s="226" t="s">
        <v>171</v>
      </c>
      <c r="G105" s="222" t="str">
        <f t="shared" si="1"/>
        <v>Calcium Gluconate, 10%, 10 mL Vial</v>
      </c>
      <c r="H105" s="223"/>
      <c r="I105" s="253">
        <v>40</v>
      </c>
      <c r="J105" s="254" t="s">
        <v>94</v>
      </c>
      <c r="K105" s="261">
        <v>27</v>
      </c>
      <c r="L105" s="256">
        <f>Table260616263656667686970717273747577787980818283757_34[[#This Row],[unit Price]]*Table260616263656667686970717273747577787980818283757_34[[#This Row],[TOTAL QUANTITY
(2021 Proposal)]]</f>
        <v>1080</v>
      </c>
      <c r="M105" s="257">
        <v>20</v>
      </c>
      <c r="N105" s="258">
        <v>540</v>
      </c>
      <c r="O105" s="259"/>
      <c r="P105" s="260" t="s">
        <v>55</v>
      </c>
      <c r="Q105" s="288">
        <v>20</v>
      </c>
      <c r="R105" s="258">
        <v>540</v>
      </c>
      <c r="S105" s="259"/>
      <c r="T105" s="289" t="s">
        <v>55</v>
      </c>
      <c r="U105" s="290"/>
      <c r="V105" s="291"/>
    </row>
    <row r="106" spans="1:22">
      <c r="A106" s="216" t="s">
        <v>71</v>
      </c>
      <c r="B106" s="230">
        <v>1040101002</v>
      </c>
      <c r="C106" s="237" t="s">
        <v>76</v>
      </c>
      <c r="D106" s="224"/>
      <c r="E106" s="220" t="s">
        <v>172</v>
      </c>
      <c r="F106" s="226" t="s">
        <v>173</v>
      </c>
      <c r="G106" s="222" t="str">
        <f t="shared" si="1"/>
        <v>Captopril, 25mg tablet</v>
      </c>
      <c r="H106" s="223"/>
      <c r="I106" s="253">
        <v>2000</v>
      </c>
      <c r="J106" s="254" t="s">
        <v>83</v>
      </c>
      <c r="K106" s="261">
        <v>1.3</v>
      </c>
      <c r="L106" s="256">
        <f>Table260616263656667686970717273747577787980818283757_34[[#This Row],[unit Price]]*Table260616263656667686970717273747577787980818283757_34[[#This Row],[TOTAL QUANTITY
(2021 Proposal)]]</f>
        <v>2600</v>
      </c>
      <c r="M106" s="257">
        <v>1000</v>
      </c>
      <c r="N106" s="258">
        <v>1300</v>
      </c>
      <c r="O106" s="259"/>
      <c r="P106" s="260" t="s">
        <v>55</v>
      </c>
      <c r="Q106" s="288">
        <v>1000</v>
      </c>
      <c r="R106" s="258">
        <v>1300</v>
      </c>
      <c r="S106" s="259"/>
      <c r="T106" s="289" t="s">
        <v>55</v>
      </c>
      <c r="U106" s="290"/>
      <c r="V106" s="291"/>
    </row>
    <row r="107" spans="1:22">
      <c r="A107" s="216" t="s">
        <v>71</v>
      </c>
      <c r="B107" s="230">
        <v>1040101002</v>
      </c>
      <c r="C107" s="237" t="s">
        <v>76</v>
      </c>
      <c r="D107" s="224"/>
      <c r="E107" s="220" t="s">
        <v>174</v>
      </c>
      <c r="F107" s="221" t="s">
        <v>175</v>
      </c>
      <c r="G107" s="222" t="str">
        <f t="shared" si="1"/>
        <v>Carboprost, 125 mcg/0.5 ml Solution</v>
      </c>
      <c r="H107" s="223"/>
      <c r="I107" s="253">
        <v>8</v>
      </c>
      <c r="J107" s="254" t="s">
        <v>91</v>
      </c>
      <c r="K107" s="261">
        <v>174</v>
      </c>
      <c r="L107" s="256">
        <f>Table260616263656667686970717273747577787980818283757_34[[#This Row],[unit Price]]*Table260616263656667686970717273747577787980818283757_34[[#This Row],[TOTAL QUANTITY
(2021 Proposal)]]</f>
        <v>1392</v>
      </c>
      <c r="M107" s="257">
        <v>4</v>
      </c>
      <c r="N107" s="258">
        <v>696</v>
      </c>
      <c r="O107" s="259"/>
      <c r="P107" s="260" t="s">
        <v>55</v>
      </c>
      <c r="Q107" s="288">
        <v>4</v>
      </c>
      <c r="R107" s="258">
        <v>696</v>
      </c>
      <c r="S107" s="259"/>
      <c r="T107" s="289" t="s">
        <v>55</v>
      </c>
      <c r="U107" s="290"/>
      <c r="V107" s="291"/>
    </row>
    <row r="108" spans="1:22">
      <c r="A108" s="216" t="s">
        <v>71</v>
      </c>
      <c r="B108" s="230">
        <v>1040101002</v>
      </c>
      <c r="C108" s="237" t="s">
        <v>76</v>
      </c>
      <c r="D108" s="224"/>
      <c r="E108" s="220" t="s">
        <v>176</v>
      </c>
      <c r="F108" s="226" t="s">
        <v>177</v>
      </c>
      <c r="G108" s="222" t="str">
        <f t="shared" si="1"/>
        <v>Cefalexin, 100mg/ml, 10 ml oral drops</v>
      </c>
      <c r="H108" s="223"/>
      <c r="I108" s="253">
        <v>500</v>
      </c>
      <c r="J108" s="254" t="s">
        <v>91</v>
      </c>
      <c r="K108" s="261">
        <v>20.54</v>
      </c>
      <c r="L108" s="256">
        <f>Table260616263656667686970717273747577787980818283757_34[[#This Row],[unit Price]]*Table260616263656667686970717273747577787980818283757_34[[#This Row],[TOTAL QUANTITY
(2021 Proposal)]]</f>
        <v>10270</v>
      </c>
      <c r="M108" s="257">
        <v>250</v>
      </c>
      <c r="N108" s="258">
        <v>5135</v>
      </c>
      <c r="O108" s="259"/>
      <c r="P108" s="260" t="s">
        <v>55</v>
      </c>
      <c r="Q108" s="288">
        <v>250</v>
      </c>
      <c r="R108" s="258">
        <v>5135</v>
      </c>
      <c r="S108" s="259"/>
      <c r="T108" s="289" t="s">
        <v>55</v>
      </c>
      <c r="U108" s="290"/>
      <c r="V108" s="291"/>
    </row>
    <row r="109" spans="1:22">
      <c r="A109" s="216" t="s">
        <v>71</v>
      </c>
      <c r="B109" s="230">
        <v>1040101002</v>
      </c>
      <c r="C109" s="237" t="s">
        <v>76</v>
      </c>
      <c r="D109" s="224"/>
      <c r="E109" s="220" t="s">
        <v>176</v>
      </c>
      <c r="F109" s="226" t="s">
        <v>178</v>
      </c>
      <c r="G109" s="222" t="str">
        <f t="shared" si="1"/>
        <v xml:space="preserve">Cefalexin, 250 mg/5 mL, 60 mL Bottle </v>
      </c>
      <c r="H109" s="223"/>
      <c r="I109" s="253">
        <v>500</v>
      </c>
      <c r="J109" s="254" t="s">
        <v>91</v>
      </c>
      <c r="K109" s="261">
        <v>26.25</v>
      </c>
      <c r="L109" s="256">
        <f>Table260616263656667686970717273747577787980818283757_34[[#This Row],[unit Price]]*Table260616263656667686970717273747577787980818283757_34[[#This Row],[TOTAL QUANTITY
(2021 Proposal)]]</f>
        <v>13125</v>
      </c>
      <c r="M109" s="257">
        <v>250</v>
      </c>
      <c r="N109" s="258">
        <v>6562.5</v>
      </c>
      <c r="O109" s="259"/>
      <c r="P109" s="260" t="s">
        <v>55</v>
      </c>
      <c r="Q109" s="288">
        <v>250</v>
      </c>
      <c r="R109" s="258">
        <v>6562.5</v>
      </c>
      <c r="S109" s="259"/>
      <c r="T109" s="289" t="s">
        <v>55</v>
      </c>
      <c r="U109" s="290"/>
      <c r="V109" s="291"/>
    </row>
    <row r="110" spans="1:22">
      <c r="A110" s="216" t="s">
        <v>71</v>
      </c>
      <c r="B110" s="230">
        <v>1040101002</v>
      </c>
      <c r="C110" s="237" t="s">
        <v>76</v>
      </c>
      <c r="D110" s="224"/>
      <c r="E110" s="220" t="s">
        <v>176</v>
      </c>
      <c r="F110" s="226" t="s">
        <v>107</v>
      </c>
      <c r="G110" s="222" t="str">
        <f t="shared" si="1"/>
        <v>Cefalexin, 500mg capsule</v>
      </c>
      <c r="H110" s="223"/>
      <c r="I110" s="253">
        <v>15000</v>
      </c>
      <c r="J110" s="254" t="s">
        <v>105</v>
      </c>
      <c r="K110" s="261">
        <v>2.81</v>
      </c>
      <c r="L110" s="256">
        <f>Table260616263656667686970717273747577787980818283757_34[[#This Row],[unit Price]]*Table260616263656667686970717273747577787980818283757_34[[#This Row],[TOTAL QUANTITY
(2021 Proposal)]]</f>
        <v>42150</v>
      </c>
      <c r="M110" s="257">
        <v>8000</v>
      </c>
      <c r="N110" s="258">
        <v>22480</v>
      </c>
      <c r="O110" s="259"/>
      <c r="P110" s="260" t="s">
        <v>55</v>
      </c>
      <c r="Q110" s="288">
        <v>7000</v>
      </c>
      <c r="R110" s="258">
        <v>19670</v>
      </c>
      <c r="S110" s="259"/>
      <c r="T110" s="289" t="s">
        <v>55</v>
      </c>
      <c r="U110" s="290"/>
      <c r="V110" s="291"/>
    </row>
    <row r="111" spans="1:22">
      <c r="A111" s="216" t="s">
        <v>71</v>
      </c>
      <c r="B111" s="230">
        <v>1040101002</v>
      </c>
      <c r="C111" s="229" t="s">
        <v>76</v>
      </c>
      <c r="D111" s="219"/>
      <c r="E111" s="220" t="s">
        <v>179</v>
      </c>
      <c r="F111" s="221" t="s">
        <v>180</v>
      </c>
      <c r="G111" s="222" t="str">
        <f t="shared" si="1"/>
        <v>Cefalexin , 125mg/5ml, susp 60ml</v>
      </c>
      <c r="H111" s="223"/>
      <c r="I111" s="253">
        <v>288</v>
      </c>
      <c r="J111" s="254" t="s">
        <v>91</v>
      </c>
      <c r="K111" s="255">
        <v>28</v>
      </c>
      <c r="L111" s="256">
        <f>Table260616263656667686970717273747577787980818283757_34[[#This Row],[unit Price]]*Table260616263656667686970717273747577787980818283757_34[[#This Row],[TOTAL QUANTITY
(2021 Proposal)]]</f>
        <v>8064</v>
      </c>
      <c r="M111" s="257">
        <v>144</v>
      </c>
      <c r="N111" s="258">
        <v>4032</v>
      </c>
      <c r="O111" s="259"/>
      <c r="P111" s="260"/>
      <c r="Q111" s="288">
        <v>144</v>
      </c>
      <c r="R111" s="258"/>
      <c r="S111" s="259"/>
      <c r="T111" s="289"/>
      <c r="U111" s="290"/>
      <c r="V111" s="291"/>
    </row>
    <row r="112" spans="1:22">
      <c r="A112" s="216" t="s">
        <v>71</v>
      </c>
      <c r="B112" s="230">
        <v>1040101002</v>
      </c>
      <c r="C112" s="237" t="s">
        <v>76</v>
      </c>
      <c r="D112" s="224"/>
      <c r="E112" s="220" t="s">
        <v>181</v>
      </c>
      <c r="F112" s="226" t="s">
        <v>182</v>
      </c>
      <c r="G112" s="222" t="str">
        <f t="shared" si="1"/>
        <v xml:space="preserve">Cefazolin , 1g vial </v>
      </c>
      <c r="H112" s="223"/>
      <c r="I112" s="253">
        <v>800</v>
      </c>
      <c r="J112" s="254" t="s">
        <v>94</v>
      </c>
      <c r="K112" s="261">
        <v>17.88</v>
      </c>
      <c r="L112" s="256">
        <f>Table260616263656667686970717273747577787980818283757_34[[#This Row],[unit Price]]*Table260616263656667686970717273747577787980818283757_34[[#This Row],[TOTAL QUANTITY
(2021 Proposal)]]</f>
        <v>14304</v>
      </c>
      <c r="M112" s="257">
        <v>400</v>
      </c>
      <c r="N112" s="258">
        <v>7152</v>
      </c>
      <c r="O112" s="259"/>
      <c r="P112" s="260" t="s">
        <v>55</v>
      </c>
      <c r="Q112" s="288">
        <v>400</v>
      </c>
      <c r="R112" s="258">
        <v>7152</v>
      </c>
      <c r="S112" s="259"/>
      <c r="T112" s="289" t="s">
        <v>55</v>
      </c>
      <c r="U112" s="290"/>
      <c r="V112" s="291"/>
    </row>
    <row r="113" spans="1:22">
      <c r="A113" s="216" t="s">
        <v>71</v>
      </c>
      <c r="B113" s="230">
        <v>1040101002</v>
      </c>
      <c r="C113" s="237" t="s">
        <v>76</v>
      </c>
      <c r="D113" s="224"/>
      <c r="E113" s="220" t="s">
        <v>183</v>
      </c>
      <c r="F113" s="226" t="s">
        <v>184</v>
      </c>
      <c r="G113" s="222" t="str">
        <f t="shared" si="1"/>
        <v>Cefixime, 100mg/5ml, 60ml suspension</v>
      </c>
      <c r="H113" s="223"/>
      <c r="I113" s="253">
        <v>100</v>
      </c>
      <c r="J113" s="254" t="s">
        <v>91</v>
      </c>
      <c r="K113" s="261">
        <v>162.88</v>
      </c>
      <c r="L113" s="256">
        <f>Table260616263656667686970717273747577787980818283757_34[[#This Row],[unit Price]]*Table260616263656667686970717273747577787980818283757_34[[#This Row],[TOTAL QUANTITY
(2021 Proposal)]]</f>
        <v>16288</v>
      </c>
      <c r="M113" s="257">
        <v>50</v>
      </c>
      <c r="N113" s="258">
        <v>8144</v>
      </c>
      <c r="O113" s="259"/>
      <c r="P113" s="260" t="s">
        <v>55</v>
      </c>
      <c r="Q113" s="288">
        <v>50</v>
      </c>
      <c r="R113" s="258">
        <v>8144</v>
      </c>
      <c r="S113" s="259"/>
      <c r="T113" s="289" t="s">
        <v>55</v>
      </c>
      <c r="U113" s="290"/>
      <c r="V113" s="291"/>
    </row>
    <row r="114" spans="1:22">
      <c r="A114" s="216" t="s">
        <v>71</v>
      </c>
      <c r="B114" s="230">
        <v>1040101002</v>
      </c>
      <c r="C114" s="237" t="s">
        <v>76</v>
      </c>
      <c r="D114" s="224"/>
      <c r="E114" s="220" t="s">
        <v>183</v>
      </c>
      <c r="F114" s="226" t="s">
        <v>185</v>
      </c>
      <c r="G114" s="222" t="str">
        <f t="shared" si="1"/>
        <v>Cefixime, 200mg capsule</v>
      </c>
      <c r="H114" s="223"/>
      <c r="I114" s="253">
        <v>3500</v>
      </c>
      <c r="J114" s="254" t="s">
        <v>105</v>
      </c>
      <c r="K114" s="261">
        <v>9.06</v>
      </c>
      <c r="L114" s="256">
        <f>Table260616263656667686970717273747577787980818283757_34[[#This Row],[unit Price]]*Table260616263656667686970717273747577787980818283757_34[[#This Row],[TOTAL QUANTITY
(2021 Proposal)]]</f>
        <v>31710</v>
      </c>
      <c r="M114" s="257">
        <v>2000</v>
      </c>
      <c r="N114" s="258">
        <v>18120</v>
      </c>
      <c r="O114" s="259"/>
      <c r="P114" s="260" t="s">
        <v>55</v>
      </c>
      <c r="Q114" s="288">
        <v>1500</v>
      </c>
      <c r="R114" s="258">
        <v>13590</v>
      </c>
      <c r="S114" s="259"/>
      <c r="T114" s="289" t="s">
        <v>55</v>
      </c>
      <c r="U114" s="290"/>
      <c r="V114" s="291"/>
    </row>
    <row r="115" spans="1:22">
      <c r="A115" s="216" t="s">
        <v>71</v>
      </c>
      <c r="B115" s="230">
        <v>1040101002</v>
      </c>
      <c r="C115" s="237" t="s">
        <v>76</v>
      </c>
      <c r="D115" s="224"/>
      <c r="E115" s="220" t="s">
        <v>183</v>
      </c>
      <c r="F115" s="226" t="s">
        <v>186</v>
      </c>
      <c r="G115" s="222" t="str">
        <f t="shared" si="1"/>
        <v>Cefixime, 20mg/ml, 10ml suspension</v>
      </c>
      <c r="H115" s="223"/>
      <c r="I115" s="253">
        <v>72</v>
      </c>
      <c r="J115" s="254" t="s">
        <v>91</v>
      </c>
      <c r="K115" s="261">
        <v>150</v>
      </c>
      <c r="L115" s="256">
        <f>Table260616263656667686970717273747577787980818283757_34[[#This Row],[unit Price]]*Table260616263656667686970717273747577787980818283757_34[[#This Row],[TOTAL QUANTITY
(2021 Proposal)]]</f>
        <v>10800</v>
      </c>
      <c r="M115" s="257">
        <v>36</v>
      </c>
      <c r="N115" s="258">
        <v>5400</v>
      </c>
      <c r="O115" s="259"/>
      <c r="P115" s="260" t="s">
        <v>55</v>
      </c>
      <c r="Q115" s="288">
        <v>36</v>
      </c>
      <c r="R115" s="258">
        <v>5400</v>
      </c>
      <c r="S115" s="259"/>
      <c r="T115" s="289" t="s">
        <v>55</v>
      </c>
      <c r="U115" s="290"/>
      <c r="V115" s="291"/>
    </row>
    <row r="116" spans="1:22">
      <c r="A116" s="216" t="s">
        <v>71</v>
      </c>
      <c r="B116" s="230">
        <v>1040101002</v>
      </c>
      <c r="C116" s="237" t="s">
        <v>76</v>
      </c>
      <c r="D116" s="224"/>
      <c r="E116" s="220" t="s">
        <v>187</v>
      </c>
      <c r="F116" s="226" t="s">
        <v>113</v>
      </c>
      <c r="G116" s="222" t="str">
        <f t="shared" si="1"/>
        <v>Ceftazidime , 500mg vial</v>
      </c>
      <c r="H116" s="223"/>
      <c r="I116" s="253">
        <v>80</v>
      </c>
      <c r="J116" s="254" t="s">
        <v>94</v>
      </c>
      <c r="K116" s="261">
        <v>64.930000000000007</v>
      </c>
      <c r="L116" s="256">
        <f>Table260616263656667686970717273747577787980818283757_34[[#This Row],[unit Price]]*Table260616263656667686970717273747577787980818283757_34[[#This Row],[TOTAL QUANTITY
(2021 Proposal)]]</f>
        <v>5194.4000000000005</v>
      </c>
      <c r="M116" s="257">
        <v>40</v>
      </c>
      <c r="N116" s="258">
        <v>2597.1999999999998</v>
      </c>
      <c r="O116" s="259"/>
      <c r="P116" s="260" t="s">
        <v>55</v>
      </c>
      <c r="Q116" s="288">
        <v>40</v>
      </c>
      <c r="R116" s="258">
        <v>2597.1999999999998</v>
      </c>
      <c r="S116" s="259"/>
      <c r="T116" s="289" t="s">
        <v>55</v>
      </c>
      <c r="U116" s="290"/>
      <c r="V116" s="291"/>
    </row>
    <row r="117" spans="1:22">
      <c r="A117" s="216" t="s">
        <v>71</v>
      </c>
      <c r="B117" s="230">
        <v>1040101002</v>
      </c>
      <c r="C117" s="237" t="s">
        <v>76</v>
      </c>
      <c r="D117" s="224"/>
      <c r="E117" s="220" t="s">
        <v>188</v>
      </c>
      <c r="F117" s="226" t="s">
        <v>189</v>
      </c>
      <c r="G117" s="222" t="str">
        <f t="shared" si="1"/>
        <v>Ceftriaxone, 1g + 10ml diluent vial</v>
      </c>
      <c r="H117" s="223"/>
      <c r="I117" s="253">
        <v>6500</v>
      </c>
      <c r="J117" s="254" t="s">
        <v>94</v>
      </c>
      <c r="K117" s="261">
        <v>18.47</v>
      </c>
      <c r="L117" s="256">
        <f>Table260616263656667686970717273747577787980818283757_34[[#This Row],[unit Price]]*Table260616263656667686970717273747577787980818283757_34[[#This Row],[TOTAL QUANTITY
(2021 Proposal)]]</f>
        <v>120054.99999999999</v>
      </c>
      <c r="M117" s="257">
        <v>3000</v>
      </c>
      <c r="N117" s="258">
        <v>55410</v>
      </c>
      <c r="O117" s="259"/>
      <c r="P117" s="260" t="s">
        <v>55</v>
      </c>
      <c r="Q117" s="288">
        <v>3500</v>
      </c>
      <c r="R117" s="258">
        <v>64645</v>
      </c>
      <c r="S117" s="259"/>
      <c r="T117" s="289" t="s">
        <v>55</v>
      </c>
      <c r="U117" s="290"/>
      <c r="V117" s="291"/>
    </row>
    <row r="118" spans="1:22">
      <c r="A118" s="216" t="s">
        <v>71</v>
      </c>
      <c r="B118" s="230">
        <v>1040101002</v>
      </c>
      <c r="C118" s="237" t="s">
        <v>76</v>
      </c>
      <c r="D118" s="224"/>
      <c r="E118" s="220" t="s">
        <v>190</v>
      </c>
      <c r="F118" s="226" t="s">
        <v>191</v>
      </c>
      <c r="G118" s="222" t="str">
        <f t="shared" si="1"/>
        <v>Cefuroxime , 250 mg/5 mL, 120 ml Granule for suspension</v>
      </c>
      <c r="H118" s="223"/>
      <c r="I118" s="253">
        <v>360</v>
      </c>
      <c r="J118" s="254" t="s">
        <v>91</v>
      </c>
      <c r="K118" s="261">
        <v>151</v>
      </c>
      <c r="L118" s="256">
        <f>Table260616263656667686970717273747577787980818283757_34[[#This Row],[unit Price]]*Table260616263656667686970717273747577787980818283757_34[[#This Row],[TOTAL QUANTITY
(2021 Proposal)]]</f>
        <v>54360</v>
      </c>
      <c r="M118" s="257">
        <v>200</v>
      </c>
      <c r="N118" s="258">
        <v>30200</v>
      </c>
      <c r="O118" s="259"/>
      <c r="P118" s="260" t="s">
        <v>55</v>
      </c>
      <c r="Q118" s="288">
        <v>160</v>
      </c>
      <c r="R118" s="258">
        <v>24160</v>
      </c>
      <c r="S118" s="259"/>
      <c r="T118" s="289" t="s">
        <v>55</v>
      </c>
      <c r="U118" s="290"/>
      <c r="V118" s="291"/>
    </row>
    <row r="119" spans="1:22">
      <c r="A119" s="216" t="s">
        <v>71</v>
      </c>
      <c r="B119" s="230">
        <v>1040101002</v>
      </c>
      <c r="C119" s="237" t="s">
        <v>76</v>
      </c>
      <c r="D119" s="224"/>
      <c r="E119" s="220" t="s">
        <v>190</v>
      </c>
      <c r="F119" s="226" t="s">
        <v>139</v>
      </c>
      <c r="G119" s="222" t="str">
        <f t="shared" si="1"/>
        <v>Cefuroxime , 500mg tablet</v>
      </c>
      <c r="H119" s="223"/>
      <c r="I119" s="253">
        <v>8000</v>
      </c>
      <c r="J119" s="254" t="s">
        <v>83</v>
      </c>
      <c r="K119" s="261">
        <v>9.4600000000000009</v>
      </c>
      <c r="L119" s="256">
        <f>Table260616263656667686970717273747577787980818283757_34[[#This Row],[unit Price]]*Table260616263656667686970717273747577787980818283757_34[[#This Row],[TOTAL QUANTITY
(2021 Proposal)]]</f>
        <v>75680</v>
      </c>
      <c r="M119" s="257">
        <v>4000</v>
      </c>
      <c r="N119" s="258">
        <v>37840</v>
      </c>
      <c r="O119" s="259"/>
      <c r="P119" s="260" t="s">
        <v>55</v>
      </c>
      <c r="Q119" s="288">
        <v>4000</v>
      </c>
      <c r="R119" s="258">
        <v>37840</v>
      </c>
      <c r="S119" s="259"/>
      <c r="T119" s="289" t="s">
        <v>55</v>
      </c>
      <c r="U119" s="290"/>
      <c r="V119" s="291"/>
    </row>
    <row r="120" spans="1:22">
      <c r="A120" s="216" t="s">
        <v>71</v>
      </c>
      <c r="B120" s="230">
        <v>1040101002</v>
      </c>
      <c r="C120" s="237" t="s">
        <v>76</v>
      </c>
      <c r="D120" s="224"/>
      <c r="E120" s="220" t="s">
        <v>190</v>
      </c>
      <c r="F120" s="226" t="s">
        <v>192</v>
      </c>
      <c r="G120" s="222" t="str">
        <f t="shared" si="1"/>
        <v xml:space="preserve">Cefuroxime , 750mg vial </v>
      </c>
      <c r="H120" s="223"/>
      <c r="I120" s="253">
        <v>6500</v>
      </c>
      <c r="J120" s="254" t="s">
        <v>94</v>
      </c>
      <c r="K120" s="261">
        <v>17.77</v>
      </c>
      <c r="L120" s="256">
        <f>Table260616263656667686970717273747577787980818283757_34[[#This Row],[unit Price]]*Table260616263656667686970717273747577787980818283757_34[[#This Row],[TOTAL QUANTITY
(2021 Proposal)]]</f>
        <v>115505</v>
      </c>
      <c r="M120" s="257">
        <v>3000</v>
      </c>
      <c r="N120" s="258">
        <v>53310</v>
      </c>
      <c r="O120" s="259"/>
      <c r="P120" s="260" t="s">
        <v>55</v>
      </c>
      <c r="Q120" s="288">
        <v>3500</v>
      </c>
      <c r="R120" s="258">
        <v>62195</v>
      </c>
      <c r="S120" s="259"/>
      <c r="T120" s="289" t="s">
        <v>55</v>
      </c>
      <c r="U120" s="290"/>
      <c r="V120" s="291"/>
    </row>
    <row r="121" spans="1:22">
      <c r="A121" s="216" t="s">
        <v>71</v>
      </c>
      <c r="B121" s="230">
        <v>1040101002</v>
      </c>
      <c r="C121" s="237" t="s">
        <v>76</v>
      </c>
      <c r="D121" s="224"/>
      <c r="E121" s="220" t="s">
        <v>193</v>
      </c>
      <c r="F121" s="226" t="s">
        <v>185</v>
      </c>
      <c r="G121" s="222" t="str">
        <f t="shared" si="1"/>
        <v>Celecoxib, 200mg capsule</v>
      </c>
      <c r="H121" s="223"/>
      <c r="I121" s="253">
        <v>15000</v>
      </c>
      <c r="J121" s="254" t="s">
        <v>105</v>
      </c>
      <c r="K121" s="261">
        <v>3.25</v>
      </c>
      <c r="L121" s="256">
        <f>Table260616263656667686970717273747577787980818283757_34[[#This Row],[unit Price]]*Table260616263656667686970717273747577787980818283757_34[[#This Row],[TOTAL QUANTITY
(2021 Proposal)]]</f>
        <v>48750</v>
      </c>
      <c r="M121" s="257">
        <v>7500</v>
      </c>
      <c r="N121" s="258">
        <v>24375</v>
      </c>
      <c r="O121" s="259"/>
      <c r="P121" s="260" t="s">
        <v>55</v>
      </c>
      <c r="Q121" s="288">
        <v>7500</v>
      </c>
      <c r="R121" s="258">
        <v>24375</v>
      </c>
      <c r="S121" s="259"/>
      <c r="T121" s="289" t="s">
        <v>55</v>
      </c>
      <c r="U121" s="290"/>
      <c r="V121" s="291"/>
    </row>
    <row r="122" spans="1:22">
      <c r="A122" s="216" t="s">
        <v>71</v>
      </c>
      <c r="B122" s="230">
        <v>1040101002</v>
      </c>
      <c r="C122" s="237" t="s">
        <v>76</v>
      </c>
      <c r="D122" s="224"/>
      <c r="E122" s="220" t="s">
        <v>194</v>
      </c>
      <c r="F122" s="226" t="s">
        <v>195</v>
      </c>
      <c r="G122" s="222" t="str">
        <f t="shared" si="1"/>
        <v>Cetirizine , 10 mg Tablet</v>
      </c>
      <c r="H122" s="223"/>
      <c r="I122" s="253">
        <v>6000</v>
      </c>
      <c r="J122" s="254" t="s">
        <v>83</v>
      </c>
      <c r="K122" s="261">
        <v>0.42</v>
      </c>
      <c r="L122" s="256">
        <f>Table260616263656667686970717273747577787980818283757_34[[#This Row],[unit Price]]*Table260616263656667686970717273747577787980818283757_34[[#This Row],[TOTAL QUANTITY
(2021 Proposal)]]</f>
        <v>2520</v>
      </c>
      <c r="M122" s="257">
        <v>3000</v>
      </c>
      <c r="N122" s="258">
        <v>1260</v>
      </c>
      <c r="O122" s="259"/>
      <c r="P122" s="260" t="s">
        <v>55</v>
      </c>
      <c r="Q122" s="288">
        <v>3000</v>
      </c>
      <c r="R122" s="258">
        <v>1260</v>
      </c>
      <c r="S122" s="259"/>
      <c r="T122" s="289" t="s">
        <v>55</v>
      </c>
      <c r="U122" s="290"/>
      <c r="V122" s="291"/>
    </row>
    <row r="123" spans="1:22">
      <c r="A123" s="216" t="s">
        <v>71</v>
      </c>
      <c r="B123" s="230">
        <v>1040101002</v>
      </c>
      <c r="C123" s="237" t="s">
        <v>76</v>
      </c>
      <c r="D123" s="224"/>
      <c r="E123" s="220" t="s">
        <v>194</v>
      </c>
      <c r="F123" s="226" t="s">
        <v>196</v>
      </c>
      <c r="G123" s="222" t="str">
        <f t="shared" si="1"/>
        <v>Cetirizine , 1mg/mL, 30 mL Bottle</v>
      </c>
      <c r="H123" s="223"/>
      <c r="I123" s="253">
        <v>400</v>
      </c>
      <c r="J123" s="254" t="s">
        <v>91</v>
      </c>
      <c r="K123" s="261">
        <v>65</v>
      </c>
      <c r="L123" s="256">
        <f>Table260616263656667686970717273747577787980818283757_34[[#This Row],[unit Price]]*Table260616263656667686970717273747577787980818283757_34[[#This Row],[TOTAL QUANTITY
(2021 Proposal)]]</f>
        <v>26000</v>
      </c>
      <c r="M123" s="257">
        <v>200</v>
      </c>
      <c r="N123" s="258">
        <v>13000</v>
      </c>
      <c r="O123" s="259"/>
      <c r="P123" s="260" t="s">
        <v>55</v>
      </c>
      <c r="Q123" s="288">
        <v>200</v>
      </c>
      <c r="R123" s="258">
        <v>13000</v>
      </c>
      <c r="S123" s="259"/>
      <c r="T123" s="289" t="s">
        <v>55</v>
      </c>
      <c r="U123" s="290"/>
      <c r="V123" s="291"/>
    </row>
    <row r="124" spans="1:22" ht="24">
      <c r="A124" s="216" t="s">
        <v>71</v>
      </c>
      <c r="B124" s="230">
        <v>1040101002</v>
      </c>
      <c r="C124" s="237" t="s">
        <v>76</v>
      </c>
      <c r="D124" s="224"/>
      <c r="E124" s="220" t="s">
        <v>197</v>
      </c>
      <c r="F124" s="226" t="s">
        <v>198</v>
      </c>
      <c r="G124" s="222" t="str">
        <f t="shared" si="1"/>
        <v>Cetirizine (as Dihydrochloride), 5mg/5 ml, 30 ml Syrup</v>
      </c>
      <c r="H124" s="223"/>
      <c r="I124" s="253">
        <v>500</v>
      </c>
      <c r="J124" s="254" t="s">
        <v>91</v>
      </c>
      <c r="K124" s="261">
        <v>70</v>
      </c>
      <c r="L124" s="256">
        <f>Table260616263656667686970717273747577787980818283757_34[[#This Row],[unit Price]]*Table260616263656667686970717273747577787980818283757_34[[#This Row],[TOTAL QUANTITY
(2021 Proposal)]]</f>
        <v>35000</v>
      </c>
      <c r="M124" s="257">
        <v>250</v>
      </c>
      <c r="N124" s="258">
        <v>17500</v>
      </c>
      <c r="O124" s="259"/>
      <c r="P124" s="260" t="s">
        <v>55</v>
      </c>
      <c r="Q124" s="288">
        <v>250</v>
      </c>
      <c r="R124" s="258">
        <v>17500</v>
      </c>
      <c r="S124" s="259"/>
      <c r="T124" s="289" t="s">
        <v>55</v>
      </c>
      <c r="U124" s="290"/>
      <c r="V124" s="291"/>
    </row>
    <row r="125" spans="1:22">
      <c r="A125" s="216" t="s">
        <v>71</v>
      </c>
      <c r="B125" s="230">
        <v>1040101002</v>
      </c>
      <c r="C125" s="237" t="s">
        <v>76</v>
      </c>
      <c r="D125" s="224"/>
      <c r="E125" s="220" t="s">
        <v>199</v>
      </c>
      <c r="F125" s="226" t="s">
        <v>200</v>
      </c>
      <c r="G125" s="222" t="str">
        <f t="shared" si="1"/>
        <v>Chloramphenicol, 1 gram vial</v>
      </c>
      <c r="H125" s="223"/>
      <c r="I125" s="253">
        <v>500</v>
      </c>
      <c r="J125" s="254" t="s">
        <v>94</v>
      </c>
      <c r="K125" s="261">
        <v>38.979999999999997</v>
      </c>
      <c r="L125" s="256">
        <f>Table260616263656667686970717273747577787980818283757_34[[#This Row],[unit Price]]*Table260616263656667686970717273747577787980818283757_34[[#This Row],[TOTAL QUANTITY
(2021 Proposal)]]</f>
        <v>19490</v>
      </c>
      <c r="M125" s="257">
        <v>250</v>
      </c>
      <c r="N125" s="258">
        <v>9745</v>
      </c>
      <c r="O125" s="259"/>
      <c r="P125" s="260" t="s">
        <v>55</v>
      </c>
      <c r="Q125" s="288">
        <v>250</v>
      </c>
      <c r="R125" s="258">
        <v>9745</v>
      </c>
      <c r="S125" s="259"/>
      <c r="T125" s="289" t="s">
        <v>55</v>
      </c>
      <c r="U125" s="290"/>
      <c r="V125" s="291"/>
    </row>
    <row r="126" spans="1:22">
      <c r="A126" s="216" t="s">
        <v>71</v>
      </c>
      <c r="B126" s="230">
        <v>1040101002</v>
      </c>
      <c r="C126" s="237" t="s">
        <v>76</v>
      </c>
      <c r="D126" s="224"/>
      <c r="E126" s="220" t="s">
        <v>199</v>
      </c>
      <c r="F126" s="226" t="s">
        <v>201</v>
      </c>
      <c r="G126" s="222" t="str">
        <f t="shared" si="1"/>
        <v>Chloramphenicol, 125mg /5ml, 60ml suspension</v>
      </c>
      <c r="H126" s="223"/>
      <c r="I126" s="253">
        <v>200</v>
      </c>
      <c r="J126" s="254" t="s">
        <v>91</v>
      </c>
      <c r="K126" s="261">
        <v>34</v>
      </c>
      <c r="L126" s="256">
        <f>Table260616263656667686970717273747577787980818283757_34[[#This Row],[unit Price]]*Table260616263656667686970717273747577787980818283757_34[[#This Row],[TOTAL QUANTITY
(2021 Proposal)]]</f>
        <v>6800</v>
      </c>
      <c r="M126" s="257">
        <v>100</v>
      </c>
      <c r="N126" s="258">
        <v>3400</v>
      </c>
      <c r="O126" s="259"/>
      <c r="P126" s="260" t="s">
        <v>55</v>
      </c>
      <c r="Q126" s="288">
        <v>100</v>
      </c>
      <c r="R126" s="258">
        <v>3400</v>
      </c>
      <c r="S126" s="259"/>
      <c r="T126" s="289" t="s">
        <v>55</v>
      </c>
      <c r="U126" s="290"/>
      <c r="V126" s="291"/>
    </row>
    <row r="127" spans="1:22">
      <c r="A127" s="216" t="s">
        <v>71</v>
      </c>
      <c r="B127" s="230">
        <v>1040101002</v>
      </c>
      <c r="C127" s="237" t="s">
        <v>76</v>
      </c>
      <c r="D127" s="224"/>
      <c r="E127" s="220" t="s">
        <v>199</v>
      </c>
      <c r="F127" s="226" t="s">
        <v>107</v>
      </c>
      <c r="G127" s="222" t="str">
        <f t="shared" si="1"/>
        <v>Chloramphenicol, 500mg capsule</v>
      </c>
      <c r="H127" s="223"/>
      <c r="I127" s="253">
        <v>3000</v>
      </c>
      <c r="J127" s="254" t="s">
        <v>105</v>
      </c>
      <c r="K127" s="261">
        <v>1.75</v>
      </c>
      <c r="L127" s="256">
        <f>Table260616263656667686970717273747577787980818283757_34[[#This Row],[unit Price]]*Table260616263656667686970717273747577787980818283757_34[[#This Row],[TOTAL QUANTITY
(2021 Proposal)]]</f>
        <v>5250</v>
      </c>
      <c r="M127" s="257">
        <v>1500</v>
      </c>
      <c r="N127" s="258">
        <v>2625</v>
      </c>
      <c r="O127" s="259"/>
      <c r="P127" s="260" t="s">
        <v>55</v>
      </c>
      <c r="Q127" s="288">
        <v>1500</v>
      </c>
      <c r="R127" s="258">
        <v>2625</v>
      </c>
      <c r="S127" s="259"/>
      <c r="T127" s="289" t="s">
        <v>55</v>
      </c>
      <c r="U127" s="290"/>
      <c r="V127" s="291"/>
    </row>
    <row r="128" spans="1:22" ht="24">
      <c r="A128" s="216" t="s">
        <v>71</v>
      </c>
      <c r="B128" s="230">
        <v>1040101002</v>
      </c>
      <c r="C128" s="237" t="s">
        <v>76</v>
      </c>
      <c r="D128" s="224"/>
      <c r="E128" s="220" t="s">
        <v>202</v>
      </c>
      <c r="F128" s="226" t="s">
        <v>203</v>
      </c>
      <c r="G128" s="222" t="str">
        <f t="shared" si="1"/>
        <v>Chlorphenamine (Chlorpheniramine) , 10mg/ml, 1ml ampule</v>
      </c>
      <c r="H128" s="223"/>
      <c r="I128" s="253">
        <v>80</v>
      </c>
      <c r="J128" s="254" t="s">
        <v>79</v>
      </c>
      <c r="K128" s="261">
        <v>11.94</v>
      </c>
      <c r="L128" s="256">
        <f>Table260616263656667686970717273747577787980818283757_34[[#This Row],[unit Price]]*Table260616263656667686970717273747577787980818283757_34[[#This Row],[TOTAL QUANTITY
(2021 Proposal)]]</f>
        <v>955.19999999999993</v>
      </c>
      <c r="M128" s="257">
        <v>40</v>
      </c>
      <c r="N128" s="258">
        <v>477.6</v>
      </c>
      <c r="O128" s="259"/>
      <c r="P128" s="260" t="s">
        <v>55</v>
      </c>
      <c r="Q128" s="288">
        <v>40</v>
      </c>
      <c r="R128" s="258">
        <v>477.6</v>
      </c>
      <c r="S128" s="259"/>
      <c r="T128" s="289" t="s">
        <v>55</v>
      </c>
      <c r="U128" s="290"/>
      <c r="V128" s="291"/>
    </row>
    <row r="129" spans="1:22" ht="24">
      <c r="A129" s="216" t="s">
        <v>71</v>
      </c>
      <c r="B129" s="230">
        <v>1040101002</v>
      </c>
      <c r="C129" s="237" t="s">
        <v>76</v>
      </c>
      <c r="D129" s="224"/>
      <c r="E129" s="220" t="s">
        <v>202</v>
      </c>
      <c r="F129" s="226" t="s">
        <v>204</v>
      </c>
      <c r="G129" s="222" t="str">
        <f t="shared" si="1"/>
        <v>Chlorphenamine (Chlorpheniramine) , 4mg tablet</v>
      </c>
      <c r="H129" s="223"/>
      <c r="I129" s="253">
        <v>500</v>
      </c>
      <c r="J129" s="254" t="s">
        <v>83</v>
      </c>
      <c r="K129" s="261">
        <v>0.4</v>
      </c>
      <c r="L129" s="256">
        <f>Table260616263656667686970717273747577787980818283757_34[[#This Row],[unit Price]]*Table260616263656667686970717273747577787980818283757_34[[#This Row],[TOTAL QUANTITY
(2021 Proposal)]]</f>
        <v>200</v>
      </c>
      <c r="M129" s="257">
        <v>300</v>
      </c>
      <c r="N129" s="258">
        <v>120</v>
      </c>
      <c r="O129" s="259"/>
      <c r="P129" s="260" t="s">
        <v>55</v>
      </c>
      <c r="Q129" s="288">
        <v>200</v>
      </c>
      <c r="R129" s="258">
        <v>80</v>
      </c>
      <c r="S129" s="259"/>
      <c r="T129" s="289" t="s">
        <v>55</v>
      </c>
      <c r="U129" s="290"/>
      <c r="V129" s="291"/>
    </row>
    <row r="130" spans="1:22">
      <c r="A130" s="216" t="s">
        <v>71</v>
      </c>
      <c r="B130" s="230">
        <v>1040101002</v>
      </c>
      <c r="C130" s="237" t="s">
        <v>76</v>
      </c>
      <c r="D130" s="224"/>
      <c r="E130" s="220" t="s">
        <v>205</v>
      </c>
      <c r="F130" s="226" t="s">
        <v>206</v>
      </c>
      <c r="G130" s="222" t="str">
        <f t="shared" si="1"/>
        <v>Cinnarizine, 25mg tab.</v>
      </c>
      <c r="H130" s="223"/>
      <c r="I130" s="253">
        <v>2000</v>
      </c>
      <c r="J130" s="254" t="s">
        <v>83</v>
      </c>
      <c r="K130" s="261">
        <v>0.95</v>
      </c>
      <c r="L130" s="256">
        <f>Table260616263656667686970717273747577787980818283757_34[[#This Row],[unit Price]]*Table260616263656667686970717273747577787980818283757_34[[#This Row],[TOTAL QUANTITY
(2021 Proposal)]]</f>
        <v>1900</v>
      </c>
      <c r="M130" s="257">
        <v>1000</v>
      </c>
      <c r="N130" s="258">
        <v>950</v>
      </c>
      <c r="O130" s="259"/>
      <c r="P130" s="260" t="s">
        <v>55</v>
      </c>
      <c r="Q130" s="288">
        <v>1000</v>
      </c>
      <c r="R130" s="258">
        <v>950</v>
      </c>
      <c r="S130" s="259"/>
      <c r="T130" s="289" t="s">
        <v>55</v>
      </c>
      <c r="U130" s="290"/>
      <c r="V130" s="291"/>
    </row>
    <row r="131" spans="1:22">
      <c r="A131" s="216" t="s">
        <v>71</v>
      </c>
      <c r="B131" s="230">
        <v>1040101002</v>
      </c>
      <c r="C131" s="237" t="s">
        <v>76</v>
      </c>
      <c r="D131" s="224"/>
      <c r="E131" s="220" t="s">
        <v>207</v>
      </c>
      <c r="F131" s="226" t="s">
        <v>139</v>
      </c>
      <c r="G131" s="222" t="str">
        <f t="shared" si="1"/>
        <v>Ciprofloxacin, 500mg tablet</v>
      </c>
      <c r="H131" s="223"/>
      <c r="I131" s="253">
        <v>8000</v>
      </c>
      <c r="J131" s="254" t="s">
        <v>83</v>
      </c>
      <c r="K131" s="261">
        <v>1.52</v>
      </c>
      <c r="L131" s="256">
        <f>Table260616263656667686970717273747577787980818283757_34[[#This Row],[unit Price]]*Table260616263656667686970717273747577787980818283757_34[[#This Row],[TOTAL QUANTITY
(2021 Proposal)]]</f>
        <v>12160</v>
      </c>
      <c r="M131" s="257">
        <v>4000</v>
      </c>
      <c r="N131" s="258">
        <v>6080</v>
      </c>
      <c r="O131" s="259"/>
      <c r="P131" s="260" t="s">
        <v>55</v>
      </c>
      <c r="Q131" s="288">
        <v>4000</v>
      </c>
      <c r="R131" s="258">
        <v>6080</v>
      </c>
      <c r="S131" s="259"/>
      <c r="T131" s="289" t="s">
        <v>55</v>
      </c>
      <c r="U131" s="290"/>
      <c r="V131" s="291"/>
    </row>
    <row r="132" spans="1:22">
      <c r="A132" s="216" t="s">
        <v>71</v>
      </c>
      <c r="B132" s="230">
        <v>1040101002</v>
      </c>
      <c r="C132" s="237" t="s">
        <v>76</v>
      </c>
      <c r="D132" s="224"/>
      <c r="E132" s="220" t="s">
        <v>208</v>
      </c>
      <c r="F132" s="226" t="s">
        <v>209</v>
      </c>
      <c r="G132" s="222" t="str">
        <f t="shared" si="1"/>
        <v>Ciprofloxacin , 2mg/ml, 100ml vial</v>
      </c>
      <c r="H132" s="223"/>
      <c r="I132" s="253">
        <v>70</v>
      </c>
      <c r="J132" s="254" t="s">
        <v>94</v>
      </c>
      <c r="K132" s="261">
        <v>24.22</v>
      </c>
      <c r="L132" s="256">
        <f>Table260616263656667686970717273747577787980818283757_34[[#This Row],[unit Price]]*Table260616263656667686970717273747577787980818283757_34[[#This Row],[TOTAL QUANTITY
(2021 Proposal)]]</f>
        <v>1695.3999999999999</v>
      </c>
      <c r="M132" s="257">
        <v>35</v>
      </c>
      <c r="N132" s="258">
        <v>847.7</v>
      </c>
      <c r="O132" s="259"/>
      <c r="P132" s="260" t="s">
        <v>55</v>
      </c>
      <c r="Q132" s="288">
        <v>35</v>
      </c>
      <c r="R132" s="258">
        <v>847.7</v>
      </c>
      <c r="S132" s="259"/>
      <c r="T132" s="289" t="s">
        <v>55</v>
      </c>
      <c r="U132" s="290"/>
      <c r="V132" s="291"/>
    </row>
    <row r="133" spans="1:22">
      <c r="A133" s="216" t="s">
        <v>71</v>
      </c>
      <c r="B133" s="230">
        <v>1040101002</v>
      </c>
      <c r="C133" s="237" t="s">
        <v>76</v>
      </c>
      <c r="D133" s="224"/>
      <c r="E133" s="220" t="s">
        <v>210</v>
      </c>
      <c r="F133" s="226" t="s">
        <v>211</v>
      </c>
      <c r="G133" s="222" t="str">
        <f t="shared" si="1"/>
        <v>Clarithromycin, 125mg/5ml,  50ml susp.</v>
      </c>
      <c r="H133" s="223"/>
      <c r="I133" s="253">
        <v>288</v>
      </c>
      <c r="J133" s="254" t="s">
        <v>91</v>
      </c>
      <c r="K133" s="261">
        <v>160.32</v>
      </c>
      <c r="L133" s="256">
        <f>Table260616263656667686970717273747577787980818283757_34[[#This Row],[unit Price]]*Table260616263656667686970717273747577787980818283757_34[[#This Row],[TOTAL QUANTITY
(2021 Proposal)]]</f>
        <v>46172.159999999996</v>
      </c>
      <c r="M133" s="257">
        <v>144</v>
      </c>
      <c r="N133" s="258">
        <v>23086.080000000002</v>
      </c>
      <c r="O133" s="259"/>
      <c r="P133" s="260" t="s">
        <v>55</v>
      </c>
      <c r="Q133" s="288">
        <v>144</v>
      </c>
      <c r="R133" s="258">
        <v>23086.080000000002</v>
      </c>
      <c r="S133" s="259"/>
      <c r="T133" s="289" t="s">
        <v>55</v>
      </c>
      <c r="U133" s="290"/>
      <c r="V133" s="291"/>
    </row>
    <row r="134" spans="1:22">
      <c r="A134" s="216" t="s">
        <v>71</v>
      </c>
      <c r="B134" s="230">
        <v>1040101002</v>
      </c>
      <c r="C134" s="237" t="s">
        <v>76</v>
      </c>
      <c r="D134" s="224"/>
      <c r="E134" s="220" t="s">
        <v>210</v>
      </c>
      <c r="F134" s="226" t="s">
        <v>139</v>
      </c>
      <c r="G134" s="222" t="str">
        <f t="shared" si="1"/>
        <v>Clarithromycin, 500mg tablet</v>
      </c>
      <c r="H134" s="223"/>
      <c r="I134" s="253">
        <v>8000</v>
      </c>
      <c r="J134" s="254" t="s">
        <v>83</v>
      </c>
      <c r="K134" s="261">
        <v>10.99</v>
      </c>
      <c r="L134" s="256">
        <f>Table260616263656667686970717273747577787980818283757_34[[#This Row],[unit Price]]*Table260616263656667686970717273747577787980818283757_34[[#This Row],[TOTAL QUANTITY
(2021 Proposal)]]</f>
        <v>87920</v>
      </c>
      <c r="M134" s="257">
        <v>4000</v>
      </c>
      <c r="N134" s="258">
        <v>43960</v>
      </c>
      <c r="O134" s="259"/>
      <c r="P134" s="260" t="s">
        <v>55</v>
      </c>
      <c r="Q134" s="288">
        <v>4000</v>
      </c>
      <c r="R134" s="258">
        <v>43960</v>
      </c>
      <c r="S134" s="259"/>
      <c r="T134" s="289" t="s">
        <v>55</v>
      </c>
      <c r="U134" s="290"/>
      <c r="V134" s="291"/>
    </row>
    <row r="135" spans="1:22">
      <c r="A135" s="216" t="s">
        <v>71</v>
      </c>
      <c r="B135" s="230">
        <v>1040101002</v>
      </c>
      <c r="C135" s="237" t="s">
        <v>76</v>
      </c>
      <c r="D135" s="224"/>
      <c r="E135" s="220" t="s">
        <v>212</v>
      </c>
      <c r="F135" s="226" t="s">
        <v>213</v>
      </c>
      <c r="G135" s="222" t="str">
        <f t="shared" si="1"/>
        <v>Clindamycin, 150mg/ml, 2ml ampule</v>
      </c>
      <c r="H135" s="223"/>
      <c r="I135" s="253">
        <v>500</v>
      </c>
      <c r="J135" s="254" t="s">
        <v>79</v>
      </c>
      <c r="K135" s="261">
        <v>91</v>
      </c>
      <c r="L135" s="256">
        <f>Table260616263656667686970717273747577787980818283757_34[[#This Row],[unit Price]]*Table260616263656667686970717273747577787980818283757_34[[#This Row],[TOTAL QUANTITY
(2021 Proposal)]]</f>
        <v>45500</v>
      </c>
      <c r="M135" s="257">
        <v>250</v>
      </c>
      <c r="N135" s="258">
        <v>22750</v>
      </c>
      <c r="O135" s="259"/>
      <c r="P135" s="260" t="s">
        <v>55</v>
      </c>
      <c r="Q135" s="288">
        <v>250</v>
      </c>
      <c r="R135" s="258">
        <v>22750</v>
      </c>
      <c r="S135" s="259"/>
      <c r="T135" s="289" t="s">
        <v>55</v>
      </c>
      <c r="U135" s="290"/>
      <c r="V135" s="291"/>
    </row>
    <row r="136" spans="1:22">
      <c r="A136" s="216" t="s">
        <v>71</v>
      </c>
      <c r="B136" s="230">
        <v>1040101002</v>
      </c>
      <c r="C136" s="237" t="s">
        <v>76</v>
      </c>
      <c r="D136" s="224"/>
      <c r="E136" s="220" t="s">
        <v>212</v>
      </c>
      <c r="F136" s="226" t="s">
        <v>214</v>
      </c>
      <c r="G136" s="222" t="str">
        <f t="shared" si="1"/>
        <v>Clindamycin, 300mg capsule</v>
      </c>
      <c r="H136" s="223"/>
      <c r="I136" s="253">
        <v>3000</v>
      </c>
      <c r="J136" s="254" t="s">
        <v>105</v>
      </c>
      <c r="K136" s="261">
        <v>5.5</v>
      </c>
      <c r="L136" s="256">
        <f>Table260616263656667686970717273747577787980818283757_34[[#This Row],[unit Price]]*Table260616263656667686970717273747577787980818283757_34[[#This Row],[TOTAL QUANTITY
(2021 Proposal)]]</f>
        <v>16500</v>
      </c>
      <c r="M136" s="257">
        <v>2000</v>
      </c>
      <c r="N136" s="258">
        <v>11000</v>
      </c>
      <c r="O136" s="259"/>
      <c r="P136" s="260" t="s">
        <v>55</v>
      </c>
      <c r="Q136" s="288">
        <v>1000</v>
      </c>
      <c r="R136" s="258">
        <v>5500</v>
      </c>
      <c r="S136" s="259"/>
      <c r="T136" s="289" t="s">
        <v>55</v>
      </c>
      <c r="U136" s="290"/>
      <c r="V136" s="291"/>
    </row>
    <row r="137" spans="1:22">
      <c r="A137" s="216" t="s">
        <v>71</v>
      </c>
      <c r="B137" s="230">
        <v>1040101002</v>
      </c>
      <c r="C137" s="237" t="s">
        <v>76</v>
      </c>
      <c r="D137" s="224"/>
      <c r="E137" s="220" t="s">
        <v>212</v>
      </c>
      <c r="F137" s="226" t="s">
        <v>215</v>
      </c>
      <c r="G137" s="222" t="str">
        <f t="shared" si="1"/>
        <v>Clindamycin, 75 mg/5 mL, 60 ml Suspension</v>
      </c>
      <c r="H137" s="223"/>
      <c r="I137" s="253">
        <v>70</v>
      </c>
      <c r="J137" s="254" t="s">
        <v>91</v>
      </c>
      <c r="K137" s="261">
        <v>353.89</v>
      </c>
      <c r="L137" s="256">
        <f>Table260616263656667686970717273747577787980818283757_34[[#This Row],[unit Price]]*Table260616263656667686970717273747577787980818283757_34[[#This Row],[TOTAL QUANTITY
(2021 Proposal)]]</f>
        <v>24772.3</v>
      </c>
      <c r="M137" s="257">
        <v>35</v>
      </c>
      <c r="N137" s="258">
        <v>12386.15</v>
      </c>
      <c r="O137" s="259"/>
      <c r="P137" s="260" t="s">
        <v>55</v>
      </c>
      <c r="Q137" s="288">
        <v>35</v>
      </c>
      <c r="R137" s="258">
        <v>12386.15</v>
      </c>
      <c r="S137" s="259"/>
      <c r="T137" s="289" t="s">
        <v>55</v>
      </c>
      <c r="U137" s="290"/>
      <c r="V137" s="291"/>
    </row>
    <row r="138" spans="1:22">
      <c r="A138" s="216" t="s">
        <v>71</v>
      </c>
      <c r="B138" s="230">
        <v>1040101002</v>
      </c>
      <c r="C138" s="237" t="s">
        <v>76</v>
      </c>
      <c r="D138" s="224"/>
      <c r="E138" s="220" t="s">
        <v>216</v>
      </c>
      <c r="F138" s="221" t="s">
        <v>217</v>
      </c>
      <c r="G138" s="222" t="str">
        <f t="shared" si="1"/>
        <v>Clonidine , 150mcg/ml, 1ml ampule</v>
      </c>
      <c r="H138" s="223"/>
      <c r="I138" s="253">
        <v>120</v>
      </c>
      <c r="J138" s="254" t="s">
        <v>79</v>
      </c>
      <c r="K138" s="261">
        <v>95.04</v>
      </c>
      <c r="L138" s="256">
        <f>Table260616263656667686970717273747577787980818283757_34[[#This Row],[unit Price]]*Table260616263656667686970717273747577787980818283757_34[[#This Row],[TOTAL QUANTITY
(2021 Proposal)]]</f>
        <v>11404.800000000001</v>
      </c>
      <c r="M138" s="257">
        <v>60</v>
      </c>
      <c r="N138" s="258">
        <v>5702.4</v>
      </c>
      <c r="O138" s="259"/>
      <c r="P138" s="260" t="s">
        <v>55</v>
      </c>
      <c r="Q138" s="288">
        <v>60</v>
      </c>
      <c r="R138" s="258">
        <v>5702.4</v>
      </c>
      <c r="S138" s="259"/>
      <c r="T138" s="289" t="s">
        <v>55</v>
      </c>
      <c r="U138" s="290"/>
      <c r="V138" s="291"/>
    </row>
    <row r="139" spans="1:22">
      <c r="A139" s="216" t="s">
        <v>71</v>
      </c>
      <c r="B139" s="230">
        <v>1040101002</v>
      </c>
      <c r="C139" s="237" t="s">
        <v>76</v>
      </c>
      <c r="D139" s="224"/>
      <c r="E139" s="220" t="s">
        <v>216</v>
      </c>
      <c r="F139" s="221" t="s">
        <v>218</v>
      </c>
      <c r="G139" s="222" t="str">
        <f t="shared" si="1"/>
        <v>Clonidine , 75mcg tablet</v>
      </c>
      <c r="H139" s="223"/>
      <c r="I139" s="253">
        <v>5000</v>
      </c>
      <c r="J139" s="254" t="s">
        <v>83</v>
      </c>
      <c r="K139" s="261">
        <v>5.22</v>
      </c>
      <c r="L139" s="256">
        <f>Table260616263656667686970717273747577787980818283757_34[[#This Row],[unit Price]]*Table260616263656667686970717273747577787980818283757_34[[#This Row],[TOTAL QUANTITY
(2021 Proposal)]]</f>
        <v>26100</v>
      </c>
      <c r="M139" s="257">
        <v>3000</v>
      </c>
      <c r="N139" s="258">
        <v>15660</v>
      </c>
      <c r="O139" s="259"/>
      <c r="P139" s="260" t="s">
        <v>55</v>
      </c>
      <c r="Q139" s="288">
        <v>2000</v>
      </c>
      <c r="R139" s="258">
        <v>10440</v>
      </c>
      <c r="S139" s="259"/>
      <c r="T139" s="289" t="s">
        <v>55</v>
      </c>
      <c r="U139" s="290"/>
      <c r="V139" s="291"/>
    </row>
    <row r="140" spans="1:22">
      <c r="A140" s="216" t="s">
        <v>71</v>
      </c>
      <c r="B140" s="230">
        <v>1040101002</v>
      </c>
      <c r="C140" s="237" t="s">
        <v>76</v>
      </c>
      <c r="D140" s="224"/>
      <c r="E140" s="220" t="s">
        <v>219</v>
      </c>
      <c r="F140" s="221" t="s">
        <v>220</v>
      </c>
      <c r="G140" s="222" t="str">
        <f t="shared" ref="G140:G203" si="2">CONCATENATE(E140,", ",F140,)</f>
        <v>Clopidogrel , 75mg tablet</v>
      </c>
      <c r="H140" s="223"/>
      <c r="I140" s="253">
        <v>15000</v>
      </c>
      <c r="J140" s="254" t="s">
        <v>83</v>
      </c>
      <c r="K140" s="261">
        <v>1.26</v>
      </c>
      <c r="L140" s="256">
        <f>Table260616263656667686970717273747577787980818283757_34[[#This Row],[unit Price]]*Table260616263656667686970717273747577787980818283757_34[[#This Row],[TOTAL QUANTITY
(2021 Proposal)]]</f>
        <v>18900</v>
      </c>
      <c r="M140" s="257">
        <v>7500</v>
      </c>
      <c r="N140" s="258">
        <v>9450</v>
      </c>
      <c r="O140" s="259"/>
      <c r="P140" s="260" t="s">
        <v>55</v>
      </c>
      <c r="Q140" s="288">
        <v>7500</v>
      </c>
      <c r="R140" s="258">
        <v>9450</v>
      </c>
      <c r="S140" s="259"/>
      <c r="T140" s="289" t="s">
        <v>55</v>
      </c>
      <c r="U140" s="290"/>
      <c r="V140" s="291"/>
    </row>
    <row r="141" spans="1:22">
      <c r="A141" s="216" t="s">
        <v>71</v>
      </c>
      <c r="B141" s="230">
        <v>1040101002</v>
      </c>
      <c r="C141" s="237" t="s">
        <v>76</v>
      </c>
      <c r="D141" s="224"/>
      <c r="E141" s="220" t="s">
        <v>221</v>
      </c>
      <c r="F141" s="221" t="s">
        <v>222</v>
      </c>
      <c r="G141" s="222" t="str">
        <f t="shared" si="2"/>
        <v>Cloxacillin (as Sodium), 250 mg/5mL, 60 mL Bottle</v>
      </c>
      <c r="H141" s="223"/>
      <c r="I141" s="253">
        <v>288</v>
      </c>
      <c r="J141" s="254" t="s">
        <v>91</v>
      </c>
      <c r="K141" s="261">
        <v>30.13</v>
      </c>
      <c r="L141" s="256">
        <f>Table260616263656667686970717273747577787980818283757_34[[#This Row],[unit Price]]*Table260616263656667686970717273747577787980818283757_34[[#This Row],[TOTAL QUANTITY
(2021 Proposal)]]</f>
        <v>8677.44</v>
      </c>
      <c r="M141" s="257">
        <v>144</v>
      </c>
      <c r="N141" s="258">
        <v>4338.72</v>
      </c>
      <c r="O141" s="259"/>
      <c r="P141" s="260" t="s">
        <v>55</v>
      </c>
      <c r="Q141" s="288">
        <v>144</v>
      </c>
      <c r="R141" s="258">
        <v>4338.72</v>
      </c>
      <c r="S141" s="259"/>
      <c r="T141" s="289" t="s">
        <v>55</v>
      </c>
      <c r="U141" s="290"/>
      <c r="V141" s="291"/>
    </row>
    <row r="142" spans="1:22">
      <c r="A142" s="216" t="s">
        <v>71</v>
      </c>
      <c r="B142" s="230">
        <v>1040101002</v>
      </c>
      <c r="C142" s="237" t="s">
        <v>76</v>
      </c>
      <c r="D142" s="224"/>
      <c r="E142" s="220" t="s">
        <v>221</v>
      </c>
      <c r="F142" s="221" t="s">
        <v>107</v>
      </c>
      <c r="G142" s="222" t="str">
        <f t="shared" si="2"/>
        <v>Cloxacillin (as Sodium), 500mg capsule</v>
      </c>
      <c r="H142" s="223"/>
      <c r="I142" s="253">
        <v>1000</v>
      </c>
      <c r="J142" s="254" t="s">
        <v>105</v>
      </c>
      <c r="K142" s="261">
        <v>2.96</v>
      </c>
      <c r="L142" s="256">
        <f>Table260616263656667686970717273747577787980818283757_34[[#This Row],[unit Price]]*Table260616263656667686970717273747577787980818283757_34[[#This Row],[TOTAL QUANTITY
(2021 Proposal)]]</f>
        <v>2960</v>
      </c>
      <c r="M142" s="257">
        <v>500</v>
      </c>
      <c r="N142" s="258">
        <v>1480</v>
      </c>
      <c r="O142" s="259"/>
      <c r="P142" s="260" t="s">
        <v>55</v>
      </c>
      <c r="Q142" s="288">
        <v>500</v>
      </c>
      <c r="R142" s="258">
        <v>1480</v>
      </c>
      <c r="S142" s="259"/>
      <c r="T142" s="289" t="s">
        <v>55</v>
      </c>
      <c r="U142" s="290"/>
      <c r="V142" s="291"/>
    </row>
    <row r="143" spans="1:22" ht="24">
      <c r="A143" s="216" t="s">
        <v>71</v>
      </c>
      <c r="B143" s="230">
        <v>1040101002</v>
      </c>
      <c r="C143" s="237" t="s">
        <v>76</v>
      </c>
      <c r="D143" s="224"/>
      <c r="E143" s="220" t="s">
        <v>223</v>
      </c>
      <c r="F143" s="221" t="s">
        <v>224</v>
      </c>
      <c r="G143" s="222" t="str">
        <f t="shared" si="2"/>
        <v>Co-amoxiclav (Amoxicillin + Potassium Clavulanate), 200 mg + 28.5 mg/5 mL, 70 mL Suspension</v>
      </c>
      <c r="H143" s="223"/>
      <c r="I143" s="253">
        <v>144</v>
      </c>
      <c r="J143" s="254" t="s">
        <v>91</v>
      </c>
      <c r="K143" s="261">
        <v>115.76</v>
      </c>
      <c r="L143" s="256">
        <f>Table260616263656667686970717273747577787980818283757_34[[#This Row],[unit Price]]*Table260616263656667686970717273747577787980818283757_34[[#This Row],[TOTAL QUANTITY
(2021 Proposal)]]</f>
        <v>16669.440000000002</v>
      </c>
      <c r="M143" s="257">
        <v>72</v>
      </c>
      <c r="N143" s="258">
        <v>8334.7199999999993</v>
      </c>
      <c r="O143" s="259"/>
      <c r="P143" s="260" t="s">
        <v>55</v>
      </c>
      <c r="Q143" s="288">
        <v>72</v>
      </c>
      <c r="R143" s="258">
        <v>8334.7199999999993</v>
      </c>
      <c r="S143" s="259"/>
      <c r="T143" s="289" t="s">
        <v>55</v>
      </c>
      <c r="U143" s="290"/>
      <c r="V143" s="291"/>
    </row>
    <row r="144" spans="1:22" ht="24">
      <c r="A144" s="216" t="s">
        <v>71</v>
      </c>
      <c r="B144" s="230">
        <v>1040101002</v>
      </c>
      <c r="C144" s="237" t="s">
        <v>76</v>
      </c>
      <c r="D144" s="224"/>
      <c r="E144" s="220" t="s">
        <v>223</v>
      </c>
      <c r="F144" s="221" t="s">
        <v>225</v>
      </c>
      <c r="G144" s="222" t="str">
        <f t="shared" si="2"/>
        <v>Co-amoxiclav (Amoxicillin + Potassium Clavulanate), 400 mg + 57 mg/5 mL, 70 mL Suspension</v>
      </c>
      <c r="H144" s="223"/>
      <c r="I144" s="253">
        <v>400</v>
      </c>
      <c r="J144" s="254" t="s">
        <v>91</v>
      </c>
      <c r="K144" s="261">
        <v>195</v>
      </c>
      <c r="L144" s="256">
        <f>Table260616263656667686970717273747577787980818283757_34[[#This Row],[unit Price]]*Table260616263656667686970717273747577787980818283757_34[[#This Row],[TOTAL QUANTITY
(2021 Proposal)]]</f>
        <v>78000</v>
      </c>
      <c r="M144" s="257">
        <v>200</v>
      </c>
      <c r="N144" s="258">
        <v>39000</v>
      </c>
      <c r="O144" s="259"/>
      <c r="P144" s="260" t="s">
        <v>55</v>
      </c>
      <c r="Q144" s="288">
        <v>200</v>
      </c>
      <c r="R144" s="258">
        <v>39000</v>
      </c>
      <c r="S144" s="259"/>
      <c r="T144" s="289" t="s">
        <v>55</v>
      </c>
      <c r="U144" s="290"/>
      <c r="V144" s="291"/>
    </row>
    <row r="145" spans="1:22" ht="24">
      <c r="A145" s="216" t="s">
        <v>71</v>
      </c>
      <c r="B145" s="230">
        <v>1040101002</v>
      </c>
      <c r="C145" s="237" t="s">
        <v>76</v>
      </c>
      <c r="D145" s="224"/>
      <c r="E145" s="220" t="s">
        <v>223</v>
      </c>
      <c r="F145" s="221" t="s">
        <v>226</v>
      </c>
      <c r="G145" s="222" t="str">
        <f t="shared" si="2"/>
        <v>Co-amoxiclav (Amoxicillin + Potassium Clavulanate), 500 mg + 125 mg Tablet</v>
      </c>
      <c r="H145" s="223"/>
      <c r="I145" s="253">
        <v>7000</v>
      </c>
      <c r="J145" s="254" t="s">
        <v>83</v>
      </c>
      <c r="K145" s="261">
        <v>7.98</v>
      </c>
      <c r="L145" s="256">
        <f>Table260616263656667686970717273747577787980818283757_34[[#This Row],[unit Price]]*Table260616263656667686970717273747577787980818283757_34[[#This Row],[TOTAL QUANTITY
(2021 Proposal)]]</f>
        <v>55860</v>
      </c>
      <c r="M145" s="257">
        <v>3500</v>
      </c>
      <c r="N145" s="258">
        <v>27930</v>
      </c>
      <c r="O145" s="259"/>
      <c r="P145" s="260" t="s">
        <v>55</v>
      </c>
      <c r="Q145" s="288">
        <v>3500</v>
      </c>
      <c r="R145" s="258">
        <v>27930</v>
      </c>
      <c r="S145" s="259"/>
      <c r="T145" s="289" t="s">
        <v>55</v>
      </c>
      <c r="U145" s="290"/>
      <c r="V145" s="291"/>
    </row>
    <row r="146" spans="1:22">
      <c r="A146" s="216" t="s">
        <v>71</v>
      </c>
      <c r="B146" s="230">
        <v>1040101002</v>
      </c>
      <c r="C146" s="237" t="s">
        <v>76</v>
      </c>
      <c r="D146" s="224"/>
      <c r="E146" s="220" t="s">
        <v>227</v>
      </c>
      <c r="F146" s="221" t="s">
        <v>228</v>
      </c>
      <c r="G146" s="222" t="str">
        <f t="shared" si="2"/>
        <v>Colchicine, 500mcg tablet</v>
      </c>
      <c r="H146" s="223"/>
      <c r="I146" s="253">
        <v>6000</v>
      </c>
      <c r="J146" s="254" t="s">
        <v>83</v>
      </c>
      <c r="K146" s="261">
        <v>2.25</v>
      </c>
      <c r="L146" s="256">
        <f>Table260616263656667686970717273747577787980818283757_34[[#This Row],[unit Price]]*Table260616263656667686970717273747577787980818283757_34[[#This Row],[TOTAL QUANTITY
(2021 Proposal)]]</f>
        <v>13500</v>
      </c>
      <c r="M146" s="257">
        <v>3000</v>
      </c>
      <c r="N146" s="258">
        <v>6750</v>
      </c>
      <c r="O146" s="259"/>
      <c r="P146" s="260" t="s">
        <v>55</v>
      </c>
      <c r="Q146" s="288">
        <v>3000</v>
      </c>
      <c r="R146" s="258">
        <v>6750</v>
      </c>
      <c r="S146" s="259"/>
      <c r="T146" s="289" t="s">
        <v>55</v>
      </c>
      <c r="U146" s="290"/>
      <c r="V146" s="291"/>
    </row>
    <row r="147" spans="1:22" ht="36">
      <c r="A147" s="216" t="s">
        <v>71</v>
      </c>
      <c r="B147" s="230">
        <v>1040101002</v>
      </c>
      <c r="C147" s="237" t="s">
        <v>76</v>
      </c>
      <c r="D147" s="224"/>
      <c r="E147" s="220" t="s">
        <v>229</v>
      </c>
      <c r="F147" s="221" t="s">
        <v>230</v>
      </c>
      <c r="G147" s="222" t="str">
        <f t="shared" si="2"/>
        <v>Cotrimoxazole (Sulfamethoxazole + Trimethoprim), 200 mg + 40 mg/5mL, 70 mL Suspension</v>
      </c>
      <c r="H147" s="223"/>
      <c r="I147" s="253">
        <v>226</v>
      </c>
      <c r="J147" s="254" t="s">
        <v>91</v>
      </c>
      <c r="K147" s="261">
        <v>18</v>
      </c>
      <c r="L147" s="256">
        <f>Table260616263656667686970717273747577787980818283757_34[[#This Row],[unit Price]]*Table260616263656667686970717273747577787980818283757_34[[#This Row],[TOTAL QUANTITY
(2021 Proposal)]]</f>
        <v>4068</v>
      </c>
      <c r="M147" s="257">
        <v>100</v>
      </c>
      <c r="N147" s="258">
        <v>1800</v>
      </c>
      <c r="O147" s="259"/>
      <c r="P147" s="260" t="s">
        <v>55</v>
      </c>
      <c r="Q147" s="288">
        <v>126</v>
      </c>
      <c r="R147" s="258">
        <v>2268</v>
      </c>
      <c r="S147" s="259"/>
      <c r="T147" s="289" t="s">
        <v>55</v>
      </c>
      <c r="U147" s="290"/>
      <c r="V147" s="291"/>
    </row>
    <row r="148" spans="1:22" ht="36">
      <c r="A148" s="216" t="s">
        <v>71</v>
      </c>
      <c r="B148" s="230">
        <v>1040101002</v>
      </c>
      <c r="C148" s="237" t="s">
        <v>76</v>
      </c>
      <c r="D148" s="224"/>
      <c r="E148" s="220" t="s">
        <v>229</v>
      </c>
      <c r="F148" s="221" t="s">
        <v>231</v>
      </c>
      <c r="G148" s="222" t="str">
        <f t="shared" si="2"/>
        <v>Cotrimoxazole (Sulfamethoxazole + Trimethoprim), 400 mg + 80 mg Tablet</v>
      </c>
      <c r="H148" s="223"/>
      <c r="I148" s="253">
        <v>2000</v>
      </c>
      <c r="J148" s="254" t="s">
        <v>83</v>
      </c>
      <c r="K148" s="261">
        <v>0.75</v>
      </c>
      <c r="L148" s="256">
        <f>Table260616263656667686970717273747577787980818283757_34[[#This Row],[unit Price]]*Table260616263656667686970717273747577787980818283757_34[[#This Row],[TOTAL QUANTITY
(2021 Proposal)]]</f>
        <v>1500</v>
      </c>
      <c r="M148" s="257">
        <v>1000</v>
      </c>
      <c r="N148" s="258">
        <v>750</v>
      </c>
      <c r="O148" s="259"/>
      <c r="P148" s="260" t="s">
        <v>55</v>
      </c>
      <c r="Q148" s="288">
        <v>1000</v>
      </c>
      <c r="R148" s="258">
        <v>750</v>
      </c>
      <c r="S148" s="259"/>
      <c r="T148" s="289" t="s">
        <v>55</v>
      </c>
      <c r="U148" s="290"/>
      <c r="V148" s="291"/>
    </row>
    <row r="149" spans="1:22" ht="36">
      <c r="A149" s="216" t="s">
        <v>71</v>
      </c>
      <c r="B149" s="230">
        <v>1040101002</v>
      </c>
      <c r="C149" s="237" t="s">
        <v>76</v>
      </c>
      <c r="D149" s="224"/>
      <c r="E149" s="220" t="s">
        <v>229</v>
      </c>
      <c r="F149" s="221" t="s">
        <v>232</v>
      </c>
      <c r="G149" s="222" t="str">
        <f t="shared" si="2"/>
        <v>Cotrimoxazole (Sulfamethoxazole + Trimethoprim), 400 mg + 80 mg/5
mL, 60 mL Suspension</v>
      </c>
      <c r="H149" s="223"/>
      <c r="I149" s="253">
        <v>226</v>
      </c>
      <c r="J149" s="254" t="s">
        <v>91</v>
      </c>
      <c r="K149" s="261">
        <v>37</v>
      </c>
      <c r="L149" s="256">
        <f>Table260616263656667686970717273747577787980818283757_34[[#This Row],[unit Price]]*Table260616263656667686970717273747577787980818283757_34[[#This Row],[TOTAL QUANTITY
(2021 Proposal)]]</f>
        <v>8362</v>
      </c>
      <c r="M149" s="257">
        <v>100</v>
      </c>
      <c r="N149" s="258">
        <v>3700</v>
      </c>
      <c r="O149" s="259"/>
      <c r="P149" s="260" t="s">
        <v>55</v>
      </c>
      <c r="Q149" s="288">
        <v>126</v>
      </c>
      <c r="R149" s="258">
        <v>4662</v>
      </c>
      <c r="S149" s="259"/>
      <c r="T149" s="289" t="s">
        <v>55</v>
      </c>
      <c r="U149" s="290"/>
      <c r="V149" s="291"/>
    </row>
    <row r="150" spans="1:22">
      <c r="A150" s="216" t="s">
        <v>71</v>
      </c>
      <c r="B150" s="230">
        <v>1040101002</v>
      </c>
      <c r="C150" s="229" t="s">
        <v>76</v>
      </c>
      <c r="D150" s="219"/>
      <c r="E150" s="220" t="s">
        <v>233</v>
      </c>
      <c r="F150" s="221" t="s">
        <v>234</v>
      </c>
      <c r="G150" s="222" t="str">
        <f t="shared" si="2"/>
        <v>Cotrimoxazole forte , 800mg/160mg tablet</v>
      </c>
      <c r="H150" s="223"/>
      <c r="I150" s="253">
        <v>3000</v>
      </c>
      <c r="J150" s="254" t="s">
        <v>83</v>
      </c>
      <c r="K150" s="255">
        <v>2</v>
      </c>
      <c r="L150" s="256">
        <f>Table260616263656667686970717273747577787980818283757_34[[#This Row],[unit Price]]*Table260616263656667686970717273747577787980818283757_34[[#This Row],[TOTAL QUANTITY
(2021 Proposal)]]</f>
        <v>6000</v>
      </c>
      <c r="M150" s="257">
        <v>1500</v>
      </c>
      <c r="N150" s="258">
        <v>3000</v>
      </c>
      <c r="O150" s="259"/>
      <c r="P150" s="260"/>
      <c r="Q150" s="288">
        <v>1500</v>
      </c>
      <c r="R150" s="258"/>
      <c r="S150" s="259"/>
      <c r="T150" s="289"/>
      <c r="U150" s="290"/>
      <c r="V150" s="291"/>
    </row>
    <row r="151" spans="1:22">
      <c r="A151" s="216" t="s">
        <v>71</v>
      </c>
      <c r="B151" s="230">
        <v>1040101002</v>
      </c>
      <c r="C151" s="237" t="s">
        <v>76</v>
      </c>
      <c r="D151" s="224"/>
      <c r="E151" s="220" t="s">
        <v>235</v>
      </c>
      <c r="F151" s="226" t="s">
        <v>236</v>
      </c>
      <c r="G151" s="222" t="str">
        <f t="shared" si="2"/>
        <v>Dexamethasone, 4mg/ml, 2ml amp</v>
      </c>
      <c r="H151" s="223"/>
      <c r="I151" s="253">
        <v>100</v>
      </c>
      <c r="J151" s="254" t="s">
        <v>79</v>
      </c>
      <c r="K151" s="261">
        <v>11.72</v>
      </c>
      <c r="L151" s="256">
        <f>Table260616263656667686970717273747577787980818283757_34[[#This Row],[unit Price]]*Table260616263656667686970717273747577787980818283757_34[[#This Row],[TOTAL QUANTITY
(2021 Proposal)]]</f>
        <v>1172</v>
      </c>
      <c r="M151" s="257">
        <v>50</v>
      </c>
      <c r="N151" s="258">
        <v>586</v>
      </c>
      <c r="O151" s="259"/>
      <c r="P151" s="260" t="s">
        <v>55</v>
      </c>
      <c r="Q151" s="288">
        <v>50</v>
      </c>
      <c r="R151" s="258">
        <v>586</v>
      </c>
      <c r="S151" s="259"/>
      <c r="T151" s="289" t="s">
        <v>55</v>
      </c>
      <c r="U151" s="290"/>
      <c r="V151" s="291"/>
    </row>
    <row r="152" spans="1:22">
      <c r="A152" s="216" t="s">
        <v>71</v>
      </c>
      <c r="B152" s="230">
        <v>1040101002</v>
      </c>
      <c r="C152" s="237" t="s">
        <v>76</v>
      </c>
      <c r="D152" s="224"/>
      <c r="E152" s="220" t="s">
        <v>237</v>
      </c>
      <c r="F152" s="226" t="s">
        <v>238</v>
      </c>
      <c r="G152" s="222" t="str">
        <f t="shared" si="2"/>
        <v>Diazepam, 5mg tablet</v>
      </c>
      <c r="H152" s="223"/>
      <c r="I152" s="253">
        <v>100</v>
      </c>
      <c r="J152" s="254" t="s">
        <v>83</v>
      </c>
      <c r="K152" s="261">
        <v>9.2899999999999991</v>
      </c>
      <c r="L152" s="256">
        <f>Table260616263656667686970717273747577787980818283757_34[[#This Row],[unit Price]]*Table260616263656667686970717273747577787980818283757_34[[#This Row],[TOTAL QUANTITY
(2021 Proposal)]]</f>
        <v>928.99999999999989</v>
      </c>
      <c r="M152" s="257">
        <v>100</v>
      </c>
      <c r="N152" s="258">
        <v>929</v>
      </c>
      <c r="O152" s="259"/>
      <c r="P152" s="260" t="s">
        <v>55</v>
      </c>
      <c r="Q152" s="288"/>
      <c r="R152" s="258" t="s">
        <v>55</v>
      </c>
      <c r="S152" s="259"/>
      <c r="T152" s="289" t="s">
        <v>55</v>
      </c>
      <c r="U152" s="290"/>
      <c r="V152" s="291"/>
    </row>
    <row r="153" spans="1:22">
      <c r="A153" s="216" t="s">
        <v>71</v>
      </c>
      <c r="B153" s="230">
        <v>1040101002</v>
      </c>
      <c r="C153" s="237" t="s">
        <v>76</v>
      </c>
      <c r="D153" s="224"/>
      <c r="E153" s="220" t="s">
        <v>237</v>
      </c>
      <c r="F153" s="226" t="s">
        <v>239</v>
      </c>
      <c r="G153" s="222" t="str">
        <f t="shared" si="2"/>
        <v>Diazepam, 5mg/ml, 2 ml ampule</v>
      </c>
      <c r="H153" s="223"/>
      <c r="I153" s="253">
        <v>300</v>
      </c>
      <c r="J153" s="254" t="s">
        <v>79</v>
      </c>
      <c r="K153" s="261">
        <v>78.45</v>
      </c>
      <c r="L153" s="256">
        <f>Table260616263656667686970717273747577787980818283757_34[[#This Row],[unit Price]]*Table260616263656667686970717273747577787980818283757_34[[#This Row],[TOTAL QUANTITY
(2021 Proposal)]]</f>
        <v>23535</v>
      </c>
      <c r="M153" s="257">
        <v>150</v>
      </c>
      <c r="N153" s="258">
        <v>11767.5</v>
      </c>
      <c r="O153" s="259"/>
      <c r="P153" s="260" t="s">
        <v>55</v>
      </c>
      <c r="Q153" s="288">
        <v>150</v>
      </c>
      <c r="R153" s="258">
        <v>11767.5</v>
      </c>
      <c r="S153" s="259"/>
      <c r="T153" s="289" t="s">
        <v>55</v>
      </c>
      <c r="U153" s="290"/>
      <c r="V153" s="291"/>
    </row>
    <row r="154" spans="1:22">
      <c r="A154" s="216" t="s">
        <v>71</v>
      </c>
      <c r="B154" s="230">
        <v>1040101002</v>
      </c>
      <c r="C154" s="237" t="s">
        <v>76</v>
      </c>
      <c r="D154" s="224"/>
      <c r="E154" s="220" t="s">
        <v>240</v>
      </c>
      <c r="F154" s="226" t="s">
        <v>241</v>
      </c>
      <c r="G154" s="222" t="str">
        <f t="shared" si="2"/>
        <v>Diclofenac , 25mg/ml, 3 ml ampule</v>
      </c>
      <c r="H154" s="223"/>
      <c r="I154" s="253">
        <v>200</v>
      </c>
      <c r="J154" s="254" t="s">
        <v>79</v>
      </c>
      <c r="K154" s="261">
        <v>14.27</v>
      </c>
      <c r="L154" s="256">
        <f>Table260616263656667686970717273747577787980818283757_34[[#This Row],[unit Price]]*Table260616263656667686970717273747577787980818283757_34[[#This Row],[TOTAL QUANTITY
(2021 Proposal)]]</f>
        <v>2854</v>
      </c>
      <c r="M154" s="257">
        <v>100</v>
      </c>
      <c r="N154" s="258">
        <v>1427</v>
      </c>
      <c r="O154" s="259"/>
      <c r="P154" s="260" t="s">
        <v>55</v>
      </c>
      <c r="Q154" s="288">
        <v>100</v>
      </c>
      <c r="R154" s="258">
        <v>1427</v>
      </c>
      <c r="S154" s="259"/>
      <c r="T154" s="289" t="s">
        <v>55</v>
      </c>
      <c r="U154" s="290"/>
      <c r="V154" s="291"/>
    </row>
    <row r="155" spans="1:22">
      <c r="A155" s="216" t="s">
        <v>71</v>
      </c>
      <c r="B155" s="230">
        <v>1040101002</v>
      </c>
      <c r="C155" s="237" t="s">
        <v>76</v>
      </c>
      <c r="D155" s="224"/>
      <c r="E155" s="220" t="s">
        <v>240</v>
      </c>
      <c r="F155" s="226" t="s">
        <v>242</v>
      </c>
      <c r="G155" s="222" t="str">
        <f t="shared" si="2"/>
        <v>Diclofenac , 50mg Tablet</v>
      </c>
      <c r="H155" s="223"/>
      <c r="I155" s="253">
        <v>600</v>
      </c>
      <c r="J155" s="254" t="s">
        <v>83</v>
      </c>
      <c r="K155" s="261">
        <v>0.75</v>
      </c>
      <c r="L155" s="256">
        <f>Table260616263656667686970717273747577787980818283757_34[[#This Row],[unit Price]]*Table260616263656667686970717273747577787980818283757_34[[#This Row],[TOTAL QUANTITY
(2021 Proposal)]]</f>
        <v>450</v>
      </c>
      <c r="M155" s="257">
        <v>300</v>
      </c>
      <c r="N155" s="258">
        <v>225</v>
      </c>
      <c r="O155" s="259"/>
      <c r="P155" s="260" t="s">
        <v>55</v>
      </c>
      <c r="Q155" s="288">
        <v>300</v>
      </c>
      <c r="R155" s="258">
        <v>225</v>
      </c>
      <c r="S155" s="259"/>
      <c r="T155" s="289" t="s">
        <v>55</v>
      </c>
      <c r="U155" s="290"/>
      <c r="V155" s="291"/>
    </row>
    <row r="156" spans="1:22" ht="24">
      <c r="A156" s="216" t="s">
        <v>71</v>
      </c>
      <c r="B156" s="230">
        <v>1040101002</v>
      </c>
      <c r="C156" s="237" t="s">
        <v>76</v>
      </c>
      <c r="D156" s="224"/>
      <c r="E156" s="220" t="s">
        <v>243</v>
      </c>
      <c r="F156" s="226" t="s">
        <v>244</v>
      </c>
      <c r="G156" s="222" t="str">
        <f t="shared" si="2"/>
        <v>Dicycloverine (Dicyclomine), 10 mg/5mL, 60 mL Syrup</v>
      </c>
      <c r="H156" s="223"/>
      <c r="I156" s="253">
        <v>72</v>
      </c>
      <c r="J156" s="254" t="s">
        <v>91</v>
      </c>
      <c r="K156" s="261">
        <v>14.65</v>
      </c>
      <c r="L156" s="256">
        <f>Table260616263656667686970717273747577787980818283757_34[[#This Row],[unit Price]]*Table260616263656667686970717273747577787980818283757_34[[#This Row],[TOTAL QUANTITY
(2021 Proposal)]]</f>
        <v>1054.8</v>
      </c>
      <c r="M156" s="257">
        <v>36</v>
      </c>
      <c r="N156" s="258">
        <v>527.4</v>
      </c>
      <c r="O156" s="259"/>
      <c r="P156" s="260" t="s">
        <v>55</v>
      </c>
      <c r="Q156" s="288">
        <v>36</v>
      </c>
      <c r="R156" s="258">
        <v>527.4</v>
      </c>
      <c r="S156" s="259"/>
      <c r="T156" s="289" t="s">
        <v>55</v>
      </c>
      <c r="U156" s="290"/>
      <c r="V156" s="291"/>
    </row>
    <row r="157" spans="1:22" ht="24">
      <c r="A157" s="216" t="s">
        <v>71</v>
      </c>
      <c r="B157" s="230">
        <v>1040101002</v>
      </c>
      <c r="C157" s="237" t="s">
        <v>76</v>
      </c>
      <c r="D157" s="224"/>
      <c r="E157" s="220" t="s">
        <v>243</v>
      </c>
      <c r="F157" s="226" t="s">
        <v>127</v>
      </c>
      <c r="G157" s="222" t="str">
        <f t="shared" si="2"/>
        <v>Dicycloverine (Dicyclomine), 10mg tablet</v>
      </c>
      <c r="H157" s="223"/>
      <c r="I157" s="253">
        <v>800</v>
      </c>
      <c r="J157" s="254" t="s">
        <v>83</v>
      </c>
      <c r="K157" s="261">
        <v>0.48</v>
      </c>
      <c r="L157" s="256">
        <f>Table260616263656667686970717273747577787980818283757_34[[#This Row],[unit Price]]*Table260616263656667686970717273747577787980818283757_34[[#This Row],[TOTAL QUANTITY
(2021 Proposal)]]</f>
        <v>384</v>
      </c>
      <c r="M157" s="257">
        <v>400</v>
      </c>
      <c r="N157" s="258">
        <v>192</v>
      </c>
      <c r="O157" s="259"/>
      <c r="P157" s="260" t="s">
        <v>55</v>
      </c>
      <c r="Q157" s="288">
        <v>400</v>
      </c>
      <c r="R157" s="258">
        <v>192</v>
      </c>
      <c r="S157" s="259"/>
      <c r="T157" s="289" t="s">
        <v>55</v>
      </c>
      <c r="U157" s="290"/>
      <c r="V157" s="291"/>
    </row>
    <row r="158" spans="1:22">
      <c r="A158" s="216" t="s">
        <v>71</v>
      </c>
      <c r="B158" s="230">
        <v>1040101002</v>
      </c>
      <c r="C158" s="237" t="s">
        <v>76</v>
      </c>
      <c r="D158" s="224"/>
      <c r="E158" s="220" t="s">
        <v>245</v>
      </c>
      <c r="F158" s="226" t="s">
        <v>246</v>
      </c>
      <c r="G158" s="222" t="str">
        <f t="shared" si="2"/>
        <v>Digoxin, 250 mcg/mL, 2 mL Ampule</v>
      </c>
      <c r="H158" s="223"/>
      <c r="I158" s="253">
        <v>40</v>
      </c>
      <c r="J158" s="254" t="s">
        <v>79</v>
      </c>
      <c r="K158" s="261">
        <v>115.17</v>
      </c>
      <c r="L158" s="256">
        <f>Table260616263656667686970717273747577787980818283757_34[[#This Row],[unit Price]]*Table260616263656667686970717273747577787980818283757_34[[#This Row],[TOTAL QUANTITY
(2021 Proposal)]]</f>
        <v>4606.8</v>
      </c>
      <c r="M158" s="257">
        <v>20</v>
      </c>
      <c r="N158" s="258">
        <v>2303.4</v>
      </c>
      <c r="O158" s="259"/>
      <c r="P158" s="260" t="s">
        <v>55</v>
      </c>
      <c r="Q158" s="288">
        <v>20</v>
      </c>
      <c r="R158" s="258">
        <v>2303.4</v>
      </c>
      <c r="S158" s="259"/>
      <c r="T158" s="289" t="s">
        <v>55</v>
      </c>
      <c r="U158" s="290"/>
      <c r="V158" s="291"/>
    </row>
    <row r="159" spans="1:22">
      <c r="A159" s="216" t="s">
        <v>71</v>
      </c>
      <c r="B159" s="230">
        <v>1040101002</v>
      </c>
      <c r="C159" s="237" t="s">
        <v>76</v>
      </c>
      <c r="D159" s="224"/>
      <c r="E159" s="220" t="s">
        <v>245</v>
      </c>
      <c r="F159" s="226" t="s">
        <v>247</v>
      </c>
      <c r="G159" s="222" t="str">
        <f t="shared" si="2"/>
        <v>Digoxin, 250mcg tablet</v>
      </c>
      <c r="H159" s="223"/>
      <c r="I159" s="253">
        <v>1400</v>
      </c>
      <c r="J159" s="254" t="s">
        <v>83</v>
      </c>
      <c r="K159" s="261">
        <v>4.04</v>
      </c>
      <c r="L159" s="256">
        <f>Table260616263656667686970717273747577787980818283757_34[[#This Row],[unit Price]]*Table260616263656667686970717273747577787980818283757_34[[#This Row],[TOTAL QUANTITY
(2021 Proposal)]]</f>
        <v>5656</v>
      </c>
      <c r="M159" s="257">
        <v>700</v>
      </c>
      <c r="N159" s="258">
        <v>2828</v>
      </c>
      <c r="O159" s="259"/>
      <c r="P159" s="260" t="s">
        <v>55</v>
      </c>
      <c r="Q159" s="288">
        <v>700</v>
      </c>
      <c r="R159" s="258">
        <v>2828</v>
      </c>
      <c r="S159" s="259"/>
      <c r="T159" s="289" t="s">
        <v>55</v>
      </c>
      <c r="U159" s="290"/>
      <c r="V159" s="291"/>
    </row>
    <row r="160" spans="1:22" ht="24">
      <c r="A160" s="216" t="s">
        <v>71</v>
      </c>
      <c r="B160" s="230">
        <v>1040101002</v>
      </c>
      <c r="C160" s="237" t="s">
        <v>76</v>
      </c>
      <c r="D160" s="224"/>
      <c r="E160" s="220" t="s">
        <v>248</v>
      </c>
      <c r="F160" s="226" t="s">
        <v>249</v>
      </c>
      <c r="G160" s="222" t="str">
        <f t="shared" si="2"/>
        <v>Diphenhydramine (as Hydrochloride), 12.5mg/5ml, 60ml  syrup</v>
      </c>
      <c r="H160" s="223"/>
      <c r="I160" s="253">
        <v>50</v>
      </c>
      <c r="J160" s="254" t="s">
        <v>91</v>
      </c>
      <c r="K160" s="261">
        <v>17.899999999999999</v>
      </c>
      <c r="L160" s="256">
        <f>Table260616263656667686970717273747577787980818283757_34[[#This Row],[unit Price]]*Table260616263656667686970717273747577787980818283757_34[[#This Row],[TOTAL QUANTITY
(2021 Proposal)]]</f>
        <v>894.99999999999989</v>
      </c>
      <c r="M160" s="257">
        <v>25</v>
      </c>
      <c r="N160" s="258">
        <v>447.5</v>
      </c>
      <c r="O160" s="259"/>
      <c r="P160" s="260" t="s">
        <v>55</v>
      </c>
      <c r="Q160" s="288">
        <v>25</v>
      </c>
      <c r="R160" s="258">
        <v>447.5</v>
      </c>
      <c r="S160" s="259"/>
      <c r="T160" s="289" t="s">
        <v>55</v>
      </c>
      <c r="U160" s="290"/>
      <c r="V160" s="291"/>
    </row>
    <row r="161" spans="1:22" ht="24">
      <c r="A161" s="216" t="s">
        <v>71</v>
      </c>
      <c r="B161" s="230">
        <v>1040101002</v>
      </c>
      <c r="C161" s="237" t="s">
        <v>76</v>
      </c>
      <c r="D161" s="224"/>
      <c r="E161" s="220" t="s">
        <v>248</v>
      </c>
      <c r="F161" s="226" t="s">
        <v>250</v>
      </c>
      <c r="G161" s="222" t="str">
        <f t="shared" si="2"/>
        <v>Diphenhydramine (as Hydrochloride), 50 mg/mL, 1 mL Ampule</v>
      </c>
      <c r="H161" s="223"/>
      <c r="I161" s="253">
        <v>400</v>
      </c>
      <c r="J161" s="254" t="s">
        <v>79</v>
      </c>
      <c r="K161" s="261">
        <v>21.89</v>
      </c>
      <c r="L161" s="256">
        <f>Table260616263656667686970717273747577787980818283757_34[[#This Row],[unit Price]]*Table260616263656667686970717273747577787980818283757_34[[#This Row],[TOTAL QUANTITY
(2021 Proposal)]]</f>
        <v>8756</v>
      </c>
      <c r="M161" s="257">
        <v>200</v>
      </c>
      <c r="N161" s="258">
        <v>4378</v>
      </c>
      <c r="O161" s="259"/>
      <c r="P161" s="260" t="s">
        <v>55</v>
      </c>
      <c r="Q161" s="288">
        <v>200</v>
      </c>
      <c r="R161" s="258">
        <v>4378</v>
      </c>
      <c r="S161" s="259"/>
      <c r="T161" s="289" t="s">
        <v>55</v>
      </c>
      <c r="U161" s="290"/>
      <c r="V161" s="291"/>
    </row>
    <row r="162" spans="1:22" ht="24">
      <c r="A162" s="216" t="s">
        <v>71</v>
      </c>
      <c r="B162" s="230">
        <v>1040101002</v>
      </c>
      <c r="C162" s="237" t="s">
        <v>76</v>
      </c>
      <c r="D162" s="224"/>
      <c r="E162" s="220" t="s">
        <v>248</v>
      </c>
      <c r="F162" s="226" t="s">
        <v>251</v>
      </c>
      <c r="G162" s="222" t="str">
        <f t="shared" si="2"/>
        <v>Diphenhydramine (as Hydrochloride), 50mg capsule</v>
      </c>
      <c r="H162" s="223"/>
      <c r="I162" s="253">
        <v>400</v>
      </c>
      <c r="J162" s="254" t="s">
        <v>105</v>
      </c>
      <c r="K162" s="261">
        <v>1.1000000000000001</v>
      </c>
      <c r="L162" s="256">
        <f>Table260616263656667686970717273747577787980818283757_34[[#This Row],[unit Price]]*Table260616263656667686970717273747577787980818283757_34[[#This Row],[TOTAL QUANTITY
(2021 Proposal)]]</f>
        <v>440.00000000000006</v>
      </c>
      <c r="M162" s="257">
        <v>200</v>
      </c>
      <c r="N162" s="258">
        <v>220</v>
      </c>
      <c r="O162" s="259"/>
      <c r="P162" s="260" t="s">
        <v>55</v>
      </c>
      <c r="Q162" s="288">
        <v>200</v>
      </c>
      <c r="R162" s="258">
        <v>220</v>
      </c>
      <c r="S162" s="259"/>
      <c r="T162" s="289" t="s">
        <v>55</v>
      </c>
      <c r="U162" s="290"/>
      <c r="V162" s="291"/>
    </row>
    <row r="163" spans="1:22">
      <c r="A163" s="216" t="s">
        <v>71</v>
      </c>
      <c r="B163" s="230">
        <v>1040101002</v>
      </c>
      <c r="C163" s="237" t="s">
        <v>76</v>
      </c>
      <c r="D163" s="224"/>
      <c r="E163" s="220" t="s">
        <v>252</v>
      </c>
      <c r="F163" s="226" t="s">
        <v>253</v>
      </c>
      <c r="G163" s="222" t="str">
        <f t="shared" si="2"/>
        <v>Dobutamine, 50 mg/mL, 5 mL Ampule</v>
      </c>
      <c r="H163" s="223"/>
      <c r="I163" s="253">
        <v>30</v>
      </c>
      <c r="J163" s="254" t="s">
        <v>79</v>
      </c>
      <c r="K163" s="261">
        <v>155.85</v>
      </c>
      <c r="L163" s="256">
        <f>Table260616263656667686970717273747577787980818283757_34[[#This Row],[unit Price]]*Table260616263656667686970717273747577787980818283757_34[[#This Row],[TOTAL QUANTITY
(2021 Proposal)]]</f>
        <v>4675.5</v>
      </c>
      <c r="M163" s="257">
        <v>15</v>
      </c>
      <c r="N163" s="258">
        <v>2337.75</v>
      </c>
      <c r="O163" s="259"/>
      <c r="P163" s="260" t="s">
        <v>55</v>
      </c>
      <c r="Q163" s="288">
        <v>15</v>
      </c>
      <c r="R163" s="258">
        <v>2337.75</v>
      </c>
      <c r="S163" s="259"/>
      <c r="T163" s="289" t="s">
        <v>55</v>
      </c>
      <c r="U163" s="290"/>
      <c r="V163" s="291"/>
    </row>
    <row r="164" spans="1:22">
      <c r="A164" s="216" t="s">
        <v>71</v>
      </c>
      <c r="B164" s="230">
        <v>1040101002</v>
      </c>
      <c r="C164" s="237" t="s">
        <v>76</v>
      </c>
      <c r="D164" s="224"/>
      <c r="E164" s="220" t="s">
        <v>254</v>
      </c>
      <c r="F164" s="226" t="s">
        <v>255</v>
      </c>
      <c r="G164" s="222" t="str">
        <f t="shared" si="2"/>
        <v>Domperidone, 1 mg/mL, 60 mL Suspension</v>
      </c>
      <c r="H164" s="223"/>
      <c r="I164" s="253">
        <v>72</v>
      </c>
      <c r="J164" s="254" t="s">
        <v>91</v>
      </c>
      <c r="K164" s="261">
        <v>98.5</v>
      </c>
      <c r="L164" s="256">
        <f>Table260616263656667686970717273747577787980818283757_34[[#This Row],[unit Price]]*Table260616263656667686970717273747577787980818283757_34[[#This Row],[TOTAL QUANTITY
(2021 Proposal)]]</f>
        <v>7092</v>
      </c>
      <c r="M164" s="257">
        <v>36</v>
      </c>
      <c r="N164" s="258">
        <v>3546</v>
      </c>
      <c r="O164" s="259"/>
      <c r="P164" s="260" t="s">
        <v>55</v>
      </c>
      <c r="Q164" s="288">
        <v>36</v>
      </c>
      <c r="R164" s="258">
        <v>3546</v>
      </c>
      <c r="S164" s="259"/>
      <c r="T164" s="289" t="s">
        <v>55</v>
      </c>
      <c r="U164" s="290"/>
      <c r="V164" s="291"/>
    </row>
    <row r="165" spans="1:22">
      <c r="A165" s="216" t="s">
        <v>71</v>
      </c>
      <c r="B165" s="230">
        <v>1040101002</v>
      </c>
      <c r="C165" s="237" t="s">
        <v>76</v>
      </c>
      <c r="D165" s="224"/>
      <c r="E165" s="220" t="s">
        <v>254</v>
      </c>
      <c r="F165" s="226" t="s">
        <v>127</v>
      </c>
      <c r="G165" s="222" t="str">
        <f t="shared" si="2"/>
        <v>Domperidone, 10mg tablet</v>
      </c>
      <c r="H165" s="223"/>
      <c r="I165" s="253">
        <v>600</v>
      </c>
      <c r="J165" s="254" t="s">
        <v>83</v>
      </c>
      <c r="K165" s="261">
        <v>1.5</v>
      </c>
      <c r="L165" s="256">
        <f>Table260616263656667686970717273747577787980818283757_34[[#This Row],[unit Price]]*Table260616263656667686970717273747577787980818283757_34[[#This Row],[TOTAL QUANTITY
(2021 Proposal)]]</f>
        <v>900</v>
      </c>
      <c r="M165" s="257">
        <v>300</v>
      </c>
      <c r="N165" s="258">
        <v>450</v>
      </c>
      <c r="O165" s="259"/>
      <c r="P165" s="260" t="s">
        <v>55</v>
      </c>
      <c r="Q165" s="288">
        <v>300</v>
      </c>
      <c r="R165" s="258">
        <v>450</v>
      </c>
      <c r="S165" s="259"/>
      <c r="T165" s="289" t="s">
        <v>55</v>
      </c>
      <c r="U165" s="290"/>
      <c r="V165" s="291"/>
    </row>
    <row r="166" spans="1:22">
      <c r="A166" s="216" t="s">
        <v>71</v>
      </c>
      <c r="B166" s="230">
        <v>1040101002</v>
      </c>
      <c r="C166" s="237" t="s">
        <v>76</v>
      </c>
      <c r="D166" s="224"/>
      <c r="E166" s="220" t="s">
        <v>256</v>
      </c>
      <c r="F166" s="226" t="s">
        <v>257</v>
      </c>
      <c r="G166" s="222" t="str">
        <f t="shared" si="2"/>
        <v>Dopamine, 40 mg/mL, 5 mL Ampule</v>
      </c>
      <c r="H166" s="223"/>
      <c r="I166" s="253">
        <v>40</v>
      </c>
      <c r="J166" s="254" t="s">
        <v>79</v>
      </c>
      <c r="K166" s="261">
        <v>39.090000000000003</v>
      </c>
      <c r="L166" s="256">
        <f>Table260616263656667686970717273747577787980818283757_34[[#This Row],[unit Price]]*Table260616263656667686970717273747577787980818283757_34[[#This Row],[TOTAL QUANTITY
(2021 Proposal)]]</f>
        <v>1563.6000000000001</v>
      </c>
      <c r="M166" s="257">
        <v>20</v>
      </c>
      <c r="N166" s="258">
        <v>781.8</v>
      </c>
      <c r="O166" s="259"/>
      <c r="P166" s="260" t="s">
        <v>55</v>
      </c>
      <c r="Q166" s="288">
        <v>20</v>
      </c>
      <c r="R166" s="258">
        <v>781.8</v>
      </c>
      <c r="S166" s="259"/>
      <c r="T166" s="289" t="s">
        <v>55</v>
      </c>
      <c r="U166" s="290"/>
      <c r="V166" s="291"/>
    </row>
    <row r="167" spans="1:22">
      <c r="A167" s="216" t="s">
        <v>71</v>
      </c>
      <c r="B167" s="230">
        <v>1040101002</v>
      </c>
      <c r="C167" s="237" t="s">
        <v>76</v>
      </c>
      <c r="D167" s="224"/>
      <c r="E167" s="220" t="s">
        <v>256</v>
      </c>
      <c r="F167" s="226" t="s">
        <v>258</v>
      </c>
      <c r="G167" s="222" t="str">
        <f t="shared" si="2"/>
        <v>Dopamine, 800 mcg/mL, 250 mL D5W Pre-mixed</v>
      </c>
      <c r="H167" s="223"/>
      <c r="I167" s="253">
        <v>20</v>
      </c>
      <c r="J167" s="254" t="s">
        <v>91</v>
      </c>
      <c r="K167" s="261">
        <v>334.11</v>
      </c>
      <c r="L167" s="256">
        <f>Table260616263656667686970717273747577787980818283757_34[[#This Row],[unit Price]]*Table260616263656667686970717273747577787980818283757_34[[#This Row],[TOTAL QUANTITY
(2021 Proposal)]]</f>
        <v>6682.2000000000007</v>
      </c>
      <c r="M167" s="257">
        <v>10</v>
      </c>
      <c r="N167" s="258">
        <v>3341.1</v>
      </c>
      <c r="O167" s="259"/>
      <c r="P167" s="260" t="s">
        <v>55</v>
      </c>
      <c r="Q167" s="288">
        <v>10</v>
      </c>
      <c r="R167" s="258">
        <v>3341.1</v>
      </c>
      <c r="S167" s="259"/>
      <c r="T167" s="289" t="s">
        <v>55</v>
      </c>
      <c r="U167" s="290"/>
      <c r="V167" s="291"/>
    </row>
    <row r="168" spans="1:22">
      <c r="A168" s="216" t="s">
        <v>71</v>
      </c>
      <c r="B168" s="230">
        <v>1040101002</v>
      </c>
      <c r="C168" s="237" t="s">
        <v>76</v>
      </c>
      <c r="D168" s="224"/>
      <c r="E168" s="220" t="s">
        <v>259</v>
      </c>
      <c r="F168" s="226" t="s">
        <v>260</v>
      </c>
      <c r="G168" s="222" t="str">
        <f t="shared" si="2"/>
        <v>Doxycycline (as Hyclate), 100mg capsule</v>
      </c>
      <c r="H168" s="223"/>
      <c r="I168" s="253">
        <v>800</v>
      </c>
      <c r="J168" s="254" t="s">
        <v>105</v>
      </c>
      <c r="K168" s="261">
        <v>3.95</v>
      </c>
      <c r="L168" s="256">
        <f>Table260616263656667686970717273747577787980818283757_34[[#This Row],[unit Price]]*Table260616263656667686970717273747577787980818283757_34[[#This Row],[TOTAL QUANTITY
(2021 Proposal)]]</f>
        <v>3160</v>
      </c>
      <c r="M168" s="257">
        <v>400</v>
      </c>
      <c r="N168" s="258">
        <v>1580</v>
      </c>
      <c r="O168" s="259"/>
      <c r="P168" s="260" t="s">
        <v>55</v>
      </c>
      <c r="Q168" s="288">
        <v>400</v>
      </c>
      <c r="R168" s="258">
        <v>1580</v>
      </c>
      <c r="S168" s="259"/>
      <c r="T168" s="289" t="s">
        <v>55</v>
      </c>
      <c r="U168" s="290"/>
      <c r="V168" s="291"/>
    </row>
    <row r="169" spans="1:22">
      <c r="A169" s="216" t="s">
        <v>71</v>
      </c>
      <c r="B169" s="230">
        <v>1040101002</v>
      </c>
      <c r="C169" s="237" t="s">
        <v>76</v>
      </c>
      <c r="D169" s="224"/>
      <c r="E169" s="220" t="s">
        <v>261</v>
      </c>
      <c r="F169" s="226" t="s">
        <v>262</v>
      </c>
      <c r="G169" s="222" t="str">
        <f t="shared" si="2"/>
        <v>Enoxaparin, 100 mg/mL, 0.4 mL Prefilled syringe</v>
      </c>
      <c r="H169" s="223"/>
      <c r="I169" s="253">
        <v>30</v>
      </c>
      <c r="J169" s="254" t="s">
        <v>44</v>
      </c>
      <c r="K169" s="261">
        <v>218</v>
      </c>
      <c r="L169" s="256">
        <f>Table260616263656667686970717273747577787980818283757_34[[#This Row],[unit Price]]*Table260616263656667686970717273747577787980818283757_34[[#This Row],[TOTAL QUANTITY
(2021 Proposal)]]</f>
        <v>6540</v>
      </c>
      <c r="M169" s="257">
        <v>15</v>
      </c>
      <c r="N169" s="258">
        <v>3270</v>
      </c>
      <c r="O169" s="259"/>
      <c r="P169" s="260" t="s">
        <v>55</v>
      </c>
      <c r="Q169" s="288">
        <v>15</v>
      </c>
      <c r="R169" s="258">
        <v>3270</v>
      </c>
      <c r="S169" s="259"/>
      <c r="T169" s="289" t="s">
        <v>55</v>
      </c>
      <c r="U169" s="290"/>
      <c r="V169" s="291"/>
    </row>
    <row r="170" spans="1:22">
      <c r="A170" s="216" t="s">
        <v>71</v>
      </c>
      <c r="B170" s="230">
        <v>1040101002</v>
      </c>
      <c r="C170" s="237" t="s">
        <v>76</v>
      </c>
      <c r="D170" s="224"/>
      <c r="E170" s="220" t="s">
        <v>263</v>
      </c>
      <c r="F170" s="226" t="s">
        <v>250</v>
      </c>
      <c r="G170" s="222" t="str">
        <f t="shared" si="2"/>
        <v>Ephedrine, 50 mg/mL, 1 mL Ampule</v>
      </c>
      <c r="H170" s="223"/>
      <c r="I170" s="253">
        <v>200</v>
      </c>
      <c r="J170" s="254" t="s">
        <v>79</v>
      </c>
      <c r="K170" s="261">
        <v>76.75</v>
      </c>
      <c r="L170" s="256">
        <f>Table260616263656667686970717273747577787980818283757_34[[#This Row],[unit Price]]*Table260616263656667686970717273747577787980818283757_34[[#This Row],[TOTAL QUANTITY
(2021 Proposal)]]</f>
        <v>15350</v>
      </c>
      <c r="M170" s="257">
        <v>100</v>
      </c>
      <c r="N170" s="258">
        <v>7675</v>
      </c>
      <c r="O170" s="259"/>
      <c r="P170" s="260" t="s">
        <v>55</v>
      </c>
      <c r="Q170" s="288">
        <v>100</v>
      </c>
      <c r="R170" s="258">
        <v>7675</v>
      </c>
      <c r="S170" s="259"/>
      <c r="T170" s="289" t="s">
        <v>55</v>
      </c>
      <c r="U170" s="290"/>
      <c r="V170" s="291"/>
    </row>
    <row r="171" spans="1:22">
      <c r="A171" s="216" t="s">
        <v>71</v>
      </c>
      <c r="B171" s="230">
        <v>1040101002</v>
      </c>
      <c r="C171" s="237" t="s">
        <v>76</v>
      </c>
      <c r="D171" s="224"/>
      <c r="E171" s="220" t="s">
        <v>264</v>
      </c>
      <c r="F171" s="226" t="s">
        <v>133</v>
      </c>
      <c r="G171" s="222" t="str">
        <f t="shared" si="2"/>
        <v>Epinephrine, 1 mg/mL, 1 mL Ampule</v>
      </c>
      <c r="H171" s="223"/>
      <c r="I171" s="253">
        <v>80</v>
      </c>
      <c r="J171" s="254" t="s">
        <v>79</v>
      </c>
      <c r="K171" s="261">
        <v>23.34</v>
      </c>
      <c r="L171" s="256">
        <f>Table260616263656667686970717273747577787980818283757_34[[#This Row],[unit Price]]*Table260616263656667686970717273747577787980818283757_34[[#This Row],[TOTAL QUANTITY
(2021 Proposal)]]</f>
        <v>1867.2</v>
      </c>
      <c r="M171" s="257">
        <v>40</v>
      </c>
      <c r="N171" s="258">
        <v>933.6</v>
      </c>
      <c r="O171" s="259"/>
      <c r="P171" s="260" t="s">
        <v>55</v>
      </c>
      <c r="Q171" s="288">
        <v>40</v>
      </c>
      <c r="R171" s="258">
        <v>933.6</v>
      </c>
      <c r="S171" s="259"/>
      <c r="T171" s="289" t="s">
        <v>55</v>
      </c>
      <c r="U171" s="290"/>
      <c r="V171" s="291"/>
    </row>
    <row r="172" spans="1:22">
      <c r="A172" s="216" t="s">
        <v>71</v>
      </c>
      <c r="B172" s="230">
        <v>1040101002</v>
      </c>
      <c r="C172" s="237" t="s">
        <v>76</v>
      </c>
      <c r="D172" s="224"/>
      <c r="E172" s="220" t="s">
        <v>265</v>
      </c>
      <c r="F172" s="226" t="s">
        <v>266</v>
      </c>
      <c r="G172" s="222" t="str">
        <f t="shared" si="2"/>
        <v>Erythromycin, 200 mg/5 mL, 60 mL Suspension</v>
      </c>
      <c r="H172" s="223"/>
      <c r="I172" s="253">
        <v>72</v>
      </c>
      <c r="J172" s="254" t="s">
        <v>91</v>
      </c>
      <c r="K172" s="261">
        <v>45.5</v>
      </c>
      <c r="L172" s="256">
        <f>Table260616263656667686970717273747577787980818283757_34[[#This Row],[unit Price]]*Table260616263656667686970717273747577787980818283757_34[[#This Row],[TOTAL QUANTITY
(2021 Proposal)]]</f>
        <v>3276</v>
      </c>
      <c r="M172" s="257">
        <v>36</v>
      </c>
      <c r="N172" s="258">
        <v>1638</v>
      </c>
      <c r="O172" s="259"/>
      <c r="P172" s="260" t="s">
        <v>55</v>
      </c>
      <c r="Q172" s="288">
        <v>36</v>
      </c>
      <c r="R172" s="258">
        <v>1638</v>
      </c>
      <c r="S172" s="259"/>
      <c r="T172" s="289" t="s">
        <v>55</v>
      </c>
      <c r="U172" s="290"/>
      <c r="V172" s="291"/>
    </row>
    <row r="173" spans="1:22">
      <c r="A173" s="216" t="s">
        <v>71</v>
      </c>
      <c r="B173" s="230">
        <v>1040101002</v>
      </c>
      <c r="C173" s="237" t="s">
        <v>76</v>
      </c>
      <c r="D173" s="224"/>
      <c r="E173" s="220" t="s">
        <v>265</v>
      </c>
      <c r="F173" s="226" t="s">
        <v>267</v>
      </c>
      <c r="G173" s="222" t="str">
        <f t="shared" si="2"/>
        <v>Erythromycin, 500 mg Tablet</v>
      </c>
      <c r="H173" s="223"/>
      <c r="I173" s="253">
        <v>1000</v>
      </c>
      <c r="J173" s="254" t="s">
        <v>83</v>
      </c>
      <c r="K173" s="261">
        <v>6.5</v>
      </c>
      <c r="L173" s="256">
        <f>Table260616263656667686970717273747577787980818283757_34[[#This Row],[unit Price]]*Table260616263656667686970717273747577787980818283757_34[[#This Row],[TOTAL QUANTITY
(2021 Proposal)]]</f>
        <v>6500</v>
      </c>
      <c r="M173" s="257">
        <v>500</v>
      </c>
      <c r="N173" s="258">
        <v>3250</v>
      </c>
      <c r="O173" s="259"/>
      <c r="P173" s="260" t="s">
        <v>55</v>
      </c>
      <c r="Q173" s="288">
        <v>500</v>
      </c>
      <c r="R173" s="258">
        <v>3250</v>
      </c>
      <c r="S173" s="259"/>
      <c r="T173" s="289" t="s">
        <v>55</v>
      </c>
      <c r="U173" s="290"/>
      <c r="V173" s="291"/>
    </row>
    <row r="174" spans="1:22">
      <c r="A174" s="216" t="s">
        <v>71</v>
      </c>
      <c r="B174" s="230">
        <v>1040101002</v>
      </c>
      <c r="C174" s="237" t="s">
        <v>76</v>
      </c>
      <c r="D174" s="224"/>
      <c r="E174" s="220" t="s">
        <v>268</v>
      </c>
      <c r="F174" s="226" t="s">
        <v>269</v>
      </c>
      <c r="G174" s="222" t="str">
        <f t="shared" si="2"/>
        <v>Erythromycin Eye Ointment, 0.5%, 3.5 g Tube</v>
      </c>
      <c r="H174" s="223"/>
      <c r="I174" s="253">
        <v>80</v>
      </c>
      <c r="J174" s="254" t="s">
        <v>148</v>
      </c>
      <c r="K174" s="261">
        <v>124.44</v>
      </c>
      <c r="L174" s="256">
        <f>Table260616263656667686970717273747577787980818283757_34[[#This Row],[unit Price]]*Table260616263656667686970717273747577787980818283757_34[[#This Row],[TOTAL QUANTITY
(2021 Proposal)]]</f>
        <v>9955.2000000000007</v>
      </c>
      <c r="M174" s="257">
        <v>40</v>
      </c>
      <c r="N174" s="258">
        <v>4977.6000000000004</v>
      </c>
      <c r="O174" s="259"/>
      <c r="P174" s="260" t="s">
        <v>55</v>
      </c>
      <c r="Q174" s="288">
        <v>40</v>
      </c>
      <c r="R174" s="258">
        <v>4977.6000000000004</v>
      </c>
      <c r="S174" s="259"/>
      <c r="T174" s="289" t="s">
        <v>55</v>
      </c>
      <c r="U174" s="290"/>
      <c r="V174" s="291"/>
    </row>
    <row r="175" spans="1:22">
      <c r="A175" s="216" t="s">
        <v>71</v>
      </c>
      <c r="B175" s="230">
        <v>1040101002</v>
      </c>
      <c r="C175" s="237" t="s">
        <v>76</v>
      </c>
      <c r="D175" s="224"/>
      <c r="E175" s="220" t="s">
        <v>270</v>
      </c>
      <c r="F175" s="226" t="s">
        <v>271</v>
      </c>
      <c r="G175" s="222" t="str">
        <f t="shared" si="2"/>
        <v>Ethambutol HCl, 400mg tablet</v>
      </c>
      <c r="H175" s="223"/>
      <c r="I175" s="253">
        <v>400</v>
      </c>
      <c r="J175" s="254" t="s">
        <v>83</v>
      </c>
      <c r="K175" s="261">
        <v>3.43</v>
      </c>
      <c r="L175" s="256">
        <f>Table260616263656667686970717273747577787980818283757_34[[#This Row],[unit Price]]*Table260616263656667686970717273747577787980818283757_34[[#This Row],[TOTAL QUANTITY
(2021 Proposal)]]</f>
        <v>1372</v>
      </c>
      <c r="M175" s="257">
        <v>200</v>
      </c>
      <c r="N175" s="258">
        <v>686</v>
      </c>
      <c r="O175" s="259"/>
      <c r="P175" s="260" t="s">
        <v>55</v>
      </c>
      <c r="Q175" s="288">
        <v>200</v>
      </c>
      <c r="R175" s="258">
        <v>686</v>
      </c>
      <c r="S175" s="259"/>
      <c r="T175" s="289" t="s">
        <v>55</v>
      </c>
      <c r="U175" s="290"/>
      <c r="V175" s="291"/>
    </row>
    <row r="176" spans="1:22">
      <c r="A176" s="216" t="s">
        <v>71</v>
      </c>
      <c r="B176" s="230">
        <v>1040101002</v>
      </c>
      <c r="C176" s="237" t="s">
        <v>76</v>
      </c>
      <c r="D176" s="224"/>
      <c r="E176" s="220" t="s">
        <v>272</v>
      </c>
      <c r="F176" s="226" t="s">
        <v>273</v>
      </c>
      <c r="G176" s="222" t="str">
        <f t="shared" si="2"/>
        <v>Fentanyl, 50mcg/mL, 2mL Ampule</v>
      </c>
      <c r="H176" s="223"/>
      <c r="I176" s="253">
        <v>400</v>
      </c>
      <c r="J176" s="254" t="s">
        <v>79</v>
      </c>
      <c r="K176" s="261">
        <v>56.56</v>
      </c>
      <c r="L176" s="256">
        <f>Table260616263656667686970717273747577787980818283757_34[[#This Row],[unit Price]]*Table260616263656667686970717273747577787980818283757_34[[#This Row],[TOTAL QUANTITY
(2021 Proposal)]]</f>
        <v>22624</v>
      </c>
      <c r="M176" s="257">
        <v>200</v>
      </c>
      <c r="N176" s="258">
        <v>11312</v>
      </c>
      <c r="O176" s="259"/>
      <c r="P176" s="260" t="s">
        <v>55</v>
      </c>
      <c r="Q176" s="288">
        <v>200</v>
      </c>
      <c r="R176" s="258">
        <v>11312</v>
      </c>
      <c r="S176" s="259"/>
      <c r="T176" s="289" t="s">
        <v>55</v>
      </c>
      <c r="U176" s="290"/>
      <c r="V176" s="291"/>
    </row>
    <row r="177" spans="1:22" ht="24">
      <c r="A177" s="216" t="s">
        <v>71</v>
      </c>
      <c r="B177" s="230">
        <v>1040101002</v>
      </c>
      <c r="C177" s="237" t="s">
        <v>76</v>
      </c>
      <c r="D177" s="224"/>
      <c r="E177" s="220" t="s">
        <v>274</v>
      </c>
      <c r="F177" s="226" t="s">
        <v>275</v>
      </c>
      <c r="G177" s="222" t="str">
        <f t="shared" si="2"/>
        <v>Ferrous Salt, (equiv. to 15 mg elemental iron/0.6 mL), 15 mL Drops</v>
      </c>
      <c r="H177" s="223"/>
      <c r="I177" s="253">
        <v>144</v>
      </c>
      <c r="J177" s="254" t="s">
        <v>91</v>
      </c>
      <c r="K177" s="261">
        <v>21</v>
      </c>
      <c r="L177" s="256">
        <f>Table260616263656667686970717273747577787980818283757_34[[#This Row],[unit Price]]*Table260616263656667686970717273747577787980818283757_34[[#This Row],[TOTAL QUANTITY
(2021 Proposal)]]</f>
        <v>3024</v>
      </c>
      <c r="M177" s="257">
        <v>72</v>
      </c>
      <c r="N177" s="258">
        <v>1512</v>
      </c>
      <c r="O177" s="259"/>
      <c r="P177" s="260" t="s">
        <v>55</v>
      </c>
      <c r="Q177" s="288">
        <v>72</v>
      </c>
      <c r="R177" s="258">
        <v>1512</v>
      </c>
      <c r="S177" s="259"/>
      <c r="T177" s="289" t="s">
        <v>55</v>
      </c>
      <c r="U177" s="290"/>
      <c r="V177" s="291"/>
    </row>
    <row r="178" spans="1:22" ht="24">
      <c r="A178" s="216" t="s">
        <v>71</v>
      </c>
      <c r="B178" s="230">
        <v>1040101002</v>
      </c>
      <c r="C178" s="237" t="s">
        <v>76</v>
      </c>
      <c r="D178" s="224"/>
      <c r="E178" s="220" t="s">
        <v>274</v>
      </c>
      <c r="F178" s="226" t="s">
        <v>276</v>
      </c>
      <c r="G178" s="222" t="str">
        <f t="shared" si="2"/>
        <v>Ferrous Salt, (equiv. to 30 mg elemental iron/5 mL), 60 mL Syrup</v>
      </c>
      <c r="H178" s="223"/>
      <c r="I178" s="253">
        <v>288</v>
      </c>
      <c r="J178" s="254" t="s">
        <v>91</v>
      </c>
      <c r="K178" s="261">
        <v>13.16</v>
      </c>
      <c r="L178" s="256">
        <f>Table260616263656667686970717273747577787980818283757_34[[#This Row],[unit Price]]*Table260616263656667686970717273747577787980818283757_34[[#This Row],[TOTAL QUANTITY
(2021 Proposal)]]</f>
        <v>3790.08</v>
      </c>
      <c r="M178" s="257">
        <v>144</v>
      </c>
      <c r="N178" s="258">
        <v>1895.04</v>
      </c>
      <c r="O178" s="259"/>
      <c r="P178" s="260" t="s">
        <v>55</v>
      </c>
      <c r="Q178" s="288">
        <v>144</v>
      </c>
      <c r="R178" s="258">
        <v>1895.04</v>
      </c>
      <c r="S178" s="259"/>
      <c r="T178" s="289" t="s">
        <v>55</v>
      </c>
      <c r="U178" s="290"/>
      <c r="V178" s="291"/>
    </row>
    <row r="179" spans="1:22" ht="24">
      <c r="A179" s="216" t="s">
        <v>71</v>
      </c>
      <c r="B179" s="230">
        <v>1040101002</v>
      </c>
      <c r="C179" s="237" t="s">
        <v>76</v>
      </c>
      <c r="D179" s="224"/>
      <c r="E179" s="220" t="s">
        <v>274</v>
      </c>
      <c r="F179" s="226" t="s">
        <v>277</v>
      </c>
      <c r="G179" s="222" t="str">
        <f t="shared" si="2"/>
        <v>Ferrous Salt, equiv. to 60 mg
elemental iron Tablet</v>
      </c>
      <c r="H179" s="223"/>
      <c r="I179" s="253">
        <v>20000</v>
      </c>
      <c r="J179" s="254" t="s">
        <v>83</v>
      </c>
      <c r="K179" s="261">
        <v>2</v>
      </c>
      <c r="L179" s="256">
        <f>Table260616263656667686970717273747577787980818283757_34[[#This Row],[unit Price]]*Table260616263656667686970717273747577787980818283757_34[[#This Row],[TOTAL QUANTITY
(2021 Proposal)]]</f>
        <v>40000</v>
      </c>
      <c r="M179" s="257">
        <v>10000</v>
      </c>
      <c r="N179" s="258">
        <v>20000</v>
      </c>
      <c r="O179" s="259"/>
      <c r="P179" s="260" t="s">
        <v>55</v>
      </c>
      <c r="Q179" s="288">
        <v>10000</v>
      </c>
      <c r="R179" s="258">
        <v>20000</v>
      </c>
      <c r="S179" s="259"/>
      <c r="T179" s="289" t="s">
        <v>55</v>
      </c>
      <c r="U179" s="290"/>
      <c r="V179" s="291"/>
    </row>
    <row r="180" spans="1:22" ht="24">
      <c r="A180" s="216" t="s">
        <v>71</v>
      </c>
      <c r="B180" s="230">
        <v>1040101002</v>
      </c>
      <c r="C180" s="237" t="s">
        <v>76</v>
      </c>
      <c r="D180" s="224"/>
      <c r="E180" s="220" t="s">
        <v>278</v>
      </c>
      <c r="F180" s="226" t="s">
        <v>279</v>
      </c>
      <c r="G180" s="222" t="str">
        <f t="shared" si="2"/>
        <v>Ferrous Sulfate + Folic Acid, 60 mg elemental iron + 400 mcg folic acid Film coated tablet</v>
      </c>
      <c r="H180" s="223"/>
      <c r="I180" s="253">
        <v>10000</v>
      </c>
      <c r="J180" s="254" t="s">
        <v>83</v>
      </c>
      <c r="K180" s="261">
        <v>0.51</v>
      </c>
      <c r="L180" s="256">
        <f>Table260616263656667686970717273747577787980818283757_34[[#This Row],[unit Price]]*Table260616263656667686970717273747577787980818283757_34[[#This Row],[TOTAL QUANTITY
(2021 Proposal)]]</f>
        <v>5100</v>
      </c>
      <c r="M180" s="257">
        <v>5000</v>
      </c>
      <c r="N180" s="258">
        <v>2550</v>
      </c>
      <c r="O180" s="259"/>
      <c r="P180" s="260" t="s">
        <v>55</v>
      </c>
      <c r="Q180" s="288">
        <v>5000</v>
      </c>
      <c r="R180" s="258">
        <v>2550</v>
      </c>
      <c r="S180" s="259"/>
      <c r="T180" s="289" t="s">
        <v>55</v>
      </c>
      <c r="U180" s="290"/>
      <c r="V180" s="291"/>
    </row>
    <row r="181" spans="1:22">
      <c r="A181" s="216" t="s">
        <v>71</v>
      </c>
      <c r="B181" s="230">
        <v>1040101002</v>
      </c>
      <c r="C181" s="237" t="s">
        <v>76</v>
      </c>
      <c r="D181" s="224"/>
      <c r="E181" s="220" t="s">
        <v>280</v>
      </c>
      <c r="F181" s="226" t="s">
        <v>128</v>
      </c>
      <c r="G181" s="222" t="str">
        <f t="shared" si="2"/>
        <v>Furosemide, 20mg tablet</v>
      </c>
      <c r="H181" s="223"/>
      <c r="I181" s="253">
        <v>4000</v>
      </c>
      <c r="J181" s="254" t="s">
        <v>83</v>
      </c>
      <c r="K181" s="261">
        <v>1.3</v>
      </c>
      <c r="L181" s="256">
        <f>Table260616263656667686970717273747577787980818283757_34[[#This Row],[unit Price]]*Table260616263656667686970717273747577787980818283757_34[[#This Row],[TOTAL QUANTITY
(2021 Proposal)]]</f>
        <v>5200</v>
      </c>
      <c r="M181" s="257">
        <v>2000</v>
      </c>
      <c r="N181" s="258">
        <v>2600</v>
      </c>
      <c r="O181" s="259"/>
      <c r="P181" s="260" t="s">
        <v>55</v>
      </c>
      <c r="Q181" s="288">
        <v>2000</v>
      </c>
      <c r="R181" s="258">
        <v>2600</v>
      </c>
      <c r="S181" s="259"/>
      <c r="T181" s="289" t="s">
        <v>55</v>
      </c>
      <c r="U181" s="290"/>
      <c r="V181" s="291"/>
    </row>
    <row r="182" spans="1:22">
      <c r="A182" s="216" t="s">
        <v>71</v>
      </c>
      <c r="B182" s="230">
        <v>1040101002</v>
      </c>
      <c r="C182" s="237" t="s">
        <v>76</v>
      </c>
      <c r="D182" s="224"/>
      <c r="E182" s="220" t="s">
        <v>280</v>
      </c>
      <c r="F182" s="226" t="s">
        <v>129</v>
      </c>
      <c r="G182" s="222" t="str">
        <f t="shared" si="2"/>
        <v>Furosemide, 40mg tablet</v>
      </c>
      <c r="H182" s="223"/>
      <c r="I182" s="253">
        <v>1000</v>
      </c>
      <c r="J182" s="254" t="s">
        <v>83</v>
      </c>
      <c r="K182" s="261">
        <v>1.8</v>
      </c>
      <c r="L182" s="256">
        <f>Table260616263656667686970717273747577787980818283757_34[[#This Row],[unit Price]]*Table260616263656667686970717273747577787980818283757_34[[#This Row],[TOTAL QUANTITY
(2021 Proposal)]]</f>
        <v>1800</v>
      </c>
      <c r="M182" s="257">
        <v>500</v>
      </c>
      <c r="N182" s="258">
        <v>900</v>
      </c>
      <c r="O182" s="259"/>
      <c r="P182" s="260" t="s">
        <v>55</v>
      </c>
      <c r="Q182" s="288">
        <v>500</v>
      </c>
      <c r="R182" s="258">
        <v>900</v>
      </c>
      <c r="S182" s="259"/>
      <c r="T182" s="289" t="s">
        <v>55</v>
      </c>
      <c r="U182" s="290"/>
      <c r="V182" s="291"/>
    </row>
    <row r="183" spans="1:22">
      <c r="A183" s="216" t="s">
        <v>71</v>
      </c>
      <c r="B183" s="230">
        <v>1040101002</v>
      </c>
      <c r="C183" s="229" t="s">
        <v>76</v>
      </c>
      <c r="D183" s="219"/>
      <c r="E183" s="220" t="s">
        <v>281</v>
      </c>
      <c r="F183" s="221" t="s">
        <v>282</v>
      </c>
      <c r="G183" s="222" t="str">
        <f t="shared" si="2"/>
        <v>Furosemide , 40mg/2ml amp</v>
      </c>
      <c r="H183" s="223"/>
      <c r="I183" s="253">
        <v>500</v>
      </c>
      <c r="J183" s="254" t="s">
        <v>79</v>
      </c>
      <c r="K183" s="255">
        <v>8.23</v>
      </c>
      <c r="L183" s="256">
        <f>Table260616263656667686970717273747577787980818283757_34[[#This Row],[unit Price]]*Table260616263656667686970717273747577787980818283757_34[[#This Row],[TOTAL QUANTITY
(2021 Proposal)]]</f>
        <v>4115</v>
      </c>
      <c r="M183" s="257">
        <v>250</v>
      </c>
      <c r="N183" s="258">
        <v>2057.5</v>
      </c>
      <c r="O183" s="259"/>
      <c r="P183" s="260"/>
      <c r="Q183" s="288">
        <v>250</v>
      </c>
      <c r="R183" s="258"/>
      <c r="S183" s="259"/>
      <c r="T183" s="289"/>
      <c r="U183" s="290"/>
      <c r="V183" s="291"/>
    </row>
    <row r="184" spans="1:22">
      <c r="A184" s="216" t="s">
        <v>71</v>
      </c>
      <c r="B184" s="230">
        <v>1040101002</v>
      </c>
      <c r="C184" s="237" t="s">
        <v>76</v>
      </c>
      <c r="D184" s="224"/>
      <c r="E184" s="220" t="s">
        <v>283</v>
      </c>
      <c r="F184" s="226" t="s">
        <v>284</v>
      </c>
      <c r="G184" s="222" t="str">
        <f t="shared" si="2"/>
        <v>Gabapentin, 100mg</v>
      </c>
      <c r="H184" s="223"/>
      <c r="I184" s="253">
        <v>1000</v>
      </c>
      <c r="J184" s="254" t="s">
        <v>105</v>
      </c>
      <c r="K184" s="261">
        <v>5.9</v>
      </c>
      <c r="L184" s="256">
        <f>Table260616263656667686970717273747577787980818283757_34[[#This Row],[unit Price]]*Table260616263656667686970717273747577787980818283757_34[[#This Row],[TOTAL QUANTITY
(2021 Proposal)]]</f>
        <v>5900</v>
      </c>
      <c r="M184" s="257">
        <v>500</v>
      </c>
      <c r="N184" s="258">
        <v>2950</v>
      </c>
      <c r="O184" s="259"/>
      <c r="P184" s="260" t="s">
        <v>55</v>
      </c>
      <c r="Q184" s="288">
        <v>500</v>
      </c>
      <c r="R184" s="258">
        <v>2950</v>
      </c>
      <c r="S184" s="259"/>
      <c r="T184" s="289" t="s">
        <v>55</v>
      </c>
      <c r="U184" s="290"/>
      <c r="V184" s="291"/>
    </row>
    <row r="185" spans="1:22">
      <c r="A185" s="216" t="s">
        <v>71</v>
      </c>
      <c r="B185" s="230">
        <v>1040101002</v>
      </c>
      <c r="C185" s="237" t="s">
        <v>76</v>
      </c>
      <c r="D185" s="224"/>
      <c r="E185" s="220" t="s">
        <v>283</v>
      </c>
      <c r="F185" s="226" t="s">
        <v>285</v>
      </c>
      <c r="G185" s="222" t="str">
        <f t="shared" si="2"/>
        <v>Gabapentin, 300mg</v>
      </c>
      <c r="H185" s="223"/>
      <c r="I185" s="253">
        <v>1000</v>
      </c>
      <c r="J185" s="254" t="s">
        <v>105</v>
      </c>
      <c r="K185" s="261">
        <v>6.78</v>
      </c>
      <c r="L185" s="256">
        <f>Table260616263656667686970717273747577787980818283757_34[[#This Row],[unit Price]]*Table260616263656667686970717273747577787980818283757_34[[#This Row],[TOTAL QUANTITY
(2021 Proposal)]]</f>
        <v>6780</v>
      </c>
      <c r="M185" s="257">
        <v>500</v>
      </c>
      <c r="N185" s="258">
        <v>3390</v>
      </c>
      <c r="O185" s="259"/>
      <c r="P185" s="260" t="s">
        <v>55</v>
      </c>
      <c r="Q185" s="288">
        <v>500</v>
      </c>
      <c r="R185" s="258">
        <v>3390</v>
      </c>
      <c r="S185" s="259"/>
      <c r="T185" s="289" t="s">
        <v>55</v>
      </c>
      <c r="U185" s="290"/>
      <c r="V185" s="291"/>
    </row>
    <row r="186" spans="1:22">
      <c r="A186" s="216" t="s">
        <v>71</v>
      </c>
      <c r="B186" s="230">
        <v>1040101002</v>
      </c>
      <c r="C186" s="237" t="s">
        <v>76</v>
      </c>
      <c r="D186" s="224"/>
      <c r="E186" s="220" t="s">
        <v>286</v>
      </c>
      <c r="F186" s="226" t="s">
        <v>287</v>
      </c>
      <c r="G186" s="222" t="str">
        <f t="shared" si="2"/>
        <v>Gliclazide, 30mg MR tablet</v>
      </c>
      <c r="H186" s="223"/>
      <c r="I186" s="253">
        <v>1000</v>
      </c>
      <c r="J186" s="254" t="s">
        <v>83</v>
      </c>
      <c r="K186" s="261">
        <v>2.5</v>
      </c>
      <c r="L186" s="256">
        <f>Table260616263656667686970717273747577787980818283757_34[[#This Row],[unit Price]]*Table260616263656667686970717273747577787980818283757_34[[#This Row],[TOTAL QUANTITY
(2021 Proposal)]]</f>
        <v>2500</v>
      </c>
      <c r="M186" s="257">
        <v>500</v>
      </c>
      <c r="N186" s="258">
        <v>1250</v>
      </c>
      <c r="O186" s="259"/>
      <c r="P186" s="260" t="s">
        <v>55</v>
      </c>
      <c r="Q186" s="288">
        <v>500</v>
      </c>
      <c r="R186" s="258">
        <v>1250</v>
      </c>
      <c r="S186" s="259"/>
      <c r="T186" s="289" t="s">
        <v>55</v>
      </c>
      <c r="U186" s="290"/>
      <c r="V186" s="291"/>
    </row>
    <row r="187" spans="1:22">
      <c r="A187" s="216" t="s">
        <v>71</v>
      </c>
      <c r="B187" s="230">
        <v>1040101002</v>
      </c>
      <c r="C187" s="237" t="s">
        <v>76</v>
      </c>
      <c r="D187" s="224"/>
      <c r="E187" s="220" t="s">
        <v>286</v>
      </c>
      <c r="F187" s="226" t="s">
        <v>288</v>
      </c>
      <c r="G187" s="222" t="str">
        <f t="shared" si="2"/>
        <v>Gliclazide, 60mg MR tablet</v>
      </c>
      <c r="H187" s="223"/>
      <c r="I187" s="253">
        <v>1000</v>
      </c>
      <c r="J187" s="254" t="s">
        <v>83</v>
      </c>
      <c r="K187" s="261">
        <v>10.6</v>
      </c>
      <c r="L187" s="256">
        <f>Table260616263656667686970717273747577787980818283757_34[[#This Row],[unit Price]]*Table260616263656667686970717273747577787980818283757_34[[#This Row],[TOTAL QUANTITY
(2021 Proposal)]]</f>
        <v>10600</v>
      </c>
      <c r="M187" s="257">
        <v>500</v>
      </c>
      <c r="N187" s="258">
        <v>5300</v>
      </c>
      <c r="O187" s="259"/>
      <c r="P187" s="260" t="s">
        <v>55</v>
      </c>
      <c r="Q187" s="288">
        <v>500</v>
      </c>
      <c r="R187" s="258">
        <v>5300</v>
      </c>
      <c r="S187" s="259"/>
      <c r="T187" s="289" t="s">
        <v>55</v>
      </c>
      <c r="U187" s="290"/>
      <c r="V187" s="291"/>
    </row>
    <row r="188" spans="1:22">
      <c r="A188" s="216" t="s">
        <v>71</v>
      </c>
      <c r="B188" s="230">
        <v>1040101002</v>
      </c>
      <c r="C188" s="237" t="s">
        <v>76</v>
      </c>
      <c r="D188" s="224"/>
      <c r="E188" s="220" t="s">
        <v>289</v>
      </c>
      <c r="F188" s="226" t="s">
        <v>290</v>
      </c>
      <c r="G188" s="222" t="str">
        <f t="shared" si="2"/>
        <v>Heparin (as Sodium), 1000 IU/ml,5ml vial</v>
      </c>
      <c r="H188" s="223"/>
      <c r="I188" s="253">
        <v>5</v>
      </c>
      <c r="J188" s="254" t="s">
        <v>94</v>
      </c>
      <c r="K188" s="261">
        <v>44.78</v>
      </c>
      <c r="L188" s="256">
        <f>Table260616263656667686970717273747577787980818283757_34[[#This Row],[unit Price]]*Table260616263656667686970717273747577787980818283757_34[[#This Row],[TOTAL QUANTITY
(2021 Proposal)]]</f>
        <v>223.9</v>
      </c>
      <c r="M188" s="257">
        <v>3</v>
      </c>
      <c r="N188" s="258">
        <v>134.34</v>
      </c>
      <c r="O188" s="259"/>
      <c r="P188" s="260" t="s">
        <v>55</v>
      </c>
      <c r="Q188" s="288">
        <v>2</v>
      </c>
      <c r="R188" s="258">
        <v>89.56</v>
      </c>
      <c r="S188" s="259"/>
      <c r="T188" s="289" t="s">
        <v>55</v>
      </c>
      <c r="U188" s="290"/>
      <c r="V188" s="291"/>
    </row>
    <row r="189" spans="1:22">
      <c r="A189" s="216" t="s">
        <v>71</v>
      </c>
      <c r="B189" s="230">
        <v>1040101002</v>
      </c>
      <c r="C189" s="237" t="s">
        <v>76</v>
      </c>
      <c r="D189" s="224"/>
      <c r="E189" s="220" t="s">
        <v>289</v>
      </c>
      <c r="F189" s="226" t="s">
        <v>291</v>
      </c>
      <c r="G189" s="222" t="str">
        <f t="shared" si="2"/>
        <v>Heparin (as Sodium), 5000 IU/ml,5ml vial</v>
      </c>
      <c r="H189" s="223"/>
      <c r="I189" s="253">
        <v>5</v>
      </c>
      <c r="J189" s="254" t="s">
        <v>94</v>
      </c>
      <c r="K189" s="261">
        <v>148.88</v>
      </c>
      <c r="L189" s="256">
        <f>Table260616263656667686970717273747577787980818283757_34[[#This Row],[unit Price]]*Table260616263656667686970717273747577787980818283757_34[[#This Row],[TOTAL QUANTITY
(2021 Proposal)]]</f>
        <v>744.4</v>
      </c>
      <c r="M189" s="257">
        <v>3</v>
      </c>
      <c r="N189" s="258">
        <v>446.64</v>
      </c>
      <c r="O189" s="259"/>
      <c r="P189" s="260" t="s">
        <v>55</v>
      </c>
      <c r="Q189" s="288">
        <v>2</v>
      </c>
      <c r="R189" s="258">
        <v>297.76</v>
      </c>
      <c r="S189" s="259"/>
      <c r="T189" s="289" t="s">
        <v>55</v>
      </c>
      <c r="U189" s="290"/>
      <c r="V189" s="291"/>
    </row>
    <row r="190" spans="1:22">
      <c r="A190" s="216" t="s">
        <v>71</v>
      </c>
      <c r="B190" s="230">
        <v>1040101002</v>
      </c>
      <c r="C190" s="237" t="s">
        <v>76</v>
      </c>
      <c r="D190" s="224"/>
      <c r="E190" s="220" t="s">
        <v>292</v>
      </c>
      <c r="F190" s="226" t="s">
        <v>293</v>
      </c>
      <c r="G190" s="222" t="str">
        <f t="shared" si="2"/>
        <v>Hydralazine, 20 mg/mL, 1 mL Ampule</v>
      </c>
      <c r="H190" s="223"/>
      <c r="I190" s="253">
        <v>70</v>
      </c>
      <c r="J190" s="254" t="s">
        <v>79</v>
      </c>
      <c r="K190" s="261">
        <v>34.96</v>
      </c>
      <c r="L190" s="256">
        <f>Table260616263656667686970717273747577787980818283757_34[[#This Row],[unit Price]]*Table260616263656667686970717273747577787980818283757_34[[#This Row],[TOTAL QUANTITY
(2021 Proposal)]]</f>
        <v>2447.2000000000003</v>
      </c>
      <c r="M190" s="257">
        <v>35</v>
      </c>
      <c r="N190" s="258">
        <v>1223.5999999999999</v>
      </c>
      <c r="O190" s="259"/>
      <c r="P190" s="260" t="s">
        <v>55</v>
      </c>
      <c r="Q190" s="288">
        <v>35</v>
      </c>
      <c r="R190" s="258">
        <v>1223.5999999999999</v>
      </c>
      <c r="S190" s="259"/>
      <c r="T190" s="289" t="s">
        <v>55</v>
      </c>
      <c r="U190" s="290"/>
      <c r="V190" s="291"/>
    </row>
    <row r="191" spans="1:22">
      <c r="A191" s="216" t="s">
        <v>71</v>
      </c>
      <c r="B191" s="230">
        <v>1040101002</v>
      </c>
      <c r="C191" s="237" t="s">
        <v>76</v>
      </c>
      <c r="D191" s="224"/>
      <c r="E191" s="220" t="s">
        <v>294</v>
      </c>
      <c r="F191" s="226" t="s">
        <v>295</v>
      </c>
      <c r="G191" s="222" t="str">
        <f t="shared" si="2"/>
        <v>Hydrocortisone, 100 mg powder, Vial</v>
      </c>
      <c r="H191" s="223"/>
      <c r="I191" s="253">
        <v>800</v>
      </c>
      <c r="J191" s="254" t="s">
        <v>94</v>
      </c>
      <c r="K191" s="261">
        <v>21.26</v>
      </c>
      <c r="L191" s="256">
        <f>Table260616263656667686970717273747577787980818283757_34[[#This Row],[unit Price]]*Table260616263656667686970717273747577787980818283757_34[[#This Row],[TOTAL QUANTITY
(2021 Proposal)]]</f>
        <v>17008</v>
      </c>
      <c r="M191" s="257">
        <v>400</v>
      </c>
      <c r="N191" s="258">
        <v>8504</v>
      </c>
      <c r="O191" s="259"/>
      <c r="P191" s="260" t="s">
        <v>55</v>
      </c>
      <c r="Q191" s="288">
        <v>400</v>
      </c>
      <c r="R191" s="258">
        <v>8504</v>
      </c>
      <c r="S191" s="259"/>
      <c r="T191" s="289" t="s">
        <v>55</v>
      </c>
      <c r="U191" s="290"/>
      <c r="V191" s="291"/>
    </row>
    <row r="192" spans="1:22">
      <c r="A192" s="216" t="s">
        <v>71</v>
      </c>
      <c r="B192" s="230">
        <v>1040101002</v>
      </c>
      <c r="C192" s="237" t="s">
        <v>76</v>
      </c>
      <c r="D192" s="224"/>
      <c r="E192" s="220" t="s">
        <v>294</v>
      </c>
      <c r="F192" s="226" t="s">
        <v>296</v>
      </c>
      <c r="G192" s="222" t="str">
        <f t="shared" si="2"/>
        <v>Hydrocortisone, 250 mg powder, Vial</v>
      </c>
      <c r="H192" s="223"/>
      <c r="I192" s="253">
        <v>500</v>
      </c>
      <c r="J192" s="254" t="s">
        <v>94</v>
      </c>
      <c r="K192" s="261">
        <v>53.44</v>
      </c>
      <c r="L192" s="256">
        <f>Table260616263656667686970717273747577787980818283757_34[[#This Row],[unit Price]]*Table260616263656667686970717273747577787980818283757_34[[#This Row],[TOTAL QUANTITY
(2021 Proposal)]]</f>
        <v>26720</v>
      </c>
      <c r="M192" s="257">
        <v>250</v>
      </c>
      <c r="N192" s="258">
        <v>13360</v>
      </c>
      <c r="O192" s="259"/>
      <c r="P192" s="260" t="s">
        <v>55</v>
      </c>
      <c r="Q192" s="288">
        <v>250</v>
      </c>
      <c r="R192" s="258">
        <v>13360</v>
      </c>
      <c r="S192" s="259"/>
      <c r="T192" s="289" t="s">
        <v>55</v>
      </c>
      <c r="U192" s="290"/>
      <c r="V192" s="291"/>
    </row>
    <row r="193" spans="1:22">
      <c r="A193" s="216" t="s">
        <v>71</v>
      </c>
      <c r="B193" s="230">
        <v>1040101002</v>
      </c>
      <c r="C193" s="237" t="s">
        <v>76</v>
      </c>
      <c r="D193" s="224"/>
      <c r="E193" s="220" t="s">
        <v>297</v>
      </c>
      <c r="F193" s="226" t="s">
        <v>298</v>
      </c>
      <c r="G193" s="222" t="str">
        <f t="shared" si="2"/>
        <v>Hydrocortisone Cream, 1%, 5g Tube</v>
      </c>
      <c r="H193" s="223"/>
      <c r="I193" s="253">
        <v>50</v>
      </c>
      <c r="J193" s="254" t="s">
        <v>148</v>
      </c>
      <c r="K193" s="261">
        <v>117.2</v>
      </c>
      <c r="L193" s="256">
        <f>Table260616263656667686970717273747577787980818283757_34[[#This Row],[unit Price]]*Table260616263656667686970717273747577787980818283757_34[[#This Row],[TOTAL QUANTITY
(2021 Proposal)]]</f>
        <v>5860</v>
      </c>
      <c r="M193" s="257">
        <v>25</v>
      </c>
      <c r="N193" s="258">
        <v>2930</v>
      </c>
      <c r="O193" s="259"/>
      <c r="P193" s="260" t="s">
        <v>55</v>
      </c>
      <c r="Q193" s="288">
        <v>25</v>
      </c>
      <c r="R193" s="258">
        <v>2930</v>
      </c>
      <c r="S193" s="259"/>
      <c r="T193" s="289" t="s">
        <v>55</v>
      </c>
      <c r="U193" s="290"/>
      <c r="V193" s="291"/>
    </row>
    <row r="194" spans="1:22" ht="24">
      <c r="A194" s="216" t="s">
        <v>71</v>
      </c>
      <c r="B194" s="230">
        <v>1040101002</v>
      </c>
      <c r="C194" s="237" t="s">
        <v>76</v>
      </c>
      <c r="D194" s="224"/>
      <c r="E194" s="220" t="s">
        <v>299</v>
      </c>
      <c r="F194" s="226" t="s">
        <v>300</v>
      </c>
      <c r="G194" s="222" t="str">
        <f t="shared" si="2"/>
        <v>Hyoscine (as N-butyl bromide), 10mg Tab</v>
      </c>
      <c r="H194" s="223"/>
      <c r="I194" s="253">
        <v>800</v>
      </c>
      <c r="J194" s="254" t="s">
        <v>83</v>
      </c>
      <c r="K194" s="261">
        <v>4.6100000000000003</v>
      </c>
      <c r="L194" s="256">
        <f>Table260616263656667686970717273747577787980818283757_34[[#This Row],[unit Price]]*Table260616263656667686970717273747577787980818283757_34[[#This Row],[TOTAL QUANTITY
(2021 Proposal)]]</f>
        <v>3688.0000000000005</v>
      </c>
      <c r="M194" s="257">
        <v>400</v>
      </c>
      <c r="N194" s="258">
        <v>1844</v>
      </c>
      <c r="O194" s="259"/>
      <c r="P194" s="260" t="s">
        <v>55</v>
      </c>
      <c r="Q194" s="288">
        <v>400</v>
      </c>
      <c r="R194" s="258">
        <v>1844</v>
      </c>
      <c r="S194" s="259"/>
      <c r="T194" s="289" t="s">
        <v>55</v>
      </c>
      <c r="U194" s="290"/>
      <c r="V194" s="291"/>
    </row>
    <row r="195" spans="1:22" ht="24">
      <c r="A195" s="216" t="s">
        <v>71</v>
      </c>
      <c r="B195" s="230">
        <v>1040101002</v>
      </c>
      <c r="C195" s="237" t="s">
        <v>76</v>
      </c>
      <c r="D195" s="224"/>
      <c r="E195" s="220" t="s">
        <v>299</v>
      </c>
      <c r="F195" s="226" t="s">
        <v>301</v>
      </c>
      <c r="G195" s="222" t="str">
        <f t="shared" si="2"/>
        <v>Hyoscine (as N-butyl bromide), 20mg/mL, 1 mL Ampule</v>
      </c>
      <c r="H195" s="223"/>
      <c r="I195" s="253">
        <v>200</v>
      </c>
      <c r="J195" s="254" t="s">
        <v>79</v>
      </c>
      <c r="K195" s="261">
        <v>21.64</v>
      </c>
      <c r="L195" s="256">
        <f>Table260616263656667686970717273747577787980818283757_34[[#This Row],[unit Price]]*Table260616263656667686970717273747577787980818283757_34[[#This Row],[TOTAL QUANTITY
(2021 Proposal)]]</f>
        <v>4328</v>
      </c>
      <c r="M195" s="257">
        <v>100</v>
      </c>
      <c r="N195" s="258">
        <v>2164</v>
      </c>
      <c r="O195" s="259"/>
      <c r="P195" s="260" t="s">
        <v>55</v>
      </c>
      <c r="Q195" s="288">
        <v>100</v>
      </c>
      <c r="R195" s="258">
        <v>2164</v>
      </c>
      <c r="S195" s="259"/>
      <c r="T195" s="289" t="s">
        <v>55</v>
      </c>
      <c r="U195" s="290"/>
      <c r="V195" s="291"/>
    </row>
    <row r="196" spans="1:22" ht="24">
      <c r="A196" s="216" t="s">
        <v>71</v>
      </c>
      <c r="B196" s="230">
        <v>1040101002</v>
      </c>
      <c r="C196" s="237" t="s">
        <v>76</v>
      </c>
      <c r="D196" s="224"/>
      <c r="E196" s="220" t="s">
        <v>302</v>
      </c>
      <c r="F196" s="226" t="s">
        <v>303</v>
      </c>
      <c r="G196" s="222" t="str">
        <f t="shared" si="2"/>
        <v>I.V. Fluids, 0.9% Sodium Chloride, 1L Bottle</v>
      </c>
      <c r="H196" s="223"/>
      <c r="I196" s="253">
        <v>900</v>
      </c>
      <c r="J196" s="254" t="s">
        <v>91</v>
      </c>
      <c r="K196" s="261">
        <v>33.270000000000003</v>
      </c>
      <c r="L196" s="256">
        <f>Table260616263656667686970717273747577787980818283757_34[[#This Row],[unit Price]]*Table260616263656667686970717273747577787980818283757_34[[#This Row],[TOTAL QUANTITY
(2021 Proposal)]]</f>
        <v>29943.000000000004</v>
      </c>
      <c r="M196" s="257">
        <v>450</v>
      </c>
      <c r="N196" s="258">
        <v>14971.5</v>
      </c>
      <c r="O196" s="259"/>
      <c r="P196" s="260" t="s">
        <v>55</v>
      </c>
      <c r="Q196" s="288">
        <v>450</v>
      </c>
      <c r="R196" s="258">
        <v>14971.5</v>
      </c>
      <c r="S196" s="259"/>
      <c r="T196" s="289" t="s">
        <v>55</v>
      </c>
      <c r="U196" s="290"/>
      <c r="V196" s="291"/>
    </row>
    <row r="197" spans="1:22" ht="24">
      <c r="A197" s="216" t="s">
        <v>71</v>
      </c>
      <c r="B197" s="230">
        <v>1040101002</v>
      </c>
      <c r="C197" s="237" t="s">
        <v>76</v>
      </c>
      <c r="D197" s="224"/>
      <c r="E197" s="220" t="s">
        <v>302</v>
      </c>
      <c r="F197" s="226" t="s">
        <v>304</v>
      </c>
      <c r="G197" s="222" t="str">
        <f t="shared" si="2"/>
        <v>I.V. Fluids, 0.9% Sodium Chloride, 1L Soln for irrigation Bottle</v>
      </c>
      <c r="H197" s="223"/>
      <c r="I197" s="253">
        <v>380</v>
      </c>
      <c r="J197" s="254" t="s">
        <v>91</v>
      </c>
      <c r="K197" s="261">
        <v>39.799999999999997</v>
      </c>
      <c r="L197" s="256">
        <f>Table260616263656667686970717273747577787980818283757_34[[#This Row],[unit Price]]*Table260616263656667686970717273747577787980818283757_34[[#This Row],[TOTAL QUANTITY
(2021 Proposal)]]</f>
        <v>15123.999999999998</v>
      </c>
      <c r="M197" s="257">
        <v>190</v>
      </c>
      <c r="N197" s="258">
        <v>7562</v>
      </c>
      <c r="O197" s="259"/>
      <c r="P197" s="260" t="s">
        <v>55</v>
      </c>
      <c r="Q197" s="288">
        <v>190</v>
      </c>
      <c r="R197" s="258">
        <v>7562</v>
      </c>
      <c r="S197" s="259"/>
      <c r="T197" s="289" t="s">
        <v>55</v>
      </c>
      <c r="U197" s="290"/>
      <c r="V197" s="291"/>
    </row>
    <row r="198" spans="1:22" ht="24">
      <c r="A198" s="216" t="s">
        <v>71</v>
      </c>
      <c r="B198" s="230">
        <v>1040101002</v>
      </c>
      <c r="C198" s="237" t="s">
        <v>76</v>
      </c>
      <c r="D198" s="224"/>
      <c r="E198" s="220" t="s">
        <v>302</v>
      </c>
      <c r="F198" s="226" t="s">
        <v>305</v>
      </c>
      <c r="G198" s="222" t="str">
        <f t="shared" si="2"/>
        <v>I.V. Fluids, 0.9% Sodium Chloride, 50 mL Bottle</v>
      </c>
      <c r="H198" s="223"/>
      <c r="I198" s="253">
        <v>200</v>
      </c>
      <c r="J198" s="254" t="s">
        <v>91</v>
      </c>
      <c r="K198" s="261">
        <v>21.33</v>
      </c>
      <c r="L198" s="256">
        <f>Table260616263656667686970717273747577787980818283757_34[[#This Row],[unit Price]]*Table260616263656667686970717273747577787980818283757_34[[#This Row],[TOTAL QUANTITY
(2021 Proposal)]]</f>
        <v>4266</v>
      </c>
      <c r="M198" s="257">
        <v>100</v>
      </c>
      <c r="N198" s="258">
        <v>2133</v>
      </c>
      <c r="O198" s="259"/>
      <c r="P198" s="260" t="s">
        <v>55</v>
      </c>
      <c r="Q198" s="288">
        <v>100</v>
      </c>
      <c r="R198" s="258">
        <v>2133</v>
      </c>
      <c r="S198" s="259"/>
      <c r="T198" s="289" t="s">
        <v>55</v>
      </c>
      <c r="U198" s="290"/>
      <c r="V198" s="291"/>
    </row>
    <row r="199" spans="1:22" ht="24">
      <c r="A199" s="216" t="s">
        <v>71</v>
      </c>
      <c r="B199" s="230">
        <v>1040101002</v>
      </c>
      <c r="C199" s="237" t="s">
        <v>76</v>
      </c>
      <c r="D199" s="224"/>
      <c r="E199" s="220" t="s">
        <v>302</v>
      </c>
      <c r="F199" s="226" t="s">
        <v>306</v>
      </c>
      <c r="G199" s="222" t="str">
        <f t="shared" si="2"/>
        <v>I.V. Fluids, 0.9% Sodium Chloride, 500 mL Bottle</v>
      </c>
      <c r="H199" s="223"/>
      <c r="I199" s="253">
        <v>200</v>
      </c>
      <c r="J199" s="254" t="s">
        <v>91</v>
      </c>
      <c r="K199" s="261">
        <v>37.24</v>
      </c>
      <c r="L199" s="256">
        <f>Table260616263656667686970717273747577787980818283757_34[[#This Row],[unit Price]]*Table260616263656667686970717273747577787980818283757_34[[#This Row],[TOTAL QUANTITY
(2021 Proposal)]]</f>
        <v>7448</v>
      </c>
      <c r="M199" s="257">
        <v>100</v>
      </c>
      <c r="N199" s="258">
        <v>3724</v>
      </c>
      <c r="O199" s="259"/>
      <c r="P199" s="260" t="s">
        <v>55</v>
      </c>
      <c r="Q199" s="288">
        <v>100</v>
      </c>
      <c r="R199" s="258">
        <v>3724</v>
      </c>
      <c r="S199" s="259"/>
      <c r="T199" s="289" t="s">
        <v>55</v>
      </c>
      <c r="U199" s="290"/>
      <c r="V199" s="291"/>
    </row>
    <row r="200" spans="1:22" ht="24">
      <c r="A200" s="216" t="s">
        <v>71</v>
      </c>
      <c r="B200" s="230">
        <v>1040101002</v>
      </c>
      <c r="C200" s="237" t="s">
        <v>76</v>
      </c>
      <c r="D200" s="224"/>
      <c r="E200" s="220" t="s">
        <v>307</v>
      </c>
      <c r="F200" s="226" t="s">
        <v>306</v>
      </c>
      <c r="G200" s="222" t="str">
        <f t="shared" si="2"/>
        <v>I.V. Fluids, 10% Dextrose in Water, 500 mL Bottle</v>
      </c>
      <c r="H200" s="223"/>
      <c r="I200" s="253">
        <v>72</v>
      </c>
      <c r="J200" s="254" t="s">
        <v>91</v>
      </c>
      <c r="K200" s="261">
        <v>37.5</v>
      </c>
      <c r="L200" s="256">
        <f>Table260616263656667686970717273747577787980818283757_34[[#This Row],[unit Price]]*Table260616263656667686970717273747577787980818283757_34[[#This Row],[TOTAL QUANTITY
(2021 Proposal)]]</f>
        <v>2700</v>
      </c>
      <c r="M200" s="257">
        <v>36</v>
      </c>
      <c r="N200" s="258">
        <v>1350</v>
      </c>
      <c r="O200" s="259"/>
      <c r="P200" s="260" t="s">
        <v>55</v>
      </c>
      <c r="Q200" s="288">
        <v>36</v>
      </c>
      <c r="R200" s="258">
        <v>1350</v>
      </c>
      <c r="S200" s="259"/>
      <c r="T200" s="289" t="s">
        <v>55</v>
      </c>
      <c r="U200" s="290"/>
      <c r="V200" s="291"/>
    </row>
    <row r="201" spans="1:22" ht="24">
      <c r="A201" s="216" t="s">
        <v>71</v>
      </c>
      <c r="B201" s="230">
        <v>1040101002</v>
      </c>
      <c r="C201" s="237" t="s">
        <v>76</v>
      </c>
      <c r="D201" s="224"/>
      <c r="E201" s="220" t="s">
        <v>308</v>
      </c>
      <c r="F201" s="226" t="s">
        <v>303</v>
      </c>
      <c r="G201" s="222" t="str">
        <f t="shared" si="2"/>
        <v>I.V. Fluids, 5% Dextrose in 0.3% Sodium Chloride, 1L Bottle</v>
      </c>
      <c r="H201" s="223"/>
      <c r="I201" s="253">
        <v>600</v>
      </c>
      <c r="J201" s="254" t="s">
        <v>91</v>
      </c>
      <c r="K201" s="261">
        <v>39.979999999999997</v>
      </c>
      <c r="L201" s="256">
        <f>Table260616263656667686970717273747577787980818283757_34[[#This Row],[unit Price]]*Table260616263656667686970717273747577787980818283757_34[[#This Row],[TOTAL QUANTITY
(2021 Proposal)]]</f>
        <v>23987.999999999996</v>
      </c>
      <c r="M201" s="257">
        <v>300</v>
      </c>
      <c r="N201" s="258">
        <v>11994</v>
      </c>
      <c r="O201" s="259"/>
      <c r="P201" s="260" t="s">
        <v>55</v>
      </c>
      <c r="Q201" s="288">
        <v>300</v>
      </c>
      <c r="R201" s="258">
        <v>11994</v>
      </c>
      <c r="S201" s="259"/>
      <c r="T201" s="289" t="s">
        <v>55</v>
      </c>
      <c r="U201" s="290"/>
      <c r="V201" s="291"/>
    </row>
    <row r="202" spans="1:22" ht="24">
      <c r="A202" s="216" t="s">
        <v>71</v>
      </c>
      <c r="B202" s="230">
        <v>1040101002</v>
      </c>
      <c r="C202" s="237" t="s">
        <v>76</v>
      </c>
      <c r="D202" s="224"/>
      <c r="E202" s="220" t="s">
        <v>308</v>
      </c>
      <c r="F202" s="226" t="s">
        <v>306</v>
      </c>
      <c r="G202" s="222" t="str">
        <f t="shared" si="2"/>
        <v>I.V. Fluids, 5% Dextrose in 0.3% Sodium Chloride, 500 mL Bottle</v>
      </c>
      <c r="H202" s="223"/>
      <c r="I202" s="253">
        <v>600</v>
      </c>
      <c r="J202" s="254" t="s">
        <v>91</v>
      </c>
      <c r="K202" s="261">
        <v>34.979999999999997</v>
      </c>
      <c r="L202" s="256">
        <f>Table260616263656667686970717273747577787980818283757_34[[#This Row],[unit Price]]*Table260616263656667686970717273747577787980818283757_34[[#This Row],[TOTAL QUANTITY
(2021 Proposal)]]</f>
        <v>20987.999999999996</v>
      </c>
      <c r="M202" s="257">
        <v>300</v>
      </c>
      <c r="N202" s="258">
        <v>10494</v>
      </c>
      <c r="O202" s="259"/>
      <c r="P202" s="260" t="s">
        <v>55</v>
      </c>
      <c r="Q202" s="288">
        <v>300</v>
      </c>
      <c r="R202" s="258">
        <v>10494</v>
      </c>
      <c r="S202" s="259"/>
      <c r="T202" s="289" t="s">
        <v>55</v>
      </c>
      <c r="U202" s="290"/>
      <c r="V202" s="291"/>
    </row>
    <row r="203" spans="1:22" ht="24">
      <c r="A203" s="216" t="s">
        <v>71</v>
      </c>
      <c r="B203" s="230">
        <v>1040101002</v>
      </c>
      <c r="C203" s="237" t="s">
        <v>76</v>
      </c>
      <c r="D203" s="224"/>
      <c r="E203" s="220" t="s">
        <v>309</v>
      </c>
      <c r="F203" s="226" t="s">
        <v>303</v>
      </c>
      <c r="G203" s="222" t="str">
        <f t="shared" si="2"/>
        <v>I.V. Fluids, 5% Dextrose in 0.9% Sodium Chloride, 1L Bottle</v>
      </c>
      <c r="H203" s="223"/>
      <c r="I203" s="253">
        <v>500</v>
      </c>
      <c r="J203" s="254" t="s">
        <v>91</v>
      </c>
      <c r="K203" s="261">
        <v>39.94</v>
      </c>
      <c r="L203" s="256">
        <f>Table260616263656667686970717273747577787980818283757_34[[#This Row],[unit Price]]*Table260616263656667686970717273747577787980818283757_34[[#This Row],[TOTAL QUANTITY
(2021 Proposal)]]</f>
        <v>19970</v>
      </c>
      <c r="M203" s="257">
        <v>250</v>
      </c>
      <c r="N203" s="258">
        <v>9985</v>
      </c>
      <c r="O203" s="259"/>
      <c r="P203" s="260" t="s">
        <v>55</v>
      </c>
      <c r="Q203" s="288">
        <v>250</v>
      </c>
      <c r="R203" s="258">
        <v>9985</v>
      </c>
      <c r="S203" s="259"/>
      <c r="T203" s="289" t="s">
        <v>55</v>
      </c>
      <c r="U203" s="290"/>
      <c r="V203" s="291"/>
    </row>
    <row r="204" spans="1:22" ht="24">
      <c r="A204" s="216" t="s">
        <v>71</v>
      </c>
      <c r="B204" s="230">
        <v>1040101002</v>
      </c>
      <c r="C204" s="237" t="s">
        <v>76</v>
      </c>
      <c r="D204" s="224"/>
      <c r="E204" s="220" t="s">
        <v>309</v>
      </c>
      <c r="F204" s="226" t="s">
        <v>306</v>
      </c>
      <c r="G204" s="222" t="str">
        <f t="shared" ref="G204:G267" si="3">CONCATENATE(E204,", ",F204,)</f>
        <v>I.V. Fluids, 5% Dextrose in 0.9% Sodium Chloride, 500 mL Bottle</v>
      </c>
      <c r="H204" s="223"/>
      <c r="I204" s="253">
        <v>300</v>
      </c>
      <c r="J204" s="254" t="s">
        <v>91</v>
      </c>
      <c r="K204" s="261">
        <v>34.72</v>
      </c>
      <c r="L204" s="256">
        <f>Table260616263656667686970717273747577787980818283757_34[[#This Row],[unit Price]]*Table260616263656667686970717273747577787980818283757_34[[#This Row],[TOTAL QUANTITY
(2021 Proposal)]]</f>
        <v>10416</v>
      </c>
      <c r="M204" s="257">
        <v>150</v>
      </c>
      <c r="N204" s="258">
        <v>5208</v>
      </c>
      <c r="O204" s="259"/>
      <c r="P204" s="260" t="s">
        <v>55</v>
      </c>
      <c r="Q204" s="288">
        <v>150</v>
      </c>
      <c r="R204" s="258">
        <v>5208</v>
      </c>
      <c r="S204" s="259"/>
      <c r="T204" s="289" t="s">
        <v>55</v>
      </c>
      <c r="U204" s="290"/>
      <c r="V204" s="291"/>
    </row>
    <row r="205" spans="1:22" ht="24">
      <c r="A205" s="216" t="s">
        <v>71</v>
      </c>
      <c r="B205" s="230">
        <v>1040101002</v>
      </c>
      <c r="C205" s="237" t="s">
        <v>76</v>
      </c>
      <c r="D205" s="224"/>
      <c r="E205" s="220" t="s">
        <v>310</v>
      </c>
      <c r="F205" s="226" t="s">
        <v>303</v>
      </c>
      <c r="G205" s="222" t="str">
        <f t="shared" si="3"/>
        <v>I.V. Fluids, 5% Dextrose in Lactated Ringer's, 1L Bottle</v>
      </c>
      <c r="H205" s="223"/>
      <c r="I205" s="253">
        <v>1000</v>
      </c>
      <c r="J205" s="254" t="s">
        <v>91</v>
      </c>
      <c r="K205" s="261">
        <v>37.93</v>
      </c>
      <c r="L205" s="256">
        <f>Table260616263656667686970717273747577787980818283757_34[[#This Row],[unit Price]]*Table260616263656667686970717273747577787980818283757_34[[#This Row],[TOTAL QUANTITY
(2021 Proposal)]]</f>
        <v>37930</v>
      </c>
      <c r="M205" s="257">
        <v>500</v>
      </c>
      <c r="N205" s="258">
        <v>18965</v>
      </c>
      <c r="O205" s="259"/>
      <c r="P205" s="260" t="s">
        <v>55</v>
      </c>
      <c r="Q205" s="288">
        <v>500</v>
      </c>
      <c r="R205" s="258">
        <v>18965</v>
      </c>
      <c r="S205" s="259"/>
      <c r="T205" s="289" t="s">
        <v>55</v>
      </c>
      <c r="U205" s="290"/>
      <c r="V205" s="291"/>
    </row>
    <row r="206" spans="1:22" ht="24">
      <c r="A206" s="216" t="s">
        <v>71</v>
      </c>
      <c r="B206" s="230">
        <v>1040101002</v>
      </c>
      <c r="C206" s="237" t="s">
        <v>76</v>
      </c>
      <c r="D206" s="224"/>
      <c r="E206" s="220" t="s">
        <v>310</v>
      </c>
      <c r="F206" s="226" t="s">
        <v>306</v>
      </c>
      <c r="G206" s="222" t="str">
        <f t="shared" si="3"/>
        <v>I.V. Fluids, 5% Dextrose in Lactated Ringer's, 500 mL Bottle</v>
      </c>
      <c r="H206" s="223"/>
      <c r="I206" s="253">
        <v>200</v>
      </c>
      <c r="J206" s="254" t="s">
        <v>91</v>
      </c>
      <c r="K206" s="261">
        <v>43.89</v>
      </c>
      <c r="L206" s="256">
        <f>Table260616263656667686970717273747577787980818283757_34[[#This Row],[unit Price]]*Table260616263656667686970717273747577787980818283757_34[[#This Row],[TOTAL QUANTITY
(2021 Proposal)]]</f>
        <v>8778</v>
      </c>
      <c r="M206" s="257">
        <v>100</v>
      </c>
      <c r="N206" s="258">
        <v>4389</v>
      </c>
      <c r="O206" s="259"/>
      <c r="P206" s="260" t="s">
        <v>55</v>
      </c>
      <c r="Q206" s="288">
        <v>100</v>
      </c>
      <c r="R206" s="258">
        <v>4389</v>
      </c>
      <c r="S206" s="259"/>
      <c r="T206" s="289" t="s">
        <v>55</v>
      </c>
      <c r="U206" s="290"/>
      <c r="V206" s="291"/>
    </row>
    <row r="207" spans="1:22" ht="24">
      <c r="A207" s="216" t="s">
        <v>71</v>
      </c>
      <c r="B207" s="230">
        <v>1040101002</v>
      </c>
      <c r="C207" s="237" t="s">
        <v>76</v>
      </c>
      <c r="D207" s="224"/>
      <c r="E207" s="220" t="s">
        <v>311</v>
      </c>
      <c r="F207" s="226" t="s">
        <v>303</v>
      </c>
      <c r="G207" s="222" t="str">
        <f t="shared" si="3"/>
        <v>I.V. Fluids, 5% Dextrose in Water, 1L Bottle</v>
      </c>
      <c r="H207" s="223"/>
      <c r="I207" s="253">
        <v>80</v>
      </c>
      <c r="J207" s="254" t="s">
        <v>91</v>
      </c>
      <c r="K207" s="261">
        <v>40.880000000000003</v>
      </c>
      <c r="L207" s="256">
        <f>Table260616263656667686970717273747577787980818283757_34[[#This Row],[unit Price]]*Table260616263656667686970717273747577787980818283757_34[[#This Row],[TOTAL QUANTITY
(2021 Proposal)]]</f>
        <v>3270.4</v>
      </c>
      <c r="M207" s="257">
        <v>80</v>
      </c>
      <c r="N207" s="258">
        <v>3270.4</v>
      </c>
      <c r="O207" s="259"/>
      <c r="P207" s="260" t="s">
        <v>55</v>
      </c>
      <c r="Q207" s="288"/>
      <c r="R207" s="258" t="s">
        <v>55</v>
      </c>
      <c r="S207" s="259"/>
      <c r="T207" s="289" t="s">
        <v>55</v>
      </c>
      <c r="U207" s="290"/>
      <c r="V207" s="291"/>
    </row>
    <row r="208" spans="1:22" ht="24">
      <c r="A208" s="216" t="s">
        <v>71</v>
      </c>
      <c r="B208" s="230">
        <v>1040101002</v>
      </c>
      <c r="C208" s="237" t="s">
        <v>76</v>
      </c>
      <c r="D208" s="224"/>
      <c r="E208" s="220" t="s">
        <v>311</v>
      </c>
      <c r="F208" s="226" t="s">
        <v>312</v>
      </c>
      <c r="G208" s="222" t="str">
        <f t="shared" si="3"/>
        <v>I.V. Fluids, 5% Dextrose in Water, 250 mL Bottle</v>
      </c>
      <c r="H208" s="223"/>
      <c r="I208" s="253">
        <v>100</v>
      </c>
      <c r="J208" s="254" t="s">
        <v>91</v>
      </c>
      <c r="K208" s="261">
        <v>69.45</v>
      </c>
      <c r="L208" s="256">
        <f>Table260616263656667686970717273747577787980818283757_34[[#This Row],[unit Price]]*Table260616263656667686970717273747577787980818283757_34[[#This Row],[TOTAL QUANTITY
(2021 Proposal)]]</f>
        <v>6945</v>
      </c>
      <c r="M208" s="257">
        <v>100</v>
      </c>
      <c r="N208" s="258">
        <v>6945</v>
      </c>
      <c r="O208" s="259"/>
      <c r="P208" s="260" t="s">
        <v>55</v>
      </c>
      <c r="Q208" s="288"/>
      <c r="R208" s="258" t="s">
        <v>55</v>
      </c>
      <c r="S208" s="259"/>
      <c r="T208" s="289" t="s">
        <v>55</v>
      </c>
      <c r="U208" s="290"/>
      <c r="V208" s="291"/>
    </row>
    <row r="209" spans="1:22" ht="24">
      <c r="A209" s="216" t="s">
        <v>71</v>
      </c>
      <c r="B209" s="230">
        <v>1040101002</v>
      </c>
      <c r="C209" s="237" t="s">
        <v>76</v>
      </c>
      <c r="D209" s="224"/>
      <c r="E209" s="220" t="s">
        <v>311</v>
      </c>
      <c r="F209" s="226" t="s">
        <v>306</v>
      </c>
      <c r="G209" s="222" t="str">
        <f t="shared" si="3"/>
        <v>I.V. Fluids, 5% Dextrose in Water, 500 mL Bottle</v>
      </c>
      <c r="H209" s="223"/>
      <c r="I209" s="253">
        <v>200</v>
      </c>
      <c r="J209" s="254" t="s">
        <v>91</v>
      </c>
      <c r="K209" s="261">
        <v>36.22</v>
      </c>
      <c r="L209" s="256">
        <f>Table260616263656667686970717273747577787980818283757_34[[#This Row],[unit Price]]*Table260616263656667686970717273747577787980818283757_34[[#This Row],[TOTAL QUANTITY
(2021 Proposal)]]</f>
        <v>7244</v>
      </c>
      <c r="M209" s="257">
        <v>100</v>
      </c>
      <c r="N209" s="258">
        <v>3622</v>
      </c>
      <c r="O209" s="259"/>
      <c r="P209" s="260" t="s">
        <v>55</v>
      </c>
      <c r="Q209" s="288">
        <v>100</v>
      </c>
      <c r="R209" s="258">
        <v>3622</v>
      </c>
      <c r="S209" s="259"/>
      <c r="T209" s="289" t="s">
        <v>55</v>
      </c>
      <c r="U209" s="290"/>
      <c r="V209" s="291"/>
    </row>
    <row r="210" spans="1:22" ht="48">
      <c r="A210" s="216" t="s">
        <v>71</v>
      </c>
      <c r="B210" s="230">
        <v>1040101002</v>
      </c>
      <c r="C210" s="237" t="s">
        <v>76</v>
      </c>
      <c r="D210" s="224"/>
      <c r="E210" s="220" t="s">
        <v>313</v>
      </c>
      <c r="F210" s="226" t="s">
        <v>303</v>
      </c>
      <c r="G210" s="222" t="str">
        <f t="shared" si="3"/>
        <v>I.V. Fluids, Balanced Multiple Maintenance Solution with 5% Dextrose for Adult, 1L Bottle</v>
      </c>
      <c r="H210" s="223"/>
      <c r="I210" s="253">
        <v>600</v>
      </c>
      <c r="J210" s="254" t="s">
        <v>91</v>
      </c>
      <c r="K210" s="261">
        <v>41.23</v>
      </c>
      <c r="L210" s="256">
        <f>Table260616263656667686970717273747577787980818283757_34[[#This Row],[unit Price]]*Table260616263656667686970717273747577787980818283757_34[[#This Row],[TOTAL QUANTITY
(2021 Proposal)]]</f>
        <v>24737.999999999996</v>
      </c>
      <c r="M210" s="257">
        <v>300</v>
      </c>
      <c r="N210" s="258">
        <v>12369</v>
      </c>
      <c r="O210" s="259"/>
      <c r="P210" s="260" t="s">
        <v>55</v>
      </c>
      <c r="Q210" s="288">
        <v>300</v>
      </c>
      <c r="R210" s="258">
        <v>12369</v>
      </c>
      <c r="S210" s="259"/>
      <c r="T210" s="289" t="s">
        <v>55</v>
      </c>
      <c r="U210" s="290"/>
      <c r="V210" s="291"/>
    </row>
    <row r="211" spans="1:22" ht="24">
      <c r="A211" s="216" t="s">
        <v>71</v>
      </c>
      <c r="B211" s="230">
        <v>1040101002</v>
      </c>
      <c r="C211" s="237" t="s">
        <v>76</v>
      </c>
      <c r="D211" s="224"/>
      <c r="E211" s="220" t="s">
        <v>314</v>
      </c>
      <c r="F211" s="226" t="s">
        <v>303</v>
      </c>
      <c r="G211" s="222" t="str">
        <f t="shared" si="3"/>
        <v>I.V. Fluids, Lactated Ringer's Solution, 1L Bottle</v>
      </c>
      <c r="H211" s="223"/>
      <c r="I211" s="253">
        <v>700</v>
      </c>
      <c r="J211" s="254" t="s">
        <v>91</v>
      </c>
      <c r="K211" s="261">
        <v>38.5</v>
      </c>
      <c r="L211" s="256">
        <f>Table260616263656667686970717273747577787980818283757_34[[#This Row],[unit Price]]*Table260616263656667686970717273747577787980818283757_34[[#This Row],[TOTAL QUANTITY
(2021 Proposal)]]</f>
        <v>26950</v>
      </c>
      <c r="M211" s="257">
        <v>350</v>
      </c>
      <c r="N211" s="258">
        <v>13475</v>
      </c>
      <c r="O211" s="259"/>
      <c r="P211" s="260" t="s">
        <v>55</v>
      </c>
      <c r="Q211" s="288">
        <v>350</v>
      </c>
      <c r="R211" s="258">
        <v>13475</v>
      </c>
      <c r="S211" s="259"/>
      <c r="T211" s="289" t="s">
        <v>55</v>
      </c>
      <c r="U211" s="290"/>
      <c r="V211" s="291"/>
    </row>
    <row r="212" spans="1:22">
      <c r="A212" s="216" t="s">
        <v>71</v>
      </c>
      <c r="B212" s="230">
        <v>1040101002</v>
      </c>
      <c r="C212" s="237" t="s">
        <v>76</v>
      </c>
      <c r="D212" s="224"/>
      <c r="E212" s="220" t="s">
        <v>315</v>
      </c>
      <c r="F212" s="226" t="s">
        <v>316</v>
      </c>
      <c r="G212" s="222" t="str">
        <f t="shared" si="3"/>
        <v>Ibuprofen, 100 mg/5 mL, 60 mL Bottle</v>
      </c>
      <c r="H212" s="223"/>
      <c r="I212" s="253">
        <v>144</v>
      </c>
      <c r="J212" s="254" t="s">
        <v>91</v>
      </c>
      <c r="K212" s="261">
        <v>36.340000000000003</v>
      </c>
      <c r="L212" s="256">
        <f>Table260616263656667686970717273747577787980818283757_34[[#This Row],[unit Price]]*Table260616263656667686970717273747577787980818283757_34[[#This Row],[TOTAL QUANTITY
(2021 Proposal)]]</f>
        <v>5232.9600000000009</v>
      </c>
      <c r="M212" s="257">
        <v>72</v>
      </c>
      <c r="N212" s="258">
        <v>2616.48</v>
      </c>
      <c r="O212" s="259"/>
      <c r="P212" s="260" t="s">
        <v>55</v>
      </c>
      <c r="Q212" s="288">
        <v>72</v>
      </c>
      <c r="R212" s="258">
        <v>2616.48</v>
      </c>
      <c r="S212" s="259"/>
      <c r="T212" s="289" t="s">
        <v>55</v>
      </c>
      <c r="U212" s="290"/>
      <c r="V212" s="291"/>
    </row>
    <row r="213" spans="1:22">
      <c r="A213" s="216" t="s">
        <v>71</v>
      </c>
      <c r="B213" s="230">
        <v>1040101002</v>
      </c>
      <c r="C213" s="237" t="s">
        <v>76</v>
      </c>
      <c r="D213" s="224"/>
      <c r="E213" s="220" t="s">
        <v>315</v>
      </c>
      <c r="F213" s="226" t="s">
        <v>317</v>
      </c>
      <c r="G213" s="222" t="str">
        <f t="shared" si="3"/>
        <v>Ibuprofen, 200 mg/5 mL, 60 mL Bottle</v>
      </c>
      <c r="H213" s="223"/>
      <c r="I213" s="253">
        <v>144</v>
      </c>
      <c r="J213" s="254" t="s">
        <v>91</v>
      </c>
      <c r="K213" s="261">
        <v>65.150000000000006</v>
      </c>
      <c r="L213" s="256">
        <f>Table260616263656667686970717273747577787980818283757_34[[#This Row],[unit Price]]*Table260616263656667686970717273747577787980818283757_34[[#This Row],[TOTAL QUANTITY
(2021 Proposal)]]</f>
        <v>9381.6</v>
      </c>
      <c r="M213" s="257">
        <v>72</v>
      </c>
      <c r="N213" s="258">
        <v>4690.8</v>
      </c>
      <c r="O213" s="259"/>
      <c r="P213" s="260" t="s">
        <v>55</v>
      </c>
      <c r="Q213" s="288">
        <v>72</v>
      </c>
      <c r="R213" s="258">
        <v>4690.8</v>
      </c>
      <c r="S213" s="259"/>
      <c r="T213" s="289" t="s">
        <v>55</v>
      </c>
      <c r="U213" s="290"/>
      <c r="V213" s="291"/>
    </row>
    <row r="214" spans="1:22">
      <c r="A214" s="216" t="s">
        <v>71</v>
      </c>
      <c r="B214" s="230">
        <v>1040101002</v>
      </c>
      <c r="C214" s="237" t="s">
        <v>76</v>
      </c>
      <c r="D214" s="224"/>
      <c r="E214" s="220" t="s">
        <v>315</v>
      </c>
      <c r="F214" s="226" t="s">
        <v>318</v>
      </c>
      <c r="G214" s="222" t="str">
        <f t="shared" si="3"/>
        <v>Ibuprofen, 200mg tablet</v>
      </c>
      <c r="H214" s="223"/>
      <c r="I214" s="253">
        <v>1000</v>
      </c>
      <c r="J214" s="254" t="s">
        <v>83</v>
      </c>
      <c r="K214" s="261">
        <v>0.94</v>
      </c>
      <c r="L214" s="256">
        <f>Table260616263656667686970717273747577787980818283757_34[[#This Row],[unit Price]]*Table260616263656667686970717273747577787980818283757_34[[#This Row],[TOTAL QUANTITY
(2021 Proposal)]]</f>
        <v>940</v>
      </c>
      <c r="M214" s="257">
        <v>500</v>
      </c>
      <c r="N214" s="258">
        <v>470</v>
      </c>
      <c r="O214" s="259"/>
      <c r="P214" s="260" t="s">
        <v>55</v>
      </c>
      <c r="Q214" s="288">
        <v>500</v>
      </c>
      <c r="R214" s="258">
        <v>470</v>
      </c>
      <c r="S214" s="259"/>
      <c r="T214" s="289" t="s">
        <v>55</v>
      </c>
      <c r="U214" s="290"/>
      <c r="V214" s="291"/>
    </row>
    <row r="215" spans="1:22">
      <c r="A215" s="216" t="s">
        <v>71</v>
      </c>
      <c r="B215" s="230">
        <v>1040101002</v>
      </c>
      <c r="C215" s="237" t="s">
        <v>76</v>
      </c>
      <c r="D215" s="224"/>
      <c r="E215" s="220" t="s">
        <v>315</v>
      </c>
      <c r="F215" s="226" t="s">
        <v>319</v>
      </c>
      <c r="G215" s="222" t="str">
        <f t="shared" si="3"/>
        <v>Ibuprofen, 400mg tab.</v>
      </c>
      <c r="H215" s="223"/>
      <c r="I215" s="253">
        <v>4000</v>
      </c>
      <c r="J215" s="254" t="s">
        <v>91</v>
      </c>
      <c r="K215" s="261">
        <v>1.1100000000000001</v>
      </c>
      <c r="L215" s="256">
        <f>Table260616263656667686970717273747577787980818283757_34[[#This Row],[unit Price]]*Table260616263656667686970717273747577787980818283757_34[[#This Row],[TOTAL QUANTITY
(2021 Proposal)]]</f>
        <v>4440</v>
      </c>
      <c r="M215" s="257">
        <v>2000</v>
      </c>
      <c r="N215" s="258">
        <v>2220</v>
      </c>
      <c r="O215" s="259"/>
      <c r="P215" s="260" t="s">
        <v>55</v>
      </c>
      <c r="Q215" s="288">
        <v>2000</v>
      </c>
      <c r="R215" s="258">
        <v>2220</v>
      </c>
      <c r="S215" s="259"/>
      <c r="T215" s="289" t="s">
        <v>55</v>
      </c>
      <c r="U215" s="290"/>
      <c r="V215" s="291"/>
    </row>
    <row r="216" spans="1:22" ht="24">
      <c r="A216" s="216" t="s">
        <v>71</v>
      </c>
      <c r="B216" s="230">
        <v>1040101002</v>
      </c>
      <c r="C216" s="237" t="s">
        <v>76</v>
      </c>
      <c r="D216" s="224"/>
      <c r="E216" s="220" t="s">
        <v>320</v>
      </c>
      <c r="F216" s="226" t="s">
        <v>321</v>
      </c>
      <c r="G216" s="222" t="str">
        <f t="shared" si="3"/>
        <v>Ipratropium + Salbutamol, 500 mcg + 2.5 mg x 2.5 mL (unit dose) Respiratory Solution</v>
      </c>
      <c r="H216" s="223"/>
      <c r="I216" s="253">
        <v>1200</v>
      </c>
      <c r="J216" s="254" t="s">
        <v>91</v>
      </c>
      <c r="K216" s="261">
        <v>12</v>
      </c>
      <c r="L216" s="256">
        <f>Table260616263656667686970717273747577787980818283757_34[[#This Row],[unit Price]]*Table260616263656667686970717273747577787980818283757_34[[#This Row],[TOTAL QUANTITY
(2021 Proposal)]]</f>
        <v>14400</v>
      </c>
      <c r="M216" s="257">
        <v>600</v>
      </c>
      <c r="N216" s="258">
        <v>7200</v>
      </c>
      <c r="O216" s="259"/>
      <c r="P216" s="260" t="s">
        <v>55</v>
      </c>
      <c r="Q216" s="288">
        <v>600</v>
      </c>
      <c r="R216" s="258">
        <v>7200</v>
      </c>
      <c r="S216" s="259"/>
      <c r="T216" s="289" t="s">
        <v>55</v>
      </c>
      <c r="U216" s="290"/>
      <c r="V216" s="291"/>
    </row>
    <row r="217" spans="1:22">
      <c r="A217" s="216" t="s">
        <v>71</v>
      </c>
      <c r="B217" s="230">
        <v>1040101002</v>
      </c>
      <c r="C217" s="237" t="s">
        <v>76</v>
      </c>
      <c r="D217" s="224"/>
      <c r="E217" s="220" t="s">
        <v>322</v>
      </c>
      <c r="F217" s="226" t="s">
        <v>323</v>
      </c>
      <c r="G217" s="222" t="str">
        <f t="shared" si="3"/>
        <v>Isoflurane, 100 mL Bottle</v>
      </c>
      <c r="H217" s="223"/>
      <c r="I217" s="253">
        <v>30</v>
      </c>
      <c r="J217" s="254" t="s">
        <v>91</v>
      </c>
      <c r="K217" s="261">
        <v>1388.34</v>
      </c>
      <c r="L217" s="256">
        <f>Table260616263656667686970717273747577787980818283757_34[[#This Row],[unit Price]]*Table260616263656667686970717273747577787980818283757_34[[#This Row],[TOTAL QUANTITY
(2021 Proposal)]]</f>
        <v>41650.199999999997</v>
      </c>
      <c r="M217" s="257">
        <v>15</v>
      </c>
      <c r="N217" s="258">
        <v>20825.099999999999</v>
      </c>
      <c r="O217" s="259"/>
      <c r="P217" s="260" t="s">
        <v>55</v>
      </c>
      <c r="Q217" s="288">
        <v>15</v>
      </c>
      <c r="R217" s="258">
        <v>20825.099999999999</v>
      </c>
      <c r="S217" s="259"/>
      <c r="T217" s="289" t="s">
        <v>55</v>
      </c>
      <c r="U217" s="290"/>
      <c r="V217" s="291"/>
    </row>
    <row r="218" spans="1:22" ht="24">
      <c r="A218" s="216" t="s">
        <v>71</v>
      </c>
      <c r="B218" s="230">
        <v>1040101002</v>
      </c>
      <c r="C218" s="237" t="s">
        <v>76</v>
      </c>
      <c r="D218" s="224"/>
      <c r="E218" s="220" t="s">
        <v>324</v>
      </c>
      <c r="F218" s="226" t="s">
        <v>287</v>
      </c>
      <c r="G218" s="222" t="str">
        <f t="shared" si="3"/>
        <v>Isosorbide -5- Mononitrate, 30mg MR tablet</v>
      </c>
      <c r="H218" s="223"/>
      <c r="I218" s="253">
        <v>2000</v>
      </c>
      <c r="J218" s="254" t="s">
        <v>83</v>
      </c>
      <c r="K218" s="261">
        <v>8.3000000000000007</v>
      </c>
      <c r="L218" s="256">
        <f>Table260616263656667686970717273747577787980818283757_34[[#This Row],[unit Price]]*Table260616263656667686970717273747577787980818283757_34[[#This Row],[TOTAL QUANTITY
(2021 Proposal)]]</f>
        <v>16600</v>
      </c>
      <c r="M218" s="257">
        <v>1000</v>
      </c>
      <c r="N218" s="258">
        <v>8300</v>
      </c>
      <c r="O218" s="259"/>
      <c r="P218" s="260" t="s">
        <v>55</v>
      </c>
      <c r="Q218" s="288">
        <v>1000</v>
      </c>
      <c r="R218" s="258">
        <v>8300</v>
      </c>
      <c r="S218" s="259"/>
      <c r="T218" s="289" t="s">
        <v>55</v>
      </c>
      <c r="U218" s="290"/>
      <c r="V218" s="291"/>
    </row>
    <row r="219" spans="1:22" ht="24">
      <c r="A219" s="216" t="s">
        <v>71</v>
      </c>
      <c r="B219" s="230">
        <v>1040101002</v>
      </c>
      <c r="C219" s="237" t="s">
        <v>76</v>
      </c>
      <c r="D219" s="224"/>
      <c r="E219" s="220" t="s">
        <v>324</v>
      </c>
      <c r="F219" s="226" t="s">
        <v>288</v>
      </c>
      <c r="G219" s="222" t="str">
        <f t="shared" si="3"/>
        <v>Isosorbide -5- Mononitrate, 60mg MR tablet</v>
      </c>
      <c r="H219" s="223"/>
      <c r="I219" s="253">
        <v>2000</v>
      </c>
      <c r="J219" s="254" t="s">
        <v>83</v>
      </c>
      <c r="K219" s="261">
        <v>7.15</v>
      </c>
      <c r="L219" s="256">
        <f>Table260616263656667686970717273747577787980818283757_34[[#This Row],[unit Price]]*Table260616263656667686970717273747577787980818283757_34[[#This Row],[TOTAL QUANTITY
(2021 Proposal)]]</f>
        <v>14300</v>
      </c>
      <c r="M219" s="257">
        <v>1000</v>
      </c>
      <c r="N219" s="258">
        <v>7150</v>
      </c>
      <c r="O219" s="259"/>
      <c r="P219" s="260" t="s">
        <v>55</v>
      </c>
      <c r="Q219" s="288">
        <v>1000</v>
      </c>
      <c r="R219" s="258">
        <v>7150</v>
      </c>
      <c r="S219" s="259"/>
      <c r="T219" s="289" t="s">
        <v>55</v>
      </c>
      <c r="U219" s="290"/>
      <c r="V219" s="291"/>
    </row>
    <row r="220" spans="1:22">
      <c r="A220" s="216" t="s">
        <v>71</v>
      </c>
      <c r="B220" s="230">
        <v>1040101002</v>
      </c>
      <c r="C220" s="237" t="s">
        <v>76</v>
      </c>
      <c r="D220" s="224"/>
      <c r="E220" s="220" t="s">
        <v>325</v>
      </c>
      <c r="F220" s="226" t="s">
        <v>326</v>
      </c>
      <c r="G220" s="222" t="str">
        <f t="shared" si="3"/>
        <v>Isosorbide Dinitrate, 1mg/ml, 10ml amp</v>
      </c>
      <c r="H220" s="223"/>
      <c r="I220" s="253">
        <v>80</v>
      </c>
      <c r="J220" s="254" t="s">
        <v>79</v>
      </c>
      <c r="K220" s="261">
        <v>131.78</v>
      </c>
      <c r="L220" s="256">
        <f>Table260616263656667686970717273747577787980818283757_34[[#This Row],[unit Price]]*Table260616263656667686970717273747577787980818283757_34[[#This Row],[TOTAL QUANTITY
(2021 Proposal)]]</f>
        <v>10542.4</v>
      </c>
      <c r="M220" s="257">
        <v>40</v>
      </c>
      <c r="N220" s="258">
        <v>5271.2</v>
      </c>
      <c r="O220" s="259"/>
      <c r="P220" s="260" t="s">
        <v>55</v>
      </c>
      <c r="Q220" s="288">
        <v>40</v>
      </c>
      <c r="R220" s="258">
        <v>5271.2</v>
      </c>
      <c r="S220" s="259"/>
      <c r="T220" s="289" t="s">
        <v>55</v>
      </c>
      <c r="U220" s="290"/>
      <c r="V220" s="291"/>
    </row>
    <row r="221" spans="1:22">
      <c r="A221" s="216" t="s">
        <v>71</v>
      </c>
      <c r="B221" s="230">
        <v>1040101002</v>
      </c>
      <c r="C221" s="237" t="s">
        <v>76</v>
      </c>
      <c r="D221" s="224"/>
      <c r="E221" s="220" t="s">
        <v>325</v>
      </c>
      <c r="F221" s="226" t="s">
        <v>327</v>
      </c>
      <c r="G221" s="222" t="str">
        <f t="shared" si="3"/>
        <v>Isosorbide Dinitrate, 5mg SL tablet</v>
      </c>
      <c r="H221" s="223"/>
      <c r="I221" s="253">
        <v>3000</v>
      </c>
      <c r="J221" s="254" t="s">
        <v>83</v>
      </c>
      <c r="K221" s="261">
        <v>8.25</v>
      </c>
      <c r="L221" s="256">
        <f>Table260616263656667686970717273747577787980818283757_34[[#This Row],[unit Price]]*Table260616263656667686970717273747577787980818283757_34[[#This Row],[TOTAL QUANTITY
(2021 Proposal)]]</f>
        <v>24750</v>
      </c>
      <c r="M221" s="257">
        <v>1500</v>
      </c>
      <c r="N221" s="258">
        <v>12375</v>
      </c>
      <c r="O221" s="259"/>
      <c r="P221" s="260" t="s">
        <v>55</v>
      </c>
      <c r="Q221" s="288">
        <v>1500</v>
      </c>
      <c r="R221" s="258">
        <v>12375</v>
      </c>
      <c r="S221" s="259"/>
      <c r="T221" s="289" t="s">
        <v>55</v>
      </c>
      <c r="U221" s="290"/>
      <c r="V221" s="291"/>
    </row>
    <row r="222" spans="1:22">
      <c r="A222" s="216" t="s">
        <v>71</v>
      </c>
      <c r="B222" s="230">
        <v>1040101002</v>
      </c>
      <c r="C222" s="237" t="s">
        <v>76</v>
      </c>
      <c r="D222" s="224"/>
      <c r="E222" s="220" t="s">
        <v>328</v>
      </c>
      <c r="F222" s="226" t="s">
        <v>127</v>
      </c>
      <c r="G222" s="222" t="str">
        <f t="shared" si="3"/>
        <v>Isoxsuprine Hydrochloride, 10mg tablet</v>
      </c>
      <c r="H222" s="223"/>
      <c r="I222" s="253">
        <v>2500</v>
      </c>
      <c r="J222" s="254" t="s">
        <v>83</v>
      </c>
      <c r="K222" s="261">
        <v>6.17</v>
      </c>
      <c r="L222" s="256">
        <f>Table260616263656667686970717273747577787980818283757_34[[#This Row],[unit Price]]*Table260616263656667686970717273747577787980818283757_34[[#This Row],[TOTAL QUANTITY
(2021 Proposal)]]</f>
        <v>15425</v>
      </c>
      <c r="M222" s="257">
        <v>1500</v>
      </c>
      <c r="N222" s="258">
        <v>9255</v>
      </c>
      <c r="O222" s="259"/>
      <c r="P222" s="260" t="s">
        <v>55</v>
      </c>
      <c r="Q222" s="288">
        <v>1000</v>
      </c>
      <c r="R222" s="258">
        <v>6170</v>
      </c>
      <c r="S222" s="259"/>
      <c r="T222" s="289" t="s">
        <v>55</v>
      </c>
      <c r="U222" s="290"/>
      <c r="V222" s="291"/>
    </row>
    <row r="223" spans="1:22">
      <c r="A223" s="216" t="s">
        <v>71</v>
      </c>
      <c r="B223" s="230">
        <v>1040101002</v>
      </c>
      <c r="C223" s="237" t="s">
        <v>76</v>
      </c>
      <c r="D223" s="224"/>
      <c r="E223" s="220" t="s">
        <v>328</v>
      </c>
      <c r="F223" s="226" t="s">
        <v>329</v>
      </c>
      <c r="G223" s="222" t="str">
        <f t="shared" si="3"/>
        <v>Isoxsuprine Hydrochloride, 5 mg/mL, 2 mL Ampule</v>
      </c>
      <c r="H223" s="223"/>
      <c r="I223" s="253">
        <v>80</v>
      </c>
      <c r="J223" s="254" t="s">
        <v>79</v>
      </c>
      <c r="K223" s="261">
        <v>156</v>
      </c>
      <c r="L223" s="256">
        <f>Table260616263656667686970717273747577787980818283757_34[[#This Row],[unit Price]]*Table260616263656667686970717273747577787980818283757_34[[#This Row],[TOTAL QUANTITY
(2021 Proposal)]]</f>
        <v>12480</v>
      </c>
      <c r="M223" s="257">
        <v>40</v>
      </c>
      <c r="N223" s="258">
        <v>6240</v>
      </c>
      <c r="O223" s="259"/>
      <c r="P223" s="260" t="s">
        <v>55</v>
      </c>
      <c r="Q223" s="288">
        <v>40</v>
      </c>
      <c r="R223" s="258">
        <v>6240</v>
      </c>
      <c r="S223" s="259"/>
      <c r="T223" s="289" t="s">
        <v>55</v>
      </c>
      <c r="U223" s="290"/>
      <c r="V223" s="291"/>
    </row>
    <row r="224" spans="1:22">
      <c r="A224" s="216" t="s">
        <v>71</v>
      </c>
      <c r="B224" s="230">
        <v>1040101002</v>
      </c>
      <c r="C224" s="237" t="s">
        <v>76</v>
      </c>
      <c r="D224" s="224"/>
      <c r="E224" s="220" t="s">
        <v>330</v>
      </c>
      <c r="F224" s="226" t="s">
        <v>331</v>
      </c>
      <c r="G224" s="222" t="str">
        <f t="shared" si="3"/>
        <v>Ketamine , 50mg/ml, 10ml vial</v>
      </c>
      <c r="H224" s="223"/>
      <c r="I224" s="253">
        <v>10</v>
      </c>
      <c r="J224" s="254" t="s">
        <v>94</v>
      </c>
      <c r="K224" s="261">
        <v>378.32</v>
      </c>
      <c r="L224" s="256">
        <f>Table260616263656667686970717273747577787980818283757_34[[#This Row],[unit Price]]*Table260616263656667686970717273747577787980818283757_34[[#This Row],[TOTAL QUANTITY
(2021 Proposal)]]</f>
        <v>3783.2</v>
      </c>
      <c r="M224" s="257">
        <v>5</v>
      </c>
      <c r="N224" s="258">
        <v>1891.6</v>
      </c>
      <c r="O224" s="259"/>
      <c r="P224" s="260" t="s">
        <v>55</v>
      </c>
      <c r="Q224" s="288">
        <v>5</v>
      </c>
      <c r="R224" s="258">
        <v>1891.6</v>
      </c>
      <c r="S224" s="259"/>
      <c r="T224" s="289" t="s">
        <v>55</v>
      </c>
      <c r="U224" s="290"/>
      <c r="V224" s="291"/>
    </row>
    <row r="225" spans="1:22">
      <c r="A225" s="216" t="s">
        <v>71</v>
      </c>
      <c r="B225" s="230">
        <v>1040101002</v>
      </c>
      <c r="C225" s="237" t="s">
        <v>76</v>
      </c>
      <c r="D225" s="224"/>
      <c r="E225" s="220" t="s">
        <v>332</v>
      </c>
      <c r="F225" s="226" t="s">
        <v>333</v>
      </c>
      <c r="G225" s="222" t="str">
        <f t="shared" si="3"/>
        <v>Ketorolac, 30 mg/mL, 1mL Ampule</v>
      </c>
      <c r="H225" s="223"/>
      <c r="I225" s="253">
        <v>2000</v>
      </c>
      <c r="J225" s="254" t="s">
        <v>79</v>
      </c>
      <c r="K225" s="261">
        <v>14.7</v>
      </c>
      <c r="L225" s="256">
        <f>Table260616263656667686970717273747577787980818283757_34[[#This Row],[unit Price]]*Table260616263656667686970717273747577787980818283757_34[[#This Row],[TOTAL QUANTITY
(2021 Proposal)]]</f>
        <v>29400</v>
      </c>
      <c r="M225" s="257">
        <v>1000</v>
      </c>
      <c r="N225" s="258">
        <v>14700</v>
      </c>
      <c r="O225" s="259"/>
      <c r="P225" s="260" t="s">
        <v>55</v>
      </c>
      <c r="Q225" s="288">
        <v>1000</v>
      </c>
      <c r="R225" s="258">
        <v>14700</v>
      </c>
      <c r="S225" s="259"/>
      <c r="T225" s="289" t="s">
        <v>55</v>
      </c>
      <c r="U225" s="290"/>
      <c r="V225" s="291"/>
    </row>
    <row r="226" spans="1:22">
      <c r="A226" s="216" t="s">
        <v>71</v>
      </c>
      <c r="B226" s="230">
        <v>1040101002</v>
      </c>
      <c r="C226" s="237" t="s">
        <v>76</v>
      </c>
      <c r="D226" s="224"/>
      <c r="E226" s="220" t="s">
        <v>334</v>
      </c>
      <c r="F226" s="226" t="s">
        <v>335</v>
      </c>
      <c r="G226" s="222" t="str">
        <f t="shared" si="3"/>
        <v>Lactulose, 3.3g/5ml, 120ml syr. bottle</v>
      </c>
      <c r="H226" s="223"/>
      <c r="I226" s="253">
        <v>140</v>
      </c>
      <c r="J226" s="254" t="s">
        <v>91</v>
      </c>
      <c r="K226" s="261">
        <v>87.44</v>
      </c>
      <c r="L226" s="256">
        <f>Table260616263656667686970717273747577787980818283757_34[[#This Row],[unit Price]]*Table260616263656667686970717273747577787980818283757_34[[#This Row],[TOTAL QUANTITY
(2021 Proposal)]]</f>
        <v>12241.6</v>
      </c>
      <c r="M226" s="257">
        <v>70</v>
      </c>
      <c r="N226" s="258">
        <v>6120.8</v>
      </c>
      <c r="O226" s="259"/>
      <c r="P226" s="260" t="s">
        <v>55</v>
      </c>
      <c r="Q226" s="288">
        <v>70</v>
      </c>
      <c r="R226" s="258">
        <v>6120.8</v>
      </c>
      <c r="S226" s="259"/>
      <c r="T226" s="289" t="s">
        <v>55</v>
      </c>
      <c r="U226" s="290"/>
      <c r="V226" s="291"/>
    </row>
    <row r="227" spans="1:22">
      <c r="A227" s="216" t="s">
        <v>71</v>
      </c>
      <c r="B227" s="230">
        <v>1040101002</v>
      </c>
      <c r="C227" s="237" t="s">
        <v>76</v>
      </c>
      <c r="D227" s="224"/>
      <c r="E227" s="220" t="s">
        <v>336</v>
      </c>
      <c r="F227" s="226" t="s">
        <v>337</v>
      </c>
      <c r="G227" s="222" t="str">
        <f t="shared" si="3"/>
        <v>Lagundi, 300mg tablet</v>
      </c>
      <c r="H227" s="223"/>
      <c r="I227" s="253">
        <v>8000</v>
      </c>
      <c r="J227" s="254" t="s">
        <v>83</v>
      </c>
      <c r="K227" s="261">
        <v>1.7</v>
      </c>
      <c r="L227" s="256">
        <f>Table260616263656667686970717273747577787980818283757_34[[#This Row],[unit Price]]*Table260616263656667686970717273747577787980818283757_34[[#This Row],[TOTAL QUANTITY
(2021 Proposal)]]</f>
        <v>13600</v>
      </c>
      <c r="M227" s="257">
        <v>4000</v>
      </c>
      <c r="N227" s="258">
        <v>6800</v>
      </c>
      <c r="O227" s="259"/>
      <c r="P227" s="260" t="s">
        <v>55</v>
      </c>
      <c r="Q227" s="288">
        <v>4000</v>
      </c>
      <c r="R227" s="258">
        <v>6800</v>
      </c>
      <c r="S227" s="259"/>
      <c r="T227" s="289" t="s">
        <v>55</v>
      </c>
      <c r="U227" s="290"/>
      <c r="V227" s="291"/>
    </row>
    <row r="228" spans="1:22">
      <c r="A228" s="216" t="s">
        <v>71</v>
      </c>
      <c r="B228" s="230">
        <v>1040101002</v>
      </c>
      <c r="C228" s="237" t="s">
        <v>76</v>
      </c>
      <c r="D228" s="224"/>
      <c r="E228" s="220" t="s">
        <v>336</v>
      </c>
      <c r="F228" s="226" t="s">
        <v>338</v>
      </c>
      <c r="G228" s="222" t="str">
        <f t="shared" si="3"/>
        <v>Lagundi, 300mg/5ml, 120ml bottle</v>
      </c>
      <c r="H228" s="223"/>
      <c r="I228" s="253">
        <v>360</v>
      </c>
      <c r="J228" s="254" t="s">
        <v>91</v>
      </c>
      <c r="K228" s="261">
        <v>71.22</v>
      </c>
      <c r="L228" s="256">
        <f>Table260616263656667686970717273747577787980818283757_34[[#This Row],[unit Price]]*Table260616263656667686970717273747577787980818283757_34[[#This Row],[TOTAL QUANTITY
(2021 Proposal)]]</f>
        <v>25639.200000000001</v>
      </c>
      <c r="M228" s="257">
        <v>180</v>
      </c>
      <c r="N228" s="258">
        <v>12819.6</v>
      </c>
      <c r="O228" s="259"/>
      <c r="P228" s="260" t="s">
        <v>55</v>
      </c>
      <c r="Q228" s="288">
        <v>180</v>
      </c>
      <c r="R228" s="258">
        <v>12819.6</v>
      </c>
      <c r="S228" s="259"/>
      <c r="T228" s="289" t="s">
        <v>55</v>
      </c>
      <c r="U228" s="290"/>
      <c r="V228" s="291"/>
    </row>
    <row r="229" spans="1:22">
      <c r="A229" s="216" t="s">
        <v>339</v>
      </c>
      <c r="B229" s="230">
        <v>1040101002</v>
      </c>
      <c r="C229" s="237" t="s">
        <v>76</v>
      </c>
      <c r="D229" s="224"/>
      <c r="E229" s="220" t="s">
        <v>340</v>
      </c>
      <c r="F229" s="226" t="s">
        <v>341</v>
      </c>
      <c r="G229" s="222" t="str">
        <f t="shared" si="3"/>
        <v>Lidocaine , 10% in 50ml spray</v>
      </c>
      <c r="H229" s="223"/>
      <c r="I229" s="253">
        <v>2</v>
      </c>
      <c r="J229" s="262" t="s">
        <v>91</v>
      </c>
      <c r="K229" s="263">
        <v>1969.3</v>
      </c>
      <c r="L229" s="256">
        <f>Table260616263656667686970717273747577787980818283757_34[[#This Row],[unit Price]]*Table260616263656667686970717273747577787980818283757_34[[#This Row],[TOTAL QUANTITY
(2021 Proposal)]]</f>
        <v>3938.6</v>
      </c>
      <c r="M229" s="257">
        <v>1</v>
      </c>
      <c r="N229" s="258">
        <v>1969.3</v>
      </c>
      <c r="O229" s="259"/>
      <c r="P229" s="260" t="s">
        <v>55</v>
      </c>
      <c r="Q229" s="288">
        <v>1</v>
      </c>
      <c r="R229" s="258">
        <v>1969.3</v>
      </c>
      <c r="S229" s="259"/>
      <c r="T229" s="289" t="s">
        <v>55</v>
      </c>
      <c r="U229" s="290"/>
      <c r="V229" s="291"/>
    </row>
    <row r="230" spans="1:22">
      <c r="A230" s="216" t="s">
        <v>339</v>
      </c>
      <c r="B230" s="230">
        <v>1040101002</v>
      </c>
      <c r="C230" s="237" t="s">
        <v>76</v>
      </c>
      <c r="D230" s="224"/>
      <c r="E230" s="220" t="s">
        <v>342</v>
      </c>
      <c r="F230" s="226" t="s">
        <v>343</v>
      </c>
      <c r="G230" s="222" t="str">
        <f t="shared" si="3"/>
        <v>Lidocaine  , 2%, 1.8mL w/ epinephrine Carpule</v>
      </c>
      <c r="H230" s="223"/>
      <c r="I230" s="253">
        <v>500</v>
      </c>
      <c r="J230" s="302" t="s">
        <v>344</v>
      </c>
      <c r="K230" s="263">
        <v>19</v>
      </c>
      <c r="L230" s="256">
        <f>Table260616263656667686970717273747577787980818283757_34[[#This Row],[unit Price]]*Table260616263656667686970717273747577787980818283757_34[[#This Row],[TOTAL QUANTITY
(2021 Proposal)]]</f>
        <v>9500</v>
      </c>
      <c r="M230" s="257">
        <v>250</v>
      </c>
      <c r="N230" s="258">
        <v>4750</v>
      </c>
      <c r="O230" s="259"/>
      <c r="P230" s="260" t="s">
        <v>55</v>
      </c>
      <c r="Q230" s="288">
        <v>250</v>
      </c>
      <c r="R230" s="258">
        <v>4750</v>
      </c>
      <c r="S230" s="259"/>
      <c r="T230" s="289" t="s">
        <v>55</v>
      </c>
      <c r="U230" s="290"/>
      <c r="V230" s="291"/>
    </row>
    <row r="231" spans="1:22">
      <c r="A231" s="216" t="s">
        <v>71</v>
      </c>
      <c r="B231" s="230">
        <v>1040101002</v>
      </c>
      <c r="C231" s="237" t="s">
        <v>76</v>
      </c>
      <c r="D231" s="224"/>
      <c r="E231" s="220" t="s">
        <v>342</v>
      </c>
      <c r="F231" s="226" t="s">
        <v>345</v>
      </c>
      <c r="G231" s="222" t="str">
        <f t="shared" si="3"/>
        <v>Lidocaine  , 2%, 20 mL Ampule</v>
      </c>
      <c r="H231" s="223"/>
      <c r="I231" s="253">
        <v>350</v>
      </c>
      <c r="J231" s="254" t="s">
        <v>79</v>
      </c>
      <c r="K231" s="261">
        <v>21</v>
      </c>
      <c r="L231" s="256">
        <f>Table260616263656667686970717273747577787980818283757_34[[#This Row],[unit Price]]*Table260616263656667686970717273747577787980818283757_34[[#This Row],[TOTAL QUANTITY
(2021 Proposal)]]</f>
        <v>7350</v>
      </c>
      <c r="M231" s="257">
        <v>200</v>
      </c>
      <c r="N231" s="258">
        <v>4200</v>
      </c>
      <c r="O231" s="259"/>
      <c r="P231" s="260" t="s">
        <v>55</v>
      </c>
      <c r="Q231" s="288">
        <v>150</v>
      </c>
      <c r="R231" s="258">
        <v>3150</v>
      </c>
      <c r="S231" s="259"/>
      <c r="T231" s="289" t="s">
        <v>55</v>
      </c>
      <c r="U231" s="290"/>
      <c r="V231" s="291"/>
    </row>
    <row r="232" spans="1:22">
      <c r="A232" s="216" t="s">
        <v>71</v>
      </c>
      <c r="B232" s="230">
        <v>1040101002</v>
      </c>
      <c r="C232" s="237" t="s">
        <v>76</v>
      </c>
      <c r="D232" s="224"/>
      <c r="E232" s="220" t="s">
        <v>346</v>
      </c>
      <c r="F232" s="226" t="s">
        <v>127</v>
      </c>
      <c r="G232" s="222" t="str">
        <f t="shared" si="3"/>
        <v>Loratadine, 10mg tablet</v>
      </c>
      <c r="H232" s="223"/>
      <c r="I232" s="253">
        <v>2000</v>
      </c>
      <c r="J232" s="254" t="s">
        <v>83</v>
      </c>
      <c r="K232" s="261">
        <v>1.47</v>
      </c>
      <c r="L232" s="256">
        <f>Table260616263656667686970717273747577787980818283757_34[[#This Row],[unit Price]]*Table260616263656667686970717273747577787980818283757_34[[#This Row],[TOTAL QUANTITY
(2021 Proposal)]]</f>
        <v>2940</v>
      </c>
      <c r="M232" s="257">
        <v>1000</v>
      </c>
      <c r="N232" s="258">
        <v>1470</v>
      </c>
      <c r="O232" s="259"/>
      <c r="P232" s="260" t="s">
        <v>55</v>
      </c>
      <c r="Q232" s="288">
        <v>1000</v>
      </c>
      <c r="R232" s="258">
        <v>1470</v>
      </c>
      <c r="S232" s="259"/>
      <c r="T232" s="289" t="s">
        <v>55</v>
      </c>
      <c r="U232" s="290"/>
      <c r="V232" s="291"/>
    </row>
    <row r="233" spans="1:22">
      <c r="A233" s="216" t="s">
        <v>71</v>
      </c>
      <c r="B233" s="230">
        <v>1040101002</v>
      </c>
      <c r="C233" s="237" t="s">
        <v>76</v>
      </c>
      <c r="D233" s="224"/>
      <c r="E233" s="220" t="s">
        <v>347</v>
      </c>
      <c r="F233" s="226" t="s">
        <v>88</v>
      </c>
      <c r="G233" s="222" t="str">
        <f t="shared" si="3"/>
        <v>Losartan, 100mg tablet</v>
      </c>
      <c r="H233" s="223"/>
      <c r="I233" s="253">
        <v>4000</v>
      </c>
      <c r="J233" s="254" t="s">
        <v>83</v>
      </c>
      <c r="K233" s="261">
        <v>2.57</v>
      </c>
      <c r="L233" s="256">
        <f>Table260616263656667686970717273747577787980818283757_34[[#This Row],[unit Price]]*Table260616263656667686970717273747577787980818283757_34[[#This Row],[TOTAL QUANTITY
(2021 Proposal)]]</f>
        <v>10280</v>
      </c>
      <c r="M233" s="257">
        <v>2000</v>
      </c>
      <c r="N233" s="258">
        <v>5140</v>
      </c>
      <c r="O233" s="259"/>
      <c r="P233" s="260" t="s">
        <v>55</v>
      </c>
      <c r="Q233" s="288">
        <v>2000</v>
      </c>
      <c r="R233" s="258">
        <v>5140</v>
      </c>
      <c r="S233" s="259"/>
      <c r="T233" s="289" t="s">
        <v>55</v>
      </c>
      <c r="U233" s="290"/>
      <c r="V233" s="291"/>
    </row>
    <row r="234" spans="1:22">
      <c r="A234" s="216" t="s">
        <v>71</v>
      </c>
      <c r="B234" s="230">
        <v>1040101002</v>
      </c>
      <c r="C234" s="237" t="s">
        <v>76</v>
      </c>
      <c r="D234" s="224"/>
      <c r="E234" s="220" t="s">
        <v>347</v>
      </c>
      <c r="F234" s="226" t="s">
        <v>125</v>
      </c>
      <c r="G234" s="222" t="str">
        <f t="shared" si="3"/>
        <v>Losartan, 50mg tablet</v>
      </c>
      <c r="H234" s="223"/>
      <c r="I234" s="253">
        <v>10000</v>
      </c>
      <c r="J234" s="254" t="s">
        <v>83</v>
      </c>
      <c r="K234" s="261">
        <v>0.8</v>
      </c>
      <c r="L234" s="256">
        <f>Table260616263656667686970717273747577787980818283757_34[[#This Row],[unit Price]]*Table260616263656667686970717273747577787980818283757_34[[#This Row],[TOTAL QUANTITY
(2021 Proposal)]]</f>
        <v>8000</v>
      </c>
      <c r="M234" s="257">
        <v>5000</v>
      </c>
      <c r="N234" s="258">
        <v>4000</v>
      </c>
      <c r="O234" s="259"/>
      <c r="P234" s="260" t="s">
        <v>55</v>
      </c>
      <c r="Q234" s="288">
        <v>5000</v>
      </c>
      <c r="R234" s="258">
        <v>4000</v>
      </c>
      <c r="S234" s="259"/>
      <c r="T234" s="289" t="s">
        <v>55</v>
      </c>
      <c r="U234" s="290"/>
      <c r="V234" s="291"/>
    </row>
    <row r="235" spans="1:22" ht="24">
      <c r="A235" s="216" t="s">
        <v>71</v>
      </c>
      <c r="B235" s="230">
        <v>1040101002</v>
      </c>
      <c r="C235" s="237" t="s">
        <v>76</v>
      </c>
      <c r="D235" s="224"/>
      <c r="E235" s="220" t="s">
        <v>348</v>
      </c>
      <c r="F235" s="226" t="s">
        <v>349</v>
      </c>
      <c r="G235" s="222" t="str">
        <f t="shared" si="3"/>
        <v>Losartan + Hydrochlorothiazide, 50mg +12.5 mg Tablet</v>
      </c>
      <c r="H235" s="223"/>
      <c r="I235" s="253">
        <v>2000</v>
      </c>
      <c r="J235" s="254" t="s">
        <v>83</v>
      </c>
      <c r="K235" s="261">
        <v>2</v>
      </c>
      <c r="L235" s="256">
        <f>Table260616263656667686970717273747577787980818283757_34[[#This Row],[unit Price]]*Table260616263656667686970717273747577787980818283757_34[[#This Row],[TOTAL QUANTITY
(2021 Proposal)]]</f>
        <v>4000</v>
      </c>
      <c r="M235" s="257">
        <v>1000</v>
      </c>
      <c r="N235" s="258">
        <v>2000</v>
      </c>
      <c r="O235" s="259"/>
      <c r="P235" s="260" t="s">
        <v>55</v>
      </c>
      <c r="Q235" s="288">
        <v>1000</v>
      </c>
      <c r="R235" s="258">
        <v>2000</v>
      </c>
      <c r="S235" s="259"/>
      <c r="T235" s="289" t="s">
        <v>55</v>
      </c>
      <c r="U235" s="290"/>
      <c r="V235" s="291"/>
    </row>
    <row r="236" spans="1:22">
      <c r="A236" s="216" t="s">
        <v>71</v>
      </c>
      <c r="B236" s="230">
        <v>1040101002</v>
      </c>
      <c r="C236" s="237" t="s">
        <v>76</v>
      </c>
      <c r="D236" s="224"/>
      <c r="E236" s="220" t="s">
        <v>350</v>
      </c>
      <c r="F236" s="226" t="s">
        <v>351</v>
      </c>
      <c r="G236" s="222" t="str">
        <f t="shared" si="3"/>
        <v>Magnesium Sulfate, 250 mg/mL, 10mL Ampule</v>
      </c>
      <c r="H236" s="223"/>
      <c r="I236" s="253">
        <v>80</v>
      </c>
      <c r="J236" s="254" t="s">
        <v>79</v>
      </c>
      <c r="K236" s="261">
        <v>56.76</v>
      </c>
      <c r="L236" s="256">
        <f>Table260616263656667686970717273747577787980818283757_34[[#This Row],[unit Price]]*Table260616263656667686970717273747577787980818283757_34[[#This Row],[TOTAL QUANTITY
(2021 Proposal)]]</f>
        <v>4540.8</v>
      </c>
      <c r="M236" s="257">
        <v>40</v>
      </c>
      <c r="N236" s="258">
        <v>2270.4</v>
      </c>
      <c r="O236" s="259"/>
      <c r="P236" s="260" t="s">
        <v>55</v>
      </c>
      <c r="Q236" s="288">
        <v>40</v>
      </c>
      <c r="R236" s="258">
        <v>2270.4</v>
      </c>
      <c r="S236" s="259"/>
      <c r="T236" s="289" t="s">
        <v>55</v>
      </c>
      <c r="U236" s="290"/>
      <c r="V236" s="291"/>
    </row>
    <row r="237" spans="1:22">
      <c r="A237" s="216" t="s">
        <v>71</v>
      </c>
      <c r="B237" s="230">
        <v>1040101002</v>
      </c>
      <c r="C237" s="237" t="s">
        <v>76</v>
      </c>
      <c r="D237" s="224"/>
      <c r="E237" s="220" t="s">
        <v>352</v>
      </c>
      <c r="F237" s="226" t="s">
        <v>353</v>
      </c>
      <c r="G237" s="222" t="str">
        <f t="shared" si="3"/>
        <v>Mannitol, 20%, 500ml bottle</v>
      </c>
      <c r="H237" s="223"/>
      <c r="I237" s="253">
        <v>80</v>
      </c>
      <c r="J237" s="254" t="s">
        <v>91</v>
      </c>
      <c r="K237" s="261">
        <v>79.88</v>
      </c>
      <c r="L237" s="256">
        <f>Table260616263656667686970717273747577787980818283757_34[[#This Row],[unit Price]]*Table260616263656667686970717273747577787980818283757_34[[#This Row],[TOTAL QUANTITY
(2021 Proposal)]]</f>
        <v>6390.4</v>
      </c>
      <c r="M237" s="257">
        <v>40</v>
      </c>
      <c r="N237" s="258">
        <v>3195.2</v>
      </c>
      <c r="O237" s="259"/>
      <c r="P237" s="260" t="s">
        <v>55</v>
      </c>
      <c r="Q237" s="288">
        <v>40</v>
      </c>
      <c r="R237" s="258">
        <v>3195.2</v>
      </c>
      <c r="S237" s="259"/>
      <c r="T237" s="289" t="s">
        <v>55</v>
      </c>
      <c r="U237" s="290"/>
      <c r="V237" s="291"/>
    </row>
    <row r="238" spans="1:22">
      <c r="A238" s="216" t="s">
        <v>71</v>
      </c>
      <c r="B238" s="230">
        <v>1040101002</v>
      </c>
      <c r="C238" s="237" t="s">
        <v>76</v>
      </c>
      <c r="D238" s="224"/>
      <c r="E238" s="220" t="s">
        <v>354</v>
      </c>
      <c r="F238" s="226" t="s">
        <v>355</v>
      </c>
      <c r="G238" s="222" t="str">
        <f t="shared" si="3"/>
        <v>Mebendazole, 100mg/5ml, 60ml  susp.</v>
      </c>
      <c r="H238" s="223"/>
      <c r="I238" s="253">
        <v>80</v>
      </c>
      <c r="J238" s="254" t="s">
        <v>91</v>
      </c>
      <c r="K238" s="261">
        <v>17</v>
      </c>
      <c r="L238" s="256">
        <f>Table260616263656667686970717273747577787980818283757_34[[#This Row],[unit Price]]*Table260616263656667686970717273747577787980818283757_34[[#This Row],[TOTAL QUANTITY
(2021 Proposal)]]</f>
        <v>1360</v>
      </c>
      <c r="M238" s="257">
        <v>40</v>
      </c>
      <c r="N238" s="258">
        <v>680</v>
      </c>
      <c r="O238" s="259"/>
      <c r="P238" s="260" t="s">
        <v>55</v>
      </c>
      <c r="Q238" s="288">
        <v>40</v>
      </c>
      <c r="R238" s="258">
        <v>680</v>
      </c>
      <c r="S238" s="259"/>
      <c r="T238" s="289" t="s">
        <v>55</v>
      </c>
      <c r="U238" s="290"/>
      <c r="V238" s="291"/>
    </row>
    <row r="239" spans="1:22">
      <c r="A239" s="216" t="s">
        <v>71</v>
      </c>
      <c r="B239" s="230">
        <v>1040101002</v>
      </c>
      <c r="C239" s="237" t="s">
        <v>76</v>
      </c>
      <c r="D239" s="224"/>
      <c r="E239" s="220" t="s">
        <v>354</v>
      </c>
      <c r="F239" s="226" t="s">
        <v>139</v>
      </c>
      <c r="G239" s="222" t="str">
        <f t="shared" si="3"/>
        <v>Mebendazole, 500mg tablet</v>
      </c>
      <c r="H239" s="223"/>
      <c r="I239" s="253">
        <v>500</v>
      </c>
      <c r="J239" s="254" t="s">
        <v>83</v>
      </c>
      <c r="K239" s="261">
        <v>2.4500000000000002</v>
      </c>
      <c r="L239" s="256">
        <f>Table260616263656667686970717273747577787980818283757_34[[#This Row],[unit Price]]*Table260616263656667686970717273747577787980818283757_34[[#This Row],[TOTAL QUANTITY
(2021 Proposal)]]</f>
        <v>1225</v>
      </c>
      <c r="M239" s="257">
        <v>300</v>
      </c>
      <c r="N239" s="258">
        <v>735</v>
      </c>
      <c r="O239" s="259"/>
      <c r="P239" s="260" t="s">
        <v>55</v>
      </c>
      <c r="Q239" s="288">
        <v>200</v>
      </c>
      <c r="R239" s="258">
        <v>490</v>
      </c>
      <c r="S239" s="259"/>
      <c r="T239" s="289" t="s">
        <v>55</v>
      </c>
      <c r="U239" s="290"/>
      <c r="V239" s="291"/>
    </row>
    <row r="240" spans="1:22">
      <c r="A240" s="216" t="s">
        <v>71</v>
      </c>
      <c r="B240" s="230">
        <v>1040101002</v>
      </c>
      <c r="C240" s="237" t="s">
        <v>76</v>
      </c>
      <c r="D240" s="224"/>
      <c r="E240" s="220" t="s">
        <v>356</v>
      </c>
      <c r="F240" s="226" t="s">
        <v>139</v>
      </c>
      <c r="G240" s="222" t="str">
        <f t="shared" si="3"/>
        <v>Mefenamic Acid, 500mg tablet</v>
      </c>
      <c r="H240" s="223"/>
      <c r="I240" s="253">
        <v>15000</v>
      </c>
      <c r="J240" s="254" t="s">
        <v>83</v>
      </c>
      <c r="K240" s="261">
        <v>1.5</v>
      </c>
      <c r="L240" s="256">
        <f>Table260616263656667686970717273747577787980818283757_34[[#This Row],[unit Price]]*Table260616263656667686970717273747577787980818283757_34[[#This Row],[TOTAL QUANTITY
(2021 Proposal)]]</f>
        <v>22500</v>
      </c>
      <c r="M240" s="257">
        <v>7500</v>
      </c>
      <c r="N240" s="258">
        <v>11250</v>
      </c>
      <c r="O240" s="259"/>
      <c r="P240" s="260" t="s">
        <v>55</v>
      </c>
      <c r="Q240" s="288">
        <v>7500</v>
      </c>
      <c r="R240" s="258">
        <v>11250</v>
      </c>
      <c r="S240" s="259"/>
      <c r="T240" s="289" t="s">
        <v>55</v>
      </c>
      <c r="U240" s="290"/>
      <c r="V240" s="291"/>
    </row>
    <row r="241" spans="1:22">
      <c r="A241" s="216" t="s">
        <v>71</v>
      </c>
      <c r="B241" s="230">
        <v>1040101002</v>
      </c>
      <c r="C241" s="229" t="s">
        <v>76</v>
      </c>
      <c r="D241" s="219"/>
      <c r="E241" s="220" t="s">
        <v>357</v>
      </c>
      <c r="F241" s="221" t="s">
        <v>104</v>
      </c>
      <c r="G241" s="222" t="str">
        <f t="shared" si="3"/>
        <v>Mefenamic acid , 250mg capsule</v>
      </c>
      <c r="H241" s="223"/>
      <c r="I241" s="253">
        <v>2000</v>
      </c>
      <c r="J241" s="254" t="s">
        <v>105</v>
      </c>
      <c r="K241" s="255">
        <v>1.26</v>
      </c>
      <c r="L241" s="256">
        <f>Table260616263656667686970717273747577787980818283757_34[[#This Row],[unit Price]]*Table260616263656667686970717273747577787980818283757_34[[#This Row],[TOTAL QUANTITY
(2021 Proposal)]]</f>
        <v>2520</v>
      </c>
      <c r="M241" s="257">
        <v>1000</v>
      </c>
      <c r="N241" s="258">
        <v>1260</v>
      </c>
      <c r="O241" s="259"/>
      <c r="P241" s="260"/>
      <c r="Q241" s="288">
        <v>1000</v>
      </c>
      <c r="R241" s="258"/>
      <c r="S241" s="259"/>
      <c r="T241" s="289"/>
      <c r="U241" s="290"/>
      <c r="V241" s="291"/>
    </row>
    <row r="242" spans="1:22">
      <c r="A242" s="216" t="s">
        <v>71</v>
      </c>
      <c r="B242" s="230">
        <v>1040101002</v>
      </c>
      <c r="C242" s="229" t="s">
        <v>76</v>
      </c>
      <c r="D242" s="219"/>
      <c r="E242" s="220" t="s">
        <v>357</v>
      </c>
      <c r="F242" s="221" t="s">
        <v>358</v>
      </c>
      <c r="G242" s="222" t="str">
        <f t="shared" si="3"/>
        <v>Mefenamic acid , 50mg/5ml syrup</v>
      </c>
      <c r="H242" s="223"/>
      <c r="I242" s="253">
        <v>144</v>
      </c>
      <c r="J242" s="254" t="s">
        <v>91</v>
      </c>
      <c r="K242" s="255">
        <v>122</v>
      </c>
      <c r="L242" s="256">
        <f>Table260616263656667686970717273747577787980818283757_34[[#This Row],[unit Price]]*Table260616263656667686970717273747577787980818283757_34[[#This Row],[TOTAL QUANTITY
(2021 Proposal)]]</f>
        <v>17568</v>
      </c>
      <c r="M242" s="257">
        <v>72</v>
      </c>
      <c r="N242" s="258">
        <v>8784</v>
      </c>
      <c r="O242" s="259"/>
      <c r="P242" s="260"/>
      <c r="Q242" s="288">
        <v>72</v>
      </c>
      <c r="R242" s="258"/>
      <c r="S242" s="259"/>
      <c r="T242" s="289"/>
      <c r="U242" s="290"/>
      <c r="V242" s="291"/>
    </row>
    <row r="243" spans="1:22">
      <c r="A243" s="216" t="s">
        <v>71</v>
      </c>
      <c r="B243" s="230">
        <v>1040101002</v>
      </c>
      <c r="C243" s="237" t="s">
        <v>76</v>
      </c>
      <c r="D243" s="224"/>
      <c r="E243" s="220" t="s">
        <v>359</v>
      </c>
      <c r="F243" s="226" t="s">
        <v>139</v>
      </c>
      <c r="G243" s="222" t="str">
        <f t="shared" si="3"/>
        <v>Metformin Hydrochloride, 500mg tablet</v>
      </c>
      <c r="H243" s="223"/>
      <c r="I243" s="253">
        <v>7000</v>
      </c>
      <c r="J243" s="254" t="s">
        <v>83</v>
      </c>
      <c r="K243" s="261">
        <v>0.88</v>
      </c>
      <c r="L243" s="256">
        <f>Table260616263656667686970717273747577787980818283757_34[[#This Row],[unit Price]]*Table260616263656667686970717273747577787980818283757_34[[#This Row],[TOTAL QUANTITY
(2021 Proposal)]]</f>
        <v>6160</v>
      </c>
      <c r="M243" s="257">
        <v>3500</v>
      </c>
      <c r="N243" s="258">
        <v>3080</v>
      </c>
      <c r="O243" s="259"/>
      <c r="P243" s="260" t="s">
        <v>55</v>
      </c>
      <c r="Q243" s="288">
        <v>3500</v>
      </c>
      <c r="R243" s="258">
        <v>3080</v>
      </c>
      <c r="S243" s="259"/>
      <c r="T243" s="289" t="s">
        <v>55</v>
      </c>
      <c r="U243" s="290"/>
      <c r="V243" s="291"/>
    </row>
    <row r="244" spans="1:22">
      <c r="A244" s="216" t="s">
        <v>71</v>
      </c>
      <c r="B244" s="230">
        <v>1040101002</v>
      </c>
      <c r="C244" s="237" t="s">
        <v>76</v>
      </c>
      <c r="D244" s="224"/>
      <c r="E244" s="220" t="s">
        <v>360</v>
      </c>
      <c r="F244" s="226" t="s">
        <v>361</v>
      </c>
      <c r="G244" s="222" t="str">
        <f t="shared" si="3"/>
        <v>Methylergometrine, 200 mcg/mL, 1mL Ampule</v>
      </c>
      <c r="H244" s="223"/>
      <c r="I244" s="253">
        <v>300</v>
      </c>
      <c r="J244" s="254" t="s">
        <v>83</v>
      </c>
      <c r="K244" s="261">
        <v>16.600000000000001</v>
      </c>
      <c r="L244" s="256">
        <f>Table260616263656667686970717273747577787980818283757_34[[#This Row],[unit Price]]*Table260616263656667686970717273747577787980818283757_34[[#This Row],[TOTAL QUANTITY
(2021 Proposal)]]</f>
        <v>4980</v>
      </c>
      <c r="M244" s="257">
        <v>150</v>
      </c>
      <c r="N244" s="258">
        <v>2490</v>
      </c>
      <c r="O244" s="259"/>
      <c r="P244" s="260" t="s">
        <v>55</v>
      </c>
      <c r="Q244" s="288">
        <v>150</v>
      </c>
      <c r="R244" s="258">
        <v>2490</v>
      </c>
      <c r="S244" s="259"/>
      <c r="T244" s="289" t="s">
        <v>55</v>
      </c>
      <c r="U244" s="290"/>
      <c r="V244" s="291"/>
    </row>
    <row r="245" spans="1:22" ht="24">
      <c r="A245" s="216" t="s">
        <v>71</v>
      </c>
      <c r="B245" s="230">
        <v>1040101002</v>
      </c>
      <c r="C245" s="229" t="s">
        <v>76</v>
      </c>
      <c r="D245" s="219"/>
      <c r="E245" s="220" t="s">
        <v>362</v>
      </c>
      <c r="F245" s="221" t="s">
        <v>363</v>
      </c>
      <c r="G245" s="222" t="str">
        <f t="shared" si="3"/>
        <v>Methylergonometrine maleate , tablet</v>
      </c>
      <c r="H245" s="223"/>
      <c r="I245" s="253">
        <v>400</v>
      </c>
      <c r="J245" s="254" t="s">
        <v>83</v>
      </c>
      <c r="K245" s="255">
        <v>1.97</v>
      </c>
      <c r="L245" s="256">
        <f>Table260616263656667686970717273747577787980818283757_34[[#This Row],[unit Price]]*Table260616263656667686970717273747577787980818283757_34[[#This Row],[TOTAL QUANTITY
(2021 Proposal)]]</f>
        <v>788</v>
      </c>
      <c r="M245" s="257">
        <v>200</v>
      </c>
      <c r="N245" s="258">
        <v>394</v>
      </c>
      <c r="O245" s="259"/>
      <c r="P245" s="260"/>
      <c r="Q245" s="288">
        <v>200</v>
      </c>
      <c r="R245" s="258"/>
      <c r="S245" s="259"/>
      <c r="T245" s="289"/>
      <c r="U245" s="290"/>
      <c r="V245" s="291"/>
    </row>
    <row r="246" spans="1:22">
      <c r="A246" s="216" t="s">
        <v>71</v>
      </c>
      <c r="B246" s="230">
        <v>1040101002</v>
      </c>
      <c r="C246" s="237" t="s">
        <v>76</v>
      </c>
      <c r="D246" s="224"/>
      <c r="E246" s="220" t="s">
        <v>364</v>
      </c>
      <c r="F246" s="226" t="s">
        <v>365</v>
      </c>
      <c r="G246" s="222" t="str">
        <f t="shared" si="3"/>
        <v>Methylprednisolone , 4 mg Tablet</v>
      </c>
      <c r="H246" s="223"/>
      <c r="I246" s="253">
        <v>200</v>
      </c>
      <c r="J246" s="254" t="s">
        <v>83</v>
      </c>
      <c r="K246" s="261">
        <v>4.95</v>
      </c>
      <c r="L246" s="256">
        <f>Table260616263656667686970717273747577787980818283757_34[[#This Row],[unit Price]]*Table260616263656667686970717273747577787980818283757_34[[#This Row],[TOTAL QUANTITY
(2021 Proposal)]]</f>
        <v>990</v>
      </c>
      <c r="M246" s="257">
        <v>100</v>
      </c>
      <c r="N246" s="258">
        <v>495</v>
      </c>
      <c r="O246" s="259"/>
      <c r="P246" s="260" t="s">
        <v>55</v>
      </c>
      <c r="Q246" s="288">
        <v>100</v>
      </c>
      <c r="R246" s="258">
        <v>495</v>
      </c>
      <c r="S246" s="259"/>
      <c r="T246" s="289" t="s">
        <v>55</v>
      </c>
      <c r="U246" s="290"/>
      <c r="V246" s="291"/>
    </row>
    <row r="247" spans="1:22">
      <c r="A247" s="216" t="s">
        <v>71</v>
      </c>
      <c r="B247" s="230">
        <v>1040101002</v>
      </c>
      <c r="C247" s="237" t="s">
        <v>76</v>
      </c>
      <c r="D247" s="224"/>
      <c r="E247" s="220" t="s">
        <v>364</v>
      </c>
      <c r="F247" s="226" t="s">
        <v>366</v>
      </c>
      <c r="G247" s="222" t="str">
        <f t="shared" si="3"/>
        <v>Methylprednisolone , 40 mg (single dose) Vial</v>
      </c>
      <c r="H247" s="223"/>
      <c r="I247" s="253">
        <v>20</v>
      </c>
      <c r="J247" s="254" t="s">
        <v>94</v>
      </c>
      <c r="K247" s="261">
        <v>310</v>
      </c>
      <c r="L247" s="256">
        <f>Table260616263656667686970717273747577787980818283757_34[[#This Row],[unit Price]]*Table260616263656667686970717273747577787980818283757_34[[#This Row],[TOTAL QUANTITY
(2021 Proposal)]]</f>
        <v>6200</v>
      </c>
      <c r="M247" s="257">
        <v>10</v>
      </c>
      <c r="N247" s="258">
        <v>3100</v>
      </c>
      <c r="O247" s="259"/>
      <c r="P247" s="260" t="s">
        <v>55</v>
      </c>
      <c r="Q247" s="288">
        <v>10</v>
      </c>
      <c r="R247" s="258">
        <v>3100</v>
      </c>
      <c r="S247" s="259"/>
      <c r="T247" s="289" t="s">
        <v>55</v>
      </c>
      <c r="U247" s="290"/>
      <c r="V247" s="291"/>
    </row>
    <row r="248" spans="1:22">
      <c r="A248" s="216" t="s">
        <v>71</v>
      </c>
      <c r="B248" s="230">
        <v>1040101002</v>
      </c>
      <c r="C248" s="237" t="s">
        <v>76</v>
      </c>
      <c r="D248" s="224"/>
      <c r="E248" s="220" t="s">
        <v>367</v>
      </c>
      <c r="F248" s="226" t="s">
        <v>127</v>
      </c>
      <c r="G248" s="222" t="str">
        <f t="shared" si="3"/>
        <v>Metoclopramide, 10mg tablet</v>
      </c>
      <c r="H248" s="223"/>
      <c r="I248" s="253">
        <v>500</v>
      </c>
      <c r="J248" s="254" t="s">
        <v>83</v>
      </c>
      <c r="K248" s="261">
        <v>1.9</v>
      </c>
      <c r="L248" s="256">
        <f>Table260616263656667686970717273747577787980818283757_34[[#This Row],[unit Price]]*Table260616263656667686970717273747577787980818283757_34[[#This Row],[TOTAL QUANTITY
(2021 Proposal)]]</f>
        <v>950</v>
      </c>
      <c r="M248" s="257">
        <v>300</v>
      </c>
      <c r="N248" s="258">
        <v>570</v>
      </c>
      <c r="O248" s="259"/>
      <c r="P248" s="260" t="s">
        <v>55</v>
      </c>
      <c r="Q248" s="288">
        <v>200</v>
      </c>
      <c r="R248" s="258">
        <v>380</v>
      </c>
      <c r="S248" s="259"/>
      <c r="T248" s="289" t="s">
        <v>55</v>
      </c>
      <c r="U248" s="290"/>
      <c r="V248" s="291"/>
    </row>
    <row r="249" spans="1:22">
      <c r="A249" s="216" t="s">
        <v>71</v>
      </c>
      <c r="B249" s="230">
        <v>1040101002</v>
      </c>
      <c r="C249" s="237" t="s">
        <v>76</v>
      </c>
      <c r="D249" s="224"/>
      <c r="E249" s="220" t="s">
        <v>367</v>
      </c>
      <c r="F249" s="226" t="s">
        <v>368</v>
      </c>
      <c r="G249" s="222" t="str">
        <f t="shared" si="3"/>
        <v>Metoclopramide, 5 mg/5 mL, 60 mL Syrup</v>
      </c>
      <c r="H249" s="223"/>
      <c r="I249" s="253">
        <v>72</v>
      </c>
      <c r="J249" s="254" t="s">
        <v>91</v>
      </c>
      <c r="K249" s="261">
        <v>3.85</v>
      </c>
      <c r="L249" s="256">
        <f>Table260616263656667686970717273747577787980818283757_34[[#This Row],[unit Price]]*Table260616263656667686970717273747577787980818283757_34[[#This Row],[TOTAL QUANTITY
(2021 Proposal)]]</f>
        <v>277.2</v>
      </c>
      <c r="M249" s="257">
        <v>36</v>
      </c>
      <c r="N249" s="258">
        <v>138.6</v>
      </c>
      <c r="O249" s="259"/>
      <c r="P249" s="260" t="s">
        <v>55</v>
      </c>
      <c r="Q249" s="288">
        <v>36</v>
      </c>
      <c r="R249" s="258">
        <v>138.6</v>
      </c>
      <c r="S249" s="259"/>
      <c r="T249" s="289" t="s">
        <v>55</v>
      </c>
      <c r="U249" s="290"/>
      <c r="V249" s="291"/>
    </row>
    <row r="250" spans="1:22">
      <c r="A250" s="216" t="s">
        <v>71</v>
      </c>
      <c r="B250" s="230">
        <v>1040101002</v>
      </c>
      <c r="C250" s="237" t="s">
        <v>76</v>
      </c>
      <c r="D250" s="224"/>
      <c r="E250" s="220" t="s">
        <v>367</v>
      </c>
      <c r="F250" s="226" t="s">
        <v>329</v>
      </c>
      <c r="G250" s="222" t="str">
        <f t="shared" si="3"/>
        <v>Metoclopramide, 5 mg/mL, 2 mL Ampule</v>
      </c>
      <c r="H250" s="223"/>
      <c r="I250" s="253">
        <v>500</v>
      </c>
      <c r="J250" s="254" t="s">
        <v>79</v>
      </c>
      <c r="K250" s="261">
        <v>3.85</v>
      </c>
      <c r="L250" s="256">
        <f>Table260616263656667686970717273747577787980818283757_34[[#This Row],[unit Price]]*Table260616263656667686970717273747577787980818283757_34[[#This Row],[TOTAL QUANTITY
(2021 Proposal)]]</f>
        <v>1925</v>
      </c>
      <c r="M250" s="257">
        <v>250</v>
      </c>
      <c r="N250" s="258">
        <v>962.5</v>
      </c>
      <c r="O250" s="259"/>
      <c r="P250" s="260" t="s">
        <v>55</v>
      </c>
      <c r="Q250" s="288">
        <v>250</v>
      </c>
      <c r="R250" s="258">
        <v>962.5</v>
      </c>
      <c r="S250" s="259"/>
      <c r="T250" s="289" t="s">
        <v>55</v>
      </c>
      <c r="U250" s="290"/>
      <c r="V250" s="291"/>
    </row>
    <row r="251" spans="1:22">
      <c r="A251" s="216" t="s">
        <v>71</v>
      </c>
      <c r="B251" s="230">
        <v>1040101002</v>
      </c>
      <c r="C251" s="237" t="s">
        <v>76</v>
      </c>
      <c r="D251" s="224"/>
      <c r="E251" s="220" t="s">
        <v>369</v>
      </c>
      <c r="F251" s="226" t="s">
        <v>88</v>
      </c>
      <c r="G251" s="222" t="str">
        <f t="shared" si="3"/>
        <v>Metoprolol (as Tartrate), 100mg tablet</v>
      </c>
      <c r="H251" s="223"/>
      <c r="I251" s="253">
        <v>1000</v>
      </c>
      <c r="J251" s="254" t="s">
        <v>83</v>
      </c>
      <c r="K251" s="261">
        <v>1.89</v>
      </c>
      <c r="L251" s="256">
        <f>Table260616263656667686970717273747577787980818283757_34[[#This Row],[unit Price]]*Table260616263656667686970717273747577787980818283757_34[[#This Row],[TOTAL QUANTITY
(2021 Proposal)]]</f>
        <v>1890</v>
      </c>
      <c r="M251" s="257">
        <v>500</v>
      </c>
      <c r="N251" s="258">
        <v>945</v>
      </c>
      <c r="O251" s="259"/>
      <c r="P251" s="260" t="s">
        <v>55</v>
      </c>
      <c r="Q251" s="288">
        <v>500</v>
      </c>
      <c r="R251" s="258">
        <v>945</v>
      </c>
      <c r="S251" s="259"/>
      <c r="T251" s="289" t="s">
        <v>55</v>
      </c>
      <c r="U251" s="290"/>
      <c r="V251" s="291"/>
    </row>
    <row r="252" spans="1:22">
      <c r="A252" s="216" t="s">
        <v>71</v>
      </c>
      <c r="B252" s="230">
        <v>1040101002</v>
      </c>
      <c r="C252" s="237" t="s">
        <v>76</v>
      </c>
      <c r="D252" s="224"/>
      <c r="E252" s="220" t="s">
        <v>369</v>
      </c>
      <c r="F252" s="226" t="s">
        <v>125</v>
      </c>
      <c r="G252" s="222" t="str">
        <f t="shared" si="3"/>
        <v>Metoprolol (as Tartrate), 50mg tablet</v>
      </c>
      <c r="H252" s="223"/>
      <c r="I252" s="253">
        <v>1000</v>
      </c>
      <c r="J252" s="254" t="s">
        <v>83</v>
      </c>
      <c r="K252" s="261">
        <v>0.98</v>
      </c>
      <c r="L252" s="256">
        <f>Table260616263656667686970717273747577787980818283757_34[[#This Row],[unit Price]]*Table260616263656667686970717273747577787980818283757_34[[#This Row],[TOTAL QUANTITY
(2021 Proposal)]]</f>
        <v>980</v>
      </c>
      <c r="M252" s="257">
        <v>500</v>
      </c>
      <c r="N252" s="258">
        <v>490</v>
      </c>
      <c r="O252" s="259"/>
      <c r="P252" s="260" t="s">
        <v>55</v>
      </c>
      <c r="Q252" s="288">
        <v>500</v>
      </c>
      <c r="R252" s="258">
        <v>490</v>
      </c>
      <c r="S252" s="259"/>
      <c r="T252" s="289" t="s">
        <v>55</v>
      </c>
      <c r="U252" s="290"/>
      <c r="V252" s="291"/>
    </row>
    <row r="253" spans="1:22">
      <c r="A253" s="216" t="s">
        <v>71</v>
      </c>
      <c r="B253" s="230">
        <v>1040101002</v>
      </c>
      <c r="C253" s="237" t="s">
        <v>76</v>
      </c>
      <c r="D253" s="224"/>
      <c r="E253" s="220" t="s">
        <v>370</v>
      </c>
      <c r="F253" s="226" t="s">
        <v>371</v>
      </c>
      <c r="G253" s="222" t="str">
        <f t="shared" si="3"/>
        <v>Metronidazole, 125 mg/5 mL, 60 mL Suspension</v>
      </c>
      <c r="H253" s="223"/>
      <c r="I253" s="253">
        <v>288</v>
      </c>
      <c r="J253" s="254" t="s">
        <v>91</v>
      </c>
      <c r="K253" s="261">
        <v>24</v>
      </c>
      <c r="L253" s="256">
        <f>Table260616263656667686970717273747577787980818283757_34[[#This Row],[unit Price]]*Table260616263656667686970717273747577787980818283757_34[[#This Row],[TOTAL QUANTITY
(2021 Proposal)]]</f>
        <v>6912</v>
      </c>
      <c r="M253" s="257">
        <v>144</v>
      </c>
      <c r="N253" s="258">
        <v>3456</v>
      </c>
      <c r="O253" s="259"/>
      <c r="P253" s="260" t="s">
        <v>55</v>
      </c>
      <c r="Q253" s="288">
        <v>144</v>
      </c>
      <c r="R253" s="258">
        <v>3456</v>
      </c>
      <c r="S253" s="259"/>
      <c r="T253" s="289" t="s">
        <v>55</v>
      </c>
      <c r="U253" s="290"/>
      <c r="V253" s="291"/>
    </row>
    <row r="254" spans="1:22">
      <c r="A254" s="216" t="s">
        <v>71</v>
      </c>
      <c r="B254" s="230">
        <v>1040101002</v>
      </c>
      <c r="C254" s="237" t="s">
        <v>76</v>
      </c>
      <c r="D254" s="224"/>
      <c r="E254" s="220" t="s">
        <v>370</v>
      </c>
      <c r="F254" s="226" t="s">
        <v>139</v>
      </c>
      <c r="G254" s="222" t="str">
        <f t="shared" si="3"/>
        <v>Metronidazole, 500mg tablet</v>
      </c>
      <c r="H254" s="223"/>
      <c r="I254" s="253">
        <v>9000</v>
      </c>
      <c r="J254" s="254" t="s">
        <v>83</v>
      </c>
      <c r="K254" s="261">
        <v>1.56</v>
      </c>
      <c r="L254" s="256">
        <f>Table260616263656667686970717273747577787980818283757_34[[#This Row],[unit Price]]*Table260616263656667686970717273747577787980818283757_34[[#This Row],[TOTAL QUANTITY
(2021 Proposal)]]</f>
        <v>14040</v>
      </c>
      <c r="M254" s="257">
        <v>4500</v>
      </c>
      <c r="N254" s="258">
        <v>7020</v>
      </c>
      <c r="O254" s="259"/>
      <c r="P254" s="260" t="s">
        <v>55</v>
      </c>
      <c r="Q254" s="288">
        <v>4500</v>
      </c>
      <c r="R254" s="258">
        <v>7020</v>
      </c>
      <c r="S254" s="259"/>
      <c r="T254" s="289" t="s">
        <v>55</v>
      </c>
      <c r="U254" s="290"/>
      <c r="V254" s="291"/>
    </row>
    <row r="255" spans="1:22">
      <c r="A255" s="216" t="s">
        <v>71</v>
      </c>
      <c r="B255" s="230">
        <v>1040101002</v>
      </c>
      <c r="C255" s="229" t="s">
        <v>76</v>
      </c>
      <c r="D255" s="219"/>
      <c r="E255" s="220" t="s">
        <v>372</v>
      </c>
      <c r="F255" s="221" t="s">
        <v>373</v>
      </c>
      <c r="G255" s="222" t="str">
        <f t="shared" si="3"/>
        <v>Metronidazole , 500mg IV solution 50ml</v>
      </c>
      <c r="H255" s="223"/>
      <c r="I255" s="253">
        <v>600</v>
      </c>
      <c r="J255" s="254" t="s">
        <v>94</v>
      </c>
      <c r="K255" s="255">
        <v>45</v>
      </c>
      <c r="L255" s="256">
        <f>Table260616263656667686970717273747577787980818283757_34[[#This Row],[unit Price]]*Table260616263656667686970717273747577787980818283757_34[[#This Row],[TOTAL QUANTITY
(2021 Proposal)]]</f>
        <v>27000</v>
      </c>
      <c r="M255" s="257">
        <v>300</v>
      </c>
      <c r="N255" s="258">
        <v>13500</v>
      </c>
      <c r="O255" s="259"/>
      <c r="P255" s="260"/>
      <c r="Q255" s="288">
        <v>300</v>
      </c>
      <c r="R255" s="258"/>
      <c r="S255" s="259"/>
      <c r="T255" s="289"/>
      <c r="U255" s="290"/>
      <c r="V255" s="291"/>
    </row>
    <row r="256" spans="1:22">
      <c r="A256" s="216" t="s">
        <v>71</v>
      </c>
      <c r="B256" s="230">
        <v>1040101002</v>
      </c>
      <c r="C256" s="237" t="s">
        <v>76</v>
      </c>
      <c r="D256" s="224"/>
      <c r="E256" s="220" t="s">
        <v>374</v>
      </c>
      <c r="F256" s="226" t="s">
        <v>375</v>
      </c>
      <c r="G256" s="222" t="str">
        <f t="shared" si="3"/>
        <v>Midazolam, 5 mg/mL, 1 mL Ampule</v>
      </c>
      <c r="H256" s="223"/>
      <c r="I256" s="253">
        <v>400</v>
      </c>
      <c r="J256" s="254" t="s">
        <v>79</v>
      </c>
      <c r="K256" s="261">
        <v>66.8</v>
      </c>
      <c r="L256" s="256">
        <f>Table260616263656667686970717273747577787980818283757_34[[#This Row],[unit Price]]*Table260616263656667686970717273747577787980818283757_34[[#This Row],[TOTAL QUANTITY
(2021 Proposal)]]</f>
        <v>26720</v>
      </c>
      <c r="M256" s="257">
        <v>200</v>
      </c>
      <c r="N256" s="258">
        <v>13360</v>
      </c>
      <c r="O256" s="259"/>
      <c r="P256" s="260" t="s">
        <v>55</v>
      </c>
      <c r="Q256" s="288">
        <v>200</v>
      </c>
      <c r="R256" s="258">
        <v>13360</v>
      </c>
      <c r="S256" s="259"/>
      <c r="T256" s="289" t="s">
        <v>55</v>
      </c>
      <c r="U256" s="290"/>
      <c r="V256" s="291"/>
    </row>
    <row r="257" spans="1:22">
      <c r="A257" s="216" t="s">
        <v>71</v>
      </c>
      <c r="B257" s="230">
        <v>1040101002</v>
      </c>
      <c r="C257" s="237" t="s">
        <v>76</v>
      </c>
      <c r="D257" s="224"/>
      <c r="E257" s="220" t="s">
        <v>376</v>
      </c>
      <c r="F257" s="226" t="s">
        <v>127</v>
      </c>
      <c r="G257" s="222" t="str">
        <f t="shared" si="3"/>
        <v>Montelukast, 10mg tablet</v>
      </c>
      <c r="H257" s="223"/>
      <c r="I257" s="253">
        <v>3000</v>
      </c>
      <c r="J257" s="254" t="s">
        <v>83</v>
      </c>
      <c r="K257" s="261">
        <v>6.95</v>
      </c>
      <c r="L257" s="256">
        <f>Table260616263656667686970717273747577787980818283757_34[[#This Row],[unit Price]]*Table260616263656667686970717273747577787980818283757_34[[#This Row],[TOTAL QUANTITY
(2021 Proposal)]]</f>
        <v>20850</v>
      </c>
      <c r="M257" s="257">
        <v>1500</v>
      </c>
      <c r="N257" s="258">
        <v>10425</v>
      </c>
      <c r="O257" s="259"/>
      <c r="P257" s="260" t="s">
        <v>55</v>
      </c>
      <c r="Q257" s="288">
        <v>1500</v>
      </c>
      <c r="R257" s="258">
        <v>10425</v>
      </c>
      <c r="S257" s="259"/>
      <c r="T257" s="289" t="s">
        <v>55</v>
      </c>
      <c r="U257" s="290"/>
      <c r="V257" s="291"/>
    </row>
    <row r="258" spans="1:22">
      <c r="A258" s="216" t="s">
        <v>71</v>
      </c>
      <c r="B258" s="230">
        <v>1040101002</v>
      </c>
      <c r="C258" s="237" t="s">
        <v>76</v>
      </c>
      <c r="D258" s="224"/>
      <c r="E258" s="220" t="s">
        <v>376</v>
      </c>
      <c r="F258" s="226" t="s">
        <v>377</v>
      </c>
      <c r="G258" s="222" t="str">
        <f t="shared" si="3"/>
        <v>Montelukast, 4 mg Chewable Tablet</v>
      </c>
      <c r="H258" s="223"/>
      <c r="I258" s="253">
        <v>4000</v>
      </c>
      <c r="J258" s="254" t="s">
        <v>83</v>
      </c>
      <c r="K258" s="261">
        <v>6</v>
      </c>
      <c r="L258" s="256">
        <f>Table260616263656667686970717273747577787980818283757_34[[#This Row],[unit Price]]*Table260616263656667686970717273747577787980818283757_34[[#This Row],[TOTAL QUANTITY
(2021 Proposal)]]</f>
        <v>24000</v>
      </c>
      <c r="M258" s="257">
        <v>2000</v>
      </c>
      <c r="N258" s="258">
        <v>12000</v>
      </c>
      <c r="O258" s="259"/>
      <c r="P258" s="260" t="s">
        <v>55</v>
      </c>
      <c r="Q258" s="288">
        <v>2000</v>
      </c>
      <c r="R258" s="258">
        <v>12000</v>
      </c>
      <c r="S258" s="259"/>
      <c r="T258" s="289" t="s">
        <v>55</v>
      </c>
      <c r="U258" s="290"/>
      <c r="V258" s="291"/>
    </row>
    <row r="259" spans="1:22">
      <c r="A259" s="216" t="s">
        <v>71</v>
      </c>
      <c r="B259" s="230">
        <v>1040101002</v>
      </c>
      <c r="C259" s="237" t="s">
        <v>76</v>
      </c>
      <c r="D259" s="224"/>
      <c r="E259" s="220" t="s">
        <v>378</v>
      </c>
      <c r="F259" s="226" t="s">
        <v>379</v>
      </c>
      <c r="G259" s="222" t="str">
        <f t="shared" si="3"/>
        <v>Morphine (As Sulfate), 10 mg/mL, 1mL Ampule</v>
      </c>
      <c r="H259" s="223"/>
      <c r="I259" s="253">
        <v>100</v>
      </c>
      <c r="J259" s="254" t="s">
        <v>79</v>
      </c>
      <c r="K259" s="261">
        <v>55</v>
      </c>
      <c r="L259" s="256">
        <f>Table260616263656667686970717273747577787980818283757_34[[#This Row],[unit Price]]*Table260616263656667686970717273747577787980818283757_34[[#This Row],[TOTAL QUANTITY
(2021 Proposal)]]</f>
        <v>5500</v>
      </c>
      <c r="M259" s="257">
        <v>50</v>
      </c>
      <c r="N259" s="258">
        <v>2750</v>
      </c>
      <c r="O259" s="259"/>
      <c r="P259" s="260" t="s">
        <v>55</v>
      </c>
      <c r="Q259" s="288">
        <v>50</v>
      </c>
      <c r="R259" s="258">
        <v>2750</v>
      </c>
      <c r="S259" s="259"/>
      <c r="T259" s="289" t="s">
        <v>55</v>
      </c>
      <c r="U259" s="290"/>
      <c r="V259" s="291"/>
    </row>
    <row r="260" spans="1:22">
      <c r="A260" s="216" t="s">
        <v>71</v>
      </c>
      <c r="B260" s="230">
        <v>1040101002</v>
      </c>
      <c r="C260" s="237" t="s">
        <v>76</v>
      </c>
      <c r="D260" s="224"/>
      <c r="E260" s="220" t="s">
        <v>378</v>
      </c>
      <c r="F260" s="226" t="s">
        <v>380</v>
      </c>
      <c r="G260" s="222" t="str">
        <f t="shared" si="3"/>
        <v>Morphine (As Sulfate), 30mg tab</v>
      </c>
      <c r="H260" s="223"/>
      <c r="I260" s="253">
        <v>100</v>
      </c>
      <c r="J260" s="254" t="s">
        <v>83</v>
      </c>
      <c r="K260" s="261">
        <v>71.069999999999993</v>
      </c>
      <c r="L260" s="256">
        <f>Table260616263656667686970717273747577787980818283757_34[[#This Row],[unit Price]]*Table260616263656667686970717273747577787980818283757_34[[#This Row],[TOTAL QUANTITY
(2021 Proposal)]]</f>
        <v>7106.9999999999991</v>
      </c>
      <c r="M260" s="257">
        <v>50</v>
      </c>
      <c r="N260" s="258">
        <v>3553.5</v>
      </c>
      <c r="O260" s="259"/>
      <c r="P260" s="260" t="s">
        <v>55</v>
      </c>
      <c r="Q260" s="288">
        <v>50</v>
      </c>
      <c r="R260" s="258">
        <v>3553.5</v>
      </c>
      <c r="S260" s="259"/>
      <c r="T260" s="289" t="s">
        <v>55</v>
      </c>
      <c r="U260" s="290"/>
      <c r="V260" s="291"/>
    </row>
    <row r="261" spans="1:22">
      <c r="A261" s="216" t="s">
        <v>71</v>
      </c>
      <c r="B261" s="230">
        <v>1040101002</v>
      </c>
      <c r="C261" s="237" t="s">
        <v>76</v>
      </c>
      <c r="D261" s="224"/>
      <c r="E261" s="220" t="s">
        <v>381</v>
      </c>
      <c r="F261" s="226" t="s">
        <v>382</v>
      </c>
      <c r="G261" s="222" t="str">
        <f t="shared" si="3"/>
        <v>Multivitamins, 1 mL ,15 mL Drops</v>
      </c>
      <c r="H261" s="223"/>
      <c r="I261" s="253">
        <v>288</v>
      </c>
      <c r="J261" s="254" t="s">
        <v>91</v>
      </c>
      <c r="K261" s="261">
        <v>18</v>
      </c>
      <c r="L261" s="256">
        <f>Table260616263656667686970717273747577787980818283757_34[[#This Row],[unit Price]]*Table260616263656667686970717273747577787980818283757_34[[#This Row],[TOTAL QUANTITY
(2021 Proposal)]]</f>
        <v>5184</v>
      </c>
      <c r="M261" s="257">
        <v>144</v>
      </c>
      <c r="N261" s="258">
        <v>2592</v>
      </c>
      <c r="O261" s="259"/>
      <c r="P261" s="260" t="s">
        <v>55</v>
      </c>
      <c r="Q261" s="288">
        <v>144</v>
      </c>
      <c r="R261" s="258">
        <v>2592</v>
      </c>
      <c r="S261" s="259"/>
      <c r="T261" s="289" t="s">
        <v>55</v>
      </c>
      <c r="U261" s="290"/>
      <c r="V261" s="291"/>
    </row>
    <row r="262" spans="1:22">
      <c r="A262" s="216" t="s">
        <v>71</v>
      </c>
      <c r="B262" s="230">
        <v>1040101002</v>
      </c>
      <c r="C262" s="237" t="s">
        <v>76</v>
      </c>
      <c r="D262" s="224"/>
      <c r="E262" s="220" t="s">
        <v>381</v>
      </c>
      <c r="F262" s="226" t="s">
        <v>383</v>
      </c>
      <c r="G262" s="222" t="str">
        <f t="shared" si="3"/>
        <v>Multivitamins, 5 mL, 60 mL Syrup</v>
      </c>
      <c r="H262" s="223"/>
      <c r="I262" s="253">
        <v>432</v>
      </c>
      <c r="J262" s="254" t="s">
        <v>91</v>
      </c>
      <c r="K262" s="261">
        <v>20.91</v>
      </c>
      <c r="L262" s="256">
        <f>Table260616263656667686970717273747577787980818283757_34[[#This Row],[unit Price]]*Table260616263656667686970717273747577787980818283757_34[[#This Row],[TOTAL QUANTITY
(2021 Proposal)]]</f>
        <v>9033.1200000000008</v>
      </c>
      <c r="M262" s="257">
        <v>216</v>
      </c>
      <c r="N262" s="258">
        <v>4516.5600000000004</v>
      </c>
      <c r="O262" s="259"/>
      <c r="P262" s="260" t="s">
        <v>55</v>
      </c>
      <c r="Q262" s="288">
        <v>216</v>
      </c>
      <c r="R262" s="258">
        <v>4516.5600000000004</v>
      </c>
      <c r="S262" s="259"/>
      <c r="T262" s="289" t="s">
        <v>55</v>
      </c>
      <c r="U262" s="290"/>
      <c r="V262" s="291"/>
    </row>
    <row r="263" spans="1:22">
      <c r="A263" s="216" t="s">
        <v>71</v>
      </c>
      <c r="B263" s="230">
        <v>1040101002</v>
      </c>
      <c r="C263" s="237" t="s">
        <v>76</v>
      </c>
      <c r="D263" s="224"/>
      <c r="E263" s="220" t="s">
        <v>381</v>
      </c>
      <c r="F263" s="226" t="s">
        <v>384</v>
      </c>
      <c r="G263" s="222" t="str">
        <f t="shared" si="3"/>
        <v>Multivitamins, adults, tablet</v>
      </c>
      <c r="H263" s="223"/>
      <c r="I263" s="253">
        <v>20000</v>
      </c>
      <c r="J263" s="254" t="s">
        <v>83</v>
      </c>
      <c r="K263" s="261">
        <v>2.25</v>
      </c>
      <c r="L263" s="256">
        <f>Table260616263656667686970717273747577787980818283757_34[[#This Row],[unit Price]]*Table260616263656667686970717273747577787980818283757_34[[#This Row],[TOTAL QUANTITY
(2021 Proposal)]]</f>
        <v>45000</v>
      </c>
      <c r="M263" s="257">
        <v>10000</v>
      </c>
      <c r="N263" s="258">
        <v>22500</v>
      </c>
      <c r="O263" s="259"/>
      <c r="P263" s="260" t="s">
        <v>55</v>
      </c>
      <c r="Q263" s="288">
        <v>10000</v>
      </c>
      <c r="R263" s="258">
        <v>22500</v>
      </c>
      <c r="S263" s="259"/>
      <c r="T263" s="289" t="s">
        <v>55</v>
      </c>
      <c r="U263" s="290"/>
      <c r="V263" s="291"/>
    </row>
    <row r="264" spans="1:22">
      <c r="A264" s="216" t="s">
        <v>71</v>
      </c>
      <c r="B264" s="230">
        <v>1040101002</v>
      </c>
      <c r="C264" s="237" t="s">
        <v>76</v>
      </c>
      <c r="D264" s="224"/>
      <c r="E264" s="220" t="s">
        <v>385</v>
      </c>
      <c r="F264" s="226" t="s">
        <v>386</v>
      </c>
      <c r="G264" s="222" t="str">
        <f t="shared" si="3"/>
        <v>Mupirocin Ointment, 2%, 15 g Tube</v>
      </c>
      <c r="H264" s="223"/>
      <c r="I264" s="253">
        <v>100</v>
      </c>
      <c r="J264" s="254" t="s">
        <v>148</v>
      </c>
      <c r="K264" s="261">
        <v>137.5</v>
      </c>
      <c r="L264" s="256">
        <f>Table260616263656667686970717273747577787980818283757_34[[#This Row],[unit Price]]*Table260616263656667686970717273747577787980818283757_34[[#This Row],[TOTAL QUANTITY
(2021 Proposal)]]</f>
        <v>13750</v>
      </c>
      <c r="M264" s="257">
        <v>50</v>
      </c>
      <c r="N264" s="258">
        <v>6875</v>
      </c>
      <c r="O264" s="259"/>
      <c r="P264" s="260" t="s">
        <v>55</v>
      </c>
      <c r="Q264" s="288">
        <v>50</v>
      </c>
      <c r="R264" s="258">
        <v>6875</v>
      </c>
      <c r="S264" s="259"/>
      <c r="T264" s="289" t="s">
        <v>55</v>
      </c>
      <c r="U264" s="290"/>
      <c r="V264" s="291"/>
    </row>
    <row r="265" spans="1:22">
      <c r="A265" s="216" t="s">
        <v>71</v>
      </c>
      <c r="B265" s="230">
        <v>1040101002</v>
      </c>
      <c r="C265" s="237" t="s">
        <v>76</v>
      </c>
      <c r="D265" s="224"/>
      <c r="E265" s="220" t="s">
        <v>387</v>
      </c>
      <c r="F265" s="226" t="s">
        <v>388</v>
      </c>
      <c r="G265" s="222" t="str">
        <f t="shared" si="3"/>
        <v>Nalbuphine, 10mg/ml x 1ml amp</v>
      </c>
      <c r="H265" s="223"/>
      <c r="I265" s="253">
        <v>400</v>
      </c>
      <c r="J265" s="254" t="s">
        <v>79</v>
      </c>
      <c r="K265" s="261">
        <v>53.44</v>
      </c>
      <c r="L265" s="256">
        <f>Table260616263656667686970717273747577787980818283757_34[[#This Row],[unit Price]]*Table260616263656667686970717273747577787980818283757_34[[#This Row],[TOTAL QUANTITY
(2021 Proposal)]]</f>
        <v>21376</v>
      </c>
      <c r="M265" s="257">
        <v>200</v>
      </c>
      <c r="N265" s="258">
        <v>10688</v>
      </c>
      <c r="O265" s="259"/>
      <c r="P265" s="260" t="s">
        <v>55</v>
      </c>
      <c r="Q265" s="288">
        <v>200</v>
      </c>
      <c r="R265" s="258">
        <v>10688</v>
      </c>
      <c r="S265" s="259"/>
      <c r="T265" s="289" t="s">
        <v>55</v>
      </c>
      <c r="U265" s="290"/>
      <c r="V265" s="291"/>
    </row>
    <row r="266" spans="1:22">
      <c r="A266" s="216" t="s">
        <v>71</v>
      </c>
      <c r="B266" s="230">
        <v>1040101002</v>
      </c>
      <c r="C266" s="237" t="s">
        <v>76</v>
      </c>
      <c r="D266" s="224"/>
      <c r="E266" s="220" t="s">
        <v>389</v>
      </c>
      <c r="F266" s="226" t="s">
        <v>390</v>
      </c>
      <c r="G266" s="222" t="str">
        <f t="shared" si="3"/>
        <v>Naloxone, 400mcg/ml, 1ml ampule</v>
      </c>
      <c r="H266" s="223"/>
      <c r="I266" s="253">
        <v>5</v>
      </c>
      <c r="J266" s="254" t="s">
        <v>79</v>
      </c>
      <c r="K266" s="261">
        <v>272.5</v>
      </c>
      <c r="L266" s="256">
        <f>Table260616263656667686970717273747577787980818283757_34[[#This Row],[unit Price]]*Table260616263656667686970717273747577787980818283757_34[[#This Row],[TOTAL QUANTITY
(2021 Proposal)]]</f>
        <v>1362.5</v>
      </c>
      <c r="M266" s="257">
        <v>3</v>
      </c>
      <c r="N266" s="258">
        <v>817.5</v>
      </c>
      <c r="O266" s="259"/>
      <c r="P266" s="260" t="s">
        <v>55</v>
      </c>
      <c r="Q266" s="288">
        <v>2</v>
      </c>
      <c r="R266" s="258">
        <v>545</v>
      </c>
      <c r="S266" s="259"/>
      <c r="T266" s="289" t="s">
        <v>55</v>
      </c>
      <c r="U266" s="290"/>
      <c r="V266" s="291"/>
    </row>
    <row r="267" spans="1:22">
      <c r="A267" s="216" t="s">
        <v>71</v>
      </c>
      <c r="B267" s="230">
        <v>1040101002</v>
      </c>
      <c r="C267" s="237" t="s">
        <v>76</v>
      </c>
      <c r="D267" s="224"/>
      <c r="E267" s="220" t="s">
        <v>391</v>
      </c>
      <c r="F267" s="226" t="s">
        <v>392</v>
      </c>
      <c r="G267" s="222" t="str">
        <f t="shared" si="3"/>
        <v>Naproxen Sodium, 500mg tab.</v>
      </c>
      <c r="H267" s="223"/>
      <c r="I267" s="253">
        <v>1000</v>
      </c>
      <c r="J267" s="254" t="s">
        <v>83</v>
      </c>
      <c r="K267" s="261">
        <v>8.5</v>
      </c>
      <c r="L267" s="256">
        <f>Table260616263656667686970717273747577787980818283757_34[[#This Row],[unit Price]]*Table260616263656667686970717273747577787980818283757_34[[#This Row],[TOTAL QUANTITY
(2021 Proposal)]]</f>
        <v>8500</v>
      </c>
      <c r="M267" s="257">
        <v>500</v>
      </c>
      <c r="N267" s="258">
        <v>4250</v>
      </c>
      <c r="O267" s="259"/>
      <c r="P267" s="260" t="s">
        <v>55</v>
      </c>
      <c r="Q267" s="288">
        <v>500</v>
      </c>
      <c r="R267" s="258">
        <v>4250</v>
      </c>
      <c r="S267" s="259"/>
      <c r="T267" s="289" t="s">
        <v>55</v>
      </c>
      <c r="U267" s="290"/>
      <c r="V267" s="291"/>
    </row>
    <row r="268" spans="1:22">
      <c r="A268" s="216" t="s">
        <v>71</v>
      </c>
      <c r="B268" s="230">
        <v>1040101002</v>
      </c>
      <c r="C268" s="237" t="s">
        <v>76</v>
      </c>
      <c r="D268" s="224"/>
      <c r="E268" s="220" t="s">
        <v>393</v>
      </c>
      <c r="F268" s="226" t="s">
        <v>394</v>
      </c>
      <c r="G268" s="222" t="str">
        <f t="shared" ref="G268:G331" si="4">CONCATENATE(E268,", ",F268,)</f>
        <v>Neostigmine, 50mcg/1ml amp</v>
      </c>
      <c r="H268" s="223"/>
      <c r="I268" s="253">
        <v>5</v>
      </c>
      <c r="J268" s="254" t="s">
        <v>79</v>
      </c>
      <c r="K268" s="261">
        <v>118.75</v>
      </c>
      <c r="L268" s="256">
        <f>Table260616263656667686970717273747577787980818283757_34[[#This Row],[unit Price]]*Table260616263656667686970717273747577787980818283757_34[[#This Row],[TOTAL QUANTITY
(2021 Proposal)]]</f>
        <v>593.75</v>
      </c>
      <c r="M268" s="257">
        <v>3</v>
      </c>
      <c r="N268" s="258">
        <v>356.25</v>
      </c>
      <c r="O268" s="259"/>
      <c r="P268" s="260" t="s">
        <v>55</v>
      </c>
      <c r="Q268" s="288">
        <v>2</v>
      </c>
      <c r="R268" s="258">
        <v>237.5</v>
      </c>
      <c r="S268" s="259"/>
      <c r="T268" s="289" t="s">
        <v>55</v>
      </c>
      <c r="U268" s="290"/>
      <c r="V268" s="291"/>
    </row>
    <row r="269" spans="1:22">
      <c r="A269" s="216" t="s">
        <v>71</v>
      </c>
      <c r="B269" s="230">
        <v>1040101002</v>
      </c>
      <c r="C269" s="237" t="s">
        <v>76</v>
      </c>
      <c r="D269" s="224"/>
      <c r="E269" s="220" t="s">
        <v>395</v>
      </c>
      <c r="F269" s="226" t="s">
        <v>326</v>
      </c>
      <c r="G269" s="222" t="str">
        <f t="shared" si="4"/>
        <v>Nicardipine, 1mg/ml, 10ml amp</v>
      </c>
      <c r="H269" s="223"/>
      <c r="I269" s="253">
        <v>80</v>
      </c>
      <c r="J269" s="254" t="s">
        <v>79</v>
      </c>
      <c r="K269" s="261">
        <v>211.33</v>
      </c>
      <c r="L269" s="256">
        <f>Table260616263656667686970717273747577787980818283757_34[[#This Row],[unit Price]]*Table260616263656667686970717273747577787980818283757_34[[#This Row],[TOTAL QUANTITY
(2021 Proposal)]]</f>
        <v>16906.400000000001</v>
      </c>
      <c r="M269" s="257">
        <v>40</v>
      </c>
      <c r="N269" s="258">
        <v>8453.2000000000007</v>
      </c>
      <c r="O269" s="259"/>
      <c r="P269" s="260" t="s">
        <v>55</v>
      </c>
      <c r="Q269" s="288">
        <v>40</v>
      </c>
      <c r="R269" s="258">
        <v>8453.2000000000007</v>
      </c>
      <c r="S269" s="259"/>
      <c r="T269" s="289" t="s">
        <v>55</v>
      </c>
      <c r="U269" s="290"/>
      <c r="V269" s="291"/>
    </row>
    <row r="270" spans="1:22">
      <c r="A270" s="216" t="s">
        <v>71</v>
      </c>
      <c r="B270" s="230">
        <v>1040101002</v>
      </c>
      <c r="C270" s="237" t="s">
        <v>76</v>
      </c>
      <c r="D270" s="224"/>
      <c r="E270" s="220" t="s">
        <v>396</v>
      </c>
      <c r="F270" s="226" t="s">
        <v>397</v>
      </c>
      <c r="G270" s="222" t="str">
        <f t="shared" si="4"/>
        <v>Nifedipine , 10mg  capsule</v>
      </c>
      <c r="H270" s="223"/>
      <c r="I270" s="253">
        <v>1000</v>
      </c>
      <c r="J270" s="254" t="s">
        <v>105</v>
      </c>
      <c r="K270" s="261">
        <v>3.44</v>
      </c>
      <c r="L270" s="256">
        <f>Table260616263656667686970717273747577787980818283757_34[[#This Row],[unit Price]]*Table260616263656667686970717273747577787980818283757_34[[#This Row],[TOTAL QUANTITY
(2021 Proposal)]]</f>
        <v>3440</v>
      </c>
      <c r="M270" s="257">
        <v>500</v>
      </c>
      <c r="N270" s="258">
        <v>1720</v>
      </c>
      <c r="O270" s="259"/>
      <c r="P270" s="260" t="s">
        <v>55</v>
      </c>
      <c r="Q270" s="288">
        <v>500</v>
      </c>
      <c r="R270" s="258">
        <v>1720</v>
      </c>
      <c r="S270" s="259"/>
      <c r="T270" s="289" t="s">
        <v>55</v>
      </c>
      <c r="U270" s="290"/>
      <c r="V270" s="291"/>
    </row>
    <row r="271" spans="1:22">
      <c r="A271" s="216" t="s">
        <v>71</v>
      </c>
      <c r="B271" s="230">
        <v>1040101002</v>
      </c>
      <c r="C271" s="237" t="s">
        <v>76</v>
      </c>
      <c r="D271" s="224"/>
      <c r="E271" s="220" t="s">
        <v>398</v>
      </c>
      <c r="F271" s="226" t="s">
        <v>399</v>
      </c>
      <c r="G271" s="222" t="str">
        <f t="shared" si="4"/>
        <v>Omeprazole, 20mg capsule</v>
      </c>
      <c r="H271" s="223"/>
      <c r="I271" s="253">
        <v>12000</v>
      </c>
      <c r="J271" s="254" t="s">
        <v>105</v>
      </c>
      <c r="K271" s="261">
        <v>0.89</v>
      </c>
      <c r="L271" s="256">
        <f>Table260616263656667686970717273747577787980818283757_34[[#This Row],[unit Price]]*Table260616263656667686970717273747577787980818283757_34[[#This Row],[TOTAL QUANTITY
(2021 Proposal)]]</f>
        <v>10680</v>
      </c>
      <c r="M271" s="257">
        <v>6000</v>
      </c>
      <c r="N271" s="258">
        <v>5340</v>
      </c>
      <c r="O271" s="259"/>
      <c r="P271" s="260" t="s">
        <v>55</v>
      </c>
      <c r="Q271" s="288">
        <v>6000</v>
      </c>
      <c r="R271" s="258">
        <v>5340</v>
      </c>
      <c r="S271" s="259"/>
      <c r="T271" s="289" t="s">
        <v>55</v>
      </c>
      <c r="U271" s="290"/>
      <c r="V271" s="291"/>
    </row>
    <row r="272" spans="1:22">
      <c r="A272" s="216" t="s">
        <v>71</v>
      </c>
      <c r="B272" s="230">
        <v>1040101002</v>
      </c>
      <c r="C272" s="237" t="s">
        <v>76</v>
      </c>
      <c r="D272" s="224"/>
      <c r="E272" s="220" t="s">
        <v>398</v>
      </c>
      <c r="F272" s="226" t="s">
        <v>400</v>
      </c>
      <c r="G272" s="222" t="str">
        <f t="shared" si="4"/>
        <v>Omeprazole, 40 mg powder vial + 10mL solvent Ampule</v>
      </c>
      <c r="H272" s="223"/>
      <c r="I272" s="253">
        <v>1500</v>
      </c>
      <c r="J272" s="254" t="s">
        <v>79</v>
      </c>
      <c r="K272" s="261">
        <v>25.85</v>
      </c>
      <c r="L272" s="256">
        <f>Table260616263656667686970717273747577787980818283757_34[[#This Row],[unit Price]]*Table260616263656667686970717273747577787980818283757_34[[#This Row],[TOTAL QUANTITY
(2021 Proposal)]]</f>
        <v>38775</v>
      </c>
      <c r="M272" s="257">
        <v>750</v>
      </c>
      <c r="N272" s="258">
        <v>19387.5</v>
      </c>
      <c r="O272" s="259"/>
      <c r="P272" s="260" t="s">
        <v>55</v>
      </c>
      <c r="Q272" s="288">
        <v>750</v>
      </c>
      <c r="R272" s="258">
        <v>19387.5</v>
      </c>
      <c r="S272" s="259"/>
      <c r="T272" s="289" t="s">
        <v>55</v>
      </c>
      <c r="U272" s="290"/>
      <c r="V272" s="291"/>
    </row>
    <row r="273" spans="1:22">
      <c r="A273" s="216" t="s">
        <v>71</v>
      </c>
      <c r="B273" s="230">
        <v>1040101002</v>
      </c>
      <c r="C273" s="237" t="s">
        <v>76</v>
      </c>
      <c r="D273" s="224"/>
      <c r="E273" s="220" t="s">
        <v>398</v>
      </c>
      <c r="F273" s="226" t="s">
        <v>401</v>
      </c>
      <c r="G273" s="222" t="str">
        <f t="shared" si="4"/>
        <v>Omeprazole, 40mg capsule</v>
      </c>
      <c r="H273" s="223"/>
      <c r="I273" s="253">
        <v>12000</v>
      </c>
      <c r="J273" s="254" t="s">
        <v>105</v>
      </c>
      <c r="K273" s="261">
        <v>6.86</v>
      </c>
      <c r="L273" s="256">
        <f>Table260616263656667686970717273747577787980818283757_34[[#This Row],[unit Price]]*Table260616263656667686970717273747577787980818283757_34[[#This Row],[TOTAL QUANTITY
(2021 Proposal)]]</f>
        <v>82320</v>
      </c>
      <c r="M273" s="257">
        <v>6000</v>
      </c>
      <c r="N273" s="258">
        <v>41160</v>
      </c>
      <c r="O273" s="259"/>
      <c r="P273" s="260" t="s">
        <v>55</v>
      </c>
      <c r="Q273" s="288">
        <v>6000</v>
      </c>
      <c r="R273" s="258">
        <v>41160</v>
      </c>
      <c r="S273" s="259"/>
      <c r="T273" s="289" t="s">
        <v>55</v>
      </c>
      <c r="U273" s="290"/>
      <c r="V273" s="291"/>
    </row>
    <row r="274" spans="1:22">
      <c r="A274" s="216" t="s">
        <v>71</v>
      </c>
      <c r="B274" s="230">
        <v>1040101002</v>
      </c>
      <c r="C274" s="237" t="s">
        <v>76</v>
      </c>
      <c r="D274" s="224"/>
      <c r="E274" s="220" t="s">
        <v>402</v>
      </c>
      <c r="F274" s="226" t="s">
        <v>403</v>
      </c>
      <c r="G274" s="222" t="str">
        <f t="shared" si="4"/>
        <v>Oral Rehydration Salts, (ORS 75-replacement) 4.1 g Sachet</v>
      </c>
      <c r="H274" s="223"/>
      <c r="I274" s="253">
        <v>500</v>
      </c>
      <c r="J274" s="254" t="s">
        <v>81</v>
      </c>
      <c r="K274" s="261">
        <v>3.39</v>
      </c>
      <c r="L274" s="256">
        <f>Table260616263656667686970717273747577787980818283757_34[[#This Row],[unit Price]]*Table260616263656667686970717273747577787980818283757_34[[#This Row],[TOTAL QUANTITY
(2021 Proposal)]]</f>
        <v>1695</v>
      </c>
      <c r="M274" s="257">
        <v>250</v>
      </c>
      <c r="N274" s="258">
        <v>847.5</v>
      </c>
      <c r="O274" s="259"/>
      <c r="P274" s="260" t="s">
        <v>55</v>
      </c>
      <c r="Q274" s="288">
        <v>250</v>
      </c>
      <c r="R274" s="258">
        <v>847.5</v>
      </c>
      <c r="S274" s="259"/>
      <c r="T274" s="289" t="s">
        <v>55</v>
      </c>
      <c r="U274" s="290"/>
      <c r="V274" s="291"/>
    </row>
    <row r="275" spans="1:22">
      <c r="A275" s="216" t="s">
        <v>71</v>
      </c>
      <c r="B275" s="230">
        <v>1040101002</v>
      </c>
      <c r="C275" s="237" t="s">
        <v>76</v>
      </c>
      <c r="D275" s="224"/>
      <c r="E275" s="220" t="s">
        <v>404</v>
      </c>
      <c r="F275" s="226" t="s">
        <v>405</v>
      </c>
      <c r="G275" s="222" t="str">
        <f t="shared" si="4"/>
        <v>Oxycodone , 10 mg/mL, 2mL Ampule</v>
      </c>
      <c r="H275" s="223"/>
      <c r="I275" s="253">
        <v>15</v>
      </c>
      <c r="J275" s="254" t="s">
        <v>79</v>
      </c>
      <c r="K275" s="261">
        <v>1600</v>
      </c>
      <c r="L275" s="256">
        <f>Table260616263656667686970717273747577787980818283757_34[[#This Row],[unit Price]]*Table260616263656667686970717273747577787980818283757_34[[#This Row],[TOTAL QUANTITY
(2021 Proposal)]]</f>
        <v>24000</v>
      </c>
      <c r="M275" s="257">
        <v>10</v>
      </c>
      <c r="N275" s="258">
        <v>16000</v>
      </c>
      <c r="O275" s="259"/>
      <c r="P275" s="260" t="s">
        <v>55</v>
      </c>
      <c r="Q275" s="288">
        <v>5</v>
      </c>
      <c r="R275" s="258">
        <v>8000</v>
      </c>
      <c r="S275" s="259"/>
      <c r="T275" s="289" t="s">
        <v>55</v>
      </c>
      <c r="U275" s="290"/>
      <c r="V275" s="291"/>
    </row>
    <row r="276" spans="1:22">
      <c r="A276" s="216" t="s">
        <v>71</v>
      </c>
      <c r="B276" s="230">
        <v>1040101002</v>
      </c>
      <c r="C276" s="237" t="s">
        <v>76</v>
      </c>
      <c r="D276" s="224"/>
      <c r="E276" s="220" t="s">
        <v>406</v>
      </c>
      <c r="F276" s="226" t="s">
        <v>407</v>
      </c>
      <c r="G276" s="222" t="str">
        <f t="shared" si="4"/>
        <v>Oxytocin, 10 IU/mL, 1 mL Ampule</v>
      </c>
      <c r="H276" s="223"/>
      <c r="I276" s="253">
        <v>500</v>
      </c>
      <c r="J276" s="254" t="s">
        <v>79</v>
      </c>
      <c r="K276" s="261">
        <v>7.79</v>
      </c>
      <c r="L276" s="256">
        <f>Table260616263656667686970717273747577787980818283757_34[[#This Row],[unit Price]]*Table260616263656667686970717273747577787980818283757_34[[#This Row],[TOTAL QUANTITY
(2021 Proposal)]]</f>
        <v>3895</v>
      </c>
      <c r="M276" s="257">
        <v>250</v>
      </c>
      <c r="N276" s="258">
        <v>1947.5</v>
      </c>
      <c r="O276" s="259"/>
      <c r="P276" s="260" t="s">
        <v>55</v>
      </c>
      <c r="Q276" s="288">
        <v>250</v>
      </c>
      <c r="R276" s="258">
        <v>1947.5</v>
      </c>
      <c r="S276" s="259"/>
      <c r="T276" s="289" t="s">
        <v>55</v>
      </c>
      <c r="U276" s="290"/>
      <c r="V276" s="291"/>
    </row>
    <row r="277" spans="1:22">
      <c r="A277" s="216" t="s">
        <v>71</v>
      </c>
      <c r="B277" s="230">
        <v>1040101002</v>
      </c>
      <c r="C277" s="237" t="s">
        <v>76</v>
      </c>
      <c r="D277" s="224"/>
      <c r="E277" s="220" t="s">
        <v>408</v>
      </c>
      <c r="F277" s="226" t="s">
        <v>409</v>
      </c>
      <c r="G277" s="222" t="str">
        <f t="shared" si="4"/>
        <v>Paracetamol, 100 mg/ml, 15 mL Drops</v>
      </c>
      <c r="H277" s="223"/>
      <c r="I277" s="253">
        <v>288</v>
      </c>
      <c r="J277" s="254" t="s">
        <v>91</v>
      </c>
      <c r="K277" s="261">
        <v>19.5</v>
      </c>
      <c r="L277" s="256">
        <f>Table260616263656667686970717273747577787980818283757_34[[#This Row],[unit Price]]*Table260616263656667686970717273747577787980818283757_34[[#This Row],[TOTAL QUANTITY
(2021 Proposal)]]</f>
        <v>5616</v>
      </c>
      <c r="M277" s="257">
        <v>144</v>
      </c>
      <c r="N277" s="258">
        <v>2808</v>
      </c>
      <c r="O277" s="259"/>
      <c r="P277" s="260" t="s">
        <v>55</v>
      </c>
      <c r="Q277" s="288">
        <v>144</v>
      </c>
      <c r="R277" s="258">
        <v>2808</v>
      </c>
      <c r="S277" s="259"/>
      <c r="T277" s="289" t="s">
        <v>55</v>
      </c>
      <c r="U277" s="290"/>
      <c r="V277" s="291"/>
    </row>
    <row r="278" spans="1:22">
      <c r="A278" s="216" t="s">
        <v>71</v>
      </c>
      <c r="B278" s="230">
        <v>1040101002</v>
      </c>
      <c r="C278" s="237" t="s">
        <v>76</v>
      </c>
      <c r="D278" s="224"/>
      <c r="E278" s="220" t="s">
        <v>408</v>
      </c>
      <c r="F278" s="226" t="s">
        <v>410</v>
      </c>
      <c r="G278" s="222" t="str">
        <f t="shared" si="4"/>
        <v>Paracetamol, 120 mg/5 mL (125mg/5 mL), 60 mL Bottle</v>
      </c>
      <c r="H278" s="223"/>
      <c r="I278" s="253">
        <v>144</v>
      </c>
      <c r="J278" s="254" t="s">
        <v>91</v>
      </c>
      <c r="K278" s="261">
        <v>16</v>
      </c>
      <c r="L278" s="256">
        <f>Table260616263656667686970717273747577787980818283757_34[[#This Row],[unit Price]]*Table260616263656667686970717273747577787980818283757_34[[#This Row],[TOTAL QUANTITY
(2021 Proposal)]]</f>
        <v>2304</v>
      </c>
      <c r="M278" s="257">
        <v>72</v>
      </c>
      <c r="N278" s="258">
        <v>1152</v>
      </c>
      <c r="O278" s="259"/>
      <c r="P278" s="260" t="s">
        <v>55</v>
      </c>
      <c r="Q278" s="288">
        <v>72</v>
      </c>
      <c r="R278" s="258">
        <v>1152</v>
      </c>
      <c r="S278" s="259"/>
      <c r="T278" s="289" t="s">
        <v>55</v>
      </c>
      <c r="U278" s="290"/>
      <c r="V278" s="291"/>
    </row>
    <row r="279" spans="1:22">
      <c r="A279" s="216" t="s">
        <v>71</v>
      </c>
      <c r="B279" s="230">
        <v>1040101002</v>
      </c>
      <c r="C279" s="237" t="s">
        <v>76</v>
      </c>
      <c r="D279" s="224"/>
      <c r="E279" s="220" t="s">
        <v>408</v>
      </c>
      <c r="F279" s="226" t="s">
        <v>411</v>
      </c>
      <c r="G279" s="222" t="str">
        <f t="shared" si="4"/>
        <v>Paracetamol, 125 mg Suppository</v>
      </c>
      <c r="H279" s="223"/>
      <c r="I279" s="253">
        <v>100</v>
      </c>
      <c r="J279" s="254" t="s">
        <v>91</v>
      </c>
      <c r="K279" s="261">
        <v>19.72</v>
      </c>
      <c r="L279" s="256">
        <f>Table260616263656667686970717273747577787980818283757_34[[#This Row],[unit Price]]*Table260616263656667686970717273747577787980818283757_34[[#This Row],[TOTAL QUANTITY
(2021 Proposal)]]</f>
        <v>1972</v>
      </c>
      <c r="M279" s="257">
        <v>50</v>
      </c>
      <c r="N279" s="258">
        <v>986</v>
      </c>
      <c r="O279" s="259"/>
      <c r="P279" s="260" t="s">
        <v>55</v>
      </c>
      <c r="Q279" s="288">
        <v>50</v>
      </c>
      <c r="R279" s="258">
        <v>986</v>
      </c>
      <c r="S279" s="259"/>
      <c r="T279" s="289" t="s">
        <v>55</v>
      </c>
      <c r="U279" s="290"/>
      <c r="V279" s="291"/>
    </row>
    <row r="280" spans="1:22">
      <c r="A280" s="216" t="s">
        <v>71</v>
      </c>
      <c r="B280" s="230">
        <v>1040101002</v>
      </c>
      <c r="C280" s="237" t="s">
        <v>76</v>
      </c>
      <c r="D280" s="224"/>
      <c r="E280" s="220" t="s">
        <v>408</v>
      </c>
      <c r="F280" s="226" t="s">
        <v>412</v>
      </c>
      <c r="G280" s="222" t="str">
        <f t="shared" si="4"/>
        <v>Paracetamol, 150 mg/mL, 2 mL Ampule</v>
      </c>
      <c r="H280" s="223"/>
      <c r="I280" s="253">
        <v>1600</v>
      </c>
      <c r="J280" s="254" t="s">
        <v>91</v>
      </c>
      <c r="K280" s="261">
        <v>3.98</v>
      </c>
      <c r="L280" s="256">
        <f>Table260616263656667686970717273747577787980818283757_34[[#This Row],[unit Price]]*Table260616263656667686970717273747577787980818283757_34[[#This Row],[TOTAL QUANTITY
(2021 Proposal)]]</f>
        <v>6368</v>
      </c>
      <c r="M280" s="257">
        <v>800</v>
      </c>
      <c r="N280" s="258">
        <v>3184</v>
      </c>
      <c r="O280" s="259"/>
      <c r="P280" s="260" t="s">
        <v>55</v>
      </c>
      <c r="Q280" s="288">
        <v>800</v>
      </c>
      <c r="R280" s="258">
        <v>3184</v>
      </c>
      <c r="S280" s="259"/>
      <c r="T280" s="289" t="s">
        <v>55</v>
      </c>
      <c r="U280" s="290"/>
      <c r="V280" s="291"/>
    </row>
    <row r="281" spans="1:22">
      <c r="A281" s="216" t="s">
        <v>71</v>
      </c>
      <c r="B281" s="230">
        <v>1040101002</v>
      </c>
      <c r="C281" s="237" t="s">
        <v>76</v>
      </c>
      <c r="D281" s="224"/>
      <c r="E281" s="220" t="s">
        <v>408</v>
      </c>
      <c r="F281" s="226" t="s">
        <v>413</v>
      </c>
      <c r="G281" s="222" t="str">
        <f t="shared" si="4"/>
        <v>Paracetamol, 250 mg Suppository</v>
      </c>
      <c r="H281" s="223"/>
      <c r="I281" s="253">
        <v>100</v>
      </c>
      <c r="J281" s="254" t="s">
        <v>91</v>
      </c>
      <c r="K281" s="261">
        <v>23.94</v>
      </c>
      <c r="L281" s="256">
        <f>Table260616263656667686970717273747577787980818283757_34[[#This Row],[unit Price]]*Table260616263656667686970717273747577787980818283757_34[[#This Row],[TOTAL QUANTITY
(2021 Proposal)]]</f>
        <v>2394</v>
      </c>
      <c r="M281" s="257">
        <v>50</v>
      </c>
      <c r="N281" s="258">
        <v>1197</v>
      </c>
      <c r="O281" s="259"/>
      <c r="P281" s="260" t="s">
        <v>55</v>
      </c>
      <c r="Q281" s="288">
        <v>50</v>
      </c>
      <c r="R281" s="258">
        <v>1197</v>
      </c>
      <c r="S281" s="259"/>
      <c r="T281" s="289" t="s">
        <v>55</v>
      </c>
      <c r="U281" s="290"/>
      <c r="V281" s="291"/>
    </row>
    <row r="282" spans="1:22">
      <c r="A282" s="216" t="s">
        <v>71</v>
      </c>
      <c r="B282" s="230">
        <v>1040101002</v>
      </c>
      <c r="C282" s="237" t="s">
        <v>76</v>
      </c>
      <c r="D282" s="224"/>
      <c r="E282" s="220" t="s">
        <v>408</v>
      </c>
      <c r="F282" s="226" t="s">
        <v>414</v>
      </c>
      <c r="G282" s="222" t="str">
        <f t="shared" si="4"/>
        <v>Paracetamol, 250 mg/5 mL, 60 mL Bottle</v>
      </c>
      <c r="H282" s="223"/>
      <c r="I282" s="253">
        <v>432</v>
      </c>
      <c r="J282" s="254" t="s">
        <v>91</v>
      </c>
      <c r="K282" s="261">
        <v>21.44</v>
      </c>
      <c r="L282" s="256">
        <f>Table260616263656667686970717273747577787980818283757_34[[#This Row],[unit Price]]*Table260616263656667686970717273747577787980818283757_34[[#This Row],[TOTAL QUANTITY
(2021 Proposal)]]</f>
        <v>9262.08</v>
      </c>
      <c r="M282" s="257">
        <v>216</v>
      </c>
      <c r="N282" s="258">
        <v>4631.04</v>
      </c>
      <c r="O282" s="259"/>
      <c r="P282" s="260" t="s">
        <v>55</v>
      </c>
      <c r="Q282" s="288">
        <v>216</v>
      </c>
      <c r="R282" s="258">
        <v>4631.04</v>
      </c>
      <c r="S282" s="259"/>
      <c r="T282" s="289" t="s">
        <v>55</v>
      </c>
      <c r="U282" s="290"/>
      <c r="V282" s="291"/>
    </row>
    <row r="283" spans="1:22">
      <c r="A283" s="216" t="s">
        <v>71</v>
      </c>
      <c r="B283" s="230">
        <v>1040101002</v>
      </c>
      <c r="C283" s="237" t="s">
        <v>76</v>
      </c>
      <c r="D283" s="224"/>
      <c r="E283" s="220" t="s">
        <v>408</v>
      </c>
      <c r="F283" s="226" t="s">
        <v>415</v>
      </c>
      <c r="G283" s="222" t="str">
        <f t="shared" si="4"/>
        <v>Paracetamol, 500 mg tablet</v>
      </c>
      <c r="H283" s="223"/>
      <c r="I283" s="253">
        <v>15000</v>
      </c>
      <c r="J283" s="254" t="s">
        <v>83</v>
      </c>
      <c r="K283" s="261">
        <v>0.4</v>
      </c>
      <c r="L283" s="256">
        <f>Table260616263656667686970717273747577787980818283757_34[[#This Row],[unit Price]]*Table260616263656667686970717273747577787980818283757_34[[#This Row],[TOTAL QUANTITY
(2021 Proposal)]]</f>
        <v>6000</v>
      </c>
      <c r="M283" s="257">
        <v>7500</v>
      </c>
      <c r="N283" s="258">
        <v>3000</v>
      </c>
      <c r="O283" s="259"/>
      <c r="P283" s="260" t="s">
        <v>55</v>
      </c>
      <c r="Q283" s="288">
        <v>7500</v>
      </c>
      <c r="R283" s="258">
        <v>3000</v>
      </c>
      <c r="S283" s="259"/>
      <c r="T283" s="289" t="s">
        <v>55</v>
      </c>
      <c r="U283" s="290"/>
      <c r="V283" s="291"/>
    </row>
    <row r="284" spans="1:22">
      <c r="A284" s="216" t="s">
        <v>71</v>
      </c>
      <c r="B284" s="230">
        <v>1040101002</v>
      </c>
      <c r="C284" s="237" t="s">
        <v>76</v>
      </c>
      <c r="D284" s="224"/>
      <c r="E284" s="220" t="s">
        <v>416</v>
      </c>
      <c r="F284" s="226" t="s">
        <v>417</v>
      </c>
      <c r="G284" s="222" t="str">
        <f t="shared" si="4"/>
        <v>Penicillin G Crystalline, 1 MU Vial</v>
      </c>
      <c r="H284" s="223"/>
      <c r="I284" s="253">
        <v>800</v>
      </c>
      <c r="J284" s="254" t="s">
        <v>94</v>
      </c>
      <c r="K284" s="261">
        <v>7.39</v>
      </c>
      <c r="L284" s="256">
        <f>Table260616263656667686970717273747577787980818283757_34[[#This Row],[unit Price]]*Table260616263656667686970717273747577787980818283757_34[[#This Row],[TOTAL QUANTITY
(2021 Proposal)]]</f>
        <v>5912</v>
      </c>
      <c r="M284" s="257">
        <v>400</v>
      </c>
      <c r="N284" s="258">
        <v>2956</v>
      </c>
      <c r="O284" s="259"/>
      <c r="P284" s="260" t="s">
        <v>55</v>
      </c>
      <c r="Q284" s="288">
        <v>400</v>
      </c>
      <c r="R284" s="258">
        <v>2956</v>
      </c>
      <c r="S284" s="259"/>
      <c r="T284" s="289" t="s">
        <v>55</v>
      </c>
      <c r="U284" s="290"/>
      <c r="V284" s="291"/>
    </row>
    <row r="285" spans="1:22">
      <c r="A285" s="216" t="s">
        <v>71</v>
      </c>
      <c r="B285" s="230">
        <v>1040101002</v>
      </c>
      <c r="C285" s="237" t="s">
        <v>76</v>
      </c>
      <c r="D285" s="224"/>
      <c r="E285" s="220" t="s">
        <v>416</v>
      </c>
      <c r="F285" s="226" t="s">
        <v>418</v>
      </c>
      <c r="G285" s="222" t="str">
        <f t="shared" si="4"/>
        <v>Penicillin G Crystalline, 5 MU Vial</v>
      </c>
      <c r="H285" s="223"/>
      <c r="I285" s="253">
        <v>500</v>
      </c>
      <c r="J285" s="254" t="s">
        <v>94</v>
      </c>
      <c r="K285" s="261">
        <v>16.510000000000002</v>
      </c>
      <c r="L285" s="256">
        <f>Table260616263656667686970717273747577787980818283757_34[[#This Row],[unit Price]]*Table260616263656667686970717273747577787980818283757_34[[#This Row],[TOTAL QUANTITY
(2021 Proposal)]]</f>
        <v>8255</v>
      </c>
      <c r="M285" s="257">
        <v>250</v>
      </c>
      <c r="N285" s="258">
        <v>4127.5</v>
      </c>
      <c r="O285" s="259"/>
      <c r="P285" s="260" t="s">
        <v>55</v>
      </c>
      <c r="Q285" s="288">
        <v>250</v>
      </c>
      <c r="R285" s="258">
        <v>4127.5</v>
      </c>
      <c r="S285" s="259"/>
      <c r="T285" s="289" t="s">
        <v>55</v>
      </c>
      <c r="U285" s="290"/>
      <c r="V285" s="291"/>
    </row>
    <row r="286" spans="1:22">
      <c r="A286" s="216" t="s">
        <v>71</v>
      </c>
      <c r="B286" s="230">
        <v>1040101002</v>
      </c>
      <c r="C286" s="237" t="s">
        <v>76</v>
      </c>
      <c r="D286" s="224"/>
      <c r="E286" s="220" t="s">
        <v>419</v>
      </c>
      <c r="F286" s="226" t="s">
        <v>420</v>
      </c>
      <c r="G286" s="222" t="str">
        <f t="shared" si="4"/>
        <v>Phenobarbital, 30mg tablet</v>
      </c>
      <c r="H286" s="223"/>
      <c r="I286" s="253">
        <v>200</v>
      </c>
      <c r="J286" s="254" t="s">
        <v>83</v>
      </c>
      <c r="K286" s="261">
        <v>3.8</v>
      </c>
      <c r="L286" s="256">
        <f>Table260616263656667686970717273747577787980818283757_34[[#This Row],[unit Price]]*Table260616263656667686970717273747577787980818283757_34[[#This Row],[TOTAL QUANTITY
(2021 Proposal)]]</f>
        <v>760</v>
      </c>
      <c r="M286" s="257">
        <v>100</v>
      </c>
      <c r="N286" s="258">
        <v>380</v>
      </c>
      <c r="O286" s="259"/>
      <c r="P286" s="260" t="s">
        <v>55</v>
      </c>
      <c r="Q286" s="288">
        <v>100</v>
      </c>
      <c r="R286" s="258">
        <v>380</v>
      </c>
      <c r="S286" s="259"/>
      <c r="T286" s="289" t="s">
        <v>55</v>
      </c>
      <c r="U286" s="290"/>
      <c r="V286" s="291"/>
    </row>
    <row r="287" spans="1:22">
      <c r="A287" s="216" t="s">
        <v>71</v>
      </c>
      <c r="B287" s="230">
        <v>1040101002</v>
      </c>
      <c r="C287" s="237" t="s">
        <v>76</v>
      </c>
      <c r="D287" s="224"/>
      <c r="E287" s="220" t="s">
        <v>419</v>
      </c>
      <c r="F287" s="226" t="s">
        <v>421</v>
      </c>
      <c r="G287" s="222" t="str">
        <f t="shared" si="4"/>
        <v>Phenobarbital, 60mg tablet</v>
      </c>
      <c r="H287" s="223"/>
      <c r="I287" s="253">
        <v>200</v>
      </c>
      <c r="J287" s="254" t="s">
        <v>83</v>
      </c>
      <c r="K287" s="261">
        <v>5.0999999999999996</v>
      </c>
      <c r="L287" s="256">
        <f>Table260616263656667686970717273747577787980818283757_34[[#This Row],[unit Price]]*Table260616263656667686970717273747577787980818283757_34[[#This Row],[TOTAL QUANTITY
(2021 Proposal)]]</f>
        <v>1019.9999999999999</v>
      </c>
      <c r="M287" s="257">
        <v>100</v>
      </c>
      <c r="N287" s="258">
        <v>510</v>
      </c>
      <c r="O287" s="259"/>
      <c r="P287" s="260" t="s">
        <v>55</v>
      </c>
      <c r="Q287" s="288">
        <v>100</v>
      </c>
      <c r="R287" s="258">
        <v>510</v>
      </c>
      <c r="S287" s="259"/>
      <c r="T287" s="289" t="s">
        <v>55</v>
      </c>
      <c r="U287" s="290"/>
      <c r="V287" s="291"/>
    </row>
    <row r="288" spans="1:22">
      <c r="A288" s="216" t="s">
        <v>71</v>
      </c>
      <c r="B288" s="230">
        <v>1040101002</v>
      </c>
      <c r="C288" s="229" t="s">
        <v>76</v>
      </c>
      <c r="D288" s="219"/>
      <c r="E288" s="220" t="s">
        <v>422</v>
      </c>
      <c r="F288" s="221" t="s">
        <v>423</v>
      </c>
      <c r="G288" s="222" t="str">
        <f t="shared" si="4"/>
        <v>Phenobarbital Na , 130mg/ml amp</v>
      </c>
      <c r="H288" s="223"/>
      <c r="I288" s="253">
        <v>50</v>
      </c>
      <c r="J288" s="254" t="s">
        <v>79</v>
      </c>
      <c r="K288" s="255">
        <v>636.73</v>
      </c>
      <c r="L288" s="256">
        <f>Table260616263656667686970717273747577787980818283757_34[[#This Row],[unit Price]]*Table260616263656667686970717273747577787980818283757_34[[#This Row],[TOTAL QUANTITY
(2021 Proposal)]]</f>
        <v>31836.5</v>
      </c>
      <c r="M288" s="257">
        <v>25</v>
      </c>
      <c r="N288" s="258">
        <v>15918.25</v>
      </c>
      <c r="O288" s="259"/>
      <c r="P288" s="260"/>
      <c r="Q288" s="288">
        <v>25</v>
      </c>
      <c r="R288" s="258"/>
      <c r="S288" s="259"/>
      <c r="T288" s="289"/>
      <c r="U288" s="290"/>
      <c r="V288" s="291"/>
    </row>
    <row r="289" spans="1:22">
      <c r="A289" s="216" t="s">
        <v>71</v>
      </c>
      <c r="B289" s="230">
        <v>1040101002</v>
      </c>
      <c r="C289" s="237" t="s">
        <v>76</v>
      </c>
      <c r="D289" s="224"/>
      <c r="E289" s="220" t="s">
        <v>424</v>
      </c>
      <c r="F289" s="226" t="s">
        <v>425</v>
      </c>
      <c r="G289" s="222" t="str">
        <f t="shared" si="4"/>
        <v>Phenytoin, 50 mg/mL, 2 mL Ampule</v>
      </c>
      <c r="H289" s="223"/>
      <c r="I289" s="253">
        <v>10</v>
      </c>
      <c r="J289" s="254" t="s">
        <v>79</v>
      </c>
      <c r="K289" s="261">
        <v>100.7</v>
      </c>
      <c r="L289" s="256">
        <f>Table260616263656667686970717273747577787980818283757_34[[#This Row],[unit Price]]*Table260616263656667686970717273747577787980818283757_34[[#This Row],[TOTAL QUANTITY
(2021 Proposal)]]</f>
        <v>1007</v>
      </c>
      <c r="M289" s="257">
        <v>5</v>
      </c>
      <c r="N289" s="258">
        <v>503.5</v>
      </c>
      <c r="O289" s="259"/>
      <c r="P289" s="260" t="s">
        <v>55</v>
      </c>
      <c r="Q289" s="288">
        <v>5</v>
      </c>
      <c r="R289" s="258">
        <v>503.5</v>
      </c>
      <c r="S289" s="259"/>
      <c r="T289" s="289" t="s">
        <v>55</v>
      </c>
      <c r="U289" s="290"/>
      <c r="V289" s="291"/>
    </row>
    <row r="290" spans="1:22">
      <c r="A290" s="216" t="s">
        <v>71</v>
      </c>
      <c r="B290" s="230">
        <v>1040101002</v>
      </c>
      <c r="C290" s="237" t="s">
        <v>76</v>
      </c>
      <c r="D290" s="224"/>
      <c r="E290" s="220" t="s">
        <v>426</v>
      </c>
      <c r="F290" s="226" t="s">
        <v>427</v>
      </c>
      <c r="G290" s="222" t="str">
        <f t="shared" si="4"/>
        <v>Phytomenadione, 10 mg/mL, 1 mL `Ampule</v>
      </c>
      <c r="H290" s="223"/>
      <c r="I290" s="253">
        <v>400</v>
      </c>
      <c r="J290" s="254" t="s">
        <v>79</v>
      </c>
      <c r="K290" s="261">
        <v>19.649999999999999</v>
      </c>
      <c r="L290" s="256">
        <f>Table260616263656667686970717273747577787980818283757_34[[#This Row],[unit Price]]*Table260616263656667686970717273747577787980818283757_34[[#This Row],[TOTAL QUANTITY
(2021 Proposal)]]</f>
        <v>7859.9999999999991</v>
      </c>
      <c r="M290" s="257">
        <v>200</v>
      </c>
      <c r="N290" s="258">
        <v>3930</v>
      </c>
      <c r="O290" s="259"/>
      <c r="P290" s="260" t="s">
        <v>55</v>
      </c>
      <c r="Q290" s="288">
        <v>200</v>
      </c>
      <c r="R290" s="258">
        <v>3930</v>
      </c>
      <c r="S290" s="259"/>
      <c r="T290" s="289" t="s">
        <v>55</v>
      </c>
      <c r="U290" s="290"/>
      <c r="V290" s="291"/>
    </row>
    <row r="291" spans="1:22">
      <c r="A291" s="216" t="s">
        <v>71</v>
      </c>
      <c r="B291" s="230">
        <v>1040101002</v>
      </c>
      <c r="C291" s="237" t="s">
        <v>76</v>
      </c>
      <c r="D291" s="224"/>
      <c r="E291" s="220" t="s">
        <v>428</v>
      </c>
      <c r="F291" s="226" t="s">
        <v>429</v>
      </c>
      <c r="G291" s="222" t="str">
        <f t="shared" si="4"/>
        <v>Piperacillin+Tazobactam , 4 g + 500mg Vial</v>
      </c>
      <c r="H291" s="223"/>
      <c r="I291" s="253">
        <v>100</v>
      </c>
      <c r="J291" s="254" t="s">
        <v>94</v>
      </c>
      <c r="K291" s="261">
        <v>108.5</v>
      </c>
      <c r="L291" s="256">
        <f>Table260616263656667686970717273747577787980818283757_34[[#This Row],[unit Price]]*Table260616263656667686970717273747577787980818283757_34[[#This Row],[TOTAL QUANTITY
(2021 Proposal)]]</f>
        <v>10850</v>
      </c>
      <c r="M291" s="257">
        <v>50</v>
      </c>
      <c r="N291" s="258">
        <v>5425</v>
      </c>
      <c r="O291" s="259"/>
      <c r="P291" s="260" t="s">
        <v>55</v>
      </c>
      <c r="Q291" s="288">
        <v>50</v>
      </c>
      <c r="R291" s="258">
        <v>5425</v>
      </c>
      <c r="S291" s="259"/>
      <c r="T291" s="289" t="s">
        <v>55</v>
      </c>
      <c r="U291" s="290"/>
      <c r="V291" s="291"/>
    </row>
    <row r="292" spans="1:22">
      <c r="A292" s="216" t="s">
        <v>71</v>
      </c>
      <c r="B292" s="230">
        <v>1040101002</v>
      </c>
      <c r="C292" s="237" t="s">
        <v>76</v>
      </c>
      <c r="D292" s="224"/>
      <c r="E292" s="220" t="s">
        <v>430</v>
      </c>
      <c r="F292" s="226" t="s">
        <v>431</v>
      </c>
      <c r="G292" s="222" t="str">
        <f t="shared" si="4"/>
        <v>Potassium Chloride, 2 mEq/mL, 20mL Vial</v>
      </c>
      <c r="H292" s="223"/>
      <c r="I292" s="253">
        <v>200</v>
      </c>
      <c r="J292" s="254" t="s">
        <v>94</v>
      </c>
      <c r="K292" s="261">
        <v>30</v>
      </c>
      <c r="L292" s="256">
        <f>Table260616263656667686970717273747577787980818283757_34[[#This Row],[unit Price]]*Table260616263656667686970717273747577787980818283757_34[[#This Row],[TOTAL QUANTITY
(2021 Proposal)]]</f>
        <v>6000</v>
      </c>
      <c r="M292" s="257">
        <v>100</v>
      </c>
      <c r="N292" s="258">
        <v>3000</v>
      </c>
      <c r="O292" s="259"/>
      <c r="P292" s="260" t="s">
        <v>55</v>
      </c>
      <c r="Q292" s="288">
        <v>100</v>
      </c>
      <c r="R292" s="258">
        <v>3000</v>
      </c>
      <c r="S292" s="259"/>
      <c r="T292" s="289" t="s">
        <v>55</v>
      </c>
      <c r="U292" s="290"/>
      <c r="V292" s="291"/>
    </row>
    <row r="293" spans="1:22">
      <c r="A293" s="216" t="s">
        <v>71</v>
      </c>
      <c r="B293" s="230">
        <v>1040101002</v>
      </c>
      <c r="C293" s="237" t="s">
        <v>76</v>
      </c>
      <c r="D293" s="224"/>
      <c r="E293" s="220" t="s">
        <v>430</v>
      </c>
      <c r="F293" s="226" t="s">
        <v>432</v>
      </c>
      <c r="G293" s="222" t="str">
        <f t="shared" si="4"/>
        <v>Potassium Chloride, 600 mg Tablet</v>
      </c>
      <c r="H293" s="223"/>
      <c r="I293" s="253">
        <v>3000</v>
      </c>
      <c r="J293" s="254" t="s">
        <v>83</v>
      </c>
      <c r="K293" s="261">
        <v>11</v>
      </c>
      <c r="L293" s="256">
        <f>Table260616263656667686970717273747577787980818283757_34[[#This Row],[unit Price]]*Table260616263656667686970717273747577787980818283757_34[[#This Row],[TOTAL QUANTITY
(2021 Proposal)]]</f>
        <v>33000</v>
      </c>
      <c r="M293" s="257">
        <v>1500</v>
      </c>
      <c r="N293" s="258">
        <v>16500</v>
      </c>
      <c r="O293" s="259"/>
      <c r="P293" s="260" t="s">
        <v>55</v>
      </c>
      <c r="Q293" s="288">
        <v>1500</v>
      </c>
      <c r="R293" s="258">
        <v>16500</v>
      </c>
      <c r="S293" s="259"/>
      <c r="T293" s="289" t="s">
        <v>55</v>
      </c>
      <c r="U293" s="290"/>
      <c r="V293" s="291"/>
    </row>
    <row r="294" spans="1:22" ht="24">
      <c r="A294" s="216" t="s">
        <v>71</v>
      </c>
      <c r="B294" s="230">
        <v>1040101002</v>
      </c>
      <c r="C294" s="237" t="s">
        <v>76</v>
      </c>
      <c r="D294" s="224"/>
      <c r="E294" s="220" t="s">
        <v>430</v>
      </c>
      <c r="F294" s="226" t="s">
        <v>433</v>
      </c>
      <c r="G294" s="222" t="str">
        <f t="shared" si="4"/>
        <v>Potassium Chloride, 750 mg durules (equiv. to approximately 10 mEq) Tablet</v>
      </c>
      <c r="H294" s="223"/>
      <c r="I294" s="253">
        <v>200</v>
      </c>
      <c r="J294" s="254" t="s">
        <v>83</v>
      </c>
      <c r="K294" s="261">
        <v>11.63</v>
      </c>
      <c r="L294" s="256">
        <f>Table260616263656667686970717273747577787980818283757_34[[#This Row],[unit Price]]*Table260616263656667686970717273747577787980818283757_34[[#This Row],[TOTAL QUANTITY
(2021 Proposal)]]</f>
        <v>2326</v>
      </c>
      <c r="M294" s="257">
        <v>100</v>
      </c>
      <c r="N294" s="258">
        <v>1163</v>
      </c>
      <c r="O294" s="259"/>
      <c r="P294" s="260" t="s">
        <v>55</v>
      </c>
      <c r="Q294" s="288">
        <v>100</v>
      </c>
      <c r="R294" s="258">
        <v>1163</v>
      </c>
      <c r="S294" s="259"/>
      <c r="T294" s="289" t="s">
        <v>55</v>
      </c>
      <c r="U294" s="290"/>
      <c r="V294" s="291"/>
    </row>
    <row r="295" spans="1:22">
      <c r="A295" s="216" t="s">
        <v>71</v>
      </c>
      <c r="B295" s="230">
        <v>1040101002</v>
      </c>
      <c r="C295" s="237" t="s">
        <v>76</v>
      </c>
      <c r="D295" s="224"/>
      <c r="E295" s="220" t="s">
        <v>434</v>
      </c>
      <c r="F295" s="226" t="s">
        <v>435</v>
      </c>
      <c r="G295" s="222" t="str">
        <f t="shared" si="4"/>
        <v>Prednisolone Eye Drops, 1%, 5 mL Bottle</v>
      </c>
      <c r="H295" s="223"/>
      <c r="I295" s="253">
        <v>30</v>
      </c>
      <c r="J295" s="254" t="s">
        <v>91</v>
      </c>
      <c r="K295" s="261">
        <v>165</v>
      </c>
      <c r="L295" s="256">
        <f>Table260616263656667686970717273747577787980818283757_34[[#This Row],[unit Price]]*Table260616263656667686970717273747577787980818283757_34[[#This Row],[TOTAL QUANTITY
(2021 Proposal)]]</f>
        <v>4950</v>
      </c>
      <c r="M295" s="257">
        <v>15</v>
      </c>
      <c r="N295" s="258">
        <v>2475</v>
      </c>
      <c r="O295" s="259"/>
      <c r="P295" s="260" t="s">
        <v>55</v>
      </c>
      <c r="Q295" s="288">
        <v>15</v>
      </c>
      <c r="R295" s="258">
        <v>2475</v>
      </c>
      <c r="S295" s="259"/>
      <c r="T295" s="289" t="s">
        <v>55</v>
      </c>
      <c r="U295" s="290"/>
      <c r="V295" s="291"/>
    </row>
    <row r="296" spans="1:22">
      <c r="A296" s="216" t="s">
        <v>71</v>
      </c>
      <c r="B296" s="230">
        <v>1040101002</v>
      </c>
      <c r="C296" s="237" t="s">
        <v>76</v>
      </c>
      <c r="D296" s="224"/>
      <c r="E296" s="220" t="s">
        <v>436</v>
      </c>
      <c r="F296" s="226" t="s">
        <v>195</v>
      </c>
      <c r="G296" s="222" t="str">
        <f t="shared" si="4"/>
        <v>Prednisone, 10 mg Tablet</v>
      </c>
      <c r="H296" s="223"/>
      <c r="I296" s="253">
        <v>1000</v>
      </c>
      <c r="J296" s="254" t="s">
        <v>83</v>
      </c>
      <c r="K296" s="261">
        <v>2.44</v>
      </c>
      <c r="L296" s="256">
        <f>Table260616263656667686970717273747577787980818283757_34[[#This Row],[unit Price]]*Table260616263656667686970717273747577787980818283757_34[[#This Row],[TOTAL QUANTITY
(2021 Proposal)]]</f>
        <v>2440</v>
      </c>
      <c r="M296" s="257">
        <v>500</v>
      </c>
      <c r="N296" s="258">
        <v>1220</v>
      </c>
      <c r="O296" s="259"/>
      <c r="P296" s="260" t="s">
        <v>55</v>
      </c>
      <c r="Q296" s="288">
        <v>500</v>
      </c>
      <c r="R296" s="258">
        <v>1220</v>
      </c>
      <c r="S296" s="259"/>
      <c r="T296" s="289" t="s">
        <v>55</v>
      </c>
      <c r="U296" s="290"/>
      <c r="V296" s="291"/>
    </row>
    <row r="297" spans="1:22">
      <c r="A297" s="216" t="s">
        <v>71</v>
      </c>
      <c r="B297" s="230">
        <v>1040101002</v>
      </c>
      <c r="C297" s="237" t="s">
        <v>76</v>
      </c>
      <c r="D297" s="224"/>
      <c r="E297" s="220" t="s">
        <v>436</v>
      </c>
      <c r="F297" s="226" t="s">
        <v>437</v>
      </c>
      <c r="G297" s="222" t="str">
        <f t="shared" si="4"/>
        <v>Prednisone, 10 mg/5 mL, 60 mL Suspension</v>
      </c>
      <c r="H297" s="223"/>
      <c r="I297" s="253">
        <v>50</v>
      </c>
      <c r="J297" s="254" t="s">
        <v>91</v>
      </c>
      <c r="K297" s="261">
        <v>82.86</v>
      </c>
      <c r="L297" s="256">
        <f>Table260616263656667686970717273747577787980818283757_34[[#This Row],[unit Price]]*Table260616263656667686970717273747577787980818283757_34[[#This Row],[TOTAL QUANTITY
(2021 Proposal)]]</f>
        <v>4143</v>
      </c>
      <c r="M297" s="257">
        <v>25</v>
      </c>
      <c r="N297" s="258">
        <v>2071.5</v>
      </c>
      <c r="O297" s="259"/>
      <c r="P297" s="260" t="s">
        <v>55</v>
      </c>
      <c r="Q297" s="288">
        <v>25</v>
      </c>
      <c r="R297" s="258">
        <v>2071.5</v>
      </c>
      <c r="S297" s="259"/>
      <c r="T297" s="289" t="s">
        <v>55</v>
      </c>
      <c r="U297" s="290"/>
      <c r="V297" s="291"/>
    </row>
    <row r="298" spans="1:22">
      <c r="A298" s="216" t="s">
        <v>71</v>
      </c>
      <c r="B298" s="230">
        <v>1040101002</v>
      </c>
      <c r="C298" s="237" t="s">
        <v>76</v>
      </c>
      <c r="D298" s="224"/>
      <c r="E298" s="220" t="s">
        <v>436</v>
      </c>
      <c r="F298" s="226" t="s">
        <v>128</v>
      </c>
      <c r="G298" s="222" t="str">
        <f t="shared" si="4"/>
        <v>Prednisone, 20mg tablet</v>
      </c>
      <c r="H298" s="223"/>
      <c r="I298" s="253">
        <v>800</v>
      </c>
      <c r="J298" s="254" t="s">
        <v>83</v>
      </c>
      <c r="K298" s="261">
        <v>2.44</v>
      </c>
      <c r="L298" s="256">
        <f>Table260616263656667686970717273747577787980818283757_34[[#This Row],[unit Price]]*Table260616263656667686970717273747577787980818283757_34[[#This Row],[TOTAL QUANTITY
(2021 Proposal)]]</f>
        <v>1952</v>
      </c>
      <c r="M298" s="257">
        <v>400</v>
      </c>
      <c r="N298" s="258">
        <v>976</v>
      </c>
      <c r="O298" s="259"/>
      <c r="P298" s="260" t="s">
        <v>55</v>
      </c>
      <c r="Q298" s="288">
        <v>400</v>
      </c>
      <c r="R298" s="258">
        <v>976</v>
      </c>
      <c r="S298" s="259"/>
      <c r="T298" s="289" t="s">
        <v>55</v>
      </c>
      <c r="U298" s="290"/>
      <c r="V298" s="291"/>
    </row>
    <row r="299" spans="1:22">
      <c r="A299" s="216" t="s">
        <v>71</v>
      </c>
      <c r="B299" s="230">
        <v>1040101002</v>
      </c>
      <c r="C299" s="237" t="s">
        <v>76</v>
      </c>
      <c r="D299" s="224"/>
      <c r="E299" s="220" t="s">
        <v>436</v>
      </c>
      <c r="F299" s="226" t="s">
        <v>238</v>
      </c>
      <c r="G299" s="222" t="str">
        <f t="shared" si="4"/>
        <v>Prednisone, 5mg tablet</v>
      </c>
      <c r="H299" s="223"/>
      <c r="I299" s="253">
        <v>1000</v>
      </c>
      <c r="J299" s="254" t="s">
        <v>83</v>
      </c>
      <c r="K299" s="261">
        <v>1.2</v>
      </c>
      <c r="L299" s="256">
        <f>Table260616263656667686970717273747577787980818283757_34[[#This Row],[unit Price]]*Table260616263656667686970717273747577787980818283757_34[[#This Row],[TOTAL QUANTITY
(2021 Proposal)]]</f>
        <v>1200</v>
      </c>
      <c r="M299" s="257">
        <v>500</v>
      </c>
      <c r="N299" s="258">
        <v>600</v>
      </c>
      <c r="O299" s="259"/>
      <c r="P299" s="260" t="s">
        <v>55</v>
      </c>
      <c r="Q299" s="288">
        <v>500</v>
      </c>
      <c r="R299" s="258">
        <v>600</v>
      </c>
      <c r="S299" s="259"/>
      <c r="T299" s="289" t="s">
        <v>55</v>
      </c>
      <c r="U299" s="290"/>
      <c r="V299" s="291"/>
    </row>
    <row r="300" spans="1:22">
      <c r="A300" s="216" t="s">
        <v>71</v>
      </c>
      <c r="B300" s="230">
        <v>1040101002</v>
      </c>
      <c r="C300" s="237" t="s">
        <v>76</v>
      </c>
      <c r="D300" s="224"/>
      <c r="E300" s="220" t="s">
        <v>438</v>
      </c>
      <c r="F300" s="226" t="s">
        <v>439</v>
      </c>
      <c r="G300" s="222" t="str">
        <f t="shared" si="4"/>
        <v>Propofol, 10 mg/mL, 20 mL Ampule</v>
      </c>
      <c r="H300" s="223"/>
      <c r="I300" s="253">
        <v>200</v>
      </c>
      <c r="J300" s="254" t="s">
        <v>79</v>
      </c>
      <c r="K300" s="261">
        <v>60</v>
      </c>
      <c r="L300" s="256">
        <f>Table260616263656667686970717273747577787980818283757_34[[#This Row],[unit Price]]*Table260616263656667686970717273747577787980818283757_34[[#This Row],[TOTAL QUANTITY
(2021 Proposal)]]</f>
        <v>12000</v>
      </c>
      <c r="M300" s="257">
        <v>100</v>
      </c>
      <c r="N300" s="258">
        <v>6000</v>
      </c>
      <c r="O300" s="259"/>
      <c r="P300" s="260" t="s">
        <v>55</v>
      </c>
      <c r="Q300" s="288">
        <v>100</v>
      </c>
      <c r="R300" s="258">
        <v>6000</v>
      </c>
      <c r="S300" s="259"/>
      <c r="T300" s="289" t="s">
        <v>55</v>
      </c>
      <c r="U300" s="290"/>
      <c r="V300" s="291"/>
    </row>
    <row r="301" spans="1:22">
      <c r="A301" s="216" t="s">
        <v>71</v>
      </c>
      <c r="B301" s="230">
        <v>1040101002</v>
      </c>
      <c r="C301" s="237" t="s">
        <v>76</v>
      </c>
      <c r="D301" s="224"/>
      <c r="E301" s="220" t="s">
        <v>440</v>
      </c>
      <c r="F301" s="226" t="s">
        <v>127</v>
      </c>
      <c r="G301" s="222" t="str">
        <f t="shared" si="4"/>
        <v>Propranolol, 10mg tablet</v>
      </c>
      <c r="H301" s="223"/>
      <c r="I301" s="253">
        <v>400</v>
      </c>
      <c r="J301" s="254" t="s">
        <v>83</v>
      </c>
      <c r="K301" s="261">
        <v>6.38</v>
      </c>
      <c r="L301" s="256">
        <f>Table260616263656667686970717273747577787980818283757_34[[#This Row],[unit Price]]*Table260616263656667686970717273747577787980818283757_34[[#This Row],[TOTAL QUANTITY
(2021 Proposal)]]</f>
        <v>2552</v>
      </c>
      <c r="M301" s="257">
        <v>200</v>
      </c>
      <c r="N301" s="258">
        <v>1276</v>
      </c>
      <c r="O301" s="259"/>
      <c r="P301" s="260" t="s">
        <v>55</v>
      </c>
      <c r="Q301" s="288">
        <v>200</v>
      </c>
      <c r="R301" s="258">
        <v>1276</v>
      </c>
      <c r="S301" s="259"/>
      <c r="T301" s="289" t="s">
        <v>55</v>
      </c>
      <c r="U301" s="290"/>
      <c r="V301" s="291"/>
    </row>
    <row r="302" spans="1:22">
      <c r="A302" s="216" t="s">
        <v>71</v>
      </c>
      <c r="B302" s="230">
        <v>1040101002</v>
      </c>
      <c r="C302" s="237" t="s">
        <v>76</v>
      </c>
      <c r="D302" s="224"/>
      <c r="E302" s="220" t="s">
        <v>440</v>
      </c>
      <c r="F302" s="226" t="s">
        <v>129</v>
      </c>
      <c r="G302" s="222" t="str">
        <f t="shared" si="4"/>
        <v>Propranolol, 40mg tablet</v>
      </c>
      <c r="H302" s="223"/>
      <c r="I302" s="253">
        <v>400</v>
      </c>
      <c r="J302" s="254" t="s">
        <v>83</v>
      </c>
      <c r="K302" s="261">
        <v>10</v>
      </c>
      <c r="L302" s="256">
        <f>Table260616263656667686970717273747577787980818283757_34[[#This Row],[unit Price]]*Table260616263656667686970717273747577787980818283757_34[[#This Row],[TOTAL QUANTITY
(2021 Proposal)]]</f>
        <v>4000</v>
      </c>
      <c r="M302" s="257">
        <v>200</v>
      </c>
      <c r="N302" s="258">
        <v>2000</v>
      </c>
      <c r="O302" s="259"/>
      <c r="P302" s="260" t="s">
        <v>55</v>
      </c>
      <c r="Q302" s="288">
        <v>200</v>
      </c>
      <c r="R302" s="258">
        <v>2000</v>
      </c>
      <c r="S302" s="259"/>
      <c r="T302" s="289" t="s">
        <v>55</v>
      </c>
      <c r="U302" s="290"/>
      <c r="V302" s="291"/>
    </row>
    <row r="303" spans="1:22">
      <c r="A303" s="216" t="s">
        <v>71</v>
      </c>
      <c r="B303" s="230">
        <v>1040101002</v>
      </c>
      <c r="C303" s="237" t="s">
        <v>76</v>
      </c>
      <c r="D303" s="224"/>
      <c r="E303" s="220" t="s">
        <v>441</v>
      </c>
      <c r="F303" s="226" t="s">
        <v>442</v>
      </c>
      <c r="G303" s="222" t="str">
        <f t="shared" si="4"/>
        <v>Ranitidine, 150mg tablet</v>
      </c>
      <c r="H303" s="223"/>
      <c r="I303" s="253">
        <v>1500</v>
      </c>
      <c r="J303" s="254" t="s">
        <v>83</v>
      </c>
      <c r="K303" s="261">
        <v>0.8</v>
      </c>
      <c r="L303" s="256">
        <f>Table260616263656667686970717273747577787980818283757_34[[#This Row],[unit Price]]*Table260616263656667686970717273747577787980818283757_34[[#This Row],[TOTAL QUANTITY
(2021 Proposal)]]</f>
        <v>1200</v>
      </c>
      <c r="M303" s="257">
        <v>800</v>
      </c>
      <c r="N303" s="258">
        <v>640</v>
      </c>
      <c r="O303" s="259"/>
      <c r="P303" s="260" t="s">
        <v>55</v>
      </c>
      <c r="Q303" s="288">
        <v>700</v>
      </c>
      <c r="R303" s="258">
        <v>560</v>
      </c>
      <c r="S303" s="259"/>
      <c r="T303" s="289" t="s">
        <v>55</v>
      </c>
      <c r="U303" s="290"/>
      <c r="V303" s="291"/>
    </row>
    <row r="304" spans="1:22">
      <c r="A304" s="216" t="s">
        <v>71</v>
      </c>
      <c r="B304" s="230">
        <v>1040101002</v>
      </c>
      <c r="C304" s="237" t="s">
        <v>76</v>
      </c>
      <c r="D304" s="224"/>
      <c r="E304" s="220" t="s">
        <v>441</v>
      </c>
      <c r="F304" s="226" t="s">
        <v>443</v>
      </c>
      <c r="G304" s="222" t="str">
        <f t="shared" si="4"/>
        <v>Ranitidine, 25 mg/mL, 2 mL Ampule</v>
      </c>
      <c r="H304" s="223"/>
      <c r="I304" s="253">
        <v>3500</v>
      </c>
      <c r="J304" s="254" t="s">
        <v>79</v>
      </c>
      <c r="K304" s="261">
        <v>3.68</v>
      </c>
      <c r="L304" s="256">
        <f>Table260616263656667686970717273747577787980818283757_34[[#This Row],[unit Price]]*Table260616263656667686970717273747577787980818283757_34[[#This Row],[TOTAL QUANTITY
(2021 Proposal)]]</f>
        <v>12880</v>
      </c>
      <c r="M304" s="257">
        <v>1500</v>
      </c>
      <c r="N304" s="258">
        <v>5520</v>
      </c>
      <c r="O304" s="259"/>
      <c r="P304" s="260" t="s">
        <v>55</v>
      </c>
      <c r="Q304" s="288">
        <v>2000</v>
      </c>
      <c r="R304" s="258">
        <v>7360</v>
      </c>
      <c r="S304" s="259"/>
      <c r="T304" s="289" t="s">
        <v>55</v>
      </c>
      <c r="U304" s="290"/>
      <c r="V304" s="291"/>
    </row>
    <row r="305" spans="1:22">
      <c r="A305" s="216" t="s">
        <v>71</v>
      </c>
      <c r="B305" s="230">
        <v>1040101002</v>
      </c>
      <c r="C305" s="237" t="s">
        <v>76</v>
      </c>
      <c r="D305" s="224"/>
      <c r="E305" s="220" t="s">
        <v>441</v>
      </c>
      <c r="F305" s="226" t="s">
        <v>337</v>
      </c>
      <c r="G305" s="222" t="str">
        <f t="shared" si="4"/>
        <v>Ranitidine, 300mg tablet</v>
      </c>
      <c r="H305" s="223"/>
      <c r="I305" s="253">
        <v>1500</v>
      </c>
      <c r="J305" s="254" t="s">
        <v>83</v>
      </c>
      <c r="K305" s="261">
        <v>2.1</v>
      </c>
      <c r="L305" s="256">
        <f>Table260616263656667686970717273747577787980818283757_34[[#This Row],[unit Price]]*Table260616263656667686970717273747577787980818283757_34[[#This Row],[TOTAL QUANTITY
(2021 Proposal)]]</f>
        <v>3150</v>
      </c>
      <c r="M305" s="257">
        <v>800</v>
      </c>
      <c r="N305" s="258">
        <v>1680</v>
      </c>
      <c r="O305" s="259"/>
      <c r="P305" s="260" t="s">
        <v>55</v>
      </c>
      <c r="Q305" s="288">
        <v>700</v>
      </c>
      <c r="R305" s="258">
        <v>1470</v>
      </c>
      <c r="S305" s="259"/>
      <c r="T305" s="289" t="s">
        <v>55</v>
      </c>
      <c r="U305" s="290"/>
      <c r="V305" s="291"/>
    </row>
    <row r="306" spans="1:22">
      <c r="A306" s="216" t="s">
        <v>71</v>
      </c>
      <c r="B306" s="230">
        <v>1040101002</v>
      </c>
      <c r="C306" s="237" t="s">
        <v>76</v>
      </c>
      <c r="D306" s="224"/>
      <c r="E306" s="220" t="s">
        <v>444</v>
      </c>
      <c r="F306" s="226" t="s">
        <v>445</v>
      </c>
      <c r="G306" s="222" t="str">
        <f t="shared" si="4"/>
        <v>Rifampicin, 200 mg/5 mL, 120 mL susp.</v>
      </c>
      <c r="H306" s="223"/>
      <c r="I306" s="253">
        <v>50</v>
      </c>
      <c r="J306" s="254" t="s">
        <v>91</v>
      </c>
      <c r="K306" s="261">
        <v>172.7</v>
      </c>
      <c r="L306" s="256">
        <f>Table260616263656667686970717273747577787980818283757_34[[#This Row],[unit Price]]*Table260616263656667686970717273747577787980818283757_34[[#This Row],[TOTAL QUANTITY
(2021 Proposal)]]</f>
        <v>8635</v>
      </c>
      <c r="M306" s="257">
        <v>25</v>
      </c>
      <c r="N306" s="258">
        <v>4317.5</v>
      </c>
      <c r="O306" s="259"/>
      <c r="P306" s="260" t="s">
        <v>55</v>
      </c>
      <c r="Q306" s="288">
        <v>25</v>
      </c>
      <c r="R306" s="258">
        <v>4317.5</v>
      </c>
      <c r="S306" s="259"/>
      <c r="T306" s="289" t="s">
        <v>55</v>
      </c>
      <c r="U306" s="290"/>
      <c r="V306" s="291"/>
    </row>
    <row r="307" spans="1:22">
      <c r="A307" s="216" t="s">
        <v>71</v>
      </c>
      <c r="B307" s="230">
        <v>1040101002</v>
      </c>
      <c r="C307" s="237" t="s">
        <v>76</v>
      </c>
      <c r="D307" s="224"/>
      <c r="E307" s="220" t="s">
        <v>446</v>
      </c>
      <c r="F307" s="226" t="s">
        <v>447</v>
      </c>
      <c r="G307" s="222" t="str">
        <f t="shared" si="4"/>
        <v>Rocuronium, 10 mg/mL, 5 mL Vial</v>
      </c>
      <c r="H307" s="223"/>
      <c r="I307" s="253">
        <v>100</v>
      </c>
      <c r="J307" s="254" t="s">
        <v>94</v>
      </c>
      <c r="K307" s="261">
        <v>160</v>
      </c>
      <c r="L307" s="256">
        <f>Table260616263656667686970717273747577787980818283757_34[[#This Row],[unit Price]]*Table260616263656667686970717273747577787980818283757_34[[#This Row],[TOTAL QUANTITY
(2021 Proposal)]]</f>
        <v>16000</v>
      </c>
      <c r="M307" s="257">
        <v>50</v>
      </c>
      <c r="N307" s="258">
        <v>8000</v>
      </c>
      <c r="O307" s="259"/>
      <c r="P307" s="260" t="s">
        <v>55</v>
      </c>
      <c r="Q307" s="288">
        <v>50</v>
      </c>
      <c r="R307" s="258">
        <v>8000</v>
      </c>
      <c r="S307" s="259"/>
      <c r="T307" s="289" t="s">
        <v>55</v>
      </c>
      <c r="U307" s="290"/>
      <c r="V307" s="291"/>
    </row>
    <row r="308" spans="1:22">
      <c r="A308" s="216" t="s">
        <v>71</v>
      </c>
      <c r="B308" s="230">
        <v>1040101002</v>
      </c>
      <c r="C308" s="237" t="s">
        <v>76</v>
      </c>
      <c r="D308" s="224"/>
      <c r="E308" s="220" t="s">
        <v>448</v>
      </c>
      <c r="F308" s="226" t="s">
        <v>449</v>
      </c>
      <c r="G308" s="222" t="str">
        <f t="shared" si="4"/>
        <v>Salbutamol , 1 mg/mL, 2.5 mL (unit dose) Nebule</v>
      </c>
      <c r="H308" s="223"/>
      <c r="I308" s="253">
        <v>3000</v>
      </c>
      <c r="J308" s="254" t="s">
        <v>155</v>
      </c>
      <c r="K308" s="261">
        <v>6.17</v>
      </c>
      <c r="L308" s="256">
        <f>Table260616263656667686970717273747577787980818283757_34[[#This Row],[unit Price]]*Table260616263656667686970717273747577787980818283757_34[[#This Row],[TOTAL QUANTITY
(2021 Proposal)]]</f>
        <v>18510</v>
      </c>
      <c r="M308" s="257">
        <v>1500</v>
      </c>
      <c r="N308" s="258">
        <v>9255</v>
      </c>
      <c r="O308" s="259"/>
      <c r="P308" s="260" t="s">
        <v>55</v>
      </c>
      <c r="Q308" s="288">
        <v>1500</v>
      </c>
      <c r="R308" s="258">
        <v>9255</v>
      </c>
      <c r="S308" s="259"/>
      <c r="T308" s="289" t="s">
        <v>55</v>
      </c>
      <c r="U308" s="290"/>
      <c r="V308" s="291"/>
    </row>
    <row r="309" spans="1:22" ht="24">
      <c r="A309" s="216" t="s">
        <v>71</v>
      </c>
      <c r="B309" s="230">
        <v>1040101002</v>
      </c>
      <c r="C309" s="237" t="s">
        <v>76</v>
      </c>
      <c r="D309" s="224"/>
      <c r="E309" s="220" t="s">
        <v>448</v>
      </c>
      <c r="F309" s="226" t="s">
        <v>450</v>
      </c>
      <c r="G309" s="222" t="str">
        <f t="shared" si="4"/>
        <v>Salbutamol , 100 mcg/dose x 200 doses Breath Actuated MDI</v>
      </c>
      <c r="H309" s="223"/>
      <c r="I309" s="253">
        <v>50</v>
      </c>
      <c r="J309" s="254" t="s">
        <v>91</v>
      </c>
      <c r="K309" s="261">
        <v>69.88</v>
      </c>
      <c r="L309" s="256">
        <f>Table260616263656667686970717273747577787980818283757_34[[#This Row],[unit Price]]*Table260616263656667686970717273747577787980818283757_34[[#This Row],[TOTAL QUANTITY
(2021 Proposal)]]</f>
        <v>3494</v>
      </c>
      <c r="M309" s="257">
        <v>25</v>
      </c>
      <c r="N309" s="258">
        <v>1747</v>
      </c>
      <c r="O309" s="259"/>
      <c r="P309" s="260" t="s">
        <v>55</v>
      </c>
      <c r="Q309" s="288">
        <v>25</v>
      </c>
      <c r="R309" s="258">
        <v>1747</v>
      </c>
      <c r="S309" s="259"/>
      <c r="T309" s="289" t="s">
        <v>55</v>
      </c>
      <c r="U309" s="290"/>
      <c r="V309" s="291"/>
    </row>
    <row r="310" spans="1:22">
      <c r="A310" s="216" t="s">
        <v>71</v>
      </c>
      <c r="B310" s="230">
        <v>1040101002</v>
      </c>
      <c r="C310" s="237" t="s">
        <v>76</v>
      </c>
      <c r="D310" s="224"/>
      <c r="E310" s="220" t="s">
        <v>448</v>
      </c>
      <c r="F310" s="226" t="s">
        <v>451</v>
      </c>
      <c r="G310" s="222" t="str">
        <f t="shared" si="4"/>
        <v>Salbutamol , 2 mg/5mL, 60 mL Syrup</v>
      </c>
      <c r="H310" s="223"/>
      <c r="I310" s="253">
        <v>144</v>
      </c>
      <c r="J310" s="254" t="s">
        <v>91</v>
      </c>
      <c r="K310" s="261">
        <v>15.84</v>
      </c>
      <c r="L310" s="256">
        <f>Table260616263656667686970717273747577787980818283757_34[[#This Row],[unit Price]]*Table260616263656667686970717273747577787980818283757_34[[#This Row],[TOTAL QUANTITY
(2021 Proposal)]]</f>
        <v>2280.96</v>
      </c>
      <c r="M310" s="257">
        <v>72</v>
      </c>
      <c r="N310" s="258">
        <v>1140.48</v>
      </c>
      <c r="O310" s="259"/>
      <c r="P310" s="260" t="s">
        <v>55</v>
      </c>
      <c r="Q310" s="288">
        <v>72</v>
      </c>
      <c r="R310" s="258">
        <v>1140.48</v>
      </c>
      <c r="S310" s="259"/>
      <c r="T310" s="289" t="s">
        <v>55</v>
      </c>
      <c r="U310" s="290"/>
      <c r="V310" s="291"/>
    </row>
    <row r="311" spans="1:22">
      <c r="A311" s="216" t="s">
        <v>71</v>
      </c>
      <c r="B311" s="230">
        <v>1040101002</v>
      </c>
      <c r="C311" s="237" t="s">
        <v>76</v>
      </c>
      <c r="D311" s="224"/>
      <c r="E311" s="220" t="s">
        <v>452</v>
      </c>
      <c r="F311" s="226" t="s">
        <v>453</v>
      </c>
      <c r="G311" s="222" t="str">
        <f t="shared" si="4"/>
        <v>Sambong , 500mg tab</v>
      </c>
      <c r="H311" s="223"/>
      <c r="I311" s="253">
        <v>20000</v>
      </c>
      <c r="J311" s="254" t="s">
        <v>83</v>
      </c>
      <c r="K311" s="261">
        <v>5.27</v>
      </c>
      <c r="L311" s="256">
        <f>Table260616263656667686970717273747577787980818283757_34[[#This Row],[unit Price]]*Table260616263656667686970717273747577787980818283757_34[[#This Row],[TOTAL QUANTITY
(2021 Proposal)]]</f>
        <v>105399.99999999999</v>
      </c>
      <c r="M311" s="257">
        <v>10000</v>
      </c>
      <c r="N311" s="258">
        <v>52700</v>
      </c>
      <c r="O311" s="259"/>
      <c r="P311" s="260" t="s">
        <v>55</v>
      </c>
      <c r="Q311" s="288">
        <v>10000</v>
      </c>
      <c r="R311" s="258">
        <v>52700</v>
      </c>
      <c r="S311" s="259"/>
      <c r="T311" s="289" t="s">
        <v>55</v>
      </c>
      <c r="U311" s="290"/>
      <c r="V311" s="291"/>
    </row>
    <row r="312" spans="1:22">
      <c r="A312" s="216" t="s">
        <v>71</v>
      </c>
      <c r="B312" s="230">
        <v>1040101002</v>
      </c>
      <c r="C312" s="237" t="s">
        <v>76</v>
      </c>
      <c r="D312" s="224"/>
      <c r="E312" s="220" t="s">
        <v>454</v>
      </c>
      <c r="F312" s="226" t="s">
        <v>455</v>
      </c>
      <c r="G312" s="222" t="str">
        <f t="shared" si="4"/>
        <v>Sevoflurane, 250ml bottle</v>
      </c>
      <c r="H312" s="223"/>
      <c r="I312" s="253">
        <v>5</v>
      </c>
      <c r="J312" s="254" t="s">
        <v>91</v>
      </c>
      <c r="K312" s="261">
        <v>5123.33</v>
      </c>
      <c r="L312" s="256">
        <f>Table260616263656667686970717273747577787980818283757_34[[#This Row],[unit Price]]*Table260616263656667686970717273747577787980818283757_34[[#This Row],[TOTAL QUANTITY
(2021 Proposal)]]</f>
        <v>25616.65</v>
      </c>
      <c r="M312" s="257">
        <v>3</v>
      </c>
      <c r="N312" s="258">
        <v>15369.99</v>
      </c>
      <c r="O312" s="259"/>
      <c r="P312" s="260" t="s">
        <v>55</v>
      </c>
      <c r="Q312" s="288">
        <v>2</v>
      </c>
      <c r="R312" s="258">
        <v>10246.66</v>
      </c>
      <c r="S312" s="259"/>
      <c r="T312" s="289" t="s">
        <v>55</v>
      </c>
      <c r="U312" s="290"/>
      <c r="V312" s="291"/>
    </row>
    <row r="313" spans="1:22">
      <c r="A313" s="216" t="s">
        <v>71</v>
      </c>
      <c r="B313" s="230">
        <v>1040101002</v>
      </c>
      <c r="C313" s="237" t="s">
        <v>76</v>
      </c>
      <c r="D313" s="224"/>
      <c r="E313" s="220" t="s">
        <v>456</v>
      </c>
      <c r="F313" s="226" t="s">
        <v>457</v>
      </c>
      <c r="G313" s="222" t="str">
        <f t="shared" si="4"/>
        <v>Silver Sulfadiazine Cream, 1%, 500 g Jar</v>
      </c>
      <c r="H313" s="223"/>
      <c r="I313" s="253">
        <v>200</v>
      </c>
      <c r="J313" s="254" t="s">
        <v>458</v>
      </c>
      <c r="K313" s="261">
        <v>895</v>
      </c>
      <c r="L313" s="256">
        <f>Table260616263656667686970717273747577787980818283757_34[[#This Row],[unit Price]]*Table260616263656667686970717273747577787980818283757_34[[#This Row],[TOTAL QUANTITY
(2021 Proposal)]]</f>
        <v>179000</v>
      </c>
      <c r="M313" s="257">
        <v>100</v>
      </c>
      <c r="N313" s="258">
        <v>89500</v>
      </c>
      <c r="O313" s="259"/>
      <c r="P313" s="260" t="s">
        <v>55</v>
      </c>
      <c r="Q313" s="288">
        <v>100</v>
      </c>
      <c r="R313" s="258">
        <v>89500</v>
      </c>
      <c r="S313" s="259"/>
      <c r="T313" s="289" t="s">
        <v>55</v>
      </c>
      <c r="U313" s="290"/>
      <c r="V313" s="291"/>
    </row>
    <row r="314" spans="1:22">
      <c r="A314" s="216" t="s">
        <v>71</v>
      </c>
      <c r="B314" s="230">
        <v>1040101002</v>
      </c>
      <c r="C314" s="237" t="s">
        <v>76</v>
      </c>
      <c r="D314" s="224"/>
      <c r="E314" s="220" t="s">
        <v>459</v>
      </c>
      <c r="F314" s="226" t="s">
        <v>128</v>
      </c>
      <c r="G314" s="222" t="str">
        <f t="shared" si="4"/>
        <v>Simvastatin, 20mg tablet</v>
      </c>
      <c r="H314" s="223"/>
      <c r="I314" s="253">
        <v>2000</v>
      </c>
      <c r="J314" s="254" t="s">
        <v>83</v>
      </c>
      <c r="K314" s="261">
        <v>1.1000000000000001</v>
      </c>
      <c r="L314" s="256">
        <f>Table260616263656667686970717273747577787980818283757_34[[#This Row],[unit Price]]*Table260616263656667686970717273747577787980818283757_34[[#This Row],[TOTAL QUANTITY
(2021 Proposal)]]</f>
        <v>2200</v>
      </c>
      <c r="M314" s="257">
        <v>1000</v>
      </c>
      <c r="N314" s="258">
        <v>1100</v>
      </c>
      <c r="O314" s="259"/>
      <c r="P314" s="260" t="s">
        <v>55</v>
      </c>
      <c r="Q314" s="288">
        <v>1000</v>
      </c>
      <c r="R314" s="258">
        <v>1100</v>
      </c>
      <c r="S314" s="259"/>
      <c r="T314" s="289" t="s">
        <v>55</v>
      </c>
      <c r="U314" s="290"/>
      <c r="V314" s="291"/>
    </row>
    <row r="315" spans="1:22">
      <c r="A315" s="216" t="s">
        <v>71</v>
      </c>
      <c r="B315" s="230">
        <v>1040101002</v>
      </c>
      <c r="C315" s="237" t="s">
        <v>76</v>
      </c>
      <c r="D315" s="224"/>
      <c r="E315" s="220" t="s">
        <v>459</v>
      </c>
      <c r="F315" s="226" t="s">
        <v>129</v>
      </c>
      <c r="G315" s="222" t="str">
        <f t="shared" si="4"/>
        <v>Simvastatin, 40mg tablet</v>
      </c>
      <c r="H315" s="223"/>
      <c r="I315" s="253">
        <v>2000</v>
      </c>
      <c r="J315" s="254" t="s">
        <v>83</v>
      </c>
      <c r="K315" s="261">
        <v>4</v>
      </c>
      <c r="L315" s="256">
        <f>Table260616263656667686970717273747577787980818283757_34[[#This Row],[unit Price]]*Table260616263656667686970717273747577787980818283757_34[[#This Row],[TOTAL QUANTITY
(2021 Proposal)]]</f>
        <v>8000</v>
      </c>
      <c r="M315" s="257">
        <v>1000</v>
      </c>
      <c r="N315" s="258">
        <v>4000</v>
      </c>
      <c r="O315" s="259"/>
      <c r="P315" s="260" t="s">
        <v>55</v>
      </c>
      <c r="Q315" s="288">
        <v>1000</v>
      </c>
      <c r="R315" s="258">
        <v>4000</v>
      </c>
      <c r="S315" s="259"/>
      <c r="T315" s="289" t="s">
        <v>55</v>
      </c>
      <c r="U315" s="290"/>
      <c r="V315" s="291"/>
    </row>
    <row r="316" spans="1:22">
      <c r="A316" s="216" t="s">
        <v>71</v>
      </c>
      <c r="B316" s="230">
        <v>1040101002</v>
      </c>
      <c r="C316" s="237" t="s">
        <v>76</v>
      </c>
      <c r="D316" s="224"/>
      <c r="E316" s="220" t="s">
        <v>460</v>
      </c>
      <c r="F316" s="226" t="s">
        <v>461</v>
      </c>
      <c r="G316" s="222" t="str">
        <f t="shared" si="4"/>
        <v>Sodium Bicarbonate, 1 meq/mL, 50mL Vial</v>
      </c>
      <c r="H316" s="223"/>
      <c r="I316" s="253">
        <v>20</v>
      </c>
      <c r="J316" s="254" t="s">
        <v>94</v>
      </c>
      <c r="K316" s="261">
        <v>54</v>
      </c>
      <c r="L316" s="256">
        <f>Table260616263656667686970717273747577787980818283757_34[[#This Row],[unit Price]]*Table260616263656667686970717273747577787980818283757_34[[#This Row],[TOTAL QUANTITY
(2021 Proposal)]]</f>
        <v>1080</v>
      </c>
      <c r="M316" s="257">
        <v>10</v>
      </c>
      <c r="N316" s="258">
        <v>540</v>
      </c>
      <c r="O316" s="259"/>
      <c r="P316" s="260" t="s">
        <v>55</v>
      </c>
      <c r="Q316" s="288">
        <v>10</v>
      </c>
      <c r="R316" s="258">
        <v>540</v>
      </c>
      <c r="S316" s="259"/>
      <c r="T316" s="289" t="s">
        <v>55</v>
      </c>
      <c r="U316" s="290"/>
      <c r="V316" s="291"/>
    </row>
    <row r="317" spans="1:22">
      <c r="A317" s="216" t="s">
        <v>71</v>
      </c>
      <c r="B317" s="230">
        <v>1040101002</v>
      </c>
      <c r="C317" s="237" t="s">
        <v>76</v>
      </c>
      <c r="D317" s="224"/>
      <c r="E317" s="220" t="s">
        <v>460</v>
      </c>
      <c r="F317" s="226" t="s">
        <v>462</v>
      </c>
      <c r="G317" s="222" t="str">
        <f t="shared" si="4"/>
        <v>Sodium Bicarbonate, 650mg Tablet</v>
      </c>
      <c r="H317" s="223"/>
      <c r="I317" s="253">
        <v>100</v>
      </c>
      <c r="J317" s="254" t="s">
        <v>83</v>
      </c>
      <c r="K317" s="261">
        <v>1</v>
      </c>
      <c r="L317" s="256">
        <f>Table260616263656667686970717273747577787980818283757_34[[#This Row],[unit Price]]*Table260616263656667686970717273747577787980818283757_34[[#This Row],[TOTAL QUANTITY
(2021 Proposal)]]</f>
        <v>100</v>
      </c>
      <c r="M317" s="257">
        <v>100</v>
      </c>
      <c r="N317" s="258">
        <v>100</v>
      </c>
      <c r="O317" s="259"/>
      <c r="P317" s="260" t="s">
        <v>55</v>
      </c>
      <c r="Q317" s="288"/>
      <c r="R317" s="258" t="s">
        <v>55</v>
      </c>
      <c r="S317" s="259"/>
      <c r="T317" s="289" t="s">
        <v>55</v>
      </c>
      <c r="U317" s="290"/>
      <c r="V317" s="291"/>
    </row>
    <row r="318" spans="1:22">
      <c r="A318" s="216" t="s">
        <v>71</v>
      </c>
      <c r="B318" s="230">
        <v>1040101002</v>
      </c>
      <c r="C318" s="237" t="s">
        <v>76</v>
      </c>
      <c r="D318" s="224"/>
      <c r="E318" s="220" t="s">
        <v>463</v>
      </c>
      <c r="F318" s="226" t="s">
        <v>173</v>
      </c>
      <c r="G318" s="222" t="str">
        <f t="shared" si="4"/>
        <v>Spironolactone, 25mg tablet</v>
      </c>
      <c r="H318" s="223"/>
      <c r="I318" s="253">
        <v>5000</v>
      </c>
      <c r="J318" s="254" t="s">
        <v>83</v>
      </c>
      <c r="K318" s="261">
        <v>9.7799999999999994</v>
      </c>
      <c r="L318" s="256">
        <f>Table260616263656667686970717273747577787980818283757_34[[#This Row],[unit Price]]*Table260616263656667686970717273747577787980818283757_34[[#This Row],[TOTAL QUANTITY
(2021 Proposal)]]</f>
        <v>48900</v>
      </c>
      <c r="M318" s="257">
        <v>3000</v>
      </c>
      <c r="N318" s="258">
        <v>29340</v>
      </c>
      <c r="O318" s="259"/>
      <c r="P318" s="260" t="s">
        <v>55</v>
      </c>
      <c r="Q318" s="288">
        <v>2000</v>
      </c>
      <c r="R318" s="258">
        <v>19560</v>
      </c>
      <c r="S318" s="259"/>
      <c r="T318" s="289" t="s">
        <v>55</v>
      </c>
      <c r="U318" s="290"/>
      <c r="V318" s="291"/>
    </row>
    <row r="319" spans="1:22">
      <c r="A319" s="216" t="s">
        <v>71</v>
      </c>
      <c r="B319" s="230">
        <v>1040101002</v>
      </c>
      <c r="C319" s="237" t="s">
        <v>76</v>
      </c>
      <c r="D319" s="224"/>
      <c r="E319" s="220" t="s">
        <v>463</v>
      </c>
      <c r="F319" s="226" t="s">
        <v>125</v>
      </c>
      <c r="G319" s="222" t="str">
        <f t="shared" si="4"/>
        <v>Spironolactone, 50mg tablet</v>
      </c>
      <c r="H319" s="223"/>
      <c r="I319" s="253">
        <v>5000</v>
      </c>
      <c r="J319" s="254" t="s">
        <v>83</v>
      </c>
      <c r="K319" s="261">
        <v>24.96</v>
      </c>
      <c r="L319" s="256">
        <f>Table260616263656667686970717273747577787980818283757_34[[#This Row],[unit Price]]*Table260616263656667686970717273747577787980818283757_34[[#This Row],[TOTAL QUANTITY
(2021 Proposal)]]</f>
        <v>124800</v>
      </c>
      <c r="M319" s="257">
        <v>2000</v>
      </c>
      <c r="N319" s="258">
        <v>49920</v>
      </c>
      <c r="O319" s="259"/>
      <c r="P319" s="260" t="s">
        <v>55</v>
      </c>
      <c r="Q319" s="288">
        <v>3000</v>
      </c>
      <c r="R319" s="258">
        <v>74880</v>
      </c>
      <c r="S319" s="259"/>
      <c r="T319" s="289" t="s">
        <v>55</v>
      </c>
      <c r="U319" s="290"/>
      <c r="V319" s="291"/>
    </row>
    <row r="320" spans="1:22">
      <c r="A320" s="216" t="s">
        <v>71</v>
      </c>
      <c r="B320" s="230">
        <v>1040101002</v>
      </c>
      <c r="C320" s="237" t="s">
        <v>76</v>
      </c>
      <c r="D320" s="224"/>
      <c r="E320" s="220" t="s">
        <v>464</v>
      </c>
      <c r="F320" s="226" t="s">
        <v>465</v>
      </c>
      <c r="G320" s="222" t="str">
        <f t="shared" si="4"/>
        <v>Sucralfate, 1gram tablet</v>
      </c>
      <c r="H320" s="223"/>
      <c r="I320" s="253">
        <v>1500</v>
      </c>
      <c r="J320" s="254" t="s">
        <v>83</v>
      </c>
      <c r="K320" s="261">
        <v>33</v>
      </c>
      <c r="L320" s="256">
        <f>Table260616263656667686970717273747577787980818283757_34[[#This Row],[unit Price]]*Table260616263656667686970717273747577787980818283757_34[[#This Row],[TOTAL QUANTITY
(2021 Proposal)]]</f>
        <v>49500</v>
      </c>
      <c r="M320" s="257">
        <v>700</v>
      </c>
      <c r="N320" s="258">
        <v>23100</v>
      </c>
      <c r="O320" s="259"/>
      <c r="P320" s="260" t="s">
        <v>55</v>
      </c>
      <c r="Q320" s="288">
        <v>800</v>
      </c>
      <c r="R320" s="258">
        <v>26400</v>
      </c>
      <c r="S320" s="259"/>
      <c r="T320" s="289" t="s">
        <v>55</v>
      </c>
      <c r="U320" s="290"/>
      <c r="V320" s="291"/>
    </row>
    <row r="321" spans="1:22" ht="36">
      <c r="A321" s="216" t="s">
        <v>71</v>
      </c>
      <c r="B321" s="230">
        <v>1040101002</v>
      </c>
      <c r="C321" s="237" t="s">
        <v>76</v>
      </c>
      <c r="D321" s="224"/>
      <c r="E321" s="220" t="s">
        <v>466</v>
      </c>
      <c r="F321" s="226" t="s">
        <v>467</v>
      </c>
      <c r="G321" s="222" t="str">
        <f t="shared" si="4"/>
        <v>Tobramycin + Dexamethasone Eye
Drops, 0.3% + 0.1%, 5 mL Bottle</v>
      </c>
      <c r="H321" s="223"/>
      <c r="I321" s="253">
        <v>30</v>
      </c>
      <c r="J321" s="254" t="s">
        <v>91</v>
      </c>
      <c r="K321" s="261">
        <v>164</v>
      </c>
      <c r="L321" s="256">
        <f>Table260616263656667686970717273747577787980818283757_34[[#This Row],[unit Price]]*Table260616263656667686970717273747577787980818283757_34[[#This Row],[TOTAL QUANTITY
(2021 Proposal)]]</f>
        <v>4920</v>
      </c>
      <c r="M321" s="257">
        <v>15</v>
      </c>
      <c r="N321" s="258">
        <v>2460</v>
      </c>
      <c r="O321" s="259"/>
      <c r="P321" s="260" t="s">
        <v>55</v>
      </c>
      <c r="Q321" s="288">
        <v>15</v>
      </c>
      <c r="R321" s="258">
        <v>2460</v>
      </c>
      <c r="S321" s="259"/>
      <c r="T321" s="289" t="s">
        <v>55</v>
      </c>
      <c r="U321" s="290"/>
      <c r="V321" s="291"/>
    </row>
    <row r="322" spans="1:22" ht="36">
      <c r="A322" s="216" t="s">
        <v>71</v>
      </c>
      <c r="B322" s="230">
        <v>1040101002</v>
      </c>
      <c r="C322" s="237" t="s">
        <v>76</v>
      </c>
      <c r="D322" s="224"/>
      <c r="E322" s="220" t="s">
        <v>468</v>
      </c>
      <c r="F322" s="226" t="s">
        <v>469</v>
      </c>
      <c r="G322" s="222" t="str">
        <f t="shared" si="4"/>
        <v>Tobramycin + Dexamethasone Eye
Ointment, 0.3% + 0.1%, 3.5 g Tube</v>
      </c>
      <c r="H322" s="223"/>
      <c r="I322" s="253">
        <v>25</v>
      </c>
      <c r="J322" s="254" t="s">
        <v>148</v>
      </c>
      <c r="K322" s="261">
        <v>424.24</v>
      </c>
      <c r="L322" s="256">
        <f>Table260616263656667686970717273747577787980818283757_34[[#This Row],[unit Price]]*Table260616263656667686970717273747577787980818283757_34[[#This Row],[TOTAL QUANTITY
(2021 Proposal)]]</f>
        <v>10606</v>
      </c>
      <c r="M322" s="257">
        <v>10</v>
      </c>
      <c r="N322" s="258">
        <v>4242.3999999999996</v>
      </c>
      <c r="O322" s="259"/>
      <c r="P322" s="260" t="s">
        <v>55</v>
      </c>
      <c r="Q322" s="288">
        <v>15</v>
      </c>
      <c r="R322" s="258">
        <v>6363.6</v>
      </c>
      <c r="S322" s="259"/>
      <c r="T322" s="289" t="s">
        <v>55</v>
      </c>
      <c r="U322" s="290"/>
      <c r="V322" s="291"/>
    </row>
    <row r="323" spans="1:22">
      <c r="A323" s="216" t="s">
        <v>71</v>
      </c>
      <c r="B323" s="230">
        <v>1040101002</v>
      </c>
      <c r="C323" s="237" t="s">
        <v>76</v>
      </c>
      <c r="D323" s="224"/>
      <c r="E323" s="220" t="s">
        <v>470</v>
      </c>
      <c r="F323" s="226" t="s">
        <v>471</v>
      </c>
      <c r="G323" s="222" t="str">
        <f t="shared" si="4"/>
        <v>Tramadol, 100 mg MR Tablet</v>
      </c>
      <c r="H323" s="223"/>
      <c r="I323" s="253">
        <v>2000</v>
      </c>
      <c r="J323" s="254" t="s">
        <v>83</v>
      </c>
      <c r="K323" s="261">
        <v>80</v>
      </c>
      <c r="L323" s="256">
        <f>Table260616263656667686970717273747577787980818283757_34[[#This Row],[unit Price]]*Table260616263656667686970717273747577787980818283757_34[[#This Row],[TOTAL QUANTITY
(2021 Proposal)]]</f>
        <v>160000</v>
      </c>
      <c r="M323" s="257">
        <v>1000</v>
      </c>
      <c r="N323" s="258">
        <v>80000</v>
      </c>
      <c r="O323" s="259"/>
      <c r="P323" s="260" t="s">
        <v>55</v>
      </c>
      <c r="Q323" s="288">
        <v>1000</v>
      </c>
      <c r="R323" s="258">
        <v>80000</v>
      </c>
      <c r="S323" s="259"/>
      <c r="T323" s="289" t="s">
        <v>55</v>
      </c>
      <c r="U323" s="290"/>
      <c r="V323" s="291"/>
    </row>
    <row r="324" spans="1:22">
      <c r="A324" s="216" t="s">
        <v>71</v>
      </c>
      <c r="B324" s="230">
        <v>1040101002</v>
      </c>
      <c r="C324" s="237" t="s">
        <v>76</v>
      </c>
      <c r="D324" s="224"/>
      <c r="E324" s="220" t="s">
        <v>470</v>
      </c>
      <c r="F324" s="226" t="s">
        <v>472</v>
      </c>
      <c r="G324" s="222" t="str">
        <f t="shared" si="4"/>
        <v>Tramadol, 50 mg/ml, 1 ml Ampule.</v>
      </c>
      <c r="H324" s="223"/>
      <c r="I324" s="253">
        <v>500</v>
      </c>
      <c r="J324" s="254" t="s">
        <v>79</v>
      </c>
      <c r="K324" s="261">
        <v>11.49</v>
      </c>
      <c r="L324" s="256">
        <f>Table260616263656667686970717273747577787980818283757_34[[#This Row],[unit Price]]*Table260616263656667686970717273747577787980818283757_34[[#This Row],[TOTAL QUANTITY
(2021 Proposal)]]</f>
        <v>5745</v>
      </c>
      <c r="M324" s="257">
        <v>250</v>
      </c>
      <c r="N324" s="258">
        <v>2872.5</v>
      </c>
      <c r="O324" s="259"/>
      <c r="P324" s="260" t="s">
        <v>55</v>
      </c>
      <c r="Q324" s="288">
        <v>250</v>
      </c>
      <c r="R324" s="258">
        <v>2872.5</v>
      </c>
      <c r="S324" s="259"/>
      <c r="T324" s="289" t="s">
        <v>55</v>
      </c>
      <c r="U324" s="290"/>
      <c r="V324" s="291"/>
    </row>
    <row r="325" spans="1:22">
      <c r="A325" s="216" t="s">
        <v>71</v>
      </c>
      <c r="B325" s="230">
        <v>1040101002</v>
      </c>
      <c r="C325" s="237" t="s">
        <v>76</v>
      </c>
      <c r="D325" s="224"/>
      <c r="E325" s="220" t="s">
        <v>473</v>
      </c>
      <c r="F325" s="226" t="s">
        <v>474</v>
      </c>
      <c r="G325" s="222" t="str">
        <f t="shared" si="4"/>
        <v>Tranexamic Acid, 100 mg/mL, 5 mL Ampule</v>
      </c>
      <c r="H325" s="223"/>
      <c r="I325" s="253">
        <v>500</v>
      </c>
      <c r="J325" s="254" t="s">
        <v>79</v>
      </c>
      <c r="K325" s="261">
        <v>14.35</v>
      </c>
      <c r="L325" s="256">
        <f>Table260616263656667686970717273747577787980818283757_34[[#This Row],[unit Price]]*Table260616263656667686970717273747577787980818283757_34[[#This Row],[TOTAL QUANTITY
(2021 Proposal)]]</f>
        <v>7175</v>
      </c>
      <c r="M325" s="257">
        <v>250</v>
      </c>
      <c r="N325" s="258">
        <v>3587.5</v>
      </c>
      <c r="O325" s="259"/>
      <c r="P325" s="260" t="s">
        <v>55</v>
      </c>
      <c r="Q325" s="288">
        <v>250</v>
      </c>
      <c r="R325" s="258">
        <v>3587.5</v>
      </c>
      <c r="S325" s="259"/>
      <c r="T325" s="289" t="s">
        <v>55</v>
      </c>
      <c r="U325" s="290"/>
      <c r="V325" s="291"/>
    </row>
    <row r="326" spans="1:22">
      <c r="A326" s="216" t="s">
        <v>71</v>
      </c>
      <c r="B326" s="230">
        <v>1040101002</v>
      </c>
      <c r="C326" s="237" t="s">
        <v>76</v>
      </c>
      <c r="D326" s="224"/>
      <c r="E326" s="220" t="s">
        <v>473</v>
      </c>
      <c r="F326" s="226" t="s">
        <v>139</v>
      </c>
      <c r="G326" s="222" t="str">
        <f t="shared" si="4"/>
        <v>Tranexamic Acid, 500mg tablet</v>
      </c>
      <c r="H326" s="223"/>
      <c r="I326" s="253">
        <v>5000</v>
      </c>
      <c r="J326" s="254" t="s">
        <v>83</v>
      </c>
      <c r="K326" s="261">
        <v>4.46</v>
      </c>
      <c r="L326" s="256">
        <f>Table260616263656667686970717273747577787980818283757_34[[#This Row],[unit Price]]*Table260616263656667686970717273747577787980818283757_34[[#This Row],[TOTAL QUANTITY
(2021 Proposal)]]</f>
        <v>22300</v>
      </c>
      <c r="M326" s="257">
        <v>2500</v>
      </c>
      <c r="N326" s="258">
        <v>11150</v>
      </c>
      <c r="O326" s="259"/>
      <c r="P326" s="260" t="s">
        <v>55</v>
      </c>
      <c r="Q326" s="288">
        <v>2500</v>
      </c>
      <c r="R326" s="258">
        <v>11150</v>
      </c>
      <c r="S326" s="259"/>
      <c r="T326" s="289" t="s">
        <v>55</v>
      </c>
      <c r="U326" s="290"/>
      <c r="V326" s="291"/>
    </row>
    <row r="327" spans="1:22">
      <c r="A327" s="216" t="s">
        <v>71</v>
      </c>
      <c r="B327" s="230">
        <v>1040101002</v>
      </c>
      <c r="C327" s="237" t="s">
        <v>76</v>
      </c>
      <c r="D327" s="224"/>
      <c r="E327" s="220" t="s">
        <v>475</v>
      </c>
      <c r="F327" s="226" t="s">
        <v>476</v>
      </c>
      <c r="G327" s="222" t="str">
        <f t="shared" si="4"/>
        <v>Trimetazidime , 35mg tablet</v>
      </c>
      <c r="H327" s="223"/>
      <c r="I327" s="253">
        <v>5000</v>
      </c>
      <c r="J327" s="254" t="s">
        <v>83</v>
      </c>
      <c r="K327" s="261">
        <v>4.37</v>
      </c>
      <c r="L327" s="256">
        <f>Table260616263656667686970717273747577787980818283757_34[[#This Row],[unit Price]]*Table260616263656667686970717273747577787980818283757_34[[#This Row],[TOTAL QUANTITY
(2021 Proposal)]]</f>
        <v>21850</v>
      </c>
      <c r="M327" s="257">
        <v>2500</v>
      </c>
      <c r="N327" s="258">
        <v>10925</v>
      </c>
      <c r="O327" s="259"/>
      <c r="P327" s="260" t="s">
        <v>55</v>
      </c>
      <c r="Q327" s="288">
        <v>2500</v>
      </c>
      <c r="R327" s="258">
        <v>10925</v>
      </c>
      <c r="S327" s="259"/>
      <c r="T327" s="289" t="s">
        <v>55</v>
      </c>
      <c r="U327" s="290"/>
      <c r="V327" s="291"/>
    </row>
    <row r="328" spans="1:22">
      <c r="A328" s="216" t="s">
        <v>71</v>
      </c>
      <c r="B328" s="230">
        <v>1040101002</v>
      </c>
      <c r="C328" s="237" t="s">
        <v>76</v>
      </c>
      <c r="D328" s="224"/>
      <c r="E328" s="220" t="s">
        <v>477</v>
      </c>
      <c r="F328" s="226" t="s">
        <v>104</v>
      </c>
      <c r="G328" s="222" t="str">
        <f t="shared" si="4"/>
        <v>Ursodeoxycholic Acid , 250mg capsule</v>
      </c>
      <c r="H328" s="223"/>
      <c r="I328" s="253">
        <v>2500</v>
      </c>
      <c r="J328" s="254" t="s">
        <v>105</v>
      </c>
      <c r="K328" s="261">
        <v>38.32</v>
      </c>
      <c r="L328" s="256">
        <f>Table260616263656667686970717273747577787980818283757_34[[#This Row],[unit Price]]*Table260616263656667686970717273747577787980818283757_34[[#This Row],[TOTAL QUANTITY
(2021 Proposal)]]</f>
        <v>95800</v>
      </c>
      <c r="M328" s="257">
        <v>1000</v>
      </c>
      <c r="N328" s="258">
        <v>38320</v>
      </c>
      <c r="O328" s="259"/>
      <c r="P328" s="260" t="s">
        <v>55</v>
      </c>
      <c r="Q328" s="288">
        <v>1500</v>
      </c>
      <c r="R328" s="258">
        <v>57480</v>
      </c>
      <c r="S328" s="259"/>
      <c r="T328" s="289" t="s">
        <v>55</v>
      </c>
      <c r="U328" s="290"/>
      <c r="V328" s="291"/>
    </row>
    <row r="329" spans="1:22">
      <c r="A329" s="216" t="s">
        <v>71</v>
      </c>
      <c r="B329" s="230">
        <v>1040101002</v>
      </c>
      <c r="C329" s="237" t="s">
        <v>76</v>
      </c>
      <c r="D329" s="224"/>
      <c r="E329" s="220" t="s">
        <v>477</v>
      </c>
      <c r="F329" s="226" t="s">
        <v>139</v>
      </c>
      <c r="G329" s="222" t="str">
        <f t="shared" si="4"/>
        <v>Ursodeoxycholic Acid , 500mg tablet</v>
      </c>
      <c r="H329" s="223"/>
      <c r="I329" s="253">
        <v>2500</v>
      </c>
      <c r="J329" s="254" t="s">
        <v>83</v>
      </c>
      <c r="K329" s="261">
        <v>95</v>
      </c>
      <c r="L329" s="256">
        <f>Table260616263656667686970717273747577787980818283757_34[[#This Row],[unit Price]]*Table260616263656667686970717273747577787980818283757_34[[#This Row],[TOTAL QUANTITY
(2021 Proposal)]]</f>
        <v>237500</v>
      </c>
      <c r="M329" s="257">
        <v>1000</v>
      </c>
      <c r="N329" s="258">
        <v>95000</v>
      </c>
      <c r="O329" s="259"/>
      <c r="P329" s="260" t="s">
        <v>55</v>
      </c>
      <c r="Q329" s="288">
        <v>1500</v>
      </c>
      <c r="R329" s="258">
        <v>142500</v>
      </c>
      <c r="S329" s="259"/>
      <c r="T329" s="289" t="s">
        <v>55</v>
      </c>
      <c r="U329" s="290"/>
      <c r="V329" s="291"/>
    </row>
    <row r="330" spans="1:22" ht="24">
      <c r="A330" s="216" t="s">
        <v>71</v>
      </c>
      <c r="B330" s="230">
        <v>1040101002</v>
      </c>
      <c r="C330" s="237" t="s">
        <v>76</v>
      </c>
      <c r="D330" s="224"/>
      <c r="E330" s="238" t="s">
        <v>478</v>
      </c>
      <c r="F330" s="226" t="s">
        <v>479</v>
      </c>
      <c r="G330" s="222" t="str">
        <f t="shared" si="4"/>
        <v>Vaccine, Hepatitis B, (recombinant DNA) 10 mcg/0.5 mL (pediatric) Monodose Vial</v>
      </c>
      <c r="H330" s="223"/>
      <c r="I330" s="253">
        <v>100</v>
      </c>
      <c r="J330" s="254" t="s">
        <v>94</v>
      </c>
      <c r="K330" s="261">
        <v>151.61000000000001</v>
      </c>
      <c r="L330" s="256">
        <f>Table260616263656667686970717273747577787980818283757_34[[#This Row],[unit Price]]*Table260616263656667686970717273747577787980818283757_34[[#This Row],[TOTAL QUANTITY
(2021 Proposal)]]</f>
        <v>15161.000000000002</v>
      </c>
      <c r="M330" s="257">
        <v>50</v>
      </c>
      <c r="N330" s="258">
        <v>7580.5</v>
      </c>
      <c r="O330" s="259"/>
      <c r="P330" s="260" t="s">
        <v>55</v>
      </c>
      <c r="Q330" s="288">
        <v>50</v>
      </c>
      <c r="R330" s="258">
        <v>7580.5</v>
      </c>
      <c r="S330" s="259"/>
      <c r="T330" s="289" t="s">
        <v>55</v>
      </c>
      <c r="U330" s="290"/>
      <c r="V330" s="291"/>
    </row>
    <row r="331" spans="1:22" ht="24">
      <c r="A331" s="216" t="s">
        <v>71</v>
      </c>
      <c r="B331" s="230">
        <v>1040101002</v>
      </c>
      <c r="C331" s="237" t="s">
        <v>76</v>
      </c>
      <c r="D331" s="224"/>
      <c r="E331" s="220" t="s">
        <v>478</v>
      </c>
      <c r="F331" s="226" t="s">
        <v>480</v>
      </c>
      <c r="G331" s="222" t="str">
        <f t="shared" si="4"/>
        <v>Vaccine, Hepatitis B, (recombinant
DNA) 20 mcg/mL, 1 mL Vial</v>
      </c>
      <c r="H331" s="223"/>
      <c r="I331" s="253">
        <v>100</v>
      </c>
      <c r="J331" s="254" t="s">
        <v>94</v>
      </c>
      <c r="K331" s="261">
        <v>163.22</v>
      </c>
      <c r="L331" s="256">
        <f>Table260616263656667686970717273747577787980818283757_34[[#This Row],[unit Price]]*Table260616263656667686970717273747577787980818283757_34[[#This Row],[TOTAL QUANTITY
(2021 Proposal)]]</f>
        <v>16322</v>
      </c>
      <c r="M331" s="257">
        <v>50</v>
      </c>
      <c r="N331" s="258">
        <v>8161</v>
      </c>
      <c r="O331" s="259"/>
      <c r="P331" s="260" t="s">
        <v>55</v>
      </c>
      <c r="Q331" s="288">
        <v>50</v>
      </c>
      <c r="R331" s="258">
        <v>8161</v>
      </c>
      <c r="S331" s="259"/>
      <c r="T331" s="289" t="s">
        <v>55</v>
      </c>
      <c r="U331" s="290"/>
      <c r="V331" s="291"/>
    </row>
    <row r="332" spans="1:22">
      <c r="A332" s="216" t="s">
        <v>71</v>
      </c>
      <c r="B332" s="230">
        <v>1040101002</v>
      </c>
      <c r="C332" s="237" t="s">
        <v>76</v>
      </c>
      <c r="D332" s="224"/>
      <c r="E332" s="220" t="s">
        <v>481</v>
      </c>
      <c r="F332" s="226" t="s">
        <v>482</v>
      </c>
      <c r="G332" s="222" t="str">
        <f t="shared" ref="G332:G395" si="5">CONCATENATE(E332,", ",F332,)</f>
        <v>Vaccine, Tetanus Toxoid, 0.5 mL Ampule</v>
      </c>
      <c r="H332" s="223"/>
      <c r="I332" s="253">
        <v>500</v>
      </c>
      <c r="J332" s="254" t="s">
        <v>79</v>
      </c>
      <c r="K332" s="261">
        <v>38.99</v>
      </c>
      <c r="L332" s="256">
        <f>Table260616263656667686970717273747577787980818283757_34[[#This Row],[unit Price]]*Table260616263656667686970717273747577787980818283757_34[[#This Row],[TOTAL QUANTITY
(2021 Proposal)]]</f>
        <v>19495</v>
      </c>
      <c r="M332" s="257">
        <v>250</v>
      </c>
      <c r="N332" s="258">
        <v>9747.5</v>
      </c>
      <c r="O332" s="259"/>
      <c r="P332" s="260" t="s">
        <v>55</v>
      </c>
      <c r="Q332" s="288">
        <v>250</v>
      </c>
      <c r="R332" s="258">
        <v>9747.5</v>
      </c>
      <c r="S332" s="259"/>
      <c r="T332" s="289" t="s">
        <v>55</v>
      </c>
      <c r="U332" s="290"/>
      <c r="V332" s="291"/>
    </row>
    <row r="333" spans="1:22" ht="36">
      <c r="A333" s="216" t="s">
        <v>71</v>
      </c>
      <c r="B333" s="230">
        <v>1040101002</v>
      </c>
      <c r="C333" s="237" t="s">
        <v>76</v>
      </c>
      <c r="D333" s="224"/>
      <c r="E333" s="220" t="s">
        <v>483</v>
      </c>
      <c r="F333" s="226" t="s">
        <v>484</v>
      </c>
      <c r="G333" s="222" t="str">
        <f t="shared" si="5"/>
        <v>Vitamin B1 B6 B12 100 mg + 100
mg + 1 mg, 3 mL Ampule</v>
      </c>
      <c r="H333" s="223"/>
      <c r="I333" s="253">
        <v>500</v>
      </c>
      <c r="J333" s="254" t="s">
        <v>79</v>
      </c>
      <c r="K333" s="261">
        <v>28</v>
      </c>
      <c r="L333" s="256">
        <f>Table260616263656667686970717273747577787980818283757_34[[#This Row],[unit Price]]*Table260616263656667686970717273747577787980818283757_34[[#This Row],[TOTAL QUANTITY
(2021 Proposal)]]</f>
        <v>14000</v>
      </c>
      <c r="M333" s="257">
        <v>250</v>
      </c>
      <c r="N333" s="258">
        <v>7000</v>
      </c>
      <c r="O333" s="259"/>
      <c r="P333" s="260" t="s">
        <v>55</v>
      </c>
      <c r="Q333" s="288">
        <v>250</v>
      </c>
      <c r="R333" s="258">
        <v>7000</v>
      </c>
      <c r="S333" s="259"/>
      <c r="T333" s="289" t="s">
        <v>55</v>
      </c>
      <c r="U333" s="290"/>
      <c r="V333" s="291"/>
    </row>
    <row r="334" spans="1:22" ht="36">
      <c r="A334" s="216" t="s">
        <v>71</v>
      </c>
      <c r="B334" s="230">
        <v>1040101002</v>
      </c>
      <c r="C334" s="237" t="s">
        <v>76</v>
      </c>
      <c r="D334" s="224"/>
      <c r="E334" s="220" t="s">
        <v>485</v>
      </c>
      <c r="F334" s="226" t="s">
        <v>486</v>
      </c>
      <c r="G334" s="222" t="str">
        <f t="shared" si="5"/>
        <v>Vitamin B1 B6 B12 100 mg + 5 mg
+ 50 mcg, Tablet</v>
      </c>
      <c r="H334" s="223"/>
      <c r="I334" s="253">
        <v>30000</v>
      </c>
      <c r="J334" s="254" t="s">
        <v>83</v>
      </c>
      <c r="K334" s="261">
        <v>1.45</v>
      </c>
      <c r="L334" s="256">
        <f>Table260616263656667686970717273747577787980818283757_34[[#This Row],[unit Price]]*Table260616263656667686970717273747577787980818283757_34[[#This Row],[TOTAL QUANTITY
(2021 Proposal)]]</f>
        <v>43500</v>
      </c>
      <c r="M334" s="257">
        <v>15000</v>
      </c>
      <c r="N334" s="258">
        <v>21750</v>
      </c>
      <c r="O334" s="259"/>
      <c r="P334" s="260" t="s">
        <v>55</v>
      </c>
      <c r="Q334" s="288">
        <v>15000</v>
      </c>
      <c r="R334" s="258">
        <v>21750</v>
      </c>
      <c r="S334" s="259"/>
      <c r="T334" s="289" t="s">
        <v>55</v>
      </c>
      <c r="U334" s="290"/>
      <c r="V334" s="291"/>
    </row>
    <row r="335" spans="1:22" ht="24">
      <c r="A335" s="216" t="s">
        <v>71</v>
      </c>
      <c r="B335" s="230">
        <v>1040101002</v>
      </c>
      <c r="C335" s="237" t="s">
        <v>76</v>
      </c>
      <c r="D335" s="224"/>
      <c r="E335" s="220" t="s">
        <v>487</v>
      </c>
      <c r="F335" s="226" t="s">
        <v>488</v>
      </c>
      <c r="G335" s="222" t="str">
        <f t="shared" si="5"/>
        <v>Zinc, 27.5 mg/mL (Equiv. to 10 mg Elemental Zinc), 15 mL Oral Drops</v>
      </c>
      <c r="H335" s="223"/>
      <c r="I335" s="253">
        <v>500</v>
      </c>
      <c r="J335" s="254" t="s">
        <v>91</v>
      </c>
      <c r="K335" s="261">
        <v>34.75</v>
      </c>
      <c r="L335" s="256">
        <f>Table260616263656667686970717273747577787980818283757_34[[#This Row],[unit Price]]*Table260616263656667686970717273747577787980818283757_34[[#This Row],[TOTAL QUANTITY
(2021 Proposal)]]</f>
        <v>17375</v>
      </c>
      <c r="M335" s="257">
        <v>250</v>
      </c>
      <c r="N335" s="258">
        <v>8687.5</v>
      </c>
      <c r="O335" s="259"/>
      <c r="P335" s="260" t="s">
        <v>55</v>
      </c>
      <c r="Q335" s="288">
        <v>250</v>
      </c>
      <c r="R335" s="258">
        <v>8687.5</v>
      </c>
      <c r="S335" s="259"/>
      <c r="T335" s="289" t="s">
        <v>55</v>
      </c>
      <c r="U335" s="290"/>
      <c r="V335" s="291"/>
    </row>
    <row r="336" spans="1:22" ht="24">
      <c r="A336" s="216" t="s">
        <v>71</v>
      </c>
      <c r="B336" s="230">
        <v>1040101002</v>
      </c>
      <c r="C336" s="237" t="s">
        <v>76</v>
      </c>
      <c r="D336" s="224"/>
      <c r="E336" s="220" t="s">
        <v>487</v>
      </c>
      <c r="F336" s="226" t="s">
        <v>489</v>
      </c>
      <c r="G336" s="222" t="str">
        <f t="shared" si="5"/>
        <v>Zinc, 55 mg/5 mL (Equiv. to 20 mg Elemental Zinc), 60 mL Syrup</v>
      </c>
      <c r="H336" s="223"/>
      <c r="I336" s="253">
        <v>500</v>
      </c>
      <c r="J336" s="254" t="s">
        <v>91</v>
      </c>
      <c r="K336" s="261">
        <v>40</v>
      </c>
      <c r="L336" s="256">
        <f>Table260616263656667686970717273747577787980818283757_34[[#This Row],[unit Price]]*Table260616263656667686970717273747577787980818283757_34[[#This Row],[TOTAL QUANTITY
(2021 Proposal)]]</f>
        <v>20000</v>
      </c>
      <c r="M336" s="257">
        <v>250</v>
      </c>
      <c r="N336" s="258">
        <v>10000</v>
      </c>
      <c r="O336" s="259"/>
      <c r="P336" s="260" t="s">
        <v>55</v>
      </c>
      <c r="Q336" s="288">
        <v>250</v>
      </c>
      <c r="R336" s="258">
        <v>10000</v>
      </c>
      <c r="S336" s="259"/>
      <c r="T336" s="289" t="s">
        <v>55</v>
      </c>
      <c r="U336" s="290"/>
      <c r="V336" s="291"/>
    </row>
    <row r="337" spans="1:22">
      <c r="A337" s="216" t="s">
        <v>65</v>
      </c>
      <c r="B337" s="230">
        <v>1040408000</v>
      </c>
      <c r="C337" s="237" t="s">
        <v>490</v>
      </c>
      <c r="D337" s="224"/>
      <c r="E337" s="220" t="s">
        <v>491</v>
      </c>
      <c r="F337" s="226" t="s">
        <v>491</v>
      </c>
      <c r="G337" s="222" t="str">
        <f t="shared" si="5"/>
        <v>Break Fluid, Break Fluid</v>
      </c>
      <c r="H337" s="223"/>
      <c r="I337" s="253">
        <v>5</v>
      </c>
      <c r="J337" s="254" t="s">
        <v>492</v>
      </c>
      <c r="K337" s="261">
        <v>1000</v>
      </c>
      <c r="L337" s="256">
        <f>Table260616263656667686970717273747577787980818283757_34[[#This Row],[unit Price]]*Table260616263656667686970717273747577787980818283757_34[[#This Row],[TOTAL QUANTITY
(2021 Proposal)]]</f>
        <v>5000</v>
      </c>
      <c r="M337" s="257">
        <v>2</v>
      </c>
      <c r="N337" s="258">
        <v>2000</v>
      </c>
      <c r="O337" s="259">
        <v>2</v>
      </c>
      <c r="P337" s="260">
        <v>2000</v>
      </c>
      <c r="Q337" s="288">
        <v>1</v>
      </c>
      <c r="R337" s="258">
        <v>1000</v>
      </c>
      <c r="S337" s="259"/>
      <c r="T337" s="289" t="s">
        <v>55</v>
      </c>
      <c r="U337" s="290"/>
      <c r="V337" s="291"/>
    </row>
    <row r="338" spans="1:22">
      <c r="A338" s="216" t="s">
        <v>65</v>
      </c>
      <c r="B338" s="230">
        <v>1040408000</v>
      </c>
      <c r="C338" s="303" t="s">
        <v>490</v>
      </c>
      <c r="D338" s="224"/>
      <c r="E338" s="220" t="s">
        <v>493</v>
      </c>
      <c r="F338" s="221" t="s">
        <v>494</v>
      </c>
      <c r="G338" s="222" t="str">
        <f t="shared" si="5"/>
        <v>Engine oil, Diesel Engine Oil</v>
      </c>
      <c r="H338" s="223"/>
      <c r="I338" s="253">
        <v>5</v>
      </c>
      <c r="J338" s="254" t="s">
        <v>495</v>
      </c>
      <c r="K338" s="261">
        <v>4000</v>
      </c>
      <c r="L338" s="256">
        <f>Table260616263656667686970717273747577787980818283757_34[[#This Row],[unit Price]]*Table260616263656667686970717273747577787980818283757_34[[#This Row],[TOTAL QUANTITY
(2021 Proposal)]]</f>
        <v>20000</v>
      </c>
      <c r="M338" s="257">
        <v>2</v>
      </c>
      <c r="N338" s="258">
        <v>8000</v>
      </c>
      <c r="O338" s="259">
        <v>2</v>
      </c>
      <c r="P338" s="260">
        <v>8000</v>
      </c>
      <c r="Q338" s="288">
        <v>1</v>
      </c>
      <c r="R338" s="258">
        <v>4000</v>
      </c>
      <c r="S338" s="259"/>
      <c r="T338" s="289" t="s">
        <v>55</v>
      </c>
      <c r="U338" s="290"/>
      <c r="V338" s="291"/>
    </row>
    <row r="339" spans="1:22">
      <c r="A339" s="216" t="s">
        <v>65</v>
      </c>
      <c r="B339" s="230">
        <v>1040408000</v>
      </c>
      <c r="C339" s="303" t="s">
        <v>490</v>
      </c>
      <c r="D339" s="224"/>
      <c r="E339" s="220" t="s">
        <v>496</v>
      </c>
      <c r="F339" s="221" t="s">
        <v>496</v>
      </c>
      <c r="G339" s="222" t="str">
        <f t="shared" si="5"/>
        <v xml:space="preserve">Grease , Grease </v>
      </c>
      <c r="H339" s="223"/>
      <c r="I339" s="253">
        <v>4</v>
      </c>
      <c r="J339" s="254" t="s">
        <v>497</v>
      </c>
      <c r="K339" s="261">
        <v>1000</v>
      </c>
      <c r="L339" s="256">
        <f>Table260616263656667686970717273747577787980818283757_34[[#This Row],[unit Price]]*Table260616263656667686970717273747577787980818283757_34[[#This Row],[TOTAL QUANTITY
(2021 Proposal)]]</f>
        <v>4000</v>
      </c>
      <c r="M339" s="257">
        <v>4</v>
      </c>
      <c r="N339" s="258">
        <v>4000</v>
      </c>
      <c r="O339" s="259"/>
      <c r="P339" s="260" t="s">
        <v>55</v>
      </c>
      <c r="Q339" s="288"/>
      <c r="R339" s="258" t="s">
        <v>55</v>
      </c>
      <c r="S339" s="259"/>
      <c r="T339" s="289" t="s">
        <v>55</v>
      </c>
      <c r="U339" s="290"/>
      <c r="V339" s="291"/>
    </row>
    <row r="340" spans="1:22" ht="24">
      <c r="A340" s="216" t="s">
        <v>498</v>
      </c>
      <c r="B340" s="230">
        <v>1060701000</v>
      </c>
      <c r="C340" s="229" t="s">
        <v>499</v>
      </c>
      <c r="D340" s="219"/>
      <c r="E340" s="220" t="s">
        <v>500</v>
      </c>
      <c r="F340" s="221" t="s">
        <v>55</v>
      </c>
      <c r="G340" s="222" t="str">
        <f t="shared" si="5"/>
        <v xml:space="preserve">Built-In Cabinet For Cardiac Monitor (1000), </v>
      </c>
      <c r="H340" s="223"/>
      <c r="I340" s="253">
        <v>8</v>
      </c>
      <c r="J340" s="254" t="s">
        <v>501</v>
      </c>
      <c r="K340" s="255">
        <v>18000</v>
      </c>
      <c r="L340" s="256">
        <f>Table260616263656667686970717273747577787980818283757_34[[#This Row],[unit Price]]*Table260616263656667686970717273747577787980818283757_34[[#This Row],[TOTAL QUANTITY
(2021 Proposal)]]</f>
        <v>144000</v>
      </c>
      <c r="M340" s="257">
        <v>2</v>
      </c>
      <c r="N340" s="258">
        <v>36000</v>
      </c>
      <c r="O340" s="259">
        <v>2</v>
      </c>
      <c r="P340" s="260"/>
      <c r="Q340" s="288">
        <v>2</v>
      </c>
      <c r="R340" s="258"/>
      <c r="S340" s="259">
        <v>2</v>
      </c>
      <c r="T340" s="289"/>
      <c r="U340" s="290"/>
      <c r="V340" s="291"/>
    </row>
    <row r="341" spans="1:22">
      <c r="A341" s="231" t="s">
        <v>74</v>
      </c>
      <c r="B341" s="230">
        <v>1060701000</v>
      </c>
      <c r="C341" s="232" t="s">
        <v>499</v>
      </c>
      <c r="D341" s="304"/>
      <c r="E341" s="305" t="s">
        <v>502</v>
      </c>
      <c r="F341" s="306" t="s">
        <v>55</v>
      </c>
      <c r="G341" s="222" t="str">
        <f t="shared" si="5"/>
        <v xml:space="preserve">Cabinets, </v>
      </c>
      <c r="H341" s="236"/>
      <c r="I341" s="273">
        <v>2</v>
      </c>
      <c r="J341" s="274" t="s">
        <v>501</v>
      </c>
      <c r="K341" s="308">
        <v>10000</v>
      </c>
      <c r="L341" s="256">
        <f>Table260616263656667686970717273747577787980818283757_34[[#This Row],[unit Price]]*Table260616263656667686970717273747577787980818283757_34[[#This Row],[TOTAL QUANTITY
(2021 Proposal)]]</f>
        <v>20000</v>
      </c>
      <c r="M341" s="276">
        <v>2</v>
      </c>
      <c r="N341" s="277">
        <v>20000</v>
      </c>
      <c r="O341" s="278"/>
      <c r="P341" s="279"/>
      <c r="Q341" s="297"/>
      <c r="R341" s="277"/>
      <c r="S341" s="278"/>
      <c r="T341" s="298"/>
      <c r="U341" s="299"/>
      <c r="V341" s="300"/>
    </row>
    <row r="342" spans="1:22">
      <c r="A342" s="216" t="s">
        <v>503</v>
      </c>
      <c r="B342" s="230">
        <v>1060701000</v>
      </c>
      <c r="C342" s="229" t="s">
        <v>499</v>
      </c>
      <c r="D342" s="219"/>
      <c r="E342" s="220" t="s">
        <v>502</v>
      </c>
      <c r="F342" s="221" t="s">
        <v>504</v>
      </c>
      <c r="G342" s="222" t="str">
        <f t="shared" si="5"/>
        <v>Cabinets, Built-in</v>
      </c>
      <c r="H342" s="223"/>
      <c r="I342" s="253">
        <v>2</v>
      </c>
      <c r="J342" s="254" t="s">
        <v>501</v>
      </c>
      <c r="K342" s="255">
        <v>20000</v>
      </c>
      <c r="L342" s="256">
        <f>Table260616263656667686970717273747577787980818283757_34[[#This Row],[unit Price]]*Table260616263656667686970717273747577787980818283757_34[[#This Row],[TOTAL QUANTITY
(2021 Proposal)]]</f>
        <v>40000</v>
      </c>
      <c r="M342" s="257">
        <v>2</v>
      </c>
      <c r="N342" s="258">
        <v>40000</v>
      </c>
      <c r="O342" s="259"/>
      <c r="P342" s="260"/>
      <c r="Q342" s="288"/>
      <c r="R342" s="258"/>
      <c r="S342" s="259"/>
      <c r="T342" s="289"/>
      <c r="U342" s="290"/>
      <c r="V342" s="291"/>
    </row>
    <row r="343" spans="1:22">
      <c r="A343" s="216" t="s">
        <v>69</v>
      </c>
      <c r="B343" s="230">
        <v>1060701000</v>
      </c>
      <c r="C343" s="237" t="s">
        <v>499</v>
      </c>
      <c r="D343" s="224"/>
      <c r="E343" s="220" t="s">
        <v>505</v>
      </c>
      <c r="F343" s="221" t="s">
        <v>506</v>
      </c>
      <c r="G343" s="222" t="str">
        <f t="shared" si="5"/>
        <v>Chair and Table, Oval Table, HD (10 seating capacity)</v>
      </c>
      <c r="H343" s="223"/>
      <c r="I343" s="253">
        <v>1</v>
      </c>
      <c r="J343" s="254" t="s">
        <v>501</v>
      </c>
      <c r="K343" s="261">
        <v>20000</v>
      </c>
      <c r="L343" s="256">
        <f>Table260616263656667686970717273747577787980818283757_34[[#This Row],[unit Price]]*Table260616263656667686970717273747577787980818283757_34[[#This Row],[TOTAL QUANTITY
(2021 Proposal)]]</f>
        <v>20000</v>
      </c>
      <c r="M343" s="257">
        <v>1</v>
      </c>
      <c r="N343" s="258">
        <v>20000</v>
      </c>
      <c r="O343" s="259"/>
      <c r="P343" s="260" t="s">
        <v>55</v>
      </c>
      <c r="Q343" s="288"/>
      <c r="R343" s="258" t="s">
        <v>55</v>
      </c>
      <c r="S343" s="259"/>
      <c r="T343" s="289" t="s">
        <v>55</v>
      </c>
      <c r="U343" s="290"/>
      <c r="V343" s="291"/>
    </row>
    <row r="344" spans="1:22">
      <c r="A344" s="231" t="s">
        <v>74</v>
      </c>
      <c r="B344" s="230">
        <v>1040601000</v>
      </c>
      <c r="C344" s="232" t="s">
        <v>499</v>
      </c>
      <c r="D344" s="304"/>
      <c r="E344" s="305" t="s">
        <v>507</v>
      </c>
      <c r="F344" s="306" t="s">
        <v>508</v>
      </c>
      <c r="G344" s="222" t="str">
        <f t="shared" si="5"/>
        <v>Table, Wooden (2X8 ft)</v>
      </c>
      <c r="H344" s="236"/>
      <c r="I344" s="273">
        <v>2</v>
      </c>
      <c r="J344" s="274" t="s">
        <v>501</v>
      </c>
      <c r="K344" s="308">
        <v>6000</v>
      </c>
      <c r="L344" s="256">
        <f>Table260616263656667686970717273747577787980818283757_34[[#This Row],[unit Price]]*Table260616263656667686970717273747577787980818283757_34[[#This Row],[TOTAL QUANTITY
(2021 Proposal)]]</f>
        <v>12000</v>
      </c>
      <c r="M344" s="276">
        <v>2</v>
      </c>
      <c r="N344" s="277">
        <v>12000</v>
      </c>
      <c r="O344" s="278"/>
      <c r="P344" s="279"/>
      <c r="Q344" s="297"/>
      <c r="R344" s="277"/>
      <c r="S344" s="278"/>
      <c r="T344" s="298"/>
      <c r="U344" s="299"/>
      <c r="V344" s="300"/>
    </row>
    <row r="345" spans="1:22">
      <c r="A345" s="231" t="s">
        <v>74</v>
      </c>
      <c r="B345" s="230">
        <v>1040601000</v>
      </c>
      <c r="C345" s="232" t="s">
        <v>499</v>
      </c>
      <c r="D345" s="304"/>
      <c r="E345" s="305" t="s">
        <v>507</v>
      </c>
      <c r="F345" s="306" t="s">
        <v>509</v>
      </c>
      <c r="G345" s="222" t="str">
        <f t="shared" si="5"/>
        <v>Table, Wooden (4X8 ft)</v>
      </c>
      <c r="H345" s="236"/>
      <c r="I345" s="273">
        <v>2</v>
      </c>
      <c r="J345" s="274" t="s">
        <v>501</v>
      </c>
      <c r="K345" s="308">
        <v>5000</v>
      </c>
      <c r="L345" s="256">
        <f>Table260616263656667686970717273747577787980818283757_34[[#This Row],[unit Price]]*Table260616263656667686970717273747577787980818283757_34[[#This Row],[TOTAL QUANTITY
(2021 Proposal)]]</f>
        <v>10000</v>
      </c>
      <c r="M345" s="276">
        <v>2</v>
      </c>
      <c r="N345" s="277">
        <v>10000</v>
      </c>
      <c r="O345" s="278"/>
      <c r="P345" s="279"/>
      <c r="Q345" s="297"/>
      <c r="R345" s="277"/>
      <c r="S345" s="278"/>
      <c r="T345" s="298"/>
      <c r="U345" s="299"/>
      <c r="V345" s="300"/>
    </row>
    <row r="346" spans="1:22">
      <c r="A346" s="216" t="s">
        <v>510</v>
      </c>
      <c r="B346" s="230">
        <v>1040601000</v>
      </c>
      <c r="C346" s="237" t="s">
        <v>511</v>
      </c>
      <c r="D346" s="224"/>
      <c r="E346" s="220" t="s">
        <v>512</v>
      </c>
      <c r="F346" s="221" t="s">
        <v>513</v>
      </c>
      <c r="G346" s="222" t="str">
        <f t="shared" si="5"/>
        <v>Cabinet, Filing Cabinet</v>
      </c>
      <c r="H346" s="223"/>
      <c r="I346" s="253">
        <v>1</v>
      </c>
      <c r="J346" s="254" t="s">
        <v>501</v>
      </c>
      <c r="K346" s="261">
        <v>2500</v>
      </c>
      <c r="L346" s="256">
        <f>Table260616263656667686970717273747577787980818283757_34[[#This Row],[unit Price]]*Table260616263656667686970717273747577787980818283757_34[[#This Row],[TOTAL QUANTITY
(2021 Proposal)]]</f>
        <v>2500</v>
      </c>
      <c r="M346" s="257">
        <v>1</v>
      </c>
      <c r="N346" s="258">
        <v>2500</v>
      </c>
      <c r="O346" s="259"/>
      <c r="P346" s="260" t="s">
        <v>55</v>
      </c>
      <c r="Q346" s="288"/>
      <c r="R346" s="258" t="s">
        <v>55</v>
      </c>
      <c r="S346" s="259"/>
      <c r="T346" s="289" t="s">
        <v>55</v>
      </c>
      <c r="U346" s="290"/>
      <c r="V346" s="291"/>
    </row>
    <row r="347" spans="1:22">
      <c r="A347" s="216" t="s">
        <v>61</v>
      </c>
      <c r="B347" s="230">
        <v>1040601000</v>
      </c>
      <c r="C347" s="237" t="s">
        <v>511</v>
      </c>
      <c r="D347" s="224"/>
      <c r="E347" s="220" t="s">
        <v>512</v>
      </c>
      <c r="F347" s="221" t="s">
        <v>513</v>
      </c>
      <c r="G347" s="222" t="str">
        <f t="shared" si="5"/>
        <v>Cabinet, Filing Cabinet</v>
      </c>
      <c r="H347" s="223"/>
      <c r="I347" s="253">
        <v>2</v>
      </c>
      <c r="J347" s="262" t="s">
        <v>501</v>
      </c>
      <c r="K347" s="263">
        <v>2500</v>
      </c>
      <c r="L347" s="256">
        <f>Table260616263656667686970717273747577787980818283757_34[[#This Row],[unit Price]]*Table260616263656667686970717273747577787980818283757_34[[#This Row],[TOTAL QUANTITY
(2021 Proposal)]]</f>
        <v>5000</v>
      </c>
      <c r="M347" s="266">
        <v>2</v>
      </c>
      <c r="N347" s="258">
        <v>5000</v>
      </c>
      <c r="O347" s="267"/>
      <c r="P347" s="260" t="s">
        <v>55</v>
      </c>
      <c r="Q347" s="294"/>
      <c r="R347" s="258" t="s">
        <v>55</v>
      </c>
      <c r="S347" s="309"/>
      <c r="T347" s="289" t="s">
        <v>55</v>
      </c>
      <c r="U347" s="290"/>
      <c r="V347" s="291"/>
    </row>
    <row r="348" spans="1:22">
      <c r="A348" s="216" t="s">
        <v>514</v>
      </c>
      <c r="B348" s="230">
        <v>1040601000</v>
      </c>
      <c r="C348" s="237" t="s">
        <v>511</v>
      </c>
      <c r="D348" s="224"/>
      <c r="E348" s="220" t="s">
        <v>512</v>
      </c>
      <c r="F348" s="221" t="s">
        <v>513</v>
      </c>
      <c r="G348" s="222" t="str">
        <f t="shared" si="5"/>
        <v>Cabinet, Filing Cabinet</v>
      </c>
      <c r="H348" s="223"/>
      <c r="I348" s="253">
        <v>5</v>
      </c>
      <c r="J348" s="254" t="s">
        <v>501</v>
      </c>
      <c r="K348" s="261">
        <v>2500</v>
      </c>
      <c r="L348" s="256">
        <f>Table260616263656667686970717273747577787980818283757_34[[#This Row],[unit Price]]*Table260616263656667686970717273747577787980818283757_34[[#This Row],[TOTAL QUANTITY
(2021 Proposal)]]</f>
        <v>12500</v>
      </c>
      <c r="M348" s="257">
        <v>5</v>
      </c>
      <c r="N348" s="258">
        <v>12500</v>
      </c>
      <c r="O348" s="259"/>
      <c r="P348" s="260" t="s">
        <v>55</v>
      </c>
      <c r="Q348" s="288"/>
      <c r="R348" s="258" t="s">
        <v>55</v>
      </c>
      <c r="S348" s="259"/>
      <c r="T348" s="289" t="s">
        <v>55</v>
      </c>
      <c r="U348" s="290"/>
      <c r="V348" s="291"/>
    </row>
    <row r="349" spans="1:22">
      <c r="A349" s="216" t="s">
        <v>33</v>
      </c>
      <c r="B349" s="230">
        <v>1040601000</v>
      </c>
      <c r="C349" s="237" t="s">
        <v>511</v>
      </c>
      <c r="D349" s="224"/>
      <c r="E349" s="220" t="s">
        <v>512</v>
      </c>
      <c r="F349" s="221" t="s">
        <v>513</v>
      </c>
      <c r="G349" s="222" t="str">
        <f t="shared" si="5"/>
        <v>Cabinet, Filing Cabinet</v>
      </c>
      <c r="H349" s="223"/>
      <c r="I349" s="253">
        <v>1</v>
      </c>
      <c r="J349" s="254" t="s">
        <v>501</v>
      </c>
      <c r="K349" s="261">
        <v>2500</v>
      </c>
      <c r="L349" s="256">
        <f>Table260616263656667686970717273747577787980818283757_34[[#This Row],[unit Price]]*Table260616263656667686970717273747577787980818283757_34[[#This Row],[TOTAL QUANTITY
(2021 Proposal)]]</f>
        <v>2500</v>
      </c>
      <c r="M349" s="257">
        <v>1</v>
      </c>
      <c r="N349" s="258">
        <v>2500</v>
      </c>
      <c r="O349" s="259"/>
      <c r="P349" s="260" t="s">
        <v>55</v>
      </c>
      <c r="Q349" s="288"/>
      <c r="R349" s="258" t="s">
        <v>55</v>
      </c>
      <c r="S349" s="259"/>
      <c r="T349" s="289" t="s">
        <v>55</v>
      </c>
      <c r="U349" s="290"/>
      <c r="V349" s="291"/>
    </row>
    <row r="350" spans="1:22" ht="24">
      <c r="A350" s="216" t="s">
        <v>61</v>
      </c>
      <c r="B350" s="230">
        <v>1040601000</v>
      </c>
      <c r="C350" s="237" t="s">
        <v>511</v>
      </c>
      <c r="D350" s="224"/>
      <c r="E350" s="220" t="s">
        <v>512</v>
      </c>
      <c r="F350" s="221" t="s">
        <v>515</v>
      </c>
      <c r="G350" s="222" t="str">
        <f t="shared" si="5"/>
        <v>Cabinet, Filing Cabinet, wooden, 4 layers w/glass slide cover</v>
      </c>
      <c r="H350" s="223"/>
      <c r="I350" s="253">
        <v>1</v>
      </c>
      <c r="J350" s="262" t="s">
        <v>501</v>
      </c>
      <c r="K350" s="263">
        <v>14000</v>
      </c>
      <c r="L350" s="256">
        <f>Table260616263656667686970717273747577787980818283757_34[[#This Row],[unit Price]]*Table260616263656667686970717273747577787980818283757_34[[#This Row],[TOTAL QUANTITY
(2021 Proposal)]]</f>
        <v>14000</v>
      </c>
      <c r="M350" s="266">
        <v>1</v>
      </c>
      <c r="N350" s="258">
        <v>14000</v>
      </c>
      <c r="O350" s="267"/>
      <c r="P350" s="260" t="s">
        <v>55</v>
      </c>
      <c r="Q350" s="294"/>
      <c r="R350" s="258" t="s">
        <v>55</v>
      </c>
      <c r="S350" s="309"/>
      <c r="T350" s="289" t="s">
        <v>55</v>
      </c>
      <c r="U350" s="290"/>
      <c r="V350" s="291"/>
    </row>
    <row r="351" spans="1:22" ht="24">
      <c r="A351" s="216" t="s">
        <v>64</v>
      </c>
      <c r="B351" s="230">
        <v>1040601000</v>
      </c>
      <c r="C351" s="237" t="s">
        <v>511</v>
      </c>
      <c r="D351" s="224"/>
      <c r="E351" s="220" t="s">
        <v>512</v>
      </c>
      <c r="F351" s="221" t="s">
        <v>515</v>
      </c>
      <c r="G351" s="222" t="str">
        <f t="shared" si="5"/>
        <v>Cabinet, Filing Cabinet, wooden, 4 layers w/glass slide cover</v>
      </c>
      <c r="H351" s="223"/>
      <c r="I351" s="253">
        <v>2</v>
      </c>
      <c r="J351" s="262" t="s">
        <v>501</v>
      </c>
      <c r="K351" s="263">
        <v>14000</v>
      </c>
      <c r="L351" s="256">
        <f>Table260616263656667686970717273747577787980818283757_34[[#This Row],[unit Price]]*Table260616263656667686970717273747577787980818283757_34[[#This Row],[TOTAL QUANTITY
(2021 Proposal)]]</f>
        <v>28000</v>
      </c>
      <c r="M351" s="257"/>
      <c r="N351" s="258" t="s">
        <v>55</v>
      </c>
      <c r="O351" s="259">
        <v>2</v>
      </c>
      <c r="P351" s="260">
        <v>28000</v>
      </c>
      <c r="Q351" s="288"/>
      <c r="R351" s="258" t="s">
        <v>55</v>
      </c>
      <c r="S351" s="259"/>
      <c r="T351" s="289" t="s">
        <v>55</v>
      </c>
      <c r="U351" s="290"/>
      <c r="V351" s="291"/>
    </row>
    <row r="352" spans="1:22" ht="24">
      <c r="A352" s="216" t="s">
        <v>70</v>
      </c>
      <c r="B352" s="230">
        <v>1040601000</v>
      </c>
      <c r="C352" s="237" t="s">
        <v>511</v>
      </c>
      <c r="D352" s="224"/>
      <c r="E352" s="220" t="s">
        <v>512</v>
      </c>
      <c r="F352" s="221" t="s">
        <v>515</v>
      </c>
      <c r="G352" s="222" t="str">
        <f t="shared" si="5"/>
        <v>Cabinet, Filing Cabinet, wooden, 4 layers w/glass slide cover</v>
      </c>
      <c r="H352" s="223"/>
      <c r="I352" s="253">
        <v>1</v>
      </c>
      <c r="J352" s="254" t="s">
        <v>501</v>
      </c>
      <c r="K352" s="261">
        <v>14000</v>
      </c>
      <c r="L352" s="256">
        <f>Table260616263656667686970717273747577787980818283757_34[[#This Row],[unit Price]]*Table260616263656667686970717273747577787980818283757_34[[#This Row],[TOTAL QUANTITY
(2021 Proposal)]]</f>
        <v>14000</v>
      </c>
      <c r="M352" s="257">
        <v>1</v>
      </c>
      <c r="N352" s="258">
        <v>14000</v>
      </c>
      <c r="O352" s="259"/>
      <c r="P352" s="260" t="s">
        <v>55</v>
      </c>
      <c r="Q352" s="288"/>
      <c r="R352" s="258" t="s">
        <v>55</v>
      </c>
      <c r="S352" s="259"/>
      <c r="T352" s="289" t="s">
        <v>55</v>
      </c>
      <c r="U352" s="290"/>
      <c r="V352" s="291"/>
    </row>
    <row r="353" spans="1:22">
      <c r="A353" s="216" t="s">
        <v>67</v>
      </c>
      <c r="B353" s="230">
        <v>1040601000</v>
      </c>
      <c r="C353" s="237" t="s">
        <v>511</v>
      </c>
      <c r="D353" s="224"/>
      <c r="E353" s="220" t="s">
        <v>512</v>
      </c>
      <c r="F353" s="221" t="s">
        <v>516</v>
      </c>
      <c r="G353" s="222" t="str">
        <f t="shared" si="5"/>
        <v>Cabinet, Filing Cabinet; 4 layer, vertical filing</v>
      </c>
      <c r="H353" s="223" t="s">
        <v>517</v>
      </c>
      <c r="I353" s="253">
        <v>1</v>
      </c>
      <c r="J353" s="254" t="s">
        <v>501</v>
      </c>
      <c r="K353" s="261">
        <v>10000</v>
      </c>
      <c r="L353" s="256">
        <f>Table260616263656667686970717273747577787980818283757_34[[#This Row],[unit Price]]*Table260616263656667686970717273747577787980818283757_34[[#This Row],[TOTAL QUANTITY
(2021 Proposal)]]</f>
        <v>10000</v>
      </c>
      <c r="M353" s="257">
        <v>1</v>
      </c>
      <c r="N353" s="258">
        <v>10000</v>
      </c>
      <c r="O353" s="259"/>
      <c r="P353" s="260" t="s">
        <v>55</v>
      </c>
      <c r="Q353" s="288"/>
      <c r="R353" s="258" t="s">
        <v>55</v>
      </c>
      <c r="S353" s="259"/>
      <c r="T353" s="289" t="s">
        <v>55</v>
      </c>
      <c r="U353" s="290"/>
      <c r="V353" s="291"/>
    </row>
    <row r="354" spans="1:22">
      <c r="A354" s="216" t="s">
        <v>72</v>
      </c>
      <c r="B354" s="230">
        <v>1040601000</v>
      </c>
      <c r="C354" s="237" t="s">
        <v>511</v>
      </c>
      <c r="D354" s="224"/>
      <c r="E354" s="220" t="s">
        <v>512</v>
      </c>
      <c r="F354" s="221" t="s">
        <v>516</v>
      </c>
      <c r="G354" s="222" t="str">
        <f t="shared" si="5"/>
        <v>Cabinet, Filing Cabinet; 4 layer, vertical filing</v>
      </c>
      <c r="H354" s="223"/>
      <c r="I354" s="253">
        <v>1</v>
      </c>
      <c r="J354" s="254" t="s">
        <v>501</v>
      </c>
      <c r="K354" s="261">
        <v>10000</v>
      </c>
      <c r="L354" s="256">
        <f>Table260616263656667686970717273747577787980818283757_34[[#This Row],[unit Price]]*Table260616263656667686970717273747577787980818283757_34[[#This Row],[TOTAL QUANTITY
(2021 Proposal)]]</f>
        <v>10000</v>
      </c>
      <c r="M354" s="257">
        <v>1</v>
      </c>
      <c r="N354" s="258">
        <v>10000</v>
      </c>
      <c r="O354" s="259"/>
      <c r="P354" s="260" t="s">
        <v>55</v>
      </c>
      <c r="Q354" s="288"/>
      <c r="R354" s="258" t="s">
        <v>55</v>
      </c>
      <c r="S354" s="259"/>
      <c r="T354" s="289" t="s">
        <v>55</v>
      </c>
      <c r="U354" s="290"/>
      <c r="V354" s="291"/>
    </row>
    <row r="355" spans="1:22">
      <c r="A355" s="216" t="s">
        <v>510</v>
      </c>
      <c r="B355" s="230">
        <v>1040601000</v>
      </c>
      <c r="C355" s="237" t="s">
        <v>511</v>
      </c>
      <c r="D355" s="224"/>
      <c r="E355" s="220" t="s">
        <v>512</v>
      </c>
      <c r="F355" s="221" t="s">
        <v>518</v>
      </c>
      <c r="G355" s="222" t="str">
        <f t="shared" si="5"/>
        <v>Cabinet, Locker Cabinet</v>
      </c>
      <c r="H355" s="223"/>
      <c r="I355" s="253">
        <v>1</v>
      </c>
      <c r="J355" s="254" t="s">
        <v>36</v>
      </c>
      <c r="K355" s="261">
        <v>10000</v>
      </c>
      <c r="L355" s="256">
        <f>Table260616263656667686970717273747577787980818283757_34[[#This Row],[unit Price]]*Table260616263656667686970717273747577787980818283757_34[[#This Row],[TOTAL QUANTITY
(2021 Proposal)]]</f>
        <v>10000</v>
      </c>
      <c r="M355" s="257">
        <v>1</v>
      </c>
      <c r="N355" s="258">
        <v>10000</v>
      </c>
      <c r="O355" s="259"/>
      <c r="P355" s="260" t="s">
        <v>55</v>
      </c>
      <c r="Q355" s="288"/>
      <c r="R355" s="258" t="s">
        <v>55</v>
      </c>
      <c r="S355" s="259"/>
      <c r="T355" s="289" t="s">
        <v>55</v>
      </c>
      <c r="U355" s="290"/>
      <c r="V355" s="291"/>
    </row>
    <row r="356" spans="1:22">
      <c r="A356" s="216" t="s">
        <v>63</v>
      </c>
      <c r="B356" s="230">
        <v>1040601000</v>
      </c>
      <c r="C356" s="237" t="s">
        <v>511</v>
      </c>
      <c r="D356" s="224"/>
      <c r="E356" s="220" t="s">
        <v>512</v>
      </c>
      <c r="F356" s="221" t="s">
        <v>518</v>
      </c>
      <c r="G356" s="222" t="str">
        <f t="shared" si="5"/>
        <v>Cabinet, Locker Cabinet</v>
      </c>
      <c r="H356" s="227"/>
      <c r="I356" s="268">
        <v>2</v>
      </c>
      <c r="J356" s="269" t="s">
        <v>36</v>
      </c>
      <c r="K356" s="270">
        <v>10000</v>
      </c>
      <c r="L356" s="256">
        <f>Table260616263656667686970717273747577787980818283757_34[[#This Row],[unit Price]]*Table260616263656667686970717273747577787980818283757_34[[#This Row],[TOTAL QUANTITY
(2021 Proposal)]]</f>
        <v>20000</v>
      </c>
      <c r="M356" s="271">
        <v>2</v>
      </c>
      <c r="N356" s="258">
        <v>20000</v>
      </c>
      <c r="O356" s="272"/>
      <c r="P356" s="260" t="s">
        <v>55</v>
      </c>
      <c r="Q356" s="296"/>
      <c r="R356" s="258" t="s">
        <v>55</v>
      </c>
      <c r="S356" s="272"/>
      <c r="T356" s="289" t="s">
        <v>55</v>
      </c>
      <c r="U356" s="290"/>
      <c r="V356" s="291"/>
    </row>
    <row r="357" spans="1:22">
      <c r="A357" s="216" t="s">
        <v>64</v>
      </c>
      <c r="B357" s="230">
        <v>1040601000</v>
      </c>
      <c r="C357" s="237" t="s">
        <v>511</v>
      </c>
      <c r="D357" s="224"/>
      <c r="E357" s="220" t="s">
        <v>512</v>
      </c>
      <c r="F357" s="221" t="s">
        <v>518</v>
      </c>
      <c r="G357" s="222" t="str">
        <f t="shared" si="5"/>
        <v>Cabinet, Locker Cabinet</v>
      </c>
      <c r="H357" s="223"/>
      <c r="I357" s="253">
        <v>1</v>
      </c>
      <c r="J357" s="262" t="s">
        <v>36</v>
      </c>
      <c r="K357" s="263">
        <v>10000</v>
      </c>
      <c r="L357" s="256">
        <f>Table260616263656667686970717273747577787980818283757_34[[#This Row],[unit Price]]*Table260616263656667686970717273747577787980818283757_34[[#This Row],[TOTAL QUANTITY
(2021 Proposal)]]</f>
        <v>10000</v>
      </c>
      <c r="M357" s="257"/>
      <c r="N357" s="258" t="s">
        <v>55</v>
      </c>
      <c r="O357" s="259">
        <v>1</v>
      </c>
      <c r="P357" s="260">
        <v>10000</v>
      </c>
      <c r="Q357" s="288"/>
      <c r="R357" s="258" t="s">
        <v>55</v>
      </c>
      <c r="S357" s="259"/>
      <c r="T357" s="289" t="s">
        <v>55</v>
      </c>
      <c r="U357" s="290"/>
      <c r="V357" s="291"/>
    </row>
    <row r="358" spans="1:22">
      <c r="A358" s="216" t="s">
        <v>503</v>
      </c>
      <c r="B358" s="230">
        <v>1040601000</v>
      </c>
      <c r="C358" s="237" t="s">
        <v>511</v>
      </c>
      <c r="D358" s="224"/>
      <c r="E358" s="220" t="s">
        <v>512</v>
      </c>
      <c r="F358" s="221" t="s">
        <v>518</v>
      </c>
      <c r="G358" s="222" t="str">
        <f t="shared" si="5"/>
        <v>Cabinet, Locker Cabinet</v>
      </c>
      <c r="H358" s="223"/>
      <c r="I358" s="253">
        <v>1</v>
      </c>
      <c r="J358" s="254" t="s">
        <v>36</v>
      </c>
      <c r="K358" s="261">
        <v>10000</v>
      </c>
      <c r="L358" s="256">
        <f>Table260616263656667686970717273747577787980818283757_34[[#This Row],[unit Price]]*Table260616263656667686970717273747577787980818283757_34[[#This Row],[TOTAL QUANTITY
(2021 Proposal)]]</f>
        <v>10000</v>
      </c>
      <c r="M358" s="257">
        <v>1</v>
      </c>
      <c r="N358" s="258">
        <v>10000</v>
      </c>
      <c r="O358" s="259"/>
      <c r="P358" s="260" t="s">
        <v>55</v>
      </c>
      <c r="Q358" s="288"/>
      <c r="R358" s="258" t="s">
        <v>55</v>
      </c>
      <c r="S358" s="259"/>
      <c r="T358" s="289" t="s">
        <v>55</v>
      </c>
      <c r="U358" s="290"/>
      <c r="V358" s="291"/>
    </row>
    <row r="359" spans="1:22">
      <c r="A359" s="216" t="s">
        <v>514</v>
      </c>
      <c r="B359" s="230">
        <v>1040601000</v>
      </c>
      <c r="C359" s="237" t="s">
        <v>511</v>
      </c>
      <c r="D359" s="224"/>
      <c r="E359" s="220" t="s">
        <v>512</v>
      </c>
      <c r="F359" s="221" t="s">
        <v>518</v>
      </c>
      <c r="G359" s="222" t="str">
        <f t="shared" si="5"/>
        <v>Cabinet, Locker Cabinet</v>
      </c>
      <c r="H359" s="223"/>
      <c r="I359" s="253">
        <v>1</v>
      </c>
      <c r="J359" s="254" t="s">
        <v>36</v>
      </c>
      <c r="K359" s="261">
        <v>10000</v>
      </c>
      <c r="L359" s="256">
        <f>Table260616263656667686970717273747577787980818283757_34[[#This Row],[unit Price]]*Table260616263656667686970717273747577787980818283757_34[[#This Row],[TOTAL QUANTITY
(2021 Proposal)]]</f>
        <v>10000</v>
      </c>
      <c r="M359" s="257">
        <v>1</v>
      </c>
      <c r="N359" s="258">
        <v>10000</v>
      </c>
      <c r="O359" s="259"/>
      <c r="P359" s="260" t="s">
        <v>55</v>
      </c>
      <c r="Q359" s="288"/>
      <c r="R359" s="258" t="s">
        <v>55</v>
      </c>
      <c r="S359" s="259"/>
      <c r="T359" s="289" t="s">
        <v>55</v>
      </c>
      <c r="U359" s="290"/>
      <c r="V359" s="291"/>
    </row>
    <row r="360" spans="1:22">
      <c r="A360" s="216" t="s">
        <v>71</v>
      </c>
      <c r="B360" s="230">
        <v>1040601000</v>
      </c>
      <c r="C360" s="237" t="s">
        <v>511</v>
      </c>
      <c r="D360" s="224"/>
      <c r="E360" s="220" t="s">
        <v>512</v>
      </c>
      <c r="F360" s="221" t="s">
        <v>518</v>
      </c>
      <c r="G360" s="222" t="str">
        <f t="shared" si="5"/>
        <v>Cabinet, Locker Cabinet</v>
      </c>
      <c r="H360" s="223"/>
      <c r="I360" s="253">
        <v>1</v>
      </c>
      <c r="J360" s="254" t="s">
        <v>36</v>
      </c>
      <c r="K360" s="261">
        <v>10000</v>
      </c>
      <c r="L360" s="256">
        <f>Table260616263656667686970717273747577787980818283757_34[[#This Row],[unit Price]]*Table260616263656667686970717273747577787980818283757_34[[#This Row],[TOTAL QUANTITY
(2021 Proposal)]]</f>
        <v>10000</v>
      </c>
      <c r="M360" s="257">
        <v>1</v>
      </c>
      <c r="N360" s="258">
        <v>10000</v>
      </c>
      <c r="O360" s="259"/>
      <c r="P360" s="260" t="s">
        <v>55</v>
      </c>
      <c r="Q360" s="288"/>
      <c r="R360" s="258" t="s">
        <v>55</v>
      </c>
      <c r="S360" s="259"/>
      <c r="T360" s="289" t="s">
        <v>55</v>
      </c>
      <c r="U360" s="290"/>
      <c r="V360" s="291"/>
    </row>
    <row r="361" spans="1:22">
      <c r="A361" s="216" t="s">
        <v>64</v>
      </c>
      <c r="B361" s="230">
        <v>1040601000</v>
      </c>
      <c r="C361" s="237" t="s">
        <v>511</v>
      </c>
      <c r="D361" s="224"/>
      <c r="E361" s="220" t="s">
        <v>512</v>
      </c>
      <c r="F361" s="221" t="s">
        <v>519</v>
      </c>
      <c r="G361" s="222" t="str">
        <f t="shared" si="5"/>
        <v>Cabinet, Steel Filing Cabinet</v>
      </c>
      <c r="H361" s="223"/>
      <c r="I361" s="253">
        <v>1</v>
      </c>
      <c r="J361" s="262" t="s">
        <v>501</v>
      </c>
      <c r="K361" s="263">
        <v>12000</v>
      </c>
      <c r="L361" s="256">
        <f>Table260616263656667686970717273747577787980818283757_34[[#This Row],[unit Price]]*Table260616263656667686970717273747577787980818283757_34[[#This Row],[TOTAL QUANTITY
(2021 Proposal)]]</f>
        <v>12000</v>
      </c>
      <c r="M361" s="257"/>
      <c r="N361" s="258" t="s">
        <v>55</v>
      </c>
      <c r="O361" s="259">
        <v>1</v>
      </c>
      <c r="P361" s="260">
        <v>12000</v>
      </c>
      <c r="Q361" s="288"/>
      <c r="R361" s="258" t="s">
        <v>55</v>
      </c>
      <c r="S361" s="259"/>
      <c r="T361" s="289" t="s">
        <v>55</v>
      </c>
      <c r="U361" s="290"/>
      <c r="V361" s="291"/>
    </row>
    <row r="362" spans="1:22">
      <c r="A362" s="216" t="s">
        <v>67</v>
      </c>
      <c r="B362" s="230">
        <v>1040601000</v>
      </c>
      <c r="C362" s="237" t="s">
        <v>511</v>
      </c>
      <c r="D362" s="224"/>
      <c r="E362" s="220" t="s">
        <v>512</v>
      </c>
      <c r="F362" s="221" t="s">
        <v>519</v>
      </c>
      <c r="G362" s="222" t="str">
        <f t="shared" si="5"/>
        <v>Cabinet, Steel Filing Cabinet</v>
      </c>
      <c r="H362" s="223" t="s">
        <v>517</v>
      </c>
      <c r="I362" s="253">
        <v>1</v>
      </c>
      <c r="J362" s="254" t="s">
        <v>501</v>
      </c>
      <c r="K362" s="261">
        <v>12000</v>
      </c>
      <c r="L362" s="256">
        <f>Table260616263656667686970717273747577787980818283757_34[[#This Row],[unit Price]]*Table260616263656667686970717273747577787980818283757_34[[#This Row],[TOTAL QUANTITY
(2021 Proposal)]]</f>
        <v>12000</v>
      </c>
      <c r="M362" s="257">
        <v>1</v>
      </c>
      <c r="N362" s="258">
        <v>12000</v>
      </c>
      <c r="O362" s="259"/>
      <c r="P362" s="260" t="s">
        <v>55</v>
      </c>
      <c r="Q362" s="288"/>
      <c r="R362" s="258" t="s">
        <v>55</v>
      </c>
      <c r="S362" s="259"/>
      <c r="T362" s="289" t="s">
        <v>55</v>
      </c>
      <c r="U362" s="290"/>
      <c r="V362" s="291"/>
    </row>
    <row r="363" spans="1:22">
      <c r="A363" s="216" t="s">
        <v>33</v>
      </c>
      <c r="B363" s="230">
        <v>1040601000</v>
      </c>
      <c r="C363" s="237" t="s">
        <v>511</v>
      </c>
      <c r="D363" s="224"/>
      <c r="E363" s="220" t="s">
        <v>512</v>
      </c>
      <c r="F363" s="221" t="s">
        <v>519</v>
      </c>
      <c r="G363" s="222" t="str">
        <f t="shared" si="5"/>
        <v>Cabinet, Steel Filing Cabinet</v>
      </c>
      <c r="H363" s="223"/>
      <c r="I363" s="253">
        <v>1</v>
      </c>
      <c r="J363" s="254" t="s">
        <v>501</v>
      </c>
      <c r="K363" s="261">
        <v>12000</v>
      </c>
      <c r="L363" s="256">
        <f>Table260616263656667686970717273747577787980818283757_34[[#This Row],[unit Price]]*Table260616263656667686970717273747577787980818283757_34[[#This Row],[TOTAL QUANTITY
(2021 Proposal)]]</f>
        <v>12000</v>
      </c>
      <c r="M363" s="257">
        <v>1</v>
      </c>
      <c r="N363" s="258">
        <v>12000</v>
      </c>
      <c r="O363" s="259"/>
      <c r="P363" s="260" t="s">
        <v>55</v>
      </c>
      <c r="Q363" s="288"/>
      <c r="R363" s="258" t="s">
        <v>55</v>
      </c>
      <c r="S363" s="259"/>
      <c r="T363" s="289" t="s">
        <v>55</v>
      </c>
      <c r="U363" s="290"/>
      <c r="V363" s="291"/>
    </row>
    <row r="364" spans="1:22">
      <c r="A364" s="216" t="s">
        <v>56</v>
      </c>
      <c r="B364" s="230">
        <v>1040601000</v>
      </c>
      <c r="C364" s="237" t="s">
        <v>511</v>
      </c>
      <c r="D364" s="224"/>
      <c r="E364" s="220" t="s">
        <v>512</v>
      </c>
      <c r="F364" s="221" t="s">
        <v>520</v>
      </c>
      <c r="G364" s="222" t="str">
        <f t="shared" si="5"/>
        <v>Cabinet, Storage Cabinet</v>
      </c>
      <c r="H364" s="223"/>
      <c r="I364" s="253">
        <v>1</v>
      </c>
      <c r="J364" s="254" t="s">
        <v>501</v>
      </c>
      <c r="K364" s="261">
        <v>12000</v>
      </c>
      <c r="L364" s="256">
        <f>Table260616263656667686970717273747577787980818283757_34[[#This Row],[unit Price]]*Table260616263656667686970717273747577787980818283757_34[[#This Row],[TOTAL QUANTITY
(2021 Proposal)]]</f>
        <v>12000</v>
      </c>
      <c r="M364" s="257">
        <v>1</v>
      </c>
      <c r="N364" s="258">
        <v>12000</v>
      </c>
      <c r="O364" s="259"/>
      <c r="P364" s="260" t="s">
        <v>55</v>
      </c>
      <c r="Q364" s="288"/>
      <c r="R364" s="258" t="s">
        <v>55</v>
      </c>
      <c r="S364" s="259"/>
      <c r="T364" s="289" t="s">
        <v>55</v>
      </c>
      <c r="U364" s="290"/>
      <c r="V364" s="291"/>
    </row>
    <row r="365" spans="1:22">
      <c r="A365" s="216" t="s">
        <v>64</v>
      </c>
      <c r="B365" s="230">
        <v>1040601000</v>
      </c>
      <c r="C365" s="237" t="s">
        <v>511</v>
      </c>
      <c r="D365" s="224"/>
      <c r="E365" s="220" t="s">
        <v>512</v>
      </c>
      <c r="F365" s="221" t="s">
        <v>520</v>
      </c>
      <c r="G365" s="222" t="str">
        <f t="shared" si="5"/>
        <v>Cabinet, Storage Cabinet</v>
      </c>
      <c r="H365" s="223"/>
      <c r="I365" s="253">
        <v>2</v>
      </c>
      <c r="J365" s="262" t="s">
        <v>501</v>
      </c>
      <c r="K365" s="263">
        <v>12000</v>
      </c>
      <c r="L365" s="256">
        <f>Table260616263656667686970717273747577787980818283757_34[[#This Row],[unit Price]]*Table260616263656667686970717273747577787980818283757_34[[#This Row],[TOTAL QUANTITY
(2021 Proposal)]]</f>
        <v>24000</v>
      </c>
      <c r="M365" s="257"/>
      <c r="N365" s="258" t="s">
        <v>55</v>
      </c>
      <c r="O365" s="259">
        <v>2</v>
      </c>
      <c r="P365" s="260">
        <v>24000</v>
      </c>
      <c r="Q365" s="288"/>
      <c r="R365" s="258" t="s">
        <v>55</v>
      </c>
      <c r="S365" s="259"/>
      <c r="T365" s="289" t="s">
        <v>55</v>
      </c>
      <c r="U365" s="290"/>
      <c r="V365" s="291"/>
    </row>
    <row r="366" spans="1:22">
      <c r="A366" s="216" t="s">
        <v>66</v>
      </c>
      <c r="B366" s="230">
        <v>1040601000</v>
      </c>
      <c r="C366" s="237" t="s">
        <v>511</v>
      </c>
      <c r="D366" s="224"/>
      <c r="E366" s="220" t="s">
        <v>512</v>
      </c>
      <c r="F366" s="221" t="s">
        <v>520</v>
      </c>
      <c r="G366" s="222" t="str">
        <f t="shared" si="5"/>
        <v>Cabinet, Storage Cabinet</v>
      </c>
      <c r="H366" s="223">
        <v>0</v>
      </c>
      <c r="I366" s="253">
        <v>1</v>
      </c>
      <c r="J366" s="254" t="s">
        <v>501</v>
      </c>
      <c r="K366" s="261">
        <v>12000</v>
      </c>
      <c r="L366" s="256">
        <f>Table260616263656667686970717273747577787980818283757_34[[#This Row],[unit Price]]*Table260616263656667686970717273747577787980818283757_34[[#This Row],[TOTAL QUANTITY
(2021 Proposal)]]</f>
        <v>12000</v>
      </c>
      <c r="M366" s="257">
        <v>1</v>
      </c>
      <c r="N366" s="258">
        <v>12000</v>
      </c>
      <c r="O366" s="259"/>
      <c r="P366" s="260" t="s">
        <v>55</v>
      </c>
      <c r="Q366" s="288"/>
      <c r="R366" s="258" t="s">
        <v>55</v>
      </c>
      <c r="S366" s="259"/>
      <c r="T366" s="289" t="s">
        <v>55</v>
      </c>
      <c r="U366" s="290"/>
      <c r="V366" s="291"/>
    </row>
    <row r="367" spans="1:22">
      <c r="A367" s="216" t="s">
        <v>33</v>
      </c>
      <c r="B367" s="230">
        <v>1040601000</v>
      </c>
      <c r="C367" s="237" t="s">
        <v>511</v>
      </c>
      <c r="D367" s="224"/>
      <c r="E367" s="220" t="s">
        <v>512</v>
      </c>
      <c r="F367" s="221" t="s">
        <v>520</v>
      </c>
      <c r="G367" s="222" t="str">
        <f t="shared" si="5"/>
        <v>Cabinet, Storage Cabinet</v>
      </c>
      <c r="H367" s="223"/>
      <c r="I367" s="253">
        <v>1</v>
      </c>
      <c r="J367" s="254" t="s">
        <v>501</v>
      </c>
      <c r="K367" s="261">
        <v>12000</v>
      </c>
      <c r="L367" s="256">
        <f>Table260616263656667686970717273747577787980818283757_34[[#This Row],[unit Price]]*Table260616263656667686970717273747577787980818283757_34[[#This Row],[TOTAL QUANTITY
(2021 Proposal)]]</f>
        <v>12000</v>
      </c>
      <c r="M367" s="257">
        <v>1</v>
      </c>
      <c r="N367" s="258">
        <v>12000</v>
      </c>
      <c r="O367" s="259"/>
      <c r="P367" s="260" t="s">
        <v>55</v>
      </c>
      <c r="Q367" s="288"/>
      <c r="R367" s="258" t="s">
        <v>55</v>
      </c>
      <c r="S367" s="259"/>
      <c r="T367" s="289" t="s">
        <v>55</v>
      </c>
      <c r="U367" s="290"/>
      <c r="V367" s="291"/>
    </row>
    <row r="368" spans="1:22">
      <c r="A368" s="231" t="s">
        <v>74</v>
      </c>
      <c r="B368" s="230">
        <v>1040601000</v>
      </c>
      <c r="C368" s="307" t="s">
        <v>511</v>
      </c>
      <c r="D368" s="233"/>
      <c r="E368" s="305" t="s">
        <v>512</v>
      </c>
      <c r="F368" s="306" t="s">
        <v>520</v>
      </c>
      <c r="G368" s="222" t="str">
        <f t="shared" si="5"/>
        <v>Cabinet, Storage Cabinet</v>
      </c>
      <c r="H368" s="236"/>
      <c r="I368" s="273">
        <v>5</v>
      </c>
      <c r="J368" s="274" t="s">
        <v>501</v>
      </c>
      <c r="K368" s="275">
        <v>12000</v>
      </c>
      <c r="L368" s="256">
        <f>Table260616263656667686970717273747577787980818283757_34[[#This Row],[unit Price]]*Table260616263656667686970717273747577787980818283757_34[[#This Row],[TOTAL QUANTITY
(2021 Proposal)]]</f>
        <v>60000</v>
      </c>
      <c r="M368" s="276">
        <v>5</v>
      </c>
      <c r="N368" s="277">
        <v>60000</v>
      </c>
      <c r="O368" s="278"/>
      <c r="P368" s="279" t="s">
        <v>55</v>
      </c>
      <c r="Q368" s="297"/>
      <c r="R368" s="277" t="s">
        <v>55</v>
      </c>
      <c r="S368" s="278"/>
      <c r="T368" s="298" t="s">
        <v>55</v>
      </c>
      <c r="U368" s="299"/>
      <c r="V368" s="300"/>
    </row>
    <row r="369" spans="1:22">
      <c r="A369" s="216" t="s">
        <v>56</v>
      </c>
      <c r="B369" s="230">
        <v>1040601000</v>
      </c>
      <c r="C369" s="237" t="s">
        <v>511</v>
      </c>
      <c r="D369" s="224"/>
      <c r="E369" s="220" t="s">
        <v>505</v>
      </c>
      <c r="F369" s="221" t="s">
        <v>521</v>
      </c>
      <c r="G369" s="222" t="str">
        <f t="shared" si="5"/>
        <v>Chair and Table, Chair and table</v>
      </c>
      <c r="H369" s="223"/>
      <c r="I369" s="253">
        <v>1</v>
      </c>
      <c r="J369" s="254" t="s">
        <v>36</v>
      </c>
      <c r="K369" s="261">
        <v>10000</v>
      </c>
      <c r="L369" s="256">
        <f>Table260616263656667686970717273747577787980818283757_34[[#This Row],[unit Price]]*Table260616263656667686970717273747577787980818283757_34[[#This Row],[TOTAL QUANTITY
(2021 Proposal)]]</f>
        <v>10000</v>
      </c>
      <c r="M369" s="257">
        <v>1</v>
      </c>
      <c r="N369" s="258">
        <v>10000</v>
      </c>
      <c r="O369" s="259"/>
      <c r="P369" s="260" t="s">
        <v>55</v>
      </c>
      <c r="Q369" s="288"/>
      <c r="R369" s="258" t="s">
        <v>55</v>
      </c>
      <c r="S369" s="259"/>
      <c r="T369" s="289" t="s">
        <v>55</v>
      </c>
      <c r="U369" s="290"/>
      <c r="V369" s="291"/>
    </row>
    <row r="370" spans="1:22">
      <c r="A370" s="216" t="s">
        <v>510</v>
      </c>
      <c r="B370" s="230">
        <v>1040601000</v>
      </c>
      <c r="C370" s="237" t="s">
        <v>511</v>
      </c>
      <c r="D370" s="224"/>
      <c r="E370" s="220" t="s">
        <v>505</v>
      </c>
      <c r="F370" s="221" t="s">
        <v>521</v>
      </c>
      <c r="G370" s="222" t="str">
        <f t="shared" si="5"/>
        <v>Chair and Table, Chair and table</v>
      </c>
      <c r="H370" s="223"/>
      <c r="I370" s="253">
        <v>1</v>
      </c>
      <c r="J370" s="254" t="s">
        <v>36</v>
      </c>
      <c r="K370" s="261">
        <v>10000</v>
      </c>
      <c r="L370" s="256">
        <f>Table260616263656667686970717273747577787980818283757_34[[#This Row],[unit Price]]*Table260616263656667686970717273747577787980818283757_34[[#This Row],[TOTAL QUANTITY
(2021 Proposal)]]</f>
        <v>10000</v>
      </c>
      <c r="M370" s="257">
        <v>1</v>
      </c>
      <c r="N370" s="258">
        <v>10000</v>
      </c>
      <c r="O370" s="259"/>
      <c r="P370" s="260" t="s">
        <v>55</v>
      </c>
      <c r="Q370" s="288"/>
      <c r="R370" s="258" t="s">
        <v>55</v>
      </c>
      <c r="S370" s="259"/>
      <c r="T370" s="289" t="s">
        <v>55</v>
      </c>
      <c r="U370" s="290"/>
      <c r="V370" s="291"/>
    </row>
    <row r="371" spans="1:22">
      <c r="A371" s="216" t="s">
        <v>522</v>
      </c>
      <c r="B371" s="230">
        <v>1040601000</v>
      </c>
      <c r="C371" s="237" t="s">
        <v>511</v>
      </c>
      <c r="D371" s="224"/>
      <c r="E371" s="220" t="s">
        <v>505</v>
      </c>
      <c r="F371" s="221" t="s">
        <v>521</v>
      </c>
      <c r="G371" s="222" t="str">
        <f t="shared" si="5"/>
        <v>Chair and Table, Chair and table</v>
      </c>
      <c r="H371" s="223"/>
      <c r="I371" s="253">
        <v>1</v>
      </c>
      <c r="J371" s="254" t="s">
        <v>36</v>
      </c>
      <c r="K371" s="261">
        <v>10000</v>
      </c>
      <c r="L371" s="256">
        <f>Table260616263656667686970717273747577787980818283757_34[[#This Row],[unit Price]]*Table260616263656667686970717273747577787980818283757_34[[#This Row],[TOTAL QUANTITY
(2021 Proposal)]]</f>
        <v>10000</v>
      </c>
      <c r="M371" s="257">
        <v>1</v>
      </c>
      <c r="N371" s="258">
        <v>10000</v>
      </c>
      <c r="O371" s="259"/>
      <c r="P371" s="260" t="s">
        <v>55</v>
      </c>
      <c r="Q371" s="288"/>
      <c r="R371" s="258" t="s">
        <v>55</v>
      </c>
      <c r="S371" s="259"/>
      <c r="T371" s="289" t="s">
        <v>55</v>
      </c>
      <c r="U371" s="290"/>
      <c r="V371" s="291"/>
    </row>
    <row r="372" spans="1:22">
      <c r="A372" s="216" t="s">
        <v>68</v>
      </c>
      <c r="B372" s="230">
        <v>1040601000</v>
      </c>
      <c r="C372" s="237" t="s">
        <v>511</v>
      </c>
      <c r="D372" s="224"/>
      <c r="E372" s="220" t="s">
        <v>505</v>
      </c>
      <c r="F372" s="221" t="s">
        <v>521</v>
      </c>
      <c r="G372" s="222" t="str">
        <f t="shared" si="5"/>
        <v>Chair and Table, Chair and table</v>
      </c>
      <c r="H372" s="223"/>
      <c r="I372" s="253">
        <v>1</v>
      </c>
      <c r="J372" s="254" t="s">
        <v>36</v>
      </c>
      <c r="K372" s="261">
        <v>10000</v>
      </c>
      <c r="L372" s="256">
        <f>Table260616263656667686970717273747577787980818283757_34[[#This Row],[unit Price]]*Table260616263656667686970717273747577787980818283757_34[[#This Row],[TOTAL QUANTITY
(2021 Proposal)]]</f>
        <v>10000</v>
      </c>
      <c r="M372" s="257"/>
      <c r="N372" s="258" t="s">
        <v>55</v>
      </c>
      <c r="O372" s="259"/>
      <c r="P372" s="260" t="s">
        <v>55</v>
      </c>
      <c r="Q372" s="288"/>
      <c r="R372" s="258" t="s">
        <v>55</v>
      </c>
      <c r="S372" s="259"/>
      <c r="T372" s="289" t="s">
        <v>55</v>
      </c>
      <c r="U372" s="290"/>
      <c r="V372" s="291"/>
    </row>
    <row r="373" spans="1:22">
      <c r="A373" s="216" t="s">
        <v>70</v>
      </c>
      <c r="B373" s="230">
        <v>1040601000</v>
      </c>
      <c r="C373" s="237" t="s">
        <v>511</v>
      </c>
      <c r="D373" s="224"/>
      <c r="E373" s="220" t="s">
        <v>505</v>
      </c>
      <c r="F373" s="221" t="s">
        <v>521</v>
      </c>
      <c r="G373" s="222" t="str">
        <f t="shared" si="5"/>
        <v>Chair and Table, Chair and table</v>
      </c>
      <c r="H373" s="223"/>
      <c r="I373" s="253">
        <v>2</v>
      </c>
      <c r="J373" s="254" t="s">
        <v>36</v>
      </c>
      <c r="K373" s="261">
        <v>10000</v>
      </c>
      <c r="L373" s="256">
        <f>Table260616263656667686970717273747577787980818283757_34[[#This Row],[unit Price]]*Table260616263656667686970717273747577787980818283757_34[[#This Row],[TOTAL QUANTITY
(2021 Proposal)]]</f>
        <v>20000</v>
      </c>
      <c r="M373" s="257">
        <v>2</v>
      </c>
      <c r="N373" s="258">
        <v>20000</v>
      </c>
      <c r="O373" s="259"/>
      <c r="P373" s="260" t="s">
        <v>55</v>
      </c>
      <c r="Q373" s="288"/>
      <c r="R373" s="258" t="s">
        <v>55</v>
      </c>
      <c r="S373" s="259"/>
      <c r="T373" s="289" t="s">
        <v>55</v>
      </c>
      <c r="U373" s="290"/>
      <c r="V373" s="291"/>
    </row>
    <row r="374" spans="1:22">
      <c r="A374" s="216" t="s">
        <v>33</v>
      </c>
      <c r="B374" s="230">
        <v>1040601000</v>
      </c>
      <c r="C374" s="237" t="s">
        <v>511</v>
      </c>
      <c r="D374" s="224"/>
      <c r="E374" s="220" t="s">
        <v>505</v>
      </c>
      <c r="F374" s="221" t="s">
        <v>521</v>
      </c>
      <c r="G374" s="222" t="str">
        <f t="shared" si="5"/>
        <v>Chair and Table, Chair and table</v>
      </c>
      <c r="H374" s="223"/>
      <c r="I374" s="253">
        <v>2</v>
      </c>
      <c r="J374" s="254" t="s">
        <v>36</v>
      </c>
      <c r="K374" s="261">
        <v>10000</v>
      </c>
      <c r="L374" s="256">
        <f>Table260616263656667686970717273747577787980818283757_34[[#This Row],[unit Price]]*Table260616263656667686970717273747577787980818283757_34[[#This Row],[TOTAL QUANTITY
(2021 Proposal)]]</f>
        <v>20000</v>
      </c>
      <c r="M374" s="257">
        <v>2</v>
      </c>
      <c r="N374" s="258">
        <v>20000</v>
      </c>
      <c r="O374" s="259"/>
      <c r="P374" s="260" t="s">
        <v>55</v>
      </c>
      <c r="Q374" s="288"/>
      <c r="R374" s="258" t="s">
        <v>55</v>
      </c>
      <c r="S374" s="259"/>
      <c r="T374" s="289" t="s">
        <v>55</v>
      </c>
      <c r="U374" s="290"/>
      <c r="V374" s="291"/>
    </row>
    <row r="375" spans="1:22">
      <c r="A375" s="216" t="s">
        <v>510</v>
      </c>
      <c r="B375" s="230">
        <v>1040601000</v>
      </c>
      <c r="C375" s="237" t="s">
        <v>511</v>
      </c>
      <c r="D375" s="224"/>
      <c r="E375" s="220" t="s">
        <v>505</v>
      </c>
      <c r="F375" s="221" t="s">
        <v>523</v>
      </c>
      <c r="G375" s="222" t="str">
        <f t="shared" si="5"/>
        <v>Chair and Table, Chair,  Adjustable</v>
      </c>
      <c r="H375" s="223"/>
      <c r="I375" s="253">
        <v>1</v>
      </c>
      <c r="J375" s="254" t="s">
        <v>501</v>
      </c>
      <c r="K375" s="261">
        <v>4500</v>
      </c>
      <c r="L375" s="256">
        <f>Table260616263656667686970717273747577787980818283757_34[[#This Row],[unit Price]]*Table260616263656667686970717273747577787980818283757_34[[#This Row],[TOTAL QUANTITY
(2021 Proposal)]]</f>
        <v>4500</v>
      </c>
      <c r="M375" s="257">
        <v>1</v>
      </c>
      <c r="N375" s="258">
        <v>4500</v>
      </c>
      <c r="O375" s="259"/>
      <c r="P375" s="260" t="s">
        <v>55</v>
      </c>
      <c r="Q375" s="288"/>
      <c r="R375" s="258" t="s">
        <v>55</v>
      </c>
      <c r="S375" s="259"/>
      <c r="T375" s="289" t="s">
        <v>55</v>
      </c>
      <c r="U375" s="290"/>
      <c r="V375" s="291"/>
    </row>
    <row r="376" spans="1:22">
      <c r="A376" s="216" t="s">
        <v>514</v>
      </c>
      <c r="B376" s="230">
        <v>1040601000</v>
      </c>
      <c r="C376" s="237" t="s">
        <v>511</v>
      </c>
      <c r="D376" s="224"/>
      <c r="E376" s="220" t="s">
        <v>505</v>
      </c>
      <c r="F376" s="221" t="s">
        <v>523</v>
      </c>
      <c r="G376" s="222" t="str">
        <f t="shared" si="5"/>
        <v>Chair and Table, Chair,  Adjustable</v>
      </c>
      <c r="H376" s="223"/>
      <c r="I376" s="253">
        <v>1</v>
      </c>
      <c r="J376" s="254" t="s">
        <v>501</v>
      </c>
      <c r="K376" s="261">
        <v>4500</v>
      </c>
      <c r="L376" s="256">
        <f>Table260616263656667686970717273747577787980818283757_34[[#This Row],[unit Price]]*Table260616263656667686970717273747577787980818283757_34[[#This Row],[TOTAL QUANTITY
(2021 Proposal)]]</f>
        <v>4500</v>
      </c>
      <c r="M376" s="257">
        <v>1</v>
      </c>
      <c r="N376" s="258">
        <v>4500</v>
      </c>
      <c r="O376" s="259"/>
      <c r="P376" s="260" t="s">
        <v>55</v>
      </c>
      <c r="Q376" s="288"/>
      <c r="R376" s="258" t="s">
        <v>55</v>
      </c>
      <c r="S376" s="259"/>
      <c r="T376" s="289" t="s">
        <v>55</v>
      </c>
      <c r="U376" s="290"/>
      <c r="V376" s="291"/>
    </row>
    <row r="377" spans="1:22">
      <c r="A377" s="216" t="s">
        <v>68</v>
      </c>
      <c r="B377" s="230">
        <v>1040601000</v>
      </c>
      <c r="C377" s="237" t="s">
        <v>511</v>
      </c>
      <c r="D377" s="224"/>
      <c r="E377" s="220" t="s">
        <v>505</v>
      </c>
      <c r="F377" s="221" t="s">
        <v>523</v>
      </c>
      <c r="G377" s="222" t="str">
        <f t="shared" si="5"/>
        <v>Chair and Table, Chair,  Adjustable</v>
      </c>
      <c r="H377" s="223"/>
      <c r="I377" s="253">
        <v>3</v>
      </c>
      <c r="J377" s="254" t="s">
        <v>501</v>
      </c>
      <c r="K377" s="261">
        <v>4500</v>
      </c>
      <c r="L377" s="256">
        <f>Table260616263656667686970717273747577787980818283757_34[[#This Row],[unit Price]]*Table260616263656667686970717273747577787980818283757_34[[#This Row],[TOTAL QUANTITY
(2021 Proposal)]]</f>
        <v>13500</v>
      </c>
      <c r="M377" s="257">
        <v>3</v>
      </c>
      <c r="N377" s="258">
        <v>13500</v>
      </c>
      <c r="O377" s="259"/>
      <c r="P377" s="260" t="s">
        <v>55</v>
      </c>
      <c r="Q377" s="288"/>
      <c r="R377" s="258" t="s">
        <v>55</v>
      </c>
      <c r="S377" s="259"/>
      <c r="T377" s="289" t="s">
        <v>55</v>
      </c>
      <c r="U377" s="290"/>
      <c r="V377" s="291"/>
    </row>
    <row r="378" spans="1:22">
      <c r="A378" s="216" t="s">
        <v>503</v>
      </c>
      <c r="B378" s="230">
        <v>1040601000</v>
      </c>
      <c r="C378" s="237" t="s">
        <v>511</v>
      </c>
      <c r="D378" s="224"/>
      <c r="E378" s="220" t="s">
        <v>505</v>
      </c>
      <c r="F378" s="221" t="s">
        <v>524</v>
      </c>
      <c r="G378" s="222" t="str">
        <f t="shared" si="5"/>
        <v>Chair and Table, Monoblock Chair</v>
      </c>
      <c r="H378" s="223"/>
      <c r="I378" s="253">
        <v>6</v>
      </c>
      <c r="J378" s="254" t="s">
        <v>44</v>
      </c>
      <c r="K378" s="261">
        <v>350</v>
      </c>
      <c r="L378" s="256">
        <f>Table260616263656667686970717273747577787980818283757_34[[#This Row],[unit Price]]*Table260616263656667686970717273747577787980818283757_34[[#This Row],[TOTAL QUANTITY
(2021 Proposal)]]</f>
        <v>2100</v>
      </c>
      <c r="M378" s="257">
        <v>6</v>
      </c>
      <c r="N378" s="258">
        <v>2100</v>
      </c>
      <c r="O378" s="259"/>
      <c r="P378" s="260" t="s">
        <v>55</v>
      </c>
      <c r="Q378" s="288"/>
      <c r="R378" s="258" t="s">
        <v>55</v>
      </c>
      <c r="S378" s="259"/>
      <c r="T378" s="289" t="s">
        <v>55</v>
      </c>
      <c r="U378" s="290"/>
      <c r="V378" s="291"/>
    </row>
    <row r="379" spans="1:22">
      <c r="A379" s="216" t="s">
        <v>50</v>
      </c>
      <c r="B379" s="230">
        <v>1040601000</v>
      </c>
      <c r="C379" s="237" t="s">
        <v>511</v>
      </c>
      <c r="D379" s="224"/>
      <c r="E379" s="220" t="s">
        <v>505</v>
      </c>
      <c r="F379" s="221" t="s">
        <v>525</v>
      </c>
      <c r="G379" s="222" t="str">
        <f t="shared" si="5"/>
        <v>Chair and Table, Office Chair, Deluxe</v>
      </c>
      <c r="H379" s="223"/>
      <c r="I379" s="253">
        <v>1</v>
      </c>
      <c r="J379" s="254" t="s">
        <v>501</v>
      </c>
      <c r="K379" s="261">
        <v>8000</v>
      </c>
      <c r="L379" s="256">
        <f>Table260616263656667686970717273747577787980818283757_34[[#This Row],[unit Price]]*Table260616263656667686970717273747577787980818283757_34[[#This Row],[TOTAL QUANTITY
(2021 Proposal)]]</f>
        <v>8000</v>
      </c>
      <c r="M379" s="257">
        <v>1</v>
      </c>
      <c r="N379" s="258">
        <v>8000</v>
      </c>
      <c r="O379" s="259"/>
      <c r="P379" s="260" t="s">
        <v>55</v>
      </c>
      <c r="Q379" s="288"/>
      <c r="R379" s="258" t="s">
        <v>55</v>
      </c>
      <c r="S379" s="259"/>
      <c r="T379" s="289" t="s">
        <v>55</v>
      </c>
      <c r="U379" s="290"/>
      <c r="V379" s="291"/>
    </row>
    <row r="380" spans="1:22">
      <c r="A380" s="216" t="s">
        <v>65</v>
      </c>
      <c r="B380" s="230">
        <v>1040601000</v>
      </c>
      <c r="C380" s="237" t="s">
        <v>511</v>
      </c>
      <c r="D380" s="224"/>
      <c r="E380" s="220" t="s">
        <v>505</v>
      </c>
      <c r="F380" s="221" t="s">
        <v>525</v>
      </c>
      <c r="G380" s="222" t="str">
        <f t="shared" si="5"/>
        <v>Chair and Table, Office Chair, Deluxe</v>
      </c>
      <c r="H380" s="223"/>
      <c r="I380" s="253">
        <v>3</v>
      </c>
      <c r="J380" s="254" t="s">
        <v>501</v>
      </c>
      <c r="K380" s="261">
        <v>8000</v>
      </c>
      <c r="L380" s="256">
        <f>Table260616263656667686970717273747577787980818283757_34[[#This Row],[unit Price]]*Table260616263656667686970717273747577787980818283757_34[[#This Row],[TOTAL QUANTITY
(2021 Proposal)]]</f>
        <v>24000</v>
      </c>
      <c r="M380" s="257">
        <v>3</v>
      </c>
      <c r="N380" s="258">
        <v>24000</v>
      </c>
      <c r="O380" s="259"/>
      <c r="P380" s="260" t="s">
        <v>55</v>
      </c>
      <c r="Q380" s="288"/>
      <c r="R380" s="258" t="s">
        <v>55</v>
      </c>
      <c r="S380" s="259"/>
      <c r="T380" s="289" t="s">
        <v>55</v>
      </c>
      <c r="U380" s="290"/>
      <c r="V380" s="291"/>
    </row>
    <row r="381" spans="1:22" ht="24">
      <c r="A381" s="216" t="s">
        <v>56</v>
      </c>
      <c r="B381" s="230">
        <v>1040601000</v>
      </c>
      <c r="C381" s="237" t="s">
        <v>511</v>
      </c>
      <c r="D381" s="224"/>
      <c r="E381" s="220" t="s">
        <v>505</v>
      </c>
      <c r="F381" s="221" t="s">
        <v>526</v>
      </c>
      <c r="G381" s="222" t="str">
        <f t="shared" si="5"/>
        <v>Chair and Table, Office Chair, high stool chair, synthetic leather</v>
      </c>
      <c r="H381" s="223"/>
      <c r="I381" s="253">
        <v>1</v>
      </c>
      <c r="J381" s="254" t="s">
        <v>501</v>
      </c>
      <c r="K381" s="261">
        <v>8000</v>
      </c>
      <c r="L381" s="256">
        <f>Table260616263656667686970717273747577787980818283757_34[[#This Row],[unit Price]]*Table260616263656667686970717273747577787980818283757_34[[#This Row],[TOTAL QUANTITY
(2021 Proposal)]]</f>
        <v>8000</v>
      </c>
      <c r="M381" s="257">
        <v>1</v>
      </c>
      <c r="N381" s="258">
        <v>8000</v>
      </c>
      <c r="O381" s="259"/>
      <c r="P381" s="260" t="s">
        <v>55</v>
      </c>
      <c r="Q381" s="288"/>
      <c r="R381" s="258" t="s">
        <v>55</v>
      </c>
      <c r="S381" s="259"/>
      <c r="T381" s="289" t="s">
        <v>55</v>
      </c>
      <c r="U381" s="290"/>
      <c r="V381" s="291"/>
    </row>
    <row r="382" spans="1:22" ht="24">
      <c r="A382" s="216" t="s">
        <v>58</v>
      </c>
      <c r="B382" s="230">
        <v>1040601000</v>
      </c>
      <c r="C382" s="237" t="s">
        <v>511</v>
      </c>
      <c r="D382" s="224"/>
      <c r="E382" s="220" t="s">
        <v>505</v>
      </c>
      <c r="F382" s="221" t="s">
        <v>526</v>
      </c>
      <c r="G382" s="222" t="str">
        <f t="shared" si="5"/>
        <v>Chair and Table, Office Chair, high stool chair, synthetic leather</v>
      </c>
      <c r="H382" s="223"/>
      <c r="I382" s="253">
        <v>2</v>
      </c>
      <c r="J382" s="254" t="s">
        <v>501</v>
      </c>
      <c r="K382" s="261">
        <v>8000</v>
      </c>
      <c r="L382" s="256">
        <f>Table260616263656667686970717273747577787980818283757_34[[#This Row],[unit Price]]*Table260616263656667686970717273747577787980818283757_34[[#This Row],[TOTAL QUANTITY
(2021 Proposal)]]</f>
        <v>16000</v>
      </c>
      <c r="M382" s="257">
        <v>2</v>
      </c>
      <c r="N382" s="258">
        <v>16000</v>
      </c>
      <c r="O382" s="259"/>
      <c r="P382" s="260" t="s">
        <v>55</v>
      </c>
      <c r="Q382" s="288"/>
      <c r="R382" s="258" t="s">
        <v>55</v>
      </c>
      <c r="S382" s="259"/>
      <c r="T382" s="289" t="s">
        <v>55</v>
      </c>
      <c r="U382" s="290"/>
      <c r="V382" s="291"/>
    </row>
    <row r="383" spans="1:22">
      <c r="A383" s="216" t="s">
        <v>50</v>
      </c>
      <c r="B383" s="230">
        <v>1040601000</v>
      </c>
      <c r="C383" s="237" t="s">
        <v>511</v>
      </c>
      <c r="D383" s="224"/>
      <c r="E383" s="220" t="s">
        <v>505</v>
      </c>
      <c r="F383" s="221" t="s">
        <v>527</v>
      </c>
      <c r="G383" s="222" t="str">
        <f t="shared" si="5"/>
        <v>Chair and Table, Office Table</v>
      </c>
      <c r="H383" s="223"/>
      <c r="I383" s="253">
        <v>1</v>
      </c>
      <c r="J383" s="254" t="s">
        <v>501</v>
      </c>
      <c r="K383" s="261">
        <v>10000</v>
      </c>
      <c r="L383" s="256">
        <f>Table260616263656667686970717273747577787980818283757_34[[#This Row],[unit Price]]*Table260616263656667686970717273747577787980818283757_34[[#This Row],[TOTAL QUANTITY
(2021 Proposal)]]</f>
        <v>10000</v>
      </c>
      <c r="M383" s="257">
        <v>1</v>
      </c>
      <c r="N383" s="258">
        <v>10000</v>
      </c>
      <c r="O383" s="259"/>
      <c r="P383" s="260" t="s">
        <v>55</v>
      </c>
      <c r="Q383" s="288"/>
      <c r="R383" s="258" t="s">
        <v>55</v>
      </c>
      <c r="S383" s="259"/>
      <c r="T383" s="289" t="s">
        <v>55</v>
      </c>
      <c r="U383" s="290"/>
      <c r="V383" s="291"/>
    </row>
    <row r="384" spans="1:22">
      <c r="A384" s="216" t="s">
        <v>65</v>
      </c>
      <c r="B384" s="230">
        <v>1040601000</v>
      </c>
      <c r="C384" s="237" t="s">
        <v>511</v>
      </c>
      <c r="D384" s="224"/>
      <c r="E384" s="220" t="s">
        <v>505</v>
      </c>
      <c r="F384" s="221" t="s">
        <v>527</v>
      </c>
      <c r="G384" s="222" t="str">
        <f t="shared" si="5"/>
        <v>Chair and Table, Office Table</v>
      </c>
      <c r="H384" s="223"/>
      <c r="I384" s="253">
        <v>1</v>
      </c>
      <c r="J384" s="254" t="s">
        <v>501</v>
      </c>
      <c r="K384" s="261">
        <v>10000</v>
      </c>
      <c r="L384" s="256">
        <f>Table260616263656667686970717273747577787980818283757_34[[#This Row],[unit Price]]*Table260616263656667686970717273747577787980818283757_34[[#This Row],[TOTAL QUANTITY
(2021 Proposal)]]</f>
        <v>10000</v>
      </c>
      <c r="M384" s="257">
        <v>1</v>
      </c>
      <c r="N384" s="258">
        <v>10000</v>
      </c>
      <c r="O384" s="259"/>
      <c r="P384" s="260" t="s">
        <v>55</v>
      </c>
      <c r="Q384" s="288"/>
      <c r="R384" s="258" t="s">
        <v>55</v>
      </c>
      <c r="S384" s="259"/>
      <c r="T384" s="289" t="s">
        <v>55</v>
      </c>
      <c r="U384" s="290"/>
      <c r="V384" s="291"/>
    </row>
    <row r="385" spans="1:22">
      <c r="A385" s="216" t="s">
        <v>66</v>
      </c>
      <c r="B385" s="230">
        <v>1040601000</v>
      </c>
      <c r="C385" s="237" t="s">
        <v>511</v>
      </c>
      <c r="D385" s="224"/>
      <c r="E385" s="220" t="s">
        <v>505</v>
      </c>
      <c r="F385" s="221" t="s">
        <v>527</v>
      </c>
      <c r="G385" s="222" t="str">
        <f t="shared" si="5"/>
        <v>Chair and Table, Office Table</v>
      </c>
      <c r="H385" s="223">
        <v>0</v>
      </c>
      <c r="I385" s="253">
        <v>1</v>
      </c>
      <c r="J385" s="254" t="s">
        <v>501</v>
      </c>
      <c r="K385" s="261">
        <v>10000</v>
      </c>
      <c r="L385" s="256">
        <f>Table260616263656667686970717273747577787980818283757_34[[#This Row],[unit Price]]*Table260616263656667686970717273747577787980818283757_34[[#This Row],[TOTAL QUANTITY
(2021 Proposal)]]</f>
        <v>10000</v>
      </c>
      <c r="M385" s="257">
        <v>1</v>
      </c>
      <c r="N385" s="258">
        <v>10000</v>
      </c>
      <c r="O385" s="259"/>
      <c r="P385" s="260" t="s">
        <v>55</v>
      </c>
      <c r="Q385" s="288"/>
      <c r="R385" s="258" t="s">
        <v>55</v>
      </c>
      <c r="S385" s="259"/>
      <c r="T385" s="289" t="s">
        <v>55</v>
      </c>
      <c r="U385" s="290"/>
      <c r="V385" s="291"/>
    </row>
    <row r="386" spans="1:22">
      <c r="A386" s="216" t="s">
        <v>71</v>
      </c>
      <c r="B386" s="230">
        <v>1040601000</v>
      </c>
      <c r="C386" s="237" t="s">
        <v>511</v>
      </c>
      <c r="D386" s="224"/>
      <c r="E386" s="220" t="s">
        <v>505</v>
      </c>
      <c r="F386" s="221" t="s">
        <v>527</v>
      </c>
      <c r="G386" s="222" t="str">
        <f t="shared" si="5"/>
        <v>Chair and Table, Office Table</v>
      </c>
      <c r="H386" s="223"/>
      <c r="I386" s="253">
        <v>2</v>
      </c>
      <c r="J386" s="254" t="s">
        <v>501</v>
      </c>
      <c r="K386" s="261">
        <v>10000</v>
      </c>
      <c r="L386" s="256">
        <f>Table260616263656667686970717273747577787980818283757_34[[#This Row],[unit Price]]*Table260616263656667686970717273747577787980818283757_34[[#This Row],[TOTAL QUANTITY
(2021 Proposal)]]</f>
        <v>20000</v>
      </c>
      <c r="M386" s="257">
        <v>2</v>
      </c>
      <c r="N386" s="258">
        <v>20000</v>
      </c>
      <c r="O386" s="259"/>
      <c r="P386" s="260" t="s">
        <v>55</v>
      </c>
      <c r="Q386" s="288"/>
      <c r="R386" s="258" t="s">
        <v>55</v>
      </c>
      <c r="S386" s="259"/>
      <c r="T386" s="289" t="s">
        <v>55</v>
      </c>
      <c r="U386" s="290"/>
      <c r="V386" s="291"/>
    </row>
    <row r="387" spans="1:22">
      <c r="A387" s="216" t="s">
        <v>33</v>
      </c>
      <c r="B387" s="230">
        <v>1040601000</v>
      </c>
      <c r="C387" s="237" t="s">
        <v>511</v>
      </c>
      <c r="D387" s="224"/>
      <c r="E387" s="220" t="s">
        <v>505</v>
      </c>
      <c r="F387" s="221" t="s">
        <v>527</v>
      </c>
      <c r="G387" s="222" t="str">
        <f t="shared" si="5"/>
        <v>Chair and Table, Office Table</v>
      </c>
      <c r="H387" s="223"/>
      <c r="I387" s="253">
        <v>1</v>
      </c>
      <c r="J387" s="254" t="s">
        <v>501</v>
      </c>
      <c r="K387" s="261">
        <v>10000</v>
      </c>
      <c r="L387" s="256">
        <f>Table260616263656667686970717273747577787980818283757_34[[#This Row],[unit Price]]*Table260616263656667686970717273747577787980818283757_34[[#This Row],[TOTAL QUANTITY
(2021 Proposal)]]</f>
        <v>10000</v>
      </c>
      <c r="M387" s="257">
        <v>1</v>
      </c>
      <c r="N387" s="258">
        <v>10000</v>
      </c>
      <c r="O387" s="259"/>
      <c r="P387" s="260" t="s">
        <v>55</v>
      </c>
      <c r="Q387" s="288"/>
      <c r="R387" s="258" t="s">
        <v>55</v>
      </c>
      <c r="S387" s="259"/>
      <c r="T387" s="289" t="s">
        <v>55</v>
      </c>
      <c r="U387" s="290"/>
      <c r="V387" s="291"/>
    </row>
    <row r="388" spans="1:22">
      <c r="A388" s="216" t="s">
        <v>70</v>
      </c>
      <c r="B388" s="230">
        <v>1040601000</v>
      </c>
      <c r="C388" s="237" t="s">
        <v>511</v>
      </c>
      <c r="D388" s="224"/>
      <c r="E388" s="220" t="s">
        <v>505</v>
      </c>
      <c r="F388" s="221" t="s">
        <v>528</v>
      </c>
      <c r="G388" s="222" t="str">
        <f t="shared" si="5"/>
        <v>Chair and Table, Office Table, Black Wood Type</v>
      </c>
      <c r="H388" s="223"/>
      <c r="I388" s="253">
        <v>2</v>
      </c>
      <c r="J388" s="254" t="s">
        <v>501</v>
      </c>
      <c r="K388" s="261">
        <v>5000</v>
      </c>
      <c r="L388" s="256">
        <f>Table260616263656667686970717273747577787980818283757_34[[#This Row],[unit Price]]*Table260616263656667686970717273747577787980818283757_34[[#This Row],[TOTAL QUANTITY
(2021 Proposal)]]</f>
        <v>10000</v>
      </c>
      <c r="M388" s="257">
        <v>2</v>
      </c>
      <c r="N388" s="258">
        <v>10000</v>
      </c>
      <c r="O388" s="259"/>
      <c r="P388" s="260" t="s">
        <v>55</v>
      </c>
      <c r="Q388" s="288"/>
      <c r="R388" s="258" t="s">
        <v>55</v>
      </c>
      <c r="S388" s="259"/>
      <c r="T388" s="289" t="s">
        <v>55</v>
      </c>
      <c r="U388" s="290"/>
      <c r="V388" s="291"/>
    </row>
    <row r="389" spans="1:22">
      <c r="A389" s="216" t="s">
        <v>67</v>
      </c>
      <c r="B389" s="230">
        <v>1040601000</v>
      </c>
      <c r="C389" s="237" t="s">
        <v>511</v>
      </c>
      <c r="D389" s="224"/>
      <c r="E389" s="220" t="s">
        <v>505</v>
      </c>
      <c r="F389" s="221" t="s">
        <v>529</v>
      </c>
      <c r="G389" s="222" t="str">
        <f t="shared" si="5"/>
        <v>Chair and Table, Portable Table</v>
      </c>
      <c r="H389" s="223" t="s">
        <v>517</v>
      </c>
      <c r="I389" s="253">
        <v>1</v>
      </c>
      <c r="J389" s="254" t="s">
        <v>44</v>
      </c>
      <c r="K389" s="261">
        <v>2500</v>
      </c>
      <c r="L389" s="256">
        <f>Table260616263656667686970717273747577787980818283757_34[[#This Row],[unit Price]]*Table260616263656667686970717273747577787980818283757_34[[#This Row],[TOTAL QUANTITY
(2021 Proposal)]]</f>
        <v>2500</v>
      </c>
      <c r="M389" s="257">
        <v>1</v>
      </c>
      <c r="N389" s="258">
        <v>2500</v>
      </c>
      <c r="O389" s="259"/>
      <c r="P389" s="260" t="s">
        <v>55</v>
      </c>
      <c r="Q389" s="288"/>
      <c r="R389" s="258" t="s">
        <v>55</v>
      </c>
      <c r="S389" s="259"/>
      <c r="T389" s="289" t="s">
        <v>55</v>
      </c>
      <c r="U389" s="290"/>
      <c r="V389" s="291"/>
    </row>
    <row r="390" spans="1:22">
      <c r="A390" s="216" t="s">
        <v>57</v>
      </c>
      <c r="B390" s="230">
        <v>1040601000</v>
      </c>
      <c r="C390" s="237" t="s">
        <v>511</v>
      </c>
      <c r="D390" s="224"/>
      <c r="E390" s="220" t="s">
        <v>505</v>
      </c>
      <c r="F390" s="221" t="s">
        <v>530</v>
      </c>
      <c r="G390" s="222" t="str">
        <f t="shared" si="5"/>
        <v>Chair and Table, Steel Gang Chair</v>
      </c>
      <c r="H390" s="223">
        <v>0</v>
      </c>
      <c r="I390" s="253">
        <v>1</v>
      </c>
      <c r="J390" s="254" t="s">
        <v>501</v>
      </c>
      <c r="K390" s="261">
        <v>8000</v>
      </c>
      <c r="L390" s="256">
        <f>Table260616263656667686970717273747577787980818283757_34[[#This Row],[unit Price]]*Table260616263656667686970717273747577787980818283757_34[[#This Row],[TOTAL QUANTITY
(2021 Proposal)]]</f>
        <v>8000</v>
      </c>
      <c r="M390" s="257">
        <v>1</v>
      </c>
      <c r="N390" s="258">
        <v>8000</v>
      </c>
      <c r="O390" s="259"/>
      <c r="P390" s="260" t="s">
        <v>55</v>
      </c>
      <c r="Q390" s="288"/>
      <c r="R390" s="258" t="s">
        <v>55</v>
      </c>
      <c r="S390" s="259"/>
      <c r="T390" s="289" t="s">
        <v>55</v>
      </c>
      <c r="U390" s="290"/>
      <c r="V390" s="291"/>
    </row>
    <row r="391" spans="1:22">
      <c r="A391" s="216" t="s">
        <v>50</v>
      </c>
      <c r="B391" s="230">
        <v>1040601000</v>
      </c>
      <c r="C391" s="237" t="s">
        <v>511</v>
      </c>
      <c r="D391" s="224"/>
      <c r="E391" s="220" t="s">
        <v>505</v>
      </c>
      <c r="F391" s="221" t="s">
        <v>531</v>
      </c>
      <c r="G391" s="222" t="str">
        <f t="shared" si="5"/>
        <v>Chair and Table, Swivel Chair, Executive</v>
      </c>
      <c r="H391" s="223"/>
      <c r="I391" s="253">
        <v>1</v>
      </c>
      <c r="J391" s="254" t="s">
        <v>501</v>
      </c>
      <c r="K391" s="261">
        <v>8000</v>
      </c>
      <c r="L391" s="256">
        <f>Table260616263656667686970717273747577787980818283757_34[[#This Row],[unit Price]]*Table260616263656667686970717273747577787980818283757_34[[#This Row],[TOTAL QUANTITY
(2021 Proposal)]]</f>
        <v>8000</v>
      </c>
      <c r="M391" s="257">
        <v>1</v>
      </c>
      <c r="N391" s="258">
        <v>8000</v>
      </c>
      <c r="O391" s="259"/>
      <c r="P391" s="260" t="s">
        <v>55</v>
      </c>
      <c r="Q391" s="288"/>
      <c r="R391" s="258" t="s">
        <v>55</v>
      </c>
      <c r="S391" s="259"/>
      <c r="T391" s="289" t="s">
        <v>55</v>
      </c>
      <c r="U391" s="290"/>
      <c r="V391" s="291"/>
    </row>
    <row r="392" spans="1:22">
      <c r="A392" s="216" t="s">
        <v>57</v>
      </c>
      <c r="B392" s="230">
        <v>1040601000</v>
      </c>
      <c r="C392" s="237" t="s">
        <v>511</v>
      </c>
      <c r="D392" s="224"/>
      <c r="E392" s="220" t="s">
        <v>505</v>
      </c>
      <c r="F392" s="221" t="s">
        <v>531</v>
      </c>
      <c r="G392" s="222" t="str">
        <f t="shared" si="5"/>
        <v>Chair and Table, Swivel Chair, Executive</v>
      </c>
      <c r="H392" s="223"/>
      <c r="I392" s="253">
        <v>1</v>
      </c>
      <c r="J392" s="254" t="s">
        <v>501</v>
      </c>
      <c r="K392" s="261">
        <v>8000</v>
      </c>
      <c r="L392" s="256">
        <f>Table260616263656667686970717273747577787980818283757_34[[#This Row],[unit Price]]*Table260616263656667686970717273747577787980818283757_34[[#This Row],[TOTAL QUANTITY
(2021 Proposal)]]</f>
        <v>8000</v>
      </c>
      <c r="M392" s="257">
        <v>1</v>
      </c>
      <c r="N392" s="258">
        <v>8000</v>
      </c>
      <c r="O392" s="259"/>
      <c r="P392" s="260" t="s">
        <v>55</v>
      </c>
      <c r="Q392" s="288"/>
      <c r="R392" s="258" t="s">
        <v>55</v>
      </c>
      <c r="S392" s="259"/>
      <c r="T392" s="289" t="s">
        <v>55</v>
      </c>
      <c r="U392" s="290"/>
      <c r="V392" s="291"/>
    </row>
    <row r="393" spans="1:22">
      <c r="A393" s="216" t="s">
        <v>66</v>
      </c>
      <c r="B393" s="230">
        <v>1040601000</v>
      </c>
      <c r="C393" s="237" t="s">
        <v>511</v>
      </c>
      <c r="D393" s="224"/>
      <c r="E393" s="220" t="s">
        <v>505</v>
      </c>
      <c r="F393" s="221" t="s">
        <v>531</v>
      </c>
      <c r="G393" s="222" t="str">
        <f t="shared" si="5"/>
        <v>Chair and Table, Swivel Chair, Executive</v>
      </c>
      <c r="H393" s="223">
        <v>0</v>
      </c>
      <c r="I393" s="253">
        <v>1</v>
      </c>
      <c r="J393" s="254" t="s">
        <v>501</v>
      </c>
      <c r="K393" s="261">
        <v>8000</v>
      </c>
      <c r="L393" s="256">
        <f>Table260616263656667686970717273747577787980818283757_34[[#This Row],[unit Price]]*Table260616263656667686970717273747577787980818283757_34[[#This Row],[TOTAL QUANTITY
(2021 Proposal)]]</f>
        <v>8000</v>
      </c>
      <c r="M393" s="257">
        <v>1</v>
      </c>
      <c r="N393" s="258">
        <v>8000</v>
      </c>
      <c r="O393" s="259"/>
      <c r="P393" s="260" t="s">
        <v>55</v>
      </c>
      <c r="Q393" s="288"/>
      <c r="R393" s="258" t="s">
        <v>55</v>
      </c>
      <c r="S393" s="259"/>
      <c r="T393" s="289" t="s">
        <v>55</v>
      </c>
      <c r="U393" s="290"/>
      <c r="V393" s="291"/>
    </row>
    <row r="394" spans="1:22">
      <c r="A394" s="216" t="s">
        <v>71</v>
      </c>
      <c r="B394" s="230">
        <v>1040601000</v>
      </c>
      <c r="C394" s="237" t="s">
        <v>511</v>
      </c>
      <c r="D394" s="224"/>
      <c r="E394" s="220" t="s">
        <v>505</v>
      </c>
      <c r="F394" s="221" t="s">
        <v>531</v>
      </c>
      <c r="G394" s="222" t="str">
        <f t="shared" si="5"/>
        <v>Chair and Table, Swivel Chair, Executive</v>
      </c>
      <c r="H394" s="223"/>
      <c r="I394" s="253">
        <v>6</v>
      </c>
      <c r="J394" s="254" t="s">
        <v>501</v>
      </c>
      <c r="K394" s="261">
        <v>8000</v>
      </c>
      <c r="L394" s="256">
        <f>Table260616263656667686970717273747577787980818283757_34[[#This Row],[unit Price]]*Table260616263656667686970717273747577787980818283757_34[[#This Row],[TOTAL QUANTITY
(2021 Proposal)]]</f>
        <v>48000</v>
      </c>
      <c r="M394" s="257">
        <v>3</v>
      </c>
      <c r="N394" s="258">
        <v>24000</v>
      </c>
      <c r="O394" s="259"/>
      <c r="P394" s="260" t="s">
        <v>55</v>
      </c>
      <c r="Q394" s="288">
        <v>3</v>
      </c>
      <c r="R394" s="258">
        <v>24000</v>
      </c>
      <c r="S394" s="259"/>
      <c r="T394" s="289" t="s">
        <v>55</v>
      </c>
      <c r="U394" s="290"/>
      <c r="V394" s="291"/>
    </row>
    <row r="395" spans="1:22">
      <c r="A395" s="216" t="s">
        <v>56</v>
      </c>
      <c r="B395" s="230">
        <v>1040601000</v>
      </c>
      <c r="C395" s="237" t="s">
        <v>511</v>
      </c>
      <c r="D395" s="224"/>
      <c r="E395" s="220" t="s">
        <v>505</v>
      </c>
      <c r="F395" s="221" t="s">
        <v>532</v>
      </c>
      <c r="G395" s="222" t="str">
        <f t="shared" si="5"/>
        <v>Chair and Table, Swivel Chair, Mid-range</v>
      </c>
      <c r="H395" s="223"/>
      <c r="I395" s="253">
        <v>2</v>
      </c>
      <c r="J395" s="254" t="s">
        <v>501</v>
      </c>
      <c r="K395" s="261">
        <v>5000</v>
      </c>
      <c r="L395" s="256">
        <f>Table260616263656667686970717273747577787980818283757_34[[#This Row],[unit Price]]*Table260616263656667686970717273747577787980818283757_34[[#This Row],[TOTAL QUANTITY
(2021 Proposal)]]</f>
        <v>10000</v>
      </c>
      <c r="M395" s="257">
        <v>2</v>
      </c>
      <c r="N395" s="258">
        <v>10000</v>
      </c>
      <c r="O395" s="259"/>
      <c r="P395" s="260" t="s">
        <v>55</v>
      </c>
      <c r="Q395" s="288"/>
      <c r="R395" s="258" t="s">
        <v>55</v>
      </c>
      <c r="S395" s="259"/>
      <c r="T395" s="289" t="s">
        <v>55</v>
      </c>
      <c r="U395" s="290"/>
      <c r="V395" s="291"/>
    </row>
    <row r="396" spans="1:22">
      <c r="A396" s="216" t="s">
        <v>64</v>
      </c>
      <c r="B396" s="230">
        <v>1040601000</v>
      </c>
      <c r="C396" s="237" t="s">
        <v>511</v>
      </c>
      <c r="D396" s="224"/>
      <c r="E396" s="220" t="s">
        <v>505</v>
      </c>
      <c r="F396" s="221" t="s">
        <v>532</v>
      </c>
      <c r="G396" s="222" t="str">
        <f t="shared" ref="G396:G459" si="6">CONCATENATE(E396,", ",F396,)</f>
        <v>Chair and Table, Swivel Chair, Mid-range</v>
      </c>
      <c r="H396" s="223"/>
      <c r="I396" s="253">
        <v>1</v>
      </c>
      <c r="J396" s="262" t="s">
        <v>501</v>
      </c>
      <c r="K396" s="263">
        <v>5000</v>
      </c>
      <c r="L396" s="256">
        <f>Table260616263656667686970717273747577787980818283757_34[[#This Row],[unit Price]]*Table260616263656667686970717273747577787980818283757_34[[#This Row],[TOTAL QUANTITY
(2021 Proposal)]]</f>
        <v>5000</v>
      </c>
      <c r="M396" s="257"/>
      <c r="N396" s="258" t="s">
        <v>55</v>
      </c>
      <c r="O396" s="259">
        <v>1</v>
      </c>
      <c r="P396" s="260">
        <v>5000</v>
      </c>
      <c r="Q396" s="288"/>
      <c r="R396" s="258" t="s">
        <v>55</v>
      </c>
      <c r="S396" s="259"/>
      <c r="T396" s="289" t="s">
        <v>55</v>
      </c>
      <c r="U396" s="290"/>
      <c r="V396" s="291"/>
    </row>
    <row r="397" spans="1:22">
      <c r="A397" s="216" t="s">
        <v>533</v>
      </c>
      <c r="B397" s="230">
        <v>1040601000</v>
      </c>
      <c r="C397" s="237" t="s">
        <v>511</v>
      </c>
      <c r="D397" s="224"/>
      <c r="E397" s="220" t="s">
        <v>505</v>
      </c>
      <c r="F397" s="221" t="s">
        <v>532</v>
      </c>
      <c r="G397" s="222" t="str">
        <f t="shared" si="6"/>
        <v>Chair and Table, Swivel Chair, Mid-range</v>
      </c>
      <c r="H397" s="223"/>
      <c r="I397" s="253">
        <v>2</v>
      </c>
      <c r="J397" s="254" t="s">
        <v>501</v>
      </c>
      <c r="K397" s="261">
        <v>5000</v>
      </c>
      <c r="L397" s="256">
        <f>Table260616263656667686970717273747577787980818283757_34[[#This Row],[unit Price]]*Table260616263656667686970717273747577787980818283757_34[[#This Row],[TOTAL QUANTITY
(2021 Proposal)]]</f>
        <v>10000</v>
      </c>
      <c r="M397" s="257"/>
      <c r="N397" s="258" t="s">
        <v>55</v>
      </c>
      <c r="O397" s="259">
        <v>2</v>
      </c>
      <c r="P397" s="260">
        <v>10000</v>
      </c>
      <c r="Q397" s="288"/>
      <c r="R397" s="258" t="s">
        <v>55</v>
      </c>
      <c r="S397" s="259"/>
      <c r="T397" s="289" t="s">
        <v>55</v>
      </c>
      <c r="U397" s="290"/>
      <c r="V397" s="291"/>
    </row>
    <row r="398" spans="1:22">
      <c r="A398" s="216" t="s">
        <v>67</v>
      </c>
      <c r="B398" s="230">
        <v>1040601000</v>
      </c>
      <c r="C398" s="237" t="s">
        <v>511</v>
      </c>
      <c r="D398" s="224"/>
      <c r="E398" s="220" t="s">
        <v>505</v>
      </c>
      <c r="F398" s="221" t="s">
        <v>532</v>
      </c>
      <c r="G398" s="222" t="str">
        <f t="shared" si="6"/>
        <v>Chair and Table, Swivel Chair, Mid-range</v>
      </c>
      <c r="H398" s="223" t="s">
        <v>517</v>
      </c>
      <c r="I398" s="253">
        <v>2</v>
      </c>
      <c r="J398" s="254" t="s">
        <v>501</v>
      </c>
      <c r="K398" s="261">
        <v>5000</v>
      </c>
      <c r="L398" s="256">
        <f>Table260616263656667686970717273747577787980818283757_34[[#This Row],[unit Price]]*Table260616263656667686970717273747577787980818283757_34[[#This Row],[TOTAL QUANTITY
(2021 Proposal)]]</f>
        <v>10000</v>
      </c>
      <c r="M398" s="257">
        <v>2</v>
      </c>
      <c r="N398" s="258">
        <v>10000</v>
      </c>
      <c r="O398" s="259"/>
      <c r="P398" s="260" t="s">
        <v>55</v>
      </c>
      <c r="Q398" s="288"/>
      <c r="R398" s="258" t="s">
        <v>55</v>
      </c>
      <c r="S398" s="259"/>
      <c r="T398" s="289" t="s">
        <v>55</v>
      </c>
      <c r="U398" s="290"/>
      <c r="V398" s="291"/>
    </row>
    <row r="399" spans="1:22">
      <c r="A399" s="216" t="s">
        <v>57</v>
      </c>
      <c r="B399" s="230">
        <v>1040601000</v>
      </c>
      <c r="C399" s="237" t="s">
        <v>511</v>
      </c>
      <c r="D399" s="224"/>
      <c r="E399" s="220" t="s">
        <v>505</v>
      </c>
      <c r="F399" s="221" t="s">
        <v>534</v>
      </c>
      <c r="G399" s="222" t="str">
        <f t="shared" si="6"/>
        <v>Chair and Table, Swivel Chair, Ordinary</v>
      </c>
      <c r="H399" s="223"/>
      <c r="I399" s="253">
        <v>2</v>
      </c>
      <c r="J399" s="254" t="s">
        <v>36</v>
      </c>
      <c r="K399" s="261">
        <v>2000</v>
      </c>
      <c r="L399" s="256">
        <f>Table260616263656667686970717273747577787980818283757_34[[#This Row],[unit Price]]*Table260616263656667686970717273747577787980818283757_34[[#This Row],[TOTAL QUANTITY
(2021 Proposal)]]</f>
        <v>4000</v>
      </c>
      <c r="M399" s="257">
        <v>2</v>
      </c>
      <c r="N399" s="258">
        <v>4000</v>
      </c>
      <c r="O399" s="259"/>
      <c r="P399" s="260" t="s">
        <v>55</v>
      </c>
      <c r="Q399" s="288"/>
      <c r="R399" s="258" t="s">
        <v>55</v>
      </c>
      <c r="S399" s="259"/>
      <c r="T399" s="289" t="s">
        <v>55</v>
      </c>
      <c r="U399" s="290"/>
      <c r="V399" s="291"/>
    </row>
    <row r="400" spans="1:22">
      <c r="A400" s="216" t="s">
        <v>33</v>
      </c>
      <c r="B400" s="230">
        <v>1040601000</v>
      </c>
      <c r="C400" s="237" t="s">
        <v>511</v>
      </c>
      <c r="D400" s="224"/>
      <c r="E400" s="220" t="s">
        <v>505</v>
      </c>
      <c r="F400" s="221" t="s">
        <v>534</v>
      </c>
      <c r="G400" s="222" t="str">
        <f t="shared" si="6"/>
        <v>Chair and Table, Swivel Chair, Ordinary</v>
      </c>
      <c r="H400" s="223"/>
      <c r="I400" s="253">
        <v>1</v>
      </c>
      <c r="J400" s="254" t="s">
        <v>36</v>
      </c>
      <c r="K400" s="261">
        <v>2000</v>
      </c>
      <c r="L400" s="256">
        <f>Table260616263656667686970717273747577787980818283757_34[[#This Row],[unit Price]]*Table260616263656667686970717273747577787980818283757_34[[#This Row],[TOTAL QUANTITY
(2021 Proposal)]]</f>
        <v>2000</v>
      </c>
      <c r="M400" s="257">
        <v>1</v>
      </c>
      <c r="N400" s="258">
        <v>2000</v>
      </c>
      <c r="O400" s="259"/>
      <c r="P400" s="260" t="s">
        <v>55</v>
      </c>
      <c r="Q400" s="288"/>
      <c r="R400" s="258" t="s">
        <v>55</v>
      </c>
      <c r="S400" s="259"/>
      <c r="T400" s="289" t="s">
        <v>55</v>
      </c>
      <c r="U400" s="290"/>
      <c r="V400" s="291"/>
    </row>
    <row r="401" spans="1:22">
      <c r="A401" s="216" t="s">
        <v>50</v>
      </c>
      <c r="B401" s="230">
        <v>1060503000</v>
      </c>
      <c r="C401" s="303" t="s">
        <v>535</v>
      </c>
      <c r="D401" s="224"/>
      <c r="E401" s="220" t="s">
        <v>536</v>
      </c>
      <c r="F401" s="221" t="s">
        <v>537</v>
      </c>
      <c r="G401" s="222" t="str">
        <f t="shared" si="6"/>
        <v>Camera, DSLR Camera</v>
      </c>
      <c r="H401" s="223"/>
      <c r="I401" s="253">
        <v>1</v>
      </c>
      <c r="J401" s="254" t="s">
        <v>501</v>
      </c>
      <c r="K401" s="261">
        <v>24000</v>
      </c>
      <c r="L401" s="256">
        <f>Table260616263656667686970717273747577787980818283757_34[[#This Row],[unit Price]]*Table260616263656667686970717273747577787980818283757_34[[#This Row],[TOTAL QUANTITY
(2021 Proposal)]]</f>
        <v>24000</v>
      </c>
      <c r="M401" s="257">
        <v>1</v>
      </c>
      <c r="N401" s="258">
        <v>24000</v>
      </c>
      <c r="O401" s="259"/>
      <c r="P401" s="260" t="s">
        <v>55</v>
      </c>
      <c r="Q401" s="288"/>
      <c r="R401" s="258" t="s">
        <v>55</v>
      </c>
      <c r="S401" s="259"/>
      <c r="T401" s="289" t="s">
        <v>55</v>
      </c>
      <c r="U401" s="290"/>
      <c r="V401" s="291"/>
    </row>
    <row r="402" spans="1:22">
      <c r="A402" s="216" t="s">
        <v>66</v>
      </c>
      <c r="B402" s="230">
        <v>1060503000</v>
      </c>
      <c r="C402" s="303" t="s">
        <v>535</v>
      </c>
      <c r="D402" s="224"/>
      <c r="E402" s="220" t="s">
        <v>536</v>
      </c>
      <c r="F402" s="221" t="s">
        <v>537</v>
      </c>
      <c r="G402" s="222" t="str">
        <f t="shared" si="6"/>
        <v>Camera, DSLR Camera</v>
      </c>
      <c r="H402" s="223">
        <v>1</v>
      </c>
      <c r="I402" s="253">
        <v>1</v>
      </c>
      <c r="J402" s="254" t="s">
        <v>501</v>
      </c>
      <c r="K402" s="261">
        <v>24000</v>
      </c>
      <c r="L402" s="256">
        <f>Table260616263656667686970717273747577787980818283757_34[[#This Row],[unit Price]]*Table260616263656667686970717273747577787980818283757_34[[#This Row],[TOTAL QUANTITY
(2021 Proposal)]]</f>
        <v>24000</v>
      </c>
      <c r="M402" s="257">
        <v>1</v>
      </c>
      <c r="N402" s="258">
        <v>24000</v>
      </c>
      <c r="O402" s="259"/>
      <c r="P402" s="260" t="s">
        <v>55</v>
      </c>
      <c r="Q402" s="288"/>
      <c r="R402" s="258" t="s">
        <v>55</v>
      </c>
      <c r="S402" s="259"/>
      <c r="T402" s="289" t="s">
        <v>55</v>
      </c>
      <c r="U402" s="290"/>
      <c r="V402" s="291"/>
    </row>
    <row r="403" spans="1:22">
      <c r="A403" s="216" t="s">
        <v>522</v>
      </c>
      <c r="B403" s="230">
        <v>1060503000</v>
      </c>
      <c r="C403" s="303" t="s">
        <v>535</v>
      </c>
      <c r="D403" s="224"/>
      <c r="E403" s="220" t="s">
        <v>536</v>
      </c>
      <c r="F403" s="221" t="s">
        <v>537</v>
      </c>
      <c r="G403" s="222" t="str">
        <f t="shared" si="6"/>
        <v>Camera, DSLR Camera</v>
      </c>
      <c r="H403" s="223"/>
      <c r="I403" s="253">
        <v>1</v>
      </c>
      <c r="J403" s="254" t="s">
        <v>501</v>
      </c>
      <c r="K403" s="261">
        <v>24000</v>
      </c>
      <c r="L403" s="256">
        <f>Table260616263656667686970717273747577787980818283757_34[[#This Row],[unit Price]]*Table260616263656667686970717273747577787980818283757_34[[#This Row],[TOTAL QUANTITY
(2021 Proposal)]]</f>
        <v>24000</v>
      </c>
      <c r="M403" s="257">
        <v>1</v>
      </c>
      <c r="N403" s="258">
        <v>24000</v>
      </c>
      <c r="O403" s="259"/>
      <c r="P403" s="260" t="s">
        <v>55</v>
      </c>
      <c r="Q403" s="288"/>
      <c r="R403" s="258" t="s">
        <v>55</v>
      </c>
      <c r="S403" s="259"/>
      <c r="T403" s="289" t="s">
        <v>55</v>
      </c>
      <c r="U403" s="290"/>
      <c r="V403" s="291"/>
    </row>
    <row r="404" spans="1:22">
      <c r="A404" s="216" t="s">
        <v>50</v>
      </c>
      <c r="B404" s="230">
        <v>1060503000</v>
      </c>
      <c r="C404" s="303" t="s">
        <v>535</v>
      </c>
      <c r="D404" s="224"/>
      <c r="E404" s="220" t="s">
        <v>538</v>
      </c>
      <c r="F404" s="221" t="s">
        <v>539</v>
      </c>
      <c r="G404" s="222" t="str">
        <f t="shared" si="6"/>
        <v>Computer Set, Laptop with License OS</v>
      </c>
      <c r="H404" s="223"/>
      <c r="I404" s="253">
        <v>1</v>
      </c>
      <c r="J404" s="254" t="s">
        <v>501</v>
      </c>
      <c r="K404" s="261">
        <v>50000</v>
      </c>
      <c r="L404" s="256">
        <f>Table260616263656667686970717273747577787980818283757_34[[#This Row],[unit Price]]*Table260616263656667686970717273747577787980818283757_34[[#This Row],[TOTAL QUANTITY
(2021 Proposal)]]</f>
        <v>50000</v>
      </c>
      <c r="M404" s="257">
        <v>1</v>
      </c>
      <c r="N404" s="258">
        <v>50000</v>
      </c>
      <c r="O404" s="259"/>
      <c r="P404" s="260" t="s">
        <v>55</v>
      </c>
      <c r="Q404" s="288"/>
      <c r="R404" s="258" t="s">
        <v>55</v>
      </c>
      <c r="S404" s="259"/>
      <c r="T404" s="289" t="s">
        <v>55</v>
      </c>
      <c r="U404" s="290"/>
      <c r="V404" s="291"/>
    </row>
    <row r="405" spans="1:22">
      <c r="A405" s="216" t="s">
        <v>58</v>
      </c>
      <c r="B405" s="230">
        <v>1060503000</v>
      </c>
      <c r="C405" s="303" t="s">
        <v>535</v>
      </c>
      <c r="D405" s="224"/>
      <c r="E405" s="220" t="s">
        <v>538</v>
      </c>
      <c r="F405" s="221" t="s">
        <v>539</v>
      </c>
      <c r="G405" s="222" t="str">
        <f t="shared" si="6"/>
        <v>Computer Set, Laptop with License OS</v>
      </c>
      <c r="H405" s="223"/>
      <c r="I405" s="253">
        <v>2</v>
      </c>
      <c r="J405" s="254" t="s">
        <v>501</v>
      </c>
      <c r="K405" s="261">
        <v>50000</v>
      </c>
      <c r="L405" s="256">
        <f>Table260616263656667686970717273747577787980818283757_34[[#This Row],[unit Price]]*Table260616263656667686970717273747577787980818283757_34[[#This Row],[TOTAL QUANTITY
(2021 Proposal)]]</f>
        <v>100000</v>
      </c>
      <c r="M405" s="257">
        <v>2</v>
      </c>
      <c r="N405" s="258">
        <v>100000</v>
      </c>
      <c r="O405" s="259"/>
      <c r="P405" s="260" t="s">
        <v>55</v>
      </c>
      <c r="Q405" s="288"/>
      <c r="R405" s="258" t="s">
        <v>55</v>
      </c>
      <c r="S405" s="259"/>
      <c r="T405" s="289" t="s">
        <v>55</v>
      </c>
      <c r="U405" s="290"/>
      <c r="V405" s="291" t="s">
        <v>60</v>
      </c>
    </row>
    <row r="406" spans="1:22">
      <c r="A406" s="216" t="s">
        <v>59</v>
      </c>
      <c r="B406" s="230">
        <v>1060503000</v>
      </c>
      <c r="C406" s="303" t="s">
        <v>535</v>
      </c>
      <c r="D406" s="224"/>
      <c r="E406" s="220" t="s">
        <v>538</v>
      </c>
      <c r="F406" s="221" t="s">
        <v>539</v>
      </c>
      <c r="G406" s="222" t="str">
        <f t="shared" si="6"/>
        <v>Computer Set, Laptop with License OS</v>
      </c>
      <c r="H406" s="223">
        <v>1</v>
      </c>
      <c r="I406" s="253">
        <v>1</v>
      </c>
      <c r="J406" s="262" t="s">
        <v>501</v>
      </c>
      <c r="K406" s="263">
        <v>50000</v>
      </c>
      <c r="L406" s="256">
        <f>Table260616263656667686970717273747577787980818283757_34[[#This Row],[unit Price]]*Table260616263656667686970717273747577787980818283757_34[[#This Row],[TOTAL QUANTITY
(2021 Proposal)]]</f>
        <v>50000</v>
      </c>
      <c r="M406" s="264">
        <v>1</v>
      </c>
      <c r="N406" s="258">
        <v>50000</v>
      </c>
      <c r="O406" s="265"/>
      <c r="P406" s="260" t="s">
        <v>55</v>
      </c>
      <c r="Q406" s="292"/>
      <c r="R406" s="258" t="s">
        <v>55</v>
      </c>
      <c r="S406" s="293"/>
      <c r="T406" s="289" t="s">
        <v>55</v>
      </c>
      <c r="U406" s="290"/>
      <c r="V406" s="291"/>
    </row>
    <row r="407" spans="1:22">
      <c r="A407" s="216" t="s">
        <v>61</v>
      </c>
      <c r="B407" s="230">
        <v>1060503000</v>
      </c>
      <c r="C407" s="303" t="s">
        <v>535</v>
      </c>
      <c r="D407" s="224"/>
      <c r="E407" s="220" t="s">
        <v>538</v>
      </c>
      <c r="F407" s="221" t="s">
        <v>539</v>
      </c>
      <c r="G407" s="222" t="str">
        <f t="shared" si="6"/>
        <v>Computer Set, Laptop with License OS</v>
      </c>
      <c r="H407" s="223"/>
      <c r="I407" s="253">
        <v>1</v>
      </c>
      <c r="J407" s="262" t="s">
        <v>501</v>
      </c>
      <c r="K407" s="263">
        <v>50000</v>
      </c>
      <c r="L407" s="256">
        <f>Table260616263656667686970717273747577787980818283757_34[[#This Row],[unit Price]]*Table260616263656667686970717273747577787980818283757_34[[#This Row],[TOTAL QUANTITY
(2021 Proposal)]]</f>
        <v>50000</v>
      </c>
      <c r="M407" s="266">
        <v>1</v>
      </c>
      <c r="N407" s="258">
        <v>50000</v>
      </c>
      <c r="O407" s="267"/>
      <c r="P407" s="260" t="s">
        <v>55</v>
      </c>
      <c r="Q407" s="294"/>
      <c r="R407" s="258" t="s">
        <v>55</v>
      </c>
      <c r="S407" s="309"/>
      <c r="T407" s="289" t="s">
        <v>55</v>
      </c>
      <c r="U407" s="290"/>
      <c r="V407" s="291"/>
    </row>
    <row r="408" spans="1:22">
      <c r="A408" s="216" t="s">
        <v>62</v>
      </c>
      <c r="B408" s="230">
        <v>1060503000</v>
      </c>
      <c r="C408" s="303" t="s">
        <v>535</v>
      </c>
      <c r="D408" s="224"/>
      <c r="E408" s="220" t="s">
        <v>538</v>
      </c>
      <c r="F408" s="221" t="s">
        <v>539</v>
      </c>
      <c r="G408" s="222" t="str">
        <f t="shared" si="6"/>
        <v>Computer Set, Laptop with License OS</v>
      </c>
      <c r="H408" s="223"/>
      <c r="I408" s="253">
        <v>1</v>
      </c>
      <c r="J408" s="262" t="s">
        <v>501</v>
      </c>
      <c r="K408" s="263">
        <v>50000</v>
      </c>
      <c r="L408" s="256">
        <f>Table260616263656667686970717273747577787980818283757_34[[#This Row],[unit Price]]*Table260616263656667686970717273747577787980818283757_34[[#This Row],[TOTAL QUANTITY
(2021 Proposal)]]</f>
        <v>50000</v>
      </c>
      <c r="M408" s="266">
        <v>1</v>
      </c>
      <c r="N408" s="258">
        <v>50000</v>
      </c>
      <c r="O408" s="267"/>
      <c r="P408" s="260" t="s">
        <v>55</v>
      </c>
      <c r="Q408" s="294"/>
      <c r="R408" s="258" t="s">
        <v>55</v>
      </c>
      <c r="S408" s="309"/>
      <c r="T408" s="289" t="s">
        <v>55</v>
      </c>
      <c r="U408" s="290"/>
      <c r="V408" s="291"/>
    </row>
    <row r="409" spans="1:22">
      <c r="A409" s="216" t="s">
        <v>66</v>
      </c>
      <c r="B409" s="230">
        <v>1060503000</v>
      </c>
      <c r="C409" s="303" t="s">
        <v>535</v>
      </c>
      <c r="D409" s="224"/>
      <c r="E409" s="220" t="s">
        <v>538</v>
      </c>
      <c r="F409" s="221" t="s">
        <v>539</v>
      </c>
      <c r="G409" s="222" t="str">
        <f t="shared" si="6"/>
        <v>Computer Set, Laptop with License OS</v>
      </c>
      <c r="H409" s="223">
        <v>0</v>
      </c>
      <c r="I409" s="253">
        <v>0</v>
      </c>
      <c r="J409" s="254" t="s">
        <v>501</v>
      </c>
      <c r="K409" s="261">
        <v>50000</v>
      </c>
      <c r="L409" s="256">
        <f>Table260616263656667686970717273747577787980818283757_34[[#This Row],[unit Price]]*Table260616263656667686970717273747577787980818283757_34[[#This Row],[TOTAL QUANTITY
(2021 Proposal)]]</f>
        <v>0</v>
      </c>
      <c r="M409" s="257"/>
      <c r="N409" s="258" t="s">
        <v>55</v>
      </c>
      <c r="O409" s="259"/>
      <c r="P409" s="260" t="s">
        <v>55</v>
      </c>
      <c r="Q409" s="288"/>
      <c r="R409" s="258" t="s">
        <v>55</v>
      </c>
      <c r="S409" s="259"/>
      <c r="T409" s="289" t="s">
        <v>55</v>
      </c>
      <c r="U409" s="290"/>
      <c r="V409" s="291"/>
    </row>
    <row r="410" spans="1:22">
      <c r="A410" s="216" t="s">
        <v>69</v>
      </c>
      <c r="B410" s="230">
        <v>1060503000</v>
      </c>
      <c r="C410" s="303" t="s">
        <v>535</v>
      </c>
      <c r="D410" s="224"/>
      <c r="E410" s="220" t="s">
        <v>538</v>
      </c>
      <c r="F410" s="221" t="s">
        <v>539</v>
      </c>
      <c r="G410" s="222" t="str">
        <f t="shared" si="6"/>
        <v>Computer Set, Laptop with License OS</v>
      </c>
      <c r="H410" s="223"/>
      <c r="I410" s="253">
        <v>1</v>
      </c>
      <c r="J410" s="254" t="s">
        <v>501</v>
      </c>
      <c r="K410" s="261">
        <v>50000</v>
      </c>
      <c r="L410" s="256">
        <f>Table260616263656667686970717273747577787980818283757_34[[#This Row],[unit Price]]*Table260616263656667686970717273747577787980818283757_34[[#This Row],[TOTAL QUANTITY
(2021 Proposal)]]</f>
        <v>50000</v>
      </c>
      <c r="M410" s="257">
        <v>1</v>
      </c>
      <c r="N410" s="258">
        <v>50000</v>
      </c>
      <c r="O410" s="259"/>
      <c r="P410" s="260" t="s">
        <v>55</v>
      </c>
      <c r="Q410" s="288"/>
      <c r="R410" s="258" t="s">
        <v>55</v>
      </c>
      <c r="S410" s="259"/>
      <c r="T410" s="289" t="s">
        <v>55</v>
      </c>
      <c r="U410" s="290"/>
      <c r="V410" s="291"/>
    </row>
    <row r="411" spans="1:22">
      <c r="A411" s="216" t="s">
        <v>71</v>
      </c>
      <c r="B411" s="230">
        <v>1060503000</v>
      </c>
      <c r="C411" s="303" t="s">
        <v>535</v>
      </c>
      <c r="D411" s="224"/>
      <c r="E411" s="220" t="s">
        <v>538</v>
      </c>
      <c r="F411" s="221" t="s">
        <v>539</v>
      </c>
      <c r="G411" s="222" t="str">
        <f t="shared" si="6"/>
        <v>Computer Set, Laptop with License OS</v>
      </c>
      <c r="H411" s="223"/>
      <c r="I411" s="253">
        <v>1</v>
      </c>
      <c r="J411" s="254" t="s">
        <v>501</v>
      </c>
      <c r="K411" s="261">
        <v>50000</v>
      </c>
      <c r="L411" s="256">
        <f>Table260616263656667686970717273747577787980818283757_34[[#This Row],[unit Price]]*Table260616263656667686970717273747577787980818283757_34[[#This Row],[TOTAL QUANTITY
(2021 Proposal)]]</f>
        <v>50000</v>
      </c>
      <c r="M411" s="257">
        <v>1</v>
      </c>
      <c r="N411" s="258">
        <v>50000</v>
      </c>
      <c r="O411" s="259"/>
      <c r="P411" s="260" t="s">
        <v>55</v>
      </c>
      <c r="Q411" s="288"/>
      <c r="R411" s="258" t="s">
        <v>55</v>
      </c>
      <c r="S411" s="259"/>
      <c r="T411" s="289" t="s">
        <v>55</v>
      </c>
      <c r="U411" s="290"/>
      <c r="V411" s="291"/>
    </row>
    <row r="412" spans="1:22">
      <c r="A412" s="216" t="s">
        <v>73</v>
      </c>
      <c r="B412" s="230">
        <v>1060503000</v>
      </c>
      <c r="C412" s="303" t="s">
        <v>535</v>
      </c>
      <c r="D412" s="224"/>
      <c r="E412" s="220" t="s">
        <v>538</v>
      </c>
      <c r="F412" s="221" t="s">
        <v>539</v>
      </c>
      <c r="G412" s="222" t="str">
        <f t="shared" si="6"/>
        <v>Computer Set, Laptop with License OS</v>
      </c>
      <c r="H412" s="223"/>
      <c r="I412" s="253">
        <v>1</v>
      </c>
      <c r="J412" s="254" t="s">
        <v>501</v>
      </c>
      <c r="K412" s="261">
        <v>50000</v>
      </c>
      <c r="L412" s="256">
        <f>Table260616263656667686970717273747577787980818283757_34[[#This Row],[unit Price]]*Table260616263656667686970717273747577787980818283757_34[[#This Row],[TOTAL QUANTITY
(2021 Proposal)]]</f>
        <v>50000</v>
      </c>
      <c r="M412" s="257">
        <v>1</v>
      </c>
      <c r="N412" s="258">
        <v>50000</v>
      </c>
      <c r="O412" s="259"/>
      <c r="P412" s="260" t="s">
        <v>55</v>
      </c>
      <c r="Q412" s="288"/>
      <c r="R412" s="258" t="s">
        <v>55</v>
      </c>
      <c r="S412" s="259"/>
      <c r="T412" s="289" t="s">
        <v>55</v>
      </c>
      <c r="U412" s="290"/>
      <c r="V412" s="291"/>
    </row>
    <row r="413" spans="1:22">
      <c r="A413" s="216" t="s">
        <v>50</v>
      </c>
      <c r="B413" s="230">
        <v>1060503000</v>
      </c>
      <c r="C413" s="303" t="s">
        <v>535</v>
      </c>
      <c r="D413" s="224"/>
      <c r="E413" s="220" t="s">
        <v>540</v>
      </c>
      <c r="F413" s="221" t="s">
        <v>541</v>
      </c>
      <c r="G413" s="222" t="str">
        <f t="shared" si="6"/>
        <v xml:space="preserve">Computer Set , Desktop, Complete Set with License OS </v>
      </c>
      <c r="H413" s="223"/>
      <c r="I413" s="253">
        <v>1</v>
      </c>
      <c r="J413" s="254" t="s">
        <v>36</v>
      </c>
      <c r="K413" s="261">
        <v>50000</v>
      </c>
      <c r="L413" s="256">
        <f>Table260616263656667686970717273747577787980818283757_34[[#This Row],[unit Price]]*Table260616263656667686970717273747577787980818283757_34[[#This Row],[TOTAL QUANTITY
(2021 Proposal)]]</f>
        <v>50000</v>
      </c>
      <c r="M413" s="257">
        <v>1</v>
      </c>
      <c r="N413" s="258">
        <v>50000</v>
      </c>
      <c r="O413" s="259"/>
      <c r="P413" s="260" t="s">
        <v>55</v>
      </c>
      <c r="Q413" s="288"/>
      <c r="R413" s="258" t="s">
        <v>55</v>
      </c>
      <c r="S413" s="259"/>
      <c r="T413" s="289" t="s">
        <v>55</v>
      </c>
      <c r="U413" s="290"/>
      <c r="V413" s="291"/>
    </row>
    <row r="414" spans="1:22">
      <c r="A414" s="216" t="s">
        <v>56</v>
      </c>
      <c r="B414" s="230">
        <v>1060503000</v>
      </c>
      <c r="C414" s="303" t="s">
        <v>535</v>
      </c>
      <c r="D414" s="224"/>
      <c r="E414" s="220" t="s">
        <v>540</v>
      </c>
      <c r="F414" s="221" t="s">
        <v>541</v>
      </c>
      <c r="G414" s="222" t="str">
        <f t="shared" si="6"/>
        <v xml:space="preserve">Computer Set , Desktop, Complete Set with License OS </v>
      </c>
      <c r="H414" s="223"/>
      <c r="I414" s="253">
        <v>1</v>
      </c>
      <c r="J414" s="254" t="s">
        <v>36</v>
      </c>
      <c r="K414" s="261">
        <v>50000</v>
      </c>
      <c r="L414" s="256">
        <f>Table260616263656667686970717273747577787980818283757_34[[#This Row],[unit Price]]*Table260616263656667686970717273747577787980818283757_34[[#This Row],[TOTAL QUANTITY
(2021 Proposal)]]</f>
        <v>50000</v>
      </c>
      <c r="M414" s="257">
        <v>1</v>
      </c>
      <c r="N414" s="258">
        <v>50000</v>
      </c>
      <c r="O414" s="259"/>
      <c r="P414" s="260" t="s">
        <v>55</v>
      </c>
      <c r="Q414" s="288"/>
      <c r="R414" s="258" t="s">
        <v>55</v>
      </c>
      <c r="S414" s="259"/>
      <c r="T414" s="289" t="s">
        <v>55</v>
      </c>
      <c r="U414" s="290"/>
      <c r="V414" s="291"/>
    </row>
    <row r="415" spans="1:22">
      <c r="A415" s="216" t="s">
        <v>57</v>
      </c>
      <c r="B415" s="230">
        <v>1060503000</v>
      </c>
      <c r="C415" s="303" t="s">
        <v>535</v>
      </c>
      <c r="D415" s="224"/>
      <c r="E415" s="220" t="s">
        <v>540</v>
      </c>
      <c r="F415" s="221" t="s">
        <v>541</v>
      </c>
      <c r="G415" s="222" t="str">
        <f t="shared" si="6"/>
        <v xml:space="preserve">Computer Set , Desktop, Complete Set with License OS </v>
      </c>
      <c r="H415" s="223">
        <v>1</v>
      </c>
      <c r="I415" s="253">
        <v>1</v>
      </c>
      <c r="J415" s="254" t="s">
        <v>36</v>
      </c>
      <c r="K415" s="261">
        <v>50000</v>
      </c>
      <c r="L415" s="256">
        <f>Table260616263656667686970717273747577787980818283757_34[[#This Row],[unit Price]]*Table260616263656667686970717273747577787980818283757_34[[#This Row],[TOTAL QUANTITY
(2021 Proposal)]]</f>
        <v>50000</v>
      </c>
      <c r="M415" s="257">
        <v>1</v>
      </c>
      <c r="N415" s="258">
        <v>50000</v>
      </c>
      <c r="O415" s="259"/>
      <c r="P415" s="260" t="s">
        <v>55</v>
      </c>
      <c r="Q415" s="288"/>
      <c r="R415" s="258" t="s">
        <v>55</v>
      </c>
      <c r="S415" s="259"/>
      <c r="T415" s="289" t="s">
        <v>55</v>
      </c>
      <c r="U415" s="290"/>
      <c r="V415" s="291"/>
    </row>
    <row r="416" spans="1:22">
      <c r="A416" s="216" t="s">
        <v>62</v>
      </c>
      <c r="B416" s="230">
        <v>1060503000</v>
      </c>
      <c r="C416" s="303" t="s">
        <v>535</v>
      </c>
      <c r="D416" s="224"/>
      <c r="E416" s="220" t="s">
        <v>540</v>
      </c>
      <c r="F416" s="221" t="s">
        <v>541</v>
      </c>
      <c r="G416" s="222" t="str">
        <f t="shared" si="6"/>
        <v xml:space="preserve">Computer Set , Desktop, Complete Set with License OS </v>
      </c>
      <c r="H416" s="223"/>
      <c r="I416" s="253">
        <v>1</v>
      </c>
      <c r="J416" s="262" t="s">
        <v>36</v>
      </c>
      <c r="K416" s="263">
        <v>50000</v>
      </c>
      <c r="L416" s="256">
        <f>Table260616263656667686970717273747577787980818283757_34[[#This Row],[unit Price]]*Table260616263656667686970717273747577787980818283757_34[[#This Row],[TOTAL QUANTITY
(2021 Proposal)]]</f>
        <v>50000</v>
      </c>
      <c r="M416" s="266">
        <v>1</v>
      </c>
      <c r="N416" s="258">
        <v>50000</v>
      </c>
      <c r="O416" s="267"/>
      <c r="P416" s="260" t="s">
        <v>55</v>
      </c>
      <c r="Q416" s="294"/>
      <c r="R416" s="258" t="s">
        <v>55</v>
      </c>
      <c r="S416" s="309"/>
      <c r="T416" s="289" t="s">
        <v>55</v>
      </c>
      <c r="U416" s="290"/>
      <c r="V416" s="291"/>
    </row>
    <row r="417" spans="1:22">
      <c r="A417" s="216" t="s">
        <v>63</v>
      </c>
      <c r="B417" s="230">
        <v>1060503000</v>
      </c>
      <c r="C417" s="303" t="s">
        <v>535</v>
      </c>
      <c r="D417" s="224"/>
      <c r="E417" s="220" t="s">
        <v>540</v>
      </c>
      <c r="F417" s="221" t="s">
        <v>541</v>
      </c>
      <c r="G417" s="222" t="str">
        <f t="shared" si="6"/>
        <v xml:space="preserve">Computer Set , Desktop, Complete Set with License OS </v>
      </c>
      <c r="H417" s="227"/>
      <c r="I417" s="268">
        <v>3</v>
      </c>
      <c r="J417" s="269" t="s">
        <v>36</v>
      </c>
      <c r="K417" s="270">
        <v>50000</v>
      </c>
      <c r="L417" s="256">
        <f>Table260616263656667686970717273747577787980818283757_34[[#This Row],[unit Price]]*Table260616263656667686970717273747577787980818283757_34[[#This Row],[TOTAL QUANTITY
(2021 Proposal)]]</f>
        <v>150000</v>
      </c>
      <c r="M417" s="271">
        <v>3</v>
      </c>
      <c r="N417" s="258">
        <v>150000</v>
      </c>
      <c r="O417" s="272"/>
      <c r="P417" s="260" t="s">
        <v>55</v>
      </c>
      <c r="Q417" s="296"/>
      <c r="R417" s="258" t="s">
        <v>55</v>
      </c>
      <c r="S417" s="272"/>
      <c r="T417" s="289" t="s">
        <v>55</v>
      </c>
      <c r="U417" s="290"/>
      <c r="V417" s="291"/>
    </row>
    <row r="418" spans="1:22">
      <c r="A418" s="216" t="s">
        <v>65</v>
      </c>
      <c r="B418" s="230">
        <v>1060503000</v>
      </c>
      <c r="C418" s="303" t="s">
        <v>535</v>
      </c>
      <c r="D418" s="224"/>
      <c r="E418" s="220" t="s">
        <v>540</v>
      </c>
      <c r="F418" s="221" t="s">
        <v>541</v>
      </c>
      <c r="G418" s="222" t="str">
        <f t="shared" si="6"/>
        <v xml:space="preserve">Computer Set , Desktop, Complete Set with License OS </v>
      </c>
      <c r="H418" s="223"/>
      <c r="I418" s="253">
        <v>1</v>
      </c>
      <c r="J418" s="254" t="s">
        <v>36</v>
      </c>
      <c r="K418" s="261">
        <v>50000</v>
      </c>
      <c r="L418" s="256">
        <f>Table260616263656667686970717273747577787980818283757_34[[#This Row],[unit Price]]*Table260616263656667686970717273747577787980818283757_34[[#This Row],[TOTAL QUANTITY
(2021 Proposal)]]</f>
        <v>50000</v>
      </c>
      <c r="M418" s="257">
        <v>1</v>
      </c>
      <c r="N418" s="258">
        <v>50000</v>
      </c>
      <c r="O418" s="259"/>
      <c r="P418" s="260" t="s">
        <v>55</v>
      </c>
      <c r="Q418" s="288"/>
      <c r="R418" s="258" t="s">
        <v>55</v>
      </c>
      <c r="S418" s="259"/>
      <c r="T418" s="289" t="s">
        <v>55</v>
      </c>
      <c r="U418" s="290"/>
      <c r="V418" s="291"/>
    </row>
    <row r="419" spans="1:22">
      <c r="A419" s="216" t="s">
        <v>66</v>
      </c>
      <c r="B419" s="230">
        <v>1060503000</v>
      </c>
      <c r="C419" s="303" t="s">
        <v>535</v>
      </c>
      <c r="D419" s="224"/>
      <c r="E419" s="220" t="s">
        <v>540</v>
      </c>
      <c r="F419" s="221" t="s">
        <v>541</v>
      </c>
      <c r="G419" s="222" t="str">
        <f t="shared" si="6"/>
        <v xml:space="preserve">Computer Set , Desktop, Complete Set with License OS </v>
      </c>
      <c r="H419" s="223">
        <v>1</v>
      </c>
      <c r="I419" s="253">
        <v>1</v>
      </c>
      <c r="J419" s="254" t="s">
        <v>36</v>
      </c>
      <c r="K419" s="261">
        <v>50000</v>
      </c>
      <c r="L419" s="256">
        <f>Table260616263656667686970717273747577787980818283757_34[[#This Row],[unit Price]]*Table260616263656667686970717273747577787980818283757_34[[#This Row],[TOTAL QUANTITY
(2021 Proposal)]]</f>
        <v>50000</v>
      </c>
      <c r="M419" s="257">
        <v>1</v>
      </c>
      <c r="N419" s="258">
        <v>50000</v>
      </c>
      <c r="O419" s="259">
        <v>0</v>
      </c>
      <c r="P419" s="260">
        <v>0</v>
      </c>
      <c r="Q419" s="288">
        <v>0</v>
      </c>
      <c r="R419" s="258">
        <v>0</v>
      </c>
      <c r="S419" s="259">
        <v>0</v>
      </c>
      <c r="T419" s="289">
        <v>0</v>
      </c>
      <c r="U419" s="290"/>
      <c r="V419" s="291"/>
    </row>
    <row r="420" spans="1:22">
      <c r="A420" s="216" t="s">
        <v>514</v>
      </c>
      <c r="B420" s="230">
        <v>1060503000</v>
      </c>
      <c r="C420" s="303" t="s">
        <v>535</v>
      </c>
      <c r="D420" s="224"/>
      <c r="E420" s="220" t="s">
        <v>540</v>
      </c>
      <c r="F420" s="221" t="s">
        <v>541</v>
      </c>
      <c r="G420" s="222" t="str">
        <f t="shared" si="6"/>
        <v xml:space="preserve">Computer Set , Desktop, Complete Set with License OS </v>
      </c>
      <c r="H420" s="223"/>
      <c r="I420" s="253">
        <v>1</v>
      </c>
      <c r="J420" s="254" t="s">
        <v>36</v>
      </c>
      <c r="K420" s="261">
        <v>50000</v>
      </c>
      <c r="L420" s="256">
        <f>Table260616263656667686970717273747577787980818283757_34[[#This Row],[unit Price]]*Table260616263656667686970717273747577787980818283757_34[[#This Row],[TOTAL QUANTITY
(2021 Proposal)]]</f>
        <v>50000</v>
      </c>
      <c r="M420" s="257">
        <v>1</v>
      </c>
      <c r="N420" s="258">
        <v>50000</v>
      </c>
      <c r="O420" s="259"/>
      <c r="P420" s="260" t="s">
        <v>55</v>
      </c>
      <c r="Q420" s="288"/>
      <c r="R420" s="258" t="s">
        <v>55</v>
      </c>
      <c r="S420" s="259"/>
      <c r="T420" s="289" t="s">
        <v>55</v>
      </c>
      <c r="U420" s="290"/>
      <c r="V420" s="291" t="s">
        <v>60</v>
      </c>
    </row>
    <row r="421" spans="1:22">
      <c r="A421" s="216" t="s">
        <v>67</v>
      </c>
      <c r="B421" s="230">
        <v>1060503000</v>
      </c>
      <c r="C421" s="303" t="s">
        <v>535</v>
      </c>
      <c r="D421" s="224"/>
      <c r="E421" s="220" t="s">
        <v>540</v>
      </c>
      <c r="F421" s="221" t="s">
        <v>541</v>
      </c>
      <c r="G421" s="222" t="str">
        <f t="shared" si="6"/>
        <v xml:space="preserve">Computer Set , Desktop, Complete Set with License OS </v>
      </c>
      <c r="H421" s="223">
        <v>1</v>
      </c>
      <c r="I421" s="253">
        <v>1</v>
      </c>
      <c r="J421" s="254" t="s">
        <v>36</v>
      </c>
      <c r="K421" s="261">
        <v>50000</v>
      </c>
      <c r="L421" s="256">
        <f>Table260616263656667686970717273747577787980818283757_34[[#This Row],[unit Price]]*Table260616263656667686970717273747577787980818283757_34[[#This Row],[TOTAL QUANTITY
(2021 Proposal)]]</f>
        <v>50000</v>
      </c>
      <c r="M421" s="257">
        <v>1</v>
      </c>
      <c r="N421" s="258">
        <v>50000</v>
      </c>
      <c r="O421" s="259"/>
      <c r="P421" s="260" t="s">
        <v>55</v>
      </c>
      <c r="Q421" s="288"/>
      <c r="R421" s="258" t="s">
        <v>55</v>
      </c>
      <c r="S421" s="259"/>
      <c r="T421" s="289" t="s">
        <v>55</v>
      </c>
      <c r="U421" s="290"/>
      <c r="V421" s="291"/>
    </row>
    <row r="422" spans="1:22">
      <c r="A422" s="216" t="s">
        <v>68</v>
      </c>
      <c r="B422" s="230">
        <v>1060503000</v>
      </c>
      <c r="C422" s="303" t="s">
        <v>535</v>
      </c>
      <c r="D422" s="224"/>
      <c r="E422" s="220" t="s">
        <v>540</v>
      </c>
      <c r="F422" s="221" t="s">
        <v>541</v>
      </c>
      <c r="G422" s="222" t="str">
        <f t="shared" si="6"/>
        <v xml:space="preserve">Computer Set , Desktop, Complete Set with License OS </v>
      </c>
      <c r="H422" s="223"/>
      <c r="I422" s="253">
        <v>1</v>
      </c>
      <c r="J422" s="254" t="s">
        <v>36</v>
      </c>
      <c r="K422" s="261">
        <v>50000</v>
      </c>
      <c r="L422" s="256">
        <f>Table260616263656667686970717273747577787980818283757_34[[#This Row],[unit Price]]*Table260616263656667686970717273747577787980818283757_34[[#This Row],[TOTAL QUANTITY
(2021 Proposal)]]</f>
        <v>50000</v>
      </c>
      <c r="M422" s="257">
        <v>1</v>
      </c>
      <c r="N422" s="258">
        <v>50000</v>
      </c>
      <c r="O422" s="259"/>
      <c r="P422" s="260" t="s">
        <v>55</v>
      </c>
      <c r="Q422" s="288"/>
      <c r="R422" s="258" t="s">
        <v>55</v>
      </c>
      <c r="S422" s="259"/>
      <c r="T422" s="289" t="s">
        <v>55</v>
      </c>
      <c r="U422" s="290"/>
      <c r="V422" s="291"/>
    </row>
    <row r="423" spans="1:22">
      <c r="A423" s="216" t="s">
        <v>69</v>
      </c>
      <c r="B423" s="230">
        <v>1060503000</v>
      </c>
      <c r="C423" s="303" t="s">
        <v>535</v>
      </c>
      <c r="D423" s="224"/>
      <c r="E423" s="220" t="s">
        <v>540</v>
      </c>
      <c r="F423" s="221" t="s">
        <v>541</v>
      </c>
      <c r="G423" s="222" t="str">
        <f t="shared" si="6"/>
        <v xml:space="preserve">Computer Set , Desktop, Complete Set with License OS </v>
      </c>
      <c r="H423" s="223"/>
      <c r="I423" s="253">
        <v>3</v>
      </c>
      <c r="J423" s="254" t="s">
        <v>36</v>
      </c>
      <c r="K423" s="261">
        <v>50000</v>
      </c>
      <c r="L423" s="256">
        <f>Table260616263656667686970717273747577787980818283757_34[[#This Row],[unit Price]]*Table260616263656667686970717273747577787980818283757_34[[#This Row],[TOTAL QUANTITY
(2021 Proposal)]]</f>
        <v>150000</v>
      </c>
      <c r="M423" s="257">
        <v>3</v>
      </c>
      <c r="N423" s="258">
        <v>150000</v>
      </c>
      <c r="O423" s="259"/>
      <c r="P423" s="260" t="s">
        <v>55</v>
      </c>
      <c r="Q423" s="288"/>
      <c r="R423" s="258" t="s">
        <v>55</v>
      </c>
      <c r="S423" s="259"/>
      <c r="T423" s="289" t="s">
        <v>55</v>
      </c>
      <c r="U423" s="290"/>
      <c r="V423" s="291"/>
    </row>
    <row r="424" spans="1:22">
      <c r="A424" s="216" t="s">
        <v>70</v>
      </c>
      <c r="B424" s="230">
        <v>1060503000</v>
      </c>
      <c r="C424" s="303" t="s">
        <v>535</v>
      </c>
      <c r="D424" s="224"/>
      <c r="E424" s="220" t="s">
        <v>540</v>
      </c>
      <c r="F424" s="221" t="s">
        <v>541</v>
      </c>
      <c r="G424" s="222" t="str">
        <f t="shared" si="6"/>
        <v xml:space="preserve">Computer Set , Desktop, Complete Set with License OS </v>
      </c>
      <c r="H424" s="223">
        <v>1</v>
      </c>
      <c r="I424" s="253">
        <v>1</v>
      </c>
      <c r="J424" s="254" t="s">
        <v>36</v>
      </c>
      <c r="K424" s="261">
        <v>50000</v>
      </c>
      <c r="L424" s="256">
        <f>Table260616263656667686970717273747577787980818283757_34[[#This Row],[unit Price]]*Table260616263656667686970717273747577787980818283757_34[[#This Row],[TOTAL QUANTITY
(2021 Proposal)]]</f>
        <v>50000</v>
      </c>
      <c r="M424" s="257">
        <v>1</v>
      </c>
      <c r="N424" s="258">
        <v>50000</v>
      </c>
      <c r="O424" s="259">
        <v>0</v>
      </c>
      <c r="P424" s="260">
        <v>0</v>
      </c>
      <c r="Q424" s="288">
        <v>0</v>
      </c>
      <c r="R424" s="258">
        <v>0</v>
      </c>
      <c r="S424" s="259">
        <v>0</v>
      </c>
      <c r="T424" s="289">
        <v>0</v>
      </c>
      <c r="U424" s="290"/>
      <c r="V424" s="291"/>
    </row>
    <row r="425" spans="1:22">
      <c r="A425" s="216" t="s">
        <v>71</v>
      </c>
      <c r="B425" s="230">
        <v>1060503000</v>
      </c>
      <c r="C425" s="303" t="s">
        <v>535</v>
      </c>
      <c r="D425" s="224"/>
      <c r="E425" s="220" t="s">
        <v>540</v>
      </c>
      <c r="F425" s="221" t="s">
        <v>541</v>
      </c>
      <c r="G425" s="222" t="str">
        <f t="shared" si="6"/>
        <v xml:space="preserve">Computer Set , Desktop, Complete Set with License OS </v>
      </c>
      <c r="H425" s="223"/>
      <c r="I425" s="253">
        <v>2</v>
      </c>
      <c r="J425" s="254" t="s">
        <v>36</v>
      </c>
      <c r="K425" s="261">
        <v>50000</v>
      </c>
      <c r="L425" s="256">
        <f>Table260616263656667686970717273747577787980818283757_34[[#This Row],[unit Price]]*Table260616263656667686970717273747577787980818283757_34[[#This Row],[TOTAL QUANTITY
(2021 Proposal)]]</f>
        <v>100000</v>
      </c>
      <c r="M425" s="257">
        <v>2</v>
      </c>
      <c r="N425" s="258">
        <v>100000</v>
      </c>
      <c r="O425" s="259"/>
      <c r="P425" s="260" t="s">
        <v>55</v>
      </c>
      <c r="Q425" s="288"/>
      <c r="R425" s="258" t="s">
        <v>55</v>
      </c>
      <c r="S425" s="259"/>
      <c r="T425" s="289" t="s">
        <v>55</v>
      </c>
      <c r="U425" s="290"/>
      <c r="V425" s="291"/>
    </row>
    <row r="426" spans="1:22">
      <c r="A426" s="216" t="s">
        <v>33</v>
      </c>
      <c r="B426" s="230">
        <v>1060503000</v>
      </c>
      <c r="C426" s="303" t="s">
        <v>535</v>
      </c>
      <c r="D426" s="224"/>
      <c r="E426" s="220" t="s">
        <v>540</v>
      </c>
      <c r="F426" s="221" t="s">
        <v>541</v>
      </c>
      <c r="G426" s="222" t="str">
        <f t="shared" si="6"/>
        <v xml:space="preserve">Computer Set , Desktop, Complete Set with License OS </v>
      </c>
      <c r="H426" s="223"/>
      <c r="I426" s="253">
        <v>1</v>
      </c>
      <c r="J426" s="254" t="s">
        <v>36</v>
      </c>
      <c r="K426" s="261">
        <v>50000</v>
      </c>
      <c r="L426" s="256">
        <f>Table260616263656667686970717273747577787980818283757_34[[#This Row],[unit Price]]*Table260616263656667686970717273747577787980818283757_34[[#This Row],[TOTAL QUANTITY
(2021 Proposal)]]</f>
        <v>50000</v>
      </c>
      <c r="M426" s="257">
        <v>1</v>
      </c>
      <c r="N426" s="258">
        <v>50000</v>
      </c>
      <c r="O426" s="259"/>
      <c r="P426" s="260" t="s">
        <v>55</v>
      </c>
      <c r="Q426" s="288"/>
      <c r="R426" s="258" t="s">
        <v>55</v>
      </c>
      <c r="S426" s="259"/>
      <c r="T426" s="289" t="s">
        <v>55</v>
      </c>
      <c r="U426" s="290"/>
      <c r="V426" s="291"/>
    </row>
    <row r="427" spans="1:22">
      <c r="A427" s="216" t="s">
        <v>72</v>
      </c>
      <c r="B427" s="230">
        <v>1060503000</v>
      </c>
      <c r="C427" s="303" t="s">
        <v>535</v>
      </c>
      <c r="D427" s="224"/>
      <c r="E427" s="220" t="s">
        <v>540</v>
      </c>
      <c r="F427" s="221" t="s">
        <v>541</v>
      </c>
      <c r="G427" s="222" t="str">
        <f t="shared" si="6"/>
        <v xml:space="preserve">Computer Set , Desktop, Complete Set with License OS </v>
      </c>
      <c r="H427" s="223"/>
      <c r="I427" s="253">
        <v>1</v>
      </c>
      <c r="J427" s="254" t="s">
        <v>36</v>
      </c>
      <c r="K427" s="261">
        <v>50000</v>
      </c>
      <c r="L427" s="256">
        <f>Table260616263656667686970717273747577787980818283757_34[[#This Row],[unit Price]]*Table260616263656667686970717273747577787980818283757_34[[#This Row],[TOTAL QUANTITY
(2021 Proposal)]]</f>
        <v>50000</v>
      </c>
      <c r="M427" s="257">
        <v>1</v>
      </c>
      <c r="N427" s="258">
        <v>50000</v>
      </c>
      <c r="O427" s="259"/>
      <c r="P427" s="260" t="s">
        <v>55</v>
      </c>
      <c r="Q427" s="288"/>
      <c r="R427" s="258" t="s">
        <v>55</v>
      </c>
      <c r="S427" s="259"/>
      <c r="T427" s="289" t="s">
        <v>55</v>
      </c>
      <c r="U427" s="290"/>
      <c r="V427" s="291"/>
    </row>
    <row r="428" spans="1:22">
      <c r="A428" s="231" t="s">
        <v>74</v>
      </c>
      <c r="B428" s="230">
        <v>1060503000</v>
      </c>
      <c r="C428" s="310" t="s">
        <v>535</v>
      </c>
      <c r="D428" s="233"/>
      <c r="E428" s="305" t="s">
        <v>540</v>
      </c>
      <c r="F428" s="306" t="s">
        <v>541</v>
      </c>
      <c r="G428" s="222" t="str">
        <f t="shared" si="6"/>
        <v xml:space="preserve">Computer Set , Desktop, Complete Set with License OS </v>
      </c>
      <c r="H428" s="236"/>
      <c r="I428" s="273">
        <v>1</v>
      </c>
      <c r="J428" s="274" t="s">
        <v>36</v>
      </c>
      <c r="K428" s="275">
        <v>50000</v>
      </c>
      <c r="L428" s="256">
        <f>Table260616263656667686970717273747577787980818283757_34[[#This Row],[unit Price]]*Table260616263656667686970717273747577787980818283757_34[[#This Row],[TOTAL QUANTITY
(2021 Proposal)]]</f>
        <v>50000</v>
      </c>
      <c r="M428" s="276"/>
      <c r="N428" s="277" t="s">
        <v>55</v>
      </c>
      <c r="O428" s="278">
        <v>1</v>
      </c>
      <c r="P428" s="279">
        <v>50000</v>
      </c>
      <c r="Q428" s="297"/>
      <c r="R428" s="277" t="s">
        <v>55</v>
      </c>
      <c r="S428" s="278"/>
      <c r="T428" s="298" t="s">
        <v>55</v>
      </c>
      <c r="U428" s="299"/>
      <c r="V428" s="300"/>
    </row>
    <row r="429" spans="1:22">
      <c r="A429" s="216" t="s">
        <v>66</v>
      </c>
      <c r="B429" s="230">
        <v>1060503000</v>
      </c>
      <c r="C429" s="303" t="s">
        <v>535</v>
      </c>
      <c r="D429" s="224"/>
      <c r="E429" s="220" t="s">
        <v>542</v>
      </c>
      <c r="F429" s="221" t="s">
        <v>542</v>
      </c>
      <c r="G429" s="222" t="str">
        <f t="shared" si="6"/>
        <v>Intercommunication, Intercommunication</v>
      </c>
      <c r="H429" s="223">
        <v>0</v>
      </c>
      <c r="I429" s="253">
        <v>0</v>
      </c>
      <c r="J429" s="254" t="s">
        <v>543</v>
      </c>
      <c r="K429" s="261">
        <v>300000</v>
      </c>
      <c r="L429" s="256">
        <f>Table260616263656667686970717273747577787980818283757_34[[#This Row],[unit Price]]*Table260616263656667686970717273747577787980818283757_34[[#This Row],[TOTAL QUANTITY
(2021 Proposal)]]</f>
        <v>0</v>
      </c>
      <c r="M429" s="257">
        <v>0</v>
      </c>
      <c r="N429" s="258">
        <v>0</v>
      </c>
      <c r="O429" s="259"/>
      <c r="P429" s="260" t="s">
        <v>55</v>
      </c>
      <c r="Q429" s="288"/>
      <c r="R429" s="258" t="s">
        <v>55</v>
      </c>
      <c r="S429" s="259"/>
      <c r="T429" s="289" t="s">
        <v>55</v>
      </c>
      <c r="U429" s="290"/>
      <c r="V429" s="291"/>
    </row>
    <row r="430" spans="1:22">
      <c r="A430" s="216" t="s">
        <v>514</v>
      </c>
      <c r="B430" s="230">
        <v>1060503000</v>
      </c>
      <c r="C430" s="303" t="s">
        <v>535</v>
      </c>
      <c r="D430" s="224"/>
      <c r="E430" s="220" t="s">
        <v>542</v>
      </c>
      <c r="F430" s="221" t="s">
        <v>542</v>
      </c>
      <c r="G430" s="222" t="str">
        <f t="shared" si="6"/>
        <v>Intercommunication, Intercommunication</v>
      </c>
      <c r="H430" s="223"/>
      <c r="I430" s="253">
        <v>1</v>
      </c>
      <c r="J430" s="254" t="s">
        <v>543</v>
      </c>
      <c r="K430" s="261">
        <v>300000</v>
      </c>
      <c r="L430" s="256">
        <f>Table260616263656667686970717273747577787980818283757_34[[#This Row],[unit Price]]*Table260616263656667686970717273747577787980818283757_34[[#This Row],[TOTAL QUANTITY
(2021 Proposal)]]</f>
        <v>300000</v>
      </c>
      <c r="M430" s="257">
        <v>1</v>
      </c>
      <c r="N430" s="258">
        <v>300000</v>
      </c>
      <c r="O430" s="259"/>
      <c r="P430" s="260" t="s">
        <v>55</v>
      </c>
      <c r="Q430" s="288"/>
      <c r="R430" s="258" t="s">
        <v>55</v>
      </c>
      <c r="S430" s="259"/>
      <c r="T430" s="289" t="s">
        <v>55</v>
      </c>
      <c r="U430" s="290"/>
      <c r="V430" s="291"/>
    </row>
    <row r="431" spans="1:22">
      <c r="A431" s="216" t="s">
        <v>70</v>
      </c>
      <c r="B431" s="230">
        <v>1060503000</v>
      </c>
      <c r="C431" s="303" t="s">
        <v>535</v>
      </c>
      <c r="D431" s="224"/>
      <c r="E431" s="220" t="s">
        <v>542</v>
      </c>
      <c r="F431" s="221" t="s">
        <v>542</v>
      </c>
      <c r="G431" s="222" t="str">
        <f t="shared" si="6"/>
        <v>Intercommunication, Intercommunication</v>
      </c>
      <c r="H431" s="223">
        <v>0</v>
      </c>
      <c r="I431" s="253">
        <v>1</v>
      </c>
      <c r="J431" s="254" t="s">
        <v>543</v>
      </c>
      <c r="K431" s="261">
        <v>300000</v>
      </c>
      <c r="L431" s="256">
        <f>Table260616263656667686970717273747577787980818283757_34[[#This Row],[unit Price]]*Table260616263656667686970717273747577787980818283757_34[[#This Row],[TOTAL QUANTITY
(2021 Proposal)]]</f>
        <v>300000</v>
      </c>
      <c r="M431" s="257">
        <v>1</v>
      </c>
      <c r="N431" s="258">
        <v>300000</v>
      </c>
      <c r="O431" s="259"/>
      <c r="P431" s="260" t="s">
        <v>55</v>
      </c>
      <c r="Q431" s="288"/>
      <c r="R431" s="258" t="s">
        <v>55</v>
      </c>
      <c r="S431" s="259"/>
      <c r="T431" s="289" t="s">
        <v>55</v>
      </c>
      <c r="U431" s="290"/>
      <c r="V431" s="291"/>
    </row>
    <row r="432" spans="1:22">
      <c r="A432" s="216" t="s">
        <v>63</v>
      </c>
      <c r="B432" s="230">
        <v>1060512000</v>
      </c>
      <c r="C432" s="303" t="s">
        <v>544</v>
      </c>
      <c r="D432" s="224"/>
      <c r="E432" s="220" t="s">
        <v>545</v>
      </c>
      <c r="F432" s="221" t="s">
        <v>546</v>
      </c>
      <c r="G432" s="222" t="str">
        <f t="shared" si="6"/>
        <v>Printer , A3 Printer with scanner</v>
      </c>
      <c r="H432" s="227"/>
      <c r="I432" s="268">
        <v>4</v>
      </c>
      <c r="J432" s="269" t="s">
        <v>501</v>
      </c>
      <c r="K432" s="270">
        <v>28000</v>
      </c>
      <c r="L432" s="256">
        <f>Table260616263656667686970717273747577787980818283757_34[[#This Row],[unit Price]]*Table260616263656667686970717273747577787980818283757_34[[#This Row],[TOTAL QUANTITY
(2021 Proposal)]]</f>
        <v>112000</v>
      </c>
      <c r="M432" s="271">
        <v>4</v>
      </c>
      <c r="N432" s="258">
        <v>112000</v>
      </c>
      <c r="O432" s="272"/>
      <c r="P432" s="260" t="s">
        <v>55</v>
      </c>
      <c r="Q432" s="296"/>
      <c r="R432" s="258" t="s">
        <v>55</v>
      </c>
      <c r="S432" s="272"/>
      <c r="T432" s="289" t="s">
        <v>55</v>
      </c>
      <c r="U432" s="290"/>
      <c r="V432" s="291"/>
    </row>
    <row r="433" spans="1:22">
      <c r="A433" s="216" t="s">
        <v>65</v>
      </c>
      <c r="B433" s="230">
        <v>1060512000</v>
      </c>
      <c r="C433" s="303" t="s">
        <v>544</v>
      </c>
      <c r="D433" s="224"/>
      <c r="E433" s="220" t="s">
        <v>545</v>
      </c>
      <c r="F433" s="221" t="s">
        <v>546</v>
      </c>
      <c r="G433" s="222" t="str">
        <f t="shared" si="6"/>
        <v>Printer , A3 Printer with scanner</v>
      </c>
      <c r="H433" s="223"/>
      <c r="I433" s="253">
        <v>1</v>
      </c>
      <c r="J433" s="254" t="s">
        <v>501</v>
      </c>
      <c r="K433" s="261">
        <v>28000</v>
      </c>
      <c r="L433" s="256">
        <f>Table260616263656667686970717273747577787980818283757_34[[#This Row],[unit Price]]*Table260616263656667686970717273747577787980818283757_34[[#This Row],[TOTAL QUANTITY
(2021 Proposal)]]</f>
        <v>28000</v>
      </c>
      <c r="M433" s="257">
        <v>1</v>
      </c>
      <c r="N433" s="258">
        <v>28000</v>
      </c>
      <c r="O433" s="259"/>
      <c r="P433" s="260" t="s">
        <v>55</v>
      </c>
      <c r="Q433" s="288"/>
      <c r="R433" s="258" t="s">
        <v>55</v>
      </c>
      <c r="S433" s="259"/>
      <c r="T433" s="289" t="s">
        <v>55</v>
      </c>
      <c r="U433" s="290"/>
      <c r="V433" s="291"/>
    </row>
    <row r="434" spans="1:22">
      <c r="A434" s="216" t="s">
        <v>66</v>
      </c>
      <c r="B434" s="230">
        <v>1060512000</v>
      </c>
      <c r="C434" s="303" t="s">
        <v>544</v>
      </c>
      <c r="D434" s="224"/>
      <c r="E434" s="220" t="s">
        <v>545</v>
      </c>
      <c r="F434" s="221" t="s">
        <v>546</v>
      </c>
      <c r="G434" s="222" t="str">
        <f t="shared" si="6"/>
        <v>Printer , A3 Printer with scanner</v>
      </c>
      <c r="H434" s="223">
        <v>0</v>
      </c>
      <c r="I434" s="253">
        <v>1</v>
      </c>
      <c r="J434" s="254" t="s">
        <v>501</v>
      </c>
      <c r="K434" s="261">
        <v>28000</v>
      </c>
      <c r="L434" s="256">
        <f>Table260616263656667686970717273747577787980818283757_34[[#This Row],[unit Price]]*Table260616263656667686970717273747577787980818283757_34[[#This Row],[TOTAL QUANTITY
(2021 Proposal)]]</f>
        <v>28000</v>
      </c>
      <c r="M434" s="257">
        <v>1</v>
      </c>
      <c r="N434" s="258">
        <v>28000</v>
      </c>
      <c r="O434" s="259">
        <v>0</v>
      </c>
      <c r="P434" s="260">
        <v>0</v>
      </c>
      <c r="Q434" s="288"/>
      <c r="R434" s="258" t="s">
        <v>55</v>
      </c>
      <c r="S434" s="259">
        <v>0</v>
      </c>
      <c r="T434" s="289">
        <v>0</v>
      </c>
      <c r="U434" s="290"/>
      <c r="V434" s="291"/>
    </row>
    <row r="435" spans="1:22" ht="24">
      <c r="A435" s="216" t="s">
        <v>50</v>
      </c>
      <c r="B435" s="230">
        <v>1060512000</v>
      </c>
      <c r="C435" s="303" t="s">
        <v>544</v>
      </c>
      <c r="D435" s="224"/>
      <c r="E435" s="220" t="s">
        <v>545</v>
      </c>
      <c r="F435" s="221" t="s">
        <v>547</v>
      </c>
      <c r="G435" s="222" t="str">
        <f t="shared" si="6"/>
        <v>Printer , Multifunction Printer,  Develop ineo +3351 colour A4 r 33ppm</v>
      </c>
      <c r="H435" s="223"/>
      <c r="I435" s="253">
        <v>1</v>
      </c>
      <c r="J435" s="254" t="s">
        <v>501</v>
      </c>
      <c r="K435" s="261">
        <v>155000</v>
      </c>
      <c r="L435" s="256">
        <f>Table260616263656667686970717273747577787980818283757_34[[#This Row],[unit Price]]*Table260616263656667686970717273747577787980818283757_34[[#This Row],[TOTAL QUANTITY
(2021 Proposal)]]</f>
        <v>155000</v>
      </c>
      <c r="M435" s="257">
        <v>1</v>
      </c>
      <c r="N435" s="258">
        <v>155000</v>
      </c>
      <c r="O435" s="259"/>
      <c r="P435" s="260" t="s">
        <v>55</v>
      </c>
      <c r="Q435" s="288"/>
      <c r="R435" s="258" t="s">
        <v>55</v>
      </c>
      <c r="S435" s="259"/>
      <c r="T435" s="289" t="s">
        <v>55</v>
      </c>
      <c r="U435" s="290"/>
      <c r="V435" s="291"/>
    </row>
    <row r="436" spans="1:22" ht="24">
      <c r="A436" s="216" t="s">
        <v>66</v>
      </c>
      <c r="B436" s="230">
        <v>1060512000</v>
      </c>
      <c r="C436" s="303" t="s">
        <v>544</v>
      </c>
      <c r="D436" s="224"/>
      <c r="E436" s="220" t="s">
        <v>545</v>
      </c>
      <c r="F436" s="221" t="s">
        <v>547</v>
      </c>
      <c r="G436" s="222" t="str">
        <f t="shared" si="6"/>
        <v>Printer , Multifunction Printer,  Develop ineo +3351 colour A4 r 33ppm</v>
      </c>
      <c r="H436" s="223">
        <v>0</v>
      </c>
      <c r="I436" s="253">
        <v>0</v>
      </c>
      <c r="J436" s="254" t="s">
        <v>501</v>
      </c>
      <c r="K436" s="261">
        <v>155000</v>
      </c>
      <c r="L436" s="256">
        <f>Table260616263656667686970717273747577787980818283757_34[[#This Row],[unit Price]]*Table260616263656667686970717273747577787980818283757_34[[#This Row],[TOTAL QUANTITY
(2021 Proposal)]]</f>
        <v>0</v>
      </c>
      <c r="M436" s="257"/>
      <c r="N436" s="258" t="s">
        <v>55</v>
      </c>
      <c r="O436" s="259"/>
      <c r="P436" s="260" t="s">
        <v>55</v>
      </c>
      <c r="Q436" s="288">
        <v>0</v>
      </c>
      <c r="R436" s="258">
        <v>0</v>
      </c>
      <c r="S436" s="259"/>
      <c r="T436" s="289" t="s">
        <v>55</v>
      </c>
      <c r="U436" s="290"/>
      <c r="V436" s="291"/>
    </row>
    <row r="437" spans="1:22" ht="24">
      <c r="A437" s="216" t="s">
        <v>73</v>
      </c>
      <c r="B437" s="230">
        <v>1060512000</v>
      </c>
      <c r="C437" s="303" t="s">
        <v>544</v>
      </c>
      <c r="D437" s="224"/>
      <c r="E437" s="220" t="s">
        <v>545</v>
      </c>
      <c r="F437" s="221" t="s">
        <v>547</v>
      </c>
      <c r="G437" s="222" t="str">
        <f t="shared" si="6"/>
        <v>Printer , Multifunction Printer,  Develop ineo +3351 colour A4 r 33ppm</v>
      </c>
      <c r="H437" s="223"/>
      <c r="I437" s="253">
        <v>4</v>
      </c>
      <c r="J437" s="254" t="s">
        <v>501</v>
      </c>
      <c r="K437" s="261">
        <v>20000</v>
      </c>
      <c r="L437" s="256">
        <f>Table260616263656667686970717273747577787980818283757_34[[#This Row],[unit Price]]*Table260616263656667686970717273747577787980818283757_34[[#This Row],[TOTAL QUANTITY
(2021 Proposal)]]</f>
        <v>80000</v>
      </c>
      <c r="M437" s="257">
        <v>1</v>
      </c>
      <c r="N437" s="258">
        <v>155000</v>
      </c>
      <c r="O437" s="259"/>
      <c r="P437" s="260" t="s">
        <v>55</v>
      </c>
      <c r="Q437" s="288"/>
      <c r="R437" s="258" t="s">
        <v>55</v>
      </c>
      <c r="S437" s="259"/>
      <c r="T437" s="289" t="s">
        <v>55</v>
      </c>
      <c r="U437" s="290"/>
      <c r="V437" s="291"/>
    </row>
    <row r="438" spans="1:22" ht="24">
      <c r="A438" s="216" t="s">
        <v>66</v>
      </c>
      <c r="B438" s="230">
        <v>1060503000</v>
      </c>
      <c r="C438" s="303" t="s">
        <v>535</v>
      </c>
      <c r="D438" s="224"/>
      <c r="E438" s="220" t="s">
        <v>548</v>
      </c>
      <c r="F438" s="221" t="s">
        <v>549</v>
      </c>
      <c r="G438" s="222" t="str">
        <f t="shared" si="6"/>
        <v>Projector, Multimedia Projector, 4000 Ansi Lumens (minimum)</v>
      </c>
      <c r="H438" s="223">
        <v>0</v>
      </c>
      <c r="I438" s="253">
        <v>0</v>
      </c>
      <c r="J438" s="254" t="s">
        <v>501</v>
      </c>
      <c r="K438" s="261">
        <v>17500</v>
      </c>
      <c r="L438" s="256">
        <f>Table260616263656667686970717273747577787980818283757_34[[#This Row],[unit Price]]*Table260616263656667686970717273747577787980818283757_34[[#This Row],[TOTAL QUANTITY
(2021 Proposal)]]</f>
        <v>0</v>
      </c>
      <c r="M438" s="257"/>
      <c r="N438" s="258" t="s">
        <v>55</v>
      </c>
      <c r="O438" s="259"/>
      <c r="P438" s="260" t="s">
        <v>55</v>
      </c>
      <c r="Q438" s="288"/>
      <c r="R438" s="258" t="s">
        <v>55</v>
      </c>
      <c r="S438" s="259"/>
      <c r="T438" s="289" t="s">
        <v>55</v>
      </c>
      <c r="U438" s="290"/>
      <c r="V438" s="291"/>
    </row>
    <row r="439" spans="1:22" ht="24">
      <c r="A439" s="216" t="s">
        <v>69</v>
      </c>
      <c r="B439" s="230">
        <v>1060503000</v>
      </c>
      <c r="C439" s="303" t="s">
        <v>535</v>
      </c>
      <c r="D439" s="224"/>
      <c r="E439" s="220" t="s">
        <v>548</v>
      </c>
      <c r="F439" s="221" t="s">
        <v>549</v>
      </c>
      <c r="G439" s="222" t="str">
        <f t="shared" si="6"/>
        <v>Projector, Multimedia Projector, 4000 Ansi Lumens (minimum)</v>
      </c>
      <c r="H439" s="223"/>
      <c r="I439" s="253">
        <v>1</v>
      </c>
      <c r="J439" s="254" t="s">
        <v>501</v>
      </c>
      <c r="K439" s="261">
        <v>17500</v>
      </c>
      <c r="L439" s="256">
        <f>Table260616263656667686970717273747577787980818283757_34[[#This Row],[unit Price]]*Table260616263656667686970717273747577787980818283757_34[[#This Row],[TOTAL QUANTITY
(2021 Proposal)]]</f>
        <v>17500</v>
      </c>
      <c r="M439" s="257">
        <v>1</v>
      </c>
      <c r="N439" s="258">
        <v>17500</v>
      </c>
      <c r="O439" s="259"/>
      <c r="P439" s="260" t="s">
        <v>55</v>
      </c>
      <c r="Q439" s="288"/>
      <c r="R439" s="258" t="s">
        <v>55</v>
      </c>
      <c r="S439" s="259"/>
      <c r="T439" s="289" t="s">
        <v>55</v>
      </c>
      <c r="U439" s="290"/>
      <c r="V439" s="291"/>
    </row>
    <row r="440" spans="1:22">
      <c r="A440" s="216" t="s">
        <v>50</v>
      </c>
      <c r="B440" s="230">
        <v>1060503000</v>
      </c>
      <c r="C440" s="303" t="s">
        <v>535</v>
      </c>
      <c r="D440" s="224"/>
      <c r="E440" s="220" t="s">
        <v>550</v>
      </c>
      <c r="F440" s="221" t="s">
        <v>551</v>
      </c>
      <c r="G440" s="222" t="str">
        <f t="shared" si="6"/>
        <v>Television, Flatscreen</v>
      </c>
      <c r="H440" s="223"/>
      <c r="I440" s="253">
        <v>1</v>
      </c>
      <c r="J440" s="254" t="s">
        <v>501</v>
      </c>
      <c r="K440" s="261">
        <v>25000</v>
      </c>
      <c r="L440" s="256">
        <f>Table260616263656667686970717273747577787980818283757_34[[#This Row],[unit Price]]*Table260616263656667686970717273747577787980818283757_34[[#This Row],[TOTAL QUANTITY
(2021 Proposal)]]</f>
        <v>25000</v>
      </c>
      <c r="M440" s="257">
        <v>1</v>
      </c>
      <c r="N440" s="258">
        <v>25000</v>
      </c>
      <c r="O440" s="259"/>
      <c r="P440" s="260" t="s">
        <v>55</v>
      </c>
      <c r="Q440" s="288"/>
      <c r="R440" s="258" t="s">
        <v>55</v>
      </c>
      <c r="S440" s="259"/>
      <c r="T440" s="289" t="s">
        <v>55</v>
      </c>
      <c r="U440" s="290"/>
      <c r="V440" s="291"/>
    </row>
    <row r="441" spans="1:22">
      <c r="A441" s="216" t="s">
        <v>66</v>
      </c>
      <c r="B441" s="230">
        <v>1060503000</v>
      </c>
      <c r="C441" s="303" t="s">
        <v>535</v>
      </c>
      <c r="D441" s="224"/>
      <c r="E441" s="220" t="s">
        <v>550</v>
      </c>
      <c r="F441" s="221" t="s">
        <v>551</v>
      </c>
      <c r="G441" s="222" t="str">
        <f t="shared" si="6"/>
        <v>Television, Flatscreen</v>
      </c>
      <c r="H441" s="223">
        <v>0</v>
      </c>
      <c r="I441" s="253">
        <v>2</v>
      </c>
      <c r="J441" s="254" t="s">
        <v>501</v>
      </c>
      <c r="K441" s="261">
        <v>25000</v>
      </c>
      <c r="L441" s="256">
        <f>Table260616263656667686970717273747577787980818283757_34[[#This Row],[unit Price]]*Table260616263656667686970717273747577787980818283757_34[[#This Row],[TOTAL QUANTITY
(2021 Proposal)]]</f>
        <v>50000</v>
      </c>
      <c r="M441" s="257">
        <v>2</v>
      </c>
      <c r="N441" s="258">
        <v>50000</v>
      </c>
      <c r="O441" s="259"/>
      <c r="P441" s="260" t="s">
        <v>55</v>
      </c>
      <c r="Q441" s="288"/>
      <c r="R441" s="258" t="s">
        <v>55</v>
      </c>
      <c r="S441" s="259"/>
      <c r="T441" s="289" t="s">
        <v>55</v>
      </c>
      <c r="U441" s="290"/>
      <c r="V441" s="291"/>
    </row>
    <row r="442" spans="1:22">
      <c r="A442" s="216" t="s">
        <v>69</v>
      </c>
      <c r="B442" s="230">
        <v>1060503000</v>
      </c>
      <c r="C442" s="303" t="s">
        <v>535</v>
      </c>
      <c r="D442" s="224"/>
      <c r="E442" s="220" t="s">
        <v>550</v>
      </c>
      <c r="F442" s="221" t="s">
        <v>551</v>
      </c>
      <c r="G442" s="222" t="str">
        <f t="shared" si="6"/>
        <v>Television, Flatscreen</v>
      </c>
      <c r="H442" s="223"/>
      <c r="I442" s="253">
        <v>2</v>
      </c>
      <c r="J442" s="254" t="s">
        <v>501</v>
      </c>
      <c r="K442" s="261">
        <v>25000</v>
      </c>
      <c r="L442" s="256">
        <f>Table260616263656667686970717273747577787980818283757_34[[#This Row],[unit Price]]*Table260616263656667686970717273747577787980818283757_34[[#This Row],[TOTAL QUANTITY
(2021 Proposal)]]</f>
        <v>50000</v>
      </c>
      <c r="M442" s="257">
        <v>2</v>
      </c>
      <c r="N442" s="258">
        <v>50000</v>
      </c>
      <c r="O442" s="259"/>
      <c r="P442" s="260" t="s">
        <v>55</v>
      </c>
      <c r="Q442" s="288"/>
      <c r="R442" s="258" t="s">
        <v>55</v>
      </c>
      <c r="S442" s="259"/>
      <c r="T442" s="289" t="s">
        <v>55</v>
      </c>
      <c r="U442" s="290"/>
      <c r="V442" s="291"/>
    </row>
    <row r="443" spans="1:22">
      <c r="A443" s="216" t="s">
        <v>70</v>
      </c>
      <c r="B443" s="230">
        <v>1060503000</v>
      </c>
      <c r="C443" s="303" t="s">
        <v>535</v>
      </c>
      <c r="D443" s="224"/>
      <c r="E443" s="220" t="s">
        <v>550</v>
      </c>
      <c r="F443" s="221" t="s">
        <v>551</v>
      </c>
      <c r="G443" s="222" t="str">
        <f t="shared" si="6"/>
        <v>Television, Flatscreen</v>
      </c>
      <c r="H443" s="223">
        <v>0</v>
      </c>
      <c r="I443" s="253">
        <v>1</v>
      </c>
      <c r="J443" s="254" t="s">
        <v>501</v>
      </c>
      <c r="K443" s="261">
        <v>25000</v>
      </c>
      <c r="L443" s="256">
        <f>Table260616263656667686970717273747577787980818283757_34[[#This Row],[unit Price]]*Table260616263656667686970717273747577787980818283757_34[[#This Row],[TOTAL QUANTITY
(2021 Proposal)]]</f>
        <v>25000</v>
      </c>
      <c r="M443" s="257">
        <v>1</v>
      </c>
      <c r="N443" s="258">
        <v>25000</v>
      </c>
      <c r="O443" s="259"/>
      <c r="P443" s="260" t="s">
        <v>55</v>
      </c>
      <c r="Q443" s="288"/>
      <c r="R443" s="258" t="s">
        <v>55</v>
      </c>
      <c r="S443" s="259"/>
      <c r="T443" s="289" t="s">
        <v>55</v>
      </c>
      <c r="U443" s="290"/>
      <c r="V443" s="291"/>
    </row>
    <row r="444" spans="1:22">
      <c r="A444" s="216" t="s">
        <v>50</v>
      </c>
      <c r="B444" s="230">
        <v>1040503000</v>
      </c>
      <c r="C444" s="303" t="s">
        <v>552</v>
      </c>
      <c r="D444" s="224"/>
      <c r="E444" s="220" t="s">
        <v>553</v>
      </c>
      <c r="F444" s="221" t="s">
        <v>554</v>
      </c>
      <c r="G444" s="222" t="str">
        <f t="shared" si="6"/>
        <v>Adaptor, IT Equipment Adoptor (12volts)</v>
      </c>
      <c r="H444" s="223"/>
      <c r="I444" s="253">
        <v>12</v>
      </c>
      <c r="J444" s="254" t="s">
        <v>501</v>
      </c>
      <c r="K444" s="261">
        <v>250</v>
      </c>
      <c r="L444" s="256">
        <f>Table260616263656667686970717273747577787980818283757_34[[#This Row],[unit Price]]*Table260616263656667686970717273747577787980818283757_34[[#This Row],[TOTAL QUANTITY
(2021 Proposal)]]</f>
        <v>3000</v>
      </c>
      <c r="M444" s="257">
        <v>3</v>
      </c>
      <c r="N444" s="258">
        <v>750</v>
      </c>
      <c r="O444" s="259">
        <v>3</v>
      </c>
      <c r="P444" s="260">
        <v>750</v>
      </c>
      <c r="Q444" s="288">
        <v>3</v>
      </c>
      <c r="R444" s="258">
        <v>750</v>
      </c>
      <c r="S444" s="259">
        <v>3</v>
      </c>
      <c r="T444" s="289">
        <v>750</v>
      </c>
      <c r="U444" s="290"/>
      <c r="V444" s="291"/>
    </row>
    <row r="445" spans="1:22">
      <c r="A445" s="216" t="s">
        <v>57</v>
      </c>
      <c r="B445" s="230">
        <v>1040503000</v>
      </c>
      <c r="C445" s="303" t="s">
        <v>552</v>
      </c>
      <c r="D445" s="224"/>
      <c r="E445" s="220" t="s">
        <v>553</v>
      </c>
      <c r="F445" s="221" t="s">
        <v>554</v>
      </c>
      <c r="G445" s="222" t="str">
        <f t="shared" si="6"/>
        <v>Adaptor, IT Equipment Adoptor (12volts)</v>
      </c>
      <c r="H445" s="223">
        <v>2</v>
      </c>
      <c r="I445" s="253">
        <v>4</v>
      </c>
      <c r="J445" s="254" t="s">
        <v>501</v>
      </c>
      <c r="K445" s="261">
        <v>250</v>
      </c>
      <c r="L445" s="256">
        <f>Table260616263656667686970717273747577787980818283757_34[[#This Row],[unit Price]]*Table260616263656667686970717273747577787980818283757_34[[#This Row],[TOTAL QUANTITY
(2021 Proposal)]]</f>
        <v>1000</v>
      </c>
      <c r="M445" s="257">
        <v>4</v>
      </c>
      <c r="N445" s="258">
        <v>1000</v>
      </c>
      <c r="O445" s="259"/>
      <c r="P445" s="260" t="s">
        <v>55</v>
      </c>
      <c r="Q445" s="288"/>
      <c r="R445" s="258" t="s">
        <v>55</v>
      </c>
      <c r="S445" s="259"/>
      <c r="T445" s="289" t="s">
        <v>55</v>
      </c>
      <c r="U445" s="290"/>
      <c r="V445" s="291"/>
    </row>
    <row r="446" spans="1:22">
      <c r="A446" s="216" t="s">
        <v>66</v>
      </c>
      <c r="B446" s="230">
        <v>1040503000</v>
      </c>
      <c r="C446" s="303" t="s">
        <v>552</v>
      </c>
      <c r="D446" s="224"/>
      <c r="E446" s="220" t="s">
        <v>553</v>
      </c>
      <c r="F446" s="221" t="s">
        <v>554</v>
      </c>
      <c r="G446" s="222" t="str">
        <f t="shared" si="6"/>
        <v>Adaptor, IT Equipment Adoptor (12volts)</v>
      </c>
      <c r="H446" s="223">
        <v>0</v>
      </c>
      <c r="I446" s="253">
        <v>4</v>
      </c>
      <c r="J446" s="254" t="s">
        <v>501</v>
      </c>
      <c r="K446" s="261">
        <v>250</v>
      </c>
      <c r="L446" s="256">
        <f>Table260616263656667686970717273747577787980818283757_34[[#This Row],[unit Price]]*Table260616263656667686970717273747577787980818283757_34[[#This Row],[TOTAL QUANTITY
(2021 Proposal)]]</f>
        <v>1000</v>
      </c>
      <c r="M446" s="257">
        <v>1</v>
      </c>
      <c r="N446" s="258">
        <v>250</v>
      </c>
      <c r="O446" s="259">
        <v>1</v>
      </c>
      <c r="P446" s="260">
        <v>250</v>
      </c>
      <c r="Q446" s="288">
        <v>1</v>
      </c>
      <c r="R446" s="258">
        <v>250</v>
      </c>
      <c r="S446" s="259">
        <v>1</v>
      </c>
      <c r="T446" s="289">
        <v>250</v>
      </c>
      <c r="U446" s="290"/>
      <c r="V446" s="291"/>
    </row>
    <row r="447" spans="1:22">
      <c r="A447" s="216" t="s">
        <v>70</v>
      </c>
      <c r="B447" s="230">
        <v>1040503000</v>
      </c>
      <c r="C447" s="303" t="s">
        <v>552</v>
      </c>
      <c r="D447" s="224"/>
      <c r="E447" s="220" t="s">
        <v>553</v>
      </c>
      <c r="F447" s="221" t="s">
        <v>554</v>
      </c>
      <c r="G447" s="222" t="str">
        <f t="shared" si="6"/>
        <v>Adaptor, IT Equipment Adoptor (12volts)</v>
      </c>
      <c r="H447" s="223">
        <v>0</v>
      </c>
      <c r="I447" s="253">
        <v>4</v>
      </c>
      <c r="J447" s="254" t="s">
        <v>501</v>
      </c>
      <c r="K447" s="261">
        <v>250</v>
      </c>
      <c r="L447" s="256">
        <f>Table260616263656667686970717273747577787980818283757_34[[#This Row],[unit Price]]*Table260616263656667686970717273747577787980818283757_34[[#This Row],[TOTAL QUANTITY
(2021 Proposal)]]</f>
        <v>1000</v>
      </c>
      <c r="M447" s="257">
        <v>1</v>
      </c>
      <c r="N447" s="258">
        <v>250</v>
      </c>
      <c r="O447" s="259">
        <v>1</v>
      </c>
      <c r="P447" s="260">
        <v>250</v>
      </c>
      <c r="Q447" s="288">
        <v>1</v>
      </c>
      <c r="R447" s="258">
        <v>250</v>
      </c>
      <c r="S447" s="259">
        <v>1</v>
      </c>
      <c r="T447" s="289">
        <v>250</v>
      </c>
      <c r="U447" s="290"/>
      <c r="V447" s="291"/>
    </row>
    <row r="448" spans="1:22">
      <c r="A448" s="216" t="s">
        <v>50</v>
      </c>
      <c r="B448" s="230">
        <v>1040503000</v>
      </c>
      <c r="C448" s="303" t="s">
        <v>552</v>
      </c>
      <c r="D448" s="224"/>
      <c r="E448" s="220" t="s">
        <v>553</v>
      </c>
      <c r="F448" s="221" t="s">
        <v>555</v>
      </c>
      <c r="G448" s="222" t="str">
        <f t="shared" si="6"/>
        <v>Adaptor, Male Adaptor</v>
      </c>
      <c r="H448" s="223"/>
      <c r="I448" s="253">
        <v>20</v>
      </c>
      <c r="J448" s="254" t="s">
        <v>44</v>
      </c>
      <c r="K448" s="261">
        <v>25</v>
      </c>
      <c r="L448" s="256">
        <f>Table260616263656667686970717273747577787980818283757_34[[#This Row],[unit Price]]*Table260616263656667686970717273747577787980818283757_34[[#This Row],[TOTAL QUANTITY
(2021 Proposal)]]</f>
        <v>500</v>
      </c>
      <c r="M448" s="257">
        <v>5</v>
      </c>
      <c r="N448" s="258">
        <v>125</v>
      </c>
      <c r="O448" s="259">
        <v>5</v>
      </c>
      <c r="P448" s="260">
        <v>125</v>
      </c>
      <c r="Q448" s="288">
        <v>5</v>
      </c>
      <c r="R448" s="258">
        <v>125</v>
      </c>
      <c r="S448" s="259">
        <v>5</v>
      </c>
      <c r="T448" s="289">
        <v>125</v>
      </c>
      <c r="U448" s="290"/>
      <c r="V448" s="291"/>
    </row>
    <row r="449" spans="1:22">
      <c r="A449" s="216" t="s">
        <v>66</v>
      </c>
      <c r="B449" s="230">
        <v>1040503000</v>
      </c>
      <c r="C449" s="303" t="s">
        <v>552</v>
      </c>
      <c r="D449" s="224"/>
      <c r="E449" s="220" t="s">
        <v>553</v>
      </c>
      <c r="F449" s="221" t="s">
        <v>555</v>
      </c>
      <c r="G449" s="222" t="str">
        <f t="shared" si="6"/>
        <v>Adaptor, Male Adaptor</v>
      </c>
      <c r="H449" s="223">
        <v>0</v>
      </c>
      <c r="I449" s="253">
        <v>0</v>
      </c>
      <c r="J449" s="254" t="s">
        <v>44</v>
      </c>
      <c r="K449" s="261">
        <v>25</v>
      </c>
      <c r="L449" s="256">
        <f>Table260616263656667686970717273747577787980818283757_34[[#This Row],[unit Price]]*Table260616263656667686970717273747577787980818283757_34[[#This Row],[TOTAL QUANTITY
(2021 Proposal)]]</f>
        <v>0</v>
      </c>
      <c r="M449" s="257"/>
      <c r="N449" s="258" t="s">
        <v>55</v>
      </c>
      <c r="O449" s="259"/>
      <c r="P449" s="260" t="s">
        <v>55</v>
      </c>
      <c r="Q449" s="288"/>
      <c r="R449" s="258" t="s">
        <v>55</v>
      </c>
      <c r="S449" s="259"/>
      <c r="T449" s="289" t="s">
        <v>55</v>
      </c>
      <c r="U449" s="290"/>
      <c r="V449" s="291"/>
    </row>
    <row r="450" spans="1:22">
      <c r="A450" s="216" t="s">
        <v>533</v>
      </c>
      <c r="B450" s="230">
        <v>1040503000</v>
      </c>
      <c r="C450" s="303" t="s">
        <v>552</v>
      </c>
      <c r="D450" s="224"/>
      <c r="E450" s="220" t="s">
        <v>553</v>
      </c>
      <c r="F450" s="221" t="s">
        <v>555</v>
      </c>
      <c r="G450" s="222" t="str">
        <f t="shared" si="6"/>
        <v>Adaptor, Male Adaptor</v>
      </c>
      <c r="H450" s="223"/>
      <c r="I450" s="253">
        <v>1</v>
      </c>
      <c r="J450" s="254" t="s">
        <v>44</v>
      </c>
      <c r="K450" s="261">
        <v>25</v>
      </c>
      <c r="L450" s="256">
        <f>Table260616263656667686970717273747577787980818283757_34[[#This Row],[unit Price]]*Table260616263656667686970717273747577787980818283757_34[[#This Row],[TOTAL QUANTITY
(2021 Proposal)]]</f>
        <v>25</v>
      </c>
      <c r="M450" s="257">
        <v>1</v>
      </c>
      <c r="N450" s="258">
        <v>25</v>
      </c>
      <c r="O450" s="259"/>
      <c r="P450" s="260" t="s">
        <v>55</v>
      </c>
      <c r="Q450" s="288"/>
      <c r="R450" s="258" t="s">
        <v>55</v>
      </c>
      <c r="S450" s="259"/>
      <c r="T450" s="289" t="s">
        <v>55</v>
      </c>
      <c r="U450" s="290"/>
      <c r="V450" s="291"/>
    </row>
    <row r="451" spans="1:22">
      <c r="A451" s="216" t="s">
        <v>68</v>
      </c>
      <c r="B451" s="230">
        <v>1040503000</v>
      </c>
      <c r="C451" s="303" t="s">
        <v>552</v>
      </c>
      <c r="D451" s="224"/>
      <c r="E451" s="220" t="s">
        <v>553</v>
      </c>
      <c r="F451" s="221" t="s">
        <v>555</v>
      </c>
      <c r="G451" s="222" t="str">
        <f t="shared" si="6"/>
        <v>Adaptor, Male Adaptor</v>
      </c>
      <c r="H451" s="223"/>
      <c r="I451" s="253">
        <v>3</v>
      </c>
      <c r="J451" s="254" t="s">
        <v>44</v>
      </c>
      <c r="K451" s="261">
        <v>25</v>
      </c>
      <c r="L451" s="256">
        <f>Table260616263656667686970717273747577787980818283757_34[[#This Row],[unit Price]]*Table260616263656667686970717273747577787980818283757_34[[#This Row],[TOTAL QUANTITY
(2021 Proposal)]]</f>
        <v>75</v>
      </c>
      <c r="M451" s="257">
        <v>3</v>
      </c>
      <c r="N451" s="258">
        <v>75</v>
      </c>
      <c r="O451" s="259"/>
      <c r="P451" s="260" t="s">
        <v>55</v>
      </c>
      <c r="Q451" s="288"/>
      <c r="R451" s="258" t="s">
        <v>55</v>
      </c>
      <c r="S451" s="259"/>
      <c r="T451" s="289" t="s">
        <v>55</v>
      </c>
      <c r="U451" s="290"/>
      <c r="V451" s="291"/>
    </row>
    <row r="452" spans="1:22">
      <c r="A452" s="216" t="s">
        <v>71</v>
      </c>
      <c r="B452" s="230">
        <v>1040503000</v>
      </c>
      <c r="C452" s="303" t="s">
        <v>552</v>
      </c>
      <c r="D452" s="224"/>
      <c r="E452" s="220" t="s">
        <v>553</v>
      </c>
      <c r="F452" s="221" t="s">
        <v>555</v>
      </c>
      <c r="G452" s="222" t="str">
        <f t="shared" si="6"/>
        <v>Adaptor, Male Adaptor</v>
      </c>
      <c r="H452" s="223"/>
      <c r="I452" s="253">
        <v>4</v>
      </c>
      <c r="J452" s="254" t="s">
        <v>44</v>
      </c>
      <c r="K452" s="261">
        <v>25</v>
      </c>
      <c r="L452" s="256">
        <f>Table260616263656667686970717273747577787980818283757_34[[#This Row],[unit Price]]*Table260616263656667686970717273747577787980818283757_34[[#This Row],[TOTAL QUANTITY
(2021 Proposal)]]</f>
        <v>100</v>
      </c>
      <c r="M452" s="257">
        <v>4</v>
      </c>
      <c r="N452" s="258">
        <v>100</v>
      </c>
      <c r="O452" s="259"/>
      <c r="P452" s="260" t="s">
        <v>55</v>
      </c>
      <c r="Q452" s="288"/>
      <c r="R452" s="258" t="s">
        <v>55</v>
      </c>
      <c r="S452" s="259"/>
      <c r="T452" s="289" t="s">
        <v>55</v>
      </c>
      <c r="U452" s="290"/>
      <c r="V452" s="291"/>
    </row>
    <row r="453" spans="1:22">
      <c r="A453" s="216" t="s">
        <v>50</v>
      </c>
      <c r="B453" s="230">
        <v>1040503000</v>
      </c>
      <c r="C453" s="303" t="s">
        <v>552</v>
      </c>
      <c r="D453" s="224"/>
      <c r="E453" s="220" t="s">
        <v>553</v>
      </c>
      <c r="F453" s="221" t="s">
        <v>556</v>
      </c>
      <c r="G453" s="222" t="str">
        <f t="shared" si="6"/>
        <v>Adaptor, Universal Power Adaptor</v>
      </c>
      <c r="H453" s="223"/>
      <c r="I453" s="253">
        <v>10</v>
      </c>
      <c r="J453" s="254" t="s">
        <v>44</v>
      </c>
      <c r="K453" s="261">
        <v>80</v>
      </c>
      <c r="L453" s="256">
        <f>Table260616263656667686970717273747577787980818283757_34[[#This Row],[unit Price]]*Table260616263656667686970717273747577787980818283757_34[[#This Row],[TOTAL QUANTITY
(2021 Proposal)]]</f>
        <v>800</v>
      </c>
      <c r="M453" s="257">
        <v>3</v>
      </c>
      <c r="N453" s="258">
        <v>240</v>
      </c>
      <c r="O453" s="259">
        <v>3</v>
      </c>
      <c r="P453" s="260">
        <v>240</v>
      </c>
      <c r="Q453" s="288">
        <v>3</v>
      </c>
      <c r="R453" s="258">
        <v>240</v>
      </c>
      <c r="S453" s="259">
        <v>1</v>
      </c>
      <c r="T453" s="289">
        <v>80</v>
      </c>
      <c r="U453" s="290"/>
      <c r="V453" s="291"/>
    </row>
    <row r="454" spans="1:22">
      <c r="A454" s="216" t="s">
        <v>61</v>
      </c>
      <c r="B454" s="230">
        <v>1040503000</v>
      </c>
      <c r="C454" s="303" t="s">
        <v>552</v>
      </c>
      <c r="D454" s="224"/>
      <c r="E454" s="220" t="s">
        <v>553</v>
      </c>
      <c r="F454" s="221" t="s">
        <v>556</v>
      </c>
      <c r="G454" s="222" t="str">
        <f t="shared" si="6"/>
        <v>Adaptor, Universal Power Adaptor</v>
      </c>
      <c r="H454" s="223"/>
      <c r="I454" s="253">
        <v>1</v>
      </c>
      <c r="J454" s="262" t="s">
        <v>44</v>
      </c>
      <c r="K454" s="263">
        <v>80</v>
      </c>
      <c r="L454" s="256">
        <f>Table260616263656667686970717273747577787980818283757_34[[#This Row],[unit Price]]*Table260616263656667686970717273747577787980818283757_34[[#This Row],[TOTAL QUANTITY
(2021 Proposal)]]</f>
        <v>80</v>
      </c>
      <c r="M454" s="266">
        <v>1</v>
      </c>
      <c r="N454" s="258">
        <v>80</v>
      </c>
      <c r="O454" s="267"/>
      <c r="P454" s="260" t="s">
        <v>55</v>
      </c>
      <c r="Q454" s="294"/>
      <c r="R454" s="258" t="s">
        <v>55</v>
      </c>
      <c r="S454" s="309"/>
      <c r="T454" s="289" t="s">
        <v>55</v>
      </c>
      <c r="U454" s="290"/>
      <c r="V454" s="291"/>
    </row>
    <row r="455" spans="1:22">
      <c r="A455" s="216" t="s">
        <v>66</v>
      </c>
      <c r="B455" s="230">
        <v>1040503000</v>
      </c>
      <c r="C455" s="303" t="s">
        <v>552</v>
      </c>
      <c r="D455" s="224"/>
      <c r="E455" s="220" t="s">
        <v>553</v>
      </c>
      <c r="F455" s="221" t="s">
        <v>556</v>
      </c>
      <c r="G455" s="222" t="str">
        <f t="shared" si="6"/>
        <v>Adaptor, Universal Power Adaptor</v>
      </c>
      <c r="H455" s="223">
        <v>0</v>
      </c>
      <c r="I455" s="253">
        <v>4</v>
      </c>
      <c r="J455" s="254" t="s">
        <v>44</v>
      </c>
      <c r="K455" s="261">
        <v>80</v>
      </c>
      <c r="L455" s="256">
        <f>Table260616263656667686970717273747577787980818283757_34[[#This Row],[unit Price]]*Table260616263656667686970717273747577787980818283757_34[[#This Row],[TOTAL QUANTITY
(2021 Proposal)]]</f>
        <v>320</v>
      </c>
      <c r="M455" s="257">
        <v>1</v>
      </c>
      <c r="N455" s="258">
        <v>80</v>
      </c>
      <c r="O455" s="259">
        <v>1</v>
      </c>
      <c r="P455" s="260">
        <v>80</v>
      </c>
      <c r="Q455" s="288">
        <v>1</v>
      </c>
      <c r="R455" s="258">
        <v>80</v>
      </c>
      <c r="S455" s="259">
        <v>1</v>
      </c>
      <c r="T455" s="289">
        <v>80</v>
      </c>
      <c r="U455" s="290"/>
      <c r="V455" s="291"/>
    </row>
    <row r="456" spans="1:22">
      <c r="A456" s="216" t="s">
        <v>70</v>
      </c>
      <c r="B456" s="230">
        <v>1040503000</v>
      </c>
      <c r="C456" s="303" t="s">
        <v>552</v>
      </c>
      <c r="D456" s="224"/>
      <c r="E456" s="220" t="s">
        <v>553</v>
      </c>
      <c r="F456" s="221" t="s">
        <v>556</v>
      </c>
      <c r="G456" s="222" t="str">
        <f t="shared" si="6"/>
        <v>Adaptor, Universal Power Adaptor</v>
      </c>
      <c r="H456" s="223">
        <v>0</v>
      </c>
      <c r="I456" s="253">
        <v>4</v>
      </c>
      <c r="J456" s="254" t="s">
        <v>44</v>
      </c>
      <c r="K456" s="261">
        <v>80</v>
      </c>
      <c r="L456" s="256">
        <f>Table260616263656667686970717273747577787980818283757_34[[#This Row],[unit Price]]*Table260616263656667686970717273747577787980818283757_34[[#This Row],[TOTAL QUANTITY
(2021 Proposal)]]</f>
        <v>320</v>
      </c>
      <c r="M456" s="257">
        <v>1</v>
      </c>
      <c r="N456" s="258">
        <v>80</v>
      </c>
      <c r="O456" s="259">
        <v>1</v>
      </c>
      <c r="P456" s="260">
        <v>80</v>
      </c>
      <c r="Q456" s="288">
        <v>1</v>
      </c>
      <c r="R456" s="258">
        <v>80</v>
      </c>
      <c r="S456" s="259">
        <v>1</v>
      </c>
      <c r="T456" s="289">
        <v>80</v>
      </c>
      <c r="U456" s="290"/>
      <c r="V456" s="291"/>
    </row>
    <row r="457" spans="1:22">
      <c r="A457" s="216" t="s">
        <v>498</v>
      </c>
      <c r="B457" s="230">
        <v>1040503000</v>
      </c>
      <c r="C457" s="303" t="s">
        <v>552</v>
      </c>
      <c r="D457" s="224"/>
      <c r="E457" s="220" t="s">
        <v>553</v>
      </c>
      <c r="F457" s="221" t="s">
        <v>556</v>
      </c>
      <c r="G457" s="222" t="str">
        <f t="shared" si="6"/>
        <v>Adaptor, Universal Power Adaptor</v>
      </c>
      <c r="H457" s="223"/>
      <c r="I457" s="253">
        <v>5</v>
      </c>
      <c r="J457" s="254" t="s">
        <v>44</v>
      </c>
      <c r="K457" s="261">
        <v>80</v>
      </c>
      <c r="L457" s="256">
        <f>Table260616263656667686970717273747577787980818283757_34[[#This Row],[unit Price]]*Table260616263656667686970717273747577787980818283757_34[[#This Row],[TOTAL QUANTITY
(2021 Proposal)]]</f>
        <v>400</v>
      </c>
      <c r="M457" s="257">
        <v>2</v>
      </c>
      <c r="N457" s="258">
        <v>160</v>
      </c>
      <c r="O457" s="259">
        <v>1</v>
      </c>
      <c r="P457" s="260">
        <v>80</v>
      </c>
      <c r="Q457" s="288">
        <v>1</v>
      </c>
      <c r="R457" s="258">
        <v>80</v>
      </c>
      <c r="S457" s="259">
        <v>1</v>
      </c>
      <c r="T457" s="289">
        <v>80</v>
      </c>
      <c r="U457" s="290"/>
      <c r="V457" s="291"/>
    </row>
    <row r="458" spans="1:22">
      <c r="A458" s="216" t="s">
        <v>50</v>
      </c>
      <c r="B458" s="230">
        <v>1040503000</v>
      </c>
      <c r="C458" s="303" t="s">
        <v>552</v>
      </c>
      <c r="D458" s="224"/>
      <c r="E458" s="220" t="s">
        <v>557</v>
      </c>
      <c r="F458" s="221" t="s">
        <v>558</v>
      </c>
      <c r="G458" s="222" t="str">
        <f t="shared" si="6"/>
        <v>AVR, AVR (SR-1, 1kva, AVR 220VI/VO;1phase)</v>
      </c>
      <c r="H458" s="223"/>
      <c r="I458" s="253">
        <v>3</v>
      </c>
      <c r="J458" s="254" t="s">
        <v>44</v>
      </c>
      <c r="K458" s="261">
        <v>5000</v>
      </c>
      <c r="L458" s="256">
        <f>Table260616263656667686970717273747577787980818283757_34[[#This Row],[unit Price]]*Table260616263656667686970717273747577787980818283757_34[[#This Row],[TOTAL QUANTITY
(2021 Proposal)]]</f>
        <v>15000</v>
      </c>
      <c r="M458" s="257">
        <v>1</v>
      </c>
      <c r="N458" s="258">
        <v>5000</v>
      </c>
      <c r="O458" s="259">
        <v>1</v>
      </c>
      <c r="P458" s="260">
        <v>5000</v>
      </c>
      <c r="Q458" s="288">
        <v>1</v>
      </c>
      <c r="R458" s="258">
        <v>5000</v>
      </c>
      <c r="S458" s="259"/>
      <c r="T458" s="289" t="s">
        <v>55</v>
      </c>
      <c r="U458" s="290"/>
      <c r="V458" s="291"/>
    </row>
    <row r="459" spans="1:22">
      <c r="A459" s="216" t="s">
        <v>57</v>
      </c>
      <c r="B459" s="230">
        <v>1040503000</v>
      </c>
      <c r="C459" s="303" t="s">
        <v>552</v>
      </c>
      <c r="D459" s="224"/>
      <c r="E459" s="220" t="s">
        <v>557</v>
      </c>
      <c r="F459" s="221" t="s">
        <v>558</v>
      </c>
      <c r="G459" s="222" t="str">
        <f t="shared" si="6"/>
        <v>AVR, AVR (SR-1, 1kva, AVR 220VI/VO;1phase)</v>
      </c>
      <c r="H459" s="223">
        <v>2</v>
      </c>
      <c r="I459" s="253">
        <v>4</v>
      </c>
      <c r="J459" s="254" t="s">
        <v>44</v>
      </c>
      <c r="K459" s="261">
        <v>5000</v>
      </c>
      <c r="L459" s="256">
        <f>Table260616263656667686970717273747577787980818283757_34[[#This Row],[unit Price]]*Table260616263656667686970717273747577787980818283757_34[[#This Row],[TOTAL QUANTITY
(2021 Proposal)]]</f>
        <v>20000</v>
      </c>
      <c r="M459" s="257">
        <v>4</v>
      </c>
      <c r="N459" s="258">
        <v>20000</v>
      </c>
      <c r="O459" s="259"/>
      <c r="P459" s="260" t="s">
        <v>55</v>
      </c>
      <c r="Q459" s="288"/>
      <c r="R459" s="258" t="s">
        <v>55</v>
      </c>
      <c r="S459" s="259"/>
      <c r="T459" s="289" t="s">
        <v>55</v>
      </c>
      <c r="U459" s="290"/>
      <c r="V459" s="291"/>
    </row>
    <row r="460" spans="1:22">
      <c r="A460" s="216" t="s">
        <v>61</v>
      </c>
      <c r="B460" s="230">
        <v>1040503000</v>
      </c>
      <c r="C460" s="303" t="s">
        <v>552</v>
      </c>
      <c r="D460" s="224"/>
      <c r="E460" s="220" t="s">
        <v>557</v>
      </c>
      <c r="F460" s="221" t="s">
        <v>558</v>
      </c>
      <c r="G460" s="222" t="str">
        <f t="shared" ref="G460:G523" si="7">CONCATENATE(E460,", ",F460,)</f>
        <v>AVR, AVR (SR-1, 1kva, AVR 220VI/VO;1phase)</v>
      </c>
      <c r="H460" s="223"/>
      <c r="I460" s="253">
        <v>1</v>
      </c>
      <c r="J460" s="262" t="s">
        <v>44</v>
      </c>
      <c r="K460" s="263">
        <v>5000</v>
      </c>
      <c r="L460" s="256">
        <f>Table260616263656667686970717273747577787980818283757_34[[#This Row],[unit Price]]*Table260616263656667686970717273747577787980818283757_34[[#This Row],[TOTAL QUANTITY
(2021 Proposal)]]</f>
        <v>5000</v>
      </c>
      <c r="M460" s="266">
        <v>1</v>
      </c>
      <c r="N460" s="258">
        <v>5000</v>
      </c>
      <c r="O460" s="267"/>
      <c r="P460" s="260" t="s">
        <v>55</v>
      </c>
      <c r="Q460" s="294"/>
      <c r="R460" s="258" t="s">
        <v>55</v>
      </c>
      <c r="S460" s="309"/>
      <c r="T460" s="289" t="s">
        <v>55</v>
      </c>
      <c r="U460" s="290"/>
      <c r="V460" s="291"/>
    </row>
    <row r="461" spans="1:22">
      <c r="A461" s="216" t="s">
        <v>66</v>
      </c>
      <c r="B461" s="230">
        <v>1040503000</v>
      </c>
      <c r="C461" s="303" t="s">
        <v>552</v>
      </c>
      <c r="D461" s="224"/>
      <c r="E461" s="220" t="s">
        <v>557</v>
      </c>
      <c r="F461" s="221" t="s">
        <v>558</v>
      </c>
      <c r="G461" s="222" t="str">
        <f t="shared" si="7"/>
        <v>AVR, AVR (SR-1, 1kva, AVR 220VI/VO;1phase)</v>
      </c>
      <c r="H461" s="223">
        <v>0</v>
      </c>
      <c r="I461" s="253">
        <v>1</v>
      </c>
      <c r="J461" s="254" t="s">
        <v>44</v>
      </c>
      <c r="K461" s="261">
        <v>5000</v>
      </c>
      <c r="L461" s="256">
        <f>Table260616263656667686970717273747577787980818283757_34[[#This Row],[unit Price]]*Table260616263656667686970717273747577787980818283757_34[[#This Row],[TOTAL QUANTITY
(2021 Proposal)]]</f>
        <v>5000</v>
      </c>
      <c r="M461" s="257">
        <v>1</v>
      </c>
      <c r="N461" s="258">
        <v>5000</v>
      </c>
      <c r="O461" s="259"/>
      <c r="P461" s="260" t="s">
        <v>55</v>
      </c>
      <c r="Q461" s="288"/>
      <c r="R461" s="258" t="s">
        <v>55</v>
      </c>
      <c r="S461" s="259"/>
      <c r="T461" s="289" t="s">
        <v>55</v>
      </c>
      <c r="U461" s="290"/>
      <c r="V461" s="291"/>
    </row>
    <row r="462" spans="1:22">
      <c r="A462" s="216" t="s">
        <v>70</v>
      </c>
      <c r="B462" s="230">
        <v>1040503000</v>
      </c>
      <c r="C462" s="303" t="s">
        <v>552</v>
      </c>
      <c r="D462" s="224"/>
      <c r="E462" s="220" t="s">
        <v>557</v>
      </c>
      <c r="F462" s="221" t="s">
        <v>558</v>
      </c>
      <c r="G462" s="222" t="str">
        <f t="shared" si="7"/>
        <v>AVR, AVR (SR-1, 1kva, AVR 220VI/VO;1phase)</v>
      </c>
      <c r="H462" s="223">
        <v>0</v>
      </c>
      <c r="I462" s="253">
        <v>1</v>
      </c>
      <c r="J462" s="254" t="s">
        <v>44</v>
      </c>
      <c r="K462" s="261">
        <v>5000</v>
      </c>
      <c r="L462" s="256">
        <f>Table260616263656667686970717273747577787980818283757_34[[#This Row],[unit Price]]*Table260616263656667686970717273747577787980818283757_34[[#This Row],[TOTAL QUANTITY
(2021 Proposal)]]</f>
        <v>5000</v>
      </c>
      <c r="M462" s="257">
        <v>1</v>
      </c>
      <c r="N462" s="258">
        <v>5000</v>
      </c>
      <c r="O462" s="259"/>
      <c r="P462" s="260" t="s">
        <v>55</v>
      </c>
      <c r="Q462" s="288"/>
      <c r="R462" s="258" t="s">
        <v>55</v>
      </c>
      <c r="S462" s="259"/>
      <c r="T462" s="289" t="s">
        <v>55</v>
      </c>
      <c r="U462" s="290"/>
      <c r="V462" s="291"/>
    </row>
    <row r="463" spans="1:22">
      <c r="A463" s="216" t="s">
        <v>50</v>
      </c>
      <c r="B463" s="230">
        <v>1040503000</v>
      </c>
      <c r="C463" s="303" t="s">
        <v>552</v>
      </c>
      <c r="D463" s="224"/>
      <c r="E463" s="220" t="s">
        <v>557</v>
      </c>
      <c r="F463" s="221" t="s">
        <v>559</v>
      </c>
      <c r="G463" s="222" t="str">
        <f t="shared" si="7"/>
        <v>AVR, AVR (SR-1, 3kva, AVR 220VI/VO;1phase)</v>
      </c>
      <c r="H463" s="223"/>
      <c r="I463" s="253">
        <v>1</v>
      </c>
      <c r="J463" s="254" t="s">
        <v>560</v>
      </c>
      <c r="K463" s="261">
        <v>13000</v>
      </c>
      <c r="L463" s="256">
        <f>Table260616263656667686970717273747577787980818283757_34[[#This Row],[unit Price]]*Table260616263656667686970717273747577787980818283757_34[[#This Row],[TOTAL QUANTITY
(2021 Proposal)]]</f>
        <v>13000</v>
      </c>
      <c r="M463" s="257">
        <v>1</v>
      </c>
      <c r="N463" s="258">
        <v>13000</v>
      </c>
      <c r="O463" s="259"/>
      <c r="P463" s="260" t="s">
        <v>55</v>
      </c>
      <c r="Q463" s="288"/>
      <c r="R463" s="258" t="s">
        <v>55</v>
      </c>
      <c r="S463" s="259"/>
      <c r="T463" s="289" t="s">
        <v>55</v>
      </c>
      <c r="U463" s="290"/>
      <c r="V463" s="291"/>
    </row>
    <row r="464" spans="1:22">
      <c r="A464" s="216" t="s">
        <v>59</v>
      </c>
      <c r="B464" s="230">
        <v>1040503000</v>
      </c>
      <c r="C464" s="303" t="s">
        <v>552</v>
      </c>
      <c r="D464" s="224"/>
      <c r="E464" s="220" t="s">
        <v>557</v>
      </c>
      <c r="F464" s="221" t="s">
        <v>559</v>
      </c>
      <c r="G464" s="222" t="str">
        <f t="shared" si="7"/>
        <v>AVR, AVR (SR-1, 3kva, AVR 220VI/VO;1phase)</v>
      </c>
      <c r="H464" s="223">
        <v>1</v>
      </c>
      <c r="I464" s="253">
        <v>1</v>
      </c>
      <c r="J464" s="262" t="s">
        <v>560</v>
      </c>
      <c r="K464" s="263">
        <v>13000</v>
      </c>
      <c r="L464" s="256">
        <f>Table260616263656667686970717273747577787980818283757_34[[#This Row],[unit Price]]*Table260616263656667686970717273747577787980818283757_34[[#This Row],[TOTAL QUANTITY
(2021 Proposal)]]</f>
        <v>13000</v>
      </c>
      <c r="M464" s="264">
        <v>1</v>
      </c>
      <c r="N464" s="258">
        <v>13000</v>
      </c>
      <c r="O464" s="265"/>
      <c r="P464" s="260" t="s">
        <v>55</v>
      </c>
      <c r="Q464" s="292"/>
      <c r="R464" s="258" t="s">
        <v>55</v>
      </c>
      <c r="S464" s="293"/>
      <c r="T464" s="289" t="s">
        <v>55</v>
      </c>
      <c r="U464" s="290"/>
      <c r="V464" s="291"/>
    </row>
    <row r="465" spans="1:22">
      <c r="A465" s="216" t="s">
        <v>63</v>
      </c>
      <c r="B465" s="230">
        <v>1040503000</v>
      </c>
      <c r="C465" s="303" t="s">
        <v>552</v>
      </c>
      <c r="D465" s="224"/>
      <c r="E465" s="220" t="s">
        <v>557</v>
      </c>
      <c r="F465" s="221" t="s">
        <v>559</v>
      </c>
      <c r="G465" s="222" t="str">
        <f t="shared" si="7"/>
        <v>AVR, AVR (SR-1, 3kva, AVR 220VI/VO;1phase)</v>
      </c>
      <c r="H465" s="227"/>
      <c r="I465" s="268">
        <v>6</v>
      </c>
      <c r="J465" s="269" t="s">
        <v>560</v>
      </c>
      <c r="K465" s="270">
        <v>13000</v>
      </c>
      <c r="L465" s="256">
        <f>Table260616263656667686970717273747577787980818283757_34[[#This Row],[unit Price]]*Table260616263656667686970717273747577787980818283757_34[[#This Row],[TOTAL QUANTITY
(2021 Proposal)]]</f>
        <v>78000</v>
      </c>
      <c r="M465" s="271">
        <v>3</v>
      </c>
      <c r="N465" s="258">
        <v>39000</v>
      </c>
      <c r="O465" s="272">
        <v>3</v>
      </c>
      <c r="P465" s="260">
        <v>39000</v>
      </c>
      <c r="Q465" s="296"/>
      <c r="R465" s="258" t="s">
        <v>55</v>
      </c>
      <c r="S465" s="272"/>
      <c r="T465" s="289" t="s">
        <v>55</v>
      </c>
      <c r="U465" s="290"/>
      <c r="V465" s="291"/>
    </row>
    <row r="466" spans="1:22">
      <c r="A466" s="216" t="s">
        <v>64</v>
      </c>
      <c r="B466" s="230">
        <v>1040503000</v>
      </c>
      <c r="C466" s="303" t="s">
        <v>552</v>
      </c>
      <c r="D466" s="224"/>
      <c r="E466" s="220" t="s">
        <v>557</v>
      </c>
      <c r="F466" s="221" t="s">
        <v>559</v>
      </c>
      <c r="G466" s="222" t="str">
        <f t="shared" si="7"/>
        <v>AVR, AVR (SR-1, 3kva, AVR 220VI/VO;1phase)</v>
      </c>
      <c r="H466" s="223"/>
      <c r="I466" s="253">
        <v>1</v>
      </c>
      <c r="J466" s="262" t="s">
        <v>560</v>
      </c>
      <c r="K466" s="263">
        <v>13000</v>
      </c>
      <c r="L466" s="256">
        <f>Table260616263656667686970717273747577787980818283757_34[[#This Row],[unit Price]]*Table260616263656667686970717273747577787980818283757_34[[#This Row],[TOTAL QUANTITY
(2021 Proposal)]]</f>
        <v>13000</v>
      </c>
      <c r="M466" s="257">
        <v>1</v>
      </c>
      <c r="N466" s="258">
        <v>13000</v>
      </c>
      <c r="O466" s="259"/>
      <c r="P466" s="260" t="s">
        <v>55</v>
      </c>
      <c r="Q466" s="288"/>
      <c r="R466" s="258" t="s">
        <v>55</v>
      </c>
      <c r="S466" s="259"/>
      <c r="T466" s="289" t="s">
        <v>55</v>
      </c>
      <c r="U466" s="290"/>
      <c r="V466" s="291"/>
    </row>
    <row r="467" spans="1:22">
      <c r="A467" s="216" t="s">
        <v>67</v>
      </c>
      <c r="B467" s="230">
        <v>1040503000</v>
      </c>
      <c r="C467" s="303" t="s">
        <v>552</v>
      </c>
      <c r="D467" s="224"/>
      <c r="E467" s="220" t="s">
        <v>557</v>
      </c>
      <c r="F467" s="221" t="s">
        <v>559</v>
      </c>
      <c r="G467" s="222" t="str">
        <f t="shared" si="7"/>
        <v>AVR, AVR (SR-1, 3kva, AVR 220VI/VO;1phase)</v>
      </c>
      <c r="H467" s="223" t="s">
        <v>517</v>
      </c>
      <c r="I467" s="253">
        <v>1</v>
      </c>
      <c r="J467" s="254" t="s">
        <v>560</v>
      </c>
      <c r="K467" s="261">
        <v>13000</v>
      </c>
      <c r="L467" s="256">
        <f>Table260616263656667686970717273747577787980818283757_34[[#This Row],[unit Price]]*Table260616263656667686970717273747577787980818283757_34[[#This Row],[TOTAL QUANTITY
(2021 Proposal)]]</f>
        <v>13000</v>
      </c>
      <c r="M467" s="257">
        <v>1</v>
      </c>
      <c r="N467" s="258">
        <v>13000</v>
      </c>
      <c r="O467" s="259"/>
      <c r="P467" s="260" t="s">
        <v>55</v>
      </c>
      <c r="Q467" s="288"/>
      <c r="R467" s="258" t="s">
        <v>55</v>
      </c>
      <c r="S467" s="259"/>
      <c r="T467" s="289" t="s">
        <v>55</v>
      </c>
      <c r="U467" s="290"/>
      <c r="V467" s="291"/>
    </row>
    <row r="468" spans="1:22">
      <c r="A468" s="216" t="s">
        <v>68</v>
      </c>
      <c r="B468" s="230">
        <v>1040503000</v>
      </c>
      <c r="C468" s="303" t="s">
        <v>552</v>
      </c>
      <c r="D468" s="224"/>
      <c r="E468" s="220" t="s">
        <v>557</v>
      </c>
      <c r="F468" s="221" t="s">
        <v>559</v>
      </c>
      <c r="G468" s="222" t="str">
        <f t="shared" si="7"/>
        <v>AVR, AVR (SR-1, 3kva, AVR 220VI/VO;1phase)</v>
      </c>
      <c r="H468" s="223"/>
      <c r="I468" s="253">
        <v>5</v>
      </c>
      <c r="J468" s="254" t="s">
        <v>560</v>
      </c>
      <c r="K468" s="261">
        <v>13000</v>
      </c>
      <c r="L468" s="256">
        <f>Table260616263656667686970717273747577787980818283757_34[[#This Row],[unit Price]]*Table260616263656667686970717273747577787980818283757_34[[#This Row],[TOTAL QUANTITY
(2021 Proposal)]]</f>
        <v>65000</v>
      </c>
      <c r="M468" s="257">
        <v>5</v>
      </c>
      <c r="N468" s="258">
        <v>65000</v>
      </c>
      <c r="O468" s="259"/>
      <c r="P468" s="260" t="s">
        <v>55</v>
      </c>
      <c r="Q468" s="288"/>
      <c r="R468" s="258" t="s">
        <v>55</v>
      </c>
      <c r="S468" s="259"/>
      <c r="T468" s="289" t="s">
        <v>55</v>
      </c>
      <c r="U468" s="290"/>
      <c r="V468" s="291"/>
    </row>
    <row r="469" spans="1:22">
      <c r="A469" s="216" t="s">
        <v>498</v>
      </c>
      <c r="B469" s="230">
        <v>1040503000</v>
      </c>
      <c r="C469" s="303" t="s">
        <v>552</v>
      </c>
      <c r="D469" s="224"/>
      <c r="E469" s="220" t="s">
        <v>557</v>
      </c>
      <c r="F469" s="221" t="s">
        <v>559</v>
      </c>
      <c r="G469" s="222" t="str">
        <f t="shared" si="7"/>
        <v>AVR, AVR (SR-1, 3kva, AVR 220VI/VO;1phase)</v>
      </c>
      <c r="H469" s="223"/>
      <c r="I469" s="253">
        <v>4</v>
      </c>
      <c r="J469" s="254" t="s">
        <v>560</v>
      </c>
      <c r="K469" s="261">
        <v>13000</v>
      </c>
      <c r="L469" s="256">
        <f>Table260616263656667686970717273747577787980818283757_34[[#This Row],[unit Price]]*Table260616263656667686970717273747577787980818283757_34[[#This Row],[TOTAL QUANTITY
(2021 Proposal)]]</f>
        <v>52000</v>
      </c>
      <c r="M469" s="257">
        <v>1</v>
      </c>
      <c r="N469" s="258">
        <v>13000</v>
      </c>
      <c r="O469" s="259">
        <v>1</v>
      </c>
      <c r="P469" s="260">
        <v>13000</v>
      </c>
      <c r="Q469" s="288">
        <v>1</v>
      </c>
      <c r="R469" s="258">
        <v>13000</v>
      </c>
      <c r="S469" s="259">
        <v>1</v>
      </c>
      <c r="T469" s="289">
        <v>13000</v>
      </c>
      <c r="U469" s="290"/>
      <c r="V469" s="291"/>
    </row>
    <row r="470" spans="1:22">
      <c r="A470" s="216" t="s">
        <v>33</v>
      </c>
      <c r="B470" s="230">
        <v>1040503000</v>
      </c>
      <c r="C470" s="303" t="s">
        <v>552</v>
      </c>
      <c r="D470" s="224"/>
      <c r="E470" s="220" t="s">
        <v>557</v>
      </c>
      <c r="F470" s="221" t="s">
        <v>559</v>
      </c>
      <c r="G470" s="222" t="str">
        <f t="shared" si="7"/>
        <v>AVR, AVR (SR-1, 3kva, AVR 220VI/VO;1phase)</v>
      </c>
      <c r="H470" s="223"/>
      <c r="I470" s="253">
        <v>1</v>
      </c>
      <c r="J470" s="254" t="s">
        <v>560</v>
      </c>
      <c r="K470" s="261">
        <v>13000</v>
      </c>
      <c r="L470" s="256">
        <f>Table260616263656667686970717273747577787980818283757_34[[#This Row],[unit Price]]*Table260616263656667686970717273747577787980818283757_34[[#This Row],[TOTAL QUANTITY
(2021 Proposal)]]</f>
        <v>13000</v>
      </c>
      <c r="M470" s="257">
        <v>1</v>
      </c>
      <c r="N470" s="258">
        <v>13000</v>
      </c>
      <c r="O470" s="259"/>
      <c r="P470" s="260" t="s">
        <v>55</v>
      </c>
      <c r="Q470" s="288"/>
      <c r="R470" s="258" t="s">
        <v>55</v>
      </c>
      <c r="S470" s="259"/>
      <c r="T470" s="289" t="s">
        <v>55</v>
      </c>
      <c r="U470" s="290"/>
      <c r="V470" s="291"/>
    </row>
    <row r="471" spans="1:22">
      <c r="A471" s="216" t="s">
        <v>72</v>
      </c>
      <c r="B471" s="230">
        <v>1040503000</v>
      </c>
      <c r="C471" s="303" t="s">
        <v>552</v>
      </c>
      <c r="D471" s="224"/>
      <c r="E471" s="220" t="s">
        <v>557</v>
      </c>
      <c r="F471" s="221" t="s">
        <v>559</v>
      </c>
      <c r="G471" s="222" t="str">
        <f t="shared" si="7"/>
        <v>AVR, AVR (SR-1, 3kva, AVR 220VI/VO;1phase)</v>
      </c>
      <c r="H471" s="223"/>
      <c r="I471" s="253">
        <v>3</v>
      </c>
      <c r="J471" s="254" t="s">
        <v>560</v>
      </c>
      <c r="K471" s="261">
        <v>13000</v>
      </c>
      <c r="L471" s="256">
        <f>Table260616263656667686970717273747577787980818283757_34[[#This Row],[unit Price]]*Table260616263656667686970717273747577787980818283757_34[[#This Row],[TOTAL QUANTITY
(2021 Proposal)]]</f>
        <v>39000</v>
      </c>
      <c r="M471" s="257">
        <v>3</v>
      </c>
      <c r="N471" s="258">
        <v>39000</v>
      </c>
      <c r="O471" s="259"/>
      <c r="P471" s="260" t="s">
        <v>55</v>
      </c>
      <c r="Q471" s="288"/>
      <c r="R471" s="258" t="s">
        <v>55</v>
      </c>
      <c r="S471" s="259"/>
      <c r="T471" s="289" t="s">
        <v>55</v>
      </c>
      <c r="U471" s="290"/>
      <c r="V471" s="291"/>
    </row>
    <row r="472" spans="1:22">
      <c r="A472" s="216" t="s">
        <v>59</v>
      </c>
      <c r="B472" s="230">
        <v>1040503000</v>
      </c>
      <c r="C472" s="303" t="s">
        <v>552</v>
      </c>
      <c r="D472" s="224"/>
      <c r="E472" s="220" t="s">
        <v>557</v>
      </c>
      <c r="F472" s="221" t="s">
        <v>561</v>
      </c>
      <c r="G472" s="222" t="str">
        <f t="shared" si="7"/>
        <v>AVR, Power Supply 600watts true rated</v>
      </c>
      <c r="H472" s="223">
        <v>1</v>
      </c>
      <c r="I472" s="253">
        <v>1</v>
      </c>
      <c r="J472" s="262" t="s">
        <v>562</v>
      </c>
      <c r="K472" s="263">
        <v>1500</v>
      </c>
      <c r="L472" s="256">
        <f>Table260616263656667686970717273747577787980818283757_34[[#This Row],[unit Price]]*Table260616263656667686970717273747577787980818283757_34[[#This Row],[TOTAL QUANTITY
(2021 Proposal)]]</f>
        <v>1500</v>
      </c>
      <c r="M472" s="264">
        <v>1</v>
      </c>
      <c r="N472" s="258">
        <v>1500</v>
      </c>
      <c r="O472" s="265"/>
      <c r="P472" s="260" t="s">
        <v>55</v>
      </c>
      <c r="Q472" s="292"/>
      <c r="R472" s="258" t="s">
        <v>55</v>
      </c>
      <c r="S472" s="293"/>
      <c r="T472" s="289" t="s">
        <v>55</v>
      </c>
      <c r="U472" s="290"/>
      <c r="V472" s="291"/>
    </row>
    <row r="473" spans="1:22">
      <c r="A473" s="216" t="s">
        <v>533</v>
      </c>
      <c r="B473" s="230">
        <v>1040503000</v>
      </c>
      <c r="C473" s="303" t="s">
        <v>552</v>
      </c>
      <c r="D473" s="224"/>
      <c r="E473" s="220" t="s">
        <v>557</v>
      </c>
      <c r="F473" s="221" t="s">
        <v>561</v>
      </c>
      <c r="G473" s="222" t="str">
        <f t="shared" si="7"/>
        <v>AVR, Power Supply 600watts true rated</v>
      </c>
      <c r="H473" s="223"/>
      <c r="I473" s="253">
        <v>2</v>
      </c>
      <c r="J473" s="254" t="s">
        <v>562</v>
      </c>
      <c r="K473" s="261">
        <v>1500</v>
      </c>
      <c r="L473" s="256">
        <f>Table260616263656667686970717273747577787980818283757_34[[#This Row],[unit Price]]*Table260616263656667686970717273747577787980818283757_34[[#This Row],[TOTAL QUANTITY
(2021 Proposal)]]</f>
        <v>3000</v>
      </c>
      <c r="M473" s="257">
        <v>1</v>
      </c>
      <c r="N473" s="258">
        <v>1500</v>
      </c>
      <c r="O473" s="259">
        <v>1</v>
      </c>
      <c r="P473" s="260">
        <v>1500</v>
      </c>
      <c r="Q473" s="288"/>
      <c r="R473" s="258" t="s">
        <v>55</v>
      </c>
      <c r="S473" s="259"/>
      <c r="T473" s="289" t="s">
        <v>55</v>
      </c>
      <c r="U473" s="290"/>
      <c r="V473" s="291"/>
    </row>
    <row r="474" spans="1:22">
      <c r="A474" s="216" t="s">
        <v>71</v>
      </c>
      <c r="B474" s="230">
        <v>1040503000</v>
      </c>
      <c r="C474" s="303" t="s">
        <v>552</v>
      </c>
      <c r="D474" s="224"/>
      <c r="E474" s="220" t="s">
        <v>557</v>
      </c>
      <c r="F474" s="221" t="s">
        <v>561</v>
      </c>
      <c r="G474" s="222" t="str">
        <f t="shared" si="7"/>
        <v>AVR, Power Supply 600watts true rated</v>
      </c>
      <c r="H474" s="223"/>
      <c r="I474" s="253">
        <v>4</v>
      </c>
      <c r="J474" s="254" t="s">
        <v>562</v>
      </c>
      <c r="K474" s="261">
        <v>1500</v>
      </c>
      <c r="L474" s="256">
        <f>Table260616263656667686970717273747577787980818283757_34[[#This Row],[unit Price]]*Table260616263656667686970717273747577787980818283757_34[[#This Row],[TOTAL QUANTITY
(2021 Proposal)]]</f>
        <v>6000</v>
      </c>
      <c r="M474" s="257">
        <v>4</v>
      </c>
      <c r="N474" s="258">
        <v>6000</v>
      </c>
      <c r="O474" s="259"/>
      <c r="P474" s="260" t="s">
        <v>55</v>
      </c>
      <c r="Q474" s="288"/>
      <c r="R474" s="258" t="s">
        <v>55</v>
      </c>
      <c r="S474" s="259"/>
      <c r="T474" s="289" t="s">
        <v>55</v>
      </c>
      <c r="U474" s="290"/>
      <c r="V474" s="291"/>
    </row>
    <row r="475" spans="1:22">
      <c r="A475" s="216" t="s">
        <v>533</v>
      </c>
      <c r="B475" s="230">
        <v>1040503000</v>
      </c>
      <c r="C475" s="303" t="s">
        <v>552</v>
      </c>
      <c r="D475" s="224"/>
      <c r="E475" s="220" t="s">
        <v>563</v>
      </c>
      <c r="F475" s="221" t="s">
        <v>564</v>
      </c>
      <c r="G475" s="222" t="str">
        <f t="shared" si="7"/>
        <v>Biometric Machine, Biometric Machine with System</v>
      </c>
      <c r="H475" s="223"/>
      <c r="I475" s="253">
        <v>2</v>
      </c>
      <c r="J475" s="254" t="s">
        <v>501</v>
      </c>
      <c r="K475" s="261">
        <v>30000</v>
      </c>
      <c r="L475" s="256">
        <f>Table260616263656667686970717273747577787980818283757_34[[#This Row],[unit Price]]*Table260616263656667686970717273747577787980818283757_34[[#This Row],[TOTAL QUANTITY
(2021 Proposal)]]</f>
        <v>60000</v>
      </c>
      <c r="M475" s="257">
        <v>1</v>
      </c>
      <c r="N475" s="258">
        <v>30000</v>
      </c>
      <c r="O475" s="259"/>
      <c r="P475" s="260" t="s">
        <v>55</v>
      </c>
      <c r="Q475" s="288">
        <v>1</v>
      </c>
      <c r="R475" s="258">
        <v>30000</v>
      </c>
      <c r="S475" s="259"/>
      <c r="T475" s="289" t="s">
        <v>55</v>
      </c>
      <c r="U475" s="290"/>
      <c r="V475" s="291"/>
    </row>
    <row r="476" spans="1:22">
      <c r="A476" s="216" t="s">
        <v>50</v>
      </c>
      <c r="B476" s="230">
        <v>1040503000</v>
      </c>
      <c r="C476" s="303" t="s">
        <v>552</v>
      </c>
      <c r="D476" s="224"/>
      <c r="E476" s="220" t="s">
        <v>565</v>
      </c>
      <c r="F476" s="221" t="s">
        <v>566</v>
      </c>
      <c r="G476" s="222" t="str">
        <f t="shared" si="7"/>
        <v>Blower, Air Blower</v>
      </c>
      <c r="H476" s="223"/>
      <c r="I476" s="253">
        <v>2</v>
      </c>
      <c r="J476" s="254" t="s">
        <v>501</v>
      </c>
      <c r="K476" s="261">
        <v>3500</v>
      </c>
      <c r="L476" s="256">
        <f>Table260616263656667686970717273747577787980818283757_34[[#This Row],[unit Price]]*Table260616263656667686970717273747577787980818283757_34[[#This Row],[TOTAL QUANTITY
(2021 Proposal)]]</f>
        <v>7000</v>
      </c>
      <c r="M476" s="257">
        <v>1</v>
      </c>
      <c r="N476" s="258">
        <v>3500</v>
      </c>
      <c r="O476" s="259"/>
      <c r="P476" s="260" t="s">
        <v>55</v>
      </c>
      <c r="Q476" s="288">
        <v>1</v>
      </c>
      <c r="R476" s="258">
        <v>3500</v>
      </c>
      <c r="S476" s="259"/>
      <c r="T476" s="289" t="s">
        <v>55</v>
      </c>
      <c r="U476" s="290"/>
      <c r="V476" s="291"/>
    </row>
    <row r="477" spans="1:22">
      <c r="A477" s="216" t="s">
        <v>50</v>
      </c>
      <c r="B477" s="230">
        <v>1040503000</v>
      </c>
      <c r="C477" s="303" t="s">
        <v>552</v>
      </c>
      <c r="D477" s="224"/>
      <c r="E477" s="220" t="s">
        <v>567</v>
      </c>
      <c r="F477" s="221" t="s">
        <v>567</v>
      </c>
      <c r="G477" s="222" t="str">
        <f t="shared" si="7"/>
        <v>Cable Comb, Cable Comb</v>
      </c>
      <c r="H477" s="223"/>
      <c r="I477" s="253">
        <v>4</v>
      </c>
      <c r="J477" s="254" t="s">
        <v>44</v>
      </c>
      <c r="K477" s="261">
        <v>1750</v>
      </c>
      <c r="L477" s="256">
        <f>Table260616263656667686970717273747577787980818283757_34[[#This Row],[unit Price]]*Table260616263656667686970717273747577787980818283757_34[[#This Row],[TOTAL QUANTITY
(2021 Proposal)]]</f>
        <v>7000</v>
      </c>
      <c r="M477" s="257">
        <v>1</v>
      </c>
      <c r="N477" s="258">
        <v>1750</v>
      </c>
      <c r="O477" s="259">
        <v>1</v>
      </c>
      <c r="P477" s="260">
        <v>1750</v>
      </c>
      <c r="Q477" s="288">
        <v>1</v>
      </c>
      <c r="R477" s="258">
        <v>1750</v>
      </c>
      <c r="S477" s="259">
        <v>1</v>
      </c>
      <c r="T477" s="289">
        <v>1750</v>
      </c>
      <c r="U477" s="290"/>
      <c r="V477" s="291"/>
    </row>
    <row r="478" spans="1:22">
      <c r="A478" s="216" t="s">
        <v>522</v>
      </c>
      <c r="B478" s="230">
        <v>1040503000</v>
      </c>
      <c r="C478" s="229" t="s">
        <v>552</v>
      </c>
      <c r="D478" s="219"/>
      <c r="E478" s="220" t="s">
        <v>536</v>
      </c>
      <c r="F478" s="221" t="s">
        <v>568</v>
      </c>
      <c r="G478" s="222" t="str">
        <f t="shared" si="7"/>
        <v>Camera, DSLR - Entry Level</v>
      </c>
      <c r="H478" s="223"/>
      <c r="I478" s="253">
        <v>1</v>
      </c>
      <c r="J478" s="254" t="s">
        <v>501</v>
      </c>
      <c r="K478" s="255">
        <v>14999</v>
      </c>
      <c r="L478" s="256">
        <f>Table260616263656667686970717273747577787980818283757_34[[#This Row],[unit Price]]*Table260616263656667686970717273747577787980818283757_34[[#This Row],[TOTAL QUANTITY
(2021 Proposal)]]</f>
        <v>14999</v>
      </c>
      <c r="M478" s="257">
        <v>1</v>
      </c>
      <c r="N478" s="258">
        <v>14999</v>
      </c>
      <c r="O478" s="259"/>
      <c r="P478" s="260"/>
      <c r="Q478" s="288"/>
      <c r="R478" s="258"/>
      <c r="S478" s="259"/>
      <c r="T478" s="289"/>
      <c r="U478" s="290"/>
      <c r="V478" s="291"/>
    </row>
    <row r="479" spans="1:22">
      <c r="A479" s="216" t="s">
        <v>50</v>
      </c>
      <c r="B479" s="230">
        <v>1040503000</v>
      </c>
      <c r="C479" s="303" t="s">
        <v>552</v>
      </c>
      <c r="D479" s="224"/>
      <c r="E479" s="220" t="s">
        <v>536</v>
      </c>
      <c r="F479" s="221" t="s">
        <v>569</v>
      </c>
      <c r="G479" s="222" t="str">
        <f t="shared" si="7"/>
        <v>Camera, HD web cam</v>
      </c>
      <c r="H479" s="223"/>
      <c r="I479" s="253">
        <v>2</v>
      </c>
      <c r="J479" s="254" t="s">
        <v>44</v>
      </c>
      <c r="K479" s="261">
        <v>1000</v>
      </c>
      <c r="L479" s="256">
        <f>Table260616263656667686970717273747577787980818283757_34[[#This Row],[unit Price]]*Table260616263656667686970717273747577787980818283757_34[[#This Row],[TOTAL QUANTITY
(2021 Proposal)]]</f>
        <v>2000</v>
      </c>
      <c r="M479" s="257">
        <v>1</v>
      </c>
      <c r="N479" s="258">
        <v>1000</v>
      </c>
      <c r="O479" s="259"/>
      <c r="P479" s="260" t="s">
        <v>55</v>
      </c>
      <c r="Q479" s="288"/>
      <c r="R479" s="258" t="s">
        <v>55</v>
      </c>
      <c r="S479" s="259">
        <v>1</v>
      </c>
      <c r="T479" s="289">
        <v>1000</v>
      </c>
      <c r="U479" s="290"/>
      <c r="V479" s="291"/>
    </row>
    <row r="480" spans="1:22">
      <c r="A480" s="216" t="s">
        <v>50</v>
      </c>
      <c r="B480" s="230">
        <v>1040503000</v>
      </c>
      <c r="C480" s="303" t="s">
        <v>552</v>
      </c>
      <c r="D480" s="224"/>
      <c r="E480" s="220" t="s">
        <v>570</v>
      </c>
      <c r="F480" s="221" t="s">
        <v>571</v>
      </c>
      <c r="G480" s="222" t="str">
        <f t="shared" si="7"/>
        <v>Flash drive, 128 GB</v>
      </c>
      <c r="H480" s="223"/>
      <c r="I480" s="253">
        <v>4</v>
      </c>
      <c r="J480" s="254" t="s">
        <v>44</v>
      </c>
      <c r="K480" s="261">
        <v>1600</v>
      </c>
      <c r="L480" s="256">
        <f>Table260616263656667686970717273747577787980818283757_34[[#This Row],[unit Price]]*Table260616263656667686970717273747577787980818283757_34[[#This Row],[TOTAL QUANTITY
(2021 Proposal)]]</f>
        <v>6400</v>
      </c>
      <c r="M480" s="257">
        <v>1</v>
      </c>
      <c r="N480" s="258">
        <v>1600</v>
      </c>
      <c r="O480" s="259">
        <v>1</v>
      </c>
      <c r="P480" s="260">
        <v>1600</v>
      </c>
      <c r="Q480" s="288">
        <v>1</v>
      </c>
      <c r="R480" s="258">
        <v>1600</v>
      </c>
      <c r="S480" s="259">
        <v>1</v>
      </c>
      <c r="T480" s="289">
        <v>1600</v>
      </c>
      <c r="U480" s="290"/>
      <c r="V480" s="291"/>
    </row>
    <row r="481" spans="1:22">
      <c r="A481" s="216" t="s">
        <v>57</v>
      </c>
      <c r="B481" s="230">
        <v>1040503000</v>
      </c>
      <c r="C481" s="303" t="s">
        <v>552</v>
      </c>
      <c r="D481" s="224"/>
      <c r="E481" s="220" t="s">
        <v>570</v>
      </c>
      <c r="F481" s="221" t="s">
        <v>571</v>
      </c>
      <c r="G481" s="222" t="str">
        <f t="shared" si="7"/>
        <v>Flash drive, 128 GB</v>
      </c>
      <c r="H481" s="223">
        <v>2</v>
      </c>
      <c r="I481" s="253">
        <v>4</v>
      </c>
      <c r="J481" s="254" t="s">
        <v>44</v>
      </c>
      <c r="K481" s="261">
        <v>1600</v>
      </c>
      <c r="L481" s="256">
        <f>Table260616263656667686970717273747577787980818283757_34[[#This Row],[unit Price]]*Table260616263656667686970717273747577787980818283757_34[[#This Row],[TOTAL QUANTITY
(2021 Proposal)]]</f>
        <v>6400</v>
      </c>
      <c r="M481" s="257">
        <v>4</v>
      </c>
      <c r="N481" s="258">
        <v>6400</v>
      </c>
      <c r="O481" s="259"/>
      <c r="P481" s="260" t="s">
        <v>55</v>
      </c>
      <c r="Q481" s="288"/>
      <c r="R481" s="258" t="s">
        <v>55</v>
      </c>
      <c r="S481" s="259"/>
      <c r="T481" s="289" t="s">
        <v>55</v>
      </c>
      <c r="U481" s="290"/>
      <c r="V481" s="291"/>
    </row>
    <row r="482" spans="1:22">
      <c r="A482" s="216" t="s">
        <v>61</v>
      </c>
      <c r="B482" s="230">
        <v>1040503000</v>
      </c>
      <c r="C482" s="303" t="s">
        <v>552</v>
      </c>
      <c r="D482" s="224"/>
      <c r="E482" s="220" t="s">
        <v>570</v>
      </c>
      <c r="F482" s="221" t="s">
        <v>571</v>
      </c>
      <c r="G482" s="222" t="str">
        <f t="shared" si="7"/>
        <v>Flash drive, 128 GB</v>
      </c>
      <c r="H482" s="223"/>
      <c r="I482" s="253">
        <v>1</v>
      </c>
      <c r="J482" s="262" t="s">
        <v>44</v>
      </c>
      <c r="K482" s="263">
        <v>1600</v>
      </c>
      <c r="L482" s="256">
        <f>Table260616263656667686970717273747577787980818283757_34[[#This Row],[unit Price]]*Table260616263656667686970717273747577787980818283757_34[[#This Row],[TOTAL QUANTITY
(2021 Proposal)]]</f>
        <v>1600</v>
      </c>
      <c r="M482" s="266">
        <v>1</v>
      </c>
      <c r="N482" s="258">
        <v>1600</v>
      </c>
      <c r="O482" s="267"/>
      <c r="P482" s="260" t="s">
        <v>55</v>
      </c>
      <c r="Q482" s="294"/>
      <c r="R482" s="258" t="s">
        <v>55</v>
      </c>
      <c r="S482" s="309"/>
      <c r="T482" s="289" t="s">
        <v>55</v>
      </c>
      <c r="U482" s="290"/>
      <c r="V482" s="291"/>
    </row>
    <row r="483" spans="1:22">
      <c r="A483" s="216" t="s">
        <v>62</v>
      </c>
      <c r="B483" s="230">
        <v>1040503000</v>
      </c>
      <c r="C483" s="303" t="s">
        <v>552</v>
      </c>
      <c r="D483" s="224"/>
      <c r="E483" s="220" t="s">
        <v>570</v>
      </c>
      <c r="F483" s="221" t="s">
        <v>571</v>
      </c>
      <c r="G483" s="222" t="str">
        <f t="shared" si="7"/>
        <v>Flash drive, 128 GB</v>
      </c>
      <c r="H483" s="223"/>
      <c r="I483" s="253">
        <v>1</v>
      </c>
      <c r="J483" s="262" t="s">
        <v>44</v>
      </c>
      <c r="K483" s="263">
        <v>1600</v>
      </c>
      <c r="L483" s="256">
        <f>Table260616263656667686970717273747577787980818283757_34[[#This Row],[unit Price]]*Table260616263656667686970717273747577787980818283757_34[[#This Row],[TOTAL QUANTITY
(2021 Proposal)]]</f>
        <v>1600</v>
      </c>
      <c r="M483" s="266">
        <v>1</v>
      </c>
      <c r="N483" s="258">
        <v>1600</v>
      </c>
      <c r="O483" s="267"/>
      <c r="P483" s="260" t="s">
        <v>55</v>
      </c>
      <c r="Q483" s="294"/>
      <c r="R483" s="258" t="s">
        <v>55</v>
      </c>
      <c r="S483" s="309"/>
      <c r="T483" s="289" t="s">
        <v>55</v>
      </c>
      <c r="U483" s="290"/>
      <c r="V483" s="291"/>
    </row>
    <row r="484" spans="1:22">
      <c r="A484" s="216" t="s">
        <v>503</v>
      </c>
      <c r="B484" s="230">
        <v>1040503000</v>
      </c>
      <c r="C484" s="303" t="s">
        <v>552</v>
      </c>
      <c r="D484" s="224"/>
      <c r="E484" s="220" t="s">
        <v>570</v>
      </c>
      <c r="F484" s="221" t="s">
        <v>571</v>
      </c>
      <c r="G484" s="222" t="str">
        <f t="shared" si="7"/>
        <v>Flash drive, 128 GB</v>
      </c>
      <c r="H484" s="223"/>
      <c r="I484" s="253">
        <v>1</v>
      </c>
      <c r="J484" s="254" t="s">
        <v>44</v>
      </c>
      <c r="K484" s="261">
        <v>1600</v>
      </c>
      <c r="L484" s="256">
        <f>Table260616263656667686970717273747577787980818283757_34[[#This Row],[unit Price]]*Table260616263656667686970717273747577787980818283757_34[[#This Row],[TOTAL QUANTITY
(2021 Proposal)]]</f>
        <v>1600</v>
      </c>
      <c r="M484" s="257">
        <v>1</v>
      </c>
      <c r="N484" s="258">
        <v>1600</v>
      </c>
      <c r="O484" s="259"/>
      <c r="P484" s="260" t="s">
        <v>55</v>
      </c>
      <c r="Q484" s="288"/>
      <c r="R484" s="258" t="s">
        <v>55</v>
      </c>
      <c r="S484" s="259"/>
      <c r="T484" s="289" t="s">
        <v>55</v>
      </c>
      <c r="U484" s="290"/>
      <c r="V484" s="291"/>
    </row>
    <row r="485" spans="1:22">
      <c r="A485" s="216" t="s">
        <v>67</v>
      </c>
      <c r="B485" s="230">
        <v>1040503000</v>
      </c>
      <c r="C485" s="303" t="s">
        <v>552</v>
      </c>
      <c r="D485" s="224"/>
      <c r="E485" s="220" t="s">
        <v>570</v>
      </c>
      <c r="F485" s="221" t="s">
        <v>571</v>
      </c>
      <c r="G485" s="222" t="str">
        <f t="shared" si="7"/>
        <v>Flash drive, 128 GB</v>
      </c>
      <c r="H485" s="223" t="s">
        <v>517</v>
      </c>
      <c r="I485" s="253">
        <v>3</v>
      </c>
      <c r="J485" s="254" t="s">
        <v>44</v>
      </c>
      <c r="K485" s="261">
        <v>1600</v>
      </c>
      <c r="L485" s="256">
        <f>Table260616263656667686970717273747577787980818283757_34[[#This Row],[unit Price]]*Table260616263656667686970717273747577787980818283757_34[[#This Row],[TOTAL QUANTITY
(2021 Proposal)]]</f>
        <v>4800</v>
      </c>
      <c r="M485" s="257">
        <v>1</v>
      </c>
      <c r="N485" s="258">
        <v>1600</v>
      </c>
      <c r="O485" s="259">
        <v>1</v>
      </c>
      <c r="P485" s="260">
        <v>1600</v>
      </c>
      <c r="Q485" s="288">
        <v>1</v>
      </c>
      <c r="R485" s="258">
        <v>1600</v>
      </c>
      <c r="S485" s="259"/>
      <c r="T485" s="289" t="s">
        <v>55</v>
      </c>
      <c r="U485" s="290"/>
      <c r="V485" s="291"/>
    </row>
    <row r="486" spans="1:22">
      <c r="A486" s="216" t="s">
        <v>71</v>
      </c>
      <c r="B486" s="230">
        <v>1040503000</v>
      </c>
      <c r="C486" s="303" t="s">
        <v>552</v>
      </c>
      <c r="D486" s="224"/>
      <c r="E486" s="220" t="s">
        <v>570</v>
      </c>
      <c r="F486" s="221" t="s">
        <v>571</v>
      </c>
      <c r="G486" s="222" t="str">
        <f t="shared" si="7"/>
        <v>Flash drive, 128 GB</v>
      </c>
      <c r="H486" s="223"/>
      <c r="I486" s="253">
        <v>2</v>
      </c>
      <c r="J486" s="254" t="s">
        <v>44</v>
      </c>
      <c r="K486" s="261">
        <v>1600</v>
      </c>
      <c r="L486" s="256">
        <f>Table260616263656667686970717273747577787980818283757_34[[#This Row],[unit Price]]*Table260616263656667686970717273747577787980818283757_34[[#This Row],[TOTAL QUANTITY
(2021 Proposal)]]</f>
        <v>3200</v>
      </c>
      <c r="M486" s="257">
        <v>2</v>
      </c>
      <c r="N486" s="258">
        <v>3200</v>
      </c>
      <c r="O486" s="259"/>
      <c r="P486" s="260" t="s">
        <v>55</v>
      </c>
      <c r="Q486" s="288"/>
      <c r="R486" s="258" t="s">
        <v>55</v>
      </c>
      <c r="S486" s="259"/>
      <c r="T486" s="289" t="s">
        <v>55</v>
      </c>
      <c r="U486" s="290"/>
      <c r="V486" s="291"/>
    </row>
    <row r="487" spans="1:22">
      <c r="A487" s="216" t="s">
        <v>65</v>
      </c>
      <c r="B487" s="230">
        <v>1040503000</v>
      </c>
      <c r="C487" s="303" t="s">
        <v>552</v>
      </c>
      <c r="D487" s="224"/>
      <c r="E487" s="220" t="s">
        <v>570</v>
      </c>
      <c r="F487" s="221" t="s">
        <v>572</v>
      </c>
      <c r="G487" s="222" t="str">
        <f t="shared" si="7"/>
        <v>Flash drive, 16 GB Flash Drive</v>
      </c>
      <c r="H487" s="223"/>
      <c r="I487" s="253">
        <v>1</v>
      </c>
      <c r="J487" s="254" t="s">
        <v>562</v>
      </c>
      <c r="K487" s="261">
        <v>400</v>
      </c>
      <c r="L487" s="256">
        <f>Table260616263656667686970717273747577787980818283757_34[[#This Row],[unit Price]]*Table260616263656667686970717273747577787980818283757_34[[#This Row],[TOTAL QUANTITY
(2021 Proposal)]]</f>
        <v>400</v>
      </c>
      <c r="M487" s="257">
        <v>1</v>
      </c>
      <c r="N487" s="258">
        <v>400</v>
      </c>
      <c r="O487" s="259"/>
      <c r="P487" s="260" t="s">
        <v>55</v>
      </c>
      <c r="Q487" s="288"/>
      <c r="R487" s="258" t="s">
        <v>55</v>
      </c>
      <c r="S487" s="259"/>
      <c r="T487" s="289" t="s">
        <v>55</v>
      </c>
      <c r="U487" s="290"/>
      <c r="V487" s="291"/>
    </row>
    <row r="488" spans="1:22">
      <c r="A488" s="216" t="s">
        <v>533</v>
      </c>
      <c r="B488" s="230">
        <v>1040503000</v>
      </c>
      <c r="C488" s="303" t="s">
        <v>552</v>
      </c>
      <c r="D488" s="224"/>
      <c r="E488" s="220" t="s">
        <v>570</v>
      </c>
      <c r="F488" s="221" t="s">
        <v>572</v>
      </c>
      <c r="G488" s="222" t="str">
        <f t="shared" si="7"/>
        <v>Flash drive, 16 GB Flash Drive</v>
      </c>
      <c r="H488" s="223"/>
      <c r="I488" s="253">
        <v>2</v>
      </c>
      <c r="J488" s="254" t="s">
        <v>562</v>
      </c>
      <c r="K488" s="261">
        <v>400</v>
      </c>
      <c r="L488" s="256">
        <f>Table260616263656667686970717273747577787980818283757_34[[#This Row],[unit Price]]*Table260616263656667686970717273747577787980818283757_34[[#This Row],[TOTAL QUANTITY
(2021 Proposal)]]</f>
        <v>800</v>
      </c>
      <c r="M488" s="257"/>
      <c r="N488" s="258" t="s">
        <v>55</v>
      </c>
      <c r="O488" s="259">
        <v>2</v>
      </c>
      <c r="P488" s="260">
        <v>800</v>
      </c>
      <c r="Q488" s="288"/>
      <c r="R488" s="258" t="s">
        <v>55</v>
      </c>
      <c r="S488" s="259"/>
      <c r="T488" s="289" t="s">
        <v>55</v>
      </c>
      <c r="U488" s="290"/>
      <c r="V488" s="291"/>
    </row>
    <row r="489" spans="1:22">
      <c r="A489" s="216" t="s">
        <v>58</v>
      </c>
      <c r="B489" s="230">
        <v>1040503000</v>
      </c>
      <c r="C489" s="303" t="s">
        <v>552</v>
      </c>
      <c r="D489" s="224"/>
      <c r="E489" s="220" t="s">
        <v>570</v>
      </c>
      <c r="F489" s="221" t="s">
        <v>573</v>
      </c>
      <c r="G489" s="222" t="str">
        <f t="shared" si="7"/>
        <v>Flash drive, 32 GB USB</v>
      </c>
      <c r="H489" s="223">
        <v>0</v>
      </c>
      <c r="I489" s="253">
        <v>1</v>
      </c>
      <c r="J489" s="254" t="s">
        <v>44</v>
      </c>
      <c r="K489" s="261">
        <v>1500</v>
      </c>
      <c r="L489" s="256">
        <f>Table260616263656667686970717273747577787980818283757_34[[#This Row],[unit Price]]*Table260616263656667686970717273747577787980818283757_34[[#This Row],[TOTAL QUANTITY
(2021 Proposal)]]</f>
        <v>1500</v>
      </c>
      <c r="M489" s="257">
        <v>1</v>
      </c>
      <c r="N489" s="258">
        <v>1500</v>
      </c>
      <c r="O489" s="259"/>
      <c r="P489" s="260" t="s">
        <v>55</v>
      </c>
      <c r="Q489" s="288"/>
      <c r="R489" s="258" t="s">
        <v>55</v>
      </c>
      <c r="S489" s="259"/>
      <c r="T489" s="289" t="s">
        <v>55</v>
      </c>
      <c r="U489" s="290"/>
      <c r="V489" s="291"/>
    </row>
    <row r="490" spans="1:22">
      <c r="A490" s="216" t="s">
        <v>59</v>
      </c>
      <c r="B490" s="230">
        <v>1040503000</v>
      </c>
      <c r="C490" s="303" t="s">
        <v>552</v>
      </c>
      <c r="D490" s="224"/>
      <c r="E490" s="220" t="s">
        <v>570</v>
      </c>
      <c r="F490" s="221" t="s">
        <v>573</v>
      </c>
      <c r="G490" s="222" t="str">
        <f t="shared" si="7"/>
        <v>Flash drive, 32 GB USB</v>
      </c>
      <c r="H490" s="223">
        <v>1</v>
      </c>
      <c r="I490" s="253">
        <v>1</v>
      </c>
      <c r="J490" s="262" t="s">
        <v>44</v>
      </c>
      <c r="K490" s="263">
        <v>1500</v>
      </c>
      <c r="L490" s="256">
        <f>Table260616263656667686970717273747577787980818283757_34[[#This Row],[unit Price]]*Table260616263656667686970717273747577787980818283757_34[[#This Row],[TOTAL QUANTITY
(2021 Proposal)]]</f>
        <v>1500</v>
      </c>
      <c r="M490" s="264"/>
      <c r="N490" s="258" t="s">
        <v>55</v>
      </c>
      <c r="O490" s="265">
        <v>1</v>
      </c>
      <c r="P490" s="260">
        <v>1500</v>
      </c>
      <c r="Q490" s="292"/>
      <c r="R490" s="258" t="s">
        <v>55</v>
      </c>
      <c r="S490" s="293"/>
      <c r="T490" s="289" t="s">
        <v>55</v>
      </c>
      <c r="U490" s="290"/>
      <c r="V490" s="291"/>
    </row>
    <row r="491" spans="1:22">
      <c r="A491" s="216" t="s">
        <v>63</v>
      </c>
      <c r="B491" s="230">
        <v>1040503000</v>
      </c>
      <c r="C491" s="303" t="s">
        <v>552</v>
      </c>
      <c r="D491" s="224"/>
      <c r="E491" s="220" t="s">
        <v>570</v>
      </c>
      <c r="F491" s="221" t="s">
        <v>573</v>
      </c>
      <c r="G491" s="222" t="str">
        <f t="shared" si="7"/>
        <v>Flash drive, 32 GB USB</v>
      </c>
      <c r="H491" s="227"/>
      <c r="I491" s="268">
        <v>3</v>
      </c>
      <c r="J491" s="269" t="s">
        <v>44</v>
      </c>
      <c r="K491" s="270">
        <v>1500</v>
      </c>
      <c r="L491" s="256">
        <f>Table260616263656667686970717273747577787980818283757_34[[#This Row],[unit Price]]*Table260616263656667686970717273747577787980818283757_34[[#This Row],[TOTAL QUANTITY
(2021 Proposal)]]</f>
        <v>4500</v>
      </c>
      <c r="M491" s="271">
        <v>1</v>
      </c>
      <c r="N491" s="258">
        <v>1500</v>
      </c>
      <c r="O491" s="272">
        <v>2</v>
      </c>
      <c r="P491" s="260">
        <v>3000</v>
      </c>
      <c r="Q491" s="296"/>
      <c r="R491" s="258" t="s">
        <v>55</v>
      </c>
      <c r="S491" s="272"/>
      <c r="T491" s="289" t="s">
        <v>55</v>
      </c>
      <c r="U491" s="290"/>
      <c r="V491" s="291"/>
    </row>
    <row r="492" spans="1:22">
      <c r="A492" s="216" t="s">
        <v>68</v>
      </c>
      <c r="B492" s="230">
        <v>1040503000</v>
      </c>
      <c r="C492" s="303" t="s">
        <v>552</v>
      </c>
      <c r="D492" s="224"/>
      <c r="E492" s="220" t="s">
        <v>570</v>
      </c>
      <c r="F492" s="221" t="s">
        <v>573</v>
      </c>
      <c r="G492" s="222" t="str">
        <f t="shared" si="7"/>
        <v>Flash drive, 32 GB USB</v>
      </c>
      <c r="H492" s="223"/>
      <c r="I492" s="253">
        <v>1</v>
      </c>
      <c r="J492" s="254" t="s">
        <v>44</v>
      </c>
      <c r="K492" s="261">
        <v>1500</v>
      </c>
      <c r="L492" s="256">
        <f>Table260616263656667686970717273747577787980818283757_34[[#This Row],[unit Price]]*Table260616263656667686970717273747577787980818283757_34[[#This Row],[TOTAL QUANTITY
(2021 Proposal)]]</f>
        <v>1500</v>
      </c>
      <c r="M492" s="257">
        <v>1</v>
      </c>
      <c r="N492" s="258">
        <v>1500</v>
      </c>
      <c r="O492" s="259"/>
      <c r="P492" s="260" t="s">
        <v>55</v>
      </c>
      <c r="Q492" s="288"/>
      <c r="R492" s="258" t="s">
        <v>55</v>
      </c>
      <c r="S492" s="259"/>
      <c r="T492" s="289" t="s">
        <v>55</v>
      </c>
      <c r="U492" s="290"/>
      <c r="V492" s="291"/>
    </row>
    <row r="493" spans="1:22">
      <c r="A493" s="216" t="s">
        <v>70</v>
      </c>
      <c r="B493" s="230">
        <v>1040503000</v>
      </c>
      <c r="C493" s="303" t="s">
        <v>552</v>
      </c>
      <c r="D493" s="224"/>
      <c r="E493" s="220" t="s">
        <v>570</v>
      </c>
      <c r="F493" s="221" t="s">
        <v>573</v>
      </c>
      <c r="G493" s="222" t="str">
        <f t="shared" si="7"/>
        <v>Flash drive, 32 GB USB</v>
      </c>
      <c r="H493" s="223"/>
      <c r="I493" s="253">
        <v>1</v>
      </c>
      <c r="J493" s="254" t="s">
        <v>44</v>
      </c>
      <c r="K493" s="261">
        <v>1500</v>
      </c>
      <c r="L493" s="256">
        <f>Table260616263656667686970717273747577787980818283757_34[[#This Row],[unit Price]]*Table260616263656667686970717273747577787980818283757_34[[#This Row],[TOTAL QUANTITY
(2021 Proposal)]]</f>
        <v>1500</v>
      </c>
      <c r="M493" s="257">
        <v>1</v>
      </c>
      <c r="N493" s="258">
        <v>1500</v>
      </c>
      <c r="O493" s="259"/>
      <c r="P493" s="260" t="s">
        <v>55</v>
      </c>
      <c r="Q493" s="288"/>
      <c r="R493" s="258" t="s">
        <v>55</v>
      </c>
      <c r="S493" s="259"/>
      <c r="T493" s="289" t="s">
        <v>55</v>
      </c>
      <c r="U493" s="290"/>
      <c r="V493" s="291"/>
    </row>
    <row r="494" spans="1:22">
      <c r="A494" s="216" t="s">
        <v>50</v>
      </c>
      <c r="B494" s="230">
        <v>1040503000</v>
      </c>
      <c r="C494" s="303" t="s">
        <v>552</v>
      </c>
      <c r="D494" s="224"/>
      <c r="E494" s="220" t="s">
        <v>574</v>
      </c>
      <c r="F494" s="221" t="s">
        <v>575</v>
      </c>
      <c r="G494" s="222" t="str">
        <f t="shared" si="7"/>
        <v>Hard drive, External Drive 1TB</v>
      </c>
      <c r="H494" s="223"/>
      <c r="I494" s="253">
        <v>10</v>
      </c>
      <c r="J494" s="254" t="s">
        <v>576</v>
      </c>
      <c r="K494" s="261">
        <v>3500</v>
      </c>
      <c r="L494" s="256">
        <f>Table260616263656667686970717273747577787980818283757_34[[#This Row],[unit Price]]*Table260616263656667686970717273747577787980818283757_34[[#This Row],[TOTAL QUANTITY
(2021 Proposal)]]</f>
        <v>35000</v>
      </c>
      <c r="M494" s="257">
        <v>2</v>
      </c>
      <c r="N494" s="258">
        <v>7000</v>
      </c>
      <c r="O494" s="259">
        <v>4</v>
      </c>
      <c r="P494" s="260">
        <v>14000</v>
      </c>
      <c r="Q494" s="288">
        <v>2</v>
      </c>
      <c r="R494" s="258">
        <v>7000</v>
      </c>
      <c r="S494" s="259">
        <v>2</v>
      </c>
      <c r="T494" s="289">
        <v>7000</v>
      </c>
      <c r="U494" s="290"/>
      <c r="V494" s="291"/>
    </row>
    <row r="495" spans="1:22">
      <c r="A495" s="216" t="s">
        <v>56</v>
      </c>
      <c r="B495" s="230">
        <v>1040503000</v>
      </c>
      <c r="C495" s="303" t="s">
        <v>552</v>
      </c>
      <c r="D495" s="224"/>
      <c r="E495" s="220" t="s">
        <v>574</v>
      </c>
      <c r="F495" s="221" t="s">
        <v>575</v>
      </c>
      <c r="G495" s="222" t="str">
        <f t="shared" si="7"/>
        <v>Hard drive, External Drive 1TB</v>
      </c>
      <c r="H495" s="223"/>
      <c r="I495" s="253">
        <v>1</v>
      </c>
      <c r="J495" s="254" t="s">
        <v>576</v>
      </c>
      <c r="K495" s="261">
        <v>3500</v>
      </c>
      <c r="L495" s="256">
        <f>Table260616263656667686970717273747577787980818283757_34[[#This Row],[unit Price]]*Table260616263656667686970717273747577787980818283757_34[[#This Row],[TOTAL QUANTITY
(2021 Proposal)]]</f>
        <v>3500</v>
      </c>
      <c r="M495" s="257">
        <v>1</v>
      </c>
      <c r="N495" s="258">
        <v>3500</v>
      </c>
      <c r="O495" s="259"/>
      <c r="P495" s="260" t="s">
        <v>55</v>
      </c>
      <c r="Q495" s="288"/>
      <c r="R495" s="258" t="s">
        <v>55</v>
      </c>
      <c r="S495" s="259"/>
      <c r="T495" s="289" t="s">
        <v>55</v>
      </c>
      <c r="U495" s="290"/>
      <c r="V495" s="291"/>
    </row>
    <row r="496" spans="1:22">
      <c r="A496" s="216" t="s">
        <v>57</v>
      </c>
      <c r="B496" s="230">
        <v>1040503000</v>
      </c>
      <c r="C496" s="303" t="s">
        <v>552</v>
      </c>
      <c r="D496" s="224"/>
      <c r="E496" s="220" t="s">
        <v>574</v>
      </c>
      <c r="F496" s="221" t="s">
        <v>575</v>
      </c>
      <c r="G496" s="222" t="str">
        <f t="shared" si="7"/>
        <v>Hard drive, External Drive 1TB</v>
      </c>
      <c r="H496" s="223">
        <v>0</v>
      </c>
      <c r="I496" s="253">
        <v>1</v>
      </c>
      <c r="J496" s="254" t="s">
        <v>576</v>
      </c>
      <c r="K496" s="261">
        <v>3500</v>
      </c>
      <c r="L496" s="256">
        <f>Table260616263656667686970717273747577787980818283757_34[[#This Row],[unit Price]]*Table260616263656667686970717273747577787980818283757_34[[#This Row],[TOTAL QUANTITY
(2021 Proposal)]]</f>
        <v>3500</v>
      </c>
      <c r="M496" s="257">
        <v>1</v>
      </c>
      <c r="N496" s="258">
        <v>3500</v>
      </c>
      <c r="O496" s="259"/>
      <c r="P496" s="260" t="s">
        <v>55</v>
      </c>
      <c r="Q496" s="288"/>
      <c r="R496" s="258" t="s">
        <v>55</v>
      </c>
      <c r="S496" s="259"/>
      <c r="T496" s="289" t="s">
        <v>55</v>
      </c>
      <c r="U496" s="290"/>
      <c r="V496" s="291"/>
    </row>
    <row r="497" spans="1:22">
      <c r="A497" s="216" t="s">
        <v>510</v>
      </c>
      <c r="B497" s="230">
        <v>1040503000</v>
      </c>
      <c r="C497" s="303" t="s">
        <v>552</v>
      </c>
      <c r="D497" s="224"/>
      <c r="E497" s="220" t="s">
        <v>574</v>
      </c>
      <c r="F497" s="221" t="s">
        <v>575</v>
      </c>
      <c r="G497" s="222" t="str">
        <f t="shared" si="7"/>
        <v>Hard drive, External Drive 1TB</v>
      </c>
      <c r="H497" s="223"/>
      <c r="I497" s="253">
        <v>1</v>
      </c>
      <c r="J497" s="254" t="s">
        <v>576</v>
      </c>
      <c r="K497" s="261">
        <v>3500</v>
      </c>
      <c r="L497" s="256">
        <f>Table260616263656667686970717273747577787980818283757_34[[#This Row],[unit Price]]*Table260616263656667686970717273747577787980818283757_34[[#This Row],[TOTAL QUANTITY
(2021 Proposal)]]</f>
        <v>3500</v>
      </c>
      <c r="M497" s="257">
        <v>1</v>
      </c>
      <c r="N497" s="258">
        <v>3500</v>
      </c>
      <c r="O497" s="259"/>
      <c r="P497" s="260" t="s">
        <v>55</v>
      </c>
      <c r="Q497" s="288"/>
      <c r="R497" s="258" t="s">
        <v>55</v>
      </c>
      <c r="S497" s="259"/>
      <c r="T497" s="289" t="s">
        <v>55</v>
      </c>
      <c r="U497" s="290"/>
      <c r="V497" s="291"/>
    </row>
    <row r="498" spans="1:22">
      <c r="A498" s="216" t="s">
        <v>59</v>
      </c>
      <c r="B498" s="230">
        <v>1040503000</v>
      </c>
      <c r="C498" s="303" t="s">
        <v>552</v>
      </c>
      <c r="D498" s="224"/>
      <c r="E498" s="220" t="s">
        <v>574</v>
      </c>
      <c r="F498" s="221" t="s">
        <v>575</v>
      </c>
      <c r="G498" s="222" t="str">
        <f t="shared" si="7"/>
        <v>Hard drive, External Drive 1TB</v>
      </c>
      <c r="H498" s="223">
        <v>1</v>
      </c>
      <c r="I498" s="253">
        <v>1</v>
      </c>
      <c r="J498" s="262" t="s">
        <v>576</v>
      </c>
      <c r="K498" s="263">
        <v>3500</v>
      </c>
      <c r="L498" s="256">
        <f>Table260616263656667686970717273747577787980818283757_34[[#This Row],[unit Price]]*Table260616263656667686970717273747577787980818283757_34[[#This Row],[TOTAL QUANTITY
(2021 Proposal)]]</f>
        <v>3500</v>
      </c>
      <c r="M498" s="264">
        <v>1</v>
      </c>
      <c r="N498" s="258">
        <v>3500</v>
      </c>
      <c r="O498" s="265"/>
      <c r="P498" s="260" t="s">
        <v>55</v>
      </c>
      <c r="Q498" s="292"/>
      <c r="R498" s="258" t="s">
        <v>55</v>
      </c>
      <c r="S498" s="293"/>
      <c r="T498" s="289" t="s">
        <v>55</v>
      </c>
      <c r="U498" s="290"/>
      <c r="V498" s="291"/>
    </row>
    <row r="499" spans="1:22">
      <c r="A499" s="216" t="s">
        <v>61</v>
      </c>
      <c r="B499" s="230">
        <v>1040503000</v>
      </c>
      <c r="C499" s="303" t="s">
        <v>552</v>
      </c>
      <c r="D499" s="224"/>
      <c r="E499" s="220" t="s">
        <v>574</v>
      </c>
      <c r="F499" s="221" t="s">
        <v>575</v>
      </c>
      <c r="G499" s="222" t="str">
        <f t="shared" si="7"/>
        <v>Hard drive, External Drive 1TB</v>
      </c>
      <c r="H499" s="223"/>
      <c r="I499" s="253">
        <v>1</v>
      </c>
      <c r="J499" s="262" t="s">
        <v>576</v>
      </c>
      <c r="K499" s="263">
        <v>3500</v>
      </c>
      <c r="L499" s="256">
        <f>Table260616263656667686970717273747577787980818283757_34[[#This Row],[unit Price]]*Table260616263656667686970717273747577787980818283757_34[[#This Row],[TOTAL QUANTITY
(2021 Proposal)]]</f>
        <v>3500</v>
      </c>
      <c r="M499" s="266">
        <v>1</v>
      </c>
      <c r="N499" s="258">
        <v>3500</v>
      </c>
      <c r="O499" s="267"/>
      <c r="P499" s="260" t="s">
        <v>55</v>
      </c>
      <c r="Q499" s="294"/>
      <c r="R499" s="258" t="s">
        <v>55</v>
      </c>
      <c r="S499" s="309"/>
      <c r="T499" s="289" t="s">
        <v>55</v>
      </c>
      <c r="U499" s="290"/>
      <c r="V499" s="291"/>
    </row>
    <row r="500" spans="1:22">
      <c r="A500" s="216" t="s">
        <v>65</v>
      </c>
      <c r="B500" s="230">
        <v>1040503000</v>
      </c>
      <c r="C500" s="303" t="s">
        <v>552</v>
      </c>
      <c r="D500" s="224"/>
      <c r="E500" s="220" t="s">
        <v>574</v>
      </c>
      <c r="F500" s="221" t="s">
        <v>575</v>
      </c>
      <c r="G500" s="222" t="str">
        <f t="shared" si="7"/>
        <v>Hard drive, External Drive 1TB</v>
      </c>
      <c r="H500" s="223"/>
      <c r="I500" s="253">
        <v>1</v>
      </c>
      <c r="J500" s="254" t="s">
        <v>576</v>
      </c>
      <c r="K500" s="261">
        <v>3500</v>
      </c>
      <c r="L500" s="256">
        <f>Table260616263656667686970717273747577787980818283757_34[[#This Row],[unit Price]]*Table260616263656667686970717273747577787980818283757_34[[#This Row],[TOTAL QUANTITY
(2021 Proposal)]]</f>
        <v>3500</v>
      </c>
      <c r="M500" s="257">
        <v>1</v>
      </c>
      <c r="N500" s="258">
        <v>3500</v>
      </c>
      <c r="O500" s="259"/>
      <c r="P500" s="260" t="s">
        <v>55</v>
      </c>
      <c r="Q500" s="288"/>
      <c r="R500" s="258" t="s">
        <v>55</v>
      </c>
      <c r="S500" s="259"/>
      <c r="T500" s="289" t="s">
        <v>55</v>
      </c>
      <c r="U500" s="290"/>
      <c r="V500" s="291"/>
    </row>
    <row r="501" spans="1:22">
      <c r="A501" s="216" t="s">
        <v>66</v>
      </c>
      <c r="B501" s="230">
        <v>1040503000</v>
      </c>
      <c r="C501" s="303" t="s">
        <v>552</v>
      </c>
      <c r="D501" s="224"/>
      <c r="E501" s="220" t="s">
        <v>574</v>
      </c>
      <c r="F501" s="221" t="s">
        <v>575</v>
      </c>
      <c r="G501" s="222" t="str">
        <f t="shared" si="7"/>
        <v>Hard drive, External Drive 1TB</v>
      </c>
      <c r="H501" s="223">
        <v>0</v>
      </c>
      <c r="I501" s="253">
        <v>2</v>
      </c>
      <c r="J501" s="254" t="s">
        <v>576</v>
      </c>
      <c r="K501" s="261">
        <v>3500</v>
      </c>
      <c r="L501" s="256">
        <f>Table260616263656667686970717273747577787980818283757_34[[#This Row],[unit Price]]*Table260616263656667686970717273747577787980818283757_34[[#This Row],[TOTAL QUANTITY
(2021 Proposal)]]</f>
        <v>7000</v>
      </c>
      <c r="M501" s="257">
        <v>2</v>
      </c>
      <c r="N501" s="258">
        <v>7000</v>
      </c>
      <c r="O501" s="259"/>
      <c r="P501" s="260" t="s">
        <v>55</v>
      </c>
      <c r="Q501" s="288"/>
      <c r="R501" s="258" t="s">
        <v>55</v>
      </c>
      <c r="S501" s="259"/>
      <c r="T501" s="289" t="s">
        <v>55</v>
      </c>
      <c r="U501" s="290"/>
      <c r="V501" s="291"/>
    </row>
    <row r="502" spans="1:22">
      <c r="A502" s="216" t="s">
        <v>514</v>
      </c>
      <c r="B502" s="230">
        <v>1040503000</v>
      </c>
      <c r="C502" s="303" t="s">
        <v>552</v>
      </c>
      <c r="D502" s="224"/>
      <c r="E502" s="220" t="s">
        <v>574</v>
      </c>
      <c r="F502" s="221" t="s">
        <v>575</v>
      </c>
      <c r="G502" s="222" t="str">
        <f t="shared" si="7"/>
        <v>Hard drive, External Drive 1TB</v>
      </c>
      <c r="H502" s="223"/>
      <c r="I502" s="253">
        <v>1</v>
      </c>
      <c r="J502" s="254" t="s">
        <v>576</v>
      </c>
      <c r="K502" s="261">
        <v>3500</v>
      </c>
      <c r="L502" s="256">
        <f>Table260616263656667686970717273747577787980818283757_34[[#This Row],[unit Price]]*Table260616263656667686970717273747577787980818283757_34[[#This Row],[TOTAL QUANTITY
(2021 Proposal)]]</f>
        <v>3500</v>
      </c>
      <c r="M502" s="257">
        <v>1</v>
      </c>
      <c r="N502" s="258">
        <v>3500</v>
      </c>
      <c r="O502" s="259"/>
      <c r="P502" s="260" t="s">
        <v>55</v>
      </c>
      <c r="Q502" s="288"/>
      <c r="R502" s="258" t="s">
        <v>55</v>
      </c>
      <c r="S502" s="259"/>
      <c r="T502" s="289" t="s">
        <v>55</v>
      </c>
      <c r="U502" s="290"/>
      <c r="V502" s="291"/>
    </row>
    <row r="503" spans="1:22">
      <c r="A503" s="216" t="s">
        <v>533</v>
      </c>
      <c r="B503" s="230">
        <v>1040503000</v>
      </c>
      <c r="C503" s="303" t="s">
        <v>552</v>
      </c>
      <c r="D503" s="224"/>
      <c r="E503" s="220" t="s">
        <v>574</v>
      </c>
      <c r="F503" s="221" t="s">
        <v>575</v>
      </c>
      <c r="G503" s="222" t="str">
        <f t="shared" si="7"/>
        <v>Hard drive, External Drive 1TB</v>
      </c>
      <c r="H503" s="223"/>
      <c r="I503" s="253">
        <v>1</v>
      </c>
      <c r="J503" s="254" t="s">
        <v>576</v>
      </c>
      <c r="K503" s="261">
        <v>3500</v>
      </c>
      <c r="L503" s="256">
        <f>Table260616263656667686970717273747577787980818283757_34[[#This Row],[unit Price]]*Table260616263656667686970717273747577787980818283757_34[[#This Row],[TOTAL QUANTITY
(2021 Proposal)]]</f>
        <v>3500</v>
      </c>
      <c r="M503" s="257"/>
      <c r="N503" s="258" t="s">
        <v>55</v>
      </c>
      <c r="O503" s="259">
        <v>1</v>
      </c>
      <c r="P503" s="260">
        <v>3500</v>
      </c>
      <c r="Q503" s="288"/>
      <c r="R503" s="258" t="s">
        <v>55</v>
      </c>
      <c r="S503" s="259"/>
      <c r="T503" s="289" t="s">
        <v>55</v>
      </c>
      <c r="U503" s="290"/>
      <c r="V503" s="291"/>
    </row>
    <row r="504" spans="1:22">
      <c r="A504" s="216" t="s">
        <v>70</v>
      </c>
      <c r="B504" s="230">
        <v>1040503000</v>
      </c>
      <c r="C504" s="303" t="s">
        <v>552</v>
      </c>
      <c r="D504" s="224"/>
      <c r="E504" s="220" t="s">
        <v>574</v>
      </c>
      <c r="F504" s="221" t="s">
        <v>575</v>
      </c>
      <c r="G504" s="222" t="str">
        <f t="shared" si="7"/>
        <v>Hard drive, External Drive 1TB</v>
      </c>
      <c r="H504" s="223"/>
      <c r="I504" s="253">
        <v>1</v>
      </c>
      <c r="J504" s="254" t="s">
        <v>576</v>
      </c>
      <c r="K504" s="261">
        <v>3500</v>
      </c>
      <c r="L504" s="256">
        <f>Table260616263656667686970717273747577787980818283757_34[[#This Row],[unit Price]]*Table260616263656667686970717273747577787980818283757_34[[#This Row],[TOTAL QUANTITY
(2021 Proposal)]]</f>
        <v>3500</v>
      </c>
      <c r="M504" s="257">
        <v>1</v>
      </c>
      <c r="N504" s="258">
        <v>3500</v>
      </c>
      <c r="O504" s="259"/>
      <c r="P504" s="260" t="s">
        <v>55</v>
      </c>
      <c r="Q504" s="288"/>
      <c r="R504" s="258" t="s">
        <v>55</v>
      </c>
      <c r="S504" s="259"/>
      <c r="T504" s="289" t="s">
        <v>55</v>
      </c>
      <c r="U504" s="290"/>
      <c r="V504" s="291"/>
    </row>
    <row r="505" spans="1:22">
      <c r="A505" s="216" t="s">
        <v>498</v>
      </c>
      <c r="B505" s="230">
        <v>1040503000</v>
      </c>
      <c r="C505" s="303" t="s">
        <v>552</v>
      </c>
      <c r="D505" s="224"/>
      <c r="E505" s="220" t="s">
        <v>574</v>
      </c>
      <c r="F505" s="221" t="s">
        <v>575</v>
      </c>
      <c r="G505" s="222" t="str">
        <f t="shared" si="7"/>
        <v>Hard drive, External Drive 1TB</v>
      </c>
      <c r="H505" s="223"/>
      <c r="I505" s="253">
        <v>1</v>
      </c>
      <c r="J505" s="254" t="s">
        <v>576</v>
      </c>
      <c r="K505" s="261">
        <v>3500</v>
      </c>
      <c r="L505" s="256">
        <f>Table260616263656667686970717273747577787980818283757_34[[#This Row],[unit Price]]*Table260616263656667686970717273747577787980818283757_34[[#This Row],[TOTAL QUANTITY
(2021 Proposal)]]</f>
        <v>3500</v>
      </c>
      <c r="M505" s="257">
        <v>1</v>
      </c>
      <c r="N505" s="258">
        <v>3500</v>
      </c>
      <c r="O505" s="259"/>
      <c r="P505" s="260" t="s">
        <v>55</v>
      </c>
      <c r="Q505" s="288"/>
      <c r="R505" s="258" t="s">
        <v>55</v>
      </c>
      <c r="S505" s="259"/>
      <c r="T505" s="289" t="s">
        <v>55</v>
      </c>
      <c r="U505" s="290"/>
      <c r="V505" s="291"/>
    </row>
    <row r="506" spans="1:22">
      <c r="A506" s="216" t="s">
        <v>50</v>
      </c>
      <c r="B506" s="230">
        <v>1040503000</v>
      </c>
      <c r="C506" s="303" t="s">
        <v>552</v>
      </c>
      <c r="D506" s="224"/>
      <c r="E506" s="220" t="s">
        <v>577</v>
      </c>
      <c r="F506" s="221" t="s">
        <v>578</v>
      </c>
      <c r="G506" s="222" t="str">
        <f t="shared" si="7"/>
        <v>Keyboard, Keyboard USB Type connector</v>
      </c>
      <c r="H506" s="223"/>
      <c r="I506" s="253">
        <v>10</v>
      </c>
      <c r="J506" s="254" t="s">
        <v>501</v>
      </c>
      <c r="K506" s="261">
        <v>500</v>
      </c>
      <c r="L506" s="256">
        <f>Table260616263656667686970717273747577787980818283757_34[[#This Row],[unit Price]]*Table260616263656667686970717273747577787980818283757_34[[#This Row],[TOTAL QUANTITY
(2021 Proposal)]]</f>
        <v>5000</v>
      </c>
      <c r="M506" s="257">
        <v>10</v>
      </c>
      <c r="N506" s="258">
        <v>5000</v>
      </c>
      <c r="O506" s="259"/>
      <c r="P506" s="260" t="s">
        <v>55</v>
      </c>
      <c r="Q506" s="288"/>
      <c r="R506" s="258" t="s">
        <v>55</v>
      </c>
      <c r="S506" s="259"/>
      <c r="T506" s="289" t="s">
        <v>55</v>
      </c>
      <c r="U506" s="290"/>
      <c r="V506" s="291"/>
    </row>
    <row r="507" spans="1:22">
      <c r="A507" s="216" t="s">
        <v>50</v>
      </c>
      <c r="B507" s="230">
        <v>1040503000</v>
      </c>
      <c r="C507" s="303" t="s">
        <v>552</v>
      </c>
      <c r="D507" s="224"/>
      <c r="E507" s="220" t="s">
        <v>579</v>
      </c>
      <c r="F507" s="221" t="s">
        <v>580</v>
      </c>
      <c r="G507" s="222" t="str">
        <f t="shared" si="7"/>
        <v>Laser Pointer, Laser Pointer for presentation</v>
      </c>
      <c r="H507" s="223"/>
      <c r="I507" s="253">
        <v>2</v>
      </c>
      <c r="J507" s="254" t="s">
        <v>501</v>
      </c>
      <c r="K507" s="261">
        <v>1500</v>
      </c>
      <c r="L507" s="256">
        <f>Table260616263656667686970717273747577787980818283757_34[[#This Row],[unit Price]]*Table260616263656667686970717273747577787980818283757_34[[#This Row],[TOTAL QUANTITY
(2021 Proposal)]]</f>
        <v>3000</v>
      </c>
      <c r="M507" s="257">
        <v>1</v>
      </c>
      <c r="N507" s="258">
        <v>1500</v>
      </c>
      <c r="O507" s="259"/>
      <c r="P507" s="260" t="s">
        <v>55</v>
      </c>
      <c r="Q507" s="288"/>
      <c r="R507" s="258" t="s">
        <v>55</v>
      </c>
      <c r="S507" s="259">
        <v>1</v>
      </c>
      <c r="T507" s="289">
        <v>1500</v>
      </c>
      <c r="U507" s="290"/>
      <c r="V507" s="291"/>
    </row>
    <row r="508" spans="1:22">
      <c r="A508" s="216" t="s">
        <v>66</v>
      </c>
      <c r="B508" s="230">
        <v>1040503000</v>
      </c>
      <c r="C508" s="303" t="s">
        <v>552</v>
      </c>
      <c r="D508" s="224"/>
      <c r="E508" s="220" t="s">
        <v>579</v>
      </c>
      <c r="F508" s="221" t="s">
        <v>580</v>
      </c>
      <c r="G508" s="222" t="str">
        <f t="shared" si="7"/>
        <v>Laser Pointer, Laser Pointer for presentation</v>
      </c>
      <c r="H508" s="223">
        <v>0</v>
      </c>
      <c r="I508" s="253">
        <v>1</v>
      </c>
      <c r="J508" s="254" t="s">
        <v>501</v>
      </c>
      <c r="K508" s="261">
        <v>1500</v>
      </c>
      <c r="L508" s="256">
        <f>Table260616263656667686970717273747577787980818283757_34[[#This Row],[unit Price]]*Table260616263656667686970717273747577787980818283757_34[[#This Row],[TOTAL QUANTITY
(2021 Proposal)]]</f>
        <v>1500</v>
      </c>
      <c r="M508" s="257">
        <v>1</v>
      </c>
      <c r="N508" s="258">
        <v>1500</v>
      </c>
      <c r="O508" s="259"/>
      <c r="P508" s="260" t="s">
        <v>55</v>
      </c>
      <c r="Q508" s="288"/>
      <c r="R508" s="258" t="s">
        <v>55</v>
      </c>
      <c r="S508" s="259"/>
      <c r="T508" s="289" t="s">
        <v>55</v>
      </c>
      <c r="U508" s="290"/>
      <c r="V508" s="291"/>
    </row>
    <row r="509" spans="1:22">
      <c r="A509" s="216" t="s">
        <v>66</v>
      </c>
      <c r="B509" s="230">
        <v>1040503000</v>
      </c>
      <c r="C509" s="303" t="s">
        <v>552</v>
      </c>
      <c r="D509" s="224"/>
      <c r="E509" s="220" t="s">
        <v>581</v>
      </c>
      <c r="F509" s="221" t="s">
        <v>582</v>
      </c>
      <c r="G509" s="222" t="str">
        <f t="shared" si="7"/>
        <v>Microphone, Condenser Microphone</v>
      </c>
      <c r="H509" s="223">
        <v>1</v>
      </c>
      <c r="I509" s="253">
        <v>1</v>
      </c>
      <c r="J509" s="254" t="s">
        <v>44</v>
      </c>
      <c r="K509" s="261">
        <v>2200</v>
      </c>
      <c r="L509" s="256">
        <f>Table260616263656667686970717273747577787980818283757_34[[#This Row],[unit Price]]*Table260616263656667686970717273747577787980818283757_34[[#This Row],[TOTAL QUANTITY
(2021 Proposal)]]</f>
        <v>2200</v>
      </c>
      <c r="M509" s="257">
        <v>1</v>
      </c>
      <c r="N509" s="258">
        <v>2200</v>
      </c>
      <c r="O509" s="259"/>
      <c r="P509" s="260" t="s">
        <v>55</v>
      </c>
      <c r="Q509" s="288"/>
      <c r="R509" s="258" t="s">
        <v>55</v>
      </c>
      <c r="S509" s="259"/>
      <c r="T509" s="289" t="s">
        <v>55</v>
      </c>
      <c r="U509" s="290"/>
      <c r="V509" s="291"/>
    </row>
    <row r="510" spans="1:22">
      <c r="A510" s="216" t="s">
        <v>50</v>
      </c>
      <c r="B510" s="230">
        <v>1040503000</v>
      </c>
      <c r="C510" s="303" t="s">
        <v>552</v>
      </c>
      <c r="D510" s="224"/>
      <c r="E510" s="220" t="s">
        <v>583</v>
      </c>
      <c r="F510" s="221" t="s">
        <v>584</v>
      </c>
      <c r="G510" s="222" t="str">
        <f t="shared" si="7"/>
        <v>Modem, Wifi Modem</v>
      </c>
      <c r="H510" s="223"/>
      <c r="I510" s="253">
        <v>6</v>
      </c>
      <c r="J510" s="254" t="s">
        <v>44</v>
      </c>
      <c r="K510" s="261">
        <v>1900</v>
      </c>
      <c r="L510" s="256">
        <f>Table260616263656667686970717273747577787980818283757_34[[#This Row],[unit Price]]*Table260616263656667686970717273747577787980818283757_34[[#This Row],[TOTAL QUANTITY
(2021 Proposal)]]</f>
        <v>11400</v>
      </c>
      <c r="M510" s="257">
        <v>1</v>
      </c>
      <c r="N510" s="258">
        <v>1900</v>
      </c>
      <c r="O510" s="259">
        <v>1</v>
      </c>
      <c r="P510" s="260">
        <v>1900</v>
      </c>
      <c r="Q510" s="288">
        <v>2</v>
      </c>
      <c r="R510" s="258">
        <v>3800</v>
      </c>
      <c r="S510" s="259">
        <v>2</v>
      </c>
      <c r="T510" s="289">
        <v>3800</v>
      </c>
      <c r="U510" s="290"/>
      <c r="V510" s="291"/>
    </row>
    <row r="511" spans="1:22">
      <c r="A511" s="216" t="s">
        <v>58</v>
      </c>
      <c r="B511" s="230">
        <v>1040503000</v>
      </c>
      <c r="C511" s="303" t="s">
        <v>552</v>
      </c>
      <c r="D511" s="224"/>
      <c r="E511" s="220" t="s">
        <v>583</v>
      </c>
      <c r="F511" s="221" t="s">
        <v>584</v>
      </c>
      <c r="G511" s="222" t="str">
        <f t="shared" si="7"/>
        <v>Modem, Wifi Modem</v>
      </c>
      <c r="H511" s="223">
        <v>0</v>
      </c>
      <c r="I511" s="253">
        <v>2</v>
      </c>
      <c r="J511" s="254" t="s">
        <v>44</v>
      </c>
      <c r="K511" s="261">
        <v>1900</v>
      </c>
      <c r="L511" s="256">
        <f>Table260616263656667686970717273747577787980818283757_34[[#This Row],[unit Price]]*Table260616263656667686970717273747577787980818283757_34[[#This Row],[TOTAL QUANTITY
(2021 Proposal)]]</f>
        <v>3800</v>
      </c>
      <c r="M511" s="257">
        <v>2</v>
      </c>
      <c r="N511" s="258">
        <v>3800</v>
      </c>
      <c r="O511" s="259"/>
      <c r="P511" s="260" t="s">
        <v>55</v>
      </c>
      <c r="Q511" s="288"/>
      <c r="R511" s="258" t="s">
        <v>55</v>
      </c>
      <c r="S511" s="259"/>
      <c r="T511" s="289" t="s">
        <v>55</v>
      </c>
      <c r="U511" s="290"/>
      <c r="V511" s="291"/>
    </row>
    <row r="512" spans="1:22">
      <c r="A512" s="216" t="s">
        <v>62</v>
      </c>
      <c r="B512" s="230">
        <v>1040503000</v>
      </c>
      <c r="C512" s="303" t="s">
        <v>552</v>
      </c>
      <c r="D512" s="224"/>
      <c r="E512" s="220" t="s">
        <v>583</v>
      </c>
      <c r="F512" s="221" t="s">
        <v>584</v>
      </c>
      <c r="G512" s="222" t="str">
        <f t="shared" si="7"/>
        <v>Modem, Wifi Modem</v>
      </c>
      <c r="H512" s="223"/>
      <c r="I512" s="253">
        <v>1</v>
      </c>
      <c r="J512" s="262" t="s">
        <v>44</v>
      </c>
      <c r="K512" s="263">
        <v>1900</v>
      </c>
      <c r="L512" s="256">
        <f>Table260616263656667686970717273747577787980818283757_34[[#This Row],[unit Price]]*Table260616263656667686970717273747577787980818283757_34[[#This Row],[TOTAL QUANTITY
(2021 Proposal)]]</f>
        <v>1900</v>
      </c>
      <c r="M512" s="266">
        <v>1</v>
      </c>
      <c r="N512" s="258">
        <v>1900</v>
      </c>
      <c r="O512" s="267"/>
      <c r="P512" s="260" t="s">
        <v>55</v>
      </c>
      <c r="Q512" s="294"/>
      <c r="R512" s="258" t="s">
        <v>55</v>
      </c>
      <c r="S512" s="309"/>
      <c r="T512" s="289" t="s">
        <v>55</v>
      </c>
      <c r="U512" s="290"/>
      <c r="V512" s="291"/>
    </row>
    <row r="513" spans="1:22">
      <c r="A513" s="216" t="s">
        <v>66</v>
      </c>
      <c r="B513" s="230">
        <v>1040503000</v>
      </c>
      <c r="C513" s="303" t="s">
        <v>552</v>
      </c>
      <c r="D513" s="224"/>
      <c r="E513" s="220" t="s">
        <v>583</v>
      </c>
      <c r="F513" s="221" t="s">
        <v>584</v>
      </c>
      <c r="G513" s="222" t="str">
        <f t="shared" si="7"/>
        <v>Modem, Wifi Modem</v>
      </c>
      <c r="H513" s="223">
        <v>0</v>
      </c>
      <c r="I513" s="253">
        <v>1</v>
      </c>
      <c r="J513" s="254" t="s">
        <v>44</v>
      </c>
      <c r="K513" s="261">
        <v>1900</v>
      </c>
      <c r="L513" s="256">
        <f>Table260616263656667686970717273747577787980818283757_34[[#This Row],[unit Price]]*Table260616263656667686970717273747577787980818283757_34[[#This Row],[TOTAL QUANTITY
(2021 Proposal)]]</f>
        <v>1900</v>
      </c>
      <c r="M513" s="257">
        <v>1</v>
      </c>
      <c r="N513" s="258">
        <v>1900</v>
      </c>
      <c r="O513" s="259"/>
      <c r="P513" s="260" t="s">
        <v>55</v>
      </c>
      <c r="Q513" s="288"/>
      <c r="R513" s="258" t="s">
        <v>55</v>
      </c>
      <c r="S513" s="259"/>
      <c r="T513" s="289" t="s">
        <v>55</v>
      </c>
      <c r="U513" s="290"/>
      <c r="V513" s="291"/>
    </row>
    <row r="514" spans="1:22">
      <c r="A514" s="216" t="s">
        <v>70</v>
      </c>
      <c r="B514" s="230">
        <v>1040503000</v>
      </c>
      <c r="C514" s="303" t="s">
        <v>552</v>
      </c>
      <c r="D514" s="224"/>
      <c r="E514" s="220" t="s">
        <v>583</v>
      </c>
      <c r="F514" s="221" t="s">
        <v>584</v>
      </c>
      <c r="G514" s="222" t="str">
        <f t="shared" si="7"/>
        <v>Modem, Wifi Modem</v>
      </c>
      <c r="H514" s="223"/>
      <c r="I514" s="253">
        <v>1</v>
      </c>
      <c r="J514" s="254" t="s">
        <v>44</v>
      </c>
      <c r="K514" s="261">
        <v>1900</v>
      </c>
      <c r="L514" s="256">
        <f>Table260616263656667686970717273747577787980818283757_34[[#This Row],[unit Price]]*Table260616263656667686970717273747577787980818283757_34[[#This Row],[TOTAL QUANTITY
(2021 Proposal)]]</f>
        <v>1900</v>
      </c>
      <c r="M514" s="257">
        <v>1</v>
      </c>
      <c r="N514" s="258">
        <v>1900</v>
      </c>
      <c r="O514" s="259"/>
      <c r="P514" s="260" t="s">
        <v>55</v>
      </c>
      <c r="Q514" s="288"/>
      <c r="R514" s="258" t="s">
        <v>55</v>
      </c>
      <c r="S514" s="259"/>
      <c r="T514" s="289" t="s">
        <v>55</v>
      </c>
      <c r="U514" s="290"/>
      <c r="V514" s="291"/>
    </row>
    <row r="515" spans="1:22">
      <c r="A515" s="216" t="s">
        <v>50</v>
      </c>
      <c r="B515" s="230">
        <v>1040503000</v>
      </c>
      <c r="C515" s="303" t="s">
        <v>552</v>
      </c>
      <c r="D515" s="224"/>
      <c r="E515" s="220" t="s">
        <v>585</v>
      </c>
      <c r="F515" s="221" t="s">
        <v>586</v>
      </c>
      <c r="G515" s="222" t="str">
        <f t="shared" si="7"/>
        <v>Mouse, Optical, USB connection type</v>
      </c>
      <c r="H515" s="223"/>
      <c r="I515" s="253">
        <v>10</v>
      </c>
      <c r="J515" s="254" t="s">
        <v>501</v>
      </c>
      <c r="K515" s="261">
        <v>150</v>
      </c>
      <c r="L515" s="256">
        <f>Table260616263656667686970717273747577787980818283757_34[[#This Row],[unit Price]]*Table260616263656667686970717273747577787980818283757_34[[#This Row],[TOTAL QUANTITY
(2021 Proposal)]]</f>
        <v>1500</v>
      </c>
      <c r="M515" s="257">
        <v>10</v>
      </c>
      <c r="N515" s="258">
        <v>1500</v>
      </c>
      <c r="O515" s="259"/>
      <c r="P515" s="260" t="s">
        <v>55</v>
      </c>
      <c r="Q515" s="288"/>
      <c r="R515" s="258" t="s">
        <v>55</v>
      </c>
      <c r="S515" s="259"/>
      <c r="T515" s="289" t="s">
        <v>55</v>
      </c>
      <c r="U515" s="290"/>
      <c r="V515" s="291"/>
    </row>
    <row r="516" spans="1:22">
      <c r="A516" s="216" t="s">
        <v>533</v>
      </c>
      <c r="B516" s="230">
        <v>1040503000</v>
      </c>
      <c r="C516" s="303" t="s">
        <v>552</v>
      </c>
      <c r="D516" s="224"/>
      <c r="E516" s="220" t="s">
        <v>585</v>
      </c>
      <c r="F516" s="221" t="s">
        <v>586</v>
      </c>
      <c r="G516" s="222" t="str">
        <f t="shared" si="7"/>
        <v>Mouse, Optical, USB connection type</v>
      </c>
      <c r="H516" s="223"/>
      <c r="I516" s="253">
        <v>2</v>
      </c>
      <c r="J516" s="254" t="s">
        <v>501</v>
      </c>
      <c r="K516" s="261">
        <v>150</v>
      </c>
      <c r="L516" s="256">
        <f>Table260616263656667686970717273747577787980818283757_34[[#This Row],[unit Price]]*Table260616263656667686970717273747577787980818283757_34[[#This Row],[TOTAL QUANTITY
(2021 Proposal)]]</f>
        <v>300</v>
      </c>
      <c r="M516" s="257"/>
      <c r="N516" s="258" t="s">
        <v>55</v>
      </c>
      <c r="O516" s="259"/>
      <c r="P516" s="260" t="s">
        <v>55</v>
      </c>
      <c r="Q516" s="288">
        <v>2</v>
      </c>
      <c r="R516" s="258">
        <v>300</v>
      </c>
      <c r="S516" s="259"/>
      <c r="T516" s="289" t="s">
        <v>55</v>
      </c>
      <c r="U516" s="290"/>
      <c r="V516" s="291"/>
    </row>
    <row r="517" spans="1:22">
      <c r="A517" s="216" t="s">
        <v>50</v>
      </c>
      <c r="B517" s="230">
        <v>1040503000</v>
      </c>
      <c r="C517" s="303" t="s">
        <v>552</v>
      </c>
      <c r="D517" s="224"/>
      <c r="E517" s="220" t="s">
        <v>587</v>
      </c>
      <c r="F517" s="221" t="s">
        <v>588</v>
      </c>
      <c r="G517" s="222" t="str">
        <f t="shared" si="7"/>
        <v>Network Switch, 24 Port Gigabit Network Switch</v>
      </c>
      <c r="H517" s="223"/>
      <c r="I517" s="253">
        <v>2</v>
      </c>
      <c r="J517" s="254" t="s">
        <v>501</v>
      </c>
      <c r="K517" s="261">
        <v>13000</v>
      </c>
      <c r="L517" s="256">
        <f>Table260616263656667686970717273747577787980818283757_34[[#This Row],[unit Price]]*Table260616263656667686970717273747577787980818283757_34[[#This Row],[TOTAL QUANTITY
(2021 Proposal)]]</f>
        <v>26000</v>
      </c>
      <c r="M517" s="257">
        <v>1</v>
      </c>
      <c r="N517" s="258">
        <v>13000</v>
      </c>
      <c r="O517" s="259"/>
      <c r="P517" s="260" t="s">
        <v>55</v>
      </c>
      <c r="Q517" s="288"/>
      <c r="R517" s="258" t="s">
        <v>55</v>
      </c>
      <c r="S517" s="259">
        <v>1</v>
      </c>
      <c r="T517" s="289">
        <v>13000</v>
      </c>
      <c r="U517" s="290"/>
      <c r="V517" s="291"/>
    </row>
    <row r="518" spans="1:22">
      <c r="A518" s="216" t="s">
        <v>50</v>
      </c>
      <c r="B518" s="230">
        <v>1040503000</v>
      </c>
      <c r="C518" s="229" t="s">
        <v>552</v>
      </c>
      <c r="D518" s="219"/>
      <c r="E518" s="220" t="s">
        <v>589</v>
      </c>
      <c r="F518" s="221" t="s">
        <v>55</v>
      </c>
      <c r="G518" s="222" t="str">
        <f t="shared" si="7"/>
        <v xml:space="preserve">Parabolic Antenna, 24 DBI, </v>
      </c>
      <c r="H518" s="223"/>
      <c r="I518" s="253">
        <v>6</v>
      </c>
      <c r="J518" s="254" t="s">
        <v>501</v>
      </c>
      <c r="K518" s="255">
        <v>14999</v>
      </c>
      <c r="L518" s="256">
        <f>Table260616263656667686970717273747577787980818283757_34[[#This Row],[unit Price]]*Table260616263656667686970717273747577787980818283757_34[[#This Row],[TOTAL QUANTITY
(2021 Proposal)]]</f>
        <v>89994</v>
      </c>
      <c r="M518" s="257">
        <v>6</v>
      </c>
      <c r="N518" s="258">
        <v>89994</v>
      </c>
      <c r="O518" s="259"/>
      <c r="P518" s="260"/>
      <c r="Q518" s="288"/>
      <c r="R518" s="258"/>
      <c r="S518" s="259"/>
      <c r="T518" s="289"/>
      <c r="U518" s="290"/>
      <c r="V518" s="291"/>
    </row>
    <row r="519" spans="1:22">
      <c r="A519" s="216" t="s">
        <v>58</v>
      </c>
      <c r="B519" s="230">
        <v>1040503000</v>
      </c>
      <c r="C519" s="303" t="s">
        <v>552</v>
      </c>
      <c r="D519" s="224"/>
      <c r="E519" s="220" t="s">
        <v>590</v>
      </c>
      <c r="F519" s="221" t="s">
        <v>591</v>
      </c>
      <c r="G519" s="222" t="str">
        <f t="shared" si="7"/>
        <v>Phone, Basic Phone</v>
      </c>
      <c r="H519" s="223">
        <v>0</v>
      </c>
      <c r="I519" s="253">
        <v>1</v>
      </c>
      <c r="J519" s="254" t="s">
        <v>501</v>
      </c>
      <c r="K519" s="261">
        <v>2000</v>
      </c>
      <c r="L519" s="256">
        <f>Table260616263656667686970717273747577787980818283757_34[[#This Row],[unit Price]]*Table260616263656667686970717273747577787980818283757_34[[#This Row],[TOTAL QUANTITY
(2021 Proposal)]]</f>
        <v>2000</v>
      </c>
      <c r="M519" s="257">
        <v>1</v>
      </c>
      <c r="N519" s="258">
        <v>2000</v>
      </c>
      <c r="O519" s="259"/>
      <c r="P519" s="260" t="s">
        <v>55</v>
      </c>
      <c r="Q519" s="288"/>
      <c r="R519" s="258" t="s">
        <v>55</v>
      </c>
      <c r="S519" s="259"/>
      <c r="T519" s="289" t="s">
        <v>55</v>
      </c>
      <c r="U519" s="290"/>
      <c r="V519" s="291"/>
    </row>
    <row r="520" spans="1:22">
      <c r="A520" s="216" t="s">
        <v>50</v>
      </c>
      <c r="B520" s="230">
        <v>1040503000</v>
      </c>
      <c r="C520" s="303" t="s">
        <v>552</v>
      </c>
      <c r="D520" s="224"/>
      <c r="E520" s="220" t="s">
        <v>590</v>
      </c>
      <c r="F520" s="221" t="s">
        <v>592</v>
      </c>
      <c r="G520" s="222" t="str">
        <f t="shared" si="7"/>
        <v>Phone, Smart Phone</v>
      </c>
      <c r="H520" s="223"/>
      <c r="I520" s="253">
        <v>1</v>
      </c>
      <c r="J520" s="254" t="s">
        <v>501</v>
      </c>
      <c r="K520" s="261">
        <v>8000</v>
      </c>
      <c r="L520" s="256">
        <f>Table260616263656667686970717273747577787980818283757_34[[#This Row],[unit Price]]*Table260616263656667686970717273747577787980818283757_34[[#This Row],[TOTAL QUANTITY
(2021 Proposal)]]</f>
        <v>8000</v>
      </c>
      <c r="M520" s="257">
        <v>1</v>
      </c>
      <c r="N520" s="258">
        <v>8000</v>
      </c>
      <c r="O520" s="259"/>
      <c r="P520" s="260" t="s">
        <v>55</v>
      </c>
      <c r="Q520" s="288"/>
      <c r="R520" s="258" t="s">
        <v>55</v>
      </c>
      <c r="S520" s="259"/>
      <c r="T520" s="289" t="s">
        <v>55</v>
      </c>
      <c r="U520" s="290"/>
      <c r="V520" s="291"/>
    </row>
    <row r="521" spans="1:22">
      <c r="A521" s="216" t="s">
        <v>66</v>
      </c>
      <c r="B521" s="230">
        <v>1040503000</v>
      </c>
      <c r="C521" s="303" t="s">
        <v>552</v>
      </c>
      <c r="D521" s="224"/>
      <c r="E521" s="220" t="s">
        <v>590</v>
      </c>
      <c r="F521" s="221" t="s">
        <v>592</v>
      </c>
      <c r="G521" s="222" t="str">
        <f t="shared" si="7"/>
        <v>Phone, Smart Phone</v>
      </c>
      <c r="H521" s="223">
        <v>0</v>
      </c>
      <c r="I521" s="253">
        <v>1</v>
      </c>
      <c r="J521" s="254" t="s">
        <v>501</v>
      </c>
      <c r="K521" s="261">
        <v>8000</v>
      </c>
      <c r="L521" s="256">
        <f>Table260616263656667686970717273747577787980818283757_34[[#This Row],[unit Price]]*Table260616263656667686970717273747577787980818283757_34[[#This Row],[TOTAL QUANTITY
(2021 Proposal)]]</f>
        <v>8000</v>
      </c>
      <c r="M521" s="257">
        <v>1</v>
      </c>
      <c r="N521" s="258">
        <v>8000</v>
      </c>
      <c r="O521" s="259"/>
      <c r="P521" s="260" t="s">
        <v>55</v>
      </c>
      <c r="Q521" s="288"/>
      <c r="R521" s="258" t="s">
        <v>55</v>
      </c>
      <c r="S521" s="259"/>
      <c r="T521" s="289" t="s">
        <v>55</v>
      </c>
      <c r="U521" s="290"/>
      <c r="V521" s="291"/>
    </row>
    <row r="522" spans="1:22">
      <c r="A522" s="216" t="s">
        <v>70</v>
      </c>
      <c r="B522" s="230">
        <v>1040503000</v>
      </c>
      <c r="C522" s="303" t="s">
        <v>552</v>
      </c>
      <c r="D522" s="224"/>
      <c r="E522" s="220" t="s">
        <v>590</v>
      </c>
      <c r="F522" s="221" t="s">
        <v>592</v>
      </c>
      <c r="G522" s="222" t="str">
        <f t="shared" si="7"/>
        <v>Phone, Smart Phone</v>
      </c>
      <c r="H522" s="223"/>
      <c r="I522" s="253">
        <v>1</v>
      </c>
      <c r="J522" s="254" t="s">
        <v>501</v>
      </c>
      <c r="K522" s="261">
        <v>8000</v>
      </c>
      <c r="L522" s="256">
        <f>Table260616263656667686970717273747577787980818283757_34[[#This Row],[unit Price]]*Table260616263656667686970717273747577787980818283757_34[[#This Row],[TOTAL QUANTITY
(2021 Proposal)]]</f>
        <v>8000</v>
      </c>
      <c r="M522" s="257">
        <v>1</v>
      </c>
      <c r="N522" s="258">
        <v>8000</v>
      </c>
      <c r="O522" s="259"/>
      <c r="P522" s="260" t="s">
        <v>55</v>
      </c>
      <c r="Q522" s="288"/>
      <c r="R522" s="258" t="s">
        <v>55</v>
      </c>
      <c r="S522" s="259"/>
      <c r="T522" s="289" t="s">
        <v>55</v>
      </c>
      <c r="U522" s="290"/>
      <c r="V522" s="291"/>
    </row>
    <row r="523" spans="1:22">
      <c r="A523" s="216" t="s">
        <v>61</v>
      </c>
      <c r="B523" s="230">
        <v>1040503000</v>
      </c>
      <c r="C523" s="303" t="s">
        <v>552</v>
      </c>
      <c r="D523" s="224"/>
      <c r="E523" s="220" t="s">
        <v>593</v>
      </c>
      <c r="F523" s="221" t="s">
        <v>594</v>
      </c>
      <c r="G523" s="222" t="str">
        <f t="shared" si="7"/>
        <v>Pointer, Presenter Laser Pointer</v>
      </c>
      <c r="H523" s="223"/>
      <c r="I523" s="253">
        <v>2</v>
      </c>
      <c r="J523" s="262" t="s">
        <v>44</v>
      </c>
      <c r="K523" s="263">
        <v>1200</v>
      </c>
      <c r="L523" s="256">
        <f>Table260616263656667686970717273747577787980818283757_34[[#This Row],[unit Price]]*Table260616263656667686970717273747577787980818283757_34[[#This Row],[TOTAL QUANTITY
(2021 Proposal)]]</f>
        <v>2400</v>
      </c>
      <c r="M523" s="266">
        <v>2</v>
      </c>
      <c r="N523" s="258">
        <v>2400</v>
      </c>
      <c r="O523" s="267"/>
      <c r="P523" s="260" t="s">
        <v>55</v>
      </c>
      <c r="Q523" s="294"/>
      <c r="R523" s="258" t="s">
        <v>55</v>
      </c>
      <c r="S523" s="309"/>
      <c r="T523" s="289" t="s">
        <v>55</v>
      </c>
      <c r="U523" s="290"/>
      <c r="V523" s="291"/>
    </row>
    <row r="524" spans="1:22">
      <c r="A524" s="216" t="s">
        <v>62</v>
      </c>
      <c r="B524" s="230">
        <v>1040511000</v>
      </c>
      <c r="C524" s="229" t="s">
        <v>595</v>
      </c>
      <c r="D524" s="219"/>
      <c r="E524" s="220" t="s">
        <v>596</v>
      </c>
      <c r="F524" s="221" t="s">
        <v>597</v>
      </c>
      <c r="G524" s="222" t="str">
        <f t="shared" ref="G524:G587" si="8">CONCATENATE(E524,", ",F524,)</f>
        <v>Printer, Laser Printer</v>
      </c>
      <c r="H524" s="223"/>
      <c r="I524" s="253">
        <v>1</v>
      </c>
      <c r="J524" s="254" t="s">
        <v>501</v>
      </c>
      <c r="K524" s="311">
        <v>13000</v>
      </c>
      <c r="L524" s="256">
        <f>Table260616263656667686970717273747577787980818283757_34[[#This Row],[unit Price]]*Table260616263656667686970717273747577787980818283757_34[[#This Row],[TOTAL QUANTITY
(2021 Proposal)]]</f>
        <v>13000</v>
      </c>
      <c r="M524" s="266">
        <v>1</v>
      </c>
      <c r="N524" s="258">
        <v>13000</v>
      </c>
      <c r="O524" s="267"/>
      <c r="P524" s="260"/>
      <c r="Q524" s="294"/>
      <c r="R524" s="258"/>
      <c r="S524" s="309"/>
      <c r="T524" s="289"/>
      <c r="U524" s="290"/>
      <c r="V524" s="291"/>
    </row>
    <row r="525" spans="1:22">
      <c r="A525" s="216" t="s">
        <v>33</v>
      </c>
      <c r="B525" s="230">
        <v>1040511000</v>
      </c>
      <c r="C525" s="229" t="s">
        <v>595</v>
      </c>
      <c r="D525" s="219"/>
      <c r="E525" s="220" t="s">
        <v>596</v>
      </c>
      <c r="F525" s="221" t="s">
        <v>597</v>
      </c>
      <c r="G525" s="222" t="str">
        <f t="shared" si="8"/>
        <v>Printer, Laser Printer</v>
      </c>
      <c r="H525" s="223"/>
      <c r="I525" s="253">
        <v>1</v>
      </c>
      <c r="J525" s="254" t="s">
        <v>501</v>
      </c>
      <c r="K525" s="255">
        <v>13000</v>
      </c>
      <c r="L525" s="256">
        <f>Table260616263656667686970717273747577787980818283757_34[[#This Row],[unit Price]]*Table260616263656667686970717273747577787980818283757_34[[#This Row],[TOTAL QUANTITY
(2021 Proposal)]]</f>
        <v>13000</v>
      </c>
      <c r="M525" s="257">
        <v>1</v>
      </c>
      <c r="N525" s="258">
        <v>13000</v>
      </c>
      <c r="O525" s="259"/>
      <c r="P525" s="260"/>
      <c r="Q525" s="288"/>
      <c r="R525" s="258"/>
      <c r="S525" s="259"/>
      <c r="T525" s="289"/>
      <c r="U525" s="290"/>
      <c r="V525" s="291"/>
    </row>
    <row r="526" spans="1:22">
      <c r="A526" s="216" t="s">
        <v>56</v>
      </c>
      <c r="B526" s="230">
        <v>1040511000</v>
      </c>
      <c r="C526" s="229" t="s">
        <v>595</v>
      </c>
      <c r="D526" s="224"/>
      <c r="E526" s="220" t="s">
        <v>545</v>
      </c>
      <c r="F526" s="221" t="s">
        <v>598</v>
      </c>
      <c r="G526" s="222" t="str">
        <f t="shared" si="8"/>
        <v>Printer , Printer (print/scan/copy)</v>
      </c>
      <c r="H526" s="223"/>
      <c r="I526" s="253">
        <v>1</v>
      </c>
      <c r="J526" s="254" t="s">
        <v>501</v>
      </c>
      <c r="K526" s="261">
        <v>15000</v>
      </c>
      <c r="L526" s="256">
        <f>Table260616263656667686970717273747577787980818283757_34[[#This Row],[unit Price]]*Table260616263656667686970717273747577787980818283757_34[[#This Row],[TOTAL QUANTITY
(2021 Proposal)]]</f>
        <v>15000</v>
      </c>
      <c r="M526" s="257">
        <v>1</v>
      </c>
      <c r="N526" s="258">
        <v>15000</v>
      </c>
      <c r="O526" s="259"/>
      <c r="P526" s="260" t="s">
        <v>55</v>
      </c>
      <c r="Q526" s="288"/>
      <c r="R526" s="258" t="s">
        <v>55</v>
      </c>
      <c r="S526" s="259"/>
      <c r="T526" s="289" t="s">
        <v>55</v>
      </c>
      <c r="U526" s="290"/>
      <c r="V526" s="291"/>
    </row>
    <row r="527" spans="1:22">
      <c r="A527" s="216" t="s">
        <v>58</v>
      </c>
      <c r="B527" s="230">
        <v>1040511000</v>
      </c>
      <c r="C527" s="229" t="s">
        <v>595</v>
      </c>
      <c r="D527" s="224"/>
      <c r="E527" s="220" t="s">
        <v>545</v>
      </c>
      <c r="F527" s="221" t="s">
        <v>598</v>
      </c>
      <c r="G527" s="222" t="str">
        <f t="shared" si="8"/>
        <v>Printer , Printer (print/scan/copy)</v>
      </c>
      <c r="H527" s="223"/>
      <c r="I527" s="253">
        <v>2</v>
      </c>
      <c r="J527" s="254" t="s">
        <v>501</v>
      </c>
      <c r="K527" s="261">
        <v>15000</v>
      </c>
      <c r="L527" s="256">
        <f>Table260616263656667686970717273747577787980818283757_34[[#This Row],[unit Price]]*Table260616263656667686970717273747577787980818283757_34[[#This Row],[TOTAL QUANTITY
(2021 Proposal)]]</f>
        <v>30000</v>
      </c>
      <c r="M527" s="257">
        <v>2</v>
      </c>
      <c r="N527" s="258">
        <v>30000</v>
      </c>
      <c r="O527" s="259"/>
      <c r="P527" s="260" t="s">
        <v>55</v>
      </c>
      <c r="Q527" s="288"/>
      <c r="R527" s="258" t="s">
        <v>55</v>
      </c>
      <c r="S527" s="259"/>
      <c r="T527" s="289" t="s">
        <v>55</v>
      </c>
      <c r="U527" s="290"/>
      <c r="V527" s="291"/>
    </row>
    <row r="528" spans="1:22">
      <c r="A528" s="216" t="s">
        <v>510</v>
      </c>
      <c r="B528" s="230">
        <v>1040511000</v>
      </c>
      <c r="C528" s="229" t="s">
        <v>595</v>
      </c>
      <c r="D528" s="224"/>
      <c r="E528" s="220" t="s">
        <v>545</v>
      </c>
      <c r="F528" s="221" t="s">
        <v>598</v>
      </c>
      <c r="G528" s="222" t="str">
        <f t="shared" si="8"/>
        <v>Printer , Printer (print/scan/copy)</v>
      </c>
      <c r="H528" s="223"/>
      <c r="I528" s="253">
        <v>1</v>
      </c>
      <c r="J528" s="254" t="s">
        <v>501</v>
      </c>
      <c r="K528" s="261">
        <v>15000</v>
      </c>
      <c r="L528" s="256">
        <f>Table260616263656667686970717273747577787980818283757_34[[#This Row],[unit Price]]*Table260616263656667686970717273747577787980818283757_34[[#This Row],[TOTAL QUANTITY
(2021 Proposal)]]</f>
        <v>15000</v>
      </c>
      <c r="M528" s="257">
        <v>1</v>
      </c>
      <c r="N528" s="258">
        <v>15000</v>
      </c>
      <c r="O528" s="259"/>
      <c r="P528" s="260" t="s">
        <v>55</v>
      </c>
      <c r="Q528" s="288"/>
      <c r="R528" s="258" t="s">
        <v>55</v>
      </c>
      <c r="S528" s="259"/>
      <c r="T528" s="289" t="s">
        <v>55</v>
      </c>
      <c r="U528" s="290"/>
      <c r="V528" s="291"/>
    </row>
    <row r="529" spans="1:22">
      <c r="A529" s="216" t="s">
        <v>59</v>
      </c>
      <c r="B529" s="230">
        <v>1040511000</v>
      </c>
      <c r="C529" s="229" t="s">
        <v>595</v>
      </c>
      <c r="D529" s="224"/>
      <c r="E529" s="220" t="s">
        <v>545</v>
      </c>
      <c r="F529" s="221" t="s">
        <v>598</v>
      </c>
      <c r="G529" s="222" t="str">
        <f t="shared" si="8"/>
        <v>Printer , Printer (print/scan/copy)</v>
      </c>
      <c r="H529" s="223">
        <v>1</v>
      </c>
      <c r="I529" s="253">
        <v>1</v>
      </c>
      <c r="J529" s="262" t="s">
        <v>501</v>
      </c>
      <c r="K529" s="263">
        <v>15000</v>
      </c>
      <c r="L529" s="256">
        <f>Table260616263656667686970717273747577787980818283757_34[[#This Row],[unit Price]]*Table260616263656667686970717273747577787980818283757_34[[#This Row],[TOTAL QUANTITY
(2021 Proposal)]]</f>
        <v>15000</v>
      </c>
      <c r="M529" s="264"/>
      <c r="N529" s="258" t="s">
        <v>55</v>
      </c>
      <c r="O529" s="265">
        <v>1</v>
      </c>
      <c r="P529" s="260">
        <v>15000</v>
      </c>
      <c r="Q529" s="292"/>
      <c r="R529" s="258" t="s">
        <v>55</v>
      </c>
      <c r="S529" s="293"/>
      <c r="T529" s="289" t="s">
        <v>55</v>
      </c>
      <c r="U529" s="290"/>
      <c r="V529" s="291"/>
    </row>
    <row r="530" spans="1:22">
      <c r="A530" s="216" t="s">
        <v>62</v>
      </c>
      <c r="B530" s="230">
        <v>1040511000</v>
      </c>
      <c r="C530" s="229" t="s">
        <v>595</v>
      </c>
      <c r="D530" s="224"/>
      <c r="E530" s="220" t="s">
        <v>545</v>
      </c>
      <c r="F530" s="221" t="s">
        <v>598</v>
      </c>
      <c r="G530" s="222" t="str">
        <f t="shared" si="8"/>
        <v>Printer , Printer (print/scan/copy)</v>
      </c>
      <c r="H530" s="223"/>
      <c r="I530" s="253">
        <v>1</v>
      </c>
      <c r="J530" s="262" t="s">
        <v>501</v>
      </c>
      <c r="K530" s="263">
        <v>15000</v>
      </c>
      <c r="L530" s="256">
        <f>Table260616263656667686970717273747577787980818283757_34[[#This Row],[unit Price]]*Table260616263656667686970717273747577787980818283757_34[[#This Row],[TOTAL QUANTITY
(2021 Proposal)]]</f>
        <v>15000</v>
      </c>
      <c r="M530" s="266">
        <v>1</v>
      </c>
      <c r="N530" s="258">
        <v>15000</v>
      </c>
      <c r="O530" s="267"/>
      <c r="P530" s="260" t="s">
        <v>55</v>
      </c>
      <c r="Q530" s="294"/>
      <c r="R530" s="258" t="s">
        <v>55</v>
      </c>
      <c r="S530" s="309"/>
      <c r="T530" s="289" t="s">
        <v>55</v>
      </c>
      <c r="U530" s="290"/>
      <c r="V530" s="291"/>
    </row>
    <row r="531" spans="1:22">
      <c r="A531" s="216" t="s">
        <v>63</v>
      </c>
      <c r="B531" s="230">
        <v>1040511000</v>
      </c>
      <c r="C531" s="229" t="s">
        <v>595</v>
      </c>
      <c r="D531" s="224"/>
      <c r="E531" s="220" t="s">
        <v>545</v>
      </c>
      <c r="F531" s="221" t="s">
        <v>598</v>
      </c>
      <c r="G531" s="222" t="str">
        <f t="shared" si="8"/>
        <v>Printer , Printer (print/scan/copy)</v>
      </c>
      <c r="H531" s="227"/>
      <c r="I531" s="268">
        <v>4</v>
      </c>
      <c r="J531" s="269" t="s">
        <v>501</v>
      </c>
      <c r="K531" s="270">
        <v>15000</v>
      </c>
      <c r="L531" s="256">
        <f>Table260616263656667686970717273747577787980818283757_34[[#This Row],[unit Price]]*Table260616263656667686970717273747577787980818283757_34[[#This Row],[TOTAL QUANTITY
(2021 Proposal)]]</f>
        <v>60000</v>
      </c>
      <c r="M531" s="271">
        <v>4</v>
      </c>
      <c r="N531" s="258">
        <v>60000</v>
      </c>
      <c r="O531" s="272"/>
      <c r="P531" s="260" t="s">
        <v>55</v>
      </c>
      <c r="Q531" s="296"/>
      <c r="R531" s="258" t="s">
        <v>55</v>
      </c>
      <c r="S531" s="272"/>
      <c r="T531" s="289" t="s">
        <v>55</v>
      </c>
      <c r="U531" s="290"/>
      <c r="V531" s="291"/>
    </row>
    <row r="532" spans="1:22">
      <c r="A532" s="216" t="s">
        <v>64</v>
      </c>
      <c r="B532" s="230">
        <v>1040511000</v>
      </c>
      <c r="C532" s="229" t="s">
        <v>595</v>
      </c>
      <c r="D532" s="224"/>
      <c r="E532" s="220" t="s">
        <v>545</v>
      </c>
      <c r="F532" s="221" t="s">
        <v>598</v>
      </c>
      <c r="G532" s="222" t="str">
        <f t="shared" si="8"/>
        <v>Printer , Printer (print/scan/copy)</v>
      </c>
      <c r="H532" s="223"/>
      <c r="I532" s="253">
        <v>1</v>
      </c>
      <c r="J532" s="262" t="s">
        <v>501</v>
      </c>
      <c r="K532" s="263">
        <v>15000</v>
      </c>
      <c r="L532" s="256">
        <f>Table260616263656667686970717273747577787980818283757_34[[#This Row],[unit Price]]*Table260616263656667686970717273747577787980818283757_34[[#This Row],[TOTAL QUANTITY
(2021 Proposal)]]</f>
        <v>15000</v>
      </c>
      <c r="M532" s="257">
        <v>1</v>
      </c>
      <c r="N532" s="258">
        <v>15000</v>
      </c>
      <c r="O532" s="259"/>
      <c r="P532" s="260" t="s">
        <v>55</v>
      </c>
      <c r="Q532" s="288"/>
      <c r="R532" s="258" t="s">
        <v>55</v>
      </c>
      <c r="S532" s="259"/>
      <c r="T532" s="289" t="s">
        <v>55</v>
      </c>
      <c r="U532" s="290"/>
      <c r="V532" s="291"/>
    </row>
    <row r="533" spans="1:22">
      <c r="A533" s="216" t="s">
        <v>65</v>
      </c>
      <c r="B533" s="230">
        <v>1040511000</v>
      </c>
      <c r="C533" s="229" t="s">
        <v>595</v>
      </c>
      <c r="D533" s="224"/>
      <c r="E533" s="220" t="s">
        <v>545</v>
      </c>
      <c r="F533" s="221" t="s">
        <v>598</v>
      </c>
      <c r="G533" s="222" t="str">
        <f t="shared" si="8"/>
        <v>Printer , Printer (print/scan/copy)</v>
      </c>
      <c r="H533" s="223"/>
      <c r="I533" s="253">
        <v>1</v>
      </c>
      <c r="J533" s="254" t="s">
        <v>501</v>
      </c>
      <c r="K533" s="261">
        <v>15000</v>
      </c>
      <c r="L533" s="256">
        <f>Table260616263656667686970717273747577787980818283757_34[[#This Row],[unit Price]]*Table260616263656667686970717273747577787980818283757_34[[#This Row],[TOTAL QUANTITY
(2021 Proposal)]]</f>
        <v>15000</v>
      </c>
      <c r="M533" s="257">
        <v>1</v>
      </c>
      <c r="N533" s="258">
        <v>15000</v>
      </c>
      <c r="O533" s="259"/>
      <c r="P533" s="260" t="s">
        <v>55</v>
      </c>
      <c r="Q533" s="288"/>
      <c r="R533" s="258" t="s">
        <v>55</v>
      </c>
      <c r="S533" s="259"/>
      <c r="T533" s="289" t="s">
        <v>55</v>
      </c>
      <c r="U533" s="290"/>
      <c r="V533" s="291"/>
    </row>
    <row r="534" spans="1:22">
      <c r="A534" s="216" t="s">
        <v>503</v>
      </c>
      <c r="B534" s="230">
        <v>1040511000</v>
      </c>
      <c r="C534" s="229" t="s">
        <v>595</v>
      </c>
      <c r="D534" s="224"/>
      <c r="E534" s="220" t="s">
        <v>545</v>
      </c>
      <c r="F534" s="221" t="s">
        <v>598</v>
      </c>
      <c r="G534" s="222" t="str">
        <f t="shared" si="8"/>
        <v>Printer , Printer (print/scan/copy)</v>
      </c>
      <c r="H534" s="223"/>
      <c r="I534" s="253">
        <v>1</v>
      </c>
      <c r="J534" s="254" t="s">
        <v>501</v>
      </c>
      <c r="K534" s="261">
        <v>15000</v>
      </c>
      <c r="L534" s="256">
        <f>Table260616263656667686970717273747577787980818283757_34[[#This Row],[unit Price]]*Table260616263656667686970717273747577787980818283757_34[[#This Row],[TOTAL QUANTITY
(2021 Proposal)]]</f>
        <v>15000</v>
      </c>
      <c r="M534" s="257">
        <v>1</v>
      </c>
      <c r="N534" s="258">
        <v>15000</v>
      </c>
      <c r="O534" s="259"/>
      <c r="P534" s="260" t="s">
        <v>55</v>
      </c>
      <c r="Q534" s="288"/>
      <c r="R534" s="258" t="s">
        <v>55</v>
      </c>
      <c r="S534" s="259"/>
      <c r="T534" s="289" t="s">
        <v>55</v>
      </c>
      <c r="U534" s="290"/>
      <c r="V534" s="291"/>
    </row>
    <row r="535" spans="1:22">
      <c r="A535" s="216" t="s">
        <v>533</v>
      </c>
      <c r="B535" s="230">
        <v>1040511000</v>
      </c>
      <c r="C535" s="229" t="s">
        <v>595</v>
      </c>
      <c r="D535" s="224"/>
      <c r="E535" s="220" t="s">
        <v>545</v>
      </c>
      <c r="F535" s="221" t="s">
        <v>598</v>
      </c>
      <c r="G535" s="222" t="str">
        <f t="shared" si="8"/>
        <v>Printer , Printer (print/scan/copy)</v>
      </c>
      <c r="H535" s="223"/>
      <c r="I535" s="253">
        <v>1</v>
      </c>
      <c r="J535" s="254" t="s">
        <v>501</v>
      </c>
      <c r="K535" s="261">
        <v>15000</v>
      </c>
      <c r="L535" s="256">
        <f>Table260616263656667686970717273747577787980818283757_34[[#This Row],[unit Price]]*Table260616263656667686970717273747577787980818283757_34[[#This Row],[TOTAL QUANTITY
(2021 Proposal)]]</f>
        <v>15000</v>
      </c>
      <c r="M535" s="257"/>
      <c r="N535" s="258" t="s">
        <v>55</v>
      </c>
      <c r="O535" s="259">
        <v>1</v>
      </c>
      <c r="P535" s="260">
        <v>15000</v>
      </c>
      <c r="Q535" s="288"/>
      <c r="R535" s="258" t="s">
        <v>55</v>
      </c>
      <c r="S535" s="259"/>
      <c r="T535" s="289" t="s">
        <v>55</v>
      </c>
      <c r="U535" s="290"/>
      <c r="V535" s="291"/>
    </row>
    <row r="536" spans="1:22">
      <c r="A536" s="216" t="s">
        <v>67</v>
      </c>
      <c r="B536" s="230">
        <v>1040511000</v>
      </c>
      <c r="C536" s="229" t="s">
        <v>595</v>
      </c>
      <c r="D536" s="224"/>
      <c r="E536" s="220" t="s">
        <v>545</v>
      </c>
      <c r="F536" s="221" t="s">
        <v>598</v>
      </c>
      <c r="G536" s="222" t="str">
        <f t="shared" si="8"/>
        <v>Printer , Printer (print/scan/copy)</v>
      </c>
      <c r="H536" s="223">
        <v>1</v>
      </c>
      <c r="I536" s="253">
        <v>1</v>
      </c>
      <c r="J536" s="254" t="s">
        <v>501</v>
      </c>
      <c r="K536" s="261">
        <v>15000</v>
      </c>
      <c r="L536" s="256">
        <f>Table260616263656667686970717273747577787980818283757_34[[#This Row],[unit Price]]*Table260616263656667686970717273747577787980818283757_34[[#This Row],[TOTAL QUANTITY
(2021 Proposal)]]</f>
        <v>15000</v>
      </c>
      <c r="M536" s="257">
        <v>1</v>
      </c>
      <c r="N536" s="258">
        <v>15000</v>
      </c>
      <c r="O536" s="259"/>
      <c r="P536" s="260" t="s">
        <v>55</v>
      </c>
      <c r="Q536" s="288"/>
      <c r="R536" s="258" t="s">
        <v>55</v>
      </c>
      <c r="S536" s="259"/>
      <c r="T536" s="289" t="s">
        <v>55</v>
      </c>
      <c r="U536" s="290"/>
      <c r="V536" s="291"/>
    </row>
    <row r="537" spans="1:22">
      <c r="A537" s="216" t="s">
        <v>69</v>
      </c>
      <c r="B537" s="230">
        <v>1040511000</v>
      </c>
      <c r="C537" s="229" t="s">
        <v>595</v>
      </c>
      <c r="D537" s="224"/>
      <c r="E537" s="220" t="s">
        <v>545</v>
      </c>
      <c r="F537" s="221" t="s">
        <v>598</v>
      </c>
      <c r="G537" s="222" t="str">
        <f t="shared" si="8"/>
        <v>Printer , Printer (print/scan/copy)</v>
      </c>
      <c r="H537" s="223"/>
      <c r="I537" s="253">
        <v>1</v>
      </c>
      <c r="J537" s="254" t="s">
        <v>501</v>
      </c>
      <c r="K537" s="261">
        <v>15000</v>
      </c>
      <c r="L537" s="256">
        <f>Table260616263656667686970717273747577787980818283757_34[[#This Row],[unit Price]]*Table260616263656667686970717273747577787980818283757_34[[#This Row],[TOTAL QUANTITY
(2021 Proposal)]]</f>
        <v>15000</v>
      </c>
      <c r="M537" s="257">
        <v>1</v>
      </c>
      <c r="N537" s="258">
        <v>15000</v>
      </c>
      <c r="O537" s="259"/>
      <c r="P537" s="260" t="s">
        <v>55</v>
      </c>
      <c r="Q537" s="288"/>
      <c r="R537" s="258" t="s">
        <v>55</v>
      </c>
      <c r="S537" s="259"/>
      <c r="T537" s="289" t="s">
        <v>55</v>
      </c>
      <c r="U537" s="290"/>
      <c r="V537" s="291"/>
    </row>
    <row r="538" spans="1:22">
      <c r="A538" s="216" t="s">
        <v>70</v>
      </c>
      <c r="B538" s="230">
        <v>1040511000</v>
      </c>
      <c r="C538" s="229" t="s">
        <v>595</v>
      </c>
      <c r="D538" s="224"/>
      <c r="E538" s="220" t="s">
        <v>545</v>
      </c>
      <c r="F538" s="221" t="s">
        <v>598</v>
      </c>
      <c r="G538" s="222" t="str">
        <f t="shared" si="8"/>
        <v>Printer , Printer (print/scan/copy)</v>
      </c>
      <c r="H538" s="223"/>
      <c r="I538" s="253">
        <v>1</v>
      </c>
      <c r="J538" s="254" t="s">
        <v>501</v>
      </c>
      <c r="K538" s="261">
        <v>15000</v>
      </c>
      <c r="L538" s="256">
        <f>Table260616263656667686970717273747577787980818283757_34[[#This Row],[unit Price]]*Table260616263656667686970717273747577787980818283757_34[[#This Row],[TOTAL QUANTITY
(2021 Proposal)]]</f>
        <v>15000</v>
      </c>
      <c r="M538" s="257">
        <v>1</v>
      </c>
      <c r="N538" s="258">
        <v>15000</v>
      </c>
      <c r="O538" s="259"/>
      <c r="P538" s="260" t="s">
        <v>55</v>
      </c>
      <c r="Q538" s="288"/>
      <c r="R538" s="258" t="s">
        <v>55</v>
      </c>
      <c r="S538" s="259"/>
      <c r="T538" s="289" t="s">
        <v>55</v>
      </c>
      <c r="U538" s="290"/>
      <c r="V538" s="291"/>
    </row>
    <row r="539" spans="1:22">
      <c r="A539" s="216" t="s">
        <v>71</v>
      </c>
      <c r="B539" s="230">
        <v>1040511000</v>
      </c>
      <c r="C539" s="229" t="s">
        <v>595</v>
      </c>
      <c r="D539" s="224"/>
      <c r="E539" s="220" t="s">
        <v>545</v>
      </c>
      <c r="F539" s="221" t="s">
        <v>598</v>
      </c>
      <c r="G539" s="222" t="str">
        <f t="shared" si="8"/>
        <v>Printer , Printer (print/scan/copy)</v>
      </c>
      <c r="H539" s="223"/>
      <c r="I539" s="253">
        <v>1</v>
      </c>
      <c r="J539" s="254" t="s">
        <v>501</v>
      </c>
      <c r="K539" s="261">
        <v>15000</v>
      </c>
      <c r="L539" s="256">
        <f>Table260616263656667686970717273747577787980818283757_34[[#This Row],[unit Price]]*Table260616263656667686970717273747577787980818283757_34[[#This Row],[TOTAL QUANTITY
(2021 Proposal)]]</f>
        <v>15000</v>
      </c>
      <c r="M539" s="257">
        <v>1</v>
      </c>
      <c r="N539" s="258">
        <v>15000</v>
      </c>
      <c r="O539" s="259"/>
      <c r="P539" s="260" t="s">
        <v>55</v>
      </c>
      <c r="Q539" s="288"/>
      <c r="R539" s="258" t="s">
        <v>55</v>
      </c>
      <c r="S539" s="259"/>
      <c r="T539" s="289" t="s">
        <v>55</v>
      </c>
      <c r="U539" s="290"/>
      <c r="V539" s="291"/>
    </row>
    <row r="540" spans="1:22">
      <c r="A540" s="216" t="s">
        <v>57</v>
      </c>
      <c r="B540" s="230">
        <v>1040511000</v>
      </c>
      <c r="C540" s="229" t="s">
        <v>595</v>
      </c>
      <c r="D540" s="224"/>
      <c r="E540" s="220" t="s">
        <v>545</v>
      </c>
      <c r="F540" s="221" t="s">
        <v>599</v>
      </c>
      <c r="G540" s="222" t="str">
        <f t="shared" si="8"/>
        <v>Printer , Printer with Ink System</v>
      </c>
      <c r="H540" s="223"/>
      <c r="I540" s="253">
        <v>1</v>
      </c>
      <c r="J540" s="254" t="s">
        <v>501</v>
      </c>
      <c r="K540" s="261">
        <v>15000</v>
      </c>
      <c r="L540" s="256">
        <f>Table260616263656667686970717273747577787980818283757_34[[#This Row],[unit Price]]*Table260616263656667686970717273747577787980818283757_34[[#This Row],[TOTAL QUANTITY
(2021 Proposal)]]</f>
        <v>15000</v>
      </c>
      <c r="M540" s="257">
        <v>1</v>
      </c>
      <c r="N540" s="258">
        <v>15000</v>
      </c>
      <c r="O540" s="259"/>
      <c r="P540" s="260" t="s">
        <v>55</v>
      </c>
      <c r="Q540" s="288"/>
      <c r="R540" s="258" t="s">
        <v>55</v>
      </c>
      <c r="S540" s="259"/>
      <c r="T540" s="289" t="s">
        <v>55</v>
      </c>
      <c r="U540" s="290"/>
      <c r="V540" s="291"/>
    </row>
    <row r="541" spans="1:22">
      <c r="A541" s="216" t="s">
        <v>58</v>
      </c>
      <c r="B541" s="230">
        <v>1040511000</v>
      </c>
      <c r="C541" s="229" t="s">
        <v>595</v>
      </c>
      <c r="D541" s="224"/>
      <c r="E541" s="220" t="s">
        <v>545</v>
      </c>
      <c r="F541" s="221" t="s">
        <v>599</v>
      </c>
      <c r="G541" s="222" t="str">
        <f t="shared" si="8"/>
        <v>Printer , Printer with Ink System</v>
      </c>
      <c r="H541" s="223">
        <v>0</v>
      </c>
      <c r="I541" s="253">
        <v>1</v>
      </c>
      <c r="J541" s="254" t="s">
        <v>501</v>
      </c>
      <c r="K541" s="261">
        <v>15000</v>
      </c>
      <c r="L541" s="256">
        <f>Table260616263656667686970717273747577787980818283757_34[[#This Row],[unit Price]]*Table260616263656667686970717273747577787980818283757_34[[#This Row],[TOTAL QUANTITY
(2021 Proposal)]]</f>
        <v>15000</v>
      </c>
      <c r="M541" s="257">
        <v>1</v>
      </c>
      <c r="N541" s="258">
        <v>15000</v>
      </c>
      <c r="O541" s="259"/>
      <c r="P541" s="260" t="s">
        <v>55</v>
      </c>
      <c r="Q541" s="288"/>
      <c r="R541" s="258" t="s">
        <v>55</v>
      </c>
      <c r="S541" s="259"/>
      <c r="T541" s="289" t="s">
        <v>55</v>
      </c>
      <c r="U541" s="290"/>
      <c r="V541" s="291"/>
    </row>
    <row r="542" spans="1:22">
      <c r="A542" s="216" t="s">
        <v>63</v>
      </c>
      <c r="B542" s="230">
        <v>1040511000</v>
      </c>
      <c r="C542" s="229" t="s">
        <v>595</v>
      </c>
      <c r="D542" s="224"/>
      <c r="E542" s="220" t="s">
        <v>545</v>
      </c>
      <c r="F542" s="221" t="s">
        <v>599</v>
      </c>
      <c r="G542" s="222" t="str">
        <f t="shared" si="8"/>
        <v>Printer , Printer with Ink System</v>
      </c>
      <c r="H542" s="227"/>
      <c r="I542" s="268">
        <v>2</v>
      </c>
      <c r="J542" s="269" t="s">
        <v>501</v>
      </c>
      <c r="K542" s="270">
        <v>15000</v>
      </c>
      <c r="L542" s="256">
        <f>Table260616263656667686970717273747577787980818283757_34[[#This Row],[unit Price]]*Table260616263656667686970717273747577787980818283757_34[[#This Row],[TOTAL QUANTITY
(2021 Proposal)]]</f>
        <v>30000</v>
      </c>
      <c r="M542" s="271">
        <v>1</v>
      </c>
      <c r="N542" s="258">
        <v>15000</v>
      </c>
      <c r="O542" s="272">
        <v>1</v>
      </c>
      <c r="P542" s="260">
        <v>15000</v>
      </c>
      <c r="Q542" s="296"/>
      <c r="R542" s="258" t="s">
        <v>55</v>
      </c>
      <c r="S542" s="272"/>
      <c r="T542" s="289" t="s">
        <v>55</v>
      </c>
      <c r="U542" s="290"/>
      <c r="V542" s="291"/>
    </row>
    <row r="543" spans="1:22">
      <c r="A543" s="216" t="s">
        <v>68</v>
      </c>
      <c r="B543" s="230">
        <v>1040511000</v>
      </c>
      <c r="C543" s="229" t="s">
        <v>595</v>
      </c>
      <c r="D543" s="224"/>
      <c r="E543" s="220" t="s">
        <v>545</v>
      </c>
      <c r="F543" s="221" t="s">
        <v>599</v>
      </c>
      <c r="G543" s="222" t="str">
        <f t="shared" si="8"/>
        <v>Printer , Printer with Ink System</v>
      </c>
      <c r="H543" s="223"/>
      <c r="I543" s="253">
        <v>1</v>
      </c>
      <c r="J543" s="254" t="s">
        <v>501</v>
      </c>
      <c r="K543" s="261">
        <v>15000</v>
      </c>
      <c r="L543" s="256">
        <f>Table260616263656667686970717273747577787980818283757_34[[#This Row],[unit Price]]*Table260616263656667686970717273747577787980818283757_34[[#This Row],[TOTAL QUANTITY
(2021 Proposal)]]</f>
        <v>15000</v>
      </c>
      <c r="M543" s="257">
        <v>1</v>
      </c>
      <c r="N543" s="258">
        <v>15000</v>
      </c>
      <c r="O543" s="259"/>
      <c r="P543" s="260" t="s">
        <v>55</v>
      </c>
      <c r="Q543" s="288"/>
      <c r="R543" s="258" t="s">
        <v>55</v>
      </c>
      <c r="S543" s="259"/>
      <c r="T543" s="289" t="s">
        <v>55</v>
      </c>
      <c r="U543" s="290"/>
      <c r="V543" s="291"/>
    </row>
    <row r="544" spans="1:22">
      <c r="A544" s="216" t="s">
        <v>498</v>
      </c>
      <c r="B544" s="230">
        <v>1040511000</v>
      </c>
      <c r="C544" s="229" t="s">
        <v>595</v>
      </c>
      <c r="D544" s="224"/>
      <c r="E544" s="220" t="s">
        <v>545</v>
      </c>
      <c r="F544" s="221" t="s">
        <v>599</v>
      </c>
      <c r="G544" s="222" t="str">
        <f t="shared" si="8"/>
        <v>Printer , Printer with Ink System</v>
      </c>
      <c r="H544" s="223"/>
      <c r="I544" s="253">
        <v>1</v>
      </c>
      <c r="J544" s="254" t="s">
        <v>501</v>
      </c>
      <c r="K544" s="261">
        <v>15000</v>
      </c>
      <c r="L544" s="256">
        <f>Table260616263656667686970717273747577787980818283757_34[[#This Row],[unit Price]]*Table260616263656667686970717273747577787980818283757_34[[#This Row],[TOTAL QUANTITY
(2021 Proposal)]]</f>
        <v>15000</v>
      </c>
      <c r="M544" s="257">
        <v>1</v>
      </c>
      <c r="N544" s="258">
        <v>15000</v>
      </c>
      <c r="O544" s="259"/>
      <c r="P544" s="260" t="s">
        <v>55</v>
      </c>
      <c r="Q544" s="288"/>
      <c r="R544" s="258" t="s">
        <v>55</v>
      </c>
      <c r="S544" s="259"/>
      <c r="T544" s="289" t="s">
        <v>55</v>
      </c>
      <c r="U544" s="290"/>
      <c r="V544" s="291"/>
    </row>
    <row r="545" spans="1:22">
      <c r="A545" s="216" t="s">
        <v>72</v>
      </c>
      <c r="B545" s="230">
        <v>1040511000</v>
      </c>
      <c r="C545" s="229" t="s">
        <v>595</v>
      </c>
      <c r="D545" s="224"/>
      <c r="E545" s="220" t="s">
        <v>545</v>
      </c>
      <c r="F545" s="221" t="s">
        <v>599</v>
      </c>
      <c r="G545" s="222" t="str">
        <f t="shared" si="8"/>
        <v>Printer , Printer with Ink System</v>
      </c>
      <c r="H545" s="223"/>
      <c r="I545" s="253">
        <v>1</v>
      </c>
      <c r="J545" s="254" t="s">
        <v>501</v>
      </c>
      <c r="K545" s="261">
        <v>15000</v>
      </c>
      <c r="L545" s="256">
        <f>Table260616263656667686970717273747577787980818283757_34[[#This Row],[unit Price]]*Table260616263656667686970717273747577787980818283757_34[[#This Row],[TOTAL QUANTITY
(2021 Proposal)]]</f>
        <v>15000</v>
      </c>
      <c r="M545" s="257">
        <v>1</v>
      </c>
      <c r="N545" s="258">
        <v>15000</v>
      </c>
      <c r="O545" s="259"/>
      <c r="P545" s="260" t="s">
        <v>55</v>
      </c>
      <c r="Q545" s="288"/>
      <c r="R545" s="258" t="s">
        <v>55</v>
      </c>
      <c r="S545" s="259"/>
      <c r="T545" s="289" t="s">
        <v>55</v>
      </c>
      <c r="U545" s="290"/>
      <c r="V545" s="291"/>
    </row>
    <row r="546" spans="1:22">
      <c r="A546" s="231" t="s">
        <v>74</v>
      </c>
      <c r="B546" s="230">
        <v>1040511000</v>
      </c>
      <c r="C546" s="229" t="s">
        <v>595</v>
      </c>
      <c r="D546" s="233"/>
      <c r="E546" s="305" t="s">
        <v>545</v>
      </c>
      <c r="F546" s="306" t="s">
        <v>599</v>
      </c>
      <c r="G546" s="222" t="str">
        <f t="shared" si="8"/>
        <v>Printer , Printer with Ink System</v>
      </c>
      <c r="H546" s="236"/>
      <c r="I546" s="273">
        <v>1</v>
      </c>
      <c r="J546" s="274" t="s">
        <v>501</v>
      </c>
      <c r="K546" s="275">
        <v>15000</v>
      </c>
      <c r="L546" s="256">
        <f>Table260616263656667686970717273747577787980818283757_34[[#This Row],[unit Price]]*Table260616263656667686970717273747577787980818283757_34[[#This Row],[TOTAL QUANTITY
(2021 Proposal)]]</f>
        <v>15000</v>
      </c>
      <c r="M546" s="276">
        <v>1</v>
      </c>
      <c r="N546" s="277">
        <v>15000</v>
      </c>
      <c r="O546" s="278"/>
      <c r="P546" s="279" t="s">
        <v>55</v>
      </c>
      <c r="Q546" s="297"/>
      <c r="R546" s="277" t="s">
        <v>55</v>
      </c>
      <c r="S546" s="278"/>
      <c r="T546" s="298" t="s">
        <v>55</v>
      </c>
      <c r="U546" s="299"/>
      <c r="V546" s="300"/>
    </row>
    <row r="547" spans="1:22">
      <c r="A547" s="216" t="s">
        <v>50</v>
      </c>
      <c r="B547" s="230">
        <v>1040503000</v>
      </c>
      <c r="C547" s="303" t="s">
        <v>552</v>
      </c>
      <c r="D547" s="224"/>
      <c r="E547" s="220" t="s">
        <v>600</v>
      </c>
      <c r="F547" s="221" t="s">
        <v>601</v>
      </c>
      <c r="G547" s="222" t="str">
        <f t="shared" si="8"/>
        <v>UPS, UPS (high-end)</v>
      </c>
      <c r="H547" s="223"/>
      <c r="I547" s="253">
        <v>3</v>
      </c>
      <c r="J547" s="254" t="s">
        <v>501</v>
      </c>
      <c r="K547" s="261">
        <v>15000</v>
      </c>
      <c r="L547" s="256">
        <f>Table260616263656667686970717273747577787980818283757_34[[#This Row],[unit Price]]*Table260616263656667686970717273747577787980818283757_34[[#This Row],[TOTAL QUANTITY
(2021 Proposal)]]</f>
        <v>45000</v>
      </c>
      <c r="M547" s="257">
        <v>1</v>
      </c>
      <c r="N547" s="258">
        <v>15000</v>
      </c>
      <c r="O547" s="259">
        <v>1</v>
      </c>
      <c r="P547" s="260">
        <v>15000</v>
      </c>
      <c r="Q547" s="288"/>
      <c r="R547" s="258" t="s">
        <v>55</v>
      </c>
      <c r="S547" s="259">
        <v>1</v>
      </c>
      <c r="T547" s="289">
        <v>15000</v>
      </c>
      <c r="U547" s="290"/>
      <c r="V547" s="291"/>
    </row>
    <row r="548" spans="1:22">
      <c r="A548" s="216" t="s">
        <v>56</v>
      </c>
      <c r="B548" s="230">
        <v>1040503000</v>
      </c>
      <c r="C548" s="303" t="s">
        <v>552</v>
      </c>
      <c r="D548" s="224"/>
      <c r="E548" s="220" t="s">
        <v>600</v>
      </c>
      <c r="F548" s="221" t="s">
        <v>601</v>
      </c>
      <c r="G548" s="222" t="str">
        <f t="shared" si="8"/>
        <v>UPS, UPS (high-end)</v>
      </c>
      <c r="H548" s="223"/>
      <c r="I548" s="253">
        <v>1</v>
      </c>
      <c r="J548" s="254" t="s">
        <v>501</v>
      </c>
      <c r="K548" s="261">
        <v>15000</v>
      </c>
      <c r="L548" s="256">
        <f>Table260616263656667686970717273747577787980818283757_34[[#This Row],[unit Price]]*Table260616263656667686970717273747577787980818283757_34[[#This Row],[TOTAL QUANTITY
(2021 Proposal)]]</f>
        <v>15000</v>
      </c>
      <c r="M548" s="257">
        <v>1</v>
      </c>
      <c r="N548" s="258">
        <v>15000</v>
      </c>
      <c r="O548" s="259"/>
      <c r="P548" s="260" t="s">
        <v>55</v>
      </c>
      <c r="Q548" s="288"/>
      <c r="R548" s="258" t="s">
        <v>55</v>
      </c>
      <c r="S548" s="259"/>
      <c r="T548" s="289" t="s">
        <v>55</v>
      </c>
      <c r="U548" s="290"/>
      <c r="V548" s="291"/>
    </row>
    <row r="549" spans="1:22">
      <c r="A549" s="216" t="s">
        <v>503</v>
      </c>
      <c r="B549" s="230">
        <v>1040503000</v>
      </c>
      <c r="C549" s="303" t="s">
        <v>552</v>
      </c>
      <c r="D549" s="224"/>
      <c r="E549" s="220" t="s">
        <v>600</v>
      </c>
      <c r="F549" s="221" t="s">
        <v>601</v>
      </c>
      <c r="G549" s="222" t="str">
        <f t="shared" si="8"/>
        <v>UPS, UPS (high-end)</v>
      </c>
      <c r="H549" s="223"/>
      <c r="I549" s="253">
        <v>1</v>
      </c>
      <c r="J549" s="254" t="s">
        <v>501</v>
      </c>
      <c r="K549" s="261">
        <v>15000</v>
      </c>
      <c r="L549" s="256">
        <f>Table260616263656667686970717273747577787980818283757_34[[#This Row],[unit Price]]*Table260616263656667686970717273747577787980818283757_34[[#This Row],[TOTAL QUANTITY
(2021 Proposal)]]</f>
        <v>15000</v>
      </c>
      <c r="M549" s="257">
        <v>1</v>
      </c>
      <c r="N549" s="258">
        <v>15000</v>
      </c>
      <c r="O549" s="259"/>
      <c r="P549" s="260" t="s">
        <v>55</v>
      </c>
      <c r="Q549" s="288"/>
      <c r="R549" s="258" t="s">
        <v>55</v>
      </c>
      <c r="S549" s="259"/>
      <c r="T549" s="289" t="s">
        <v>55</v>
      </c>
      <c r="U549" s="290"/>
      <c r="V549" s="291"/>
    </row>
    <row r="550" spans="1:22">
      <c r="A550" s="216" t="s">
        <v>66</v>
      </c>
      <c r="B550" s="230">
        <v>1040503000</v>
      </c>
      <c r="C550" s="303" t="s">
        <v>552</v>
      </c>
      <c r="D550" s="224"/>
      <c r="E550" s="220" t="s">
        <v>600</v>
      </c>
      <c r="F550" s="221" t="s">
        <v>601</v>
      </c>
      <c r="G550" s="222" t="str">
        <f t="shared" si="8"/>
        <v>UPS, UPS (high-end)</v>
      </c>
      <c r="H550" s="223">
        <v>0</v>
      </c>
      <c r="I550" s="253">
        <v>1</v>
      </c>
      <c r="J550" s="254" t="s">
        <v>501</v>
      </c>
      <c r="K550" s="261">
        <v>15000</v>
      </c>
      <c r="L550" s="256">
        <f>Table260616263656667686970717273747577787980818283757_34[[#This Row],[unit Price]]*Table260616263656667686970717273747577787980818283757_34[[#This Row],[TOTAL QUANTITY
(2021 Proposal)]]</f>
        <v>15000</v>
      </c>
      <c r="M550" s="257">
        <v>1</v>
      </c>
      <c r="N550" s="258">
        <v>15000</v>
      </c>
      <c r="O550" s="259"/>
      <c r="P550" s="260" t="s">
        <v>55</v>
      </c>
      <c r="Q550" s="288"/>
      <c r="R550" s="258" t="s">
        <v>55</v>
      </c>
      <c r="S550" s="259"/>
      <c r="T550" s="289" t="s">
        <v>55</v>
      </c>
      <c r="U550" s="290"/>
      <c r="V550" s="291"/>
    </row>
    <row r="551" spans="1:22">
      <c r="A551" s="216" t="s">
        <v>514</v>
      </c>
      <c r="B551" s="230">
        <v>1040503000</v>
      </c>
      <c r="C551" s="303" t="s">
        <v>552</v>
      </c>
      <c r="D551" s="224"/>
      <c r="E551" s="220" t="s">
        <v>600</v>
      </c>
      <c r="F551" s="221" t="s">
        <v>601</v>
      </c>
      <c r="G551" s="222" t="str">
        <f t="shared" si="8"/>
        <v>UPS, UPS (high-end)</v>
      </c>
      <c r="H551" s="223"/>
      <c r="I551" s="253">
        <v>1</v>
      </c>
      <c r="J551" s="254" t="s">
        <v>501</v>
      </c>
      <c r="K551" s="261">
        <v>15000</v>
      </c>
      <c r="L551" s="256">
        <f>Table260616263656667686970717273747577787980818283757_34[[#This Row],[unit Price]]*Table260616263656667686970717273747577787980818283757_34[[#This Row],[TOTAL QUANTITY
(2021 Proposal)]]</f>
        <v>15000</v>
      </c>
      <c r="M551" s="257">
        <v>1</v>
      </c>
      <c r="N551" s="258">
        <v>15000</v>
      </c>
      <c r="O551" s="259"/>
      <c r="P551" s="260" t="s">
        <v>55</v>
      </c>
      <c r="Q551" s="288"/>
      <c r="R551" s="258" t="s">
        <v>55</v>
      </c>
      <c r="S551" s="259"/>
      <c r="T551" s="289" t="s">
        <v>55</v>
      </c>
      <c r="U551" s="290"/>
      <c r="V551" s="291"/>
    </row>
    <row r="552" spans="1:22">
      <c r="A552" s="216" t="s">
        <v>533</v>
      </c>
      <c r="B552" s="230">
        <v>1040503000</v>
      </c>
      <c r="C552" s="303" t="s">
        <v>552</v>
      </c>
      <c r="D552" s="224"/>
      <c r="E552" s="220" t="s">
        <v>600</v>
      </c>
      <c r="F552" s="221" t="s">
        <v>601</v>
      </c>
      <c r="G552" s="222" t="str">
        <f t="shared" si="8"/>
        <v>UPS, UPS (high-end)</v>
      </c>
      <c r="H552" s="223"/>
      <c r="I552" s="253">
        <v>1</v>
      </c>
      <c r="J552" s="254" t="s">
        <v>501</v>
      </c>
      <c r="K552" s="261">
        <v>15000</v>
      </c>
      <c r="L552" s="256">
        <f>Table260616263656667686970717273747577787980818283757_34[[#This Row],[unit Price]]*Table260616263656667686970717273747577787980818283757_34[[#This Row],[TOTAL QUANTITY
(2021 Proposal)]]</f>
        <v>15000</v>
      </c>
      <c r="M552" s="257"/>
      <c r="N552" s="258" t="s">
        <v>55</v>
      </c>
      <c r="O552" s="259"/>
      <c r="P552" s="260" t="s">
        <v>55</v>
      </c>
      <c r="Q552" s="288">
        <v>1</v>
      </c>
      <c r="R552" s="258">
        <v>15000</v>
      </c>
      <c r="S552" s="259"/>
      <c r="T552" s="289" t="s">
        <v>55</v>
      </c>
      <c r="U552" s="290"/>
      <c r="V552" s="291"/>
    </row>
    <row r="553" spans="1:22">
      <c r="A553" s="216" t="s">
        <v>72</v>
      </c>
      <c r="B553" s="230">
        <v>1040503000</v>
      </c>
      <c r="C553" s="303" t="s">
        <v>552</v>
      </c>
      <c r="D553" s="224"/>
      <c r="E553" s="220" t="s">
        <v>600</v>
      </c>
      <c r="F553" s="221" t="s">
        <v>601</v>
      </c>
      <c r="G553" s="222" t="str">
        <f t="shared" si="8"/>
        <v>UPS, UPS (high-end)</v>
      </c>
      <c r="H553" s="223"/>
      <c r="I553" s="253">
        <v>3</v>
      </c>
      <c r="J553" s="254" t="s">
        <v>501</v>
      </c>
      <c r="K553" s="261">
        <v>15000</v>
      </c>
      <c r="L553" s="256">
        <f>Table260616263656667686970717273747577787980818283757_34[[#This Row],[unit Price]]*Table260616263656667686970717273747577787980818283757_34[[#This Row],[TOTAL QUANTITY
(2021 Proposal)]]</f>
        <v>45000</v>
      </c>
      <c r="M553" s="257">
        <v>3</v>
      </c>
      <c r="N553" s="258">
        <v>45000</v>
      </c>
      <c r="O553" s="259"/>
      <c r="P553" s="260" t="s">
        <v>55</v>
      </c>
      <c r="Q553" s="288"/>
      <c r="R553" s="258" t="s">
        <v>55</v>
      </c>
      <c r="S553" s="259"/>
      <c r="T553" s="289" t="s">
        <v>55</v>
      </c>
      <c r="U553" s="290"/>
      <c r="V553" s="291"/>
    </row>
    <row r="554" spans="1:22">
      <c r="A554" s="216" t="s">
        <v>57</v>
      </c>
      <c r="B554" s="230">
        <v>1040503000</v>
      </c>
      <c r="C554" s="303" t="s">
        <v>552</v>
      </c>
      <c r="D554" s="224"/>
      <c r="E554" s="220" t="s">
        <v>600</v>
      </c>
      <c r="F554" s="221" t="s">
        <v>602</v>
      </c>
      <c r="G554" s="222" t="str">
        <f t="shared" si="8"/>
        <v>UPS, UPS (mid-level)</v>
      </c>
      <c r="H554" s="223">
        <v>2</v>
      </c>
      <c r="I554" s="253">
        <v>4</v>
      </c>
      <c r="J554" s="254" t="s">
        <v>576</v>
      </c>
      <c r="K554" s="261">
        <v>10000</v>
      </c>
      <c r="L554" s="256">
        <f>Table260616263656667686970717273747577787980818283757_34[[#This Row],[unit Price]]*Table260616263656667686970717273747577787980818283757_34[[#This Row],[TOTAL QUANTITY
(2021 Proposal)]]</f>
        <v>40000</v>
      </c>
      <c r="M554" s="257">
        <v>4</v>
      </c>
      <c r="N554" s="258">
        <v>40000</v>
      </c>
      <c r="O554" s="259"/>
      <c r="P554" s="260" t="s">
        <v>55</v>
      </c>
      <c r="Q554" s="288"/>
      <c r="R554" s="258" t="s">
        <v>55</v>
      </c>
      <c r="S554" s="259"/>
      <c r="T554" s="289" t="s">
        <v>55</v>
      </c>
      <c r="U554" s="290"/>
      <c r="V554" s="291"/>
    </row>
    <row r="555" spans="1:22">
      <c r="A555" s="216" t="s">
        <v>61</v>
      </c>
      <c r="B555" s="230">
        <v>1040503000</v>
      </c>
      <c r="C555" s="303" t="s">
        <v>552</v>
      </c>
      <c r="D555" s="224"/>
      <c r="E555" s="220" t="s">
        <v>600</v>
      </c>
      <c r="F555" s="221" t="s">
        <v>602</v>
      </c>
      <c r="G555" s="222" t="str">
        <f t="shared" si="8"/>
        <v>UPS, UPS (mid-level)</v>
      </c>
      <c r="H555" s="223"/>
      <c r="I555" s="253">
        <v>1</v>
      </c>
      <c r="J555" s="262" t="s">
        <v>576</v>
      </c>
      <c r="K555" s="263">
        <v>10000</v>
      </c>
      <c r="L555" s="256">
        <f>Table260616263656667686970717273747577787980818283757_34[[#This Row],[unit Price]]*Table260616263656667686970717273747577787980818283757_34[[#This Row],[TOTAL QUANTITY
(2021 Proposal)]]</f>
        <v>10000</v>
      </c>
      <c r="M555" s="266">
        <v>1</v>
      </c>
      <c r="N555" s="258">
        <v>10000</v>
      </c>
      <c r="O555" s="267"/>
      <c r="P555" s="260" t="s">
        <v>55</v>
      </c>
      <c r="Q555" s="294"/>
      <c r="R555" s="258" t="s">
        <v>55</v>
      </c>
      <c r="S555" s="309"/>
      <c r="T555" s="289" t="s">
        <v>55</v>
      </c>
      <c r="U555" s="290"/>
      <c r="V555" s="291"/>
    </row>
    <row r="556" spans="1:22">
      <c r="A556" s="216" t="s">
        <v>67</v>
      </c>
      <c r="B556" s="230">
        <v>1040503000</v>
      </c>
      <c r="C556" s="303" t="s">
        <v>552</v>
      </c>
      <c r="D556" s="224"/>
      <c r="E556" s="220" t="s">
        <v>600</v>
      </c>
      <c r="F556" s="221" t="s">
        <v>602</v>
      </c>
      <c r="G556" s="222" t="str">
        <f t="shared" si="8"/>
        <v>UPS, UPS (mid-level)</v>
      </c>
      <c r="H556" s="223">
        <v>1</v>
      </c>
      <c r="I556" s="253">
        <v>1</v>
      </c>
      <c r="J556" s="254" t="s">
        <v>576</v>
      </c>
      <c r="K556" s="261">
        <v>10000</v>
      </c>
      <c r="L556" s="256">
        <f>Table260616263656667686970717273747577787980818283757_34[[#This Row],[unit Price]]*Table260616263656667686970717273747577787980818283757_34[[#This Row],[TOTAL QUANTITY
(2021 Proposal)]]</f>
        <v>10000</v>
      </c>
      <c r="M556" s="257">
        <v>1</v>
      </c>
      <c r="N556" s="258">
        <v>10000</v>
      </c>
      <c r="O556" s="259"/>
      <c r="P556" s="260" t="s">
        <v>55</v>
      </c>
      <c r="Q556" s="288"/>
      <c r="R556" s="258" t="s">
        <v>55</v>
      </c>
      <c r="S556" s="259"/>
      <c r="T556" s="289" t="s">
        <v>55</v>
      </c>
      <c r="U556" s="290"/>
      <c r="V556" s="291"/>
    </row>
    <row r="557" spans="1:22">
      <c r="A557" s="216" t="s">
        <v>71</v>
      </c>
      <c r="B557" s="230">
        <v>1040503000</v>
      </c>
      <c r="C557" s="303" t="s">
        <v>552</v>
      </c>
      <c r="D557" s="224"/>
      <c r="E557" s="220" t="s">
        <v>600</v>
      </c>
      <c r="F557" s="221" t="s">
        <v>602</v>
      </c>
      <c r="G557" s="222" t="str">
        <f t="shared" si="8"/>
        <v>UPS, UPS (mid-level)</v>
      </c>
      <c r="H557" s="223"/>
      <c r="I557" s="253">
        <v>3</v>
      </c>
      <c r="J557" s="254" t="s">
        <v>576</v>
      </c>
      <c r="K557" s="261">
        <v>10000</v>
      </c>
      <c r="L557" s="256">
        <f>Table260616263656667686970717273747577787980818283757_34[[#This Row],[unit Price]]*Table260616263656667686970717273747577787980818283757_34[[#This Row],[TOTAL QUANTITY
(2021 Proposal)]]</f>
        <v>30000</v>
      </c>
      <c r="M557" s="257">
        <v>3</v>
      </c>
      <c r="N557" s="258">
        <v>30000</v>
      </c>
      <c r="O557" s="259"/>
      <c r="P557" s="260" t="s">
        <v>55</v>
      </c>
      <c r="Q557" s="288"/>
      <c r="R557" s="258" t="s">
        <v>55</v>
      </c>
      <c r="S557" s="259"/>
      <c r="T557" s="289" t="s">
        <v>55</v>
      </c>
      <c r="U557" s="290"/>
      <c r="V557" s="291"/>
    </row>
    <row r="558" spans="1:22">
      <c r="A558" s="216" t="s">
        <v>67</v>
      </c>
      <c r="B558" s="230">
        <v>1040503000</v>
      </c>
      <c r="C558" s="229" t="s">
        <v>552</v>
      </c>
      <c r="D558" s="219"/>
      <c r="E558" s="220" t="s">
        <v>603</v>
      </c>
      <c r="F558" s="221" t="s">
        <v>604</v>
      </c>
      <c r="G558" s="222" t="str">
        <f t="shared" si="8"/>
        <v>Wifi, Home Prepaid Wifi</v>
      </c>
      <c r="H558" s="223"/>
      <c r="I558" s="253">
        <v>1</v>
      </c>
      <c r="J558" s="254" t="s">
        <v>501</v>
      </c>
      <c r="K558" s="255">
        <v>3000</v>
      </c>
      <c r="L558" s="256">
        <f>Table260616263656667686970717273747577787980818283757_34[[#This Row],[unit Price]]*Table260616263656667686970717273747577787980818283757_34[[#This Row],[TOTAL QUANTITY
(2021 Proposal)]]</f>
        <v>3000</v>
      </c>
      <c r="M558" s="257">
        <v>1</v>
      </c>
      <c r="N558" s="258">
        <v>3000</v>
      </c>
      <c r="O558" s="259"/>
      <c r="P558" s="260"/>
      <c r="Q558" s="288"/>
      <c r="R558" s="258"/>
      <c r="S558" s="259"/>
      <c r="T558" s="289"/>
      <c r="U558" s="290"/>
      <c r="V558" s="291"/>
    </row>
    <row r="559" spans="1:22">
      <c r="A559" s="216" t="s">
        <v>59</v>
      </c>
      <c r="B559" s="230">
        <v>1040503000</v>
      </c>
      <c r="C559" s="303" t="s">
        <v>552</v>
      </c>
      <c r="D559" s="224"/>
      <c r="E559" s="220" t="s">
        <v>605</v>
      </c>
      <c r="F559" s="221" t="s">
        <v>55</v>
      </c>
      <c r="G559" s="222" t="str">
        <f t="shared" si="8"/>
        <v xml:space="preserve">Wifi Dongle, </v>
      </c>
      <c r="H559" s="223">
        <v>2</v>
      </c>
      <c r="I559" s="253">
        <v>2</v>
      </c>
      <c r="J559" s="262" t="s">
        <v>501</v>
      </c>
      <c r="K559" s="263">
        <v>650</v>
      </c>
      <c r="L559" s="256">
        <f>Table260616263656667686970717273747577787980818283757_34[[#This Row],[unit Price]]*Table260616263656667686970717273747577787980818283757_34[[#This Row],[TOTAL QUANTITY
(2021 Proposal)]]</f>
        <v>1300</v>
      </c>
      <c r="M559" s="264">
        <v>2</v>
      </c>
      <c r="N559" s="258">
        <v>1300</v>
      </c>
      <c r="O559" s="265"/>
      <c r="P559" s="260" t="s">
        <v>55</v>
      </c>
      <c r="Q559" s="292"/>
      <c r="R559" s="258" t="s">
        <v>55</v>
      </c>
      <c r="S559" s="293"/>
      <c r="T559" s="289" t="s">
        <v>55</v>
      </c>
      <c r="U559" s="290"/>
      <c r="V559" s="291"/>
    </row>
    <row r="560" spans="1:22">
      <c r="A560" s="216" t="s">
        <v>71</v>
      </c>
      <c r="B560" s="230">
        <v>1040503000</v>
      </c>
      <c r="C560" s="303" t="s">
        <v>552</v>
      </c>
      <c r="D560" s="224"/>
      <c r="E560" s="220" t="s">
        <v>605</v>
      </c>
      <c r="F560" s="221" t="s">
        <v>55</v>
      </c>
      <c r="G560" s="222" t="str">
        <f t="shared" si="8"/>
        <v xml:space="preserve">Wifi Dongle, </v>
      </c>
      <c r="H560" s="223"/>
      <c r="I560" s="253">
        <v>1</v>
      </c>
      <c r="J560" s="254" t="s">
        <v>501</v>
      </c>
      <c r="K560" s="261">
        <v>650</v>
      </c>
      <c r="L560" s="256">
        <f>Table260616263656667686970717273747577787980818283757_34[[#This Row],[unit Price]]*Table260616263656667686970717273747577787980818283757_34[[#This Row],[TOTAL QUANTITY
(2021 Proposal)]]</f>
        <v>650</v>
      </c>
      <c r="M560" s="257">
        <v>1</v>
      </c>
      <c r="N560" s="258">
        <v>650</v>
      </c>
      <c r="O560" s="259"/>
      <c r="P560" s="260" t="s">
        <v>55</v>
      </c>
      <c r="Q560" s="288"/>
      <c r="R560" s="258" t="s">
        <v>55</v>
      </c>
      <c r="S560" s="259"/>
      <c r="T560" s="289" t="s">
        <v>55</v>
      </c>
      <c r="U560" s="290"/>
      <c r="V560" s="291"/>
    </row>
    <row r="561" spans="1:22">
      <c r="A561" s="216" t="s">
        <v>56</v>
      </c>
      <c r="B561" s="230">
        <v>1040503000</v>
      </c>
      <c r="C561" s="303" t="s">
        <v>552</v>
      </c>
      <c r="D561" s="224"/>
      <c r="E561" s="220" t="s">
        <v>605</v>
      </c>
      <c r="F561" s="221" t="s">
        <v>606</v>
      </c>
      <c r="G561" s="222" t="str">
        <f t="shared" si="8"/>
        <v>Wifi Dongle, Wifi-Router</v>
      </c>
      <c r="H561" s="223"/>
      <c r="I561" s="253">
        <v>2</v>
      </c>
      <c r="J561" s="254" t="s">
        <v>501</v>
      </c>
      <c r="K561" s="261">
        <v>4000</v>
      </c>
      <c r="L561" s="256">
        <f>Table260616263656667686970717273747577787980818283757_34[[#This Row],[unit Price]]*Table260616263656667686970717273747577787980818283757_34[[#This Row],[TOTAL QUANTITY
(2021 Proposal)]]</f>
        <v>8000</v>
      </c>
      <c r="M561" s="257">
        <v>2</v>
      </c>
      <c r="N561" s="258">
        <v>8000</v>
      </c>
      <c r="O561" s="259"/>
      <c r="P561" s="260" t="s">
        <v>55</v>
      </c>
      <c r="Q561" s="288"/>
      <c r="R561" s="258" t="s">
        <v>55</v>
      </c>
      <c r="S561" s="259"/>
      <c r="T561" s="289" t="s">
        <v>55</v>
      </c>
      <c r="U561" s="290"/>
      <c r="V561" s="291"/>
    </row>
    <row r="562" spans="1:22">
      <c r="A562" s="216" t="s">
        <v>57</v>
      </c>
      <c r="B562" s="230">
        <v>1040503000</v>
      </c>
      <c r="C562" s="303" t="s">
        <v>552</v>
      </c>
      <c r="D562" s="224"/>
      <c r="E562" s="220" t="s">
        <v>605</v>
      </c>
      <c r="F562" s="221" t="s">
        <v>606</v>
      </c>
      <c r="G562" s="222" t="str">
        <f t="shared" si="8"/>
        <v>Wifi Dongle, Wifi-Router</v>
      </c>
      <c r="H562" s="223">
        <v>2</v>
      </c>
      <c r="I562" s="253">
        <v>4</v>
      </c>
      <c r="J562" s="254" t="s">
        <v>501</v>
      </c>
      <c r="K562" s="261">
        <v>4000</v>
      </c>
      <c r="L562" s="256">
        <f>Table260616263656667686970717273747577787980818283757_34[[#This Row],[unit Price]]*Table260616263656667686970717273747577787980818283757_34[[#This Row],[TOTAL QUANTITY
(2021 Proposal)]]</f>
        <v>16000</v>
      </c>
      <c r="M562" s="257">
        <v>4</v>
      </c>
      <c r="N562" s="258">
        <v>16000</v>
      </c>
      <c r="O562" s="259"/>
      <c r="P562" s="260" t="s">
        <v>55</v>
      </c>
      <c r="Q562" s="288"/>
      <c r="R562" s="258" t="s">
        <v>55</v>
      </c>
      <c r="S562" s="259"/>
      <c r="T562" s="289" t="s">
        <v>55</v>
      </c>
      <c r="U562" s="290"/>
      <c r="V562" s="291"/>
    </row>
    <row r="563" spans="1:22">
      <c r="A563" s="216" t="s">
        <v>58</v>
      </c>
      <c r="B563" s="230">
        <v>1040503000</v>
      </c>
      <c r="C563" s="303" t="s">
        <v>552</v>
      </c>
      <c r="D563" s="224"/>
      <c r="E563" s="220" t="s">
        <v>605</v>
      </c>
      <c r="F563" s="221" t="s">
        <v>606</v>
      </c>
      <c r="G563" s="222" t="str">
        <f t="shared" si="8"/>
        <v>Wifi Dongle, Wifi-Router</v>
      </c>
      <c r="H563" s="223">
        <v>0</v>
      </c>
      <c r="I563" s="253">
        <v>1</v>
      </c>
      <c r="J563" s="254" t="s">
        <v>501</v>
      </c>
      <c r="K563" s="261">
        <v>4000</v>
      </c>
      <c r="L563" s="256">
        <f>Table260616263656667686970717273747577787980818283757_34[[#This Row],[unit Price]]*Table260616263656667686970717273747577787980818283757_34[[#This Row],[TOTAL QUANTITY
(2021 Proposal)]]</f>
        <v>4000</v>
      </c>
      <c r="M563" s="257">
        <v>1</v>
      </c>
      <c r="N563" s="258">
        <v>4000</v>
      </c>
      <c r="O563" s="259"/>
      <c r="P563" s="260" t="s">
        <v>55</v>
      </c>
      <c r="Q563" s="288"/>
      <c r="R563" s="258" t="s">
        <v>55</v>
      </c>
      <c r="S563" s="259"/>
      <c r="T563" s="289" t="s">
        <v>55</v>
      </c>
      <c r="U563" s="290"/>
      <c r="V563" s="291"/>
    </row>
    <row r="564" spans="1:22">
      <c r="A564" s="216" t="s">
        <v>59</v>
      </c>
      <c r="B564" s="230">
        <v>1040503000</v>
      </c>
      <c r="C564" s="303" t="s">
        <v>552</v>
      </c>
      <c r="D564" s="224"/>
      <c r="E564" s="220" t="s">
        <v>605</v>
      </c>
      <c r="F564" s="221" t="s">
        <v>606</v>
      </c>
      <c r="G564" s="222" t="str">
        <f t="shared" si="8"/>
        <v>Wifi Dongle, Wifi-Router</v>
      </c>
      <c r="H564" s="223">
        <v>2</v>
      </c>
      <c r="I564" s="253">
        <v>1</v>
      </c>
      <c r="J564" s="262" t="s">
        <v>501</v>
      </c>
      <c r="K564" s="263">
        <v>4000</v>
      </c>
      <c r="L564" s="256">
        <f>Table260616263656667686970717273747577787980818283757_34[[#This Row],[unit Price]]*Table260616263656667686970717273747577787980818283757_34[[#This Row],[TOTAL QUANTITY
(2021 Proposal)]]</f>
        <v>4000</v>
      </c>
      <c r="M564" s="264">
        <v>1</v>
      </c>
      <c r="N564" s="258">
        <v>4000</v>
      </c>
      <c r="O564" s="265"/>
      <c r="P564" s="260" t="s">
        <v>55</v>
      </c>
      <c r="Q564" s="292"/>
      <c r="R564" s="258" t="s">
        <v>55</v>
      </c>
      <c r="S564" s="293"/>
      <c r="T564" s="289" t="s">
        <v>55</v>
      </c>
      <c r="U564" s="290"/>
      <c r="V564" s="291"/>
    </row>
    <row r="565" spans="1:22">
      <c r="A565" s="216" t="s">
        <v>70</v>
      </c>
      <c r="B565" s="230">
        <v>1040503000</v>
      </c>
      <c r="C565" s="303" t="s">
        <v>552</v>
      </c>
      <c r="D565" s="224"/>
      <c r="E565" s="220" t="s">
        <v>605</v>
      </c>
      <c r="F565" s="221" t="s">
        <v>606</v>
      </c>
      <c r="G565" s="222" t="str">
        <f t="shared" si="8"/>
        <v>Wifi Dongle, Wifi-Router</v>
      </c>
      <c r="H565" s="223"/>
      <c r="I565" s="253">
        <v>1</v>
      </c>
      <c r="J565" s="254" t="s">
        <v>501</v>
      </c>
      <c r="K565" s="261">
        <v>4000</v>
      </c>
      <c r="L565" s="256">
        <f>Table260616263656667686970717273747577787980818283757_34[[#This Row],[unit Price]]*Table260616263656667686970717273747577787980818283757_34[[#This Row],[TOTAL QUANTITY
(2021 Proposal)]]</f>
        <v>4000</v>
      </c>
      <c r="M565" s="257">
        <v>1</v>
      </c>
      <c r="N565" s="258">
        <v>4000</v>
      </c>
      <c r="O565" s="259"/>
      <c r="P565" s="260" t="s">
        <v>55</v>
      </c>
      <c r="Q565" s="288"/>
      <c r="R565" s="258" t="s">
        <v>55</v>
      </c>
      <c r="S565" s="259"/>
      <c r="T565" s="289" t="s">
        <v>55</v>
      </c>
      <c r="U565" s="290"/>
      <c r="V565" s="291"/>
    </row>
    <row r="566" spans="1:22">
      <c r="A566" s="216" t="s">
        <v>72</v>
      </c>
      <c r="B566" s="230">
        <v>1040503000</v>
      </c>
      <c r="C566" s="303" t="s">
        <v>552</v>
      </c>
      <c r="D566" s="224"/>
      <c r="E566" s="220" t="s">
        <v>605</v>
      </c>
      <c r="F566" s="221" t="s">
        <v>606</v>
      </c>
      <c r="G566" s="222" t="str">
        <f t="shared" si="8"/>
        <v>Wifi Dongle, Wifi-Router</v>
      </c>
      <c r="H566" s="223"/>
      <c r="I566" s="253">
        <v>1</v>
      </c>
      <c r="J566" s="254" t="s">
        <v>501</v>
      </c>
      <c r="K566" s="261">
        <v>4000</v>
      </c>
      <c r="L566" s="256">
        <f>Table260616263656667686970717273747577787980818283757_34[[#This Row],[unit Price]]*Table260616263656667686970717273747577787980818283757_34[[#This Row],[TOTAL QUANTITY
(2021 Proposal)]]</f>
        <v>4000</v>
      </c>
      <c r="M566" s="257">
        <v>1</v>
      </c>
      <c r="N566" s="258">
        <v>4000</v>
      </c>
      <c r="O566" s="259"/>
      <c r="P566" s="260" t="s">
        <v>55</v>
      </c>
      <c r="Q566" s="288"/>
      <c r="R566" s="258" t="s">
        <v>55</v>
      </c>
      <c r="S566" s="259"/>
      <c r="T566" s="289" t="s">
        <v>55</v>
      </c>
      <c r="U566" s="290"/>
      <c r="V566" s="291"/>
    </row>
    <row r="567" spans="1:22">
      <c r="A567" s="216" t="s">
        <v>50</v>
      </c>
      <c r="B567" s="230">
        <v>1040503000</v>
      </c>
      <c r="C567" s="303" t="s">
        <v>552</v>
      </c>
      <c r="D567" s="224"/>
      <c r="E567" s="220" t="s">
        <v>607</v>
      </c>
      <c r="F567" s="221" t="s">
        <v>607</v>
      </c>
      <c r="G567" s="222" t="str">
        <f t="shared" si="8"/>
        <v>Wifi Repeater, Wifi Repeater</v>
      </c>
      <c r="H567" s="223"/>
      <c r="I567" s="253">
        <v>12</v>
      </c>
      <c r="J567" s="254" t="s">
        <v>501</v>
      </c>
      <c r="K567" s="261">
        <v>2000</v>
      </c>
      <c r="L567" s="256">
        <f>Table260616263656667686970717273747577787980818283757_34[[#This Row],[unit Price]]*Table260616263656667686970717273747577787980818283757_34[[#This Row],[TOTAL QUANTITY
(2021 Proposal)]]</f>
        <v>24000</v>
      </c>
      <c r="M567" s="257">
        <v>3</v>
      </c>
      <c r="N567" s="258">
        <v>6000</v>
      </c>
      <c r="O567" s="259">
        <v>3</v>
      </c>
      <c r="P567" s="260">
        <v>6000</v>
      </c>
      <c r="Q567" s="288">
        <v>3</v>
      </c>
      <c r="R567" s="258">
        <v>6000</v>
      </c>
      <c r="S567" s="259">
        <v>3</v>
      </c>
      <c r="T567" s="289">
        <v>6000</v>
      </c>
      <c r="U567" s="290"/>
      <c r="V567" s="291"/>
    </row>
    <row r="568" spans="1:22">
      <c r="A568" s="216" t="s">
        <v>66</v>
      </c>
      <c r="B568" s="230">
        <v>1040503000</v>
      </c>
      <c r="C568" s="303" t="s">
        <v>552</v>
      </c>
      <c r="D568" s="224"/>
      <c r="E568" s="220" t="s">
        <v>607</v>
      </c>
      <c r="F568" s="221" t="s">
        <v>607</v>
      </c>
      <c r="G568" s="222" t="str">
        <f t="shared" si="8"/>
        <v>Wifi Repeater, Wifi Repeater</v>
      </c>
      <c r="H568" s="223">
        <v>0</v>
      </c>
      <c r="I568" s="253">
        <v>1</v>
      </c>
      <c r="J568" s="254" t="s">
        <v>501</v>
      </c>
      <c r="K568" s="261">
        <v>2000</v>
      </c>
      <c r="L568" s="256">
        <f>Table260616263656667686970717273747577787980818283757_34[[#This Row],[unit Price]]*Table260616263656667686970717273747577787980818283757_34[[#This Row],[TOTAL QUANTITY
(2021 Proposal)]]</f>
        <v>2000</v>
      </c>
      <c r="M568" s="257">
        <v>1</v>
      </c>
      <c r="N568" s="258">
        <v>2000</v>
      </c>
      <c r="O568" s="259"/>
      <c r="P568" s="260" t="s">
        <v>55</v>
      </c>
      <c r="Q568" s="288"/>
      <c r="R568" s="258" t="s">
        <v>55</v>
      </c>
      <c r="S568" s="259"/>
      <c r="T568" s="289" t="s">
        <v>55</v>
      </c>
      <c r="U568" s="290"/>
      <c r="V568" s="291"/>
    </row>
    <row r="569" spans="1:22">
      <c r="A569" s="216" t="s">
        <v>67</v>
      </c>
      <c r="B569" s="230">
        <v>1040503000</v>
      </c>
      <c r="C569" s="303" t="s">
        <v>552</v>
      </c>
      <c r="D569" s="224"/>
      <c r="E569" s="220" t="s">
        <v>607</v>
      </c>
      <c r="F569" s="221" t="s">
        <v>607</v>
      </c>
      <c r="G569" s="222" t="str">
        <f t="shared" si="8"/>
        <v>Wifi Repeater, Wifi Repeater</v>
      </c>
      <c r="H569" s="223" t="s">
        <v>517</v>
      </c>
      <c r="I569" s="253">
        <v>1</v>
      </c>
      <c r="J569" s="254" t="s">
        <v>501</v>
      </c>
      <c r="K569" s="261">
        <v>2000</v>
      </c>
      <c r="L569" s="256">
        <f>Table260616263656667686970717273747577787980818283757_34[[#This Row],[unit Price]]*Table260616263656667686970717273747577787980818283757_34[[#This Row],[TOTAL QUANTITY
(2021 Proposal)]]</f>
        <v>2000</v>
      </c>
      <c r="M569" s="257">
        <v>1</v>
      </c>
      <c r="N569" s="258">
        <v>2000</v>
      </c>
      <c r="O569" s="259"/>
      <c r="P569" s="260" t="s">
        <v>55</v>
      </c>
      <c r="Q569" s="288"/>
      <c r="R569" s="258" t="s">
        <v>55</v>
      </c>
      <c r="S569" s="259"/>
      <c r="T569" s="289" t="s">
        <v>55</v>
      </c>
      <c r="U569" s="290"/>
      <c r="V569" s="291"/>
    </row>
    <row r="570" spans="1:22">
      <c r="A570" s="216" t="s">
        <v>72</v>
      </c>
      <c r="B570" s="230">
        <v>1040503000</v>
      </c>
      <c r="C570" s="303" t="s">
        <v>552</v>
      </c>
      <c r="D570" s="224"/>
      <c r="E570" s="220" t="s">
        <v>607</v>
      </c>
      <c r="F570" s="221" t="s">
        <v>607</v>
      </c>
      <c r="G570" s="222" t="str">
        <f t="shared" si="8"/>
        <v>Wifi Repeater, Wifi Repeater</v>
      </c>
      <c r="H570" s="223"/>
      <c r="I570" s="253">
        <v>1</v>
      </c>
      <c r="J570" s="254" t="s">
        <v>501</v>
      </c>
      <c r="K570" s="261">
        <v>2000</v>
      </c>
      <c r="L570" s="256">
        <f>Table260616263656667686970717273747577787980818283757_34[[#This Row],[unit Price]]*Table260616263656667686970717273747577787980818283757_34[[#This Row],[TOTAL QUANTITY
(2021 Proposal)]]</f>
        <v>2000</v>
      </c>
      <c r="M570" s="257">
        <v>1</v>
      </c>
      <c r="N570" s="258">
        <v>2000</v>
      </c>
      <c r="O570" s="259"/>
      <c r="P570" s="260" t="s">
        <v>55</v>
      </c>
      <c r="Q570" s="288"/>
      <c r="R570" s="258" t="s">
        <v>55</v>
      </c>
      <c r="S570" s="259"/>
      <c r="T570" s="289" t="s">
        <v>55</v>
      </c>
      <c r="U570" s="290"/>
      <c r="V570" s="291"/>
    </row>
    <row r="571" spans="1:22">
      <c r="A571" s="216" t="s">
        <v>50</v>
      </c>
      <c r="B571" s="230">
        <v>5020503000</v>
      </c>
      <c r="C571" s="303" t="s">
        <v>608</v>
      </c>
      <c r="D571" s="224"/>
      <c r="E571" s="220" t="s">
        <v>609</v>
      </c>
      <c r="F571" s="221" t="s">
        <v>610</v>
      </c>
      <c r="G571" s="222" t="str">
        <f t="shared" si="8"/>
        <v>Load, Internet Load, 1K</v>
      </c>
      <c r="H571" s="223"/>
      <c r="I571" s="253">
        <v>16</v>
      </c>
      <c r="J571" s="254" t="s">
        <v>611</v>
      </c>
      <c r="K571" s="261">
        <v>1000</v>
      </c>
      <c r="L571" s="256">
        <f>Table260616263656667686970717273747577787980818283757_34[[#This Row],[unit Price]]*Table260616263656667686970717273747577787980818283757_34[[#This Row],[TOTAL QUANTITY
(2021 Proposal)]]</f>
        <v>16000</v>
      </c>
      <c r="M571" s="257">
        <v>4</v>
      </c>
      <c r="N571" s="258">
        <v>4000</v>
      </c>
      <c r="O571" s="259">
        <v>4</v>
      </c>
      <c r="P571" s="260">
        <v>4000</v>
      </c>
      <c r="Q571" s="288">
        <v>4</v>
      </c>
      <c r="R571" s="258">
        <v>4000</v>
      </c>
      <c r="S571" s="259">
        <v>4</v>
      </c>
      <c r="T571" s="289">
        <v>4000</v>
      </c>
      <c r="U571" s="290"/>
      <c r="V571" s="291"/>
    </row>
    <row r="572" spans="1:22">
      <c r="A572" s="216" t="s">
        <v>61</v>
      </c>
      <c r="B572" s="230">
        <v>5020503000</v>
      </c>
      <c r="C572" s="303" t="s">
        <v>608</v>
      </c>
      <c r="D572" s="224"/>
      <c r="E572" s="220" t="s">
        <v>609</v>
      </c>
      <c r="F572" s="221" t="s">
        <v>610</v>
      </c>
      <c r="G572" s="222" t="str">
        <f t="shared" si="8"/>
        <v>Load, Internet Load, 1K</v>
      </c>
      <c r="H572" s="223"/>
      <c r="I572" s="253">
        <v>8</v>
      </c>
      <c r="J572" s="262" t="s">
        <v>611</v>
      </c>
      <c r="K572" s="263">
        <v>1000</v>
      </c>
      <c r="L572" s="256">
        <f>Table260616263656667686970717273747577787980818283757_34[[#This Row],[unit Price]]*Table260616263656667686970717273747577787980818283757_34[[#This Row],[TOTAL QUANTITY
(2021 Proposal)]]</f>
        <v>8000</v>
      </c>
      <c r="M572" s="266">
        <v>2</v>
      </c>
      <c r="N572" s="258">
        <v>2000</v>
      </c>
      <c r="O572" s="267">
        <v>2</v>
      </c>
      <c r="P572" s="260">
        <v>2000</v>
      </c>
      <c r="Q572" s="294">
        <v>2</v>
      </c>
      <c r="R572" s="258">
        <v>2000</v>
      </c>
      <c r="S572" s="309">
        <v>2</v>
      </c>
      <c r="T572" s="289">
        <v>2000</v>
      </c>
      <c r="U572" s="290"/>
      <c r="V572" s="291"/>
    </row>
    <row r="573" spans="1:22">
      <c r="A573" s="216" t="s">
        <v>66</v>
      </c>
      <c r="B573" s="230">
        <v>5020503000</v>
      </c>
      <c r="C573" s="303" t="s">
        <v>608</v>
      </c>
      <c r="D573" s="224"/>
      <c r="E573" s="220" t="s">
        <v>609</v>
      </c>
      <c r="F573" s="221" t="s">
        <v>610</v>
      </c>
      <c r="G573" s="222" t="str">
        <f t="shared" si="8"/>
        <v>Load, Internet Load, 1K</v>
      </c>
      <c r="H573" s="223">
        <v>12</v>
      </c>
      <c r="I573" s="253">
        <v>12</v>
      </c>
      <c r="J573" s="254" t="s">
        <v>611</v>
      </c>
      <c r="K573" s="261">
        <v>1000</v>
      </c>
      <c r="L573" s="256">
        <f>Table260616263656667686970717273747577787980818283757_34[[#This Row],[unit Price]]*Table260616263656667686970717273747577787980818283757_34[[#This Row],[TOTAL QUANTITY
(2021 Proposal)]]</f>
        <v>12000</v>
      </c>
      <c r="M573" s="257">
        <v>3</v>
      </c>
      <c r="N573" s="258">
        <v>3000</v>
      </c>
      <c r="O573" s="259">
        <v>3</v>
      </c>
      <c r="P573" s="260">
        <v>3000</v>
      </c>
      <c r="Q573" s="288">
        <v>3</v>
      </c>
      <c r="R573" s="258">
        <v>3000</v>
      </c>
      <c r="S573" s="259">
        <v>3</v>
      </c>
      <c r="T573" s="289">
        <v>3000</v>
      </c>
      <c r="U573" s="290"/>
      <c r="V573" s="291"/>
    </row>
    <row r="574" spans="1:22">
      <c r="A574" s="216" t="s">
        <v>70</v>
      </c>
      <c r="B574" s="230">
        <v>5020503000</v>
      </c>
      <c r="C574" s="303" t="s">
        <v>608</v>
      </c>
      <c r="D574" s="224"/>
      <c r="E574" s="220" t="s">
        <v>609</v>
      </c>
      <c r="F574" s="221" t="s">
        <v>610</v>
      </c>
      <c r="G574" s="222" t="str">
        <f t="shared" si="8"/>
        <v>Load, Internet Load, 1K</v>
      </c>
      <c r="H574" s="223"/>
      <c r="I574" s="253">
        <v>12</v>
      </c>
      <c r="J574" s="254" t="s">
        <v>611</v>
      </c>
      <c r="K574" s="261">
        <v>1000</v>
      </c>
      <c r="L574" s="256">
        <f>Table260616263656667686970717273747577787980818283757_34[[#This Row],[unit Price]]*Table260616263656667686970717273747577787980818283757_34[[#This Row],[TOTAL QUANTITY
(2021 Proposal)]]</f>
        <v>12000</v>
      </c>
      <c r="M574" s="257">
        <v>3</v>
      </c>
      <c r="N574" s="258">
        <v>3000</v>
      </c>
      <c r="O574" s="259">
        <v>3</v>
      </c>
      <c r="P574" s="260">
        <v>3000</v>
      </c>
      <c r="Q574" s="288">
        <v>3</v>
      </c>
      <c r="R574" s="258">
        <v>3000</v>
      </c>
      <c r="S574" s="259">
        <v>3</v>
      </c>
      <c r="T574" s="289">
        <v>3000</v>
      </c>
      <c r="U574" s="290"/>
      <c r="V574" s="291"/>
    </row>
    <row r="575" spans="1:22">
      <c r="A575" s="216" t="s">
        <v>57</v>
      </c>
      <c r="B575" s="230">
        <v>5020503000</v>
      </c>
      <c r="C575" s="303" t="s">
        <v>608</v>
      </c>
      <c r="D575" s="224"/>
      <c r="E575" s="220" t="s">
        <v>609</v>
      </c>
      <c r="F575" s="221" t="s">
        <v>612</v>
      </c>
      <c r="G575" s="222" t="str">
        <f t="shared" si="8"/>
        <v>Load, Internet Load, 2K</v>
      </c>
      <c r="H575" s="223">
        <v>12</v>
      </c>
      <c r="I575" s="253">
        <v>12</v>
      </c>
      <c r="J575" s="254" t="s">
        <v>611</v>
      </c>
      <c r="K575" s="261">
        <v>2000</v>
      </c>
      <c r="L575" s="256">
        <f>Table260616263656667686970717273747577787980818283757_34[[#This Row],[unit Price]]*Table260616263656667686970717273747577787980818283757_34[[#This Row],[TOTAL QUANTITY
(2021 Proposal)]]</f>
        <v>24000</v>
      </c>
      <c r="M575" s="257">
        <v>3</v>
      </c>
      <c r="N575" s="258">
        <v>6000</v>
      </c>
      <c r="O575" s="259">
        <v>3</v>
      </c>
      <c r="P575" s="260">
        <v>6000</v>
      </c>
      <c r="Q575" s="288">
        <v>3</v>
      </c>
      <c r="R575" s="258">
        <v>6000</v>
      </c>
      <c r="S575" s="259">
        <v>3</v>
      </c>
      <c r="T575" s="289">
        <v>6000</v>
      </c>
      <c r="U575" s="290"/>
      <c r="V575" s="291"/>
    </row>
    <row r="576" spans="1:22">
      <c r="A576" s="216" t="s">
        <v>58</v>
      </c>
      <c r="B576" s="230">
        <v>5020503000</v>
      </c>
      <c r="C576" s="303" t="s">
        <v>608</v>
      </c>
      <c r="D576" s="224"/>
      <c r="E576" s="220" t="s">
        <v>609</v>
      </c>
      <c r="F576" s="221" t="s">
        <v>612</v>
      </c>
      <c r="G576" s="222" t="str">
        <f t="shared" si="8"/>
        <v>Load, Internet Load, 2K</v>
      </c>
      <c r="H576" s="223">
        <v>1333.33</v>
      </c>
      <c r="I576" s="253">
        <v>1</v>
      </c>
      <c r="J576" s="254" t="s">
        <v>611</v>
      </c>
      <c r="K576" s="261">
        <v>2000</v>
      </c>
      <c r="L576" s="256">
        <f>Table260616263656667686970717273747577787980818283757_34[[#This Row],[unit Price]]*Table260616263656667686970717273747577787980818283757_34[[#This Row],[TOTAL QUANTITY
(2021 Proposal)]]</f>
        <v>2000</v>
      </c>
      <c r="M576" s="257">
        <v>1</v>
      </c>
      <c r="N576" s="258">
        <v>2000</v>
      </c>
      <c r="O576" s="259"/>
      <c r="P576" s="260" t="s">
        <v>55</v>
      </c>
      <c r="Q576" s="288"/>
      <c r="R576" s="258" t="s">
        <v>55</v>
      </c>
      <c r="S576" s="259"/>
      <c r="T576" s="289" t="s">
        <v>55</v>
      </c>
      <c r="U576" s="290"/>
      <c r="V576" s="291"/>
    </row>
    <row r="577" spans="1:22">
      <c r="A577" s="216" t="s">
        <v>59</v>
      </c>
      <c r="B577" s="230">
        <v>5020503000</v>
      </c>
      <c r="C577" s="303" t="s">
        <v>608</v>
      </c>
      <c r="D577" s="224"/>
      <c r="E577" s="220" t="s">
        <v>609</v>
      </c>
      <c r="F577" s="221" t="s">
        <v>612</v>
      </c>
      <c r="G577" s="222" t="str">
        <f t="shared" si="8"/>
        <v>Load, Internet Load, 2K</v>
      </c>
      <c r="H577" s="223">
        <v>8</v>
      </c>
      <c r="I577" s="253">
        <v>8</v>
      </c>
      <c r="J577" s="262" t="s">
        <v>611</v>
      </c>
      <c r="K577" s="263">
        <v>2000</v>
      </c>
      <c r="L577" s="256">
        <f>Table260616263656667686970717273747577787980818283757_34[[#This Row],[unit Price]]*Table260616263656667686970717273747577787980818283757_34[[#This Row],[TOTAL QUANTITY
(2021 Proposal)]]</f>
        <v>16000</v>
      </c>
      <c r="M577" s="264">
        <v>2</v>
      </c>
      <c r="N577" s="258">
        <v>4000</v>
      </c>
      <c r="O577" s="265">
        <v>2</v>
      </c>
      <c r="P577" s="260">
        <v>4000</v>
      </c>
      <c r="Q577" s="292">
        <v>2</v>
      </c>
      <c r="R577" s="258">
        <v>4000</v>
      </c>
      <c r="S577" s="293">
        <v>2</v>
      </c>
      <c r="T577" s="289">
        <v>4000</v>
      </c>
      <c r="U577" s="290"/>
      <c r="V577" s="291"/>
    </row>
    <row r="578" spans="1:22">
      <c r="A578" s="216" t="s">
        <v>72</v>
      </c>
      <c r="B578" s="230">
        <v>5020503000</v>
      </c>
      <c r="C578" s="303" t="s">
        <v>608</v>
      </c>
      <c r="D578" s="224"/>
      <c r="E578" s="220" t="s">
        <v>609</v>
      </c>
      <c r="F578" s="221" t="s">
        <v>612</v>
      </c>
      <c r="G578" s="222" t="str">
        <f t="shared" si="8"/>
        <v>Load, Internet Load, 2K</v>
      </c>
      <c r="H578" s="223"/>
      <c r="I578" s="253">
        <v>4</v>
      </c>
      <c r="J578" s="254" t="s">
        <v>611</v>
      </c>
      <c r="K578" s="261">
        <v>2000</v>
      </c>
      <c r="L578" s="256">
        <f>Table260616263656667686970717273747577787980818283757_34[[#This Row],[unit Price]]*Table260616263656667686970717273747577787980818283757_34[[#This Row],[TOTAL QUANTITY
(2021 Proposal)]]</f>
        <v>8000</v>
      </c>
      <c r="M578" s="257">
        <v>1</v>
      </c>
      <c r="N578" s="258">
        <v>2000</v>
      </c>
      <c r="O578" s="259">
        <v>1</v>
      </c>
      <c r="P578" s="260">
        <v>2000</v>
      </c>
      <c r="Q578" s="288">
        <v>1</v>
      </c>
      <c r="R578" s="258">
        <v>2000</v>
      </c>
      <c r="S578" s="259">
        <v>1</v>
      </c>
      <c r="T578" s="289">
        <v>2000</v>
      </c>
      <c r="U578" s="290"/>
      <c r="V578" s="291"/>
    </row>
    <row r="579" spans="1:22">
      <c r="A579" s="216" t="s">
        <v>67</v>
      </c>
      <c r="B579" s="230">
        <v>5020503000</v>
      </c>
      <c r="C579" s="303" t="s">
        <v>608</v>
      </c>
      <c r="D579" s="224"/>
      <c r="E579" s="220" t="s">
        <v>609</v>
      </c>
      <c r="F579" s="221" t="s">
        <v>613</v>
      </c>
      <c r="G579" s="222" t="str">
        <f t="shared" si="8"/>
        <v>Load, Internet Load, 600</v>
      </c>
      <c r="H579" s="223" t="s">
        <v>517</v>
      </c>
      <c r="I579" s="253">
        <v>20</v>
      </c>
      <c r="J579" s="254" t="s">
        <v>611</v>
      </c>
      <c r="K579" s="261">
        <v>600</v>
      </c>
      <c r="L579" s="256">
        <f>Table260616263656667686970717273747577787980818283757_34[[#This Row],[unit Price]]*Table260616263656667686970717273747577787980818283757_34[[#This Row],[TOTAL QUANTITY
(2021 Proposal)]]</f>
        <v>12000</v>
      </c>
      <c r="M579" s="257">
        <v>5</v>
      </c>
      <c r="N579" s="258">
        <v>3000</v>
      </c>
      <c r="O579" s="259">
        <v>5</v>
      </c>
      <c r="P579" s="260">
        <v>3000</v>
      </c>
      <c r="Q579" s="288">
        <v>5</v>
      </c>
      <c r="R579" s="258">
        <v>3000</v>
      </c>
      <c r="S579" s="259">
        <v>5</v>
      </c>
      <c r="T579" s="289">
        <v>3000</v>
      </c>
      <c r="U579" s="290"/>
      <c r="V579" s="291"/>
    </row>
    <row r="580" spans="1:22">
      <c r="A580" s="216" t="s">
        <v>533</v>
      </c>
      <c r="B580" s="230">
        <v>5020503000</v>
      </c>
      <c r="C580" s="303" t="s">
        <v>608</v>
      </c>
      <c r="D580" s="224"/>
      <c r="E580" s="220" t="s">
        <v>609</v>
      </c>
      <c r="F580" s="221" t="s">
        <v>614</v>
      </c>
      <c r="G580" s="222" t="str">
        <f t="shared" si="8"/>
        <v>Load, Internet Load,500</v>
      </c>
      <c r="H580" s="223"/>
      <c r="I580" s="253">
        <v>12</v>
      </c>
      <c r="J580" s="254" t="s">
        <v>611</v>
      </c>
      <c r="K580" s="261">
        <v>500</v>
      </c>
      <c r="L580" s="256">
        <f>Table260616263656667686970717273747577787980818283757_34[[#This Row],[unit Price]]*Table260616263656667686970717273747577787980818283757_34[[#This Row],[TOTAL QUANTITY
(2021 Proposal)]]</f>
        <v>6000</v>
      </c>
      <c r="M580" s="257">
        <v>3</v>
      </c>
      <c r="N580" s="258">
        <v>1500</v>
      </c>
      <c r="O580" s="259">
        <v>3</v>
      </c>
      <c r="P580" s="260">
        <v>1500</v>
      </c>
      <c r="Q580" s="288">
        <v>3</v>
      </c>
      <c r="R580" s="258">
        <v>1500</v>
      </c>
      <c r="S580" s="259">
        <v>3</v>
      </c>
      <c r="T580" s="289">
        <v>1500</v>
      </c>
      <c r="U580" s="290"/>
      <c r="V580" s="291"/>
    </row>
    <row r="581" spans="1:22">
      <c r="A581" s="216" t="s">
        <v>50</v>
      </c>
      <c r="B581" s="312">
        <v>5020321003</v>
      </c>
      <c r="C581" s="303" t="s">
        <v>615</v>
      </c>
      <c r="D581" s="224"/>
      <c r="E581" s="220" t="s">
        <v>616</v>
      </c>
      <c r="F581" s="221" t="s">
        <v>617</v>
      </c>
      <c r="G581" s="222" t="str">
        <f t="shared" si="8"/>
        <v>Cable, HDMI cable 2 meters</v>
      </c>
      <c r="H581" s="223"/>
      <c r="I581" s="253">
        <v>2</v>
      </c>
      <c r="J581" s="254" t="s">
        <v>44</v>
      </c>
      <c r="K581" s="261">
        <v>999</v>
      </c>
      <c r="L581" s="256">
        <f>Table260616263656667686970717273747577787980818283757_34[[#This Row],[unit Price]]*Table260616263656667686970717273747577787980818283757_34[[#This Row],[TOTAL QUANTITY
(2021 Proposal)]]</f>
        <v>1998</v>
      </c>
      <c r="M581" s="257">
        <v>1</v>
      </c>
      <c r="N581" s="258">
        <v>999</v>
      </c>
      <c r="O581" s="259">
        <v>1</v>
      </c>
      <c r="P581" s="260">
        <v>999</v>
      </c>
      <c r="Q581" s="288"/>
      <c r="R581" s="258" t="s">
        <v>55</v>
      </c>
      <c r="S581" s="259"/>
      <c r="T581" s="289" t="s">
        <v>55</v>
      </c>
      <c r="U581" s="290"/>
      <c r="V581" s="291"/>
    </row>
    <row r="582" spans="1:22">
      <c r="A582" s="216" t="s">
        <v>50</v>
      </c>
      <c r="B582" s="312">
        <v>5020321003</v>
      </c>
      <c r="C582" s="303" t="s">
        <v>615</v>
      </c>
      <c r="D582" s="224"/>
      <c r="E582" s="220" t="s">
        <v>618</v>
      </c>
      <c r="F582" s="221" t="s">
        <v>619</v>
      </c>
      <c r="G582" s="222" t="str">
        <f t="shared" si="8"/>
        <v>Connector, RJ45 Clips</v>
      </c>
      <c r="H582" s="223"/>
      <c r="I582" s="253">
        <v>5</v>
      </c>
      <c r="J582" s="254" t="s">
        <v>620</v>
      </c>
      <c r="K582" s="261">
        <v>500</v>
      </c>
      <c r="L582" s="256">
        <f>Table260616263656667686970717273747577787980818283757_34[[#This Row],[unit Price]]*Table260616263656667686970717273747577787980818283757_34[[#This Row],[TOTAL QUANTITY
(2021 Proposal)]]</f>
        <v>2500</v>
      </c>
      <c r="M582" s="257">
        <v>5</v>
      </c>
      <c r="N582" s="258">
        <v>2500</v>
      </c>
      <c r="O582" s="259"/>
      <c r="P582" s="260" t="s">
        <v>55</v>
      </c>
      <c r="Q582" s="288"/>
      <c r="R582" s="258" t="s">
        <v>55</v>
      </c>
      <c r="S582" s="259"/>
      <c r="T582" s="289" t="s">
        <v>55</v>
      </c>
      <c r="U582" s="290"/>
      <c r="V582" s="291"/>
    </row>
    <row r="583" spans="1:22">
      <c r="A583" s="216" t="s">
        <v>533</v>
      </c>
      <c r="B583" s="312">
        <v>5020321003</v>
      </c>
      <c r="C583" s="303" t="s">
        <v>615</v>
      </c>
      <c r="D583" s="224"/>
      <c r="E583" s="220" t="s">
        <v>621</v>
      </c>
      <c r="F583" s="221" t="s">
        <v>622</v>
      </c>
      <c r="G583" s="222" t="str">
        <f t="shared" si="8"/>
        <v>DVD Disc, DVD Rewritable, 4x speed, 4.7GB capacity</v>
      </c>
      <c r="H583" s="223"/>
      <c r="I583" s="253">
        <v>40</v>
      </c>
      <c r="J583" s="254" t="s">
        <v>44</v>
      </c>
      <c r="K583" s="261">
        <v>12</v>
      </c>
      <c r="L583" s="256">
        <f>Table260616263656667686970717273747577787980818283757_34[[#This Row],[unit Price]]*Table260616263656667686970717273747577787980818283757_34[[#This Row],[TOTAL QUANTITY
(2021 Proposal)]]</f>
        <v>480</v>
      </c>
      <c r="M583" s="257">
        <v>10</v>
      </c>
      <c r="N583" s="258">
        <v>120</v>
      </c>
      <c r="O583" s="259">
        <v>10</v>
      </c>
      <c r="P583" s="260">
        <v>120</v>
      </c>
      <c r="Q583" s="288">
        <v>10</v>
      </c>
      <c r="R583" s="258">
        <v>120</v>
      </c>
      <c r="S583" s="259">
        <v>10</v>
      </c>
      <c r="T583" s="289">
        <v>120</v>
      </c>
      <c r="U583" s="290"/>
      <c r="V583" s="291"/>
    </row>
    <row r="584" spans="1:22">
      <c r="A584" s="216" t="s">
        <v>50</v>
      </c>
      <c r="B584" s="312">
        <v>5020321003</v>
      </c>
      <c r="C584" s="229" t="s">
        <v>615</v>
      </c>
      <c r="D584" s="219"/>
      <c r="E584" s="220" t="s">
        <v>623</v>
      </c>
      <c r="F584" s="221" t="s">
        <v>624</v>
      </c>
      <c r="G584" s="222" t="str">
        <f t="shared" si="8"/>
        <v>Hard Drive, SSD, 250 GB</v>
      </c>
      <c r="H584" s="223"/>
      <c r="I584" s="253">
        <v>10</v>
      </c>
      <c r="J584" s="254" t="s">
        <v>501</v>
      </c>
      <c r="K584" s="255">
        <v>2500</v>
      </c>
      <c r="L584" s="256">
        <f>Table260616263656667686970717273747577787980818283757_34[[#This Row],[unit Price]]*Table260616263656667686970717273747577787980818283757_34[[#This Row],[TOTAL QUANTITY
(2021 Proposal)]]</f>
        <v>25000</v>
      </c>
      <c r="M584" s="257">
        <v>10</v>
      </c>
      <c r="N584" s="258">
        <v>25000</v>
      </c>
      <c r="O584" s="259"/>
      <c r="P584" s="260"/>
      <c r="Q584" s="288"/>
      <c r="R584" s="258"/>
      <c r="S584" s="259"/>
      <c r="T584" s="289"/>
      <c r="U584" s="290"/>
      <c r="V584" s="291"/>
    </row>
    <row r="585" spans="1:22">
      <c r="A585" s="216" t="s">
        <v>50</v>
      </c>
      <c r="B585" s="312">
        <v>5020321003</v>
      </c>
      <c r="C585" s="303" t="s">
        <v>615</v>
      </c>
      <c r="D585" s="224"/>
      <c r="E585" s="220" t="s">
        <v>625</v>
      </c>
      <c r="F585" s="221" t="s">
        <v>626</v>
      </c>
      <c r="G585" s="222" t="str">
        <f t="shared" si="8"/>
        <v>Network Cable, CAT. 6E</v>
      </c>
      <c r="H585" s="223"/>
      <c r="I585" s="253">
        <v>2</v>
      </c>
      <c r="J585" s="254" t="s">
        <v>627</v>
      </c>
      <c r="K585" s="261">
        <v>6000</v>
      </c>
      <c r="L585" s="256">
        <f>Table260616263656667686970717273747577787980818283757_34[[#This Row],[unit Price]]*Table260616263656667686970717273747577787980818283757_34[[#This Row],[TOTAL QUANTITY
(2021 Proposal)]]</f>
        <v>12000</v>
      </c>
      <c r="M585" s="257">
        <v>1</v>
      </c>
      <c r="N585" s="258">
        <v>6000</v>
      </c>
      <c r="O585" s="259"/>
      <c r="P585" s="260" t="s">
        <v>55</v>
      </c>
      <c r="Q585" s="288"/>
      <c r="R585" s="258" t="s">
        <v>55</v>
      </c>
      <c r="S585" s="259">
        <v>1</v>
      </c>
      <c r="T585" s="289">
        <v>6000</v>
      </c>
      <c r="U585" s="290"/>
      <c r="V585" s="291"/>
    </row>
    <row r="586" spans="1:22">
      <c r="A586" s="216" t="s">
        <v>50</v>
      </c>
      <c r="B586" s="312">
        <v>5020321003</v>
      </c>
      <c r="C586" s="229" t="s">
        <v>615</v>
      </c>
      <c r="D586" s="219"/>
      <c r="E586" s="220" t="s">
        <v>628</v>
      </c>
      <c r="F586" s="221" t="s">
        <v>55</v>
      </c>
      <c r="G586" s="222" t="str">
        <f t="shared" si="8"/>
        <v xml:space="preserve">Power Supply, </v>
      </c>
      <c r="H586" s="223"/>
      <c r="I586" s="253">
        <v>10</v>
      </c>
      <c r="J586" s="254" t="s">
        <v>501</v>
      </c>
      <c r="K586" s="255">
        <v>2500</v>
      </c>
      <c r="L586" s="256">
        <f>Table260616263656667686970717273747577787980818283757_34[[#This Row],[unit Price]]*Table260616263656667686970717273747577787980818283757_34[[#This Row],[TOTAL QUANTITY
(2021 Proposal)]]</f>
        <v>25000</v>
      </c>
      <c r="M586" s="257">
        <v>10</v>
      </c>
      <c r="N586" s="258">
        <v>25000</v>
      </c>
      <c r="O586" s="259"/>
      <c r="P586" s="260"/>
      <c r="Q586" s="288"/>
      <c r="R586" s="258"/>
      <c r="S586" s="259"/>
      <c r="T586" s="289"/>
      <c r="U586" s="290"/>
      <c r="V586" s="291"/>
    </row>
    <row r="587" spans="1:22">
      <c r="A587" s="216" t="s">
        <v>58</v>
      </c>
      <c r="B587" s="312">
        <v>5020321003</v>
      </c>
      <c r="C587" s="229" t="s">
        <v>615</v>
      </c>
      <c r="D587" s="219"/>
      <c r="E587" s="220" t="s">
        <v>629</v>
      </c>
      <c r="F587" s="221" t="s">
        <v>630</v>
      </c>
      <c r="G587" s="222" t="str">
        <f t="shared" si="8"/>
        <v>Printer Drum, Ricoh IM 2000</v>
      </c>
      <c r="H587" s="223"/>
      <c r="I587" s="253">
        <v>1</v>
      </c>
      <c r="J587" s="254" t="s">
        <v>501</v>
      </c>
      <c r="K587" s="255">
        <v>12000</v>
      </c>
      <c r="L587" s="256">
        <f>Table260616263656667686970717273747577787980818283757_34[[#This Row],[unit Price]]*Table260616263656667686970717273747577787980818283757_34[[#This Row],[TOTAL QUANTITY
(2021 Proposal)]]</f>
        <v>12000</v>
      </c>
      <c r="M587" s="257">
        <v>1</v>
      </c>
      <c r="N587" s="258">
        <v>12000</v>
      </c>
      <c r="O587" s="259"/>
      <c r="P587" s="260"/>
      <c r="Q587" s="288"/>
      <c r="R587" s="258"/>
      <c r="S587" s="259"/>
      <c r="T587" s="289"/>
      <c r="U587" s="290"/>
      <c r="V587" s="291"/>
    </row>
    <row r="588" spans="1:22">
      <c r="A588" s="216" t="s">
        <v>73</v>
      </c>
      <c r="B588" s="312">
        <v>1040401000</v>
      </c>
      <c r="C588" s="229" t="s">
        <v>631</v>
      </c>
      <c r="D588" s="219"/>
      <c r="E588" s="220" t="s">
        <v>632</v>
      </c>
      <c r="F588" s="221" t="s">
        <v>633</v>
      </c>
      <c r="G588" s="222" t="str">
        <f t="shared" ref="G588:G651" si="9">CONCATENATE(E588,", ",F588,)</f>
        <v>Printer Ink, For Procured Printer - set</v>
      </c>
      <c r="H588" s="223"/>
      <c r="I588" s="253">
        <v>16</v>
      </c>
      <c r="J588" s="254" t="s">
        <v>36</v>
      </c>
      <c r="K588" s="255">
        <v>3500</v>
      </c>
      <c r="L588" s="256">
        <f>Table260616263656667686970717273747577787980818283757_34[[#This Row],[unit Price]]*Table260616263656667686970717273747577787980818283757_34[[#This Row],[TOTAL QUANTITY
(2021 Proposal)]]</f>
        <v>56000</v>
      </c>
      <c r="M588" s="257">
        <v>4</v>
      </c>
      <c r="N588" s="258">
        <v>10000</v>
      </c>
      <c r="O588" s="259">
        <v>4</v>
      </c>
      <c r="P588" s="260"/>
      <c r="Q588" s="288">
        <v>4</v>
      </c>
      <c r="R588" s="258"/>
      <c r="S588" s="259">
        <v>4</v>
      </c>
      <c r="T588" s="289"/>
      <c r="U588" s="290"/>
      <c r="V588" s="291"/>
    </row>
    <row r="589" spans="1:22">
      <c r="A589" s="216" t="s">
        <v>59</v>
      </c>
      <c r="B589" s="312">
        <v>1040401000</v>
      </c>
      <c r="C589" s="229" t="s">
        <v>631</v>
      </c>
      <c r="D589" s="224"/>
      <c r="E589" s="220" t="s">
        <v>632</v>
      </c>
      <c r="F589" s="221" t="s">
        <v>634</v>
      </c>
      <c r="G589" s="222" t="str">
        <f t="shared" si="9"/>
        <v>Printer Ink, Brother BT-5000-cyan</v>
      </c>
      <c r="H589" s="223"/>
      <c r="I589" s="253">
        <v>8</v>
      </c>
      <c r="J589" s="262" t="s">
        <v>91</v>
      </c>
      <c r="K589" s="263">
        <v>390</v>
      </c>
      <c r="L589" s="256">
        <f>Table260616263656667686970717273747577787980818283757_34[[#This Row],[unit Price]]*Table260616263656667686970717273747577787980818283757_34[[#This Row],[TOTAL QUANTITY
(2021 Proposal)]]</f>
        <v>3120</v>
      </c>
      <c r="M589" s="264">
        <v>2</v>
      </c>
      <c r="N589" s="258">
        <v>780</v>
      </c>
      <c r="O589" s="265">
        <v>2</v>
      </c>
      <c r="P589" s="260">
        <v>780</v>
      </c>
      <c r="Q589" s="292">
        <v>3</v>
      </c>
      <c r="R589" s="258">
        <v>1170</v>
      </c>
      <c r="S589" s="293">
        <v>1</v>
      </c>
      <c r="T589" s="289">
        <v>390</v>
      </c>
      <c r="U589" s="290"/>
      <c r="V589" s="291"/>
    </row>
    <row r="590" spans="1:22">
      <c r="A590" s="216" t="s">
        <v>59</v>
      </c>
      <c r="B590" s="312">
        <v>1040401000</v>
      </c>
      <c r="C590" s="229" t="s">
        <v>631</v>
      </c>
      <c r="D590" s="224"/>
      <c r="E590" s="220" t="s">
        <v>632</v>
      </c>
      <c r="F590" s="221" t="s">
        <v>635</v>
      </c>
      <c r="G590" s="222" t="str">
        <f t="shared" si="9"/>
        <v>Printer Ink, Brother BT-5000-magenta</v>
      </c>
      <c r="H590" s="223"/>
      <c r="I590" s="253">
        <v>8</v>
      </c>
      <c r="J590" s="262" t="s">
        <v>91</v>
      </c>
      <c r="K590" s="263">
        <v>390</v>
      </c>
      <c r="L590" s="256">
        <f>Table260616263656667686970717273747577787980818283757_34[[#This Row],[unit Price]]*Table260616263656667686970717273747577787980818283757_34[[#This Row],[TOTAL QUANTITY
(2021 Proposal)]]</f>
        <v>3120</v>
      </c>
      <c r="M590" s="264">
        <v>2</v>
      </c>
      <c r="N590" s="258">
        <v>780</v>
      </c>
      <c r="O590" s="265">
        <v>2</v>
      </c>
      <c r="P590" s="260">
        <v>780</v>
      </c>
      <c r="Q590" s="292">
        <v>3</v>
      </c>
      <c r="R590" s="258">
        <v>1170</v>
      </c>
      <c r="S590" s="293">
        <v>1</v>
      </c>
      <c r="T590" s="289">
        <v>390</v>
      </c>
      <c r="U590" s="290"/>
      <c r="V590" s="291"/>
    </row>
    <row r="591" spans="1:22">
      <c r="A591" s="216" t="s">
        <v>59</v>
      </c>
      <c r="B591" s="312">
        <v>1040401000</v>
      </c>
      <c r="C591" s="229" t="s">
        <v>631</v>
      </c>
      <c r="D591" s="224"/>
      <c r="E591" s="220" t="s">
        <v>632</v>
      </c>
      <c r="F591" s="221" t="s">
        <v>636</v>
      </c>
      <c r="G591" s="222" t="str">
        <f t="shared" si="9"/>
        <v>Printer Ink, Brother BT-5000-yellow</v>
      </c>
      <c r="H591" s="223"/>
      <c r="I591" s="253">
        <v>8</v>
      </c>
      <c r="J591" s="262" t="s">
        <v>91</v>
      </c>
      <c r="K591" s="263">
        <v>390</v>
      </c>
      <c r="L591" s="256">
        <f>Table260616263656667686970717273747577787980818283757_34[[#This Row],[unit Price]]*Table260616263656667686970717273747577787980818283757_34[[#This Row],[TOTAL QUANTITY
(2021 Proposal)]]</f>
        <v>3120</v>
      </c>
      <c r="M591" s="264">
        <v>2</v>
      </c>
      <c r="N591" s="258">
        <v>780</v>
      </c>
      <c r="O591" s="265">
        <v>2</v>
      </c>
      <c r="P591" s="260">
        <v>780</v>
      </c>
      <c r="Q591" s="292">
        <v>3</v>
      </c>
      <c r="R591" s="258">
        <v>1170</v>
      </c>
      <c r="S591" s="293">
        <v>1</v>
      </c>
      <c r="T591" s="289">
        <v>390</v>
      </c>
      <c r="U591" s="290"/>
      <c r="V591" s="291"/>
    </row>
    <row r="592" spans="1:22">
      <c r="A592" s="216" t="s">
        <v>59</v>
      </c>
      <c r="B592" s="312">
        <v>1040401000</v>
      </c>
      <c r="C592" s="229" t="s">
        <v>631</v>
      </c>
      <c r="D592" s="224"/>
      <c r="E592" s="220" t="s">
        <v>632</v>
      </c>
      <c r="F592" s="221" t="s">
        <v>637</v>
      </c>
      <c r="G592" s="222" t="str">
        <f t="shared" si="9"/>
        <v>Printer Ink, Brother BTD-60BK-black</v>
      </c>
      <c r="H592" s="223"/>
      <c r="I592" s="253">
        <v>12</v>
      </c>
      <c r="J592" s="262" t="s">
        <v>91</v>
      </c>
      <c r="K592" s="263">
        <v>390</v>
      </c>
      <c r="L592" s="256">
        <f>Table260616263656667686970717273747577787980818283757_34[[#This Row],[unit Price]]*Table260616263656667686970717273747577787980818283757_34[[#This Row],[TOTAL QUANTITY
(2021 Proposal)]]</f>
        <v>4680</v>
      </c>
      <c r="M592" s="264">
        <v>4</v>
      </c>
      <c r="N592" s="258">
        <v>1560</v>
      </c>
      <c r="O592" s="265">
        <v>4</v>
      </c>
      <c r="P592" s="260">
        <v>1560</v>
      </c>
      <c r="Q592" s="292">
        <v>3</v>
      </c>
      <c r="R592" s="258">
        <v>1170</v>
      </c>
      <c r="S592" s="293">
        <v>1</v>
      </c>
      <c r="T592" s="289">
        <v>390</v>
      </c>
      <c r="U592" s="290"/>
      <c r="V592" s="291"/>
    </row>
    <row r="593" spans="1:22">
      <c r="A593" s="216" t="s">
        <v>533</v>
      </c>
      <c r="B593" s="312">
        <v>1040401000</v>
      </c>
      <c r="C593" s="229" t="s">
        <v>631</v>
      </c>
      <c r="D593" s="224"/>
      <c r="E593" s="220" t="s">
        <v>632</v>
      </c>
      <c r="F593" s="221" t="s">
        <v>638</v>
      </c>
      <c r="G593" s="222" t="str">
        <f t="shared" si="9"/>
        <v>Printer Ink, Epson Ink,  Color</v>
      </c>
      <c r="H593" s="223"/>
      <c r="I593" s="253">
        <v>4</v>
      </c>
      <c r="J593" s="254" t="s">
        <v>36</v>
      </c>
      <c r="K593" s="261">
        <v>1200</v>
      </c>
      <c r="L593" s="256">
        <f>Table260616263656667686970717273747577787980818283757_34[[#This Row],[unit Price]]*Table260616263656667686970717273747577787980818283757_34[[#This Row],[TOTAL QUANTITY
(2021 Proposal)]]</f>
        <v>4800</v>
      </c>
      <c r="M593" s="257">
        <v>1</v>
      </c>
      <c r="N593" s="258">
        <v>1200</v>
      </c>
      <c r="O593" s="259">
        <v>1</v>
      </c>
      <c r="P593" s="260">
        <v>1200</v>
      </c>
      <c r="Q593" s="288">
        <v>1</v>
      </c>
      <c r="R593" s="258">
        <v>1200</v>
      </c>
      <c r="S593" s="259">
        <v>1</v>
      </c>
      <c r="T593" s="289">
        <v>1200</v>
      </c>
      <c r="U593" s="290"/>
      <c r="V593" s="291"/>
    </row>
    <row r="594" spans="1:22">
      <c r="A594" s="216" t="s">
        <v>62</v>
      </c>
      <c r="B594" s="312">
        <v>1040401000</v>
      </c>
      <c r="C594" s="229" t="s">
        <v>631</v>
      </c>
      <c r="D594" s="224"/>
      <c r="E594" s="220" t="s">
        <v>632</v>
      </c>
      <c r="F594" s="221" t="s">
        <v>639</v>
      </c>
      <c r="G594" s="222" t="str">
        <f t="shared" si="9"/>
        <v>Printer Ink, Epson Ink, black, 003</v>
      </c>
      <c r="H594" s="223"/>
      <c r="I594" s="253">
        <v>10</v>
      </c>
      <c r="J594" s="262" t="s">
        <v>640</v>
      </c>
      <c r="K594" s="263">
        <v>400</v>
      </c>
      <c r="L594" s="256">
        <f>Table260616263656667686970717273747577787980818283757_34[[#This Row],[unit Price]]*Table260616263656667686970717273747577787980818283757_34[[#This Row],[TOTAL QUANTITY
(2021 Proposal)]]</f>
        <v>4000</v>
      </c>
      <c r="M594" s="266">
        <v>10</v>
      </c>
      <c r="N594" s="258">
        <v>4000</v>
      </c>
      <c r="O594" s="267"/>
      <c r="P594" s="260" t="s">
        <v>55</v>
      </c>
      <c r="Q594" s="294"/>
      <c r="R594" s="258" t="s">
        <v>55</v>
      </c>
      <c r="S594" s="309"/>
      <c r="T594" s="289" t="s">
        <v>55</v>
      </c>
      <c r="U594" s="290"/>
      <c r="V594" s="291"/>
    </row>
    <row r="595" spans="1:22">
      <c r="A595" s="216" t="s">
        <v>503</v>
      </c>
      <c r="B595" s="312">
        <v>1040401000</v>
      </c>
      <c r="C595" s="229" t="s">
        <v>631</v>
      </c>
      <c r="D595" s="224"/>
      <c r="E595" s="220" t="s">
        <v>632</v>
      </c>
      <c r="F595" s="221" t="s">
        <v>639</v>
      </c>
      <c r="G595" s="222" t="str">
        <f t="shared" si="9"/>
        <v>Printer Ink, Epson Ink, black, 003</v>
      </c>
      <c r="H595" s="223"/>
      <c r="I595" s="253">
        <v>1</v>
      </c>
      <c r="J595" s="254" t="s">
        <v>640</v>
      </c>
      <c r="K595" s="261">
        <v>400</v>
      </c>
      <c r="L595" s="256">
        <f>Table260616263656667686970717273747577787980818283757_34[[#This Row],[unit Price]]*Table260616263656667686970717273747577787980818283757_34[[#This Row],[TOTAL QUANTITY
(2021 Proposal)]]</f>
        <v>400</v>
      </c>
      <c r="M595" s="257">
        <v>1</v>
      </c>
      <c r="N595" s="258">
        <v>400</v>
      </c>
      <c r="O595" s="259"/>
      <c r="P595" s="260" t="s">
        <v>55</v>
      </c>
      <c r="Q595" s="288"/>
      <c r="R595" s="258" t="s">
        <v>55</v>
      </c>
      <c r="S595" s="259"/>
      <c r="T595" s="289" t="s">
        <v>55</v>
      </c>
      <c r="U595" s="290"/>
      <c r="V595" s="291"/>
    </row>
    <row r="596" spans="1:22">
      <c r="A596" s="216" t="s">
        <v>66</v>
      </c>
      <c r="B596" s="312">
        <v>1040401000</v>
      </c>
      <c r="C596" s="229" t="s">
        <v>631</v>
      </c>
      <c r="D596" s="224"/>
      <c r="E596" s="220" t="s">
        <v>632</v>
      </c>
      <c r="F596" s="221" t="s">
        <v>639</v>
      </c>
      <c r="G596" s="222" t="str">
        <f t="shared" si="9"/>
        <v>Printer Ink, Epson Ink, black, 003</v>
      </c>
      <c r="H596" s="223">
        <v>4</v>
      </c>
      <c r="I596" s="253">
        <v>4</v>
      </c>
      <c r="J596" s="254" t="s">
        <v>640</v>
      </c>
      <c r="K596" s="261">
        <v>400</v>
      </c>
      <c r="L596" s="256">
        <f>Table260616263656667686970717273747577787980818283757_34[[#This Row],[unit Price]]*Table260616263656667686970717273747577787980818283757_34[[#This Row],[TOTAL QUANTITY
(2021 Proposal)]]</f>
        <v>1600</v>
      </c>
      <c r="M596" s="257">
        <v>1</v>
      </c>
      <c r="N596" s="258">
        <v>400</v>
      </c>
      <c r="O596" s="259">
        <v>1</v>
      </c>
      <c r="P596" s="260">
        <v>400</v>
      </c>
      <c r="Q596" s="288">
        <v>1</v>
      </c>
      <c r="R596" s="258">
        <v>400</v>
      </c>
      <c r="S596" s="259">
        <v>1</v>
      </c>
      <c r="T596" s="289">
        <v>400</v>
      </c>
      <c r="U596" s="290"/>
      <c r="V596" s="291"/>
    </row>
    <row r="597" spans="1:22">
      <c r="A597" s="216" t="s">
        <v>66</v>
      </c>
      <c r="B597" s="312">
        <v>1040401000</v>
      </c>
      <c r="C597" s="229" t="s">
        <v>631</v>
      </c>
      <c r="D597" s="224"/>
      <c r="E597" s="220" t="s">
        <v>632</v>
      </c>
      <c r="F597" s="221" t="s">
        <v>641</v>
      </c>
      <c r="G597" s="222" t="str">
        <f t="shared" si="9"/>
        <v>Printer Ink, Epson Ink, black, 664</v>
      </c>
      <c r="H597" s="223">
        <v>4</v>
      </c>
      <c r="I597" s="253">
        <v>4</v>
      </c>
      <c r="J597" s="254" t="s">
        <v>640</v>
      </c>
      <c r="K597" s="261">
        <v>350</v>
      </c>
      <c r="L597" s="256">
        <f>Table260616263656667686970717273747577787980818283757_34[[#This Row],[unit Price]]*Table260616263656667686970717273747577787980818283757_34[[#This Row],[TOTAL QUANTITY
(2021 Proposal)]]</f>
        <v>1400</v>
      </c>
      <c r="M597" s="257">
        <v>1</v>
      </c>
      <c r="N597" s="258">
        <v>350</v>
      </c>
      <c r="O597" s="259">
        <v>1</v>
      </c>
      <c r="P597" s="260">
        <v>350</v>
      </c>
      <c r="Q597" s="288">
        <v>1</v>
      </c>
      <c r="R597" s="258">
        <v>350</v>
      </c>
      <c r="S597" s="259">
        <v>1</v>
      </c>
      <c r="T597" s="289">
        <v>350</v>
      </c>
      <c r="U597" s="290"/>
      <c r="V597" s="291"/>
    </row>
    <row r="598" spans="1:22">
      <c r="A598" s="216" t="s">
        <v>56</v>
      </c>
      <c r="B598" s="312">
        <v>1040401000</v>
      </c>
      <c r="C598" s="229" t="s">
        <v>631</v>
      </c>
      <c r="D598" s="224"/>
      <c r="E598" s="220" t="s">
        <v>632</v>
      </c>
      <c r="F598" s="221" t="s">
        <v>642</v>
      </c>
      <c r="G598" s="222" t="str">
        <f t="shared" si="9"/>
        <v>Printer Ink, Epson L360 Ink 664, black</v>
      </c>
      <c r="H598" s="223"/>
      <c r="I598" s="253">
        <v>12</v>
      </c>
      <c r="J598" s="254" t="s">
        <v>640</v>
      </c>
      <c r="K598" s="261">
        <v>400</v>
      </c>
      <c r="L598" s="256">
        <f>Table260616263656667686970717273747577787980818283757_34[[#This Row],[unit Price]]*Table260616263656667686970717273747577787980818283757_34[[#This Row],[TOTAL QUANTITY
(2021 Proposal)]]</f>
        <v>4800</v>
      </c>
      <c r="M598" s="257">
        <v>3</v>
      </c>
      <c r="N598" s="258">
        <v>1200</v>
      </c>
      <c r="O598" s="259">
        <v>3</v>
      </c>
      <c r="P598" s="260">
        <v>1200</v>
      </c>
      <c r="Q598" s="288">
        <v>3</v>
      </c>
      <c r="R598" s="258">
        <v>1200</v>
      </c>
      <c r="S598" s="259">
        <v>3</v>
      </c>
      <c r="T598" s="289">
        <v>1200</v>
      </c>
      <c r="U598" s="290"/>
      <c r="V598" s="291"/>
    </row>
    <row r="599" spans="1:22">
      <c r="A599" s="216" t="s">
        <v>57</v>
      </c>
      <c r="B599" s="312">
        <v>1040401000</v>
      </c>
      <c r="C599" s="229" t="s">
        <v>631</v>
      </c>
      <c r="D599" s="224"/>
      <c r="E599" s="220" t="s">
        <v>632</v>
      </c>
      <c r="F599" s="221" t="s">
        <v>642</v>
      </c>
      <c r="G599" s="222" t="str">
        <f t="shared" si="9"/>
        <v>Printer Ink, Epson L360 Ink 664, black</v>
      </c>
      <c r="H599" s="223">
        <v>10</v>
      </c>
      <c r="I599" s="253">
        <v>12</v>
      </c>
      <c r="J599" s="254" t="s">
        <v>640</v>
      </c>
      <c r="K599" s="261">
        <v>400</v>
      </c>
      <c r="L599" s="256">
        <f>Table260616263656667686970717273747577787980818283757_34[[#This Row],[unit Price]]*Table260616263656667686970717273747577787980818283757_34[[#This Row],[TOTAL QUANTITY
(2021 Proposal)]]</f>
        <v>4800</v>
      </c>
      <c r="M599" s="257">
        <v>3</v>
      </c>
      <c r="N599" s="258">
        <v>1200</v>
      </c>
      <c r="O599" s="259">
        <v>3</v>
      </c>
      <c r="P599" s="260">
        <v>1200</v>
      </c>
      <c r="Q599" s="288">
        <v>3</v>
      </c>
      <c r="R599" s="258">
        <v>1200</v>
      </c>
      <c r="S599" s="259">
        <v>3</v>
      </c>
      <c r="T599" s="289">
        <v>1200</v>
      </c>
      <c r="U599" s="290"/>
      <c r="V599" s="291"/>
    </row>
    <row r="600" spans="1:22">
      <c r="A600" s="216" t="s">
        <v>58</v>
      </c>
      <c r="B600" s="312">
        <v>1040401000</v>
      </c>
      <c r="C600" s="229" t="s">
        <v>631</v>
      </c>
      <c r="D600" s="224"/>
      <c r="E600" s="220" t="s">
        <v>632</v>
      </c>
      <c r="F600" s="221" t="s">
        <v>642</v>
      </c>
      <c r="G600" s="222" t="str">
        <f t="shared" si="9"/>
        <v>Printer Ink, Epson L360 Ink 664, black</v>
      </c>
      <c r="H600" s="223">
        <v>0</v>
      </c>
      <c r="I600" s="253">
        <v>3</v>
      </c>
      <c r="J600" s="254" t="s">
        <v>640</v>
      </c>
      <c r="K600" s="261">
        <v>400</v>
      </c>
      <c r="L600" s="256">
        <f>Table260616263656667686970717273747577787980818283757_34[[#This Row],[unit Price]]*Table260616263656667686970717273747577787980818283757_34[[#This Row],[TOTAL QUANTITY
(2021 Proposal)]]</f>
        <v>1200</v>
      </c>
      <c r="M600" s="257">
        <v>1</v>
      </c>
      <c r="N600" s="258">
        <v>400</v>
      </c>
      <c r="O600" s="259">
        <v>1</v>
      </c>
      <c r="P600" s="260">
        <v>400</v>
      </c>
      <c r="Q600" s="288"/>
      <c r="R600" s="258" t="s">
        <v>55</v>
      </c>
      <c r="S600" s="259">
        <v>1</v>
      </c>
      <c r="T600" s="289">
        <v>400</v>
      </c>
      <c r="U600" s="290"/>
      <c r="V600" s="291"/>
    </row>
    <row r="601" spans="1:22">
      <c r="A601" s="216" t="s">
        <v>510</v>
      </c>
      <c r="B601" s="312">
        <v>1040401000</v>
      </c>
      <c r="C601" s="229" t="s">
        <v>631</v>
      </c>
      <c r="D601" s="224"/>
      <c r="E601" s="220" t="s">
        <v>632</v>
      </c>
      <c r="F601" s="221" t="s">
        <v>642</v>
      </c>
      <c r="G601" s="222" t="str">
        <f t="shared" si="9"/>
        <v>Printer Ink, Epson L360 Ink 664, black</v>
      </c>
      <c r="H601" s="223"/>
      <c r="I601" s="253">
        <v>8</v>
      </c>
      <c r="J601" s="254" t="s">
        <v>640</v>
      </c>
      <c r="K601" s="261">
        <v>400</v>
      </c>
      <c r="L601" s="256">
        <f>Table260616263656667686970717273747577787980818283757_34[[#This Row],[unit Price]]*Table260616263656667686970717273747577787980818283757_34[[#This Row],[TOTAL QUANTITY
(2021 Proposal)]]</f>
        <v>3200</v>
      </c>
      <c r="M601" s="257">
        <v>2</v>
      </c>
      <c r="N601" s="258">
        <v>800</v>
      </c>
      <c r="O601" s="259">
        <v>2</v>
      </c>
      <c r="P601" s="260">
        <v>800</v>
      </c>
      <c r="Q601" s="288">
        <v>2</v>
      </c>
      <c r="R601" s="258">
        <v>800</v>
      </c>
      <c r="S601" s="259">
        <v>2</v>
      </c>
      <c r="T601" s="289">
        <v>800</v>
      </c>
      <c r="U601" s="290"/>
      <c r="V601" s="291"/>
    </row>
    <row r="602" spans="1:22">
      <c r="A602" s="216" t="s">
        <v>59</v>
      </c>
      <c r="B602" s="312">
        <v>1040401000</v>
      </c>
      <c r="C602" s="229" t="s">
        <v>631</v>
      </c>
      <c r="D602" s="224"/>
      <c r="E602" s="220" t="s">
        <v>632</v>
      </c>
      <c r="F602" s="221" t="s">
        <v>642</v>
      </c>
      <c r="G602" s="222" t="str">
        <f t="shared" si="9"/>
        <v>Printer Ink, Epson L360 Ink 664, black</v>
      </c>
      <c r="H602" s="223"/>
      <c r="I602" s="253">
        <v>8</v>
      </c>
      <c r="J602" s="262" t="s">
        <v>640</v>
      </c>
      <c r="K602" s="263">
        <v>400</v>
      </c>
      <c r="L602" s="256">
        <f>Table260616263656667686970717273747577787980818283757_34[[#This Row],[unit Price]]*Table260616263656667686970717273747577787980818283757_34[[#This Row],[TOTAL QUANTITY
(2021 Proposal)]]</f>
        <v>3200</v>
      </c>
      <c r="M602" s="264">
        <v>2</v>
      </c>
      <c r="N602" s="258">
        <v>800</v>
      </c>
      <c r="O602" s="265">
        <v>2</v>
      </c>
      <c r="P602" s="260">
        <v>800</v>
      </c>
      <c r="Q602" s="292">
        <v>2</v>
      </c>
      <c r="R602" s="258">
        <v>800</v>
      </c>
      <c r="S602" s="293">
        <v>2</v>
      </c>
      <c r="T602" s="289">
        <v>800</v>
      </c>
      <c r="U602" s="290"/>
      <c r="V602" s="291"/>
    </row>
    <row r="603" spans="1:22">
      <c r="A603" s="216" t="s">
        <v>66</v>
      </c>
      <c r="B603" s="312">
        <v>1040401000</v>
      </c>
      <c r="C603" s="229" t="s">
        <v>631</v>
      </c>
      <c r="D603" s="224"/>
      <c r="E603" s="220" t="s">
        <v>632</v>
      </c>
      <c r="F603" s="221" t="s">
        <v>642</v>
      </c>
      <c r="G603" s="222" t="str">
        <f t="shared" si="9"/>
        <v>Printer Ink, Epson L360 Ink 664, black</v>
      </c>
      <c r="H603" s="223">
        <v>4</v>
      </c>
      <c r="I603" s="253">
        <v>4</v>
      </c>
      <c r="J603" s="254" t="s">
        <v>640</v>
      </c>
      <c r="K603" s="261">
        <v>400</v>
      </c>
      <c r="L603" s="256">
        <f>Table260616263656667686970717273747577787980818283757_34[[#This Row],[unit Price]]*Table260616263656667686970717273747577787980818283757_34[[#This Row],[TOTAL QUANTITY
(2021 Proposal)]]</f>
        <v>1600</v>
      </c>
      <c r="M603" s="257">
        <v>1</v>
      </c>
      <c r="N603" s="258">
        <v>400</v>
      </c>
      <c r="O603" s="259">
        <v>1</v>
      </c>
      <c r="P603" s="260">
        <v>400</v>
      </c>
      <c r="Q603" s="288">
        <v>1</v>
      </c>
      <c r="R603" s="258">
        <v>400</v>
      </c>
      <c r="S603" s="259">
        <v>1</v>
      </c>
      <c r="T603" s="289">
        <v>400</v>
      </c>
      <c r="U603" s="290"/>
      <c r="V603" s="291"/>
    </row>
    <row r="604" spans="1:22">
      <c r="A604" s="216" t="s">
        <v>533</v>
      </c>
      <c r="B604" s="312">
        <v>1040401000</v>
      </c>
      <c r="C604" s="229" t="s">
        <v>631</v>
      </c>
      <c r="D604" s="224"/>
      <c r="E604" s="220" t="s">
        <v>632</v>
      </c>
      <c r="F604" s="221" t="s">
        <v>642</v>
      </c>
      <c r="G604" s="222" t="str">
        <f t="shared" si="9"/>
        <v>Printer Ink, Epson L360 Ink 664, black</v>
      </c>
      <c r="H604" s="223"/>
      <c r="I604" s="253">
        <v>8</v>
      </c>
      <c r="J604" s="254" t="s">
        <v>640</v>
      </c>
      <c r="K604" s="261">
        <v>400</v>
      </c>
      <c r="L604" s="256">
        <f>Table260616263656667686970717273747577787980818283757_34[[#This Row],[unit Price]]*Table260616263656667686970717273747577787980818283757_34[[#This Row],[TOTAL QUANTITY
(2021 Proposal)]]</f>
        <v>3200</v>
      </c>
      <c r="M604" s="257">
        <v>2</v>
      </c>
      <c r="N604" s="258">
        <v>800</v>
      </c>
      <c r="O604" s="259">
        <v>2</v>
      </c>
      <c r="P604" s="260">
        <v>800</v>
      </c>
      <c r="Q604" s="288">
        <v>2</v>
      </c>
      <c r="R604" s="258">
        <v>800</v>
      </c>
      <c r="S604" s="259">
        <v>2</v>
      </c>
      <c r="T604" s="289">
        <v>800</v>
      </c>
      <c r="U604" s="290"/>
      <c r="V604" s="291"/>
    </row>
    <row r="605" spans="1:22">
      <c r="A605" s="216" t="s">
        <v>68</v>
      </c>
      <c r="B605" s="312">
        <v>1040401000</v>
      </c>
      <c r="C605" s="229" t="s">
        <v>631</v>
      </c>
      <c r="D605" s="224"/>
      <c r="E605" s="220" t="s">
        <v>632</v>
      </c>
      <c r="F605" s="221" t="s">
        <v>642</v>
      </c>
      <c r="G605" s="222" t="str">
        <f t="shared" si="9"/>
        <v>Printer Ink, Epson L360 Ink 664, black</v>
      </c>
      <c r="H605" s="223"/>
      <c r="I605" s="253">
        <v>4</v>
      </c>
      <c r="J605" s="254" t="s">
        <v>640</v>
      </c>
      <c r="K605" s="261">
        <v>400</v>
      </c>
      <c r="L605" s="256">
        <f>Table260616263656667686970717273747577787980818283757_34[[#This Row],[unit Price]]*Table260616263656667686970717273747577787980818283757_34[[#This Row],[TOTAL QUANTITY
(2021 Proposal)]]</f>
        <v>1600</v>
      </c>
      <c r="M605" s="257">
        <v>1</v>
      </c>
      <c r="N605" s="258">
        <v>400</v>
      </c>
      <c r="O605" s="259">
        <v>1</v>
      </c>
      <c r="P605" s="260">
        <v>400</v>
      </c>
      <c r="Q605" s="288">
        <v>1</v>
      </c>
      <c r="R605" s="258">
        <v>400</v>
      </c>
      <c r="S605" s="259">
        <v>1</v>
      </c>
      <c r="T605" s="289">
        <v>400</v>
      </c>
      <c r="U605" s="290"/>
      <c r="V605" s="291"/>
    </row>
    <row r="606" spans="1:22">
      <c r="A606" s="216" t="s">
        <v>69</v>
      </c>
      <c r="B606" s="312">
        <v>1040401000</v>
      </c>
      <c r="C606" s="229" t="s">
        <v>631</v>
      </c>
      <c r="D606" s="224"/>
      <c r="E606" s="220" t="s">
        <v>632</v>
      </c>
      <c r="F606" s="221" t="s">
        <v>642</v>
      </c>
      <c r="G606" s="222" t="str">
        <f t="shared" si="9"/>
        <v>Printer Ink, Epson L360 Ink 664, black</v>
      </c>
      <c r="H606" s="223"/>
      <c r="I606" s="253">
        <v>4</v>
      </c>
      <c r="J606" s="254" t="s">
        <v>640</v>
      </c>
      <c r="K606" s="261">
        <v>400</v>
      </c>
      <c r="L606" s="256">
        <f>Table260616263656667686970717273747577787980818283757_34[[#This Row],[unit Price]]*Table260616263656667686970717273747577787980818283757_34[[#This Row],[TOTAL QUANTITY
(2021 Proposal)]]</f>
        <v>1600</v>
      </c>
      <c r="M606" s="257">
        <v>4</v>
      </c>
      <c r="N606" s="258">
        <v>1600</v>
      </c>
      <c r="O606" s="259"/>
      <c r="P606" s="260" t="s">
        <v>55</v>
      </c>
      <c r="Q606" s="288"/>
      <c r="R606" s="258" t="s">
        <v>55</v>
      </c>
      <c r="S606" s="259"/>
      <c r="T606" s="289" t="s">
        <v>55</v>
      </c>
      <c r="U606" s="290"/>
      <c r="V606" s="291"/>
    </row>
    <row r="607" spans="1:22">
      <c r="A607" s="216" t="s">
        <v>71</v>
      </c>
      <c r="B607" s="312">
        <v>1040401000</v>
      </c>
      <c r="C607" s="229" t="s">
        <v>631</v>
      </c>
      <c r="D607" s="224"/>
      <c r="E607" s="220" t="s">
        <v>632</v>
      </c>
      <c r="F607" s="221" t="s">
        <v>642</v>
      </c>
      <c r="G607" s="222" t="str">
        <f t="shared" si="9"/>
        <v>Printer Ink, Epson L360 Ink 664, black</v>
      </c>
      <c r="H607" s="223"/>
      <c r="I607" s="253">
        <v>12</v>
      </c>
      <c r="J607" s="254" t="s">
        <v>640</v>
      </c>
      <c r="K607" s="261">
        <v>400</v>
      </c>
      <c r="L607" s="256">
        <f>Table260616263656667686970717273747577787980818283757_34[[#This Row],[unit Price]]*Table260616263656667686970717273747577787980818283757_34[[#This Row],[TOTAL QUANTITY
(2021 Proposal)]]</f>
        <v>4800</v>
      </c>
      <c r="M607" s="257">
        <v>3</v>
      </c>
      <c r="N607" s="258">
        <v>1200</v>
      </c>
      <c r="O607" s="259">
        <v>3</v>
      </c>
      <c r="P607" s="260">
        <v>1200</v>
      </c>
      <c r="Q607" s="288">
        <v>3</v>
      </c>
      <c r="R607" s="258">
        <v>1200</v>
      </c>
      <c r="S607" s="259">
        <v>3</v>
      </c>
      <c r="T607" s="289">
        <v>1200</v>
      </c>
      <c r="U607" s="290"/>
      <c r="V607" s="291"/>
    </row>
    <row r="608" spans="1:22">
      <c r="A608" s="216" t="s">
        <v>72</v>
      </c>
      <c r="B608" s="312">
        <v>1040401000</v>
      </c>
      <c r="C608" s="229" t="s">
        <v>631</v>
      </c>
      <c r="D608" s="224"/>
      <c r="E608" s="220" t="s">
        <v>632</v>
      </c>
      <c r="F608" s="221" t="s">
        <v>642</v>
      </c>
      <c r="G608" s="222" t="str">
        <f t="shared" si="9"/>
        <v>Printer Ink, Epson L360 Ink 664, black</v>
      </c>
      <c r="H608" s="223">
        <v>6</v>
      </c>
      <c r="I608" s="253">
        <v>8</v>
      </c>
      <c r="J608" s="254" t="s">
        <v>640</v>
      </c>
      <c r="K608" s="261">
        <v>400</v>
      </c>
      <c r="L608" s="256">
        <f>Table260616263656667686970717273747577787980818283757_34[[#This Row],[unit Price]]*Table260616263656667686970717273747577787980818283757_34[[#This Row],[TOTAL QUANTITY
(2021 Proposal)]]</f>
        <v>3200</v>
      </c>
      <c r="M608" s="257">
        <v>2</v>
      </c>
      <c r="N608" s="258">
        <v>800</v>
      </c>
      <c r="O608" s="259">
        <v>2</v>
      </c>
      <c r="P608" s="260">
        <v>800</v>
      </c>
      <c r="Q608" s="288">
        <v>2</v>
      </c>
      <c r="R608" s="258">
        <v>800</v>
      </c>
      <c r="S608" s="259">
        <v>2</v>
      </c>
      <c r="T608" s="289">
        <v>800</v>
      </c>
      <c r="U608" s="290"/>
      <c r="V608" s="291"/>
    </row>
    <row r="609" spans="1:22">
      <c r="A609" s="216" t="s">
        <v>56</v>
      </c>
      <c r="B609" s="312">
        <v>1040401000</v>
      </c>
      <c r="C609" s="229" t="s">
        <v>631</v>
      </c>
      <c r="D609" s="224"/>
      <c r="E609" s="220" t="s">
        <v>632</v>
      </c>
      <c r="F609" s="221" t="s">
        <v>643</v>
      </c>
      <c r="G609" s="222" t="str">
        <f t="shared" si="9"/>
        <v>Printer Ink, Epson L360 Ink 664, cyan</v>
      </c>
      <c r="H609" s="223"/>
      <c r="I609" s="253">
        <v>6</v>
      </c>
      <c r="J609" s="254" t="s">
        <v>640</v>
      </c>
      <c r="K609" s="261">
        <v>395</v>
      </c>
      <c r="L609" s="256">
        <f>Table260616263656667686970717273747577787980818283757_34[[#This Row],[unit Price]]*Table260616263656667686970717273747577787980818283757_34[[#This Row],[TOTAL QUANTITY
(2021 Proposal)]]</f>
        <v>2370</v>
      </c>
      <c r="M609" s="257">
        <v>2</v>
      </c>
      <c r="N609" s="258">
        <v>790</v>
      </c>
      <c r="O609" s="259">
        <v>1</v>
      </c>
      <c r="P609" s="260">
        <v>395</v>
      </c>
      <c r="Q609" s="288">
        <v>2</v>
      </c>
      <c r="R609" s="258">
        <v>790</v>
      </c>
      <c r="S609" s="259">
        <v>1</v>
      </c>
      <c r="T609" s="289">
        <v>395</v>
      </c>
      <c r="U609" s="290"/>
      <c r="V609" s="291"/>
    </row>
    <row r="610" spans="1:22">
      <c r="A610" s="216" t="s">
        <v>57</v>
      </c>
      <c r="B610" s="312">
        <v>1040401000</v>
      </c>
      <c r="C610" s="229" t="s">
        <v>631</v>
      </c>
      <c r="D610" s="224"/>
      <c r="E610" s="220" t="s">
        <v>632</v>
      </c>
      <c r="F610" s="221" t="s">
        <v>643</v>
      </c>
      <c r="G610" s="222" t="str">
        <f t="shared" si="9"/>
        <v>Printer Ink, Epson L360 Ink 664, cyan</v>
      </c>
      <c r="H610" s="223">
        <v>6</v>
      </c>
      <c r="I610" s="253">
        <v>8</v>
      </c>
      <c r="J610" s="254" t="s">
        <v>640</v>
      </c>
      <c r="K610" s="261">
        <v>395</v>
      </c>
      <c r="L610" s="256">
        <f>Table260616263656667686970717273747577787980818283757_34[[#This Row],[unit Price]]*Table260616263656667686970717273747577787980818283757_34[[#This Row],[TOTAL QUANTITY
(2021 Proposal)]]</f>
        <v>3160</v>
      </c>
      <c r="M610" s="257">
        <v>2</v>
      </c>
      <c r="N610" s="258">
        <v>790</v>
      </c>
      <c r="O610" s="259">
        <v>2</v>
      </c>
      <c r="P610" s="260">
        <v>790</v>
      </c>
      <c r="Q610" s="288">
        <v>2</v>
      </c>
      <c r="R610" s="258">
        <v>790</v>
      </c>
      <c r="S610" s="259">
        <v>2</v>
      </c>
      <c r="T610" s="289">
        <v>790</v>
      </c>
      <c r="U610" s="290"/>
      <c r="V610" s="291"/>
    </row>
    <row r="611" spans="1:22">
      <c r="A611" s="216" t="s">
        <v>58</v>
      </c>
      <c r="B611" s="312">
        <v>1040401000</v>
      </c>
      <c r="C611" s="229" t="s">
        <v>631</v>
      </c>
      <c r="D611" s="224"/>
      <c r="E611" s="220" t="s">
        <v>632</v>
      </c>
      <c r="F611" s="221" t="s">
        <v>643</v>
      </c>
      <c r="G611" s="222" t="str">
        <f t="shared" si="9"/>
        <v>Printer Ink, Epson L360 Ink 664, cyan</v>
      </c>
      <c r="H611" s="223">
        <v>0</v>
      </c>
      <c r="I611" s="253">
        <v>3</v>
      </c>
      <c r="J611" s="254" t="s">
        <v>640</v>
      </c>
      <c r="K611" s="261">
        <v>395</v>
      </c>
      <c r="L611" s="256">
        <f>Table260616263656667686970717273747577787980818283757_34[[#This Row],[unit Price]]*Table260616263656667686970717273747577787980818283757_34[[#This Row],[TOTAL QUANTITY
(2021 Proposal)]]</f>
        <v>1185</v>
      </c>
      <c r="M611" s="257">
        <v>1</v>
      </c>
      <c r="N611" s="258">
        <v>395</v>
      </c>
      <c r="O611" s="259">
        <v>1</v>
      </c>
      <c r="P611" s="260">
        <v>395</v>
      </c>
      <c r="Q611" s="288"/>
      <c r="R611" s="258" t="s">
        <v>55</v>
      </c>
      <c r="S611" s="259">
        <v>1</v>
      </c>
      <c r="T611" s="289">
        <v>395</v>
      </c>
      <c r="U611" s="290"/>
      <c r="V611" s="291"/>
    </row>
    <row r="612" spans="1:22">
      <c r="A612" s="216" t="s">
        <v>510</v>
      </c>
      <c r="B612" s="312">
        <v>1040401000</v>
      </c>
      <c r="C612" s="229" t="s">
        <v>631</v>
      </c>
      <c r="D612" s="224"/>
      <c r="E612" s="220" t="s">
        <v>632</v>
      </c>
      <c r="F612" s="221" t="s">
        <v>643</v>
      </c>
      <c r="G612" s="222" t="str">
        <f t="shared" si="9"/>
        <v>Printer Ink, Epson L360 Ink 664, cyan</v>
      </c>
      <c r="H612" s="223"/>
      <c r="I612" s="253">
        <v>4</v>
      </c>
      <c r="J612" s="254" t="s">
        <v>640</v>
      </c>
      <c r="K612" s="261">
        <v>395</v>
      </c>
      <c r="L612" s="256">
        <f>Table260616263656667686970717273747577787980818283757_34[[#This Row],[unit Price]]*Table260616263656667686970717273747577787980818283757_34[[#This Row],[TOTAL QUANTITY
(2021 Proposal)]]</f>
        <v>1580</v>
      </c>
      <c r="M612" s="257">
        <v>1</v>
      </c>
      <c r="N612" s="258">
        <v>395</v>
      </c>
      <c r="O612" s="259">
        <v>1</v>
      </c>
      <c r="P612" s="260">
        <v>395</v>
      </c>
      <c r="Q612" s="288">
        <v>1</v>
      </c>
      <c r="R612" s="258">
        <v>395</v>
      </c>
      <c r="S612" s="259">
        <v>1</v>
      </c>
      <c r="T612" s="289">
        <v>395</v>
      </c>
      <c r="U612" s="290"/>
      <c r="V612" s="291"/>
    </row>
    <row r="613" spans="1:22">
      <c r="A613" s="216" t="s">
        <v>59</v>
      </c>
      <c r="B613" s="312">
        <v>1040401000</v>
      </c>
      <c r="C613" s="229" t="s">
        <v>631</v>
      </c>
      <c r="D613" s="224"/>
      <c r="E613" s="220" t="s">
        <v>632</v>
      </c>
      <c r="F613" s="221" t="s">
        <v>643</v>
      </c>
      <c r="G613" s="222" t="str">
        <f t="shared" si="9"/>
        <v>Printer Ink, Epson L360 Ink 664, cyan</v>
      </c>
      <c r="H613" s="223"/>
      <c r="I613" s="253">
        <v>6</v>
      </c>
      <c r="J613" s="262" t="s">
        <v>640</v>
      </c>
      <c r="K613" s="263">
        <v>395</v>
      </c>
      <c r="L613" s="256">
        <f>Table260616263656667686970717273747577787980818283757_34[[#This Row],[unit Price]]*Table260616263656667686970717273747577787980818283757_34[[#This Row],[TOTAL QUANTITY
(2021 Proposal)]]</f>
        <v>2370</v>
      </c>
      <c r="M613" s="264">
        <v>1</v>
      </c>
      <c r="N613" s="258">
        <v>395</v>
      </c>
      <c r="O613" s="265">
        <v>3</v>
      </c>
      <c r="P613" s="260">
        <v>1185</v>
      </c>
      <c r="Q613" s="292">
        <v>1</v>
      </c>
      <c r="R613" s="258">
        <v>395</v>
      </c>
      <c r="S613" s="293">
        <v>1</v>
      </c>
      <c r="T613" s="289">
        <v>395</v>
      </c>
      <c r="U613" s="290"/>
      <c r="V613" s="291"/>
    </row>
    <row r="614" spans="1:22">
      <c r="A614" s="216" t="s">
        <v>62</v>
      </c>
      <c r="B614" s="312">
        <v>1040401000</v>
      </c>
      <c r="C614" s="229" t="s">
        <v>631</v>
      </c>
      <c r="D614" s="224"/>
      <c r="E614" s="220" t="s">
        <v>632</v>
      </c>
      <c r="F614" s="221" t="s">
        <v>643</v>
      </c>
      <c r="G614" s="222" t="str">
        <f t="shared" si="9"/>
        <v>Printer Ink, Epson L360 Ink 664, cyan</v>
      </c>
      <c r="H614" s="223"/>
      <c r="I614" s="253">
        <v>5</v>
      </c>
      <c r="J614" s="262" t="s">
        <v>640</v>
      </c>
      <c r="K614" s="263">
        <v>395</v>
      </c>
      <c r="L614" s="256">
        <f>Table260616263656667686970717273747577787980818283757_34[[#This Row],[unit Price]]*Table260616263656667686970717273747577787980818283757_34[[#This Row],[TOTAL QUANTITY
(2021 Proposal)]]</f>
        <v>1975</v>
      </c>
      <c r="M614" s="266">
        <v>5</v>
      </c>
      <c r="N614" s="258">
        <v>1975</v>
      </c>
      <c r="O614" s="267"/>
      <c r="P614" s="260" t="s">
        <v>55</v>
      </c>
      <c r="Q614" s="294"/>
      <c r="R614" s="258" t="s">
        <v>55</v>
      </c>
      <c r="S614" s="309"/>
      <c r="T614" s="289" t="s">
        <v>55</v>
      </c>
      <c r="U614" s="290"/>
      <c r="V614" s="291"/>
    </row>
    <row r="615" spans="1:22">
      <c r="A615" s="216" t="s">
        <v>66</v>
      </c>
      <c r="B615" s="312">
        <v>1040401000</v>
      </c>
      <c r="C615" s="229" t="s">
        <v>631</v>
      </c>
      <c r="D615" s="224"/>
      <c r="E615" s="220" t="s">
        <v>632</v>
      </c>
      <c r="F615" s="221" t="s">
        <v>643</v>
      </c>
      <c r="G615" s="222" t="str">
        <f t="shared" si="9"/>
        <v>Printer Ink, Epson L360 Ink 664, cyan</v>
      </c>
      <c r="H615" s="223">
        <v>4</v>
      </c>
      <c r="I615" s="253">
        <v>4</v>
      </c>
      <c r="J615" s="254" t="s">
        <v>640</v>
      </c>
      <c r="K615" s="261">
        <v>395</v>
      </c>
      <c r="L615" s="256">
        <f>Table260616263656667686970717273747577787980818283757_34[[#This Row],[unit Price]]*Table260616263656667686970717273747577787980818283757_34[[#This Row],[TOTAL QUANTITY
(2021 Proposal)]]</f>
        <v>1580</v>
      </c>
      <c r="M615" s="257">
        <v>1</v>
      </c>
      <c r="N615" s="258">
        <v>395</v>
      </c>
      <c r="O615" s="259">
        <v>1</v>
      </c>
      <c r="P615" s="260">
        <v>395</v>
      </c>
      <c r="Q615" s="288">
        <v>1</v>
      </c>
      <c r="R615" s="258">
        <v>395</v>
      </c>
      <c r="S615" s="259">
        <v>1</v>
      </c>
      <c r="T615" s="289">
        <v>395</v>
      </c>
      <c r="U615" s="290"/>
      <c r="V615" s="291"/>
    </row>
    <row r="616" spans="1:22">
      <c r="A616" s="216" t="s">
        <v>68</v>
      </c>
      <c r="B616" s="312">
        <v>1040401000</v>
      </c>
      <c r="C616" s="229" t="s">
        <v>631</v>
      </c>
      <c r="D616" s="224"/>
      <c r="E616" s="220" t="s">
        <v>632</v>
      </c>
      <c r="F616" s="221" t="s">
        <v>643</v>
      </c>
      <c r="G616" s="222" t="str">
        <f t="shared" si="9"/>
        <v>Printer Ink, Epson L360 Ink 664, cyan</v>
      </c>
      <c r="H616" s="223"/>
      <c r="I616" s="253">
        <v>4</v>
      </c>
      <c r="J616" s="254" t="s">
        <v>640</v>
      </c>
      <c r="K616" s="261">
        <v>395</v>
      </c>
      <c r="L616" s="256">
        <f>Table260616263656667686970717273747577787980818283757_34[[#This Row],[unit Price]]*Table260616263656667686970717273747577787980818283757_34[[#This Row],[TOTAL QUANTITY
(2021 Proposal)]]</f>
        <v>1580</v>
      </c>
      <c r="M616" s="257">
        <v>1</v>
      </c>
      <c r="N616" s="258">
        <v>395</v>
      </c>
      <c r="O616" s="259">
        <v>1</v>
      </c>
      <c r="P616" s="260">
        <v>395</v>
      </c>
      <c r="Q616" s="288">
        <v>1</v>
      </c>
      <c r="R616" s="258">
        <v>395</v>
      </c>
      <c r="S616" s="259">
        <v>1</v>
      </c>
      <c r="T616" s="289">
        <v>395</v>
      </c>
      <c r="U616" s="290"/>
      <c r="V616" s="291"/>
    </row>
    <row r="617" spans="1:22">
      <c r="A617" s="216" t="s">
        <v>69</v>
      </c>
      <c r="B617" s="312">
        <v>1040401000</v>
      </c>
      <c r="C617" s="229" t="s">
        <v>631</v>
      </c>
      <c r="D617" s="224"/>
      <c r="E617" s="220" t="s">
        <v>632</v>
      </c>
      <c r="F617" s="221" t="s">
        <v>643</v>
      </c>
      <c r="G617" s="222" t="str">
        <f t="shared" si="9"/>
        <v>Printer Ink, Epson L360 Ink 664, cyan</v>
      </c>
      <c r="H617" s="223"/>
      <c r="I617" s="253">
        <v>4</v>
      </c>
      <c r="J617" s="254" t="s">
        <v>640</v>
      </c>
      <c r="K617" s="261">
        <v>395</v>
      </c>
      <c r="L617" s="256">
        <f>Table260616263656667686970717273747577787980818283757_34[[#This Row],[unit Price]]*Table260616263656667686970717273747577787980818283757_34[[#This Row],[TOTAL QUANTITY
(2021 Proposal)]]</f>
        <v>1580</v>
      </c>
      <c r="M617" s="257">
        <v>4</v>
      </c>
      <c r="N617" s="258">
        <v>1580</v>
      </c>
      <c r="O617" s="259"/>
      <c r="P617" s="260" t="s">
        <v>55</v>
      </c>
      <c r="Q617" s="288"/>
      <c r="R617" s="258" t="s">
        <v>55</v>
      </c>
      <c r="S617" s="259"/>
      <c r="T617" s="289" t="s">
        <v>55</v>
      </c>
      <c r="U617" s="290"/>
      <c r="V617" s="291"/>
    </row>
    <row r="618" spans="1:22">
      <c r="A618" s="216" t="s">
        <v>71</v>
      </c>
      <c r="B618" s="312">
        <v>1040401000</v>
      </c>
      <c r="C618" s="229" t="s">
        <v>631</v>
      </c>
      <c r="D618" s="224"/>
      <c r="E618" s="220" t="s">
        <v>632</v>
      </c>
      <c r="F618" s="221" t="s">
        <v>643</v>
      </c>
      <c r="G618" s="222" t="str">
        <f t="shared" si="9"/>
        <v>Printer Ink, Epson L360 Ink 664, cyan</v>
      </c>
      <c r="H618" s="223"/>
      <c r="I618" s="253">
        <v>4</v>
      </c>
      <c r="J618" s="254" t="s">
        <v>640</v>
      </c>
      <c r="K618" s="261">
        <v>395</v>
      </c>
      <c r="L618" s="256">
        <f>Table260616263656667686970717273747577787980818283757_34[[#This Row],[unit Price]]*Table260616263656667686970717273747577787980818283757_34[[#This Row],[TOTAL QUANTITY
(2021 Proposal)]]</f>
        <v>1580</v>
      </c>
      <c r="M618" s="257">
        <v>1</v>
      </c>
      <c r="N618" s="258">
        <v>395</v>
      </c>
      <c r="O618" s="259">
        <v>1</v>
      </c>
      <c r="P618" s="260">
        <v>395</v>
      </c>
      <c r="Q618" s="288">
        <v>1</v>
      </c>
      <c r="R618" s="258">
        <v>395</v>
      </c>
      <c r="S618" s="259">
        <v>1</v>
      </c>
      <c r="T618" s="289">
        <v>395</v>
      </c>
      <c r="U618" s="290"/>
      <c r="V618" s="291"/>
    </row>
    <row r="619" spans="1:22">
      <c r="A619" s="216" t="s">
        <v>72</v>
      </c>
      <c r="B619" s="312">
        <v>1040401000</v>
      </c>
      <c r="C619" s="229" t="s">
        <v>631</v>
      </c>
      <c r="D619" s="224"/>
      <c r="E619" s="220" t="s">
        <v>632</v>
      </c>
      <c r="F619" s="221" t="s">
        <v>643</v>
      </c>
      <c r="G619" s="222" t="str">
        <f t="shared" si="9"/>
        <v>Printer Ink, Epson L360 Ink 664, cyan</v>
      </c>
      <c r="H619" s="223">
        <v>4</v>
      </c>
      <c r="I619" s="253">
        <v>6</v>
      </c>
      <c r="J619" s="254" t="s">
        <v>640</v>
      </c>
      <c r="K619" s="261">
        <v>395</v>
      </c>
      <c r="L619" s="256">
        <f>Table260616263656667686970717273747577787980818283757_34[[#This Row],[unit Price]]*Table260616263656667686970717273747577787980818283757_34[[#This Row],[TOTAL QUANTITY
(2021 Proposal)]]</f>
        <v>2370</v>
      </c>
      <c r="M619" s="257">
        <v>2</v>
      </c>
      <c r="N619" s="258">
        <v>790</v>
      </c>
      <c r="O619" s="259">
        <v>1</v>
      </c>
      <c r="P619" s="260">
        <v>395</v>
      </c>
      <c r="Q619" s="288">
        <v>2</v>
      </c>
      <c r="R619" s="258">
        <v>790</v>
      </c>
      <c r="S619" s="259">
        <v>1</v>
      </c>
      <c r="T619" s="289">
        <v>395</v>
      </c>
      <c r="U619" s="290"/>
      <c r="V619" s="291"/>
    </row>
    <row r="620" spans="1:22">
      <c r="A620" s="216" t="s">
        <v>56</v>
      </c>
      <c r="B620" s="312">
        <v>1040401000</v>
      </c>
      <c r="C620" s="229" t="s">
        <v>631</v>
      </c>
      <c r="D620" s="224"/>
      <c r="E620" s="220" t="s">
        <v>632</v>
      </c>
      <c r="F620" s="221" t="s">
        <v>644</v>
      </c>
      <c r="G620" s="222" t="str">
        <f t="shared" si="9"/>
        <v>Printer Ink, Epson L360 Ink 664, magenta</v>
      </c>
      <c r="H620" s="223"/>
      <c r="I620" s="253">
        <v>6</v>
      </c>
      <c r="J620" s="254" t="s">
        <v>640</v>
      </c>
      <c r="K620" s="261">
        <v>400</v>
      </c>
      <c r="L620" s="256">
        <f>Table260616263656667686970717273747577787980818283757_34[[#This Row],[unit Price]]*Table260616263656667686970717273747577787980818283757_34[[#This Row],[TOTAL QUANTITY
(2021 Proposal)]]</f>
        <v>2400</v>
      </c>
      <c r="M620" s="257">
        <v>2</v>
      </c>
      <c r="N620" s="258">
        <v>800</v>
      </c>
      <c r="O620" s="259">
        <v>1</v>
      </c>
      <c r="P620" s="260">
        <v>400</v>
      </c>
      <c r="Q620" s="288">
        <v>2</v>
      </c>
      <c r="R620" s="258">
        <v>800</v>
      </c>
      <c r="S620" s="259">
        <v>1</v>
      </c>
      <c r="T620" s="289">
        <v>400</v>
      </c>
      <c r="U620" s="290"/>
      <c r="V620" s="291"/>
    </row>
    <row r="621" spans="1:22">
      <c r="A621" s="216" t="s">
        <v>57</v>
      </c>
      <c r="B621" s="312">
        <v>1040401000</v>
      </c>
      <c r="C621" s="229" t="s">
        <v>631</v>
      </c>
      <c r="D621" s="224"/>
      <c r="E621" s="220" t="s">
        <v>632</v>
      </c>
      <c r="F621" s="221" t="s">
        <v>644</v>
      </c>
      <c r="G621" s="222" t="str">
        <f t="shared" si="9"/>
        <v>Printer Ink, Epson L360 Ink 664, magenta</v>
      </c>
      <c r="H621" s="223">
        <v>6</v>
      </c>
      <c r="I621" s="253">
        <v>8</v>
      </c>
      <c r="J621" s="254" t="s">
        <v>640</v>
      </c>
      <c r="K621" s="261">
        <v>400</v>
      </c>
      <c r="L621" s="256">
        <f>Table260616263656667686970717273747577787980818283757_34[[#This Row],[unit Price]]*Table260616263656667686970717273747577787980818283757_34[[#This Row],[TOTAL QUANTITY
(2021 Proposal)]]</f>
        <v>3200</v>
      </c>
      <c r="M621" s="257">
        <v>2</v>
      </c>
      <c r="N621" s="258">
        <v>800</v>
      </c>
      <c r="O621" s="259">
        <v>2</v>
      </c>
      <c r="P621" s="260">
        <v>800</v>
      </c>
      <c r="Q621" s="288">
        <v>2</v>
      </c>
      <c r="R621" s="258">
        <v>800</v>
      </c>
      <c r="S621" s="259">
        <v>2</v>
      </c>
      <c r="T621" s="289">
        <v>800</v>
      </c>
      <c r="U621" s="290"/>
      <c r="V621" s="291"/>
    </row>
    <row r="622" spans="1:22">
      <c r="A622" s="216" t="s">
        <v>58</v>
      </c>
      <c r="B622" s="312">
        <v>1040401000</v>
      </c>
      <c r="C622" s="229" t="s">
        <v>631</v>
      </c>
      <c r="D622" s="224"/>
      <c r="E622" s="220" t="s">
        <v>632</v>
      </c>
      <c r="F622" s="221" t="s">
        <v>644</v>
      </c>
      <c r="G622" s="222" t="str">
        <f t="shared" si="9"/>
        <v>Printer Ink, Epson L360 Ink 664, magenta</v>
      </c>
      <c r="H622" s="223">
        <v>0</v>
      </c>
      <c r="I622" s="253">
        <v>3</v>
      </c>
      <c r="J622" s="254" t="s">
        <v>640</v>
      </c>
      <c r="K622" s="261">
        <v>400</v>
      </c>
      <c r="L622" s="256">
        <f>Table260616263656667686970717273747577787980818283757_34[[#This Row],[unit Price]]*Table260616263656667686970717273747577787980818283757_34[[#This Row],[TOTAL QUANTITY
(2021 Proposal)]]</f>
        <v>1200</v>
      </c>
      <c r="M622" s="257">
        <v>1</v>
      </c>
      <c r="N622" s="258">
        <v>400</v>
      </c>
      <c r="O622" s="259">
        <v>1</v>
      </c>
      <c r="P622" s="260">
        <v>400</v>
      </c>
      <c r="Q622" s="288"/>
      <c r="R622" s="258" t="s">
        <v>55</v>
      </c>
      <c r="S622" s="259">
        <v>1</v>
      </c>
      <c r="T622" s="289">
        <v>400</v>
      </c>
      <c r="U622" s="290"/>
      <c r="V622" s="291"/>
    </row>
    <row r="623" spans="1:22">
      <c r="A623" s="216" t="s">
        <v>510</v>
      </c>
      <c r="B623" s="312">
        <v>1040401000</v>
      </c>
      <c r="C623" s="229" t="s">
        <v>631</v>
      </c>
      <c r="D623" s="224"/>
      <c r="E623" s="220" t="s">
        <v>632</v>
      </c>
      <c r="F623" s="221" t="s">
        <v>644</v>
      </c>
      <c r="G623" s="222" t="str">
        <f t="shared" si="9"/>
        <v>Printer Ink, Epson L360 Ink 664, magenta</v>
      </c>
      <c r="H623" s="223"/>
      <c r="I623" s="253">
        <v>4</v>
      </c>
      <c r="J623" s="254" t="s">
        <v>640</v>
      </c>
      <c r="K623" s="261">
        <v>400</v>
      </c>
      <c r="L623" s="256">
        <f>Table260616263656667686970717273747577787980818283757_34[[#This Row],[unit Price]]*Table260616263656667686970717273747577787980818283757_34[[#This Row],[TOTAL QUANTITY
(2021 Proposal)]]</f>
        <v>1600</v>
      </c>
      <c r="M623" s="257">
        <v>1</v>
      </c>
      <c r="N623" s="258">
        <v>400</v>
      </c>
      <c r="O623" s="259">
        <v>1</v>
      </c>
      <c r="P623" s="260">
        <v>400</v>
      </c>
      <c r="Q623" s="288">
        <v>1</v>
      </c>
      <c r="R623" s="258">
        <v>400</v>
      </c>
      <c r="S623" s="259">
        <v>1</v>
      </c>
      <c r="T623" s="289">
        <v>400</v>
      </c>
      <c r="U623" s="290"/>
      <c r="V623" s="291"/>
    </row>
    <row r="624" spans="1:22">
      <c r="A624" s="216" t="s">
        <v>59</v>
      </c>
      <c r="B624" s="312">
        <v>1040401000</v>
      </c>
      <c r="C624" s="229" t="s">
        <v>631</v>
      </c>
      <c r="D624" s="224"/>
      <c r="E624" s="220" t="s">
        <v>632</v>
      </c>
      <c r="F624" s="221" t="s">
        <v>644</v>
      </c>
      <c r="G624" s="222" t="str">
        <f t="shared" si="9"/>
        <v>Printer Ink, Epson L360 Ink 664, magenta</v>
      </c>
      <c r="H624" s="223"/>
      <c r="I624" s="253">
        <v>6</v>
      </c>
      <c r="J624" s="262" t="s">
        <v>640</v>
      </c>
      <c r="K624" s="263">
        <v>400</v>
      </c>
      <c r="L624" s="256">
        <f>Table260616263656667686970717273747577787980818283757_34[[#This Row],[unit Price]]*Table260616263656667686970717273747577787980818283757_34[[#This Row],[TOTAL QUANTITY
(2021 Proposal)]]</f>
        <v>2400</v>
      </c>
      <c r="M624" s="264">
        <v>1</v>
      </c>
      <c r="N624" s="258">
        <v>400</v>
      </c>
      <c r="O624" s="265">
        <v>3</v>
      </c>
      <c r="P624" s="260">
        <v>1200</v>
      </c>
      <c r="Q624" s="292">
        <v>1</v>
      </c>
      <c r="R624" s="258">
        <v>400</v>
      </c>
      <c r="S624" s="293">
        <v>1</v>
      </c>
      <c r="T624" s="289">
        <v>400</v>
      </c>
      <c r="U624" s="290"/>
      <c r="V624" s="291"/>
    </row>
    <row r="625" spans="1:22">
      <c r="A625" s="216" t="s">
        <v>62</v>
      </c>
      <c r="B625" s="312">
        <v>1040401000</v>
      </c>
      <c r="C625" s="229" t="s">
        <v>631</v>
      </c>
      <c r="D625" s="224"/>
      <c r="E625" s="220" t="s">
        <v>632</v>
      </c>
      <c r="F625" s="221" t="s">
        <v>644</v>
      </c>
      <c r="G625" s="222" t="str">
        <f t="shared" si="9"/>
        <v>Printer Ink, Epson L360 Ink 664, magenta</v>
      </c>
      <c r="H625" s="223"/>
      <c r="I625" s="253">
        <v>5</v>
      </c>
      <c r="J625" s="262" t="s">
        <v>640</v>
      </c>
      <c r="K625" s="263">
        <v>400</v>
      </c>
      <c r="L625" s="256">
        <f>Table260616263656667686970717273747577787980818283757_34[[#This Row],[unit Price]]*Table260616263656667686970717273747577787980818283757_34[[#This Row],[TOTAL QUANTITY
(2021 Proposal)]]</f>
        <v>2000</v>
      </c>
      <c r="M625" s="266">
        <v>5</v>
      </c>
      <c r="N625" s="258">
        <v>2000</v>
      </c>
      <c r="O625" s="267"/>
      <c r="P625" s="260" t="s">
        <v>55</v>
      </c>
      <c r="Q625" s="294"/>
      <c r="R625" s="258" t="s">
        <v>55</v>
      </c>
      <c r="S625" s="309"/>
      <c r="T625" s="289" t="s">
        <v>55</v>
      </c>
      <c r="U625" s="290"/>
      <c r="V625" s="291"/>
    </row>
    <row r="626" spans="1:22">
      <c r="A626" s="216" t="s">
        <v>66</v>
      </c>
      <c r="B626" s="312">
        <v>1040401000</v>
      </c>
      <c r="C626" s="229" t="s">
        <v>631</v>
      </c>
      <c r="D626" s="224"/>
      <c r="E626" s="220" t="s">
        <v>632</v>
      </c>
      <c r="F626" s="221" t="s">
        <v>644</v>
      </c>
      <c r="G626" s="222" t="str">
        <f t="shared" si="9"/>
        <v>Printer Ink, Epson L360 Ink 664, magenta</v>
      </c>
      <c r="H626" s="223">
        <v>4</v>
      </c>
      <c r="I626" s="253">
        <v>4</v>
      </c>
      <c r="J626" s="254" t="s">
        <v>640</v>
      </c>
      <c r="K626" s="261">
        <v>400</v>
      </c>
      <c r="L626" s="256">
        <f>Table260616263656667686970717273747577787980818283757_34[[#This Row],[unit Price]]*Table260616263656667686970717273747577787980818283757_34[[#This Row],[TOTAL QUANTITY
(2021 Proposal)]]</f>
        <v>1600</v>
      </c>
      <c r="M626" s="257">
        <v>1</v>
      </c>
      <c r="N626" s="258">
        <v>400</v>
      </c>
      <c r="O626" s="259">
        <v>1</v>
      </c>
      <c r="P626" s="260">
        <v>400</v>
      </c>
      <c r="Q626" s="288">
        <v>1</v>
      </c>
      <c r="R626" s="258">
        <v>400</v>
      </c>
      <c r="S626" s="259">
        <v>1</v>
      </c>
      <c r="T626" s="289">
        <v>400</v>
      </c>
      <c r="U626" s="290"/>
      <c r="V626" s="291"/>
    </row>
    <row r="627" spans="1:22">
      <c r="A627" s="216" t="s">
        <v>68</v>
      </c>
      <c r="B627" s="312">
        <v>1040401000</v>
      </c>
      <c r="C627" s="229" t="s">
        <v>631</v>
      </c>
      <c r="D627" s="224"/>
      <c r="E627" s="220" t="s">
        <v>632</v>
      </c>
      <c r="F627" s="221" t="s">
        <v>644</v>
      </c>
      <c r="G627" s="222" t="str">
        <f t="shared" si="9"/>
        <v>Printer Ink, Epson L360 Ink 664, magenta</v>
      </c>
      <c r="H627" s="223"/>
      <c r="I627" s="253">
        <v>4</v>
      </c>
      <c r="J627" s="254" t="s">
        <v>640</v>
      </c>
      <c r="K627" s="261">
        <v>400</v>
      </c>
      <c r="L627" s="256">
        <f>Table260616263656667686970717273747577787980818283757_34[[#This Row],[unit Price]]*Table260616263656667686970717273747577787980818283757_34[[#This Row],[TOTAL QUANTITY
(2021 Proposal)]]</f>
        <v>1600</v>
      </c>
      <c r="M627" s="257">
        <v>1</v>
      </c>
      <c r="N627" s="258">
        <v>400</v>
      </c>
      <c r="O627" s="259">
        <v>1</v>
      </c>
      <c r="P627" s="260">
        <v>400</v>
      </c>
      <c r="Q627" s="288">
        <v>1</v>
      </c>
      <c r="R627" s="258">
        <v>400</v>
      </c>
      <c r="S627" s="259">
        <v>1</v>
      </c>
      <c r="T627" s="289">
        <v>400</v>
      </c>
      <c r="U627" s="290"/>
      <c r="V627" s="291"/>
    </row>
    <row r="628" spans="1:22">
      <c r="A628" s="216" t="s">
        <v>69</v>
      </c>
      <c r="B628" s="312">
        <v>1040401000</v>
      </c>
      <c r="C628" s="229" t="s">
        <v>631</v>
      </c>
      <c r="D628" s="224"/>
      <c r="E628" s="220" t="s">
        <v>632</v>
      </c>
      <c r="F628" s="221" t="s">
        <v>644</v>
      </c>
      <c r="G628" s="222" t="str">
        <f t="shared" si="9"/>
        <v>Printer Ink, Epson L360 Ink 664, magenta</v>
      </c>
      <c r="H628" s="223"/>
      <c r="I628" s="253">
        <v>4</v>
      </c>
      <c r="J628" s="254" t="s">
        <v>640</v>
      </c>
      <c r="K628" s="261">
        <v>400</v>
      </c>
      <c r="L628" s="256">
        <f>Table260616263656667686970717273747577787980818283757_34[[#This Row],[unit Price]]*Table260616263656667686970717273747577787980818283757_34[[#This Row],[TOTAL QUANTITY
(2021 Proposal)]]</f>
        <v>1600</v>
      </c>
      <c r="M628" s="257">
        <v>4</v>
      </c>
      <c r="N628" s="258">
        <v>1600</v>
      </c>
      <c r="O628" s="259"/>
      <c r="P628" s="260" t="s">
        <v>55</v>
      </c>
      <c r="Q628" s="288"/>
      <c r="R628" s="258" t="s">
        <v>55</v>
      </c>
      <c r="S628" s="259"/>
      <c r="T628" s="289" t="s">
        <v>55</v>
      </c>
      <c r="U628" s="290"/>
      <c r="V628" s="291"/>
    </row>
    <row r="629" spans="1:22">
      <c r="A629" s="216" t="s">
        <v>71</v>
      </c>
      <c r="B629" s="312">
        <v>1040401000</v>
      </c>
      <c r="C629" s="229" t="s">
        <v>631</v>
      </c>
      <c r="D629" s="224"/>
      <c r="E629" s="220" t="s">
        <v>632</v>
      </c>
      <c r="F629" s="221" t="s">
        <v>644</v>
      </c>
      <c r="G629" s="222" t="str">
        <f t="shared" si="9"/>
        <v>Printer Ink, Epson L360 Ink 664, magenta</v>
      </c>
      <c r="H629" s="223"/>
      <c r="I629" s="253">
        <v>4</v>
      </c>
      <c r="J629" s="254" t="s">
        <v>640</v>
      </c>
      <c r="K629" s="261">
        <v>400</v>
      </c>
      <c r="L629" s="256">
        <f>Table260616263656667686970717273747577787980818283757_34[[#This Row],[unit Price]]*Table260616263656667686970717273747577787980818283757_34[[#This Row],[TOTAL QUANTITY
(2021 Proposal)]]</f>
        <v>1600</v>
      </c>
      <c r="M629" s="257">
        <v>1</v>
      </c>
      <c r="N629" s="258">
        <v>400</v>
      </c>
      <c r="O629" s="259">
        <v>1</v>
      </c>
      <c r="P629" s="260">
        <v>400</v>
      </c>
      <c r="Q629" s="288">
        <v>1</v>
      </c>
      <c r="R629" s="258">
        <v>400</v>
      </c>
      <c r="S629" s="259">
        <v>1</v>
      </c>
      <c r="T629" s="289">
        <v>400</v>
      </c>
      <c r="U629" s="290"/>
      <c r="V629" s="291"/>
    </row>
    <row r="630" spans="1:22">
      <c r="A630" s="216" t="s">
        <v>72</v>
      </c>
      <c r="B630" s="312">
        <v>1040401000</v>
      </c>
      <c r="C630" s="229" t="s">
        <v>631</v>
      </c>
      <c r="D630" s="224"/>
      <c r="E630" s="220" t="s">
        <v>632</v>
      </c>
      <c r="F630" s="221" t="s">
        <v>644</v>
      </c>
      <c r="G630" s="222" t="str">
        <f t="shared" si="9"/>
        <v>Printer Ink, Epson L360 Ink 664, magenta</v>
      </c>
      <c r="H630" s="223">
        <v>4</v>
      </c>
      <c r="I630" s="253">
        <v>6</v>
      </c>
      <c r="J630" s="254" t="s">
        <v>640</v>
      </c>
      <c r="K630" s="261">
        <v>400</v>
      </c>
      <c r="L630" s="256">
        <f>Table260616263656667686970717273747577787980818283757_34[[#This Row],[unit Price]]*Table260616263656667686970717273747577787980818283757_34[[#This Row],[TOTAL QUANTITY
(2021 Proposal)]]</f>
        <v>2400</v>
      </c>
      <c r="M630" s="257">
        <v>2</v>
      </c>
      <c r="N630" s="258">
        <v>800</v>
      </c>
      <c r="O630" s="259">
        <v>1</v>
      </c>
      <c r="P630" s="260">
        <v>400</v>
      </c>
      <c r="Q630" s="288">
        <v>2</v>
      </c>
      <c r="R630" s="258">
        <v>800</v>
      </c>
      <c r="S630" s="259">
        <v>1</v>
      </c>
      <c r="T630" s="289">
        <v>400</v>
      </c>
      <c r="U630" s="290"/>
      <c r="V630" s="291"/>
    </row>
    <row r="631" spans="1:22">
      <c r="A631" s="216" t="s">
        <v>56</v>
      </c>
      <c r="B631" s="312">
        <v>1040401000</v>
      </c>
      <c r="C631" s="229" t="s">
        <v>631</v>
      </c>
      <c r="D631" s="224"/>
      <c r="E631" s="220" t="s">
        <v>632</v>
      </c>
      <c r="F631" s="221" t="s">
        <v>645</v>
      </c>
      <c r="G631" s="222" t="str">
        <f t="shared" si="9"/>
        <v>Printer Ink, Epson L360 Ink 664, yellow</v>
      </c>
      <c r="H631" s="223"/>
      <c r="I631" s="253">
        <v>6</v>
      </c>
      <c r="J631" s="254" t="s">
        <v>640</v>
      </c>
      <c r="K631" s="261">
        <v>395</v>
      </c>
      <c r="L631" s="256">
        <f>Table260616263656667686970717273747577787980818283757_34[[#This Row],[unit Price]]*Table260616263656667686970717273747577787980818283757_34[[#This Row],[TOTAL QUANTITY
(2021 Proposal)]]</f>
        <v>2370</v>
      </c>
      <c r="M631" s="257">
        <v>2</v>
      </c>
      <c r="N631" s="258">
        <v>790</v>
      </c>
      <c r="O631" s="259">
        <v>1</v>
      </c>
      <c r="P631" s="260">
        <v>395</v>
      </c>
      <c r="Q631" s="288">
        <v>2</v>
      </c>
      <c r="R631" s="258">
        <v>790</v>
      </c>
      <c r="S631" s="259">
        <v>1</v>
      </c>
      <c r="T631" s="289">
        <v>395</v>
      </c>
      <c r="U631" s="290"/>
      <c r="V631" s="291"/>
    </row>
    <row r="632" spans="1:22">
      <c r="A632" s="216" t="s">
        <v>57</v>
      </c>
      <c r="B632" s="312">
        <v>1040401000</v>
      </c>
      <c r="C632" s="229" t="s">
        <v>631</v>
      </c>
      <c r="D632" s="224"/>
      <c r="E632" s="220" t="s">
        <v>632</v>
      </c>
      <c r="F632" s="221" t="s">
        <v>645</v>
      </c>
      <c r="G632" s="222" t="str">
        <f t="shared" si="9"/>
        <v>Printer Ink, Epson L360 Ink 664, yellow</v>
      </c>
      <c r="H632" s="223">
        <v>6</v>
      </c>
      <c r="I632" s="253">
        <v>8</v>
      </c>
      <c r="J632" s="254" t="s">
        <v>640</v>
      </c>
      <c r="K632" s="261">
        <v>395</v>
      </c>
      <c r="L632" s="256">
        <f>Table260616263656667686970717273747577787980818283757_34[[#This Row],[unit Price]]*Table260616263656667686970717273747577787980818283757_34[[#This Row],[TOTAL QUANTITY
(2021 Proposal)]]</f>
        <v>3160</v>
      </c>
      <c r="M632" s="257">
        <v>2</v>
      </c>
      <c r="N632" s="258">
        <v>790</v>
      </c>
      <c r="O632" s="259">
        <v>2</v>
      </c>
      <c r="P632" s="260">
        <v>790</v>
      </c>
      <c r="Q632" s="288">
        <v>2</v>
      </c>
      <c r="R632" s="258">
        <v>790</v>
      </c>
      <c r="S632" s="259">
        <v>2</v>
      </c>
      <c r="T632" s="289">
        <v>790</v>
      </c>
      <c r="U632" s="290"/>
      <c r="V632" s="291"/>
    </row>
    <row r="633" spans="1:22">
      <c r="A633" s="216" t="s">
        <v>58</v>
      </c>
      <c r="B633" s="312">
        <v>1040401000</v>
      </c>
      <c r="C633" s="229" t="s">
        <v>631</v>
      </c>
      <c r="D633" s="224"/>
      <c r="E633" s="220" t="s">
        <v>632</v>
      </c>
      <c r="F633" s="221" t="s">
        <v>645</v>
      </c>
      <c r="G633" s="222" t="str">
        <f t="shared" si="9"/>
        <v>Printer Ink, Epson L360 Ink 664, yellow</v>
      </c>
      <c r="H633" s="223">
        <v>0</v>
      </c>
      <c r="I633" s="253">
        <v>3</v>
      </c>
      <c r="J633" s="254" t="s">
        <v>640</v>
      </c>
      <c r="K633" s="261">
        <v>395</v>
      </c>
      <c r="L633" s="256">
        <f>Table260616263656667686970717273747577787980818283757_34[[#This Row],[unit Price]]*Table260616263656667686970717273747577787980818283757_34[[#This Row],[TOTAL QUANTITY
(2021 Proposal)]]</f>
        <v>1185</v>
      </c>
      <c r="M633" s="257">
        <v>1</v>
      </c>
      <c r="N633" s="258">
        <v>395</v>
      </c>
      <c r="O633" s="259">
        <v>1</v>
      </c>
      <c r="P633" s="260">
        <v>395</v>
      </c>
      <c r="Q633" s="288"/>
      <c r="R633" s="258" t="s">
        <v>55</v>
      </c>
      <c r="S633" s="259">
        <v>1</v>
      </c>
      <c r="T633" s="289">
        <v>395</v>
      </c>
      <c r="U633" s="290"/>
      <c r="V633" s="291"/>
    </row>
    <row r="634" spans="1:22">
      <c r="A634" s="216" t="s">
        <v>510</v>
      </c>
      <c r="B634" s="312">
        <v>1040401000</v>
      </c>
      <c r="C634" s="229" t="s">
        <v>631</v>
      </c>
      <c r="D634" s="224"/>
      <c r="E634" s="220" t="s">
        <v>632</v>
      </c>
      <c r="F634" s="221" t="s">
        <v>645</v>
      </c>
      <c r="G634" s="222" t="str">
        <f t="shared" si="9"/>
        <v>Printer Ink, Epson L360 Ink 664, yellow</v>
      </c>
      <c r="H634" s="223"/>
      <c r="I634" s="253">
        <v>4</v>
      </c>
      <c r="J634" s="254" t="s">
        <v>640</v>
      </c>
      <c r="K634" s="261">
        <v>395</v>
      </c>
      <c r="L634" s="256">
        <f>Table260616263656667686970717273747577787980818283757_34[[#This Row],[unit Price]]*Table260616263656667686970717273747577787980818283757_34[[#This Row],[TOTAL QUANTITY
(2021 Proposal)]]</f>
        <v>1580</v>
      </c>
      <c r="M634" s="257">
        <v>1</v>
      </c>
      <c r="N634" s="258">
        <v>395</v>
      </c>
      <c r="O634" s="259">
        <v>1</v>
      </c>
      <c r="P634" s="260">
        <v>395</v>
      </c>
      <c r="Q634" s="288">
        <v>1</v>
      </c>
      <c r="R634" s="258">
        <v>395</v>
      </c>
      <c r="S634" s="259">
        <v>1</v>
      </c>
      <c r="T634" s="289">
        <v>395</v>
      </c>
      <c r="U634" s="290"/>
      <c r="V634" s="291"/>
    </row>
    <row r="635" spans="1:22">
      <c r="A635" s="216" t="s">
        <v>59</v>
      </c>
      <c r="B635" s="312">
        <v>1040401000</v>
      </c>
      <c r="C635" s="229" t="s">
        <v>631</v>
      </c>
      <c r="D635" s="224"/>
      <c r="E635" s="220" t="s">
        <v>632</v>
      </c>
      <c r="F635" s="221" t="s">
        <v>645</v>
      </c>
      <c r="G635" s="222" t="str">
        <f t="shared" si="9"/>
        <v>Printer Ink, Epson L360 Ink 664, yellow</v>
      </c>
      <c r="H635" s="223"/>
      <c r="I635" s="253">
        <v>6</v>
      </c>
      <c r="J635" s="262" t="s">
        <v>640</v>
      </c>
      <c r="K635" s="263">
        <v>395</v>
      </c>
      <c r="L635" s="256">
        <f>Table260616263656667686970717273747577787980818283757_34[[#This Row],[unit Price]]*Table260616263656667686970717273747577787980818283757_34[[#This Row],[TOTAL QUANTITY
(2021 Proposal)]]</f>
        <v>2370</v>
      </c>
      <c r="M635" s="264">
        <v>1</v>
      </c>
      <c r="N635" s="258">
        <v>395</v>
      </c>
      <c r="O635" s="265">
        <v>3</v>
      </c>
      <c r="P635" s="260">
        <v>1185</v>
      </c>
      <c r="Q635" s="292">
        <v>1</v>
      </c>
      <c r="R635" s="258">
        <v>395</v>
      </c>
      <c r="S635" s="293">
        <v>1</v>
      </c>
      <c r="T635" s="289">
        <v>395</v>
      </c>
      <c r="U635" s="290"/>
      <c r="V635" s="291"/>
    </row>
    <row r="636" spans="1:22">
      <c r="A636" s="216" t="s">
        <v>62</v>
      </c>
      <c r="B636" s="312">
        <v>1040401000</v>
      </c>
      <c r="C636" s="229" t="s">
        <v>631</v>
      </c>
      <c r="D636" s="224"/>
      <c r="E636" s="220" t="s">
        <v>632</v>
      </c>
      <c r="F636" s="221" t="s">
        <v>645</v>
      </c>
      <c r="G636" s="222" t="str">
        <f t="shared" si="9"/>
        <v>Printer Ink, Epson L360 Ink 664, yellow</v>
      </c>
      <c r="H636" s="223"/>
      <c r="I636" s="253">
        <v>5</v>
      </c>
      <c r="J636" s="262" t="s">
        <v>640</v>
      </c>
      <c r="K636" s="263">
        <v>395</v>
      </c>
      <c r="L636" s="256">
        <f>Table260616263656667686970717273747577787980818283757_34[[#This Row],[unit Price]]*Table260616263656667686970717273747577787980818283757_34[[#This Row],[TOTAL QUANTITY
(2021 Proposal)]]</f>
        <v>1975</v>
      </c>
      <c r="M636" s="266">
        <v>5</v>
      </c>
      <c r="N636" s="258">
        <v>1975</v>
      </c>
      <c r="O636" s="267"/>
      <c r="P636" s="260" t="s">
        <v>55</v>
      </c>
      <c r="Q636" s="294"/>
      <c r="R636" s="258" t="s">
        <v>55</v>
      </c>
      <c r="S636" s="309"/>
      <c r="T636" s="289" t="s">
        <v>55</v>
      </c>
      <c r="U636" s="290"/>
      <c r="V636" s="291"/>
    </row>
    <row r="637" spans="1:22">
      <c r="A637" s="216" t="s">
        <v>66</v>
      </c>
      <c r="B637" s="312">
        <v>1040401000</v>
      </c>
      <c r="C637" s="229" t="s">
        <v>631</v>
      </c>
      <c r="D637" s="224"/>
      <c r="E637" s="220" t="s">
        <v>632</v>
      </c>
      <c r="F637" s="221" t="s">
        <v>645</v>
      </c>
      <c r="G637" s="222" t="str">
        <f t="shared" si="9"/>
        <v>Printer Ink, Epson L360 Ink 664, yellow</v>
      </c>
      <c r="H637" s="223">
        <v>4</v>
      </c>
      <c r="I637" s="253">
        <v>4</v>
      </c>
      <c r="J637" s="254" t="s">
        <v>640</v>
      </c>
      <c r="K637" s="261">
        <v>395</v>
      </c>
      <c r="L637" s="256">
        <f>Table260616263656667686970717273747577787980818283757_34[[#This Row],[unit Price]]*Table260616263656667686970717273747577787980818283757_34[[#This Row],[TOTAL QUANTITY
(2021 Proposal)]]</f>
        <v>1580</v>
      </c>
      <c r="M637" s="257">
        <v>1</v>
      </c>
      <c r="N637" s="258">
        <v>395</v>
      </c>
      <c r="O637" s="259">
        <v>1</v>
      </c>
      <c r="P637" s="260">
        <v>395</v>
      </c>
      <c r="Q637" s="288">
        <v>1</v>
      </c>
      <c r="R637" s="258">
        <v>395</v>
      </c>
      <c r="S637" s="259">
        <v>1</v>
      </c>
      <c r="T637" s="289">
        <v>395</v>
      </c>
      <c r="U637" s="290"/>
      <c r="V637" s="291"/>
    </row>
    <row r="638" spans="1:22">
      <c r="A638" s="216" t="s">
        <v>68</v>
      </c>
      <c r="B638" s="312">
        <v>1040401000</v>
      </c>
      <c r="C638" s="229" t="s">
        <v>631</v>
      </c>
      <c r="D638" s="224"/>
      <c r="E638" s="220" t="s">
        <v>632</v>
      </c>
      <c r="F638" s="221" t="s">
        <v>645</v>
      </c>
      <c r="G638" s="222" t="str">
        <f t="shared" si="9"/>
        <v>Printer Ink, Epson L360 Ink 664, yellow</v>
      </c>
      <c r="H638" s="223"/>
      <c r="I638" s="253">
        <v>4</v>
      </c>
      <c r="J638" s="254" t="s">
        <v>640</v>
      </c>
      <c r="K638" s="261">
        <v>395</v>
      </c>
      <c r="L638" s="256">
        <f>Table260616263656667686970717273747577787980818283757_34[[#This Row],[unit Price]]*Table260616263656667686970717273747577787980818283757_34[[#This Row],[TOTAL QUANTITY
(2021 Proposal)]]</f>
        <v>1580</v>
      </c>
      <c r="M638" s="257">
        <v>1</v>
      </c>
      <c r="N638" s="258">
        <v>395</v>
      </c>
      <c r="O638" s="259">
        <v>1</v>
      </c>
      <c r="P638" s="260">
        <v>395</v>
      </c>
      <c r="Q638" s="288">
        <v>1</v>
      </c>
      <c r="R638" s="258">
        <v>395</v>
      </c>
      <c r="S638" s="259">
        <v>1</v>
      </c>
      <c r="T638" s="289">
        <v>395</v>
      </c>
      <c r="U638" s="290"/>
      <c r="V638" s="291"/>
    </row>
    <row r="639" spans="1:22">
      <c r="A639" s="216" t="s">
        <v>69</v>
      </c>
      <c r="B639" s="312">
        <v>1040401000</v>
      </c>
      <c r="C639" s="229" t="s">
        <v>631</v>
      </c>
      <c r="D639" s="224"/>
      <c r="E639" s="220" t="s">
        <v>632</v>
      </c>
      <c r="F639" s="221" t="s">
        <v>645</v>
      </c>
      <c r="G639" s="222" t="str">
        <f t="shared" si="9"/>
        <v>Printer Ink, Epson L360 Ink 664, yellow</v>
      </c>
      <c r="H639" s="223"/>
      <c r="I639" s="253">
        <v>4</v>
      </c>
      <c r="J639" s="254" t="s">
        <v>640</v>
      </c>
      <c r="K639" s="261">
        <v>395</v>
      </c>
      <c r="L639" s="256">
        <f>Table260616263656667686970717273747577787980818283757_34[[#This Row],[unit Price]]*Table260616263656667686970717273747577787980818283757_34[[#This Row],[TOTAL QUANTITY
(2021 Proposal)]]</f>
        <v>1580</v>
      </c>
      <c r="M639" s="257">
        <v>4</v>
      </c>
      <c r="N639" s="258">
        <v>1580</v>
      </c>
      <c r="O639" s="259"/>
      <c r="P639" s="260" t="s">
        <v>55</v>
      </c>
      <c r="Q639" s="288"/>
      <c r="R639" s="258" t="s">
        <v>55</v>
      </c>
      <c r="S639" s="259"/>
      <c r="T639" s="289" t="s">
        <v>55</v>
      </c>
      <c r="U639" s="290"/>
      <c r="V639" s="291"/>
    </row>
    <row r="640" spans="1:22">
      <c r="A640" s="216" t="s">
        <v>71</v>
      </c>
      <c r="B640" s="312">
        <v>1040401000</v>
      </c>
      <c r="C640" s="229" t="s">
        <v>631</v>
      </c>
      <c r="D640" s="224"/>
      <c r="E640" s="220" t="s">
        <v>632</v>
      </c>
      <c r="F640" s="221" t="s">
        <v>645</v>
      </c>
      <c r="G640" s="222" t="str">
        <f t="shared" si="9"/>
        <v>Printer Ink, Epson L360 Ink 664, yellow</v>
      </c>
      <c r="H640" s="223"/>
      <c r="I640" s="253">
        <v>4</v>
      </c>
      <c r="J640" s="254" t="s">
        <v>640</v>
      </c>
      <c r="K640" s="261">
        <v>395</v>
      </c>
      <c r="L640" s="256">
        <f>Table260616263656667686970717273747577787980818283757_34[[#This Row],[unit Price]]*Table260616263656667686970717273747577787980818283757_34[[#This Row],[TOTAL QUANTITY
(2021 Proposal)]]</f>
        <v>1580</v>
      </c>
      <c r="M640" s="257">
        <v>1</v>
      </c>
      <c r="N640" s="258">
        <v>395</v>
      </c>
      <c r="O640" s="259">
        <v>1</v>
      </c>
      <c r="P640" s="260">
        <v>395</v>
      </c>
      <c r="Q640" s="288">
        <v>1</v>
      </c>
      <c r="R640" s="258">
        <v>395</v>
      </c>
      <c r="S640" s="259"/>
      <c r="T640" s="289" t="s">
        <v>55</v>
      </c>
      <c r="U640" s="290"/>
      <c r="V640" s="291"/>
    </row>
    <row r="641" spans="1:22">
      <c r="A641" s="216" t="s">
        <v>72</v>
      </c>
      <c r="B641" s="312">
        <v>1040401000</v>
      </c>
      <c r="C641" s="229" t="s">
        <v>631</v>
      </c>
      <c r="D641" s="224"/>
      <c r="E641" s="220" t="s">
        <v>632</v>
      </c>
      <c r="F641" s="221" t="s">
        <v>645</v>
      </c>
      <c r="G641" s="222" t="str">
        <f t="shared" si="9"/>
        <v>Printer Ink, Epson L360 Ink 664, yellow</v>
      </c>
      <c r="H641" s="223">
        <v>4</v>
      </c>
      <c r="I641" s="253">
        <v>6</v>
      </c>
      <c r="J641" s="254" t="s">
        <v>640</v>
      </c>
      <c r="K641" s="261">
        <v>395</v>
      </c>
      <c r="L641" s="256">
        <f>Table260616263656667686970717273747577787980818283757_34[[#This Row],[unit Price]]*Table260616263656667686970717273747577787980818283757_34[[#This Row],[TOTAL QUANTITY
(2021 Proposal)]]</f>
        <v>2370</v>
      </c>
      <c r="M641" s="257">
        <v>2</v>
      </c>
      <c r="N641" s="258">
        <v>790</v>
      </c>
      <c r="O641" s="259">
        <v>1</v>
      </c>
      <c r="P641" s="260">
        <v>395</v>
      </c>
      <c r="Q641" s="288">
        <v>2</v>
      </c>
      <c r="R641" s="258">
        <v>790</v>
      </c>
      <c r="S641" s="259">
        <v>1</v>
      </c>
      <c r="T641" s="289">
        <v>395</v>
      </c>
      <c r="U641" s="290"/>
      <c r="V641" s="291"/>
    </row>
    <row r="642" spans="1:22">
      <c r="A642" s="216" t="s">
        <v>70</v>
      </c>
      <c r="B642" s="312">
        <v>1040401000</v>
      </c>
      <c r="C642" s="229" t="s">
        <v>631</v>
      </c>
      <c r="D642" s="224"/>
      <c r="E642" s="220" t="s">
        <v>632</v>
      </c>
      <c r="F642" s="221" t="s">
        <v>646</v>
      </c>
      <c r="G642" s="222" t="str">
        <f t="shared" si="9"/>
        <v>Printer Ink, Ink Cart,  Yellow (T6644)</v>
      </c>
      <c r="H642" s="223"/>
      <c r="I642" s="253">
        <v>4</v>
      </c>
      <c r="J642" s="254" t="s">
        <v>44</v>
      </c>
      <c r="K642" s="261">
        <v>500</v>
      </c>
      <c r="L642" s="256">
        <f>Table260616263656667686970717273747577787980818283757_34[[#This Row],[unit Price]]*Table260616263656667686970717273747577787980818283757_34[[#This Row],[TOTAL QUANTITY
(2021 Proposal)]]</f>
        <v>2000</v>
      </c>
      <c r="M642" s="257">
        <v>1</v>
      </c>
      <c r="N642" s="258">
        <v>500</v>
      </c>
      <c r="O642" s="259">
        <v>1</v>
      </c>
      <c r="P642" s="260">
        <v>500</v>
      </c>
      <c r="Q642" s="288">
        <v>1</v>
      </c>
      <c r="R642" s="258">
        <v>500</v>
      </c>
      <c r="S642" s="259">
        <v>1</v>
      </c>
      <c r="T642" s="289">
        <v>500</v>
      </c>
      <c r="U642" s="290"/>
      <c r="V642" s="291"/>
    </row>
    <row r="643" spans="1:22">
      <c r="A643" s="216" t="s">
        <v>70</v>
      </c>
      <c r="B643" s="312">
        <v>1040401000</v>
      </c>
      <c r="C643" s="229" t="s">
        <v>631</v>
      </c>
      <c r="D643" s="224"/>
      <c r="E643" s="220" t="s">
        <v>632</v>
      </c>
      <c r="F643" s="221" t="s">
        <v>647</v>
      </c>
      <c r="G643" s="222" t="str">
        <f t="shared" si="9"/>
        <v>Printer Ink, Ink Cart, black (T6644)</v>
      </c>
      <c r="H643" s="223"/>
      <c r="I643" s="253">
        <v>4</v>
      </c>
      <c r="J643" s="254" t="s">
        <v>44</v>
      </c>
      <c r="K643" s="261">
        <v>300</v>
      </c>
      <c r="L643" s="256">
        <f>Table260616263656667686970717273747577787980818283757_34[[#This Row],[unit Price]]*Table260616263656667686970717273747577787980818283757_34[[#This Row],[TOTAL QUANTITY
(2021 Proposal)]]</f>
        <v>1200</v>
      </c>
      <c r="M643" s="257">
        <v>1</v>
      </c>
      <c r="N643" s="258">
        <v>300</v>
      </c>
      <c r="O643" s="259">
        <v>1</v>
      </c>
      <c r="P643" s="260">
        <v>300</v>
      </c>
      <c r="Q643" s="288">
        <v>1</v>
      </c>
      <c r="R643" s="258">
        <v>300</v>
      </c>
      <c r="S643" s="259">
        <v>1</v>
      </c>
      <c r="T643" s="289">
        <v>300</v>
      </c>
      <c r="U643" s="290"/>
      <c r="V643" s="291"/>
    </row>
    <row r="644" spans="1:22">
      <c r="A644" s="216" t="s">
        <v>70</v>
      </c>
      <c r="B644" s="312">
        <v>1040401000</v>
      </c>
      <c r="C644" s="229" t="s">
        <v>631</v>
      </c>
      <c r="D644" s="224"/>
      <c r="E644" s="220" t="s">
        <v>632</v>
      </c>
      <c r="F644" s="221" t="s">
        <v>648</v>
      </c>
      <c r="G644" s="222" t="str">
        <f t="shared" si="9"/>
        <v>Printer Ink, Ink Cart, Cyan (T6644)</v>
      </c>
      <c r="H644" s="223"/>
      <c r="I644" s="253">
        <v>4</v>
      </c>
      <c r="J644" s="254" t="s">
        <v>44</v>
      </c>
      <c r="K644" s="261">
        <v>500</v>
      </c>
      <c r="L644" s="256">
        <f>Table260616263656667686970717273747577787980818283757_34[[#This Row],[unit Price]]*Table260616263656667686970717273747577787980818283757_34[[#This Row],[TOTAL QUANTITY
(2021 Proposal)]]</f>
        <v>2000</v>
      </c>
      <c r="M644" s="257">
        <v>1</v>
      </c>
      <c r="N644" s="258">
        <v>500</v>
      </c>
      <c r="O644" s="259">
        <v>1</v>
      </c>
      <c r="P644" s="260">
        <v>500</v>
      </c>
      <c r="Q644" s="288">
        <v>1</v>
      </c>
      <c r="R644" s="258">
        <v>500</v>
      </c>
      <c r="S644" s="259">
        <v>1</v>
      </c>
      <c r="T644" s="289">
        <v>500</v>
      </c>
      <c r="U644" s="290"/>
      <c r="V644" s="291"/>
    </row>
    <row r="645" spans="1:22">
      <c r="A645" s="216" t="s">
        <v>70</v>
      </c>
      <c r="B645" s="312">
        <v>1040401000</v>
      </c>
      <c r="C645" s="229" t="s">
        <v>631</v>
      </c>
      <c r="D645" s="224"/>
      <c r="E645" s="220" t="s">
        <v>632</v>
      </c>
      <c r="F645" s="221" t="s">
        <v>649</v>
      </c>
      <c r="G645" s="222" t="str">
        <f t="shared" si="9"/>
        <v>Printer Ink, Ink Cart, Magenta (T6644)</v>
      </c>
      <c r="H645" s="223"/>
      <c r="I645" s="253">
        <v>4</v>
      </c>
      <c r="J645" s="254" t="s">
        <v>44</v>
      </c>
      <c r="K645" s="261">
        <v>500</v>
      </c>
      <c r="L645" s="256">
        <f>Table260616263656667686970717273747577787980818283757_34[[#This Row],[unit Price]]*Table260616263656667686970717273747577787980818283757_34[[#This Row],[TOTAL QUANTITY
(2021 Proposal)]]</f>
        <v>2000</v>
      </c>
      <c r="M645" s="257">
        <v>1</v>
      </c>
      <c r="N645" s="258">
        <v>500</v>
      </c>
      <c r="O645" s="259">
        <v>1</v>
      </c>
      <c r="P645" s="260">
        <v>500</v>
      </c>
      <c r="Q645" s="288">
        <v>1</v>
      </c>
      <c r="R645" s="258">
        <v>500</v>
      </c>
      <c r="S645" s="259">
        <v>1</v>
      </c>
      <c r="T645" s="289">
        <v>500</v>
      </c>
      <c r="U645" s="290"/>
      <c r="V645" s="291"/>
    </row>
    <row r="646" spans="1:22">
      <c r="A646" s="216" t="s">
        <v>56</v>
      </c>
      <c r="B646" s="312">
        <v>1040401000</v>
      </c>
      <c r="C646" s="229" t="s">
        <v>631</v>
      </c>
      <c r="D646" s="219"/>
      <c r="E646" s="220" t="s">
        <v>632</v>
      </c>
      <c r="F646" s="221" t="s">
        <v>650</v>
      </c>
      <c r="G646" s="222" t="str">
        <f t="shared" si="9"/>
        <v>Printer Ink, Ink for Newly Procured Printer</v>
      </c>
      <c r="H646" s="223"/>
      <c r="I646" s="253">
        <v>6</v>
      </c>
      <c r="J646" s="254" t="s">
        <v>36</v>
      </c>
      <c r="K646" s="255">
        <v>2500</v>
      </c>
      <c r="L646" s="256">
        <f>Table260616263656667686970717273747577787980818283757_34[[#This Row],[unit Price]]*Table260616263656667686970717273747577787980818283757_34[[#This Row],[TOTAL QUANTITY
(2021 Proposal)]]</f>
        <v>15000</v>
      </c>
      <c r="M646" s="257">
        <v>3</v>
      </c>
      <c r="N646" s="258">
        <v>7500</v>
      </c>
      <c r="O646" s="259"/>
      <c r="P646" s="260"/>
      <c r="Q646" s="288">
        <v>3</v>
      </c>
      <c r="R646" s="258"/>
      <c r="S646" s="259"/>
      <c r="T646" s="289"/>
      <c r="U646" s="290"/>
      <c r="V646" s="291" t="s">
        <v>60</v>
      </c>
    </row>
    <row r="647" spans="1:22">
      <c r="A647" s="216" t="s">
        <v>57</v>
      </c>
      <c r="B647" s="312">
        <v>1040401000</v>
      </c>
      <c r="C647" s="229" t="s">
        <v>631</v>
      </c>
      <c r="D647" s="219"/>
      <c r="E647" s="220" t="s">
        <v>632</v>
      </c>
      <c r="F647" s="221" t="s">
        <v>650</v>
      </c>
      <c r="G647" s="222" t="str">
        <f t="shared" si="9"/>
        <v>Printer Ink, Ink for Newly Procured Printer</v>
      </c>
      <c r="H647" s="223"/>
      <c r="I647" s="253">
        <v>12</v>
      </c>
      <c r="J647" s="254" t="s">
        <v>36</v>
      </c>
      <c r="K647" s="255">
        <v>2500</v>
      </c>
      <c r="L647" s="256">
        <f>Table260616263656667686970717273747577787980818283757_34[[#This Row],[unit Price]]*Table260616263656667686970717273747577787980818283757_34[[#This Row],[TOTAL QUANTITY
(2021 Proposal)]]</f>
        <v>30000</v>
      </c>
      <c r="M647" s="257">
        <v>3</v>
      </c>
      <c r="N647" s="258">
        <v>7500</v>
      </c>
      <c r="O647" s="259">
        <v>3</v>
      </c>
      <c r="P647" s="260"/>
      <c r="Q647" s="288">
        <v>3</v>
      </c>
      <c r="R647" s="258"/>
      <c r="S647" s="259">
        <v>3</v>
      </c>
      <c r="T647" s="289"/>
      <c r="U647" s="290"/>
      <c r="V647" s="291"/>
    </row>
    <row r="648" spans="1:22">
      <c r="A648" s="216" t="s">
        <v>58</v>
      </c>
      <c r="B648" s="312">
        <v>1040401000</v>
      </c>
      <c r="C648" s="229" t="s">
        <v>631</v>
      </c>
      <c r="D648" s="219"/>
      <c r="E648" s="220" t="s">
        <v>632</v>
      </c>
      <c r="F648" s="221" t="s">
        <v>650</v>
      </c>
      <c r="G648" s="222" t="str">
        <f t="shared" si="9"/>
        <v>Printer Ink, Ink for Newly Procured Printer</v>
      </c>
      <c r="H648" s="223"/>
      <c r="I648" s="253">
        <v>18</v>
      </c>
      <c r="J648" s="254" t="s">
        <v>36</v>
      </c>
      <c r="K648" s="255">
        <v>2500</v>
      </c>
      <c r="L648" s="256">
        <f>Table260616263656667686970717273747577787980818283757_34[[#This Row],[unit Price]]*Table260616263656667686970717273747577787980818283757_34[[#This Row],[TOTAL QUANTITY
(2021 Proposal)]]</f>
        <v>45000</v>
      </c>
      <c r="M648" s="257">
        <v>6</v>
      </c>
      <c r="N648" s="258">
        <v>15000</v>
      </c>
      <c r="O648" s="259">
        <v>6</v>
      </c>
      <c r="P648" s="260"/>
      <c r="Q648" s="288">
        <v>6</v>
      </c>
      <c r="R648" s="258"/>
      <c r="S648" s="259"/>
      <c r="T648" s="289"/>
      <c r="U648" s="290"/>
      <c r="V648" s="291"/>
    </row>
    <row r="649" spans="1:22">
      <c r="A649" s="216" t="s">
        <v>510</v>
      </c>
      <c r="B649" s="312">
        <v>1040401000</v>
      </c>
      <c r="C649" s="229" t="s">
        <v>631</v>
      </c>
      <c r="D649" s="219"/>
      <c r="E649" s="220" t="s">
        <v>632</v>
      </c>
      <c r="F649" s="221" t="s">
        <v>650</v>
      </c>
      <c r="G649" s="222" t="str">
        <f t="shared" si="9"/>
        <v>Printer Ink, Ink for Newly Procured Printer</v>
      </c>
      <c r="H649" s="223"/>
      <c r="I649" s="253">
        <v>6</v>
      </c>
      <c r="J649" s="254" t="s">
        <v>36</v>
      </c>
      <c r="K649" s="255">
        <v>2500</v>
      </c>
      <c r="L649" s="256">
        <f>Table260616263656667686970717273747577787980818283757_34[[#This Row],[unit Price]]*Table260616263656667686970717273747577787980818283757_34[[#This Row],[TOTAL QUANTITY
(2021 Proposal)]]</f>
        <v>15000</v>
      </c>
      <c r="M649" s="257">
        <v>3</v>
      </c>
      <c r="N649" s="258">
        <v>7500</v>
      </c>
      <c r="O649" s="259"/>
      <c r="P649" s="260"/>
      <c r="Q649" s="288">
        <v>3</v>
      </c>
      <c r="R649" s="258"/>
      <c r="S649" s="259"/>
      <c r="T649" s="289"/>
      <c r="U649" s="290"/>
      <c r="V649" s="291" t="s">
        <v>60</v>
      </c>
    </row>
    <row r="650" spans="1:22">
      <c r="A650" s="216" t="s">
        <v>59</v>
      </c>
      <c r="B650" s="312">
        <v>1040401000</v>
      </c>
      <c r="C650" s="229" t="s">
        <v>631</v>
      </c>
      <c r="D650" s="219"/>
      <c r="E650" s="220" t="s">
        <v>632</v>
      </c>
      <c r="F650" s="221" t="s">
        <v>650</v>
      </c>
      <c r="G650" s="222" t="str">
        <f t="shared" si="9"/>
        <v>Printer Ink, Ink for Newly Procured Printer</v>
      </c>
      <c r="H650" s="223"/>
      <c r="I650" s="253">
        <v>6</v>
      </c>
      <c r="J650" s="254" t="s">
        <v>36</v>
      </c>
      <c r="K650" s="311">
        <v>2500</v>
      </c>
      <c r="L650" s="256">
        <f>Table260616263656667686970717273747577787980818283757_34[[#This Row],[unit Price]]*Table260616263656667686970717273747577787980818283757_34[[#This Row],[TOTAL QUANTITY
(2021 Proposal)]]</f>
        <v>15000</v>
      </c>
      <c r="M650" s="264">
        <v>3</v>
      </c>
      <c r="N650" s="258">
        <v>7500</v>
      </c>
      <c r="O650" s="265"/>
      <c r="P650" s="260"/>
      <c r="Q650" s="292">
        <v>3</v>
      </c>
      <c r="R650" s="258"/>
      <c r="S650" s="293"/>
      <c r="T650" s="289"/>
      <c r="U650" s="290"/>
      <c r="V650" s="291" t="s">
        <v>60</v>
      </c>
    </row>
    <row r="651" spans="1:22">
      <c r="A651" s="216" t="s">
        <v>62</v>
      </c>
      <c r="B651" s="312">
        <v>1040401000</v>
      </c>
      <c r="C651" s="229" t="s">
        <v>631</v>
      </c>
      <c r="D651" s="219"/>
      <c r="E651" s="220" t="s">
        <v>632</v>
      </c>
      <c r="F651" s="221" t="s">
        <v>650</v>
      </c>
      <c r="G651" s="222" t="str">
        <f t="shared" si="9"/>
        <v>Printer Ink, Ink for Newly Procured Printer</v>
      </c>
      <c r="H651" s="223"/>
      <c r="I651" s="253">
        <v>6</v>
      </c>
      <c r="J651" s="254" t="s">
        <v>36</v>
      </c>
      <c r="K651" s="311">
        <v>2500</v>
      </c>
      <c r="L651" s="256">
        <f>Table260616263656667686970717273747577787980818283757_34[[#This Row],[unit Price]]*Table260616263656667686970717273747577787980818283757_34[[#This Row],[TOTAL QUANTITY
(2021 Proposal)]]</f>
        <v>15000</v>
      </c>
      <c r="M651" s="266">
        <v>3</v>
      </c>
      <c r="N651" s="258">
        <v>7500</v>
      </c>
      <c r="O651" s="267"/>
      <c r="P651" s="260"/>
      <c r="Q651" s="294">
        <v>3</v>
      </c>
      <c r="R651" s="258"/>
      <c r="S651" s="309"/>
      <c r="T651" s="289"/>
      <c r="U651" s="290"/>
      <c r="V651" s="291" t="s">
        <v>60</v>
      </c>
    </row>
    <row r="652" spans="1:22">
      <c r="A652" s="216" t="s">
        <v>63</v>
      </c>
      <c r="B652" s="312">
        <v>1040401000</v>
      </c>
      <c r="C652" s="229" t="s">
        <v>631</v>
      </c>
      <c r="D652" s="224"/>
      <c r="E652" s="220" t="s">
        <v>632</v>
      </c>
      <c r="F652" s="221" t="s">
        <v>650</v>
      </c>
      <c r="G652" s="222" t="str">
        <f t="shared" ref="G652:G715" si="10">CONCATENATE(E652,", ",F652,)</f>
        <v>Printer Ink, Ink for Newly Procured Printer</v>
      </c>
      <c r="H652" s="227"/>
      <c r="I652" s="268">
        <v>60</v>
      </c>
      <c r="J652" s="269" t="s">
        <v>36</v>
      </c>
      <c r="K652" s="318">
        <v>2500</v>
      </c>
      <c r="L652" s="256">
        <f>Table260616263656667686970717273747577787980818283757_34[[#This Row],[unit Price]]*Table260616263656667686970717273747577787980818283757_34[[#This Row],[TOTAL QUANTITY
(2021 Proposal)]]</f>
        <v>150000</v>
      </c>
      <c r="M652" s="271">
        <v>30</v>
      </c>
      <c r="N652" s="258">
        <v>75000</v>
      </c>
      <c r="O652" s="272">
        <v>20</v>
      </c>
      <c r="P652" s="260"/>
      <c r="Q652" s="296">
        <v>10</v>
      </c>
      <c r="R652" s="258"/>
      <c r="S652" s="272"/>
      <c r="T652" s="289"/>
      <c r="U652" s="290"/>
      <c r="V652" s="291" t="s">
        <v>60</v>
      </c>
    </row>
    <row r="653" spans="1:22">
      <c r="A653" s="216" t="s">
        <v>64</v>
      </c>
      <c r="B653" s="312">
        <v>1040401000</v>
      </c>
      <c r="C653" s="229" t="s">
        <v>631</v>
      </c>
      <c r="D653" s="219"/>
      <c r="E653" s="220" t="s">
        <v>632</v>
      </c>
      <c r="F653" s="221" t="s">
        <v>650</v>
      </c>
      <c r="G653" s="222" t="str">
        <f t="shared" si="10"/>
        <v>Printer Ink, Ink for Newly Procured Printer</v>
      </c>
      <c r="H653" s="223"/>
      <c r="I653" s="253">
        <v>4</v>
      </c>
      <c r="J653" s="254" t="s">
        <v>36</v>
      </c>
      <c r="K653" s="311">
        <v>2500</v>
      </c>
      <c r="L653" s="256">
        <f>Table260616263656667686970717273747577787980818283757_34[[#This Row],[unit Price]]*Table260616263656667686970717273747577787980818283757_34[[#This Row],[TOTAL QUANTITY
(2021 Proposal)]]</f>
        <v>10000</v>
      </c>
      <c r="M653" s="257">
        <v>2</v>
      </c>
      <c r="N653" s="258">
        <v>5000</v>
      </c>
      <c r="O653" s="259"/>
      <c r="P653" s="260"/>
      <c r="Q653" s="288">
        <v>2</v>
      </c>
      <c r="R653" s="258"/>
      <c r="S653" s="259"/>
      <c r="T653" s="289"/>
      <c r="U653" s="290"/>
      <c r="V653" s="291" t="s">
        <v>60</v>
      </c>
    </row>
    <row r="654" spans="1:22">
      <c r="A654" s="216" t="s">
        <v>65</v>
      </c>
      <c r="B654" s="312">
        <v>1040401000</v>
      </c>
      <c r="C654" s="229" t="s">
        <v>631</v>
      </c>
      <c r="D654" s="219"/>
      <c r="E654" s="220" t="s">
        <v>632</v>
      </c>
      <c r="F654" s="221" t="s">
        <v>650</v>
      </c>
      <c r="G654" s="222" t="str">
        <f t="shared" si="10"/>
        <v>Printer Ink, Ink for Newly Procured Printer</v>
      </c>
      <c r="H654" s="223"/>
      <c r="I654" s="253">
        <v>12</v>
      </c>
      <c r="J654" s="254" t="s">
        <v>36</v>
      </c>
      <c r="K654" s="255">
        <v>2500</v>
      </c>
      <c r="L654" s="256">
        <f>Table260616263656667686970717273747577787980818283757_34[[#This Row],[unit Price]]*Table260616263656667686970717273747577787980818283757_34[[#This Row],[TOTAL QUANTITY
(2021 Proposal)]]</f>
        <v>30000</v>
      </c>
      <c r="M654" s="257">
        <v>6</v>
      </c>
      <c r="N654" s="258">
        <v>15000</v>
      </c>
      <c r="O654" s="259"/>
      <c r="P654" s="260"/>
      <c r="Q654" s="288">
        <v>6</v>
      </c>
      <c r="R654" s="258"/>
      <c r="S654" s="259"/>
      <c r="T654" s="289"/>
      <c r="U654" s="290"/>
      <c r="V654" s="291" t="s">
        <v>60</v>
      </c>
    </row>
    <row r="655" spans="1:22">
      <c r="A655" s="216" t="s">
        <v>503</v>
      </c>
      <c r="B655" s="312">
        <v>1040401000</v>
      </c>
      <c r="C655" s="229" t="s">
        <v>631</v>
      </c>
      <c r="D655" s="219"/>
      <c r="E655" s="220" t="s">
        <v>632</v>
      </c>
      <c r="F655" s="221" t="s">
        <v>650</v>
      </c>
      <c r="G655" s="222" t="str">
        <f t="shared" si="10"/>
        <v>Printer Ink, Ink for Newly Procured Printer</v>
      </c>
      <c r="H655" s="223"/>
      <c r="I655" s="253">
        <v>6</v>
      </c>
      <c r="J655" s="254" t="s">
        <v>36</v>
      </c>
      <c r="K655" s="255">
        <v>2500</v>
      </c>
      <c r="L655" s="256">
        <f>Table260616263656667686970717273747577787980818283757_34[[#This Row],[unit Price]]*Table260616263656667686970717273747577787980818283757_34[[#This Row],[TOTAL QUANTITY
(2021 Proposal)]]</f>
        <v>15000</v>
      </c>
      <c r="M655" s="257">
        <v>3</v>
      </c>
      <c r="N655" s="258">
        <v>7500</v>
      </c>
      <c r="O655" s="259"/>
      <c r="P655" s="260"/>
      <c r="Q655" s="288">
        <v>3</v>
      </c>
      <c r="R655" s="258"/>
      <c r="S655" s="259"/>
      <c r="T655" s="289"/>
      <c r="U655" s="290"/>
      <c r="V655" s="291" t="s">
        <v>60</v>
      </c>
    </row>
    <row r="656" spans="1:22">
      <c r="A656" s="216" t="s">
        <v>66</v>
      </c>
      <c r="B656" s="312">
        <v>1040401000</v>
      </c>
      <c r="C656" s="229" t="s">
        <v>631</v>
      </c>
      <c r="D656" s="219"/>
      <c r="E656" s="220" t="s">
        <v>632</v>
      </c>
      <c r="F656" s="221" t="s">
        <v>650</v>
      </c>
      <c r="G656" s="222" t="str">
        <f t="shared" si="10"/>
        <v>Printer Ink, Ink for Newly Procured Printer</v>
      </c>
      <c r="H656" s="223"/>
      <c r="I656" s="253">
        <v>6</v>
      </c>
      <c r="J656" s="254" t="s">
        <v>36</v>
      </c>
      <c r="K656" s="255">
        <v>2500</v>
      </c>
      <c r="L656" s="256">
        <f>Table260616263656667686970717273747577787980818283757_34[[#This Row],[unit Price]]*Table260616263656667686970717273747577787980818283757_34[[#This Row],[TOTAL QUANTITY
(2021 Proposal)]]</f>
        <v>15000</v>
      </c>
      <c r="M656" s="257">
        <v>3</v>
      </c>
      <c r="N656" s="258">
        <v>7500</v>
      </c>
      <c r="O656" s="259"/>
      <c r="P656" s="260"/>
      <c r="Q656" s="288">
        <v>3</v>
      </c>
      <c r="R656" s="258"/>
      <c r="S656" s="259"/>
      <c r="T656" s="289"/>
      <c r="U656" s="290"/>
      <c r="V656" s="291" t="s">
        <v>60</v>
      </c>
    </row>
    <row r="657" spans="1:22">
      <c r="A657" s="216" t="s">
        <v>533</v>
      </c>
      <c r="B657" s="312">
        <v>1040401000</v>
      </c>
      <c r="C657" s="229" t="s">
        <v>631</v>
      </c>
      <c r="D657" s="219"/>
      <c r="E657" s="220" t="s">
        <v>632</v>
      </c>
      <c r="F657" s="221" t="s">
        <v>650</v>
      </c>
      <c r="G657" s="222" t="str">
        <f t="shared" si="10"/>
        <v>Printer Ink, Ink for Newly Procured Printer</v>
      </c>
      <c r="H657" s="223"/>
      <c r="I657" s="253">
        <v>6</v>
      </c>
      <c r="J657" s="254" t="s">
        <v>36</v>
      </c>
      <c r="K657" s="255">
        <v>2500</v>
      </c>
      <c r="L657" s="256">
        <f>Table260616263656667686970717273747577787980818283757_34[[#This Row],[unit Price]]*Table260616263656667686970717273747577787980818283757_34[[#This Row],[TOTAL QUANTITY
(2021 Proposal)]]</f>
        <v>15000</v>
      </c>
      <c r="M657" s="257">
        <v>3</v>
      </c>
      <c r="N657" s="258">
        <v>7500</v>
      </c>
      <c r="O657" s="259"/>
      <c r="P657" s="260"/>
      <c r="Q657" s="288">
        <v>3</v>
      </c>
      <c r="R657" s="258"/>
      <c r="S657" s="259"/>
      <c r="T657" s="289"/>
      <c r="U657" s="290"/>
      <c r="V657" s="291" t="s">
        <v>60</v>
      </c>
    </row>
    <row r="658" spans="1:22">
      <c r="A658" s="216" t="s">
        <v>67</v>
      </c>
      <c r="B658" s="312">
        <v>1040401000</v>
      </c>
      <c r="C658" s="229" t="s">
        <v>631</v>
      </c>
      <c r="D658" s="219"/>
      <c r="E658" s="220" t="s">
        <v>632</v>
      </c>
      <c r="F658" s="221" t="s">
        <v>650</v>
      </c>
      <c r="G658" s="222" t="str">
        <f t="shared" si="10"/>
        <v>Printer Ink, Ink for Newly Procured Printer</v>
      </c>
      <c r="H658" s="223"/>
      <c r="I658" s="253">
        <v>6</v>
      </c>
      <c r="J658" s="254" t="s">
        <v>36</v>
      </c>
      <c r="K658" s="255">
        <v>2500</v>
      </c>
      <c r="L658" s="256">
        <f>Table260616263656667686970717273747577787980818283757_34[[#This Row],[unit Price]]*Table260616263656667686970717273747577787980818283757_34[[#This Row],[TOTAL QUANTITY
(2021 Proposal)]]</f>
        <v>15000</v>
      </c>
      <c r="M658" s="257">
        <v>3</v>
      </c>
      <c r="N658" s="258">
        <v>7500</v>
      </c>
      <c r="O658" s="259"/>
      <c r="P658" s="260"/>
      <c r="Q658" s="288">
        <v>3</v>
      </c>
      <c r="R658" s="258"/>
      <c r="S658" s="259"/>
      <c r="T658" s="289"/>
      <c r="U658" s="290"/>
      <c r="V658" s="291" t="s">
        <v>60</v>
      </c>
    </row>
    <row r="659" spans="1:22">
      <c r="A659" s="216" t="s">
        <v>68</v>
      </c>
      <c r="B659" s="312">
        <v>1040401000</v>
      </c>
      <c r="C659" s="229" t="s">
        <v>631</v>
      </c>
      <c r="D659" s="219"/>
      <c r="E659" s="220" t="s">
        <v>632</v>
      </c>
      <c r="F659" s="221" t="s">
        <v>650</v>
      </c>
      <c r="G659" s="222" t="str">
        <f t="shared" si="10"/>
        <v>Printer Ink, Ink for Newly Procured Printer</v>
      </c>
      <c r="H659" s="223"/>
      <c r="I659" s="253">
        <v>8</v>
      </c>
      <c r="J659" s="254" t="s">
        <v>36</v>
      </c>
      <c r="K659" s="255">
        <v>2500</v>
      </c>
      <c r="L659" s="256">
        <f>Table260616263656667686970717273747577787980818283757_34[[#This Row],[unit Price]]*Table260616263656667686970717273747577787980818283757_34[[#This Row],[TOTAL QUANTITY
(2021 Proposal)]]</f>
        <v>20000</v>
      </c>
      <c r="M659" s="257">
        <v>4</v>
      </c>
      <c r="N659" s="258">
        <v>10000</v>
      </c>
      <c r="O659" s="259"/>
      <c r="P659" s="260"/>
      <c r="Q659" s="288">
        <v>4</v>
      </c>
      <c r="R659" s="258"/>
      <c r="S659" s="259"/>
      <c r="T659" s="289"/>
      <c r="U659" s="290"/>
      <c r="V659" s="291" t="s">
        <v>60</v>
      </c>
    </row>
    <row r="660" spans="1:22">
      <c r="A660" s="216" t="s">
        <v>69</v>
      </c>
      <c r="B660" s="312">
        <v>1040401000</v>
      </c>
      <c r="C660" s="229" t="s">
        <v>631</v>
      </c>
      <c r="D660" s="219"/>
      <c r="E660" s="220" t="s">
        <v>632</v>
      </c>
      <c r="F660" s="221" t="s">
        <v>650</v>
      </c>
      <c r="G660" s="222" t="str">
        <f t="shared" si="10"/>
        <v>Printer Ink, Ink for Newly Procured Printer</v>
      </c>
      <c r="H660" s="223"/>
      <c r="I660" s="253">
        <v>6</v>
      </c>
      <c r="J660" s="254" t="s">
        <v>36</v>
      </c>
      <c r="K660" s="255">
        <v>2500</v>
      </c>
      <c r="L660" s="256">
        <f>Table260616263656667686970717273747577787980818283757_34[[#This Row],[unit Price]]*Table260616263656667686970717273747577787980818283757_34[[#This Row],[TOTAL QUANTITY
(2021 Proposal)]]</f>
        <v>15000</v>
      </c>
      <c r="M660" s="257">
        <v>2</v>
      </c>
      <c r="N660" s="258">
        <v>5000</v>
      </c>
      <c r="O660" s="259">
        <v>2</v>
      </c>
      <c r="P660" s="260"/>
      <c r="Q660" s="288">
        <v>2</v>
      </c>
      <c r="R660" s="258"/>
      <c r="S660" s="259"/>
      <c r="T660" s="289"/>
      <c r="U660" s="290"/>
      <c r="V660" s="291" t="s">
        <v>60</v>
      </c>
    </row>
    <row r="661" spans="1:22">
      <c r="A661" s="216" t="s">
        <v>70</v>
      </c>
      <c r="B661" s="312">
        <v>1040401000</v>
      </c>
      <c r="C661" s="229" t="s">
        <v>631</v>
      </c>
      <c r="D661" s="219"/>
      <c r="E661" s="220" t="s">
        <v>632</v>
      </c>
      <c r="F661" s="221" t="s">
        <v>650</v>
      </c>
      <c r="G661" s="222" t="str">
        <f t="shared" si="10"/>
        <v>Printer Ink, Ink for Newly Procured Printer</v>
      </c>
      <c r="H661" s="223"/>
      <c r="I661" s="253">
        <v>4</v>
      </c>
      <c r="J661" s="254" t="s">
        <v>36</v>
      </c>
      <c r="K661" s="255">
        <v>2500</v>
      </c>
      <c r="L661" s="256">
        <f>Table260616263656667686970717273747577787980818283757_34[[#This Row],[unit Price]]*Table260616263656667686970717273747577787980818283757_34[[#This Row],[TOTAL QUANTITY
(2021 Proposal)]]</f>
        <v>10000</v>
      </c>
      <c r="M661" s="257"/>
      <c r="N661" s="258" t="s">
        <v>55</v>
      </c>
      <c r="O661" s="259">
        <v>1</v>
      </c>
      <c r="P661" s="260"/>
      <c r="Q661" s="288">
        <v>1</v>
      </c>
      <c r="R661" s="258"/>
      <c r="S661" s="259">
        <v>2</v>
      </c>
      <c r="T661" s="289"/>
      <c r="U661" s="290"/>
      <c r="V661" s="291" t="s">
        <v>60</v>
      </c>
    </row>
    <row r="662" spans="1:22">
      <c r="A662" s="216" t="s">
        <v>498</v>
      </c>
      <c r="B662" s="312">
        <v>1040401000</v>
      </c>
      <c r="C662" s="229" t="s">
        <v>631</v>
      </c>
      <c r="D662" s="219"/>
      <c r="E662" s="220" t="s">
        <v>632</v>
      </c>
      <c r="F662" s="221" t="s">
        <v>650</v>
      </c>
      <c r="G662" s="222" t="str">
        <f t="shared" si="10"/>
        <v>Printer Ink, Ink for Newly Procured Printer</v>
      </c>
      <c r="H662" s="223"/>
      <c r="I662" s="253">
        <v>8</v>
      </c>
      <c r="J662" s="254" t="s">
        <v>36</v>
      </c>
      <c r="K662" s="255">
        <v>2500</v>
      </c>
      <c r="L662" s="256">
        <f>Table260616263656667686970717273747577787980818283757_34[[#This Row],[unit Price]]*Table260616263656667686970717273747577787980818283757_34[[#This Row],[TOTAL QUANTITY
(2021 Proposal)]]</f>
        <v>20000</v>
      </c>
      <c r="M662" s="257">
        <v>4</v>
      </c>
      <c r="N662" s="258">
        <v>10000</v>
      </c>
      <c r="O662" s="259"/>
      <c r="P662" s="260"/>
      <c r="Q662" s="288">
        <v>4</v>
      </c>
      <c r="R662" s="258"/>
      <c r="S662" s="259"/>
      <c r="T662" s="289"/>
      <c r="U662" s="290"/>
      <c r="V662" s="291" t="s">
        <v>60</v>
      </c>
    </row>
    <row r="663" spans="1:22">
      <c r="A663" s="216" t="s">
        <v>71</v>
      </c>
      <c r="B663" s="312">
        <v>1040401000</v>
      </c>
      <c r="C663" s="229" t="s">
        <v>631</v>
      </c>
      <c r="D663" s="219"/>
      <c r="E663" s="220" t="s">
        <v>632</v>
      </c>
      <c r="F663" s="221" t="s">
        <v>650</v>
      </c>
      <c r="G663" s="222" t="str">
        <f t="shared" si="10"/>
        <v>Printer Ink, Ink for Newly Procured Printer</v>
      </c>
      <c r="H663" s="223"/>
      <c r="I663" s="253">
        <v>8</v>
      </c>
      <c r="J663" s="254" t="s">
        <v>36</v>
      </c>
      <c r="K663" s="255">
        <v>2500</v>
      </c>
      <c r="L663" s="256">
        <f>Table260616263656667686970717273747577787980818283757_34[[#This Row],[unit Price]]*Table260616263656667686970717273747577787980818283757_34[[#This Row],[TOTAL QUANTITY
(2021 Proposal)]]</f>
        <v>20000</v>
      </c>
      <c r="M663" s="257">
        <v>4</v>
      </c>
      <c r="N663" s="258">
        <v>10000</v>
      </c>
      <c r="O663" s="259"/>
      <c r="P663" s="260"/>
      <c r="Q663" s="288">
        <v>4</v>
      </c>
      <c r="R663" s="258"/>
      <c r="S663" s="259"/>
      <c r="T663" s="289"/>
      <c r="U663" s="290"/>
      <c r="V663" s="291" t="s">
        <v>60</v>
      </c>
    </row>
    <row r="664" spans="1:22">
      <c r="A664" s="216" t="s">
        <v>72</v>
      </c>
      <c r="B664" s="312">
        <v>1040401000</v>
      </c>
      <c r="C664" s="229" t="s">
        <v>631</v>
      </c>
      <c r="D664" s="219"/>
      <c r="E664" s="220" t="s">
        <v>632</v>
      </c>
      <c r="F664" s="221" t="s">
        <v>650</v>
      </c>
      <c r="G664" s="222" t="str">
        <f t="shared" si="10"/>
        <v>Printer Ink, Ink for Newly Procured Printer</v>
      </c>
      <c r="H664" s="223"/>
      <c r="I664" s="253">
        <v>6</v>
      </c>
      <c r="J664" s="254" t="s">
        <v>36</v>
      </c>
      <c r="K664" s="255">
        <v>2500</v>
      </c>
      <c r="L664" s="256">
        <f>Table260616263656667686970717273747577787980818283757_34[[#This Row],[unit Price]]*Table260616263656667686970717273747577787980818283757_34[[#This Row],[TOTAL QUANTITY
(2021 Proposal)]]</f>
        <v>15000</v>
      </c>
      <c r="M664" s="257">
        <v>3</v>
      </c>
      <c r="N664" s="258">
        <v>7500</v>
      </c>
      <c r="O664" s="259"/>
      <c r="P664" s="260"/>
      <c r="Q664" s="288">
        <v>3</v>
      </c>
      <c r="R664" s="258"/>
      <c r="S664" s="259"/>
      <c r="T664" s="289"/>
      <c r="U664" s="290"/>
      <c r="V664" s="291" t="s">
        <v>60</v>
      </c>
    </row>
    <row r="665" spans="1:22">
      <c r="A665" s="216" t="s">
        <v>58</v>
      </c>
      <c r="B665" s="312">
        <v>1040401000</v>
      </c>
      <c r="C665" s="229" t="s">
        <v>631</v>
      </c>
      <c r="D665" s="219"/>
      <c r="E665" s="220" t="s">
        <v>651</v>
      </c>
      <c r="F665" s="221" t="s">
        <v>652</v>
      </c>
      <c r="G665" s="222" t="str">
        <f t="shared" si="10"/>
        <v>Printer Toner, Black, Ricoh IM 2000</v>
      </c>
      <c r="H665" s="223"/>
      <c r="I665" s="253">
        <v>2</v>
      </c>
      <c r="J665" s="254" t="s">
        <v>501</v>
      </c>
      <c r="K665" s="255">
        <v>9500</v>
      </c>
      <c r="L665" s="256">
        <f>Table260616263656667686970717273747577787980818283757_34[[#This Row],[unit Price]]*Table260616263656667686970717273747577787980818283757_34[[#This Row],[TOTAL QUANTITY
(2021 Proposal)]]</f>
        <v>19000</v>
      </c>
      <c r="M665" s="257">
        <v>1</v>
      </c>
      <c r="N665" s="258">
        <v>9500</v>
      </c>
      <c r="O665" s="259"/>
      <c r="P665" s="260"/>
      <c r="Q665" s="288">
        <v>1</v>
      </c>
      <c r="R665" s="258"/>
      <c r="S665" s="259"/>
      <c r="T665" s="289"/>
      <c r="U665" s="290"/>
      <c r="V665" s="291"/>
    </row>
    <row r="666" spans="1:22">
      <c r="A666" s="216" t="s">
        <v>58</v>
      </c>
      <c r="B666" s="312">
        <v>1040401000</v>
      </c>
      <c r="C666" s="229" t="s">
        <v>631</v>
      </c>
      <c r="D666" s="219"/>
      <c r="E666" s="220" t="s">
        <v>651</v>
      </c>
      <c r="F666" s="221" t="s">
        <v>653</v>
      </c>
      <c r="G666" s="222" t="str">
        <f t="shared" si="10"/>
        <v>Printer Toner, Cyan, Ricoh IM 2001</v>
      </c>
      <c r="H666" s="223"/>
      <c r="I666" s="253">
        <v>1</v>
      </c>
      <c r="J666" s="254" t="s">
        <v>501</v>
      </c>
      <c r="K666" s="255">
        <v>9500</v>
      </c>
      <c r="L666" s="256">
        <f>Table260616263656667686970717273747577787980818283757_34[[#This Row],[unit Price]]*Table260616263656667686970717273747577787980818283757_34[[#This Row],[TOTAL QUANTITY
(2021 Proposal)]]</f>
        <v>9500</v>
      </c>
      <c r="M666" s="257">
        <v>1</v>
      </c>
      <c r="N666" s="258">
        <v>9500</v>
      </c>
      <c r="O666" s="259"/>
      <c r="P666" s="260"/>
      <c r="Q666" s="288"/>
      <c r="R666" s="258"/>
      <c r="S666" s="259"/>
      <c r="T666" s="289"/>
      <c r="U666" s="290"/>
      <c r="V666" s="291"/>
    </row>
    <row r="667" spans="1:22">
      <c r="A667" s="216" t="s">
        <v>62</v>
      </c>
      <c r="B667" s="312">
        <v>1040401000</v>
      </c>
      <c r="C667" s="229" t="s">
        <v>631</v>
      </c>
      <c r="D667" s="219"/>
      <c r="E667" s="220" t="s">
        <v>651</v>
      </c>
      <c r="F667" s="221" t="s">
        <v>654</v>
      </c>
      <c r="G667" s="222" t="str">
        <f t="shared" si="10"/>
        <v>Printer Toner, For Procured Printer - black</v>
      </c>
      <c r="H667" s="223"/>
      <c r="I667" s="253">
        <v>3</v>
      </c>
      <c r="J667" s="254" t="s">
        <v>36</v>
      </c>
      <c r="K667" s="311">
        <v>4000</v>
      </c>
      <c r="L667" s="256">
        <f>Table260616263656667686970717273747577787980818283757_34[[#This Row],[unit Price]]*Table260616263656667686970717273747577787980818283757_34[[#This Row],[TOTAL QUANTITY
(2021 Proposal)]]</f>
        <v>12000</v>
      </c>
      <c r="M667" s="266">
        <v>2</v>
      </c>
      <c r="N667" s="258">
        <v>8000</v>
      </c>
      <c r="O667" s="267"/>
      <c r="P667" s="260"/>
      <c r="Q667" s="294">
        <v>1</v>
      </c>
      <c r="R667" s="258"/>
      <c r="S667" s="309"/>
      <c r="T667" s="289"/>
      <c r="U667" s="290"/>
      <c r="V667" s="291" t="s">
        <v>60</v>
      </c>
    </row>
    <row r="668" spans="1:22">
      <c r="A668" s="216" t="s">
        <v>63</v>
      </c>
      <c r="B668" s="312">
        <v>1040401000</v>
      </c>
      <c r="C668" s="229" t="s">
        <v>631</v>
      </c>
      <c r="D668" s="224"/>
      <c r="E668" s="220" t="s">
        <v>651</v>
      </c>
      <c r="F668" s="221" t="s">
        <v>654</v>
      </c>
      <c r="G668" s="222" t="str">
        <f t="shared" si="10"/>
        <v>Printer Toner, For Procured Printer - black</v>
      </c>
      <c r="H668" s="227"/>
      <c r="I668" s="268">
        <v>10</v>
      </c>
      <c r="J668" s="269" t="s">
        <v>36</v>
      </c>
      <c r="K668" s="318">
        <v>4000</v>
      </c>
      <c r="L668" s="256">
        <f>Table260616263656667686970717273747577787980818283757_34[[#This Row],[unit Price]]*Table260616263656667686970717273747577787980818283757_34[[#This Row],[TOTAL QUANTITY
(2021 Proposal)]]</f>
        <v>40000</v>
      </c>
      <c r="M668" s="271">
        <v>4</v>
      </c>
      <c r="N668" s="258"/>
      <c r="O668" s="272">
        <v>3</v>
      </c>
      <c r="P668" s="260"/>
      <c r="Q668" s="296">
        <v>3</v>
      </c>
      <c r="R668" s="258"/>
      <c r="S668" s="272"/>
      <c r="T668" s="289"/>
      <c r="U668" s="290"/>
      <c r="V668" s="291" t="s">
        <v>60</v>
      </c>
    </row>
    <row r="669" spans="1:22">
      <c r="A669" s="216" t="s">
        <v>33</v>
      </c>
      <c r="B669" s="312">
        <v>1040401000</v>
      </c>
      <c r="C669" s="229" t="s">
        <v>631</v>
      </c>
      <c r="D669" s="219"/>
      <c r="E669" s="220" t="s">
        <v>651</v>
      </c>
      <c r="F669" s="221" t="s">
        <v>654</v>
      </c>
      <c r="G669" s="222" t="str">
        <f t="shared" si="10"/>
        <v>Printer Toner, For Procured Printer - black</v>
      </c>
      <c r="H669" s="223"/>
      <c r="I669" s="253">
        <v>2</v>
      </c>
      <c r="J669" s="254" t="s">
        <v>36</v>
      </c>
      <c r="K669" s="255">
        <v>4000</v>
      </c>
      <c r="L669" s="256">
        <f>Table260616263656667686970717273747577787980818283757_34[[#This Row],[unit Price]]*Table260616263656667686970717273747577787980818283757_34[[#This Row],[TOTAL QUANTITY
(2021 Proposal)]]</f>
        <v>8000</v>
      </c>
      <c r="M669" s="257">
        <v>1</v>
      </c>
      <c r="N669" s="258">
        <v>4000</v>
      </c>
      <c r="O669" s="259">
        <v>1</v>
      </c>
      <c r="P669" s="260"/>
      <c r="Q669" s="288">
        <v>1</v>
      </c>
      <c r="R669" s="258"/>
      <c r="S669" s="259"/>
      <c r="T669" s="289"/>
      <c r="U669" s="290"/>
      <c r="V669" s="291" t="s">
        <v>60</v>
      </c>
    </row>
    <row r="670" spans="1:22">
      <c r="A670" s="216" t="s">
        <v>58</v>
      </c>
      <c r="B670" s="312">
        <v>1040401000</v>
      </c>
      <c r="C670" s="229" t="s">
        <v>631</v>
      </c>
      <c r="D670" s="219"/>
      <c r="E670" s="220" t="s">
        <v>651</v>
      </c>
      <c r="F670" s="221" t="s">
        <v>655</v>
      </c>
      <c r="G670" s="222" t="str">
        <f t="shared" si="10"/>
        <v>Printer Toner, Magenta, Ricoh IM 2002</v>
      </c>
      <c r="H670" s="223"/>
      <c r="I670" s="253">
        <v>1</v>
      </c>
      <c r="J670" s="254" t="s">
        <v>501</v>
      </c>
      <c r="K670" s="255">
        <v>9500</v>
      </c>
      <c r="L670" s="256">
        <f>Table260616263656667686970717273747577787980818283757_34[[#This Row],[unit Price]]*Table260616263656667686970717273747577787980818283757_34[[#This Row],[TOTAL QUANTITY
(2021 Proposal)]]</f>
        <v>9500</v>
      </c>
      <c r="M670" s="257">
        <v>1</v>
      </c>
      <c r="N670" s="258">
        <v>9500</v>
      </c>
      <c r="O670" s="259"/>
      <c r="P670" s="260"/>
      <c r="Q670" s="288"/>
      <c r="R670" s="258"/>
      <c r="S670" s="259"/>
      <c r="T670" s="289"/>
      <c r="U670" s="290"/>
      <c r="V670" s="291"/>
    </row>
    <row r="671" spans="1:22">
      <c r="A671" s="216" t="s">
        <v>514</v>
      </c>
      <c r="B671" s="312">
        <v>1040401000</v>
      </c>
      <c r="C671" s="229" t="s">
        <v>631</v>
      </c>
      <c r="D671" s="224"/>
      <c r="E671" s="220" t="s">
        <v>651</v>
      </c>
      <c r="F671" s="221" t="s">
        <v>656</v>
      </c>
      <c r="G671" s="222" t="str">
        <f t="shared" si="10"/>
        <v xml:space="preserve">Printer Toner, TNP49C Toner Cartridge-Cyan </v>
      </c>
      <c r="H671" s="223"/>
      <c r="I671" s="253">
        <v>4</v>
      </c>
      <c r="J671" s="254" t="s">
        <v>576</v>
      </c>
      <c r="K671" s="261">
        <v>9000</v>
      </c>
      <c r="L671" s="256">
        <f>Table260616263656667686970717273747577787980818283757_34[[#This Row],[unit Price]]*Table260616263656667686970717273747577787980818283757_34[[#This Row],[TOTAL QUANTITY
(2021 Proposal)]]</f>
        <v>36000</v>
      </c>
      <c r="M671" s="257">
        <v>1</v>
      </c>
      <c r="N671" s="258">
        <v>9000</v>
      </c>
      <c r="O671" s="259">
        <v>1</v>
      </c>
      <c r="P671" s="260">
        <v>9000</v>
      </c>
      <c r="Q671" s="288">
        <v>1</v>
      </c>
      <c r="R671" s="258">
        <v>9000</v>
      </c>
      <c r="S671" s="259">
        <v>1</v>
      </c>
      <c r="T671" s="289">
        <v>9000</v>
      </c>
      <c r="U671" s="290"/>
      <c r="V671" s="291"/>
    </row>
    <row r="672" spans="1:22">
      <c r="A672" s="216" t="s">
        <v>514</v>
      </c>
      <c r="B672" s="312">
        <v>1040401000</v>
      </c>
      <c r="C672" s="229" t="s">
        <v>631</v>
      </c>
      <c r="D672" s="224"/>
      <c r="E672" s="220" t="s">
        <v>651</v>
      </c>
      <c r="F672" s="221" t="s">
        <v>657</v>
      </c>
      <c r="G672" s="222" t="str">
        <f t="shared" si="10"/>
        <v xml:space="preserve">Printer Toner, TNP49M Toner Cartridge-Magenta </v>
      </c>
      <c r="H672" s="223"/>
      <c r="I672" s="253">
        <v>4</v>
      </c>
      <c r="J672" s="254" t="s">
        <v>576</v>
      </c>
      <c r="K672" s="261">
        <v>9000</v>
      </c>
      <c r="L672" s="256">
        <f>Table260616263656667686970717273747577787980818283757_34[[#This Row],[unit Price]]*Table260616263656667686970717273747577787980818283757_34[[#This Row],[TOTAL QUANTITY
(2021 Proposal)]]</f>
        <v>36000</v>
      </c>
      <c r="M672" s="257">
        <v>1</v>
      </c>
      <c r="N672" s="258">
        <v>9000</v>
      </c>
      <c r="O672" s="259">
        <v>1</v>
      </c>
      <c r="P672" s="260">
        <v>9000</v>
      </c>
      <c r="Q672" s="288">
        <v>1</v>
      </c>
      <c r="R672" s="258">
        <v>9000</v>
      </c>
      <c r="S672" s="259">
        <v>1</v>
      </c>
      <c r="T672" s="289">
        <v>9000</v>
      </c>
      <c r="U672" s="290"/>
      <c r="V672" s="291"/>
    </row>
    <row r="673" spans="1:22">
      <c r="A673" s="216" t="s">
        <v>514</v>
      </c>
      <c r="B673" s="312">
        <v>1040401000</v>
      </c>
      <c r="C673" s="229" t="s">
        <v>631</v>
      </c>
      <c r="D673" s="224"/>
      <c r="E673" s="220" t="s">
        <v>651</v>
      </c>
      <c r="F673" s="221" t="s">
        <v>657</v>
      </c>
      <c r="G673" s="222" t="str">
        <f t="shared" si="10"/>
        <v xml:space="preserve">Printer Toner, TNP49M Toner Cartridge-Magenta </v>
      </c>
      <c r="H673" s="223"/>
      <c r="I673" s="253">
        <v>4</v>
      </c>
      <c r="J673" s="254" t="s">
        <v>576</v>
      </c>
      <c r="K673" s="261">
        <v>9000</v>
      </c>
      <c r="L673" s="256">
        <f>Table260616263656667686970717273747577787980818283757_34[[#This Row],[unit Price]]*Table260616263656667686970717273747577787980818283757_34[[#This Row],[TOTAL QUANTITY
(2021 Proposal)]]</f>
        <v>36000</v>
      </c>
      <c r="M673" s="257">
        <v>1</v>
      </c>
      <c r="N673" s="258">
        <v>9000</v>
      </c>
      <c r="O673" s="259">
        <v>1</v>
      </c>
      <c r="P673" s="260">
        <v>9000</v>
      </c>
      <c r="Q673" s="288">
        <v>1</v>
      </c>
      <c r="R673" s="258">
        <v>9000</v>
      </c>
      <c r="S673" s="259">
        <v>1</v>
      </c>
      <c r="T673" s="289">
        <v>9000</v>
      </c>
      <c r="U673" s="290"/>
      <c r="V673" s="291"/>
    </row>
    <row r="674" spans="1:22">
      <c r="A674" s="216" t="s">
        <v>514</v>
      </c>
      <c r="B674" s="312">
        <v>1040401000</v>
      </c>
      <c r="C674" s="229" t="s">
        <v>631</v>
      </c>
      <c r="D674" s="224"/>
      <c r="E674" s="220" t="s">
        <v>651</v>
      </c>
      <c r="F674" s="221" t="s">
        <v>658</v>
      </c>
      <c r="G674" s="222" t="str">
        <f t="shared" si="10"/>
        <v>Printer Toner, TNP49Y Toner Cartridge-Yellow</v>
      </c>
      <c r="H674" s="223"/>
      <c r="I674" s="253">
        <v>4</v>
      </c>
      <c r="J674" s="254" t="s">
        <v>44</v>
      </c>
      <c r="K674" s="261">
        <v>9000</v>
      </c>
      <c r="L674" s="256">
        <f>Table260616263656667686970717273747577787980818283757_34[[#This Row],[unit Price]]*Table260616263656667686970717273747577787980818283757_34[[#This Row],[TOTAL QUANTITY
(2021 Proposal)]]</f>
        <v>36000</v>
      </c>
      <c r="M674" s="257">
        <v>1</v>
      </c>
      <c r="N674" s="258">
        <v>9000</v>
      </c>
      <c r="O674" s="259">
        <v>1</v>
      </c>
      <c r="P674" s="260">
        <v>9000</v>
      </c>
      <c r="Q674" s="288">
        <v>1</v>
      </c>
      <c r="R674" s="258">
        <v>9000</v>
      </c>
      <c r="S674" s="259">
        <v>1</v>
      </c>
      <c r="T674" s="289">
        <v>9000</v>
      </c>
      <c r="U674" s="290"/>
      <c r="V674" s="291"/>
    </row>
    <row r="675" spans="1:22">
      <c r="A675" s="216" t="s">
        <v>59</v>
      </c>
      <c r="B675" s="312">
        <v>1040401000</v>
      </c>
      <c r="C675" s="229" t="s">
        <v>631</v>
      </c>
      <c r="D675" s="224"/>
      <c r="E675" s="220" t="s">
        <v>651</v>
      </c>
      <c r="F675" s="221" t="s">
        <v>659</v>
      </c>
      <c r="G675" s="222" t="str">
        <f t="shared" si="10"/>
        <v>Printer Toner, Toner, MPc2030 Black</v>
      </c>
      <c r="H675" s="223"/>
      <c r="I675" s="253">
        <v>8</v>
      </c>
      <c r="J675" s="262" t="s">
        <v>501</v>
      </c>
      <c r="K675" s="263">
        <v>220</v>
      </c>
      <c r="L675" s="256">
        <f>Table260616263656667686970717273747577787980818283757_34[[#This Row],[unit Price]]*Table260616263656667686970717273747577787980818283757_34[[#This Row],[TOTAL QUANTITY
(2021 Proposal)]]</f>
        <v>1760</v>
      </c>
      <c r="M675" s="264">
        <v>2</v>
      </c>
      <c r="N675" s="258">
        <v>440</v>
      </c>
      <c r="O675" s="265">
        <v>2</v>
      </c>
      <c r="P675" s="260">
        <v>440</v>
      </c>
      <c r="Q675" s="292">
        <v>2</v>
      </c>
      <c r="R675" s="258">
        <v>440</v>
      </c>
      <c r="S675" s="293">
        <v>2</v>
      </c>
      <c r="T675" s="289">
        <v>440</v>
      </c>
      <c r="U675" s="290"/>
      <c r="V675" s="291"/>
    </row>
    <row r="676" spans="1:22">
      <c r="A676" s="216" t="s">
        <v>61</v>
      </c>
      <c r="B676" s="312">
        <v>1040401000</v>
      </c>
      <c r="C676" s="229" t="s">
        <v>631</v>
      </c>
      <c r="D676" s="224"/>
      <c r="E676" s="220" t="s">
        <v>651</v>
      </c>
      <c r="F676" s="221" t="s">
        <v>659</v>
      </c>
      <c r="G676" s="222" t="str">
        <f t="shared" si="10"/>
        <v>Printer Toner, Toner, MPc2030 Black</v>
      </c>
      <c r="H676" s="223"/>
      <c r="I676" s="253">
        <v>12</v>
      </c>
      <c r="J676" s="262" t="s">
        <v>501</v>
      </c>
      <c r="K676" s="263">
        <v>220</v>
      </c>
      <c r="L676" s="256">
        <f>Table260616263656667686970717273747577787980818283757_34[[#This Row],[unit Price]]*Table260616263656667686970717273747577787980818283757_34[[#This Row],[TOTAL QUANTITY
(2021 Proposal)]]</f>
        <v>2640</v>
      </c>
      <c r="M676" s="266">
        <v>3</v>
      </c>
      <c r="N676" s="258">
        <v>660</v>
      </c>
      <c r="O676" s="267">
        <v>3</v>
      </c>
      <c r="P676" s="260">
        <v>660</v>
      </c>
      <c r="Q676" s="294">
        <v>3</v>
      </c>
      <c r="R676" s="258">
        <v>660</v>
      </c>
      <c r="S676" s="309">
        <v>3</v>
      </c>
      <c r="T676" s="289">
        <v>660</v>
      </c>
      <c r="U676" s="290"/>
      <c r="V676" s="291"/>
    </row>
    <row r="677" spans="1:22">
      <c r="A677" s="216" t="s">
        <v>59</v>
      </c>
      <c r="B677" s="312">
        <v>1040401000</v>
      </c>
      <c r="C677" s="229" t="s">
        <v>631</v>
      </c>
      <c r="D677" s="224"/>
      <c r="E677" s="220" t="s">
        <v>651</v>
      </c>
      <c r="F677" s="221" t="s">
        <v>660</v>
      </c>
      <c r="G677" s="222" t="str">
        <f t="shared" si="10"/>
        <v>Printer Toner, Toner, MPc2030 Cyan</v>
      </c>
      <c r="H677" s="223"/>
      <c r="I677" s="253">
        <v>8</v>
      </c>
      <c r="J677" s="262" t="s">
        <v>501</v>
      </c>
      <c r="K677" s="263">
        <v>420</v>
      </c>
      <c r="L677" s="256">
        <f>Table260616263656667686970717273747577787980818283757_34[[#This Row],[unit Price]]*Table260616263656667686970717273747577787980818283757_34[[#This Row],[TOTAL QUANTITY
(2021 Proposal)]]</f>
        <v>3360</v>
      </c>
      <c r="M677" s="264">
        <v>2</v>
      </c>
      <c r="N677" s="258">
        <v>840</v>
      </c>
      <c r="O677" s="265">
        <v>2</v>
      </c>
      <c r="P677" s="260">
        <v>840</v>
      </c>
      <c r="Q677" s="292">
        <v>2</v>
      </c>
      <c r="R677" s="258">
        <v>840</v>
      </c>
      <c r="S677" s="293">
        <v>2</v>
      </c>
      <c r="T677" s="289">
        <v>840</v>
      </c>
      <c r="U677" s="290"/>
      <c r="V677" s="291"/>
    </row>
    <row r="678" spans="1:22">
      <c r="A678" s="216" t="s">
        <v>61</v>
      </c>
      <c r="B678" s="312">
        <v>1040401000</v>
      </c>
      <c r="C678" s="229" t="s">
        <v>631</v>
      </c>
      <c r="D678" s="224"/>
      <c r="E678" s="220" t="s">
        <v>651</v>
      </c>
      <c r="F678" s="221" t="s">
        <v>660</v>
      </c>
      <c r="G678" s="222" t="str">
        <f t="shared" si="10"/>
        <v>Printer Toner, Toner, MPc2030 Cyan</v>
      </c>
      <c r="H678" s="223"/>
      <c r="I678" s="253">
        <v>12</v>
      </c>
      <c r="J678" s="262" t="s">
        <v>501</v>
      </c>
      <c r="K678" s="263">
        <v>420</v>
      </c>
      <c r="L678" s="256">
        <f>Table260616263656667686970717273747577787980818283757_34[[#This Row],[unit Price]]*Table260616263656667686970717273747577787980818283757_34[[#This Row],[TOTAL QUANTITY
(2021 Proposal)]]</f>
        <v>5040</v>
      </c>
      <c r="M678" s="266">
        <v>3</v>
      </c>
      <c r="N678" s="258">
        <v>1260</v>
      </c>
      <c r="O678" s="267">
        <v>3</v>
      </c>
      <c r="P678" s="260">
        <v>1260</v>
      </c>
      <c r="Q678" s="294">
        <v>3</v>
      </c>
      <c r="R678" s="258">
        <v>1260</v>
      </c>
      <c r="S678" s="309">
        <v>3</v>
      </c>
      <c r="T678" s="289">
        <v>1260</v>
      </c>
      <c r="U678" s="290"/>
      <c r="V678" s="291"/>
    </row>
    <row r="679" spans="1:22">
      <c r="A679" s="216" t="s">
        <v>59</v>
      </c>
      <c r="B679" s="312">
        <v>1040401000</v>
      </c>
      <c r="C679" s="229" t="s">
        <v>631</v>
      </c>
      <c r="D679" s="224"/>
      <c r="E679" s="220" t="s">
        <v>651</v>
      </c>
      <c r="F679" s="221" t="s">
        <v>661</v>
      </c>
      <c r="G679" s="222" t="str">
        <f t="shared" si="10"/>
        <v>Printer Toner, Toner, MPc2030 Magenta</v>
      </c>
      <c r="H679" s="223"/>
      <c r="I679" s="253">
        <v>8</v>
      </c>
      <c r="J679" s="262" t="s">
        <v>501</v>
      </c>
      <c r="K679" s="263">
        <v>420</v>
      </c>
      <c r="L679" s="256">
        <f>Table260616263656667686970717273747577787980818283757_34[[#This Row],[unit Price]]*Table260616263656667686970717273747577787980818283757_34[[#This Row],[TOTAL QUANTITY
(2021 Proposal)]]</f>
        <v>3360</v>
      </c>
      <c r="M679" s="264">
        <v>2</v>
      </c>
      <c r="N679" s="258">
        <v>840</v>
      </c>
      <c r="O679" s="265">
        <v>2</v>
      </c>
      <c r="P679" s="260">
        <v>840</v>
      </c>
      <c r="Q679" s="292">
        <v>2</v>
      </c>
      <c r="R679" s="258">
        <v>840</v>
      </c>
      <c r="S679" s="293">
        <v>2</v>
      </c>
      <c r="T679" s="289">
        <v>840</v>
      </c>
      <c r="U679" s="290"/>
      <c r="V679" s="291"/>
    </row>
    <row r="680" spans="1:22">
      <c r="A680" s="216" t="s">
        <v>61</v>
      </c>
      <c r="B680" s="312">
        <v>1040401000</v>
      </c>
      <c r="C680" s="229" t="s">
        <v>631</v>
      </c>
      <c r="D680" s="224"/>
      <c r="E680" s="220" t="s">
        <v>651</v>
      </c>
      <c r="F680" s="221" t="s">
        <v>661</v>
      </c>
      <c r="G680" s="222" t="str">
        <f t="shared" si="10"/>
        <v>Printer Toner, Toner, MPc2030 Magenta</v>
      </c>
      <c r="H680" s="223"/>
      <c r="I680" s="253">
        <v>12</v>
      </c>
      <c r="J680" s="262" t="s">
        <v>501</v>
      </c>
      <c r="K680" s="263">
        <v>420</v>
      </c>
      <c r="L680" s="256">
        <f>Table260616263656667686970717273747577787980818283757_34[[#This Row],[unit Price]]*Table260616263656667686970717273747577787980818283757_34[[#This Row],[TOTAL QUANTITY
(2021 Proposal)]]</f>
        <v>5040</v>
      </c>
      <c r="M680" s="266">
        <v>3</v>
      </c>
      <c r="N680" s="258">
        <v>1260</v>
      </c>
      <c r="O680" s="267">
        <v>3</v>
      </c>
      <c r="P680" s="260">
        <v>1260</v>
      </c>
      <c r="Q680" s="294">
        <v>3</v>
      </c>
      <c r="R680" s="258">
        <v>1260</v>
      </c>
      <c r="S680" s="309">
        <v>3</v>
      </c>
      <c r="T680" s="289">
        <v>1260</v>
      </c>
      <c r="U680" s="290"/>
      <c r="V680" s="291"/>
    </row>
    <row r="681" spans="1:22">
      <c r="A681" s="216" t="s">
        <v>59</v>
      </c>
      <c r="B681" s="312">
        <v>1040401000</v>
      </c>
      <c r="C681" s="229" t="s">
        <v>631</v>
      </c>
      <c r="D681" s="224"/>
      <c r="E681" s="220" t="s">
        <v>651</v>
      </c>
      <c r="F681" s="221" t="s">
        <v>662</v>
      </c>
      <c r="G681" s="222" t="str">
        <f t="shared" si="10"/>
        <v>Printer Toner, Toner, MPc2030 Yellow</v>
      </c>
      <c r="H681" s="223"/>
      <c r="I681" s="253">
        <v>8</v>
      </c>
      <c r="J681" s="262" t="s">
        <v>501</v>
      </c>
      <c r="K681" s="263">
        <v>420</v>
      </c>
      <c r="L681" s="256">
        <f>Table260616263656667686970717273747577787980818283757_34[[#This Row],[unit Price]]*Table260616263656667686970717273747577787980818283757_34[[#This Row],[TOTAL QUANTITY
(2021 Proposal)]]</f>
        <v>3360</v>
      </c>
      <c r="M681" s="264">
        <v>2</v>
      </c>
      <c r="N681" s="258">
        <v>840</v>
      </c>
      <c r="O681" s="265">
        <v>2</v>
      </c>
      <c r="P681" s="260">
        <v>840</v>
      </c>
      <c r="Q681" s="292">
        <v>2</v>
      </c>
      <c r="R681" s="258">
        <v>840</v>
      </c>
      <c r="S681" s="293">
        <v>2</v>
      </c>
      <c r="T681" s="289">
        <v>840</v>
      </c>
      <c r="U681" s="290"/>
      <c r="V681" s="291"/>
    </row>
    <row r="682" spans="1:22">
      <c r="A682" s="216" t="s">
        <v>61</v>
      </c>
      <c r="B682" s="312">
        <v>1040401000</v>
      </c>
      <c r="C682" s="229" t="s">
        <v>631</v>
      </c>
      <c r="D682" s="224"/>
      <c r="E682" s="220" t="s">
        <v>651</v>
      </c>
      <c r="F682" s="221" t="s">
        <v>662</v>
      </c>
      <c r="G682" s="222" t="str">
        <f t="shared" si="10"/>
        <v>Printer Toner, Toner, MPc2030 Yellow</v>
      </c>
      <c r="H682" s="223"/>
      <c r="I682" s="253">
        <v>12</v>
      </c>
      <c r="J682" s="262" t="s">
        <v>501</v>
      </c>
      <c r="K682" s="263">
        <v>420</v>
      </c>
      <c r="L682" s="256">
        <f>Table260616263656667686970717273747577787980818283757_34[[#This Row],[unit Price]]*Table260616263656667686970717273747577787980818283757_34[[#This Row],[TOTAL QUANTITY
(2021 Proposal)]]</f>
        <v>5040</v>
      </c>
      <c r="M682" s="266">
        <v>3</v>
      </c>
      <c r="N682" s="258">
        <v>1260</v>
      </c>
      <c r="O682" s="267">
        <v>3</v>
      </c>
      <c r="P682" s="260">
        <v>1260</v>
      </c>
      <c r="Q682" s="294">
        <v>3</v>
      </c>
      <c r="R682" s="258">
        <v>1260</v>
      </c>
      <c r="S682" s="309">
        <v>3</v>
      </c>
      <c r="T682" s="289">
        <v>1260</v>
      </c>
      <c r="U682" s="290"/>
      <c r="V682" s="291"/>
    </row>
    <row r="683" spans="1:22">
      <c r="A683" s="216" t="s">
        <v>58</v>
      </c>
      <c r="B683" s="312">
        <v>1040401000</v>
      </c>
      <c r="C683" s="229" t="s">
        <v>631</v>
      </c>
      <c r="D683" s="219"/>
      <c r="E683" s="220" t="s">
        <v>651</v>
      </c>
      <c r="F683" s="221" t="s">
        <v>663</v>
      </c>
      <c r="G683" s="222" t="str">
        <f t="shared" si="10"/>
        <v>Printer Toner, Yellow, Ricoh IM 2003</v>
      </c>
      <c r="H683" s="223"/>
      <c r="I683" s="253">
        <v>1</v>
      </c>
      <c r="J683" s="254" t="s">
        <v>501</v>
      </c>
      <c r="K683" s="255">
        <v>9500</v>
      </c>
      <c r="L683" s="256">
        <f>Table260616263656667686970717273747577787980818283757_34[[#This Row],[unit Price]]*Table260616263656667686970717273747577787980818283757_34[[#This Row],[TOTAL QUANTITY
(2021 Proposal)]]</f>
        <v>9500</v>
      </c>
      <c r="M683" s="257">
        <v>1</v>
      </c>
      <c r="N683" s="258">
        <v>9500</v>
      </c>
      <c r="O683" s="259"/>
      <c r="P683" s="260"/>
      <c r="Q683" s="288"/>
      <c r="R683" s="258"/>
      <c r="S683" s="259"/>
      <c r="T683" s="289"/>
      <c r="U683" s="290"/>
      <c r="V683" s="291"/>
    </row>
    <row r="684" spans="1:22">
      <c r="A684" s="216" t="s">
        <v>63</v>
      </c>
      <c r="B684" s="312">
        <v>5020321003</v>
      </c>
      <c r="C684" s="229" t="s">
        <v>615</v>
      </c>
      <c r="D684" s="224"/>
      <c r="E684" s="220" t="s">
        <v>664</v>
      </c>
      <c r="F684" s="221" t="s">
        <v>665</v>
      </c>
      <c r="G684" s="222" t="str">
        <f t="shared" si="10"/>
        <v>Printer/Copier Drum Unit, Gestetner CP6123B+ brand</v>
      </c>
      <c r="H684" s="227"/>
      <c r="I684" s="268">
        <v>2</v>
      </c>
      <c r="J684" s="269" t="s">
        <v>501</v>
      </c>
      <c r="K684" s="318">
        <v>5000</v>
      </c>
      <c r="L684" s="256">
        <f>Table260616263656667686970717273747577787980818283757_34[[#This Row],[unit Price]]*Table260616263656667686970717273747577787980818283757_34[[#This Row],[TOTAL QUANTITY
(2021 Proposal)]]</f>
        <v>10000</v>
      </c>
      <c r="M684" s="271">
        <v>1</v>
      </c>
      <c r="N684" s="258"/>
      <c r="O684" s="272"/>
      <c r="P684" s="260"/>
      <c r="Q684" s="296">
        <v>1</v>
      </c>
      <c r="R684" s="258"/>
      <c r="S684" s="272"/>
      <c r="T684" s="289"/>
      <c r="U684" s="290"/>
      <c r="V684" s="291" t="s">
        <v>60</v>
      </c>
    </row>
    <row r="685" spans="1:22">
      <c r="A685" s="216" t="s">
        <v>63</v>
      </c>
      <c r="B685" s="312">
        <v>5020321003</v>
      </c>
      <c r="C685" s="229" t="s">
        <v>615</v>
      </c>
      <c r="D685" s="224"/>
      <c r="E685" s="220" t="s">
        <v>666</v>
      </c>
      <c r="F685" s="221" t="s">
        <v>665</v>
      </c>
      <c r="G685" s="222" t="str">
        <f t="shared" si="10"/>
        <v>Printer/Copier Tonner, Gestetner CP6123B+ brand</v>
      </c>
      <c r="H685" s="227"/>
      <c r="I685" s="268">
        <v>10</v>
      </c>
      <c r="J685" s="269" t="s">
        <v>501</v>
      </c>
      <c r="K685" s="318">
        <v>3000</v>
      </c>
      <c r="L685" s="256">
        <f>Table260616263656667686970717273747577787980818283757_34[[#This Row],[unit Price]]*Table260616263656667686970717273747577787980818283757_34[[#This Row],[TOTAL QUANTITY
(2021 Proposal)]]</f>
        <v>30000</v>
      </c>
      <c r="M685" s="271">
        <v>4</v>
      </c>
      <c r="N685" s="258"/>
      <c r="O685" s="272">
        <v>3</v>
      </c>
      <c r="P685" s="260"/>
      <c r="Q685" s="296">
        <v>3</v>
      </c>
      <c r="R685" s="258"/>
      <c r="S685" s="272"/>
      <c r="T685" s="289"/>
      <c r="U685" s="290"/>
      <c r="V685" s="291" t="s">
        <v>60</v>
      </c>
    </row>
    <row r="686" spans="1:22">
      <c r="A686" s="216" t="s">
        <v>50</v>
      </c>
      <c r="B686" s="312">
        <v>5020321003</v>
      </c>
      <c r="C686" s="229" t="s">
        <v>615</v>
      </c>
      <c r="D686" s="219"/>
      <c r="E686" s="220" t="s">
        <v>667</v>
      </c>
      <c r="F686" s="221" t="s">
        <v>668</v>
      </c>
      <c r="G686" s="222" t="str">
        <f t="shared" si="10"/>
        <v>RAM Card, DDR4, 8GB, 2600Watts</v>
      </c>
      <c r="H686" s="223"/>
      <c r="I686" s="253">
        <v>10</v>
      </c>
      <c r="J686" s="254" t="s">
        <v>501</v>
      </c>
      <c r="K686" s="255">
        <v>2500</v>
      </c>
      <c r="L686" s="256">
        <f>Table260616263656667686970717273747577787980818283757_34[[#This Row],[unit Price]]*Table260616263656667686970717273747577787980818283757_34[[#This Row],[TOTAL QUANTITY
(2021 Proposal)]]</f>
        <v>25000</v>
      </c>
      <c r="M686" s="257">
        <v>10</v>
      </c>
      <c r="N686" s="258">
        <v>25000</v>
      </c>
      <c r="O686" s="259"/>
      <c r="P686" s="260"/>
      <c r="Q686" s="288"/>
      <c r="R686" s="258"/>
      <c r="S686" s="259"/>
      <c r="T686" s="289"/>
      <c r="U686" s="290"/>
      <c r="V686" s="291"/>
    </row>
    <row r="687" spans="1:22">
      <c r="A687" s="216" t="s">
        <v>56</v>
      </c>
      <c r="B687" s="312">
        <v>5020321003</v>
      </c>
      <c r="C687" s="303" t="s">
        <v>615</v>
      </c>
      <c r="D687" s="224"/>
      <c r="E687" s="220" t="s">
        <v>669</v>
      </c>
      <c r="F687" s="221" t="s">
        <v>670</v>
      </c>
      <c r="G687" s="222" t="str">
        <f t="shared" si="10"/>
        <v>Recordale Disc, DVD RW 4x speed, 4.7GB capacity</v>
      </c>
      <c r="H687" s="223"/>
      <c r="I687" s="253">
        <v>360</v>
      </c>
      <c r="J687" s="254" t="s">
        <v>44</v>
      </c>
      <c r="K687" s="261">
        <v>20</v>
      </c>
      <c r="L687" s="256">
        <f>Table260616263656667686970717273747577787980818283757_34[[#This Row],[unit Price]]*Table260616263656667686970717273747577787980818283757_34[[#This Row],[TOTAL QUANTITY
(2021 Proposal)]]</f>
        <v>7200</v>
      </c>
      <c r="M687" s="257">
        <v>90</v>
      </c>
      <c r="N687" s="258">
        <v>1800</v>
      </c>
      <c r="O687" s="259">
        <v>90</v>
      </c>
      <c r="P687" s="260">
        <v>1800</v>
      </c>
      <c r="Q687" s="288">
        <v>90</v>
      </c>
      <c r="R687" s="258">
        <v>1800</v>
      </c>
      <c r="S687" s="259">
        <v>90</v>
      </c>
      <c r="T687" s="289">
        <v>1800</v>
      </c>
      <c r="U687" s="290"/>
      <c r="V687" s="291"/>
    </row>
    <row r="688" spans="1:22">
      <c r="A688" s="216" t="s">
        <v>59</v>
      </c>
      <c r="B688" s="312">
        <v>5020321003</v>
      </c>
      <c r="C688" s="303" t="s">
        <v>615</v>
      </c>
      <c r="D688" s="224"/>
      <c r="E688" s="220" t="s">
        <v>669</v>
      </c>
      <c r="F688" s="221" t="s">
        <v>670</v>
      </c>
      <c r="G688" s="222" t="str">
        <f t="shared" si="10"/>
        <v>Recordale Disc, DVD RW 4x speed, 4.7GB capacity</v>
      </c>
      <c r="H688" s="223"/>
      <c r="I688" s="253">
        <v>5</v>
      </c>
      <c r="J688" s="262" t="s">
        <v>44</v>
      </c>
      <c r="K688" s="263">
        <v>20</v>
      </c>
      <c r="L688" s="256">
        <f>Table260616263656667686970717273747577787980818283757_34[[#This Row],[unit Price]]*Table260616263656667686970717273747577787980818283757_34[[#This Row],[TOTAL QUANTITY
(2021 Proposal)]]</f>
        <v>100</v>
      </c>
      <c r="M688" s="264">
        <v>2</v>
      </c>
      <c r="N688" s="258">
        <v>40</v>
      </c>
      <c r="O688" s="265">
        <v>2</v>
      </c>
      <c r="P688" s="260">
        <v>40</v>
      </c>
      <c r="Q688" s="292">
        <v>1</v>
      </c>
      <c r="R688" s="258">
        <v>20</v>
      </c>
      <c r="S688" s="293"/>
      <c r="T688" s="289" t="s">
        <v>55</v>
      </c>
      <c r="U688" s="290"/>
      <c r="V688" s="291"/>
    </row>
    <row r="689" spans="1:22">
      <c r="A689" s="216" t="s">
        <v>514</v>
      </c>
      <c r="B689" s="312">
        <v>1040401000</v>
      </c>
      <c r="C689" s="229" t="s">
        <v>631</v>
      </c>
      <c r="D689" s="219"/>
      <c r="E689" s="220" t="s">
        <v>671</v>
      </c>
      <c r="F689" s="221" t="s">
        <v>672</v>
      </c>
      <c r="G689" s="222" t="str">
        <f t="shared" si="10"/>
        <v>Toner, toner TNP49K</v>
      </c>
      <c r="H689" s="223"/>
      <c r="I689" s="253">
        <v>4</v>
      </c>
      <c r="J689" s="254" t="s">
        <v>501</v>
      </c>
      <c r="K689" s="255">
        <v>3000</v>
      </c>
      <c r="L689" s="256">
        <f>Table260616263656667686970717273747577787980818283757_34[[#This Row],[unit Price]]*Table260616263656667686970717273747577787980818283757_34[[#This Row],[TOTAL QUANTITY
(2021 Proposal)]]</f>
        <v>12000</v>
      </c>
      <c r="M689" s="257">
        <v>1</v>
      </c>
      <c r="N689" s="258">
        <v>3000</v>
      </c>
      <c r="O689" s="259">
        <v>1</v>
      </c>
      <c r="P689" s="260"/>
      <c r="Q689" s="288">
        <v>1</v>
      </c>
      <c r="R689" s="258"/>
      <c r="S689" s="259">
        <v>1</v>
      </c>
      <c r="T689" s="289"/>
      <c r="U689" s="290"/>
      <c r="V689" s="291"/>
    </row>
    <row r="690" spans="1:22">
      <c r="A690" s="216" t="s">
        <v>510</v>
      </c>
      <c r="B690" s="230">
        <v>1069902000</v>
      </c>
      <c r="C690" s="229" t="s">
        <v>673</v>
      </c>
      <c r="D690" s="219"/>
      <c r="E690" s="220" t="s">
        <v>674</v>
      </c>
      <c r="F690" s="221" t="s">
        <v>55</v>
      </c>
      <c r="G690" s="222" t="str">
        <f t="shared" si="10"/>
        <v xml:space="preserve">Office Renovation, </v>
      </c>
      <c r="H690" s="223"/>
      <c r="I690" s="253">
        <v>1</v>
      </c>
      <c r="J690" s="254" t="s">
        <v>543</v>
      </c>
      <c r="K690" s="255">
        <v>250000</v>
      </c>
      <c r="L690" s="256">
        <f>Table260616263656667686970717273747577787980818283757_34[[#This Row],[unit Price]]*Table260616263656667686970717273747577787980818283757_34[[#This Row],[TOTAL QUANTITY
(2021 Proposal)]]</f>
        <v>250000</v>
      </c>
      <c r="M690" s="257">
        <v>1</v>
      </c>
      <c r="N690" s="258">
        <v>250000</v>
      </c>
      <c r="O690" s="259"/>
      <c r="P690" s="260"/>
      <c r="Q690" s="288"/>
      <c r="R690" s="258"/>
      <c r="S690" s="259"/>
      <c r="T690" s="289"/>
      <c r="U690" s="290"/>
      <c r="V690" s="291"/>
    </row>
    <row r="691" spans="1:22" s="193" customFormat="1">
      <c r="A691" s="313" t="s">
        <v>62</v>
      </c>
      <c r="B691" s="230">
        <v>1060511000</v>
      </c>
      <c r="C691" s="314" t="s">
        <v>675</v>
      </c>
      <c r="D691" s="224"/>
      <c r="E691" s="315" t="s">
        <v>676</v>
      </c>
      <c r="F691" s="316" t="s">
        <v>55</v>
      </c>
      <c r="G691" s="222" t="str">
        <f t="shared" si="10"/>
        <v xml:space="preserve">Cardiac Monitor, </v>
      </c>
      <c r="H691" s="223"/>
      <c r="I691" s="319">
        <v>1</v>
      </c>
      <c r="J691" s="320" t="s">
        <v>501</v>
      </c>
      <c r="K691" s="263">
        <v>100000</v>
      </c>
      <c r="L691" s="256">
        <f>Table260616263656667686970717273747577787980818283757_34[[#This Row],[unit Price]]*Table260616263656667686970717273747577787980818283757_34[[#This Row],[TOTAL QUANTITY
(2021 Proposal)]]</f>
        <v>100000</v>
      </c>
      <c r="M691" s="321">
        <v>1</v>
      </c>
      <c r="N691" s="322">
        <v>100000</v>
      </c>
      <c r="O691" s="323"/>
      <c r="P691" s="324" t="s">
        <v>55</v>
      </c>
      <c r="Q691" s="333"/>
      <c r="R691" s="322" t="s">
        <v>55</v>
      </c>
      <c r="S691" s="334"/>
      <c r="T691" s="335" t="s">
        <v>55</v>
      </c>
      <c r="U691" s="336"/>
      <c r="V691" s="337"/>
    </row>
    <row r="692" spans="1:22" s="193" customFormat="1">
      <c r="A692" s="313" t="s">
        <v>503</v>
      </c>
      <c r="B692" s="230">
        <v>1060511000</v>
      </c>
      <c r="C692" s="314" t="s">
        <v>675</v>
      </c>
      <c r="D692" s="224"/>
      <c r="E692" s="315" t="s">
        <v>676</v>
      </c>
      <c r="F692" s="316" t="s">
        <v>55</v>
      </c>
      <c r="G692" s="222" t="str">
        <f t="shared" si="10"/>
        <v xml:space="preserve">Cardiac Monitor, </v>
      </c>
      <c r="H692" s="223"/>
      <c r="I692" s="319">
        <v>1</v>
      </c>
      <c r="J692" s="325" t="s">
        <v>501</v>
      </c>
      <c r="K692" s="261">
        <v>100000</v>
      </c>
      <c r="L692" s="256">
        <f>Table260616263656667686970717273747577787980818283757_34[[#This Row],[unit Price]]*Table260616263656667686970717273747577787980818283757_34[[#This Row],[TOTAL QUANTITY
(2021 Proposal)]]</f>
        <v>100000</v>
      </c>
      <c r="M692" s="326">
        <v>1</v>
      </c>
      <c r="N692" s="322">
        <v>100000</v>
      </c>
      <c r="O692" s="327"/>
      <c r="P692" s="324" t="s">
        <v>55</v>
      </c>
      <c r="Q692" s="338"/>
      <c r="R692" s="322" t="s">
        <v>55</v>
      </c>
      <c r="S692" s="327"/>
      <c r="T692" s="335" t="s">
        <v>55</v>
      </c>
      <c r="U692" s="336"/>
      <c r="V692" s="337"/>
    </row>
    <row r="693" spans="1:22" s="193" customFormat="1" ht="22.5">
      <c r="A693" s="313" t="s">
        <v>68</v>
      </c>
      <c r="B693" s="230">
        <v>1060511000</v>
      </c>
      <c r="C693" s="317" t="s">
        <v>675</v>
      </c>
      <c r="D693" s="219"/>
      <c r="E693" s="315" t="s">
        <v>677</v>
      </c>
      <c r="F693" s="316" t="s">
        <v>55</v>
      </c>
      <c r="G693" s="222" t="str">
        <f t="shared" si="10"/>
        <v xml:space="preserve">Chemistry Analyzer( Automated), </v>
      </c>
      <c r="H693" s="223"/>
      <c r="I693" s="319">
        <v>1</v>
      </c>
      <c r="J693" s="325" t="s">
        <v>501</v>
      </c>
      <c r="K693" s="255">
        <v>2500000</v>
      </c>
      <c r="L693" s="256">
        <f>Table260616263656667686970717273747577787980818283757_34[[#This Row],[unit Price]]*Table260616263656667686970717273747577787980818283757_34[[#This Row],[TOTAL QUANTITY
(2021 Proposal)]]</f>
        <v>2500000</v>
      </c>
      <c r="M693" s="326"/>
      <c r="N693" s="322" t="s">
        <v>55</v>
      </c>
      <c r="O693" s="327"/>
      <c r="P693" s="324"/>
      <c r="Q693" s="338"/>
      <c r="R693" s="322"/>
      <c r="S693" s="327"/>
      <c r="T693" s="335"/>
      <c r="U693" s="336"/>
      <c r="V693" s="337"/>
    </row>
    <row r="694" spans="1:22" s="193" customFormat="1">
      <c r="A694" s="313" t="s">
        <v>68</v>
      </c>
      <c r="B694" s="230">
        <v>1060511000</v>
      </c>
      <c r="C694" s="317" t="s">
        <v>675</v>
      </c>
      <c r="D694" s="219"/>
      <c r="E694" s="315" t="s">
        <v>678</v>
      </c>
      <c r="F694" s="316" t="s">
        <v>55</v>
      </c>
      <c r="G694" s="222" t="str">
        <f t="shared" si="10"/>
        <v xml:space="preserve">Coagulation Machine, </v>
      </c>
      <c r="H694" s="223"/>
      <c r="I694" s="319">
        <v>1</v>
      </c>
      <c r="J694" s="325" t="s">
        <v>501</v>
      </c>
      <c r="K694" s="255">
        <v>600000</v>
      </c>
      <c r="L694" s="256">
        <f>Table260616263656667686970717273747577787980818283757_34[[#This Row],[unit Price]]*Table260616263656667686970717273747577787980818283757_34[[#This Row],[TOTAL QUANTITY
(2021 Proposal)]]</f>
        <v>600000</v>
      </c>
      <c r="M694" s="326">
        <v>1</v>
      </c>
      <c r="N694" s="322">
        <v>600000</v>
      </c>
      <c r="O694" s="327"/>
      <c r="P694" s="324"/>
      <c r="Q694" s="338"/>
      <c r="R694" s="322"/>
      <c r="S694" s="327"/>
      <c r="T694" s="335"/>
      <c r="U694" s="336"/>
      <c r="V694" s="337"/>
    </row>
    <row r="695" spans="1:22" s="193" customFormat="1">
      <c r="A695" s="313" t="s">
        <v>68</v>
      </c>
      <c r="B695" s="230">
        <v>1060511000</v>
      </c>
      <c r="C695" s="317" t="s">
        <v>675</v>
      </c>
      <c r="D695" s="219"/>
      <c r="E695" s="315" t="s">
        <v>679</v>
      </c>
      <c r="F695" s="316" t="s">
        <v>55</v>
      </c>
      <c r="G695" s="222" t="str">
        <f t="shared" si="10"/>
        <v xml:space="preserve">ELISA Machine, </v>
      </c>
      <c r="H695" s="223"/>
      <c r="I695" s="319">
        <v>1</v>
      </c>
      <c r="J695" s="325" t="s">
        <v>501</v>
      </c>
      <c r="K695" s="255">
        <v>2300000</v>
      </c>
      <c r="L695" s="256">
        <f>Table260616263656667686970717273747577787980818283757_34[[#This Row],[unit Price]]*Table260616263656667686970717273747577787980818283757_34[[#This Row],[TOTAL QUANTITY
(2021 Proposal)]]</f>
        <v>2300000</v>
      </c>
      <c r="M695" s="326">
        <v>1</v>
      </c>
      <c r="N695" s="322">
        <v>2300000</v>
      </c>
      <c r="O695" s="327"/>
      <c r="P695" s="324"/>
      <c r="Q695" s="338"/>
      <c r="R695" s="322"/>
      <c r="S695" s="327"/>
      <c r="T695" s="335"/>
      <c r="U695" s="336"/>
      <c r="V695" s="337"/>
    </row>
    <row r="696" spans="1:22" s="193" customFormat="1">
      <c r="A696" s="313" t="s">
        <v>68</v>
      </c>
      <c r="B696" s="230">
        <v>1060511000</v>
      </c>
      <c r="C696" s="317" t="s">
        <v>675</v>
      </c>
      <c r="D696" s="219"/>
      <c r="E696" s="315" t="s">
        <v>680</v>
      </c>
      <c r="F696" s="316" t="s">
        <v>55</v>
      </c>
      <c r="G696" s="222" t="str">
        <f t="shared" si="10"/>
        <v xml:space="preserve">Extraction chair, </v>
      </c>
      <c r="H696" s="223"/>
      <c r="I696" s="319">
        <v>1</v>
      </c>
      <c r="J696" s="325" t="s">
        <v>501</v>
      </c>
      <c r="K696" s="255">
        <v>500000</v>
      </c>
      <c r="L696" s="256">
        <f>Table260616263656667686970717273747577787980818283757_34[[#This Row],[unit Price]]*Table260616263656667686970717273747577787980818283757_34[[#This Row],[TOTAL QUANTITY
(2021 Proposal)]]</f>
        <v>500000</v>
      </c>
      <c r="M696" s="326">
        <v>1</v>
      </c>
      <c r="N696" s="322">
        <v>500000</v>
      </c>
      <c r="O696" s="327"/>
      <c r="P696" s="324"/>
      <c r="Q696" s="338"/>
      <c r="R696" s="322"/>
      <c r="S696" s="327"/>
      <c r="T696" s="335"/>
      <c r="U696" s="336"/>
      <c r="V696" s="337"/>
    </row>
    <row r="697" spans="1:22" s="193" customFormat="1">
      <c r="A697" s="313" t="s">
        <v>68</v>
      </c>
      <c r="B697" s="230">
        <v>1060511000</v>
      </c>
      <c r="C697" s="317" t="s">
        <v>675</v>
      </c>
      <c r="D697" s="219"/>
      <c r="E697" s="315" t="s">
        <v>681</v>
      </c>
      <c r="F697" s="316" t="s">
        <v>55</v>
      </c>
      <c r="G697" s="222" t="str">
        <f t="shared" si="10"/>
        <v xml:space="preserve">Hematology Analyzer (5 parts), </v>
      </c>
      <c r="H697" s="223"/>
      <c r="I697" s="319">
        <v>1</v>
      </c>
      <c r="J697" s="325" t="s">
        <v>501</v>
      </c>
      <c r="K697" s="255">
        <v>2500000</v>
      </c>
      <c r="L697" s="256">
        <f>Table260616263656667686970717273747577787980818283757_34[[#This Row],[unit Price]]*Table260616263656667686970717273747577787980818283757_34[[#This Row],[TOTAL QUANTITY
(2021 Proposal)]]</f>
        <v>2500000</v>
      </c>
      <c r="M697" s="326">
        <v>1</v>
      </c>
      <c r="N697" s="322">
        <v>2500000</v>
      </c>
      <c r="O697" s="327"/>
      <c r="P697" s="324"/>
      <c r="Q697" s="338"/>
      <c r="R697" s="322"/>
      <c r="S697" s="327"/>
      <c r="T697" s="335"/>
      <c r="U697" s="336"/>
      <c r="V697" s="337"/>
    </row>
    <row r="698" spans="1:22" s="193" customFormat="1">
      <c r="A698" s="313" t="s">
        <v>68</v>
      </c>
      <c r="B698" s="230">
        <v>1060511000</v>
      </c>
      <c r="C698" s="317" t="s">
        <v>675</v>
      </c>
      <c r="D698" s="219"/>
      <c r="E698" s="315" t="s">
        <v>682</v>
      </c>
      <c r="F698" s="316" t="s">
        <v>55</v>
      </c>
      <c r="G698" s="222" t="str">
        <f t="shared" si="10"/>
        <v xml:space="preserve">Serological Centrifuge, </v>
      </c>
      <c r="H698" s="223"/>
      <c r="I698" s="319">
        <v>1</v>
      </c>
      <c r="J698" s="325" t="s">
        <v>501</v>
      </c>
      <c r="K698" s="255">
        <v>300000</v>
      </c>
      <c r="L698" s="256">
        <f>Table260616263656667686970717273747577787980818283757_34[[#This Row],[unit Price]]*Table260616263656667686970717273747577787980818283757_34[[#This Row],[TOTAL QUANTITY
(2021 Proposal)]]</f>
        <v>300000</v>
      </c>
      <c r="M698" s="326">
        <v>1</v>
      </c>
      <c r="N698" s="322">
        <v>300000</v>
      </c>
      <c r="O698" s="327"/>
      <c r="P698" s="324"/>
      <c r="Q698" s="338"/>
      <c r="R698" s="322"/>
      <c r="S698" s="327"/>
      <c r="T698" s="335"/>
      <c r="U698" s="336"/>
      <c r="V698" s="337"/>
    </row>
    <row r="699" spans="1:22" s="193" customFormat="1">
      <c r="A699" s="313" t="s">
        <v>68</v>
      </c>
      <c r="B699" s="230">
        <v>1060511000</v>
      </c>
      <c r="C699" s="317" t="s">
        <v>675</v>
      </c>
      <c r="D699" s="219"/>
      <c r="E699" s="315" t="s">
        <v>683</v>
      </c>
      <c r="F699" s="316" t="s">
        <v>55</v>
      </c>
      <c r="G699" s="222" t="str">
        <f t="shared" si="10"/>
        <v xml:space="preserve">Serum Electrolytes Machine, </v>
      </c>
      <c r="H699" s="223"/>
      <c r="I699" s="319">
        <v>1</v>
      </c>
      <c r="J699" s="325" t="s">
        <v>501</v>
      </c>
      <c r="K699" s="255">
        <v>300000</v>
      </c>
      <c r="L699" s="256">
        <f>Table260616263656667686970717273747577787980818283757_34[[#This Row],[unit Price]]*Table260616263656667686970717273747577787980818283757_34[[#This Row],[TOTAL QUANTITY
(2021 Proposal)]]</f>
        <v>300000</v>
      </c>
      <c r="M699" s="326">
        <v>1</v>
      </c>
      <c r="N699" s="322">
        <v>300000</v>
      </c>
      <c r="O699" s="327"/>
      <c r="P699" s="324"/>
      <c r="Q699" s="338"/>
      <c r="R699" s="322"/>
      <c r="S699" s="327"/>
      <c r="T699" s="335"/>
      <c r="U699" s="336"/>
      <c r="V699" s="337"/>
    </row>
    <row r="700" spans="1:22" s="193" customFormat="1">
      <c r="A700" s="313" t="s">
        <v>68</v>
      </c>
      <c r="B700" s="230">
        <v>1060511000</v>
      </c>
      <c r="C700" s="317" t="s">
        <v>675</v>
      </c>
      <c r="D700" s="219"/>
      <c r="E700" s="315" t="s">
        <v>684</v>
      </c>
      <c r="F700" s="316" t="s">
        <v>55</v>
      </c>
      <c r="G700" s="222" t="str">
        <f t="shared" si="10"/>
        <v xml:space="preserve">Urine Analyzer (Automated), </v>
      </c>
      <c r="H700" s="223"/>
      <c r="I700" s="319">
        <v>1</v>
      </c>
      <c r="J700" s="325" t="s">
        <v>501</v>
      </c>
      <c r="K700" s="255">
        <v>500000</v>
      </c>
      <c r="L700" s="256">
        <f>Table260616263656667686970717273747577787980818283757_34[[#This Row],[unit Price]]*Table260616263656667686970717273747577787980818283757_34[[#This Row],[TOTAL QUANTITY
(2021 Proposal)]]</f>
        <v>500000</v>
      </c>
      <c r="M700" s="326">
        <v>1</v>
      </c>
      <c r="N700" s="322">
        <v>500000</v>
      </c>
      <c r="O700" s="327"/>
      <c r="P700" s="324"/>
      <c r="Q700" s="338"/>
      <c r="R700" s="322"/>
      <c r="S700" s="327"/>
      <c r="T700" s="335"/>
      <c r="U700" s="336"/>
      <c r="V700" s="337"/>
    </row>
    <row r="701" spans="1:22" s="193" customFormat="1">
      <c r="A701" s="313" t="s">
        <v>63</v>
      </c>
      <c r="B701" s="230">
        <v>1040510000</v>
      </c>
      <c r="C701" s="317" t="s">
        <v>685</v>
      </c>
      <c r="D701" s="224"/>
      <c r="E701" s="315" t="s">
        <v>686</v>
      </c>
      <c r="F701" s="316" t="s">
        <v>55</v>
      </c>
      <c r="G701" s="222" t="str">
        <f t="shared" si="10"/>
        <v xml:space="preserve">BP apparatus-adult, </v>
      </c>
      <c r="H701" s="227"/>
      <c r="I701" s="328">
        <v>20</v>
      </c>
      <c r="J701" s="329" t="s">
        <v>501</v>
      </c>
      <c r="K701" s="318">
        <v>5000</v>
      </c>
      <c r="L701" s="256">
        <f>Table260616263656667686970717273747577787980818283757_34[[#This Row],[unit Price]]*Table260616263656667686970717273747577787980818283757_34[[#This Row],[TOTAL QUANTITY
(2021 Proposal)]]</f>
        <v>100000</v>
      </c>
      <c r="M701" s="330">
        <v>20</v>
      </c>
      <c r="N701" s="322"/>
      <c r="O701" s="331"/>
      <c r="P701" s="324"/>
      <c r="Q701" s="339"/>
      <c r="R701" s="322"/>
      <c r="S701" s="331"/>
      <c r="T701" s="335"/>
      <c r="U701" s="336"/>
      <c r="V701" s="337"/>
    </row>
    <row r="702" spans="1:22" s="193" customFormat="1">
      <c r="A702" s="313" t="s">
        <v>63</v>
      </c>
      <c r="B702" s="230">
        <v>1040407000</v>
      </c>
      <c r="C702" s="317" t="s">
        <v>687</v>
      </c>
      <c r="D702" s="224"/>
      <c r="E702" s="315" t="s">
        <v>688</v>
      </c>
      <c r="F702" s="316" t="s">
        <v>55</v>
      </c>
      <c r="G702" s="222" t="str">
        <f t="shared" si="10"/>
        <v xml:space="preserve">chromic 2/0 cutting /8box, </v>
      </c>
      <c r="H702" s="227"/>
      <c r="I702" s="328">
        <v>30</v>
      </c>
      <c r="J702" s="329" t="s">
        <v>627</v>
      </c>
      <c r="K702" s="318">
        <v>5000</v>
      </c>
      <c r="L702" s="256">
        <f>Table260616263656667686970717273747577787980818283757_34[[#This Row],[unit Price]]*Table260616263656667686970717273747577787980818283757_34[[#This Row],[TOTAL QUANTITY
(2021 Proposal)]]</f>
        <v>150000</v>
      </c>
      <c r="M702" s="330">
        <v>30</v>
      </c>
      <c r="N702" s="322"/>
      <c r="O702" s="331"/>
      <c r="P702" s="324"/>
      <c r="Q702" s="339"/>
      <c r="R702" s="322"/>
      <c r="S702" s="331"/>
      <c r="T702" s="335"/>
      <c r="U702" s="336"/>
      <c r="V702" s="337"/>
    </row>
    <row r="703" spans="1:22" s="193" customFormat="1">
      <c r="A703" s="313" t="s">
        <v>63</v>
      </c>
      <c r="B703" s="230">
        <v>1060511000</v>
      </c>
      <c r="C703" s="317" t="s">
        <v>675</v>
      </c>
      <c r="D703" s="224"/>
      <c r="E703" s="315" t="s">
        <v>689</v>
      </c>
      <c r="F703" s="316" t="s">
        <v>55</v>
      </c>
      <c r="G703" s="222" t="str">
        <f t="shared" si="10"/>
        <v xml:space="preserve">CTG machine with paper, </v>
      </c>
      <c r="H703" s="227"/>
      <c r="I703" s="328">
        <v>2</v>
      </c>
      <c r="J703" s="329" t="s">
        <v>501</v>
      </c>
      <c r="K703" s="318">
        <v>100000</v>
      </c>
      <c r="L703" s="256">
        <f>Table260616263656667686970717273747577787980818283757_34[[#This Row],[unit Price]]*Table260616263656667686970717273747577787980818283757_34[[#This Row],[TOTAL QUANTITY
(2021 Proposal)]]</f>
        <v>200000</v>
      </c>
      <c r="M703" s="330">
        <v>2</v>
      </c>
      <c r="N703" s="322"/>
      <c r="O703" s="331"/>
      <c r="P703" s="324"/>
      <c r="Q703" s="339"/>
      <c r="R703" s="322"/>
      <c r="S703" s="331"/>
      <c r="T703" s="335"/>
      <c r="U703" s="336"/>
      <c r="V703" s="337"/>
    </row>
    <row r="704" spans="1:22" s="193" customFormat="1">
      <c r="A704" s="313" t="s">
        <v>63</v>
      </c>
      <c r="B704" s="230">
        <v>1060511000</v>
      </c>
      <c r="C704" s="314" t="s">
        <v>675</v>
      </c>
      <c r="D704" s="224"/>
      <c r="E704" s="315" t="s">
        <v>690</v>
      </c>
      <c r="F704" s="316" t="s">
        <v>690</v>
      </c>
      <c r="G704" s="222" t="str">
        <f t="shared" si="10"/>
        <v xml:space="preserve">Defibrillator                        , Defibrillator                        </v>
      </c>
      <c r="H704" s="227"/>
      <c r="I704" s="328">
        <v>5</v>
      </c>
      <c r="J704" s="329" t="s">
        <v>36</v>
      </c>
      <c r="K704" s="270">
        <v>200000</v>
      </c>
      <c r="L704" s="256">
        <f>Table260616263656667686970717273747577787980818283757_34[[#This Row],[unit Price]]*Table260616263656667686970717273747577787980818283757_34[[#This Row],[TOTAL QUANTITY
(2021 Proposal)]]</f>
        <v>1000000</v>
      </c>
      <c r="M704" s="332">
        <v>5</v>
      </c>
      <c r="N704" s="322">
        <v>1000000</v>
      </c>
      <c r="O704" s="331"/>
      <c r="P704" s="324" t="s">
        <v>55</v>
      </c>
      <c r="Q704" s="339"/>
      <c r="R704" s="322" t="s">
        <v>55</v>
      </c>
      <c r="S704" s="331"/>
      <c r="T704" s="335" t="s">
        <v>55</v>
      </c>
      <c r="U704" s="336"/>
      <c r="V704" s="337"/>
    </row>
    <row r="705" spans="1:22" s="193" customFormat="1">
      <c r="A705" s="313" t="s">
        <v>63</v>
      </c>
      <c r="B705" s="230">
        <v>1040510000</v>
      </c>
      <c r="C705" s="314" t="s">
        <v>685</v>
      </c>
      <c r="D705" s="224"/>
      <c r="E705" s="315" t="s">
        <v>691</v>
      </c>
      <c r="F705" s="316" t="s">
        <v>692</v>
      </c>
      <c r="G705" s="222" t="str">
        <f t="shared" si="10"/>
        <v>Delivery Set, Primagravid</v>
      </c>
      <c r="H705" s="227"/>
      <c r="I705" s="328">
        <v>5</v>
      </c>
      <c r="J705" s="329" t="s">
        <v>501</v>
      </c>
      <c r="K705" s="270">
        <v>30000</v>
      </c>
      <c r="L705" s="256">
        <f>Table260616263656667686970717273747577787980818283757_34[[#This Row],[unit Price]]*Table260616263656667686970717273747577787980818283757_34[[#This Row],[TOTAL QUANTITY
(2021 Proposal)]]</f>
        <v>150000</v>
      </c>
      <c r="M705" s="332">
        <v>2</v>
      </c>
      <c r="N705" s="322">
        <v>60000</v>
      </c>
      <c r="O705" s="331">
        <v>1</v>
      </c>
      <c r="P705" s="324">
        <v>30000</v>
      </c>
      <c r="Q705" s="339">
        <v>1</v>
      </c>
      <c r="R705" s="322">
        <v>30000</v>
      </c>
      <c r="S705" s="331">
        <v>1</v>
      </c>
      <c r="T705" s="335">
        <v>30000</v>
      </c>
      <c r="U705" s="336"/>
      <c r="V705" s="337"/>
    </row>
    <row r="706" spans="1:22" s="193" customFormat="1" ht="22.5">
      <c r="A706" s="313" t="s">
        <v>63</v>
      </c>
      <c r="B706" s="230">
        <v>1060511000</v>
      </c>
      <c r="C706" s="317" t="s">
        <v>675</v>
      </c>
      <c r="D706" s="224"/>
      <c r="E706" s="315" t="s">
        <v>693</v>
      </c>
      <c r="F706" s="316" t="s">
        <v>55</v>
      </c>
      <c r="G706" s="222" t="str">
        <f t="shared" si="10"/>
        <v xml:space="preserve">ECG (Electrocardiograph) machine with paper, </v>
      </c>
      <c r="H706" s="227"/>
      <c r="I706" s="328">
        <v>5</v>
      </c>
      <c r="J706" s="329" t="s">
        <v>501</v>
      </c>
      <c r="K706" s="318">
        <v>110000</v>
      </c>
      <c r="L706" s="256">
        <f>Table260616263656667686970717273747577787980818283757_34[[#This Row],[unit Price]]*Table260616263656667686970717273747577787980818283757_34[[#This Row],[TOTAL QUANTITY
(2021 Proposal)]]</f>
        <v>550000</v>
      </c>
      <c r="M706" s="330">
        <v>5</v>
      </c>
      <c r="N706" s="322"/>
      <c r="O706" s="331"/>
      <c r="P706" s="324"/>
      <c r="Q706" s="339"/>
      <c r="R706" s="322"/>
      <c r="S706" s="331"/>
      <c r="T706" s="335"/>
      <c r="U706" s="336"/>
      <c r="V706" s="337"/>
    </row>
    <row r="707" spans="1:22" s="193" customFormat="1">
      <c r="A707" s="313" t="s">
        <v>63</v>
      </c>
      <c r="B707" s="230">
        <v>1060511000</v>
      </c>
      <c r="C707" s="314" t="s">
        <v>675</v>
      </c>
      <c r="D707" s="224"/>
      <c r="E707" s="315" t="s">
        <v>694</v>
      </c>
      <c r="F707" s="316" t="s">
        <v>55</v>
      </c>
      <c r="G707" s="222" t="str">
        <f t="shared" si="10"/>
        <v xml:space="preserve">Infusion Pump, </v>
      </c>
      <c r="H707" s="227"/>
      <c r="I707" s="328">
        <v>8</v>
      </c>
      <c r="J707" s="329" t="s">
        <v>501</v>
      </c>
      <c r="K707" s="270">
        <v>16666.669999999998</v>
      </c>
      <c r="L707" s="256">
        <f>Table260616263656667686970717273747577787980818283757_34[[#This Row],[unit Price]]*Table260616263656667686970717273747577787980818283757_34[[#This Row],[TOTAL QUANTITY
(2021 Proposal)]]</f>
        <v>133333.35999999999</v>
      </c>
      <c r="M707" s="332">
        <v>2</v>
      </c>
      <c r="N707" s="322">
        <v>33333.339999999997</v>
      </c>
      <c r="O707" s="331">
        <v>2</v>
      </c>
      <c r="P707" s="324">
        <v>33333.339999999997</v>
      </c>
      <c r="Q707" s="339">
        <v>2</v>
      </c>
      <c r="R707" s="322">
        <v>33333.339999999997</v>
      </c>
      <c r="S707" s="331">
        <v>2</v>
      </c>
      <c r="T707" s="335">
        <v>33333.339999999997</v>
      </c>
      <c r="U707" s="336"/>
      <c r="V707" s="337"/>
    </row>
    <row r="708" spans="1:22" s="193" customFormat="1">
      <c r="A708" s="216" t="s">
        <v>62</v>
      </c>
      <c r="B708" s="230">
        <v>1040510000</v>
      </c>
      <c r="C708" s="303" t="s">
        <v>685</v>
      </c>
      <c r="D708" s="224"/>
      <c r="E708" s="220" t="s">
        <v>695</v>
      </c>
      <c r="F708" s="221" t="s">
        <v>696</v>
      </c>
      <c r="G708" s="222" t="str">
        <f t="shared" si="10"/>
        <v>Calibration of Equipment, Pulse Oximeter</v>
      </c>
      <c r="H708" s="223"/>
      <c r="I708" s="253">
        <v>3</v>
      </c>
      <c r="J708" s="262" t="s">
        <v>501</v>
      </c>
      <c r="K708" s="263">
        <v>2500</v>
      </c>
      <c r="L708" s="256">
        <f>Table260616263656667686970717273747577787980818283757_34[[#This Row],[unit Price]]*Table260616263656667686970717273747577787980818283757_34[[#This Row],[TOTAL QUANTITY
(2021 Proposal)]]</f>
        <v>7500</v>
      </c>
      <c r="M708" s="266">
        <v>3</v>
      </c>
      <c r="N708" s="258">
        <v>7500</v>
      </c>
      <c r="O708" s="267"/>
      <c r="P708" s="260" t="s">
        <v>55</v>
      </c>
      <c r="Q708" s="294"/>
      <c r="R708" s="258" t="s">
        <v>55</v>
      </c>
      <c r="S708" s="309"/>
      <c r="T708" s="289" t="s">
        <v>55</v>
      </c>
      <c r="U708" s="290"/>
      <c r="V708" s="291"/>
    </row>
    <row r="709" spans="1:22" s="193" customFormat="1" ht="24">
      <c r="A709" s="313" t="s">
        <v>62</v>
      </c>
      <c r="B709" s="230">
        <v>1040510000</v>
      </c>
      <c r="C709" s="314" t="s">
        <v>685</v>
      </c>
      <c r="D709" s="224"/>
      <c r="E709" s="315" t="s">
        <v>697</v>
      </c>
      <c r="F709" s="316" t="s">
        <v>698</v>
      </c>
      <c r="G709" s="222" t="str">
        <f t="shared" si="10"/>
        <v>EENT Diagnostic Set, EENT Diagnostic set with Opthalmoscope and Otoscope</v>
      </c>
      <c r="H709" s="223"/>
      <c r="I709" s="319">
        <v>1</v>
      </c>
      <c r="J709" s="320" t="s">
        <v>501</v>
      </c>
      <c r="K709" s="263">
        <v>14500</v>
      </c>
      <c r="L709" s="256">
        <f>Table260616263656667686970717273747577787980818283757_34[[#This Row],[unit Price]]*Table260616263656667686970717273747577787980818283757_34[[#This Row],[TOTAL QUANTITY
(2021 Proposal)]]</f>
        <v>14500</v>
      </c>
      <c r="M709" s="321">
        <v>1</v>
      </c>
      <c r="N709" s="322">
        <v>14500</v>
      </c>
      <c r="O709" s="323"/>
      <c r="P709" s="324" t="s">
        <v>55</v>
      </c>
      <c r="Q709" s="333"/>
      <c r="R709" s="322" t="s">
        <v>55</v>
      </c>
      <c r="S709" s="334"/>
      <c r="T709" s="335" t="s">
        <v>55</v>
      </c>
      <c r="U709" s="336"/>
      <c r="V709" s="337"/>
    </row>
    <row r="710" spans="1:22" s="193" customFormat="1" ht="24">
      <c r="A710" s="216" t="s">
        <v>62</v>
      </c>
      <c r="B710" s="230">
        <v>1040510000</v>
      </c>
      <c r="C710" s="303" t="s">
        <v>685</v>
      </c>
      <c r="D710" s="224"/>
      <c r="E710" s="220" t="s">
        <v>699</v>
      </c>
      <c r="F710" s="221" t="s">
        <v>700</v>
      </c>
      <c r="G710" s="222" t="str">
        <f t="shared" si="10"/>
        <v>Glucometer, Glucometer with strips, with accessible strip refill</v>
      </c>
      <c r="H710" s="223"/>
      <c r="I710" s="253">
        <v>1</v>
      </c>
      <c r="J710" s="262" t="s">
        <v>36</v>
      </c>
      <c r="K710" s="263">
        <v>3500</v>
      </c>
      <c r="L710" s="256">
        <f>Table260616263656667686970717273747577787980818283757_34[[#This Row],[unit Price]]*Table260616263656667686970717273747577787980818283757_34[[#This Row],[TOTAL QUANTITY
(2021 Proposal)]]</f>
        <v>3500</v>
      </c>
      <c r="M710" s="266">
        <v>1</v>
      </c>
      <c r="N710" s="258">
        <v>3500</v>
      </c>
      <c r="O710" s="267"/>
      <c r="P710" s="260" t="s">
        <v>55</v>
      </c>
      <c r="Q710" s="294"/>
      <c r="R710" s="258" t="s">
        <v>55</v>
      </c>
      <c r="S710" s="309"/>
      <c r="T710" s="289" t="s">
        <v>55</v>
      </c>
      <c r="U710" s="290"/>
      <c r="V710" s="291"/>
    </row>
    <row r="711" spans="1:22" s="193" customFormat="1">
      <c r="A711" s="313" t="s">
        <v>63</v>
      </c>
      <c r="B711" s="230">
        <v>1060511000</v>
      </c>
      <c r="C711" s="314" t="s">
        <v>675</v>
      </c>
      <c r="D711" s="224"/>
      <c r="E711" s="315" t="s">
        <v>676</v>
      </c>
      <c r="F711" s="316" t="s">
        <v>701</v>
      </c>
      <c r="G711" s="222" t="str">
        <f t="shared" si="10"/>
        <v>Cardiac Monitor, Multi-Parameter Patient Monitor</v>
      </c>
      <c r="H711" s="227"/>
      <c r="I711" s="328">
        <v>10</v>
      </c>
      <c r="J711" s="329" t="s">
        <v>501</v>
      </c>
      <c r="K711" s="270">
        <v>200000</v>
      </c>
      <c r="L711" s="256">
        <f>Table260616263656667686970717273747577787980818283757_34[[#This Row],[unit Price]]*Table260616263656667686970717273747577787980818283757_34[[#This Row],[TOTAL QUANTITY
(2021 Proposal)]]</f>
        <v>2000000</v>
      </c>
      <c r="M711" s="332">
        <v>3</v>
      </c>
      <c r="N711" s="322">
        <v>600000</v>
      </c>
      <c r="O711" s="331">
        <v>3</v>
      </c>
      <c r="P711" s="324">
        <v>600000</v>
      </c>
      <c r="Q711" s="339">
        <v>2</v>
      </c>
      <c r="R711" s="322">
        <v>400000</v>
      </c>
      <c r="S711" s="331">
        <v>2</v>
      </c>
      <c r="T711" s="335">
        <v>400000</v>
      </c>
      <c r="U711" s="336"/>
      <c r="V711" s="337"/>
    </row>
    <row r="712" spans="1:22" s="193" customFormat="1">
      <c r="A712" s="313" t="s">
        <v>63</v>
      </c>
      <c r="B712" s="230">
        <v>1060511000</v>
      </c>
      <c r="C712" s="317" t="s">
        <v>675</v>
      </c>
      <c r="D712" s="224"/>
      <c r="E712" s="315" t="s">
        <v>702</v>
      </c>
      <c r="F712" s="316" t="s">
        <v>55</v>
      </c>
      <c r="G712" s="222" t="str">
        <f t="shared" si="10"/>
        <v xml:space="preserve">Pulmo aid (nebulizer), </v>
      </c>
      <c r="H712" s="227"/>
      <c r="I712" s="328">
        <v>20</v>
      </c>
      <c r="J712" s="329" t="s">
        <v>501</v>
      </c>
      <c r="K712" s="318">
        <v>25000</v>
      </c>
      <c r="L712" s="256">
        <f>Table260616263656667686970717273747577787980818283757_34[[#This Row],[unit Price]]*Table260616263656667686970717273747577787980818283757_34[[#This Row],[TOTAL QUANTITY
(2021 Proposal)]]</f>
        <v>500000</v>
      </c>
      <c r="M712" s="330">
        <v>20</v>
      </c>
      <c r="N712" s="322"/>
      <c r="O712" s="331"/>
      <c r="P712" s="324"/>
      <c r="Q712" s="339"/>
      <c r="R712" s="322"/>
      <c r="S712" s="331"/>
      <c r="T712" s="335"/>
      <c r="U712" s="336"/>
      <c r="V712" s="337"/>
    </row>
    <row r="713" spans="1:22" s="193" customFormat="1">
      <c r="A713" s="313" t="s">
        <v>63</v>
      </c>
      <c r="B713" s="230">
        <v>1060511000</v>
      </c>
      <c r="C713" s="314" t="s">
        <v>675</v>
      </c>
      <c r="D713" s="224"/>
      <c r="E713" s="315" t="s">
        <v>703</v>
      </c>
      <c r="F713" s="316" t="s">
        <v>55</v>
      </c>
      <c r="G713" s="222" t="str">
        <f t="shared" si="10"/>
        <v xml:space="preserve">Refrigerator for Breastmilk, </v>
      </c>
      <c r="H713" s="227"/>
      <c r="I713" s="328">
        <v>1</v>
      </c>
      <c r="J713" s="329" t="s">
        <v>501</v>
      </c>
      <c r="K713" s="270">
        <v>25000</v>
      </c>
      <c r="L713" s="256">
        <f>Table260616263656667686970717273747577787980818283757_34[[#This Row],[unit Price]]*Table260616263656667686970717273747577787980818283757_34[[#This Row],[TOTAL QUANTITY
(2021 Proposal)]]</f>
        <v>25000</v>
      </c>
      <c r="M713" s="332"/>
      <c r="N713" s="322" t="s">
        <v>55</v>
      </c>
      <c r="O713" s="331">
        <v>1</v>
      </c>
      <c r="P713" s="324">
        <v>25000</v>
      </c>
      <c r="Q713" s="339"/>
      <c r="R713" s="322" t="s">
        <v>55</v>
      </c>
      <c r="S713" s="331"/>
      <c r="T713" s="335" t="s">
        <v>55</v>
      </c>
      <c r="U713" s="336"/>
      <c r="V713" s="337"/>
    </row>
    <row r="714" spans="1:22" s="193" customFormat="1">
      <c r="A714" s="313" t="s">
        <v>63</v>
      </c>
      <c r="B714" s="230">
        <v>1040510000</v>
      </c>
      <c r="C714" s="317" t="s">
        <v>685</v>
      </c>
      <c r="D714" s="224"/>
      <c r="E714" s="315" t="s">
        <v>704</v>
      </c>
      <c r="F714" s="316" t="s">
        <v>55</v>
      </c>
      <c r="G714" s="222" t="str">
        <f t="shared" si="10"/>
        <v xml:space="preserve">Refrigerator LG 6 cubic feet, </v>
      </c>
      <c r="H714" s="227"/>
      <c r="I714" s="328">
        <v>2</v>
      </c>
      <c r="J714" s="329" t="s">
        <v>501</v>
      </c>
      <c r="K714" s="318">
        <v>8000</v>
      </c>
      <c r="L714" s="256">
        <f>Table260616263656667686970717273747577787980818283757_34[[#This Row],[unit Price]]*Table260616263656667686970717273747577787980818283757_34[[#This Row],[TOTAL QUANTITY
(2021 Proposal)]]</f>
        <v>16000</v>
      </c>
      <c r="M714" s="330">
        <v>2</v>
      </c>
      <c r="N714" s="322"/>
      <c r="O714" s="331"/>
      <c r="P714" s="324"/>
      <c r="Q714" s="339"/>
      <c r="R714" s="322"/>
      <c r="S714" s="331"/>
      <c r="T714" s="335"/>
      <c r="U714" s="336"/>
      <c r="V714" s="337"/>
    </row>
    <row r="715" spans="1:22" s="193" customFormat="1">
      <c r="A715" s="313" t="s">
        <v>63</v>
      </c>
      <c r="B715" s="230">
        <v>1060511000</v>
      </c>
      <c r="C715" s="314" t="s">
        <v>675</v>
      </c>
      <c r="D715" s="224"/>
      <c r="E715" s="315" t="s">
        <v>705</v>
      </c>
      <c r="F715" s="316" t="s">
        <v>705</v>
      </c>
      <c r="G715" s="222" t="str">
        <f t="shared" si="10"/>
        <v>Vein Viewer, Vein Viewer</v>
      </c>
      <c r="H715" s="227"/>
      <c r="I715" s="328">
        <v>3</v>
      </c>
      <c r="J715" s="329" t="s">
        <v>501</v>
      </c>
      <c r="K715" s="270">
        <v>20000</v>
      </c>
      <c r="L715" s="256">
        <f>Table260616263656667686970717273747577787980818283757_34[[#This Row],[unit Price]]*Table260616263656667686970717273747577787980818283757_34[[#This Row],[TOTAL QUANTITY
(2021 Proposal)]]</f>
        <v>60000</v>
      </c>
      <c r="M715" s="332"/>
      <c r="N715" s="322" t="s">
        <v>55</v>
      </c>
      <c r="O715" s="331">
        <v>3</v>
      </c>
      <c r="P715" s="324">
        <v>60000</v>
      </c>
      <c r="Q715" s="339"/>
      <c r="R715" s="322" t="s">
        <v>55</v>
      </c>
      <c r="S715" s="331"/>
      <c r="T715" s="335" t="s">
        <v>55</v>
      </c>
      <c r="U715" s="336"/>
      <c r="V715" s="337"/>
    </row>
    <row r="716" spans="1:22" s="193" customFormat="1">
      <c r="A716" s="313" t="s">
        <v>70</v>
      </c>
      <c r="B716" s="230">
        <v>1060511000</v>
      </c>
      <c r="C716" s="317" t="s">
        <v>675</v>
      </c>
      <c r="D716" s="219"/>
      <c r="E716" s="315" t="s">
        <v>706</v>
      </c>
      <c r="F716" s="316" t="s">
        <v>706</v>
      </c>
      <c r="G716" s="222" t="str">
        <f t="shared" ref="G716:G779" si="11">CONCATENATE(E716,", ",F716,)</f>
        <v>Autoclave machine, Autoclave machine</v>
      </c>
      <c r="H716" s="223"/>
      <c r="I716" s="319">
        <v>1</v>
      </c>
      <c r="J716" s="325" t="s">
        <v>501</v>
      </c>
      <c r="K716" s="255">
        <v>1000000</v>
      </c>
      <c r="L716" s="256">
        <f>Table260616263656667686970717273747577787980818283757_34[[#This Row],[unit Price]]*Table260616263656667686970717273747577787980818283757_34[[#This Row],[TOTAL QUANTITY
(2021 Proposal)]]</f>
        <v>1000000</v>
      </c>
      <c r="M716" s="326">
        <v>1</v>
      </c>
      <c r="N716" s="322">
        <v>1000000</v>
      </c>
      <c r="O716" s="327"/>
      <c r="P716" s="324"/>
      <c r="Q716" s="338"/>
      <c r="R716" s="322"/>
      <c r="S716" s="327"/>
      <c r="T716" s="335"/>
      <c r="U716" s="336"/>
      <c r="V716" s="337"/>
    </row>
    <row r="717" spans="1:22" s="193" customFormat="1">
      <c r="A717" s="313" t="s">
        <v>70</v>
      </c>
      <c r="B717" s="230">
        <v>1060511000</v>
      </c>
      <c r="C717" s="317" t="s">
        <v>675</v>
      </c>
      <c r="D717" s="219"/>
      <c r="E717" s="315" t="s">
        <v>707</v>
      </c>
      <c r="F717" s="316" t="s">
        <v>708</v>
      </c>
      <c r="G717" s="222" t="str">
        <f t="shared" si="11"/>
        <v>CTG machine, CTG7  twin Fetal/ maternal monitor</v>
      </c>
      <c r="H717" s="223"/>
      <c r="I717" s="319">
        <v>1</v>
      </c>
      <c r="J717" s="325" t="s">
        <v>501</v>
      </c>
      <c r="K717" s="255">
        <v>1000000</v>
      </c>
      <c r="L717" s="256">
        <f>Table260616263656667686970717273747577787980818283757_34[[#This Row],[unit Price]]*Table260616263656667686970717273747577787980818283757_34[[#This Row],[TOTAL QUANTITY
(2021 Proposal)]]</f>
        <v>1000000</v>
      </c>
      <c r="M717" s="326">
        <v>1</v>
      </c>
      <c r="N717" s="322">
        <v>1000000</v>
      </c>
      <c r="O717" s="327"/>
      <c r="P717" s="324"/>
      <c r="Q717" s="338"/>
      <c r="R717" s="322"/>
      <c r="S717" s="327"/>
      <c r="T717" s="335"/>
      <c r="U717" s="336"/>
      <c r="V717" s="337"/>
    </row>
    <row r="718" spans="1:22" s="193" customFormat="1">
      <c r="A718" s="313" t="s">
        <v>70</v>
      </c>
      <c r="B718" s="230">
        <v>1060511000</v>
      </c>
      <c r="C718" s="314" t="s">
        <v>675</v>
      </c>
      <c r="D718" s="224"/>
      <c r="E718" s="315" t="s">
        <v>709</v>
      </c>
      <c r="F718" s="316" t="s">
        <v>709</v>
      </c>
      <c r="G718" s="222" t="str">
        <f t="shared" si="11"/>
        <v>Gooseneck Lamp, Gooseneck Lamp</v>
      </c>
      <c r="H718" s="223">
        <v>1</v>
      </c>
      <c r="I718" s="319">
        <v>1</v>
      </c>
      <c r="J718" s="325" t="s">
        <v>501</v>
      </c>
      <c r="K718" s="261">
        <v>25000</v>
      </c>
      <c r="L718" s="256">
        <f>Table260616263656667686970717273747577787980818283757_34[[#This Row],[unit Price]]*Table260616263656667686970717273747577787980818283757_34[[#This Row],[TOTAL QUANTITY
(2021 Proposal)]]</f>
        <v>25000</v>
      </c>
      <c r="M718" s="326">
        <v>1</v>
      </c>
      <c r="N718" s="322">
        <v>25000</v>
      </c>
      <c r="O718" s="327"/>
      <c r="P718" s="324" t="s">
        <v>55</v>
      </c>
      <c r="Q718" s="338"/>
      <c r="R718" s="322" t="s">
        <v>55</v>
      </c>
      <c r="S718" s="327"/>
      <c r="T718" s="335" t="s">
        <v>55</v>
      </c>
      <c r="U718" s="336"/>
      <c r="V718" s="337"/>
    </row>
    <row r="719" spans="1:22" s="193" customFormat="1">
      <c r="A719" s="313" t="s">
        <v>70</v>
      </c>
      <c r="B719" s="230">
        <v>1060511000</v>
      </c>
      <c r="C719" s="314" t="s">
        <v>675</v>
      </c>
      <c r="D719" s="224"/>
      <c r="E719" s="315" t="s">
        <v>703</v>
      </c>
      <c r="F719" s="316">
        <v>0</v>
      </c>
      <c r="G719" s="222" t="str">
        <f t="shared" si="11"/>
        <v>Refrigerator for Breastmilk, 0</v>
      </c>
      <c r="H719" s="223"/>
      <c r="I719" s="319">
        <v>1</v>
      </c>
      <c r="J719" s="325" t="s">
        <v>501</v>
      </c>
      <c r="K719" s="261">
        <v>25000</v>
      </c>
      <c r="L719" s="256">
        <f>Table260616263656667686970717273747577787980818283757_34[[#This Row],[unit Price]]*Table260616263656667686970717273747577787980818283757_34[[#This Row],[TOTAL QUANTITY
(2021 Proposal)]]</f>
        <v>25000</v>
      </c>
      <c r="M719" s="326">
        <v>1</v>
      </c>
      <c r="N719" s="322">
        <v>25000</v>
      </c>
      <c r="O719" s="327"/>
      <c r="P719" s="324" t="s">
        <v>55</v>
      </c>
      <c r="Q719" s="338"/>
      <c r="R719" s="322" t="s">
        <v>55</v>
      </c>
      <c r="S719" s="327"/>
      <c r="T719" s="335" t="s">
        <v>55</v>
      </c>
      <c r="U719" s="336"/>
      <c r="V719" s="337"/>
    </row>
    <row r="720" spans="1:22" s="193" customFormat="1">
      <c r="A720" s="313" t="s">
        <v>70</v>
      </c>
      <c r="B720" s="230">
        <v>1060511000</v>
      </c>
      <c r="C720" s="314" t="s">
        <v>675</v>
      </c>
      <c r="D720" s="224"/>
      <c r="E720" s="315" t="s">
        <v>705</v>
      </c>
      <c r="F720" s="316" t="s">
        <v>705</v>
      </c>
      <c r="G720" s="222" t="str">
        <f t="shared" si="11"/>
        <v>Vein Viewer, Vein Viewer</v>
      </c>
      <c r="H720" s="223"/>
      <c r="I720" s="319">
        <v>1</v>
      </c>
      <c r="J720" s="325" t="s">
        <v>501</v>
      </c>
      <c r="K720" s="261">
        <v>20000</v>
      </c>
      <c r="L720" s="256">
        <f>Table260616263656667686970717273747577787980818283757_34[[#This Row],[unit Price]]*Table260616263656667686970717273747577787980818283757_34[[#This Row],[TOTAL QUANTITY
(2021 Proposal)]]</f>
        <v>20000</v>
      </c>
      <c r="M720" s="326">
        <v>1</v>
      </c>
      <c r="N720" s="322">
        <v>20000</v>
      </c>
      <c r="O720" s="327"/>
      <c r="P720" s="324" t="s">
        <v>55</v>
      </c>
      <c r="Q720" s="338"/>
      <c r="R720" s="322" t="s">
        <v>55</v>
      </c>
      <c r="S720" s="327"/>
      <c r="T720" s="335" t="s">
        <v>55</v>
      </c>
      <c r="U720" s="336"/>
      <c r="V720" s="337"/>
    </row>
    <row r="721" spans="1:22" s="193" customFormat="1">
      <c r="A721" s="313" t="s">
        <v>70</v>
      </c>
      <c r="B721" s="230">
        <v>1060511000</v>
      </c>
      <c r="C721" s="314" t="s">
        <v>675</v>
      </c>
      <c r="D721" s="224"/>
      <c r="E721" s="315" t="s">
        <v>710</v>
      </c>
      <c r="F721" s="316">
        <v>0</v>
      </c>
      <c r="G721" s="222" t="str">
        <f t="shared" si="11"/>
        <v>Weighing Scale, 0</v>
      </c>
      <c r="H721" s="223"/>
      <c r="I721" s="319">
        <v>1</v>
      </c>
      <c r="J721" s="325" t="s">
        <v>501</v>
      </c>
      <c r="K721" s="261">
        <v>20000</v>
      </c>
      <c r="L721" s="256">
        <f>Table260616263656667686970717273747577787980818283757_34[[#This Row],[unit Price]]*Table260616263656667686970717273747577787980818283757_34[[#This Row],[TOTAL QUANTITY
(2021 Proposal)]]</f>
        <v>20000</v>
      </c>
      <c r="M721" s="326">
        <v>1</v>
      </c>
      <c r="N721" s="322">
        <v>20000</v>
      </c>
      <c r="O721" s="327"/>
      <c r="P721" s="324" t="s">
        <v>55</v>
      </c>
      <c r="Q721" s="338"/>
      <c r="R721" s="322" t="s">
        <v>55</v>
      </c>
      <c r="S721" s="327"/>
      <c r="T721" s="335" t="s">
        <v>55</v>
      </c>
      <c r="U721" s="336"/>
      <c r="V721" s="337"/>
    </row>
    <row r="722" spans="1:22" s="193" customFormat="1" ht="22.5">
      <c r="A722" s="313" t="s">
        <v>498</v>
      </c>
      <c r="B722" s="230">
        <v>1060511000</v>
      </c>
      <c r="C722" s="317" t="s">
        <v>675</v>
      </c>
      <c r="D722" s="219"/>
      <c r="E722" s="315" t="s">
        <v>711</v>
      </c>
      <c r="F722" s="316" t="s">
        <v>55</v>
      </c>
      <c r="G722" s="222" t="str">
        <f t="shared" si="11"/>
        <v xml:space="preserve"> Rotary Drill With Accessory (10,000), </v>
      </c>
      <c r="H722" s="223"/>
      <c r="I722" s="319">
        <v>1</v>
      </c>
      <c r="J722" s="325" t="s">
        <v>501</v>
      </c>
      <c r="K722" s="255">
        <v>16000</v>
      </c>
      <c r="L722" s="256">
        <f>Table260616263656667686970717273747577787980818283757_34[[#This Row],[unit Price]]*Table260616263656667686970717273747577787980818283757_34[[#This Row],[TOTAL QUANTITY
(2021 Proposal)]]</f>
        <v>16000</v>
      </c>
      <c r="M722" s="326">
        <v>1</v>
      </c>
      <c r="N722" s="322">
        <v>16000</v>
      </c>
      <c r="O722" s="327"/>
      <c r="P722" s="324"/>
      <c r="Q722" s="338"/>
      <c r="R722" s="322"/>
      <c r="S722" s="327"/>
      <c r="T722" s="335"/>
      <c r="U722" s="336"/>
      <c r="V722" s="337"/>
    </row>
    <row r="723" spans="1:22" s="193" customFormat="1">
      <c r="A723" s="313" t="s">
        <v>498</v>
      </c>
      <c r="B723" s="230">
        <v>1060511000</v>
      </c>
      <c r="C723" s="317" t="s">
        <v>675</v>
      </c>
      <c r="D723" s="219"/>
      <c r="E723" s="315" t="s">
        <v>712</v>
      </c>
      <c r="F723" s="316" t="s">
        <v>55</v>
      </c>
      <c r="G723" s="222" t="str">
        <f t="shared" si="11"/>
        <v xml:space="preserve">Anesthesia Machine, </v>
      </c>
      <c r="H723" s="223"/>
      <c r="I723" s="319">
        <v>1</v>
      </c>
      <c r="J723" s="325" t="s">
        <v>501</v>
      </c>
      <c r="K723" s="255">
        <v>600000</v>
      </c>
      <c r="L723" s="256">
        <f>Table260616263656667686970717273747577787980818283757_34[[#This Row],[unit Price]]*Table260616263656667686970717273747577787980818283757_34[[#This Row],[TOTAL QUANTITY
(2021 Proposal)]]</f>
        <v>600000</v>
      </c>
      <c r="M723" s="326">
        <v>1</v>
      </c>
      <c r="N723" s="322">
        <v>600000</v>
      </c>
      <c r="O723" s="327"/>
      <c r="P723" s="324"/>
      <c r="Q723" s="338"/>
      <c r="R723" s="322"/>
      <c r="S723" s="327"/>
      <c r="T723" s="335"/>
      <c r="U723" s="336"/>
      <c r="V723" s="337"/>
    </row>
    <row r="724" spans="1:22" s="193" customFormat="1">
      <c r="A724" s="313" t="s">
        <v>498</v>
      </c>
      <c r="B724" s="230">
        <v>1060511000</v>
      </c>
      <c r="C724" s="314" t="s">
        <v>675</v>
      </c>
      <c r="D724" s="224"/>
      <c r="E724" s="315" t="s">
        <v>695</v>
      </c>
      <c r="F724" s="316" t="s">
        <v>712</v>
      </c>
      <c r="G724" s="222" t="str">
        <f t="shared" si="11"/>
        <v>Calibration of Equipment, Anesthesia Machine</v>
      </c>
      <c r="H724" s="223"/>
      <c r="I724" s="319">
        <v>1</v>
      </c>
      <c r="J724" s="325" t="s">
        <v>562</v>
      </c>
      <c r="K724" s="261">
        <v>20000</v>
      </c>
      <c r="L724" s="256">
        <f>Table260616263656667686970717273747577787980818283757_34[[#This Row],[unit Price]]*Table260616263656667686970717273747577787980818283757_34[[#This Row],[TOTAL QUANTITY
(2021 Proposal)]]</f>
        <v>20000</v>
      </c>
      <c r="M724" s="326">
        <v>1</v>
      </c>
      <c r="N724" s="322">
        <v>20000</v>
      </c>
      <c r="O724" s="327"/>
      <c r="P724" s="324" t="s">
        <v>55</v>
      </c>
      <c r="Q724" s="338"/>
      <c r="R724" s="322" t="s">
        <v>55</v>
      </c>
      <c r="S724" s="327"/>
      <c r="T724" s="335" t="s">
        <v>55</v>
      </c>
      <c r="U724" s="336"/>
      <c r="V724" s="337"/>
    </row>
    <row r="725" spans="1:22" s="193" customFormat="1">
      <c r="A725" s="313" t="s">
        <v>498</v>
      </c>
      <c r="B725" s="230">
        <v>1060511000</v>
      </c>
      <c r="C725" s="314" t="s">
        <v>675</v>
      </c>
      <c r="D725" s="224"/>
      <c r="E725" s="315" t="s">
        <v>690</v>
      </c>
      <c r="F725" s="316" t="s">
        <v>690</v>
      </c>
      <c r="G725" s="222" t="str">
        <f t="shared" si="11"/>
        <v xml:space="preserve">Defibrillator                        , Defibrillator                        </v>
      </c>
      <c r="H725" s="223"/>
      <c r="I725" s="319">
        <v>1</v>
      </c>
      <c r="J725" s="325" t="s">
        <v>36</v>
      </c>
      <c r="K725" s="261">
        <v>200000</v>
      </c>
      <c r="L725" s="256">
        <f>Table260616263656667686970717273747577787980818283757_34[[#This Row],[unit Price]]*Table260616263656667686970717273747577787980818283757_34[[#This Row],[TOTAL QUANTITY
(2021 Proposal)]]</f>
        <v>200000</v>
      </c>
      <c r="M725" s="326">
        <v>1</v>
      </c>
      <c r="N725" s="322">
        <v>200000</v>
      </c>
      <c r="O725" s="327"/>
      <c r="P725" s="324" t="s">
        <v>55</v>
      </c>
      <c r="Q725" s="338"/>
      <c r="R725" s="322" t="s">
        <v>55</v>
      </c>
      <c r="S725" s="327"/>
      <c r="T725" s="335" t="s">
        <v>55</v>
      </c>
      <c r="U725" s="336"/>
      <c r="V725" s="337"/>
    </row>
    <row r="726" spans="1:22" s="193" customFormat="1" ht="22.5">
      <c r="A726" s="313" t="s">
        <v>498</v>
      </c>
      <c r="B726" s="230">
        <v>1060511000</v>
      </c>
      <c r="C726" s="317" t="s">
        <v>675</v>
      </c>
      <c r="D726" s="219"/>
      <c r="E726" s="315" t="s">
        <v>713</v>
      </c>
      <c r="F726" s="316" t="s">
        <v>55</v>
      </c>
      <c r="G726" s="222" t="str">
        <f t="shared" si="11"/>
        <v xml:space="preserve">Fiber Cast Different Sizes (S,M,L ), </v>
      </c>
      <c r="H726" s="223"/>
      <c r="I726" s="319">
        <v>15</v>
      </c>
      <c r="J726" s="325" t="s">
        <v>501</v>
      </c>
      <c r="K726" s="255">
        <v>16000</v>
      </c>
      <c r="L726" s="256">
        <f>Table260616263656667686970717273747577787980818283757_34[[#This Row],[unit Price]]*Table260616263656667686970717273747577787980818283757_34[[#This Row],[TOTAL QUANTITY
(2021 Proposal)]]</f>
        <v>240000</v>
      </c>
      <c r="M726" s="326">
        <v>5</v>
      </c>
      <c r="N726" s="322">
        <v>80000</v>
      </c>
      <c r="O726" s="327">
        <v>5</v>
      </c>
      <c r="P726" s="324"/>
      <c r="Q726" s="338">
        <v>5</v>
      </c>
      <c r="R726" s="322"/>
      <c r="S726" s="327"/>
      <c r="T726" s="335"/>
      <c r="U726" s="336"/>
      <c r="V726" s="337"/>
    </row>
    <row r="727" spans="1:22" s="193" customFormat="1">
      <c r="A727" s="313" t="s">
        <v>498</v>
      </c>
      <c r="B727" s="230">
        <v>1060511000</v>
      </c>
      <c r="C727" s="317" t="s">
        <v>675</v>
      </c>
      <c r="D727" s="219"/>
      <c r="E727" s="315" t="s">
        <v>714</v>
      </c>
      <c r="F727" s="316" t="s">
        <v>55</v>
      </c>
      <c r="G727" s="222" t="str">
        <f t="shared" si="11"/>
        <v xml:space="preserve">Intubating Drape, </v>
      </c>
      <c r="H727" s="223"/>
      <c r="I727" s="319">
        <v>80</v>
      </c>
      <c r="J727" s="325" t="s">
        <v>501</v>
      </c>
      <c r="K727" s="255">
        <v>16000</v>
      </c>
      <c r="L727" s="256">
        <f>Table260616263656667686970717273747577787980818283757_34[[#This Row],[unit Price]]*Table260616263656667686970717273747577787980818283757_34[[#This Row],[TOTAL QUANTITY
(2021 Proposal)]]</f>
        <v>1280000</v>
      </c>
      <c r="M727" s="326">
        <v>20</v>
      </c>
      <c r="N727" s="322">
        <v>320000</v>
      </c>
      <c r="O727" s="327">
        <v>20</v>
      </c>
      <c r="P727" s="324"/>
      <c r="Q727" s="338">
        <v>20</v>
      </c>
      <c r="R727" s="322"/>
      <c r="S727" s="327">
        <v>20</v>
      </c>
      <c r="T727" s="335"/>
      <c r="U727" s="336"/>
      <c r="V727" s="337"/>
    </row>
    <row r="728" spans="1:22" s="193" customFormat="1">
      <c r="A728" s="313" t="s">
        <v>498</v>
      </c>
      <c r="B728" s="230">
        <v>1060511000</v>
      </c>
      <c r="C728" s="317" t="s">
        <v>675</v>
      </c>
      <c r="D728" s="219"/>
      <c r="E728" s="315" t="s">
        <v>715</v>
      </c>
      <c r="F728" s="316" t="s">
        <v>55</v>
      </c>
      <c r="G728" s="222" t="str">
        <f t="shared" si="11"/>
        <v xml:space="preserve">Laryngeal Mask Airway # 3, </v>
      </c>
      <c r="H728" s="223"/>
      <c r="I728" s="319">
        <v>2</v>
      </c>
      <c r="J728" s="325" t="s">
        <v>501</v>
      </c>
      <c r="K728" s="255">
        <v>16000</v>
      </c>
      <c r="L728" s="256">
        <f>Table260616263656667686970717273747577787980818283757_34[[#This Row],[unit Price]]*Table260616263656667686970717273747577787980818283757_34[[#This Row],[TOTAL QUANTITY
(2021 Proposal)]]</f>
        <v>32000</v>
      </c>
      <c r="M728" s="326">
        <v>2</v>
      </c>
      <c r="N728" s="322">
        <v>32000</v>
      </c>
      <c r="O728" s="327"/>
      <c r="P728" s="324"/>
      <c r="Q728" s="338"/>
      <c r="R728" s="322"/>
      <c r="S728" s="327"/>
      <c r="T728" s="335"/>
      <c r="U728" s="336"/>
      <c r="V728" s="337"/>
    </row>
    <row r="729" spans="1:22" s="193" customFormat="1">
      <c r="A729" s="313" t="s">
        <v>498</v>
      </c>
      <c r="B729" s="230">
        <v>1060511000</v>
      </c>
      <c r="C729" s="317" t="s">
        <v>675</v>
      </c>
      <c r="D729" s="219"/>
      <c r="E729" s="315" t="s">
        <v>716</v>
      </c>
      <c r="F729" s="316" t="s">
        <v>55</v>
      </c>
      <c r="G729" s="222" t="str">
        <f t="shared" si="11"/>
        <v xml:space="preserve">Laryngeal Mask Airway # 4, </v>
      </c>
      <c r="H729" s="223"/>
      <c r="I729" s="319">
        <v>2</v>
      </c>
      <c r="J729" s="325" t="s">
        <v>501</v>
      </c>
      <c r="K729" s="255">
        <v>16000</v>
      </c>
      <c r="L729" s="256">
        <f>Table260616263656667686970717273747577787980818283757_34[[#This Row],[unit Price]]*Table260616263656667686970717273747577787980818283757_34[[#This Row],[TOTAL QUANTITY
(2021 Proposal)]]</f>
        <v>32000</v>
      </c>
      <c r="M729" s="326">
        <v>2</v>
      </c>
      <c r="N729" s="322">
        <v>32000</v>
      </c>
      <c r="O729" s="327"/>
      <c r="P729" s="324"/>
      <c r="Q729" s="338"/>
      <c r="R729" s="322"/>
      <c r="S729" s="327"/>
      <c r="T729" s="335"/>
      <c r="U729" s="336"/>
      <c r="V729" s="337"/>
    </row>
    <row r="730" spans="1:22" s="193" customFormat="1" ht="22.5">
      <c r="A730" s="313" t="s">
        <v>498</v>
      </c>
      <c r="B730" s="230">
        <v>1060511000</v>
      </c>
      <c r="C730" s="317" t="s">
        <v>675</v>
      </c>
      <c r="D730" s="219"/>
      <c r="E730" s="315" t="s">
        <v>717</v>
      </c>
      <c r="F730" s="316" t="s">
        <v>55</v>
      </c>
      <c r="G730" s="222" t="str">
        <f t="shared" si="11"/>
        <v xml:space="preserve">Single Lumen Breathing Circuit Adult, </v>
      </c>
      <c r="H730" s="223"/>
      <c r="I730" s="319">
        <v>3</v>
      </c>
      <c r="J730" s="325" t="s">
        <v>501</v>
      </c>
      <c r="K730" s="255">
        <v>90000</v>
      </c>
      <c r="L730" s="256">
        <f>Table260616263656667686970717273747577787980818283757_34[[#This Row],[unit Price]]*Table260616263656667686970717273747577787980818283757_34[[#This Row],[TOTAL QUANTITY
(2021 Proposal)]]</f>
        <v>270000</v>
      </c>
      <c r="M730" s="326">
        <v>3</v>
      </c>
      <c r="N730" s="322">
        <v>270000</v>
      </c>
      <c r="O730" s="327"/>
      <c r="P730" s="324"/>
      <c r="Q730" s="338"/>
      <c r="R730" s="322"/>
      <c r="S730" s="327"/>
      <c r="T730" s="335"/>
      <c r="U730" s="336"/>
      <c r="V730" s="337"/>
    </row>
    <row r="731" spans="1:22" s="193" customFormat="1">
      <c r="A731" s="313" t="s">
        <v>498</v>
      </c>
      <c r="B731" s="230">
        <v>1060511000</v>
      </c>
      <c r="C731" s="317" t="s">
        <v>675</v>
      </c>
      <c r="D731" s="219"/>
      <c r="E731" s="315" t="s">
        <v>718</v>
      </c>
      <c r="F731" s="316" t="s">
        <v>55</v>
      </c>
      <c r="G731" s="222" t="str">
        <f t="shared" si="11"/>
        <v xml:space="preserve">Stylet Neonate (1000), </v>
      </c>
      <c r="H731" s="223"/>
      <c r="I731" s="319">
        <v>4</v>
      </c>
      <c r="J731" s="325" t="s">
        <v>501</v>
      </c>
      <c r="K731" s="255">
        <v>16000</v>
      </c>
      <c r="L731" s="256">
        <f>Table260616263656667686970717273747577787980818283757_34[[#This Row],[unit Price]]*Table260616263656667686970717273747577787980818283757_34[[#This Row],[TOTAL QUANTITY
(2021 Proposal)]]</f>
        <v>64000</v>
      </c>
      <c r="M731" s="326">
        <v>1</v>
      </c>
      <c r="N731" s="322">
        <v>16000</v>
      </c>
      <c r="O731" s="327">
        <v>1</v>
      </c>
      <c r="P731" s="324"/>
      <c r="Q731" s="338">
        <v>1</v>
      </c>
      <c r="R731" s="322"/>
      <c r="S731" s="327">
        <v>1</v>
      </c>
      <c r="T731" s="335"/>
      <c r="U731" s="336"/>
      <c r="V731" s="337"/>
    </row>
    <row r="732" spans="1:22" s="193" customFormat="1" ht="24">
      <c r="A732" s="313" t="s">
        <v>71</v>
      </c>
      <c r="B732" s="230">
        <v>1060511000</v>
      </c>
      <c r="C732" s="314" t="s">
        <v>675</v>
      </c>
      <c r="D732" s="224"/>
      <c r="E732" s="315" t="s">
        <v>719</v>
      </c>
      <c r="F732" s="316" t="s">
        <v>720</v>
      </c>
      <c r="G732" s="222" t="str">
        <f t="shared" si="11"/>
        <v>Biomedical Refrigerator (for reagent and specimen), Bilirubin Light/Phototheraphy machine or equivalent</v>
      </c>
      <c r="H732" s="223"/>
      <c r="I732" s="319">
        <v>1</v>
      </c>
      <c r="J732" s="325" t="s">
        <v>501</v>
      </c>
      <c r="K732" s="261">
        <v>50000</v>
      </c>
      <c r="L732" s="256">
        <f>Table260616263656667686970717273747577787980818283757_34[[#This Row],[unit Price]]*Table260616263656667686970717273747577787980818283757_34[[#This Row],[TOTAL QUANTITY
(2021 Proposal)]]</f>
        <v>50000</v>
      </c>
      <c r="M732" s="326"/>
      <c r="N732" s="322" t="s">
        <v>55</v>
      </c>
      <c r="O732" s="327"/>
      <c r="P732" s="324" t="s">
        <v>55</v>
      </c>
      <c r="Q732" s="338"/>
      <c r="R732" s="322" t="s">
        <v>55</v>
      </c>
      <c r="S732" s="327"/>
      <c r="T732" s="335" t="s">
        <v>55</v>
      </c>
      <c r="U732" s="336"/>
      <c r="V732" s="337"/>
    </row>
    <row r="733" spans="1:22" s="193" customFormat="1">
      <c r="A733" s="313" t="s">
        <v>72</v>
      </c>
      <c r="B733" s="230">
        <v>1060511000</v>
      </c>
      <c r="C733" s="314" t="s">
        <v>675</v>
      </c>
      <c r="D733" s="224"/>
      <c r="E733" s="315" t="s">
        <v>721</v>
      </c>
      <c r="F733" s="316" t="s">
        <v>722</v>
      </c>
      <c r="G733" s="222" t="str">
        <f t="shared" si="11"/>
        <v>X-Ray Cassette , X-Ray Cassette 10x12" with Green Sensitive</v>
      </c>
      <c r="H733" s="223"/>
      <c r="I733" s="319">
        <v>1</v>
      </c>
      <c r="J733" s="325" t="s">
        <v>501</v>
      </c>
      <c r="K733" s="261">
        <v>28000</v>
      </c>
      <c r="L733" s="256">
        <f>Table260616263656667686970717273747577787980818283757_34[[#This Row],[unit Price]]*Table260616263656667686970717273747577787980818283757_34[[#This Row],[TOTAL QUANTITY
(2021 Proposal)]]</f>
        <v>28000</v>
      </c>
      <c r="M733" s="326"/>
      <c r="N733" s="322" t="s">
        <v>55</v>
      </c>
      <c r="O733" s="327"/>
      <c r="P733" s="324" t="s">
        <v>55</v>
      </c>
      <c r="Q733" s="338">
        <v>1</v>
      </c>
      <c r="R733" s="322">
        <v>28000</v>
      </c>
      <c r="S733" s="327"/>
      <c r="T733" s="335" t="s">
        <v>55</v>
      </c>
      <c r="U733" s="336"/>
      <c r="V733" s="337"/>
    </row>
    <row r="734" spans="1:22" s="193" customFormat="1" ht="24">
      <c r="A734" s="313" t="s">
        <v>72</v>
      </c>
      <c r="B734" s="230">
        <v>1060511000</v>
      </c>
      <c r="C734" s="314" t="s">
        <v>675</v>
      </c>
      <c r="D734" s="224"/>
      <c r="E734" s="315" t="s">
        <v>721</v>
      </c>
      <c r="F734" s="316" t="s">
        <v>723</v>
      </c>
      <c r="G734" s="222" t="str">
        <f t="shared" si="11"/>
        <v>X-Ray Cassette , X-Ray Cassette 11x14" with Green Sensitive Intensifying</v>
      </c>
      <c r="H734" s="223"/>
      <c r="I734" s="319">
        <v>1</v>
      </c>
      <c r="J734" s="325" t="s">
        <v>501</v>
      </c>
      <c r="K734" s="261">
        <v>30000</v>
      </c>
      <c r="L734" s="256">
        <f>Table260616263656667686970717273747577787980818283757_34[[#This Row],[unit Price]]*Table260616263656667686970717273747577787980818283757_34[[#This Row],[TOTAL QUANTITY
(2021 Proposal)]]</f>
        <v>30000</v>
      </c>
      <c r="M734" s="326"/>
      <c r="N734" s="322" t="s">
        <v>55</v>
      </c>
      <c r="O734" s="327"/>
      <c r="P734" s="324" t="s">
        <v>55</v>
      </c>
      <c r="Q734" s="338">
        <v>1</v>
      </c>
      <c r="R734" s="322">
        <v>30000</v>
      </c>
      <c r="S734" s="327"/>
      <c r="T734" s="335" t="s">
        <v>55</v>
      </c>
      <c r="U734" s="336"/>
      <c r="V734" s="337"/>
    </row>
    <row r="735" spans="1:22" s="193" customFormat="1" ht="24">
      <c r="A735" s="313" t="s">
        <v>72</v>
      </c>
      <c r="B735" s="230">
        <v>1060511000</v>
      </c>
      <c r="C735" s="314" t="s">
        <v>675</v>
      </c>
      <c r="D735" s="224"/>
      <c r="E735" s="315" t="s">
        <v>721</v>
      </c>
      <c r="F735" s="316" t="s">
        <v>724</v>
      </c>
      <c r="G735" s="222" t="str">
        <f t="shared" si="11"/>
        <v>X-Ray Cassette , X-Ray Cassette 14x14" with Green Sensitive Intensifying</v>
      </c>
      <c r="H735" s="223"/>
      <c r="I735" s="319">
        <v>1</v>
      </c>
      <c r="J735" s="325" t="s">
        <v>501</v>
      </c>
      <c r="K735" s="261">
        <v>35000</v>
      </c>
      <c r="L735" s="256">
        <f>Table260616263656667686970717273747577787980818283757_34[[#This Row],[unit Price]]*Table260616263656667686970717273747577787980818283757_34[[#This Row],[TOTAL QUANTITY
(2021 Proposal)]]</f>
        <v>35000</v>
      </c>
      <c r="M735" s="326"/>
      <c r="N735" s="322" t="s">
        <v>55</v>
      </c>
      <c r="O735" s="327"/>
      <c r="P735" s="324" t="s">
        <v>55</v>
      </c>
      <c r="Q735" s="338">
        <v>1</v>
      </c>
      <c r="R735" s="322">
        <v>35000</v>
      </c>
      <c r="S735" s="327"/>
      <c r="T735" s="335" t="s">
        <v>55</v>
      </c>
      <c r="U735" s="336"/>
      <c r="V735" s="337"/>
    </row>
    <row r="736" spans="1:22" s="193" customFormat="1" ht="24">
      <c r="A736" s="313" t="s">
        <v>72</v>
      </c>
      <c r="B736" s="230">
        <v>1060511000</v>
      </c>
      <c r="C736" s="314" t="s">
        <v>675</v>
      </c>
      <c r="D736" s="224"/>
      <c r="E736" s="340" t="s">
        <v>721</v>
      </c>
      <c r="F736" s="316" t="s">
        <v>725</v>
      </c>
      <c r="G736" s="222" t="str">
        <f t="shared" si="11"/>
        <v>X-Ray Cassette , X-Ray Cassette 14x17" with Green Sensitive Intensifying</v>
      </c>
      <c r="H736" s="223"/>
      <c r="I736" s="319">
        <v>1</v>
      </c>
      <c r="J736" s="325" t="s">
        <v>501</v>
      </c>
      <c r="K736" s="261">
        <v>45000</v>
      </c>
      <c r="L736" s="256">
        <f>Table260616263656667686970717273747577787980818283757_34[[#This Row],[unit Price]]*Table260616263656667686970717273747577787980818283757_34[[#This Row],[TOTAL QUANTITY
(2021 Proposal)]]</f>
        <v>45000</v>
      </c>
      <c r="M736" s="326"/>
      <c r="N736" s="322" t="s">
        <v>55</v>
      </c>
      <c r="O736" s="327"/>
      <c r="P736" s="324" t="s">
        <v>55</v>
      </c>
      <c r="Q736" s="338">
        <v>1</v>
      </c>
      <c r="R736" s="322">
        <v>45000</v>
      </c>
      <c r="S736" s="327"/>
      <c r="T736" s="335" t="s">
        <v>55</v>
      </c>
      <c r="U736" s="336"/>
      <c r="V736" s="337"/>
    </row>
    <row r="737" spans="1:22">
      <c r="A737" s="216" t="s">
        <v>62</v>
      </c>
      <c r="B737" s="230">
        <v>1040510000</v>
      </c>
      <c r="C737" s="303" t="s">
        <v>685</v>
      </c>
      <c r="D737" s="224"/>
      <c r="E737" s="220" t="s">
        <v>726</v>
      </c>
      <c r="F737" s="221" t="s">
        <v>726</v>
      </c>
      <c r="G737" s="222" t="str">
        <f t="shared" si="11"/>
        <v>Hand Dryer, Hand Dryer</v>
      </c>
      <c r="H737" s="223"/>
      <c r="I737" s="253">
        <v>1</v>
      </c>
      <c r="J737" s="262" t="s">
        <v>44</v>
      </c>
      <c r="K737" s="263">
        <v>2500</v>
      </c>
      <c r="L737" s="256">
        <f>Table260616263656667686970717273747577787980818283757_34[[#This Row],[unit Price]]*Table260616263656667686970717273747577787980818283757_34[[#This Row],[TOTAL QUANTITY
(2021 Proposal)]]</f>
        <v>2500</v>
      </c>
      <c r="M737" s="266">
        <v>1</v>
      </c>
      <c r="N737" s="258">
        <v>2500</v>
      </c>
      <c r="O737" s="267"/>
      <c r="P737" s="260" t="s">
        <v>55</v>
      </c>
      <c r="Q737" s="294"/>
      <c r="R737" s="258" t="s">
        <v>55</v>
      </c>
      <c r="S737" s="309"/>
      <c r="T737" s="289" t="s">
        <v>55</v>
      </c>
      <c r="U737" s="290"/>
      <c r="V737" s="291"/>
    </row>
    <row r="738" spans="1:22" ht="36">
      <c r="A738" s="216" t="s">
        <v>62</v>
      </c>
      <c r="B738" s="230">
        <v>1040510000</v>
      </c>
      <c r="C738" s="303" t="s">
        <v>685</v>
      </c>
      <c r="D738" s="224"/>
      <c r="E738" s="220" t="s">
        <v>727</v>
      </c>
      <c r="F738" s="221" t="s">
        <v>55</v>
      </c>
      <c r="G738" s="222" t="str">
        <f t="shared" si="11"/>
        <v xml:space="preserve">Instrument/Mayo TableInstrument/Mayo Table, </v>
      </c>
      <c r="H738" s="223"/>
      <c r="I738" s="253">
        <v>2</v>
      </c>
      <c r="J738" s="262" t="s">
        <v>501</v>
      </c>
      <c r="K738" s="263">
        <v>6000</v>
      </c>
      <c r="L738" s="256">
        <f>Table260616263656667686970717273747577787980818283757_34[[#This Row],[unit Price]]*Table260616263656667686970717273747577787980818283757_34[[#This Row],[TOTAL QUANTITY
(2021 Proposal)]]</f>
        <v>12000</v>
      </c>
      <c r="M738" s="266">
        <v>2</v>
      </c>
      <c r="N738" s="258">
        <v>12000</v>
      </c>
      <c r="O738" s="267"/>
      <c r="P738" s="260" t="s">
        <v>55</v>
      </c>
      <c r="Q738" s="294"/>
      <c r="R738" s="258" t="s">
        <v>55</v>
      </c>
      <c r="S738" s="309"/>
      <c r="T738" s="289" t="s">
        <v>55</v>
      </c>
      <c r="U738" s="290"/>
      <c r="V738" s="291"/>
    </row>
    <row r="739" spans="1:22" ht="24">
      <c r="A739" s="216" t="s">
        <v>62</v>
      </c>
      <c r="B739" s="230">
        <v>1040510000</v>
      </c>
      <c r="C739" s="303" t="s">
        <v>685</v>
      </c>
      <c r="D739" s="224"/>
      <c r="E739" s="220" t="s">
        <v>728</v>
      </c>
      <c r="F739" s="221" t="s">
        <v>729</v>
      </c>
      <c r="G739" s="222" t="str">
        <f t="shared" si="11"/>
        <v>Kidney Basin, Kidney Basin - stainless steel &amp; bowl shaped vessel</v>
      </c>
      <c r="H739" s="223"/>
      <c r="I739" s="253">
        <v>2</v>
      </c>
      <c r="J739" s="262" t="s">
        <v>501</v>
      </c>
      <c r="K739" s="263">
        <v>350</v>
      </c>
      <c r="L739" s="256">
        <f>Table260616263656667686970717273747577787980818283757_34[[#This Row],[unit Price]]*Table260616263656667686970717273747577787980818283757_34[[#This Row],[TOTAL QUANTITY
(2021 Proposal)]]</f>
        <v>700</v>
      </c>
      <c r="M739" s="266">
        <v>2</v>
      </c>
      <c r="N739" s="258">
        <v>700</v>
      </c>
      <c r="O739" s="267"/>
      <c r="P739" s="260" t="s">
        <v>55</v>
      </c>
      <c r="Q739" s="294"/>
      <c r="R739" s="258" t="s">
        <v>55</v>
      </c>
      <c r="S739" s="309"/>
      <c r="T739" s="289" t="s">
        <v>55</v>
      </c>
      <c r="U739" s="290"/>
      <c r="V739" s="291"/>
    </row>
    <row r="740" spans="1:22" ht="36">
      <c r="A740" s="216" t="s">
        <v>62</v>
      </c>
      <c r="B740" s="230">
        <v>1040510000</v>
      </c>
      <c r="C740" s="303" t="s">
        <v>685</v>
      </c>
      <c r="D740" s="224"/>
      <c r="E740" s="220" t="s">
        <v>730</v>
      </c>
      <c r="F740" s="221" t="s">
        <v>731</v>
      </c>
      <c r="G740" s="222" t="str">
        <f t="shared" si="11"/>
        <v>Peak Flow Meter, Peak Flow Meter, Microlife ec-9665, PF 100 peak Flow Meter for Spirometry with FEV1, white &amp; blue, pedia &amp; adult</v>
      </c>
      <c r="H740" s="223"/>
      <c r="I740" s="253">
        <v>1</v>
      </c>
      <c r="J740" s="262" t="s">
        <v>562</v>
      </c>
      <c r="K740" s="263">
        <v>10000</v>
      </c>
      <c r="L740" s="256">
        <f>Table260616263656667686970717273747577787980818283757_34[[#This Row],[unit Price]]*Table260616263656667686970717273747577787980818283757_34[[#This Row],[TOTAL QUANTITY
(2021 Proposal)]]</f>
        <v>10000</v>
      </c>
      <c r="M740" s="266">
        <v>1</v>
      </c>
      <c r="N740" s="258">
        <v>10000</v>
      </c>
      <c r="O740" s="267"/>
      <c r="P740" s="260" t="s">
        <v>55</v>
      </c>
      <c r="Q740" s="294"/>
      <c r="R740" s="258" t="s">
        <v>55</v>
      </c>
      <c r="S740" s="309"/>
      <c r="T740" s="289" t="s">
        <v>55</v>
      </c>
      <c r="U740" s="290"/>
      <c r="V740" s="291"/>
    </row>
    <row r="741" spans="1:22">
      <c r="A741" s="216" t="s">
        <v>62</v>
      </c>
      <c r="B741" s="230">
        <v>1040510000</v>
      </c>
      <c r="C741" s="303" t="s">
        <v>685</v>
      </c>
      <c r="D741" s="224"/>
      <c r="E741" s="220" t="s">
        <v>732</v>
      </c>
      <c r="F741" s="221" t="s">
        <v>733</v>
      </c>
      <c r="G741" s="222" t="str">
        <f t="shared" si="11"/>
        <v>Placenta Bowl, Placenta Bowl - stainless &amp; round in shape</v>
      </c>
      <c r="H741" s="223"/>
      <c r="I741" s="253">
        <v>2</v>
      </c>
      <c r="J741" s="262" t="s">
        <v>562</v>
      </c>
      <c r="K741" s="263">
        <v>300</v>
      </c>
      <c r="L741" s="256">
        <f>Table260616263656667686970717273747577787980818283757_34[[#This Row],[unit Price]]*Table260616263656667686970717273747577787980818283757_34[[#This Row],[TOTAL QUANTITY
(2021 Proposal)]]</f>
        <v>600</v>
      </c>
      <c r="M741" s="266">
        <v>2</v>
      </c>
      <c r="N741" s="258">
        <v>600</v>
      </c>
      <c r="O741" s="267"/>
      <c r="P741" s="260" t="s">
        <v>55</v>
      </c>
      <c r="Q741" s="294"/>
      <c r="R741" s="258" t="s">
        <v>55</v>
      </c>
      <c r="S741" s="309"/>
      <c r="T741" s="289" t="s">
        <v>55</v>
      </c>
      <c r="U741" s="290"/>
      <c r="V741" s="291"/>
    </row>
    <row r="742" spans="1:22">
      <c r="A742" s="216" t="s">
        <v>62</v>
      </c>
      <c r="B742" s="230">
        <v>1040510000</v>
      </c>
      <c r="C742" s="303" t="s">
        <v>685</v>
      </c>
      <c r="D742" s="224"/>
      <c r="E742" s="220" t="s">
        <v>710</v>
      </c>
      <c r="F742" s="221" t="s">
        <v>734</v>
      </c>
      <c r="G742" s="222" t="str">
        <f t="shared" si="11"/>
        <v>Weighing Scale, Clinical Infant Weighing Scale</v>
      </c>
      <c r="H742" s="223"/>
      <c r="I742" s="253">
        <v>1</v>
      </c>
      <c r="J742" s="262" t="s">
        <v>501</v>
      </c>
      <c r="K742" s="263">
        <v>10000</v>
      </c>
      <c r="L742" s="256">
        <f>Table260616263656667686970717273747577787980818283757_34[[#This Row],[unit Price]]*Table260616263656667686970717273747577787980818283757_34[[#This Row],[TOTAL QUANTITY
(2021 Proposal)]]</f>
        <v>10000</v>
      </c>
      <c r="M742" s="266">
        <v>1</v>
      </c>
      <c r="N742" s="258">
        <v>10000</v>
      </c>
      <c r="O742" s="267"/>
      <c r="P742" s="260" t="s">
        <v>55</v>
      </c>
      <c r="Q742" s="294"/>
      <c r="R742" s="258" t="s">
        <v>55</v>
      </c>
      <c r="S742" s="309"/>
      <c r="T742" s="289" t="s">
        <v>55</v>
      </c>
      <c r="U742" s="290"/>
      <c r="V742" s="291"/>
    </row>
    <row r="743" spans="1:22" ht="24">
      <c r="A743" s="216" t="s">
        <v>503</v>
      </c>
      <c r="B743" s="230">
        <v>1040510000</v>
      </c>
      <c r="C743" s="303" t="s">
        <v>685</v>
      </c>
      <c r="D743" s="224"/>
      <c r="E743" s="220" t="s">
        <v>735</v>
      </c>
      <c r="F743" s="221" t="s">
        <v>736</v>
      </c>
      <c r="G743" s="222" t="str">
        <f t="shared" si="11"/>
        <v>Bag-valve  mask set, Bag- valve  mask set- silicon, with oropharyngeal airway &amp; tuckle box, adult</v>
      </c>
      <c r="H743" s="223"/>
      <c r="I743" s="253">
        <v>1</v>
      </c>
      <c r="J743" s="254" t="s">
        <v>501</v>
      </c>
      <c r="K743" s="261">
        <v>5800</v>
      </c>
      <c r="L743" s="256">
        <f>Table260616263656667686970717273747577787980818283757_34[[#This Row],[unit Price]]*Table260616263656667686970717273747577787980818283757_34[[#This Row],[TOTAL QUANTITY
(2021 Proposal)]]</f>
        <v>5800</v>
      </c>
      <c r="M743" s="257">
        <v>1</v>
      </c>
      <c r="N743" s="258">
        <v>5800</v>
      </c>
      <c r="O743" s="259"/>
      <c r="P743" s="260" t="s">
        <v>55</v>
      </c>
      <c r="Q743" s="288"/>
      <c r="R743" s="258" t="s">
        <v>55</v>
      </c>
      <c r="S743" s="259"/>
      <c r="T743" s="289" t="s">
        <v>55</v>
      </c>
      <c r="U743" s="290"/>
      <c r="V743" s="291"/>
    </row>
    <row r="744" spans="1:22" ht="24">
      <c r="A744" s="216" t="s">
        <v>503</v>
      </c>
      <c r="B744" s="230">
        <v>1040510000</v>
      </c>
      <c r="C744" s="303" t="s">
        <v>685</v>
      </c>
      <c r="D744" s="224"/>
      <c r="E744" s="220" t="s">
        <v>735</v>
      </c>
      <c r="F744" s="221" t="s">
        <v>737</v>
      </c>
      <c r="G744" s="222" t="str">
        <f t="shared" si="11"/>
        <v>Bag-valve  mask set, Bag- valve  mask set- silicon, with oropharyngeal airway &amp; tuckle box, neonate</v>
      </c>
      <c r="H744" s="223"/>
      <c r="I744" s="253">
        <v>1</v>
      </c>
      <c r="J744" s="254" t="s">
        <v>501</v>
      </c>
      <c r="K744" s="261">
        <v>5000</v>
      </c>
      <c r="L744" s="256">
        <f>Table260616263656667686970717273747577787980818283757_34[[#This Row],[unit Price]]*Table260616263656667686970717273747577787980818283757_34[[#This Row],[TOTAL QUANTITY
(2021 Proposal)]]</f>
        <v>5000</v>
      </c>
      <c r="M744" s="257">
        <v>1</v>
      </c>
      <c r="N744" s="258">
        <v>5000</v>
      </c>
      <c r="O744" s="259"/>
      <c r="P744" s="260" t="s">
        <v>55</v>
      </c>
      <c r="Q744" s="288"/>
      <c r="R744" s="258" t="s">
        <v>55</v>
      </c>
      <c r="S744" s="259"/>
      <c r="T744" s="289" t="s">
        <v>55</v>
      </c>
      <c r="U744" s="290"/>
      <c r="V744" s="291"/>
    </row>
    <row r="745" spans="1:22" ht="24">
      <c r="A745" s="216" t="s">
        <v>503</v>
      </c>
      <c r="B745" s="230">
        <v>1040510000</v>
      </c>
      <c r="C745" s="303" t="s">
        <v>685</v>
      </c>
      <c r="D745" s="224"/>
      <c r="E745" s="220" t="s">
        <v>735</v>
      </c>
      <c r="F745" s="221" t="s">
        <v>738</v>
      </c>
      <c r="G745" s="222" t="str">
        <f t="shared" si="11"/>
        <v>Bag-valve  mask set, Bag- valve  mask set- silicon, with oropharyngeal airway &amp; tuckle box, pedia</v>
      </c>
      <c r="H745" s="223"/>
      <c r="I745" s="253">
        <v>1</v>
      </c>
      <c r="J745" s="254" t="s">
        <v>501</v>
      </c>
      <c r="K745" s="261">
        <v>5500</v>
      </c>
      <c r="L745" s="256">
        <f>Table260616263656667686970717273747577787980818283757_34[[#This Row],[unit Price]]*Table260616263656667686970717273747577787980818283757_34[[#This Row],[TOTAL QUANTITY
(2021 Proposal)]]</f>
        <v>5500</v>
      </c>
      <c r="M745" s="257">
        <v>1</v>
      </c>
      <c r="N745" s="258">
        <v>5500</v>
      </c>
      <c r="O745" s="259"/>
      <c r="P745" s="260" t="s">
        <v>55</v>
      </c>
      <c r="Q745" s="288"/>
      <c r="R745" s="258" t="s">
        <v>55</v>
      </c>
      <c r="S745" s="259"/>
      <c r="T745" s="289" t="s">
        <v>55</v>
      </c>
      <c r="U745" s="290"/>
      <c r="V745" s="291"/>
    </row>
    <row r="746" spans="1:22" ht="24">
      <c r="A746" s="216" t="s">
        <v>503</v>
      </c>
      <c r="B746" s="230">
        <v>1040510000</v>
      </c>
      <c r="C746" s="303" t="s">
        <v>685</v>
      </c>
      <c r="D746" s="224"/>
      <c r="E746" s="220" t="s">
        <v>735</v>
      </c>
      <c r="F746" s="221" t="s">
        <v>739</v>
      </c>
      <c r="G746" s="222" t="str">
        <f t="shared" si="11"/>
        <v>Bag-valve  mask set, Bag-valve mask for adult, silicon with tuckle box</v>
      </c>
      <c r="H746" s="223"/>
      <c r="I746" s="253">
        <v>1</v>
      </c>
      <c r="J746" s="254" t="s">
        <v>36</v>
      </c>
      <c r="K746" s="261">
        <v>5000</v>
      </c>
      <c r="L746" s="256">
        <f>Table260616263656667686970717273747577787980818283757_34[[#This Row],[unit Price]]*Table260616263656667686970717273747577787980818283757_34[[#This Row],[TOTAL QUANTITY
(2021 Proposal)]]</f>
        <v>5000</v>
      </c>
      <c r="M746" s="257">
        <v>1</v>
      </c>
      <c r="N746" s="258">
        <v>5000</v>
      </c>
      <c r="O746" s="259"/>
      <c r="P746" s="260" t="s">
        <v>55</v>
      </c>
      <c r="Q746" s="288"/>
      <c r="R746" s="258" t="s">
        <v>55</v>
      </c>
      <c r="S746" s="259"/>
      <c r="T746" s="289" t="s">
        <v>55</v>
      </c>
      <c r="U746" s="290"/>
      <c r="V746" s="291"/>
    </row>
    <row r="747" spans="1:22" ht="24">
      <c r="A747" s="216" t="s">
        <v>503</v>
      </c>
      <c r="B747" s="230">
        <v>1040510000</v>
      </c>
      <c r="C747" s="303" t="s">
        <v>685</v>
      </c>
      <c r="D747" s="224"/>
      <c r="E747" s="220" t="s">
        <v>735</v>
      </c>
      <c r="F747" s="221" t="s">
        <v>740</v>
      </c>
      <c r="G747" s="222" t="str">
        <f t="shared" si="11"/>
        <v>Bag-valve  mask set, Bag-valve mask for pedia, silicon with tuckle box</v>
      </c>
      <c r="H747" s="223"/>
      <c r="I747" s="253">
        <v>1</v>
      </c>
      <c r="J747" s="254" t="s">
        <v>36</v>
      </c>
      <c r="K747" s="261">
        <v>5000</v>
      </c>
      <c r="L747" s="256">
        <f>Table260616263656667686970717273747577787980818283757_34[[#This Row],[unit Price]]*Table260616263656667686970717273747577787980818283757_34[[#This Row],[TOTAL QUANTITY
(2021 Proposal)]]</f>
        <v>5000</v>
      </c>
      <c r="M747" s="257">
        <v>1</v>
      </c>
      <c r="N747" s="258">
        <v>5000</v>
      </c>
      <c r="O747" s="259"/>
      <c r="P747" s="260" t="s">
        <v>55</v>
      </c>
      <c r="Q747" s="288"/>
      <c r="R747" s="258" t="s">
        <v>55</v>
      </c>
      <c r="S747" s="259"/>
      <c r="T747" s="289" t="s">
        <v>55</v>
      </c>
      <c r="U747" s="290"/>
      <c r="V747" s="291"/>
    </row>
    <row r="748" spans="1:22">
      <c r="A748" s="216" t="s">
        <v>503</v>
      </c>
      <c r="B748" s="230">
        <v>1040510000</v>
      </c>
      <c r="C748" s="303" t="s">
        <v>685</v>
      </c>
      <c r="D748" s="224"/>
      <c r="E748" s="220" t="s">
        <v>741</v>
      </c>
      <c r="F748" s="221" t="s">
        <v>742</v>
      </c>
      <c r="G748" s="222" t="str">
        <f t="shared" si="11"/>
        <v>Bed Pan, Bed Pan Stainless for female</v>
      </c>
      <c r="H748" s="223"/>
      <c r="I748" s="253">
        <v>2</v>
      </c>
      <c r="J748" s="254" t="s">
        <v>501</v>
      </c>
      <c r="K748" s="261">
        <v>1000</v>
      </c>
      <c r="L748" s="256">
        <f>Table260616263656667686970717273747577787980818283757_34[[#This Row],[unit Price]]*Table260616263656667686970717273747577787980818283757_34[[#This Row],[TOTAL QUANTITY
(2021 Proposal)]]</f>
        <v>2000</v>
      </c>
      <c r="M748" s="257">
        <v>2</v>
      </c>
      <c r="N748" s="258">
        <v>2000</v>
      </c>
      <c r="O748" s="259"/>
      <c r="P748" s="260" t="s">
        <v>55</v>
      </c>
      <c r="Q748" s="288"/>
      <c r="R748" s="258" t="s">
        <v>55</v>
      </c>
      <c r="S748" s="259"/>
      <c r="T748" s="289" t="s">
        <v>55</v>
      </c>
      <c r="U748" s="290"/>
      <c r="V748" s="291"/>
    </row>
    <row r="749" spans="1:22" ht="24">
      <c r="A749" s="216" t="s">
        <v>503</v>
      </c>
      <c r="B749" s="230">
        <v>1040510000</v>
      </c>
      <c r="C749" s="303" t="s">
        <v>685</v>
      </c>
      <c r="D749" s="224"/>
      <c r="E749" s="220" t="s">
        <v>743</v>
      </c>
      <c r="F749" s="221" t="s">
        <v>744</v>
      </c>
      <c r="G749" s="222" t="str">
        <f t="shared" si="11"/>
        <v>BP Apparatus, Adult (Baxtel Sphymomanometer w/ Stethoscope)</v>
      </c>
      <c r="H749" s="223"/>
      <c r="I749" s="253">
        <v>2</v>
      </c>
      <c r="J749" s="254" t="s">
        <v>36</v>
      </c>
      <c r="K749" s="261">
        <v>2500</v>
      </c>
      <c r="L749" s="256">
        <f>Table260616263656667686970717273747577787980818283757_34[[#This Row],[unit Price]]*Table260616263656667686970717273747577787980818283757_34[[#This Row],[TOTAL QUANTITY
(2021 Proposal)]]</f>
        <v>5000</v>
      </c>
      <c r="M749" s="257">
        <v>2</v>
      </c>
      <c r="N749" s="258">
        <v>5000</v>
      </c>
      <c r="O749" s="259"/>
      <c r="P749" s="260" t="s">
        <v>55</v>
      </c>
      <c r="Q749" s="288"/>
      <c r="R749" s="258" t="s">
        <v>55</v>
      </c>
      <c r="S749" s="259"/>
      <c r="T749" s="289" t="s">
        <v>55</v>
      </c>
      <c r="U749" s="290"/>
      <c r="V749" s="291"/>
    </row>
    <row r="750" spans="1:22">
      <c r="A750" s="216" t="s">
        <v>503</v>
      </c>
      <c r="B750" s="230">
        <v>1040510000</v>
      </c>
      <c r="C750" s="303" t="s">
        <v>685</v>
      </c>
      <c r="D750" s="224"/>
      <c r="E750" s="220" t="s">
        <v>743</v>
      </c>
      <c r="F750" s="221" t="s">
        <v>745</v>
      </c>
      <c r="G750" s="222" t="str">
        <f t="shared" si="11"/>
        <v>BP Apparatus, BP Apparatus, pedia</v>
      </c>
      <c r="H750" s="223"/>
      <c r="I750" s="253">
        <v>2</v>
      </c>
      <c r="J750" s="254" t="s">
        <v>36</v>
      </c>
      <c r="K750" s="261">
        <v>2000</v>
      </c>
      <c r="L750" s="256">
        <f>Table260616263656667686970717273747577787980818283757_34[[#This Row],[unit Price]]*Table260616263656667686970717273747577787980818283757_34[[#This Row],[TOTAL QUANTITY
(2021 Proposal)]]</f>
        <v>4000</v>
      </c>
      <c r="M750" s="257">
        <v>2</v>
      </c>
      <c r="N750" s="258">
        <v>4000</v>
      </c>
      <c r="O750" s="259"/>
      <c r="P750" s="260" t="s">
        <v>55</v>
      </c>
      <c r="Q750" s="288"/>
      <c r="R750" s="258" t="s">
        <v>55</v>
      </c>
      <c r="S750" s="259"/>
      <c r="T750" s="289" t="s">
        <v>55</v>
      </c>
      <c r="U750" s="290"/>
      <c r="V750" s="291"/>
    </row>
    <row r="751" spans="1:22">
      <c r="A751" s="216" t="s">
        <v>503</v>
      </c>
      <c r="B751" s="230">
        <v>1040510000</v>
      </c>
      <c r="C751" s="303" t="s">
        <v>685</v>
      </c>
      <c r="D751" s="224"/>
      <c r="E751" s="220" t="s">
        <v>695</v>
      </c>
      <c r="F751" s="221" t="s">
        <v>696</v>
      </c>
      <c r="G751" s="222" t="str">
        <f t="shared" si="11"/>
        <v>Calibration of Equipment, Pulse Oximeter</v>
      </c>
      <c r="H751" s="223"/>
      <c r="I751" s="253">
        <v>2</v>
      </c>
      <c r="J751" s="254" t="s">
        <v>501</v>
      </c>
      <c r="K751" s="261">
        <v>2500</v>
      </c>
      <c r="L751" s="256">
        <f>Table260616263656667686970717273747577787980818283757_34[[#This Row],[unit Price]]*Table260616263656667686970717273747577787980818283757_34[[#This Row],[TOTAL QUANTITY
(2021 Proposal)]]</f>
        <v>5000</v>
      </c>
      <c r="M751" s="257">
        <v>2</v>
      </c>
      <c r="N751" s="258">
        <v>5000</v>
      </c>
      <c r="O751" s="259"/>
      <c r="P751" s="260" t="s">
        <v>55</v>
      </c>
      <c r="Q751" s="288"/>
      <c r="R751" s="258" t="s">
        <v>55</v>
      </c>
      <c r="S751" s="259"/>
      <c r="T751" s="289" t="s">
        <v>55</v>
      </c>
      <c r="U751" s="290"/>
      <c r="V751" s="291"/>
    </row>
    <row r="752" spans="1:22">
      <c r="A752" s="216" t="s">
        <v>503</v>
      </c>
      <c r="B752" s="230">
        <v>1040510000</v>
      </c>
      <c r="C752" s="229" t="s">
        <v>685</v>
      </c>
      <c r="D752" s="219"/>
      <c r="E752" s="220" t="s">
        <v>746</v>
      </c>
      <c r="F752" s="221" t="s">
        <v>747</v>
      </c>
      <c r="G752" s="222" t="str">
        <f t="shared" si="11"/>
        <v>Cervical Ccollars, Different Sizes</v>
      </c>
      <c r="H752" s="223"/>
      <c r="I752" s="253">
        <v>6</v>
      </c>
      <c r="J752" s="254" t="s">
        <v>36</v>
      </c>
      <c r="K752" s="255">
        <v>14999</v>
      </c>
      <c r="L752" s="256">
        <f>Table260616263656667686970717273747577787980818283757_34[[#This Row],[unit Price]]*Table260616263656667686970717273747577787980818283757_34[[#This Row],[TOTAL QUANTITY
(2021 Proposal)]]</f>
        <v>89994</v>
      </c>
      <c r="M752" s="257">
        <v>3</v>
      </c>
      <c r="N752" s="258">
        <v>44997</v>
      </c>
      <c r="O752" s="259">
        <v>3</v>
      </c>
      <c r="P752" s="260"/>
      <c r="Q752" s="288"/>
      <c r="R752" s="258"/>
      <c r="S752" s="259"/>
      <c r="T752" s="289"/>
      <c r="U752" s="290"/>
      <c r="V752" s="291"/>
    </row>
    <row r="753" spans="1:22" ht="24">
      <c r="A753" s="313" t="s">
        <v>503</v>
      </c>
      <c r="B753" s="230">
        <v>1040510000</v>
      </c>
      <c r="C753" s="314" t="s">
        <v>685</v>
      </c>
      <c r="D753" s="224"/>
      <c r="E753" s="315" t="s">
        <v>697</v>
      </c>
      <c r="F753" s="316" t="s">
        <v>698</v>
      </c>
      <c r="G753" s="222" t="str">
        <f t="shared" si="11"/>
        <v>EENT Diagnostic Set, EENT Diagnostic set with Opthalmoscope and Otoscope</v>
      </c>
      <c r="H753" s="223"/>
      <c r="I753" s="319">
        <v>1</v>
      </c>
      <c r="J753" s="325" t="s">
        <v>501</v>
      </c>
      <c r="K753" s="261">
        <v>14500</v>
      </c>
      <c r="L753" s="256">
        <f>Table260616263656667686970717273747577787980818283757_34[[#This Row],[unit Price]]*Table260616263656667686970717273747577787980818283757_34[[#This Row],[TOTAL QUANTITY
(2021 Proposal)]]</f>
        <v>14500</v>
      </c>
      <c r="M753" s="326">
        <v>1</v>
      </c>
      <c r="N753" s="322">
        <v>14500</v>
      </c>
      <c r="O753" s="327"/>
      <c r="P753" s="324" t="s">
        <v>55</v>
      </c>
      <c r="Q753" s="338"/>
      <c r="R753" s="322" t="s">
        <v>55</v>
      </c>
      <c r="S753" s="327"/>
      <c r="T753" s="335" t="s">
        <v>55</v>
      </c>
      <c r="U753" s="336"/>
      <c r="V753" s="337"/>
    </row>
    <row r="754" spans="1:22" ht="24">
      <c r="A754" s="216" t="s">
        <v>503</v>
      </c>
      <c r="B754" s="230">
        <v>1040510000</v>
      </c>
      <c r="C754" s="303" t="s">
        <v>685</v>
      </c>
      <c r="D754" s="224"/>
      <c r="E754" s="220" t="s">
        <v>699</v>
      </c>
      <c r="F754" s="221" t="s">
        <v>700</v>
      </c>
      <c r="G754" s="222" t="str">
        <f t="shared" si="11"/>
        <v>Glucometer, Glucometer with strips, with accessible strip refill</v>
      </c>
      <c r="H754" s="223"/>
      <c r="I754" s="253">
        <v>1</v>
      </c>
      <c r="J754" s="254" t="s">
        <v>36</v>
      </c>
      <c r="K754" s="261">
        <v>3500</v>
      </c>
      <c r="L754" s="256">
        <f>Table260616263656667686970717273747577787980818283757_34[[#This Row],[unit Price]]*Table260616263656667686970717273747577787980818283757_34[[#This Row],[TOTAL QUANTITY
(2021 Proposal)]]</f>
        <v>3500</v>
      </c>
      <c r="M754" s="257">
        <v>1</v>
      </c>
      <c r="N754" s="258">
        <v>3500</v>
      </c>
      <c r="O754" s="259"/>
      <c r="P754" s="260" t="s">
        <v>55</v>
      </c>
      <c r="Q754" s="288"/>
      <c r="R754" s="258" t="s">
        <v>55</v>
      </c>
      <c r="S754" s="259"/>
      <c r="T754" s="289" t="s">
        <v>55</v>
      </c>
      <c r="U754" s="290"/>
      <c r="V754" s="291"/>
    </row>
    <row r="755" spans="1:22">
      <c r="A755" s="216" t="s">
        <v>503</v>
      </c>
      <c r="B755" s="230">
        <v>1040510000</v>
      </c>
      <c r="C755" s="303" t="s">
        <v>685</v>
      </c>
      <c r="D755" s="224"/>
      <c r="E755" s="220" t="s">
        <v>748</v>
      </c>
      <c r="F755" s="221" t="s">
        <v>749</v>
      </c>
      <c r="G755" s="222" t="str">
        <f t="shared" si="11"/>
        <v>IV Stand, IV Stand - strong tablular</v>
      </c>
      <c r="H755" s="223"/>
      <c r="I755" s="253">
        <v>2</v>
      </c>
      <c r="J755" s="254" t="s">
        <v>562</v>
      </c>
      <c r="K755" s="261">
        <v>2500</v>
      </c>
      <c r="L755" s="256">
        <f>Table260616263656667686970717273747577787980818283757_34[[#This Row],[unit Price]]*Table260616263656667686970717273747577787980818283757_34[[#This Row],[TOTAL QUANTITY
(2021 Proposal)]]</f>
        <v>5000</v>
      </c>
      <c r="M755" s="257">
        <v>2</v>
      </c>
      <c r="N755" s="258">
        <v>5000</v>
      </c>
      <c r="O755" s="259"/>
      <c r="P755" s="260" t="s">
        <v>55</v>
      </c>
      <c r="Q755" s="288"/>
      <c r="R755" s="258" t="s">
        <v>55</v>
      </c>
      <c r="S755" s="259"/>
      <c r="T755" s="289" t="s">
        <v>55</v>
      </c>
      <c r="U755" s="290"/>
      <c r="V755" s="291"/>
    </row>
    <row r="756" spans="1:22" ht="24">
      <c r="A756" s="216" t="s">
        <v>503</v>
      </c>
      <c r="B756" s="230">
        <v>1040510000</v>
      </c>
      <c r="C756" s="303" t="s">
        <v>685</v>
      </c>
      <c r="D756" s="224"/>
      <c r="E756" s="220" t="s">
        <v>750</v>
      </c>
      <c r="F756" s="221" t="s">
        <v>751</v>
      </c>
      <c r="G756" s="222" t="str">
        <f t="shared" si="11"/>
        <v>Medical Scissors, Bandage Scissor - made of stainless steel &amp; 14/18 cm</v>
      </c>
      <c r="H756" s="223"/>
      <c r="I756" s="253">
        <v>2</v>
      </c>
      <c r="J756" s="254" t="s">
        <v>44</v>
      </c>
      <c r="K756" s="261">
        <v>250</v>
      </c>
      <c r="L756" s="256">
        <f>Table260616263656667686970717273747577787980818283757_34[[#This Row],[unit Price]]*Table260616263656667686970717273747577787980818283757_34[[#This Row],[TOTAL QUANTITY
(2021 Proposal)]]</f>
        <v>500</v>
      </c>
      <c r="M756" s="257">
        <v>2</v>
      </c>
      <c r="N756" s="258">
        <v>500</v>
      </c>
      <c r="O756" s="259"/>
      <c r="P756" s="260" t="s">
        <v>55</v>
      </c>
      <c r="Q756" s="288"/>
      <c r="R756" s="258" t="s">
        <v>55</v>
      </c>
      <c r="S756" s="259"/>
      <c r="T756" s="289" t="s">
        <v>55</v>
      </c>
      <c r="U756" s="290"/>
      <c r="V756" s="291"/>
    </row>
    <row r="757" spans="1:22">
      <c r="A757" s="216" t="s">
        <v>503</v>
      </c>
      <c r="B757" s="230">
        <v>1040510000</v>
      </c>
      <c r="C757" s="303" t="s">
        <v>685</v>
      </c>
      <c r="D757" s="224"/>
      <c r="E757" s="220" t="s">
        <v>750</v>
      </c>
      <c r="F757" s="221" t="s">
        <v>752</v>
      </c>
      <c r="G757" s="222" t="str">
        <f t="shared" si="11"/>
        <v>Medical Scissors, Mayo Scissor, regular size</v>
      </c>
      <c r="H757" s="223"/>
      <c r="I757" s="253">
        <v>5</v>
      </c>
      <c r="J757" s="254" t="s">
        <v>44</v>
      </c>
      <c r="K757" s="261">
        <v>2000</v>
      </c>
      <c r="L757" s="256">
        <f>Table260616263656667686970717273747577787980818283757_34[[#This Row],[unit Price]]*Table260616263656667686970717273747577787980818283757_34[[#This Row],[TOTAL QUANTITY
(2021 Proposal)]]</f>
        <v>10000</v>
      </c>
      <c r="M757" s="257">
        <v>5</v>
      </c>
      <c r="N757" s="258">
        <v>10000</v>
      </c>
      <c r="O757" s="259"/>
      <c r="P757" s="260" t="s">
        <v>55</v>
      </c>
      <c r="Q757" s="288"/>
      <c r="R757" s="258" t="s">
        <v>55</v>
      </c>
      <c r="S757" s="259"/>
      <c r="T757" s="289" t="s">
        <v>55</v>
      </c>
      <c r="U757" s="290"/>
      <c r="V757" s="291"/>
    </row>
    <row r="758" spans="1:22">
      <c r="A758" s="216" t="s">
        <v>503</v>
      </c>
      <c r="B758" s="230">
        <v>1040510000</v>
      </c>
      <c r="C758" s="303" t="s">
        <v>685</v>
      </c>
      <c r="D758" s="224"/>
      <c r="E758" s="220" t="s">
        <v>753</v>
      </c>
      <c r="F758" s="221" t="s">
        <v>754</v>
      </c>
      <c r="G758" s="222" t="str">
        <f t="shared" si="11"/>
        <v>Oxygen regulator, Oxygen Regulator</v>
      </c>
      <c r="H758" s="223"/>
      <c r="I758" s="253">
        <v>5</v>
      </c>
      <c r="J758" s="254" t="s">
        <v>501</v>
      </c>
      <c r="K758" s="261">
        <v>4500</v>
      </c>
      <c r="L758" s="256">
        <f>Table260616263656667686970717273747577787980818283757_34[[#This Row],[unit Price]]*Table260616263656667686970717273747577787980818283757_34[[#This Row],[TOTAL QUANTITY
(2021 Proposal)]]</f>
        <v>22500</v>
      </c>
      <c r="M758" s="257">
        <v>5</v>
      </c>
      <c r="N758" s="258">
        <v>22500</v>
      </c>
      <c r="O758" s="259"/>
      <c r="P758" s="260" t="s">
        <v>55</v>
      </c>
      <c r="Q758" s="288"/>
      <c r="R758" s="258" t="s">
        <v>55</v>
      </c>
      <c r="S758" s="259"/>
      <c r="T758" s="289" t="s">
        <v>55</v>
      </c>
      <c r="U758" s="290"/>
      <c r="V758" s="291"/>
    </row>
    <row r="759" spans="1:22">
      <c r="A759" s="216" t="s">
        <v>503</v>
      </c>
      <c r="B759" s="230">
        <v>1040510000</v>
      </c>
      <c r="C759" s="229" t="s">
        <v>685</v>
      </c>
      <c r="D759" s="219"/>
      <c r="E759" s="220" t="s">
        <v>755</v>
      </c>
      <c r="F759" s="221" t="s">
        <v>55</v>
      </c>
      <c r="G759" s="222" t="str">
        <f t="shared" si="11"/>
        <v xml:space="preserve">SpineBoards, </v>
      </c>
      <c r="H759" s="223"/>
      <c r="I759" s="253">
        <v>3</v>
      </c>
      <c r="J759" s="254" t="s">
        <v>501</v>
      </c>
      <c r="K759" s="255">
        <v>14999</v>
      </c>
      <c r="L759" s="256">
        <f>Table260616263656667686970717273747577787980818283757_34[[#This Row],[unit Price]]*Table260616263656667686970717273747577787980818283757_34[[#This Row],[TOTAL QUANTITY
(2021 Proposal)]]</f>
        <v>44997</v>
      </c>
      <c r="M759" s="257">
        <v>2</v>
      </c>
      <c r="N759" s="258">
        <v>29998</v>
      </c>
      <c r="O759" s="259">
        <v>1</v>
      </c>
      <c r="P759" s="260"/>
      <c r="Q759" s="288"/>
      <c r="R759" s="258"/>
      <c r="S759" s="259"/>
      <c r="T759" s="289"/>
      <c r="U759" s="290"/>
      <c r="V759" s="291"/>
    </row>
    <row r="760" spans="1:22">
      <c r="A760" s="216" t="s">
        <v>503</v>
      </c>
      <c r="B760" s="230">
        <v>1040510000</v>
      </c>
      <c r="C760" s="229" t="s">
        <v>685</v>
      </c>
      <c r="D760" s="219"/>
      <c r="E760" s="220" t="s">
        <v>756</v>
      </c>
      <c r="F760" s="221" t="s">
        <v>747</v>
      </c>
      <c r="G760" s="222" t="str">
        <f t="shared" si="11"/>
        <v>Splinting Devices, Different Sizes</v>
      </c>
      <c r="H760" s="223"/>
      <c r="I760" s="253">
        <v>10</v>
      </c>
      <c r="J760" s="254" t="s">
        <v>36</v>
      </c>
      <c r="K760" s="255">
        <v>14999</v>
      </c>
      <c r="L760" s="256">
        <f>Table260616263656667686970717273747577787980818283757_34[[#This Row],[unit Price]]*Table260616263656667686970717273747577787980818283757_34[[#This Row],[TOTAL QUANTITY
(2021 Proposal)]]</f>
        <v>149990</v>
      </c>
      <c r="M760" s="257">
        <v>5</v>
      </c>
      <c r="N760" s="258">
        <v>74995</v>
      </c>
      <c r="O760" s="259">
        <v>5</v>
      </c>
      <c r="P760" s="260"/>
      <c r="Q760" s="288"/>
      <c r="R760" s="258"/>
      <c r="S760" s="259"/>
      <c r="T760" s="289"/>
      <c r="U760" s="290"/>
      <c r="V760" s="291"/>
    </row>
    <row r="761" spans="1:22" ht="24">
      <c r="A761" s="216" t="s">
        <v>503</v>
      </c>
      <c r="B761" s="230">
        <v>1040510000</v>
      </c>
      <c r="C761" s="303" t="s">
        <v>685</v>
      </c>
      <c r="D761" s="224"/>
      <c r="E761" s="220" t="s">
        <v>757</v>
      </c>
      <c r="F761" s="221" t="s">
        <v>758</v>
      </c>
      <c r="G761" s="222" t="str">
        <f t="shared" si="11"/>
        <v>Stethoscope, Stethoscope with adult and pediatric diaphragm</v>
      </c>
      <c r="H761" s="223"/>
      <c r="I761" s="253">
        <v>3</v>
      </c>
      <c r="J761" s="254" t="s">
        <v>44</v>
      </c>
      <c r="K761" s="261">
        <v>14000</v>
      </c>
      <c r="L761" s="256">
        <f>Table260616263656667686970717273747577787980818283757_34[[#This Row],[unit Price]]*Table260616263656667686970717273747577787980818283757_34[[#This Row],[TOTAL QUANTITY
(2021 Proposal)]]</f>
        <v>42000</v>
      </c>
      <c r="M761" s="257">
        <v>3</v>
      </c>
      <c r="N761" s="258">
        <v>42000</v>
      </c>
      <c r="O761" s="259"/>
      <c r="P761" s="260" t="s">
        <v>55</v>
      </c>
      <c r="Q761" s="288"/>
      <c r="R761" s="258" t="s">
        <v>55</v>
      </c>
      <c r="S761" s="259"/>
      <c r="T761" s="289" t="s">
        <v>55</v>
      </c>
      <c r="U761" s="290"/>
      <c r="V761" s="291"/>
    </row>
    <row r="762" spans="1:22">
      <c r="A762" s="216" t="s">
        <v>503</v>
      </c>
      <c r="B762" s="230">
        <v>1040510000</v>
      </c>
      <c r="C762" s="303" t="s">
        <v>685</v>
      </c>
      <c r="D762" s="224"/>
      <c r="E762" s="220" t="s">
        <v>759</v>
      </c>
      <c r="F762" s="221" t="s">
        <v>760</v>
      </c>
      <c r="G762" s="222" t="str">
        <f t="shared" si="11"/>
        <v>Stylet , Stylet for adult</v>
      </c>
      <c r="H762" s="223"/>
      <c r="I762" s="253">
        <v>1</v>
      </c>
      <c r="J762" s="254" t="s">
        <v>501</v>
      </c>
      <c r="K762" s="261">
        <v>500</v>
      </c>
      <c r="L762" s="256">
        <f>Table260616263656667686970717273747577787980818283757_34[[#This Row],[unit Price]]*Table260616263656667686970717273747577787980818283757_34[[#This Row],[TOTAL QUANTITY
(2021 Proposal)]]</f>
        <v>500</v>
      </c>
      <c r="M762" s="257">
        <v>1</v>
      </c>
      <c r="N762" s="258">
        <v>500</v>
      </c>
      <c r="O762" s="259"/>
      <c r="P762" s="260" t="s">
        <v>55</v>
      </c>
      <c r="Q762" s="288"/>
      <c r="R762" s="258" t="s">
        <v>55</v>
      </c>
      <c r="S762" s="259"/>
      <c r="T762" s="289" t="s">
        <v>55</v>
      </c>
      <c r="U762" s="290"/>
      <c r="V762" s="291"/>
    </row>
    <row r="763" spans="1:22">
      <c r="A763" s="216" t="s">
        <v>503</v>
      </c>
      <c r="B763" s="230">
        <v>1040510000</v>
      </c>
      <c r="C763" s="303" t="s">
        <v>685</v>
      </c>
      <c r="D763" s="224"/>
      <c r="E763" s="220" t="s">
        <v>759</v>
      </c>
      <c r="F763" s="221" t="s">
        <v>761</v>
      </c>
      <c r="G763" s="222" t="str">
        <f t="shared" si="11"/>
        <v>Stylet , Stylet for pedia</v>
      </c>
      <c r="H763" s="223"/>
      <c r="I763" s="253">
        <v>1</v>
      </c>
      <c r="J763" s="254" t="s">
        <v>501</v>
      </c>
      <c r="K763" s="261">
        <v>500</v>
      </c>
      <c r="L763" s="256">
        <f>Table260616263656667686970717273747577787980818283757_34[[#This Row],[unit Price]]*Table260616263656667686970717273747577787980818283757_34[[#This Row],[TOTAL QUANTITY
(2021 Proposal)]]</f>
        <v>500</v>
      </c>
      <c r="M763" s="257">
        <v>1</v>
      </c>
      <c r="N763" s="258">
        <v>500</v>
      </c>
      <c r="O763" s="259"/>
      <c r="P763" s="260" t="s">
        <v>55</v>
      </c>
      <c r="Q763" s="288"/>
      <c r="R763" s="258" t="s">
        <v>55</v>
      </c>
      <c r="S763" s="259"/>
      <c r="T763" s="289" t="s">
        <v>55</v>
      </c>
      <c r="U763" s="290"/>
      <c r="V763" s="291"/>
    </row>
    <row r="764" spans="1:22">
      <c r="A764" s="216" t="s">
        <v>503</v>
      </c>
      <c r="B764" s="230">
        <v>1040510000</v>
      </c>
      <c r="C764" s="303" t="s">
        <v>685</v>
      </c>
      <c r="D764" s="224"/>
      <c r="E764" s="220" t="s">
        <v>762</v>
      </c>
      <c r="F764" s="221" t="s">
        <v>763</v>
      </c>
      <c r="G764" s="222" t="str">
        <f t="shared" si="11"/>
        <v>Thermal Gun, Thermal Gun - Infrared Thermometer</v>
      </c>
      <c r="H764" s="223"/>
      <c r="I764" s="253">
        <v>2</v>
      </c>
      <c r="J764" s="254" t="s">
        <v>562</v>
      </c>
      <c r="K764" s="261">
        <v>1900</v>
      </c>
      <c r="L764" s="256">
        <f>Table260616263656667686970717273747577787980818283757_34[[#This Row],[unit Price]]*Table260616263656667686970717273747577787980818283757_34[[#This Row],[TOTAL QUANTITY
(2021 Proposal)]]</f>
        <v>3800</v>
      </c>
      <c r="M764" s="257">
        <v>2</v>
      </c>
      <c r="N764" s="258">
        <v>3800</v>
      </c>
      <c r="O764" s="259"/>
      <c r="P764" s="260" t="s">
        <v>55</v>
      </c>
      <c r="Q764" s="288"/>
      <c r="R764" s="258" t="s">
        <v>55</v>
      </c>
      <c r="S764" s="259"/>
      <c r="T764" s="289" t="s">
        <v>55</v>
      </c>
      <c r="U764" s="290"/>
      <c r="V764" s="291"/>
    </row>
    <row r="765" spans="1:22" ht="24">
      <c r="A765" s="216" t="s">
        <v>503</v>
      </c>
      <c r="B765" s="230">
        <v>1040510000</v>
      </c>
      <c r="C765" s="303" t="s">
        <v>685</v>
      </c>
      <c r="D765" s="224"/>
      <c r="E765" s="220" t="s">
        <v>764</v>
      </c>
      <c r="F765" s="221" t="s">
        <v>765</v>
      </c>
      <c r="G765" s="222" t="str">
        <f t="shared" si="11"/>
        <v>Vaginal Speculum, Vaginal speculum, different sizes, stainless steel</v>
      </c>
      <c r="H765" s="223"/>
      <c r="I765" s="253">
        <v>2</v>
      </c>
      <c r="J765" s="254" t="s">
        <v>36</v>
      </c>
      <c r="K765" s="261">
        <v>5000</v>
      </c>
      <c r="L765" s="256">
        <f>Table260616263656667686970717273747577787980818283757_34[[#This Row],[unit Price]]*Table260616263656667686970717273747577787980818283757_34[[#This Row],[TOTAL QUANTITY
(2021 Proposal)]]</f>
        <v>10000</v>
      </c>
      <c r="M765" s="257">
        <v>2</v>
      </c>
      <c r="N765" s="258">
        <v>10000</v>
      </c>
      <c r="O765" s="259"/>
      <c r="P765" s="260" t="s">
        <v>55</v>
      </c>
      <c r="Q765" s="288"/>
      <c r="R765" s="258" t="s">
        <v>55</v>
      </c>
      <c r="S765" s="259"/>
      <c r="T765" s="289" t="s">
        <v>55</v>
      </c>
      <c r="U765" s="290"/>
      <c r="V765" s="291"/>
    </row>
    <row r="766" spans="1:22" ht="24">
      <c r="A766" s="216" t="s">
        <v>503</v>
      </c>
      <c r="B766" s="230">
        <v>1040510000</v>
      </c>
      <c r="C766" s="303" t="s">
        <v>685</v>
      </c>
      <c r="D766" s="224"/>
      <c r="E766" s="220" t="s">
        <v>710</v>
      </c>
      <c r="F766" s="221" t="s">
        <v>766</v>
      </c>
      <c r="G766" s="222" t="str">
        <f t="shared" si="11"/>
        <v>Weighing Scale, Weighing Scale bathroom - portable &amp; 100 kgs capacity</v>
      </c>
      <c r="H766" s="223"/>
      <c r="I766" s="253">
        <v>1</v>
      </c>
      <c r="J766" s="254" t="s">
        <v>501</v>
      </c>
      <c r="K766" s="261">
        <v>2000</v>
      </c>
      <c r="L766" s="256">
        <f>Table260616263656667686970717273747577787980818283757_34[[#This Row],[unit Price]]*Table260616263656667686970717273747577787980818283757_34[[#This Row],[TOTAL QUANTITY
(2021 Proposal)]]</f>
        <v>2000</v>
      </c>
      <c r="M766" s="257">
        <v>1</v>
      </c>
      <c r="N766" s="258">
        <v>2000</v>
      </c>
      <c r="O766" s="259"/>
      <c r="P766" s="260" t="s">
        <v>55</v>
      </c>
      <c r="Q766" s="288"/>
      <c r="R766" s="258" t="s">
        <v>55</v>
      </c>
      <c r="S766" s="259"/>
      <c r="T766" s="289" t="s">
        <v>55</v>
      </c>
      <c r="U766" s="290"/>
      <c r="V766" s="291"/>
    </row>
    <row r="767" spans="1:22" ht="24">
      <c r="A767" s="216" t="s">
        <v>63</v>
      </c>
      <c r="B767" s="230">
        <v>1040510000</v>
      </c>
      <c r="C767" s="303" t="s">
        <v>685</v>
      </c>
      <c r="D767" s="224"/>
      <c r="E767" s="220" t="s">
        <v>735</v>
      </c>
      <c r="F767" s="221" t="s">
        <v>739</v>
      </c>
      <c r="G767" s="222" t="str">
        <f t="shared" si="11"/>
        <v>Bag-valve  mask set, Bag-valve mask for adult, silicon with tuckle box</v>
      </c>
      <c r="H767" s="227"/>
      <c r="I767" s="268">
        <v>8</v>
      </c>
      <c r="J767" s="269" t="s">
        <v>36</v>
      </c>
      <c r="K767" s="270">
        <v>5000</v>
      </c>
      <c r="L767" s="256">
        <f>Table260616263656667686970717273747577787980818283757_34[[#This Row],[unit Price]]*Table260616263656667686970717273747577787980818283757_34[[#This Row],[TOTAL QUANTITY
(2021 Proposal)]]</f>
        <v>40000</v>
      </c>
      <c r="M767" s="271">
        <v>2</v>
      </c>
      <c r="N767" s="258">
        <v>10000</v>
      </c>
      <c r="O767" s="272">
        <v>2</v>
      </c>
      <c r="P767" s="260">
        <v>10000</v>
      </c>
      <c r="Q767" s="296">
        <v>2</v>
      </c>
      <c r="R767" s="258">
        <v>10000</v>
      </c>
      <c r="S767" s="272">
        <v>2</v>
      </c>
      <c r="T767" s="289">
        <v>10000</v>
      </c>
      <c r="U767" s="290"/>
      <c r="V767" s="291"/>
    </row>
    <row r="768" spans="1:22" ht="24">
      <c r="A768" s="216" t="s">
        <v>63</v>
      </c>
      <c r="B768" s="230">
        <v>1040510000</v>
      </c>
      <c r="C768" s="303" t="s">
        <v>685</v>
      </c>
      <c r="D768" s="224"/>
      <c r="E768" s="220" t="s">
        <v>735</v>
      </c>
      <c r="F768" s="221" t="s">
        <v>740</v>
      </c>
      <c r="G768" s="222" t="str">
        <f t="shared" si="11"/>
        <v>Bag-valve  mask set, Bag-valve mask for pedia, silicon with tuckle box</v>
      </c>
      <c r="H768" s="227"/>
      <c r="I768" s="268">
        <v>8</v>
      </c>
      <c r="J768" s="269" t="s">
        <v>36</v>
      </c>
      <c r="K768" s="270">
        <v>5000</v>
      </c>
      <c r="L768" s="256">
        <f>Table260616263656667686970717273747577787980818283757_34[[#This Row],[unit Price]]*Table260616263656667686970717273747577787980818283757_34[[#This Row],[TOTAL QUANTITY
(2021 Proposal)]]</f>
        <v>40000</v>
      </c>
      <c r="M768" s="271">
        <v>2</v>
      </c>
      <c r="N768" s="258">
        <v>10000</v>
      </c>
      <c r="O768" s="272">
        <v>2</v>
      </c>
      <c r="P768" s="260">
        <v>10000</v>
      </c>
      <c r="Q768" s="296">
        <v>2</v>
      </c>
      <c r="R768" s="258">
        <v>10000</v>
      </c>
      <c r="S768" s="272">
        <v>2</v>
      </c>
      <c r="T768" s="289">
        <v>10000</v>
      </c>
      <c r="U768" s="290"/>
      <c r="V768" s="291"/>
    </row>
    <row r="769" spans="1:22">
      <c r="A769" s="216" t="s">
        <v>63</v>
      </c>
      <c r="B769" s="230">
        <v>1040510000</v>
      </c>
      <c r="C769" s="303" t="s">
        <v>685</v>
      </c>
      <c r="D769" s="224"/>
      <c r="E769" s="220" t="s">
        <v>743</v>
      </c>
      <c r="F769" s="221" t="s">
        <v>767</v>
      </c>
      <c r="G769" s="222" t="str">
        <f t="shared" si="11"/>
        <v xml:space="preserve">BP Apparatus, BP Apparatus, adult </v>
      </c>
      <c r="H769" s="227"/>
      <c r="I769" s="268">
        <v>30</v>
      </c>
      <c r="J769" s="269" t="s">
        <v>36</v>
      </c>
      <c r="K769" s="270">
        <v>800</v>
      </c>
      <c r="L769" s="256">
        <f>Table260616263656667686970717273747577787980818283757_34[[#This Row],[unit Price]]*Table260616263656667686970717273747577787980818283757_34[[#This Row],[TOTAL QUANTITY
(2021 Proposal)]]</f>
        <v>24000</v>
      </c>
      <c r="M769" s="271">
        <v>15</v>
      </c>
      <c r="N769" s="258">
        <v>12000</v>
      </c>
      <c r="O769" s="272"/>
      <c r="P769" s="260" t="s">
        <v>55</v>
      </c>
      <c r="Q769" s="296">
        <v>15</v>
      </c>
      <c r="R769" s="258">
        <v>12000</v>
      </c>
      <c r="S769" s="272"/>
      <c r="T769" s="289" t="s">
        <v>55</v>
      </c>
      <c r="U769" s="290"/>
      <c r="V769" s="291"/>
    </row>
    <row r="770" spans="1:22">
      <c r="A770" s="216" t="s">
        <v>63</v>
      </c>
      <c r="B770" s="230">
        <v>1040510000</v>
      </c>
      <c r="C770" s="303" t="s">
        <v>685</v>
      </c>
      <c r="D770" s="224"/>
      <c r="E770" s="220" t="s">
        <v>743</v>
      </c>
      <c r="F770" s="221" t="s">
        <v>745</v>
      </c>
      <c r="G770" s="222" t="str">
        <f t="shared" si="11"/>
        <v>BP Apparatus, BP Apparatus, pedia</v>
      </c>
      <c r="H770" s="227"/>
      <c r="I770" s="268">
        <v>20</v>
      </c>
      <c r="J770" s="269" t="s">
        <v>36</v>
      </c>
      <c r="K770" s="270">
        <v>2000</v>
      </c>
      <c r="L770" s="256">
        <f>Table260616263656667686970717273747577787980818283757_34[[#This Row],[unit Price]]*Table260616263656667686970717273747577787980818283757_34[[#This Row],[TOTAL QUANTITY
(2021 Proposal)]]</f>
        <v>40000</v>
      </c>
      <c r="M770" s="271">
        <v>5</v>
      </c>
      <c r="N770" s="258">
        <v>10000</v>
      </c>
      <c r="O770" s="272">
        <v>5</v>
      </c>
      <c r="P770" s="260">
        <v>10000</v>
      </c>
      <c r="Q770" s="296">
        <v>5</v>
      </c>
      <c r="R770" s="258">
        <v>10000</v>
      </c>
      <c r="S770" s="272">
        <v>5</v>
      </c>
      <c r="T770" s="289">
        <v>10000</v>
      </c>
      <c r="U770" s="290"/>
      <c r="V770" s="291"/>
    </row>
    <row r="771" spans="1:22">
      <c r="A771" s="216" t="s">
        <v>63</v>
      </c>
      <c r="B771" s="230">
        <v>1040510000</v>
      </c>
      <c r="C771" s="303" t="s">
        <v>685</v>
      </c>
      <c r="D771" s="224"/>
      <c r="E771" s="220" t="s">
        <v>768</v>
      </c>
      <c r="F771" s="221" t="s">
        <v>769</v>
      </c>
      <c r="G771" s="222" t="str">
        <f t="shared" si="11"/>
        <v>Breast Pump, Breastpump</v>
      </c>
      <c r="H771" s="227"/>
      <c r="I771" s="268">
        <v>10</v>
      </c>
      <c r="J771" s="269" t="s">
        <v>576</v>
      </c>
      <c r="K771" s="270">
        <v>210</v>
      </c>
      <c r="L771" s="256">
        <f>Table260616263656667686970717273747577787980818283757_34[[#This Row],[unit Price]]*Table260616263656667686970717273747577787980818283757_34[[#This Row],[TOTAL QUANTITY
(2021 Proposal)]]</f>
        <v>2100</v>
      </c>
      <c r="M771" s="271">
        <v>5</v>
      </c>
      <c r="N771" s="258">
        <v>1050</v>
      </c>
      <c r="O771" s="272"/>
      <c r="P771" s="260" t="s">
        <v>55</v>
      </c>
      <c r="Q771" s="296">
        <v>5</v>
      </c>
      <c r="R771" s="258">
        <v>1050</v>
      </c>
      <c r="S771" s="272"/>
      <c r="T771" s="289" t="s">
        <v>55</v>
      </c>
      <c r="U771" s="290"/>
      <c r="V771" s="291"/>
    </row>
    <row r="772" spans="1:22">
      <c r="A772" s="216" t="s">
        <v>63</v>
      </c>
      <c r="B772" s="230">
        <v>5021305011</v>
      </c>
      <c r="C772" s="303" t="s">
        <v>695</v>
      </c>
      <c r="D772" s="224"/>
      <c r="E772" s="220" t="s">
        <v>695</v>
      </c>
      <c r="F772" s="221" t="s">
        <v>770</v>
      </c>
      <c r="G772" s="222" t="str">
        <f t="shared" si="11"/>
        <v>Calibration of Equipment, Autoclave Machine</v>
      </c>
      <c r="H772" s="227"/>
      <c r="I772" s="268">
        <v>2</v>
      </c>
      <c r="J772" s="269" t="s">
        <v>562</v>
      </c>
      <c r="K772" s="270">
        <v>4500</v>
      </c>
      <c r="L772" s="256">
        <f>Table260616263656667686970717273747577787980818283757_34[[#This Row],[unit Price]]*Table260616263656667686970717273747577787980818283757_34[[#This Row],[TOTAL QUANTITY
(2021 Proposal)]]</f>
        <v>9000</v>
      </c>
      <c r="M772" s="271">
        <v>1</v>
      </c>
      <c r="N772" s="258">
        <v>4500</v>
      </c>
      <c r="O772" s="272">
        <v>1</v>
      </c>
      <c r="P772" s="260">
        <v>4500</v>
      </c>
      <c r="Q772" s="296"/>
      <c r="R772" s="258" t="s">
        <v>55</v>
      </c>
      <c r="S772" s="272"/>
      <c r="T772" s="289" t="s">
        <v>55</v>
      </c>
      <c r="U772" s="290"/>
      <c r="V772" s="291"/>
    </row>
    <row r="773" spans="1:22">
      <c r="A773" s="216" t="s">
        <v>63</v>
      </c>
      <c r="B773" s="230">
        <v>5021305011</v>
      </c>
      <c r="C773" s="303" t="s">
        <v>695</v>
      </c>
      <c r="D773" s="224"/>
      <c r="E773" s="220" t="s">
        <v>695</v>
      </c>
      <c r="F773" s="221" t="s">
        <v>771</v>
      </c>
      <c r="G773" s="222" t="str">
        <f t="shared" si="11"/>
        <v>Calibration of Equipment, ECG machine</v>
      </c>
      <c r="H773" s="227"/>
      <c r="I773" s="268">
        <v>8</v>
      </c>
      <c r="J773" s="269" t="s">
        <v>562</v>
      </c>
      <c r="K773" s="270">
        <v>3000</v>
      </c>
      <c r="L773" s="256">
        <f>Table260616263656667686970717273747577787980818283757_34[[#This Row],[unit Price]]*Table260616263656667686970717273747577787980818283757_34[[#This Row],[TOTAL QUANTITY
(2021 Proposal)]]</f>
        <v>24000</v>
      </c>
      <c r="M773" s="271">
        <v>4</v>
      </c>
      <c r="N773" s="258">
        <v>12000</v>
      </c>
      <c r="O773" s="272">
        <v>4</v>
      </c>
      <c r="P773" s="260">
        <v>12000</v>
      </c>
      <c r="Q773" s="296"/>
      <c r="R773" s="258" t="s">
        <v>55</v>
      </c>
      <c r="S773" s="272"/>
      <c r="T773" s="289" t="s">
        <v>55</v>
      </c>
      <c r="U773" s="290"/>
      <c r="V773" s="291"/>
    </row>
    <row r="774" spans="1:22">
      <c r="A774" s="216" t="s">
        <v>63</v>
      </c>
      <c r="B774" s="230">
        <v>5021305011</v>
      </c>
      <c r="C774" s="303" t="s">
        <v>695</v>
      </c>
      <c r="D774" s="224"/>
      <c r="E774" s="220" t="s">
        <v>695</v>
      </c>
      <c r="F774" s="221" t="s">
        <v>772</v>
      </c>
      <c r="G774" s="222" t="str">
        <f t="shared" si="11"/>
        <v>Calibration of Equipment, Fetal Doppler</v>
      </c>
      <c r="H774" s="227"/>
      <c r="I774" s="268">
        <v>7</v>
      </c>
      <c r="J774" s="269" t="s">
        <v>562</v>
      </c>
      <c r="K774" s="270">
        <v>4000</v>
      </c>
      <c r="L774" s="256">
        <f>Table260616263656667686970717273747577787980818283757_34[[#This Row],[unit Price]]*Table260616263656667686970717273747577787980818283757_34[[#This Row],[TOTAL QUANTITY
(2021 Proposal)]]</f>
        <v>28000</v>
      </c>
      <c r="M774" s="271">
        <v>4</v>
      </c>
      <c r="N774" s="258">
        <v>16000</v>
      </c>
      <c r="O774" s="272">
        <v>2</v>
      </c>
      <c r="P774" s="260">
        <v>8000</v>
      </c>
      <c r="Q774" s="296">
        <v>1</v>
      </c>
      <c r="R774" s="258">
        <v>4000</v>
      </c>
      <c r="S774" s="272"/>
      <c r="T774" s="289" t="s">
        <v>55</v>
      </c>
      <c r="U774" s="290"/>
      <c r="V774" s="291"/>
    </row>
    <row r="775" spans="1:22">
      <c r="A775" s="216" t="s">
        <v>63</v>
      </c>
      <c r="B775" s="230">
        <v>5021305011</v>
      </c>
      <c r="C775" s="303" t="s">
        <v>695</v>
      </c>
      <c r="D775" s="224"/>
      <c r="E775" s="220" t="s">
        <v>695</v>
      </c>
      <c r="F775" s="221" t="s">
        <v>773</v>
      </c>
      <c r="G775" s="222" t="str">
        <f t="shared" si="11"/>
        <v>Calibration of Equipment, Fetal Monitor</v>
      </c>
      <c r="H775" s="227"/>
      <c r="I775" s="268">
        <v>8</v>
      </c>
      <c r="J775" s="269" t="s">
        <v>562</v>
      </c>
      <c r="K775" s="270">
        <v>4000</v>
      </c>
      <c r="L775" s="256">
        <f>Table260616263656667686970717273747577787980818283757_34[[#This Row],[unit Price]]*Table260616263656667686970717273747577787980818283757_34[[#This Row],[TOTAL QUANTITY
(2021 Proposal)]]</f>
        <v>32000</v>
      </c>
      <c r="M775" s="271">
        <v>4</v>
      </c>
      <c r="N775" s="258">
        <v>16000</v>
      </c>
      <c r="O775" s="272"/>
      <c r="P775" s="260" t="s">
        <v>55</v>
      </c>
      <c r="Q775" s="296">
        <v>4</v>
      </c>
      <c r="R775" s="258">
        <v>16000</v>
      </c>
      <c r="S775" s="272"/>
      <c r="T775" s="289" t="s">
        <v>55</v>
      </c>
      <c r="U775" s="290"/>
      <c r="V775" s="291"/>
    </row>
    <row r="776" spans="1:22">
      <c r="A776" s="216" t="s">
        <v>63</v>
      </c>
      <c r="B776" s="230">
        <v>5021305011</v>
      </c>
      <c r="C776" s="303" t="s">
        <v>695</v>
      </c>
      <c r="D776" s="224"/>
      <c r="E776" s="220" t="s">
        <v>695</v>
      </c>
      <c r="F776" s="221" t="s">
        <v>774</v>
      </c>
      <c r="G776" s="222" t="str">
        <f t="shared" si="11"/>
        <v>Calibration of Equipment, Infant Warmer</v>
      </c>
      <c r="H776" s="227"/>
      <c r="I776" s="268">
        <v>3</v>
      </c>
      <c r="J776" s="269" t="s">
        <v>562</v>
      </c>
      <c r="K776" s="270">
        <v>4000</v>
      </c>
      <c r="L776" s="256">
        <f>Table260616263656667686970717273747577787980818283757_34[[#This Row],[unit Price]]*Table260616263656667686970717273747577787980818283757_34[[#This Row],[TOTAL QUANTITY
(2021 Proposal)]]</f>
        <v>12000</v>
      </c>
      <c r="M776" s="271">
        <v>1</v>
      </c>
      <c r="N776" s="258">
        <v>4000</v>
      </c>
      <c r="O776" s="272">
        <v>1</v>
      </c>
      <c r="P776" s="260">
        <v>4000</v>
      </c>
      <c r="Q776" s="296">
        <v>1</v>
      </c>
      <c r="R776" s="258">
        <v>4000</v>
      </c>
      <c r="S776" s="272"/>
      <c r="T776" s="289" t="s">
        <v>55</v>
      </c>
      <c r="U776" s="290"/>
      <c r="V776" s="291"/>
    </row>
    <row r="777" spans="1:22">
      <c r="A777" s="216" t="s">
        <v>63</v>
      </c>
      <c r="B777" s="230">
        <v>5021305011</v>
      </c>
      <c r="C777" s="303" t="s">
        <v>695</v>
      </c>
      <c r="D777" s="224"/>
      <c r="E777" s="220" t="s">
        <v>695</v>
      </c>
      <c r="F777" s="221" t="s">
        <v>694</v>
      </c>
      <c r="G777" s="222" t="str">
        <f t="shared" si="11"/>
        <v>Calibration of Equipment, Infusion Pump</v>
      </c>
      <c r="H777" s="227"/>
      <c r="I777" s="268">
        <v>15</v>
      </c>
      <c r="J777" s="269" t="s">
        <v>562</v>
      </c>
      <c r="K777" s="270">
        <v>2000</v>
      </c>
      <c r="L777" s="256">
        <f>Table260616263656667686970717273747577787980818283757_34[[#This Row],[unit Price]]*Table260616263656667686970717273747577787980818283757_34[[#This Row],[TOTAL QUANTITY
(2021 Proposal)]]</f>
        <v>30000</v>
      </c>
      <c r="M777" s="271">
        <v>5</v>
      </c>
      <c r="N777" s="258">
        <v>10000</v>
      </c>
      <c r="O777" s="272">
        <v>10</v>
      </c>
      <c r="P777" s="260">
        <v>20000</v>
      </c>
      <c r="Q777" s="296"/>
      <c r="R777" s="258" t="s">
        <v>55</v>
      </c>
      <c r="S777" s="272"/>
      <c r="T777" s="289" t="s">
        <v>55</v>
      </c>
      <c r="U777" s="290"/>
      <c r="V777" s="291"/>
    </row>
    <row r="778" spans="1:22">
      <c r="A778" s="216" t="s">
        <v>63</v>
      </c>
      <c r="B778" s="230">
        <v>5021305011</v>
      </c>
      <c r="C778" s="303" t="s">
        <v>695</v>
      </c>
      <c r="D778" s="224"/>
      <c r="E778" s="220" t="s">
        <v>695</v>
      </c>
      <c r="F778" s="221" t="s">
        <v>775</v>
      </c>
      <c r="G778" s="222" t="str">
        <f t="shared" si="11"/>
        <v>Calibration of Equipment, Laryngoscope</v>
      </c>
      <c r="H778" s="227"/>
      <c r="I778" s="268">
        <v>3</v>
      </c>
      <c r="J778" s="269" t="s">
        <v>562</v>
      </c>
      <c r="K778" s="270">
        <v>1500</v>
      </c>
      <c r="L778" s="256">
        <f>Table260616263656667686970717273747577787980818283757_34[[#This Row],[unit Price]]*Table260616263656667686970717273747577787980818283757_34[[#This Row],[TOTAL QUANTITY
(2021 Proposal)]]</f>
        <v>4500</v>
      </c>
      <c r="M778" s="271">
        <v>2</v>
      </c>
      <c r="N778" s="258">
        <v>3000</v>
      </c>
      <c r="O778" s="272"/>
      <c r="P778" s="260" t="s">
        <v>55</v>
      </c>
      <c r="Q778" s="296">
        <v>1</v>
      </c>
      <c r="R778" s="258">
        <v>1500</v>
      </c>
      <c r="S778" s="272"/>
      <c r="T778" s="289" t="s">
        <v>55</v>
      </c>
      <c r="U778" s="290"/>
      <c r="V778" s="291"/>
    </row>
    <row r="779" spans="1:22">
      <c r="A779" s="216" t="s">
        <v>63</v>
      </c>
      <c r="B779" s="230">
        <v>5021305011</v>
      </c>
      <c r="C779" s="303" t="s">
        <v>695</v>
      </c>
      <c r="D779" s="224"/>
      <c r="E779" s="220" t="s">
        <v>695</v>
      </c>
      <c r="F779" s="221" t="s">
        <v>776</v>
      </c>
      <c r="G779" s="222" t="str">
        <f t="shared" si="11"/>
        <v>Calibration of Equipment, Nebulizer</v>
      </c>
      <c r="H779" s="227"/>
      <c r="I779" s="268">
        <v>25</v>
      </c>
      <c r="J779" s="269" t="s">
        <v>562</v>
      </c>
      <c r="K779" s="270">
        <v>1500</v>
      </c>
      <c r="L779" s="256">
        <f>Table260616263656667686970717273747577787980818283757_34[[#This Row],[unit Price]]*Table260616263656667686970717273747577787980818283757_34[[#This Row],[TOTAL QUANTITY
(2021 Proposal)]]</f>
        <v>37500</v>
      </c>
      <c r="M779" s="271">
        <v>10</v>
      </c>
      <c r="N779" s="258">
        <v>15000</v>
      </c>
      <c r="O779" s="272">
        <v>5</v>
      </c>
      <c r="P779" s="260">
        <v>7500</v>
      </c>
      <c r="Q779" s="296">
        <v>10</v>
      </c>
      <c r="R779" s="258">
        <v>15000</v>
      </c>
      <c r="S779" s="272"/>
      <c r="T779" s="289" t="s">
        <v>55</v>
      </c>
      <c r="U779" s="290"/>
      <c r="V779" s="291"/>
    </row>
    <row r="780" spans="1:22">
      <c r="A780" s="216" t="s">
        <v>63</v>
      </c>
      <c r="B780" s="230">
        <v>5021305011</v>
      </c>
      <c r="C780" s="303" t="s">
        <v>695</v>
      </c>
      <c r="D780" s="224"/>
      <c r="E780" s="220" t="s">
        <v>695</v>
      </c>
      <c r="F780" s="221" t="s">
        <v>777</v>
      </c>
      <c r="G780" s="222" t="str">
        <f t="shared" ref="G780:G843" si="12">CONCATENATE(E780,", ",F780,)</f>
        <v>Calibration of Equipment, Phototheraphy</v>
      </c>
      <c r="H780" s="227"/>
      <c r="I780" s="268">
        <v>6</v>
      </c>
      <c r="J780" s="269" t="s">
        <v>562</v>
      </c>
      <c r="K780" s="270">
        <v>1500</v>
      </c>
      <c r="L780" s="256">
        <f>Table260616263656667686970717273747577787980818283757_34[[#This Row],[unit Price]]*Table260616263656667686970717273747577787980818283757_34[[#This Row],[TOTAL QUANTITY
(2021 Proposal)]]</f>
        <v>9000</v>
      </c>
      <c r="M780" s="271">
        <v>2</v>
      </c>
      <c r="N780" s="258">
        <v>3000</v>
      </c>
      <c r="O780" s="272">
        <v>2</v>
      </c>
      <c r="P780" s="260">
        <v>3000</v>
      </c>
      <c r="Q780" s="296">
        <v>2</v>
      </c>
      <c r="R780" s="258">
        <v>3000</v>
      </c>
      <c r="S780" s="272"/>
      <c r="T780" s="289" t="s">
        <v>55</v>
      </c>
      <c r="U780" s="290"/>
      <c r="V780" s="291"/>
    </row>
    <row r="781" spans="1:22">
      <c r="A781" s="216" t="s">
        <v>63</v>
      </c>
      <c r="B781" s="230">
        <v>5021305011</v>
      </c>
      <c r="C781" s="303" t="s">
        <v>695</v>
      </c>
      <c r="D781" s="224"/>
      <c r="E781" s="220" t="s">
        <v>695</v>
      </c>
      <c r="F781" s="221" t="s">
        <v>696</v>
      </c>
      <c r="G781" s="222" t="str">
        <f t="shared" si="12"/>
        <v>Calibration of Equipment, Pulse Oximeter</v>
      </c>
      <c r="H781" s="227"/>
      <c r="I781" s="268">
        <v>25</v>
      </c>
      <c r="J781" s="269" t="s">
        <v>501</v>
      </c>
      <c r="K781" s="270">
        <v>2500</v>
      </c>
      <c r="L781" s="256">
        <f>Table260616263656667686970717273747577787980818283757_34[[#This Row],[unit Price]]*Table260616263656667686970717273747577787980818283757_34[[#This Row],[TOTAL QUANTITY
(2021 Proposal)]]</f>
        <v>62500</v>
      </c>
      <c r="M781" s="271">
        <v>10</v>
      </c>
      <c r="N781" s="258">
        <v>25000</v>
      </c>
      <c r="O781" s="272">
        <v>5</v>
      </c>
      <c r="P781" s="260">
        <v>12500</v>
      </c>
      <c r="Q781" s="296">
        <v>5</v>
      </c>
      <c r="R781" s="258">
        <v>12500</v>
      </c>
      <c r="S781" s="272">
        <v>5</v>
      </c>
      <c r="T781" s="289">
        <v>12500</v>
      </c>
      <c r="U781" s="290"/>
      <c r="V781" s="291"/>
    </row>
    <row r="782" spans="1:22">
      <c r="A782" s="216" t="s">
        <v>63</v>
      </c>
      <c r="B782" s="230">
        <v>5021305011</v>
      </c>
      <c r="C782" s="303" t="s">
        <v>695</v>
      </c>
      <c r="D782" s="224"/>
      <c r="E782" s="220" t="s">
        <v>695</v>
      </c>
      <c r="F782" s="221" t="s">
        <v>778</v>
      </c>
      <c r="G782" s="222" t="str">
        <f t="shared" si="12"/>
        <v>Calibration of Equipment, Refrigerator</v>
      </c>
      <c r="H782" s="227"/>
      <c r="I782" s="268">
        <v>4</v>
      </c>
      <c r="J782" s="269" t="s">
        <v>562</v>
      </c>
      <c r="K782" s="270">
        <v>2000</v>
      </c>
      <c r="L782" s="256">
        <f>Table260616263656667686970717273747577787980818283757_34[[#This Row],[unit Price]]*Table260616263656667686970717273747577787980818283757_34[[#This Row],[TOTAL QUANTITY
(2021 Proposal)]]</f>
        <v>8000</v>
      </c>
      <c r="M782" s="271">
        <v>4</v>
      </c>
      <c r="N782" s="258">
        <v>8000</v>
      </c>
      <c r="O782" s="272"/>
      <c r="P782" s="260" t="s">
        <v>55</v>
      </c>
      <c r="Q782" s="296"/>
      <c r="R782" s="258" t="s">
        <v>55</v>
      </c>
      <c r="S782" s="272"/>
      <c r="T782" s="289" t="s">
        <v>55</v>
      </c>
      <c r="U782" s="290"/>
      <c r="V782" s="291"/>
    </row>
    <row r="783" spans="1:22">
      <c r="A783" s="216" t="s">
        <v>63</v>
      </c>
      <c r="B783" s="230">
        <v>5021305011</v>
      </c>
      <c r="C783" s="303" t="s">
        <v>695</v>
      </c>
      <c r="D783" s="224"/>
      <c r="E783" s="220" t="s">
        <v>695</v>
      </c>
      <c r="F783" s="221" t="s">
        <v>710</v>
      </c>
      <c r="G783" s="222" t="str">
        <f t="shared" si="12"/>
        <v>Calibration of Equipment, Weighing Scale</v>
      </c>
      <c r="H783" s="227"/>
      <c r="I783" s="268">
        <v>10</v>
      </c>
      <c r="J783" s="269" t="s">
        <v>562</v>
      </c>
      <c r="K783" s="270">
        <v>1500</v>
      </c>
      <c r="L783" s="256">
        <f>Table260616263656667686970717273747577787980818283757_34[[#This Row],[unit Price]]*Table260616263656667686970717273747577787980818283757_34[[#This Row],[TOTAL QUANTITY
(2021 Proposal)]]</f>
        <v>15000</v>
      </c>
      <c r="M783" s="271">
        <v>5</v>
      </c>
      <c r="N783" s="258">
        <v>7500</v>
      </c>
      <c r="O783" s="272"/>
      <c r="P783" s="260" t="s">
        <v>55</v>
      </c>
      <c r="Q783" s="296">
        <v>5</v>
      </c>
      <c r="R783" s="258">
        <v>7500</v>
      </c>
      <c r="S783" s="272"/>
      <c r="T783" s="289" t="s">
        <v>55</v>
      </c>
      <c r="U783" s="290"/>
      <c r="V783" s="291"/>
    </row>
    <row r="784" spans="1:22">
      <c r="A784" s="216" t="s">
        <v>63</v>
      </c>
      <c r="B784" s="230">
        <v>1040510000</v>
      </c>
      <c r="C784" s="303" t="s">
        <v>685</v>
      </c>
      <c r="D784" s="224"/>
      <c r="E784" s="220" t="s">
        <v>779</v>
      </c>
      <c r="F784" s="221" t="s">
        <v>780</v>
      </c>
      <c r="G784" s="222" t="str">
        <f t="shared" si="12"/>
        <v>Charts, Charts (colored)</v>
      </c>
      <c r="H784" s="227"/>
      <c r="I784" s="268">
        <v>20</v>
      </c>
      <c r="J784" s="269" t="s">
        <v>501</v>
      </c>
      <c r="K784" s="270">
        <v>30</v>
      </c>
      <c r="L784" s="256">
        <f>Table260616263656667686970717273747577787980818283757_34[[#This Row],[unit Price]]*Table260616263656667686970717273747577787980818283757_34[[#This Row],[TOTAL QUANTITY
(2021 Proposal)]]</f>
        <v>600</v>
      </c>
      <c r="M784" s="271">
        <v>5</v>
      </c>
      <c r="N784" s="258">
        <v>150</v>
      </c>
      <c r="O784" s="272">
        <v>5</v>
      </c>
      <c r="P784" s="260">
        <v>150</v>
      </c>
      <c r="Q784" s="296">
        <v>5</v>
      </c>
      <c r="R784" s="258">
        <v>150</v>
      </c>
      <c r="S784" s="272">
        <v>5</v>
      </c>
      <c r="T784" s="289">
        <v>150</v>
      </c>
      <c r="U784" s="290"/>
      <c r="V784" s="291"/>
    </row>
    <row r="785" spans="1:22" ht="24">
      <c r="A785" s="216" t="s">
        <v>63</v>
      </c>
      <c r="B785" s="230">
        <v>1040510000</v>
      </c>
      <c r="C785" s="303" t="s">
        <v>685</v>
      </c>
      <c r="D785" s="224"/>
      <c r="E785" s="220" t="s">
        <v>699</v>
      </c>
      <c r="F785" s="221" t="s">
        <v>700</v>
      </c>
      <c r="G785" s="222" t="str">
        <f t="shared" si="12"/>
        <v>Glucometer, Glucometer with strips, with accessible strip refill</v>
      </c>
      <c r="H785" s="227"/>
      <c r="I785" s="268">
        <v>10</v>
      </c>
      <c r="J785" s="269" t="s">
        <v>501</v>
      </c>
      <c r="K785" s="270">
        <v>3500</v>
      </c>
      <c r="L785" s="256">
        <f>Table260616263656667686970717273747577787980818283757_34[[#This Row],[unit Price]]*Table260616263656667686970717273747577787980818283757_34[[#This Row],[TOTAL QUANTITY
(2021 Proposal)]]</f>
        <v>35000</v>
      </c>
      <c r="M785" s="271">
        <v>5</v>
      </c>
      <c r="N785" s="258">
        <f>K785*5</f>
        <v>17500</v>
      </c>
      <c r="O785" s="272"/>
      <c r="P785" s="260" t="s">
        <v>55</v>
      </c>
      <c r="Q785" s="296">
        <v>5</v>
      </c>
      <c r="R785" s="258">
        <v>5000</v>
      </c>
      <c r="S785" s="272"/>
      <c r="T785" s="289" t="s">
        <v>55</v>
      </c>
      <c r="U785" s="290"/>
      <c r="V785" s="291"/>
    </row>
    <row r="786" spans="1:22" ht="36">
      <c r="A786" s="216" t="s">
        <v>63</v>
      </c>
      <c r="B786" s="230">
        <v>1040510000</v>
      </c>
      <c r="C786" s="229" t="s">
        <v>685</v>
      </c>
      <c r="D786" s="224"/>
      <c r="E786" s="220" t="s">
        <v>781</v>
      </c>
      <c r="F786" s="221" t="s">
        <v>55</v>
      </c>
      <c r="G786" s="222" t="str">
        <f t="shared" si="12"/>
        <v xml:space="preserve">IV stand (3 hooks,adjustable) with wheels, </v>
      </c>
      <c r="H786" s="227"/>
      <c r="I786" s="268">
        <v>30</v>
      </c>
      <c r="J786" s="269" t="s">
        <v>501</v>
      </c>
      <c r="K786" s="318">
        <v>5000</v>
      </c>
      <c r="L786" s="256">
        <f>Table260616263656667686970717273747577787980818283757_34[[#This Row],[unit Price]]*Table260616263656667686970717273747577787980818283757_34[[#This Row],[TOTAL QUANTITY
(2021 Proposal)]]</f>
        <v>150000</v>
      </c>
      <c r="M786" s="341">
        <v>30</v>
      </c>
      <c r="N786" s="258"/>
      <c r="O786" s="272"/>
      <c r="P786" s="260"/>
      <c r="Q786" s="296"/>
      <c r="R786" s="258"/>
      <c r="S786" s="272"/>
      <c r="T786" s="289"/>
      <c r="U786" s="290"/>
      <c r="V786" s="291"/>
    </row>
    <row r="787" spans="1:22">
      <c r="A787" s="216" t="s">
        <v>63</v>
      </c>
      <c r="B787" s="230">
        <v>1040510000</v>
      </c>
      <c r="C787" s="303" t="s">
        <v>685</v>
      </c>
      <c r="D787" s="224"/>
      <c r="E787" s="220" t="s">
        <v>782</v>
      </c>
      <c r="F787" s="221" t="s">
        <v>782</v>
      </c>
      <c r="G787" s="222" t="str">
        <f t="shared" si="12"/>
        <v>IV Tray, IV Tray</v>
      </c>
      <c r="H787" s="227"/>
      <c r="I787" s="268">
        <v>20</v>
      </c>
      <c r="J787" s="269" t="s">
        <v>501</v>
      </c>
      <c r="K787" s="270">
        <v>1000</v>
      </c>
      <c r="L787" s="256">
        <f>Table260616263656667686970717273747577787980818283757_34[[#This Row],[unit Price]]*Table260616263656667686970717273747577787980818283757_34[[#This Row],[TOTAL QUANTITY
(2021 Proposal)]]</f>
        <v>20000</v>
      </c>
      <c r="M787" s="271">
        <v>10</v>
      </c>
      <c r="N787" s="258">
        <v>10000</v>
      </c>
      <c r="O787" s="272"/>
      <c r="P787" s="260" t="s">
        <v>55</v>
      </c>
      <c r="Q787" s="296">
        <v>10</v>
      </c>
      <c r="R787" s="258">
        <v>10000</v>
      </c>
      <c r="S787" s="272"/>
      <c r="T787" s="289" t="s">
        <v>55</v>
      </c>
      <c r="U787" s="290"/>
      <c r="V787" s="291"/>
    </row>
    <row r="788" spans="1:22">
      <c r="A788" s="216" t="s">
        <v>63</v>
      </c>
      <c r="B788" s="230">
        <v>1040510000</v>
      </c>
      <c r="C788" s="303" t="s">
        <v>685</v>
      </c>
      <c r="D788" s="224"/>
      <c r="E788" s="220" t="s">
        <v>783</v>
      </c>
      <c r="F788" s="221" t="s">
        <v>784</v>
      </c>
      <c r="G788" s="222" t="str">
        <f t="shared" si="12"/>
        <v>Kelly Pad, Kelly Pad- rubber pad, washable &amp; red color</v>
      </c>
      <c r="H788" s="227"/>
      <c r="I788" s="268">
        <v>12</v>
      </c>
      <c r="J788" s="269" t="s">
        <v>576</v>
      </c>
      <c r="K788" s="270">
        <v>1500</v>
      </c>
      <c r="L788" s="256">
        <f>Table260616263656667686970717273747577787980818283757_34[[#This Row],[unit Price]]*Table260616263656667686970717273747577787980818283757_34[[#This Row],[TOTAL QUANTITY
(2021 Proposal)]]</f>
        <v>18000</v>
      </c>
      <c r="M788" s="271">
        <v>4</v>
      </c>
      <c r="N788" s="258">
        <v>6000</v>
      </c>
      <c r="O788" s="272">
        <v>3</v>
      </c>
      <c r="P788" s="260">
        <v>4500</v>
      </c>
      <c r="Q788" s="296">
        <v>3</v>
      </c>
      <c r="R788" s="258">
        <v>4500</v>
      </c>
      <c r="S788" s="272">
        <v>2</v>
      </c>
      <c r="T788" s="289">
        <v>3000</v>
      </c>
      <c r="U788" s="290"/>
      <c r="V788" s="291"/>
    </row>
    <row r="789" spans="1:22">
      <c r="A789" s="216" t="s">
        <v>63</v>
      </c>
      <c r="B789" s="230">
        <v>1040510000</v>
      </c>
      <c r="C789" s="303" t="s">
        <v>685</v>
      </c>
      <c r="D789" s="224"/>
      <c r="E789" s="220" t="s">
        <v>750</v>
      </c>
      <c r="F789" s="221" t="s">
        <v>752</v>
      </c>
      <c r="G789" s="222" t="str">
        <f t="shared" si="12"/>
        <v>Medical Scissors, Mayo Scissor, regular size</v>
      </c>
      <c r="H789" s="227"/>
      <c r="I789" s="268">
        <v>20</v>
      </c>
      <c r="J789" s="269" t="s">
        <v>44</v>
      </c>
      <c r="K789" s="270">
        <v>2000</v>
      </c>
      <c r="L789" s="256">
        <f>Table260616263656667686970717273747577787980818283757_34[[#This Row],[unit Price]]*Table260616263656667686970717273747577787980818283757_34[[#This Row],[TOTAL QUANTITY
(2021 Proposal)]]</f>
        <v>40000</v>
      </c>
      <c r="M789" s="271">
        <v>5</v>
      </c>
      <c r="N789" s="258">
        <v>10000</v>
      </c>
      <c r="O789" s="272">
        <v>5</v>
      </c>
      <c r="P789" s="260">
        <v>10000</v>
      </c>
      <c r="Q789" s="296">
        <v>5</v>
      </c>
      <c r="R789" s="258">
        <v>10000</v>
      </c>
      <c r="S789" s="272">
        <v>5</v>
      </c>
      <c r="T789" s="289">
        <v>10000</v>
      </c>
      <c r="U789" s="290"/>
      <c r="V789" s="291"/>
    </row>
    <row r="790" spans="1:22">
      <c r="A790" s="216" t="s">
        <v>63</v>
      </c>
      <c r="B790" s="230">
        <v>1040510000</v>
      </c>
      <c r="C790" s="303" t="s">
        <v>685</v>
      </c>
      <c r="D790" s="224"/>
      <c r="E790" s="220" t="s">
        <v>785</v>
      </c>
      <c r="F790" s="221" t="s">
        <v>786</v>
      </c>
      <c r="G790" s="222" t="str">
        <f t="shared" si="12"/>
        <v>Medical tray, Medicine Patient with tray - color white</v>
      </c>
      <c r="H790" s="227"/>
      <c r="I790" s="268">
        <v>20</v>
      </c>
      <c r="J790" s="269" t="s">
        <v>44</v>
      </c>
      <c r="K790" s="270">
        <v>150</v>
      </c>
      <c r="L790" s="256">
        <f>Table260616263656667686970717273747577787980818283757_34[[#This Row],[unit Price]]*Table260616263656667686970717273747577787980818283757_34[[#This Row],[TOTAL QUANTITY
(2021 Proposal)]]</f>
        <v>3000</v>
      </c>
      <c r="M790" s="271">
        <v>5</v>
      </c>
      <c r="N790" s="258">
        <v>750</v>
      </c>
      <c r="O790" s="272">
        <v>5</v>
      </c>
      <c r="P790" s="260">
        <v>750</v>
      </c>
      <c r="Q790" s="296">
        <v>5</v>
      </c>
      <c r="R790" s="258">
        <v>750</v>
      </c>
      <c r="S790" s="272">
        <v>5</v>
      </c>
      <c r="T790" s="289">
        <v>750</v>
      </c>
      <c r="U790" s="290"/>
      <c r="V790" s="291"/>
    </row>
    <row r="791" spans="1:22">
      <c r="A791" s="216" t="s">
        <v>63</v>
      </c>
      <c r="B791" s="230">
        <v>1040510000</v>
      </c>
      <c r="C791" s="303" t="s">
        <v>685</v>
      </c>
      <c r="D791" s="224"/>
      <c r="E791" s="220" t="s">
        <v>787</v>
      </c>
      <c r="F791" s="221" t="s">
        <v>787</v>
      </c>
      <c r="G791" s="222" t="str">
        <f t="shared" si="12"/>
        <v>Needle Holder, Needle Holder</v>
      </c>
      <c r="H791" s="227"/>
      <c r="I791" s="268">
        <v>40</v>
      </c>
      <c r="J791" s="269" t="s">
        <v>44</v>
      </c>
      <c r="K791" s="270">
        <v>2000</v>
      </c>
      <c r="L791" s="256">
        <f>Table260616263656667686970717273747577787980818283757_34[[#This Row],[unit Price]]*Table260616263656667686970717273747577787980818283757_34[[#This Row],[TOTAL QUANTITY
(2021 Proposal)]]</f>
        <v>80000</v>
      </c>
      <c r="M791" s="271">
        <v>10</v>
      </c>
      <c r="N791" s="258">
        <v>20000</v>
      </c>
      <c r="O791" s="272">
        <v>15</v>
      </c>
      <c r="P791" s="260">
        <v>30000</v>
      </c>
      <c r="Q791" s="296">
        <v>5</v>
      </c>
      <c r="R791" s="258">
        <v>10000</v>
      </c>
      <c r="S791" s="272">
        <v>10</v>
      </c>
      <c r="T791" s="289">
        <v>20000</v>
      </c>
      <c r="U791" s="290"/>
      <c r="V791" s="291"/>
    </row>
    <row r="792" spans="1:22">
      <c r="A792" s="216" t="s">
        <v>63</v>
      </c>
      <c r="B792" s="230">
        <v>1040510000</v>
      </c>
      <c r="C792" s="303" t="s">
        <v>685</v>
      </c>
      <c r="D792" s="224"/>
      <c r="E792" s="220" t="s">
        <v>753</v>
      </c>
      <c r="F792" s="221" t="s">
        <v>754</v>
      </c>
      <c r="G792" s="222" t="str">
        <f t="shared" si="12"/>
        <v>Oxygen regulator, Oxygen Regulator</v>
      </c>
      <c r="H792" s="227"/>
      <c r="I792" s="268">
        <v>250</v>
      </c>
      <c r="J792" s="269" t="s">
        <v>501</v>
      </c>
      <c r="K792" s="270">
        <v>4500</v>
      </c>
      <c r="L792" s="256">
        <f>Table260616263656667686970717273747577787980818283757_34[[#This Row],[unit Price]]*Table260616263656667686970717273747577787980818283757_34[[#This Row],[TOTAL QUANTITY
(2021 Proposal)]]</f>
        <v>1125000</v>
      </c>
      <c r="M792" s="271">
        <v>100</v>
      </c>
      <c r="N792" s="258">
        <v>450000</v>
      </c>
      <c r="O792" s="272">
        <v>50</v>
      </c>
      <c r="P792" s="260">
        <v>225000</v>
      </c>
      <c r="Q792" s="296">
        <v>50</v>
      </c>
      <c r="R792" s="258">
        <v>225000</v>
      </c>
      <c r="S792" s="272">
        <v>50</v>
      </c>
      <c r="T792" s="289">
        <v>225000</v>
      </c>
      <c r="U792" s="290"/>
      <c r="V792" s="291"/>
    </row>
    <row r="793" spans="1:22">
      <c r="A793" s="216" t="s">
        <v>63</v>
      </c>
      <c r="B793" s="230">
        <v>1040510000</v>
      </c>
      <c r="C793" s="303" t="s">
        <v>685</v>
      </c>
      <c r="D793" s="224"/>
      <c r="E793" s="220" t="s">
        <v>788</v>
      </c>
      <c r="F793" s="221" t="s">
        <v>55</v>
      </c>
      <c r="G793" s="222" t="str">
        <f t="shared" si="12"/>
        <v xml:space="preserve">Patient Medication Tray, </v>
      </c>
      <c r="H793" s="227"/>
      <c r="I793" s="268">
        <v>10</v>
      </c>
      <c r="J793" s="269" t="s">
        <v>44</v>
      </c>
      <c r="K793" s="270">
        <v>200</v>
      </c>
      <c r="L793" s="256">
        <f>Table260616263656667686970717273747577787980818283757_34[[#This Row],[unit Price]]*Table260616263656667686970717273747577787980818283757_34[[#This Row],[TOTAL QUANTITY
(2021 Proposal)]]</f>
        <v>2000</v>
      </c>
      <c r="M793" s="271">
        <v>5</v>
      </c>
      <c r="N793" s="258">
        <v>1000</v>
      </c>
      <c r="O793" s="272">
        <v>1</v>
      </c>
      <c r="P793" s="260">
        <v>200</v>
      </c>
      <c r="Q793" s="296">
        <v>3</v>
      </c>
      <c r="R793" s="258">
        <v>600</v>
      </c>
      <c r="S793" s="272">
        <v>1</v>
      </c>
      <c r="T793" s="289">
        <v>200</v>
      </c>
      <c r="U793" s="290"/>
      <c r="V793" s="291"/>
    </row>
    <row r="794" spans="1:22">
      <c r="A794" s="216" t="s">
        <v>63</v>
      </c>
      <c r="B794" s="230">
        <v>1040510000</v>
      </c>
      <c r="C794" s="303" t="s">
        <v>685</v>
      </c>
      <c r="D794" s="224"/>
      <c r="E794" s="220" t="s">
        <v>732</v>
      </c>
      <c r="F794" s="221" t="s">
        <v>733</v>
      </c>
      <c r="G794" s="222" t="str">
        <f t="shared" si="12"/>
        <v>Placenta Bowl, Placenta Bowl - stainless &amp; round in shape</v>
      </c>
      <c r="H794" s="227"/>
      <c r="I794" s="268">
        <v>12</v>
      </c>
      <c r="J794" s="269" t="s">
        <v>562</v>
      </c>
      <c r="K794" s="270">
        <v>300</v>
      </c>
      <c r="L794" s="256">
        <f>Table260616263656667686970717273747577787980818283757_34[[#This Row],[unit Price]]*Table260616263656667686970717273747577787980818283757_34[[#This Row],[TOTAL QUANTITY
(2021 Proposal)]]</f>
        <v>3600</v>
      </c>
      <c r="M794" s="271">
        <v>6</v>
      </c>
      <c r="N794" s="258">
        <v>1800</v>
      </c>
      <c r="O794" s="272"/>
      <c r="P794" s="260" t="s">
        <v>55</v>
      </c>
      <c r="Q794" s="296">
        <v>6</v>
      </c>
      <c r="R794" s="258">
        <v>1800</v>
      </c>
      <c r="S794" s="272"/>
      <c r="T794" s="289" t="s">
        <v>55</v>
      </c>
      <c r="U794" s="290"/>
      <c r="V794" s="291"/>
    </row>
    <row r="795" spans="1:22">
      <c r="A795" s="216" t="s">
        <v>63</v>
      </c>
      <c r="B795" s="230">
        <v>1040510000</v>
      </c>
      <c r="C795" s="303" t="s">
        <v>685</v>
      </c>
      <c r="D795" s="224"/>
      <c r="E795" s="220" t="s">
        <v>757</v>
      </c>
      <c r="F795" s="221" t="s">
        <v>789</v>
      </c>
      <c r="G795" s="222" t="str">
        <f t="shared" si="12"/>
        <v>Stethoscope, Neonatal Stethoscope</v>
      </c>
      <c r="H795" s="227"/>
      <c r="I795" s="268">
        <v>20</v>
      </c>
      <c r="J795" s="269" t="s">
        <v>501</v>
      </c>
      <c r="K795" s="270">
        <v>3000</v>
      </c>
      <c r="L795" s="256">
        <f>Table260616263656667686970717273747577787980818283757_34[[#This Row],[unit Price]]*Table260616263656667686970717273747577787980818283757_34[[#This Row],[TOTAL QUANTITY
(2021 Proposal)]]</f>
        <v>60000</v>
      </c>
      <c r="M795" s="271">
        <v>5</v>
      </c>
      <c r="N795" s="258">
        <v>15000</v>
      </c>
      <c r="O795" s="272">
        <v>5</v>
      </c>
      <c r="P795" s="260">
        <v>15000</v>
      </c>
      <c r="Q795" s="296">
        <v>5</v>
      </c>
      <c r="R795" s="258">
        <v>15000</v>
      </c>
      <c r="S795" s="272">
        <v>5</v>
      </c>
      <c r="T795" s="289">
        <v>15000</v>
      </c>
      <c r="U795" s="290"/>
      <c r="V795" s="291"/>
    </row>
    <row r="796" spans="1:22" ht="24">
      <c r="A796" s="216" t="s">
        <v>63</v>
      </c>
      <c r="B796" s="230">
        <v>1040510000</v>
      </c>
      <c r="C796" s="303" t="s">
        <v>685</v>
      </c>
      <c r="D796" s="224"/>
      <c r="E796" s="220" t="s">
        <v>757</v>
      </c>
      <c r="F796" s="221" t="s">
        <v>758</v>
      </c>
      <c r="G796" s="222" t="str">
        <f t="shared" si="12"/>
        <v>Stethoscope, Stethoscope with adult and pediatric diaphragm</v>
      </c>
      <c r="H796" s="227"/>
      <c r="I796" s="268">
        <v>30</v>
      </c>
      <c r="J796" s="269" t="s">
        <v>44</v>
      </c>
      <c r="K796" s="270">
        <v>14000</v>
      </c>
      <c r="L796" s="256">
        <f>Table260616263656667686970717273747577787980818283757_34[[#This Row],[unit Price]]*Table260616263656667686970717273747577787980818283757_34[[#This Row],[TOTAL QUANTITY
(2021 Proposal)]]</f>
        <v>420000</v>
      </c>
      <c r="M796" s="271">
        <v>10</v>
      </c>
      <c r="N796" s="258">
        <v>140000</v>
      </c>
      <c r="O796" s="272">
        <v>10</v>
      </c>
      <c r="P796" s="260">
        <v>140000</v>
      </c>
      <c r="Q796" s="296">
        <v>5</v>
      </c>
      <c r="R796" s="258">
        <v>70000</v>
      </c>
      <c r="S796" s="272">
        <v>5</v>
      </c>
      <c r="T796" s="289">
        <v>70000</v>
      </c>
      <c r="U796" s="290"/>
      <c r="V796" s="291"/>
    </row>
    <row r="797" spans="1:22">
      <c r="A797" s="216" t="s">
        <v>63</v>
      </c>
      <c r="B797" s="230">
        <v>1040510000</v>
      </c>
      <c r="C797" s="303" t="s">
        <v>685</v>
      </c>
      <c r="D797" s="224"/>
      <c r="E797" s="220" t="s">
        <v>759</v>
      </c>
      <c r="F797" s="221" t="s">
        <v>760</v>
      </c>
      <c r="G797" s="222" t="str">
        <f t="shared" si="12"/>
        <v>Stylet , Stylet for adult</v>
      </c>
      <c r="H797" s="227"/>
      <c r="I797" s="268">
        <v>8</v>
      </c>
      <c r="J797" s="269" t="s">
        <v>501</v>
      </c>
      <c r="K797" s="270">
        <v>500</v>
      </c>
      <c r="L797" s="256">
        <f>Table260616263656667686970717273747577787980818283757_34[[#This Row],[unit Price]]*Table260616263656667686970717273747577787980818283757_34[[#This Row],[TOTAL QUANTITY
(2021 Proposal)]]</f>
        <v>4000</v>
      </c>
      <c r="M797" s="271">
        <v>2</v>
      </c>
      <c r="N797" s="258">
        <v>1000</v>
      </c>
      <c r="O797" s="272">
        <v>2</v>
      </c>
      <c r="P797" s="260">
        <v>1000</v>
      </c>
      <c r="Q797" s="296">
        <v>2</v>
      </c>
      <c r="R797" s="258">
        <v>1000</v>
      </c>
      <c r="S797" s="272">
        <v>2</v>
      </c>
      <c r="T797" s="289">
        <v>1000</v>
      </c>
      <c r="U797" s="290"/>
      <c r="V797" s="291"/>
    </row>
    <row r="798" spans="1:22">
      <c r="A798" s="216" t="s">
        <v>63</v>
      </c>
      <c r="B798" s="230">
        <v>1040510000</v>
      </c>
      <c r="C798" s="303" t="s">
        <v>685</v>
      </c>
      <c r="D798" s="224"/>
      <c r="E798" s="220" t="s">
        <v>759</v>
      </c>
      <c r="F798" s="221" t="s">
        <v>761</v>
      </c>
      <c r="G798" s="222" t="str">
        <f t="shared" si="12"/>
        <v>Stylet , Stylet for pedia</v>
      </c>
      <c r="H798" s="227"/>
      <c r="I798" s="268">
        <v>4</v>
      </c>
      <c r="J798" s="269" t="s">
        <v>501</v>
      </c>
      <c r="K798" s="270">
        <v>500</v>
      </c>
      <c r="L798" s="256">
        <f>Table260616263656667686970717273747577787980818283757_34[[#This Row],[unit Price]]*Table260616263656667686970717273747577787980818283757_34[[#This Row],[TOTAL QUANTITY
(2021 Proposal)]]</f>
        <v>2000</v>
      </c>
      <c r="M798" s="271">
        <v>1</v>
      </c>
      <c r="N798" s="258">
        <v>500</v>
      </c>
      <c r="O798" s="272">
        <v>1</v>
      </c>
      <c r="P798" s="260">
        <v>500</v>
      </c>
      <c r="Q798" s="296">
        <v>1</v>
      </c>
      <c r="R798" s="258">
        <v>500</v>
      </c>
      <c r="S798" s="272">
        <v>1</v>
      </c>
      <c r="T798" s="289">
        <v>500</v>
      </c>
      <c r="U798" s="290"/>
      <c r="V798" s="291"/>
    </row>
    <row r="799" spans="1:22">
      <c r="A799" s="216" t="s">
        <v>63</v>
      </c>
      <c r="B799" s="230">
        <v>1040510000</v>
      </c>
      <c r="C799" s="303" t="s">
        <v>685</v>
      </c>
      <c r="D799" s="224"/>
      <c r="E799" s="220" t="s">
        <v>507</v>
      </c>
      <c r="F799" s="221" t="s">
        <v>790</v>
      </c>
      <c r="G799" s="222" t="str">
        <f t="shared" si="12"/>
        <v>Table, Mayo Table w/ tray</v>
      </c>
      <c r="H799" s="227"/>
      <c r="I799" s="268">
        <v>1</v>
      </c>
      <c r="J799" s="269" t="s">
        <v>36</v>
      </c>
      <c r="K799" s="270">
        <v>3000</v>
      </c>
      <c r="L799" s="256">
        <f>Table260616263656667686970717273747577787980818283757_34[[#This Row],[unit Price]]*Table260616263656667686970717273747577787980818283757_34[[#This Row],[TOTAL QUANTITY
(2021 Proposal)]]</f>
        <v>3000</v>
      </c>
      <c r="M799" s="271">
        <v>1</v>
      </c>
      <c r="N799" s="258">
        <v>3000</v>
      </c>
      <c r="O799" s="272"/>
      <c r="P799" s="260" t="s">
        <v>55</v>
      </c>
      <c r="Q799" s="296"/>
      <c r="R799" s="258" t="s">
        <v>55</v>
      </c>
      <c r="S799" s="272"/>
      <c r="T799" s="289" t="s">
        <v>55</v>
      </c>
      <c r="U799" s="290"/>
      <c r="V799" s="291"/>
    </row>
    <row r="800" spans="1:22">
      <c r="A800" s="216" t="s">
        <v>63</v>
      </c>
      <c r="B800" s="230">
        <v>1040510000</v>
      </c>
      <c r="C800" s="303" t="s">
        <v>685</v>
      </c>
      <c r="D800" s="224"/>
      <c r="E800" s="220" t="s">
        <v>762</v>
      </c>
      <c r="F800" s="221" t="s">
        <v>763</v>
      </c>
      <c r="G800" s="222" t="str">
        <f t="shared" si="12"/>
        <v>Thermal Gun, Thermal Gun - Infrared Thermometer</v>
      </c>
      <c r="H800" s="227"/>
      <c r="I800" s="268">
        <v>38</v>
      </c>
      <c r="J800" s="269" t="s">
        <v>562</v>
      </c>
      <c r="K800" s="270">
        <v>1900</v>
      </c>
      <c r="L800" s="256">
        <f>Table260616263656667686970717273747577787980818283757_34[[#This Row],[unit Price]]*Table260616263656667686970717273747577787980818283757_34[[#This Row],[TOTAL QUANTITY
(2021 Proposal)]]</f>
        <v>72200</v>
      </c>
      <c r="M800" s="271">
        <v>15</v>
      </c>
      <c r="N800" s="258">
        <v>28500</v>
      </c>
      <c r="O800" s="272">
        <v>8</v>
      </c>
      <c r="P800" s="260">
        <v>15200</v>
      </c>
      <c r="Q800" s="296">
        <v>10</v>
      </c>
      <c r="R800" s="258">
        <v>19000</v>
      </c>
      <c r="S800" s="272">
        <v>5</v>
      </c>
      <c r="T800" s="289">
        <v>9500</v>
      </c>
      <c r="U800" s="290"/>
      <c r="V800" s="291"/>
    </row>
    <row r="801" spans="1:22">
      <c r="A801" s="216" t="s">
        <v>63</v>
      </c>
      <c r="B801" s="230">
        <v>1040510000</v>
      </c>
      <c r="C801" s="303" t="s">
        <v>685</v>
      </c>
      <c r="D801" s="224"/>
      <c r="E801" s="220" t="s">
        <v>791</v>
      </c>
      <c r="F801" s="221" t="s">
        <v>792</v>
      </c>
      <c r="G801" s="222" t="str">
        <f t="shared" si="12"/>
        <v>Urinal , Urinal Plastic</v>
      </c>
      <c r="H801" s="227"/>
      <c r="I801" s="268">
        <v>100</v>
      </c>
      <c r="J801" s="269" t="s">
        <v>501</v>
      </c>
      <c r="K801" s="270">
        <v>300</v>
      </c>
      <c r="L801" s="256">
        <f>Table260616263656667686970717273747577787980818283757_34[[#This Row],[unit Price]]*Table260616263656667686970717273747577787980818283757_34[[#This Row],[TOTAL QUANTITY
(2021 Proposal)]]</f>
        <v>30000</v>
      </c>
      <c r="M801" s="271">
        <v>50</v>
      </c>
      <c r="N801" s="258">
        <v>15000</v>
      </c>
      <c r="O801" s="272">
        <v>25</v>
      </c>
      <c r="P801" s="260">
        <v>7500</v>
      </c>
      <c r="Q801" s="296">
        <v>25</v>
      </c>
      <c r="R801" s="258">
        <v>7500</v>
      </c>
      <c r="S801" s="272"/>
      <c r="T801" s="289" t="s">
        <v>55</v>
      </c>
      <c r="U801" s="290"/>
      <c r="V801" s="291"/>
    </row>
    <row r="802" spans="1:22">
      <c r="A802" s="216" t="s">
        <v>63</v>
      </c>
      <c r="B802" s="230">
        <v>1040510000</v>
      </c>
      <c r="C802" s="303" t="s">
        <v>685</v>
      </c>
      <c r="D802" s="224"/>
      <c r="E802" s="220" t="s">
        <v>710</v>
      </c>
      <c r="F802" s="221" t="s">
        <v>734</v>
      </c>
      <c r="G802" s="222" t="str">
        <f t="shared" si="12"/>
        <v>Weighing Scale, Clinical Infant Weighing Scale</v>
      </c>
      <c r="H802" s="227"/>
      <c r="I802" s="268">
        <v>10</v>
      </c>
      <c r="J802" s="269" t="s">
        <v>501</v>
      </c>
      <c r="K802" s="270">
        <v>10000</v>
      </c>
      <c r="L802" s="256">
        <f>Table260616263656667686970717273747577787980818283757_34[[#This Row],[unit Price]]*Table260616263656667686970717273747577787980818283757_34[[#This Row],[TOTAL QUANTITY
(2021 Proposal)]]</f>
        <v>100000</v>
      </c>
      <c r="M802" s="271">
        <v>3</v>
      </c>
      <c r="N802" s="258">
        <v>30000</v>
      </c>
      <c r="O802" s="272">
        <v>2</v>
      </c>
      <c r="P802" s="260">
        <v>20000</v>
      </c>
      <c r="Q802" s="296">
        <v>3</v>
      </c>
      <c r="R802" s="258">
        <v>30000</v>
      </c>
      <c r="S802" s="272">
        <v>2</v>
      </c>
      <c r="T802" s="289">
        <v>20000</v>
      </c>
      <c r="U802" s="290"/>
      <c r="V802" s="291"/>
    </row>
    <row r="803" spans="1:22" ht="24">
      <c r="A803" s="216" t="s">
        <v>63</v>
      </c>
      <c r="B803" s="230">
        <v>1040510000</v>
      </c>
      <c r="C803" s="303" t="s">
        <v>685</v>
      </c>
      <c r="D803" s="224"/>
      <c r="E803" s="220" t="s">
        <v>710</v>
      </c>
      <c r="F803" s="221" t="s">
        <v>766</v>
      </c>
      <c r="G803" s="222" t="str">
        <f t="shared" si="12"/>
        <v>Weighing Scale, Weighing Scale bathroom - portable &amp; 100 kgs capacity</v>
      </c>
      <c r="H803" s="227"/>
      <c r="I803" s="268">
        <v>10</v>
      </c>
      <c r="J803" s="269" t="s">
        <v>501</v>
      </c>
      <c r="K803" s="270">
        <v>2000</v>
      </c>
      <c r="L803" s="256">
        <f>Table260616263656667686970717273747577787980818283757_34[[#This Row],[unit Price]]*Table260616263656667686970717273747577787980818283757_34[[#This Row],[TOTAL QUANTITY
(2021 Proposal)]]</f>
        <v>20000</v>
      </c>
      <c r="M803" s="271">
        <v>5</v>
      </c>
      <c r="N803" s="258">
        <v>10000</v>
      </c>
      <c r="O803" s="272">
        <v>2</v>
      </c>
      <c r="P803" s="260">
        <v>4000</v>
      </c>
      <c r="Q803" s="296">
        <v>2</v>
      </c>
      <c r="R803" s="258">
        <v>4000</v>
      </c>
      <c r="S803" s="272">
        <v>1</v>
      </c>
      <c r="T803" s="289">
        <v>2000</v>
      </c>
      <c r="U803" s="290"/>
      <c r="V803" s="291"/>
    </row>
    <row r="804" spans="1:22">
      <c r="A804" s="216" t="s">
        <v>70</v>
      </c>
      <c r="B804" s="230">
        <v>1040510000</v>
      </c>
      <c r="C804" s="303" t="s">
        <v>685</v>
      </c>
      <c r="D804" s="224"/>
      <c r="E804" s="220" t="s">
        <v>741</v>
      </c>
      <c r="F804" s="221" t="s">
        <v>742</v>
      </c>
      <c r="G804" s="222" t="str">
        <f t="shared" si="12"/>
        <v>Bed Pan, Bed Pan Stainless for female</v>
      </c>
      <c r="H804" s="223"/>
      <c r="I804" s="253">
        <v>2</v>
      </c>
      <c r="J804" s="254" t="s">
        <v>501</v>
      </c>
      <c r="K804" s="261">
        <v>1000</v>
      </c>
      <c r="L804" s="256">
        <f>Table260616263656667686970717273747577787980818283757_34[[#This Row],[unit Price]]*Table260616263656667686970717273747577787980818283757_34[[#This Row],[TOTAL QUANTITY
(2021 Proposal)]]</f>
        <v>2000</v>
      </c>
      <c r="M804" s="257">
        <v>2</v>
      </c>
      <c r="N804" s="258">
        <v>2000</v>
      </c>
      <c r="O804" s="259"/>
      <c r="P804" s="260" t="s">
        <v>55</v>
      </c>
      <c r="Q804" s="288"/>
      <c r="R804" s="258" t="s">
        <v>55</v>
      </c>
      <c r="S804" s="259"/>
      <c r="T804" s="289" t="s">
        <v>55</v>
      </c>
      <c r="U804" s="290"/>
      <c r="V804" s="291"/>
    </row>
    <row r="805" spans="1:22">
      <c r="A805" s="216" t="s">
        <v>70</v>
      </c>
      <c r="B805" s="230">
        <v>1040510000</v>
      </c>
      <c r="C805" s="303" t="s">
        <v>685</v>
      </c>
      <c r="D805" s="224"/>
      <c r="E805" s="220" t="s">
        <v>743</v>
      </c>
      <c r="F805" s="221" t="s">
        <v>767</v>
      </c>
      <c r="G805" s="222" t="str">
        <f t="shared" si="12"/>
        <v xml:space="preserve">BP Apparatus, BP Apparatus, adult </v>
      </c>
      <c r="H805" s="223">
        <v>2</v>
      </c>
      <c r="I805" s="253">
        <v>2</v>
      </c>
      <c r="J805" s="254" t="s">
        <v>36</v>
      </c>
      <c r="K805" s="261">
        <v>800</v>
      </c>
      <c r="L805" s="256">
        <f>Table260616263656667686970717273747577787980818283757_34[[#This Row],[unit Price]]*Table260616263656667686970717273747577787980818283757_34[[#This Row],[TOTAL QUANTITY
(2021 Proposal)]]</f>
        <v>1600</v>
      </c>
      <c r="M805" s="257">
        <v>2</v>
      </c>
      <c r="N805" s="258">
        <v>1600</v>
      </c>
      <c r="O805" s="259"/>
      <c r="P805" s="260" t="s">
        <v>55</v>
      </c>
      <c r="Q805" s="288"/>
      <c r="R805" s="258" t="s">
        <v>55</v>
      </c>
      <c r="S805" s="259"/>
      <c r="T805" s="289" t="s">
        <v>55</v>
      </c>
      <c r="U805" s="290"/>
      <c r="V805" s="291"/>
    </row>
    <row r="806" spans="1:22">
      <c r="A806" s="216" t="s">
        <v>70</v>
      </c>
      <c r="B806" s="230">
        <v>1040510000</v>
      </c>
      <c r="C806" s="303" t="s">
        <v>685</v>
      </c>
      <c r="D806" s="224"/>
      <c r="E806" s="220" t="s">
        <v>743</v>
      </c>
      <c r="F806" s="221" t="s">
        <v>745</v>
      </c>
      <c r="G806" s="222" t="str">
        <f t="shared" si="12"/>
        <v>BP Apparatus, BP Apparatus, pedia</v>
      </c>
      <c r="H806" s="223">
        <v>1</v>
      </c>
      <c r="I806" s="253">
        <v>1</v>
      </c>
      <c r="J806" s="254" t="s">
        <v>36</v>
      </c>
      <c r="K806" s="261">
        <v>2000</v>
      </c>
      <c r="L806" s="256">
        <f>Table260616263656667686970717273747577787980818283757_34[[#This Row],[unit Price]]*Table260616263656667686970717273747577787980818283757_34[[#This Row],[TOTAL QUANTITY
(2021 Proposal)]]</f>
        <v>2000</v>
      </c>
      <c r="M806" s="257">
        <v>1</v>
      </c>
      <c r="N806" s="258">
        <v>2000</v>
      </c>
      <c r="O806" s="259"/>
      <c r="P806" s="260" t="s">
        <v>55</v>
      </c>
      <c r="Q806" s="288"/>
      <c r="R806" s="258" t="s">
        <v>55</v>
      </c>
      <c r="S806" s="259"/>
      <c r="T806" s="289" t="s">
        <v>55</v>
      </c>
      <c r="U806" s="290"/>
      <c r="V806" s="291"/>
    </row>
    <row r="807" spans="1:22">
      <c r="A807" s="216" t="s">
        <v>70</v>
      </c>
      <c r="B807" s="230">
        <v>1040510000</v>
      </c>
      <c r="C807" s="303" t="s">
        <v>685</v>
      </c>
      <c r="D807" s="224"/>
      <c r="E807" s="220" t="s">
        <v>768</v>
      </c>
      <c r="F807" s="221" t="s">
        <v>769</v>
      </c>
      <c r="G807" s="222" t="str">
        <f t="shared" si="12"/>
        <v>Breast Pump, Breastpump</v>
      </c>
      <c r="H807" s="223"/>
      <c r="I807" s="253">
        <v>2</v>
      </c>
      <c r="J807" s="254" t="s">
        <v>576</v>
      </c>
      <c r="K807" s="261">
        <v>210</v>
      </c>
      <c r="L807" s="256">
        <f>Table260616263656667686970717273747577787980818283757_34[[#This Row],[unit Price]]*Table260616263656667686970717273747577787980818283757_34[[#This Row],[TOTAL QUANTITY
(2021 Proposal)]]</f>
        <v>420</v>
      </c>
      <c r="M807" s="257">
        <v>2</v>
      </c>
      <c r="N807" s="258">
        <v>420</v>
      </c>
      <c r="O807" s="259"/>
      <c r="P807" s="260" t="s">
        <v>55</v>
      </c>
      <c r="Q807" s="288"/>
      <c r="R807" s="258" t="s">
        <v>55</v>
      </c>
      <c r="S807" s="259"/>
      <c r="T807" s="289" t="s">
        <v>55</v>
      </c>
      <c r="U807" s="290"/>
      <c r="V807" s="291"/>
    </row>
    <row r="808" spans="1:22">
      <c r="A808" s="216" t="s">
        <v>70</v>
      </c>
      <c r="B808" s="230">
        <v>1060511000</v>
      </c>
      <c r="C808" s="303" t="s">
        <v>675</v>
      </c>
      <c r="D808" s="224"/>
      <c r="E808" s="220" t="s">
        <v>793</v>
      </c>
      <c r="F808" s="221" t="s">
        <v>793</v>
      </c>
      <c r="G808" s="222" t="str">
        <f t="shared" si="12"/>
        <v>ECG Machine, ECG Machine</v>
      </c>
      <c r="H808" s="223"/>
      <c r="I808" s="253">
        <v>1</v>
      </c>
      <c r="J808" s="254" t="s">
        <v>501</v>
      </c>
      <c r="K808" s="261">
        <v>100000</v>
      </c>
      <c r="L808" s="256">
        <f>Table260616263656667686970717273747577787980818283757_34[[#This Row],[unit Price]]*Table260616263656667686970717273747577787980818283757_34[[#This Row],[TOTAL QUANTITY
(2021 Proposal)]]</f>
        <v>100000</v>
      </c>
      <c r="M808" s="257">
        <v>1</v>
      </c>
      <c r="N808" s="258">
        <v>100000</v>
      </c>
      <c r="O808" s="259"/>
      <c r="P808" s="260" t="s">
        <v>55</v>
      </c>
      <c r="Q808" s="288"/>
      <c r="R808" s="258" t="s">
        <v>55</v>
      </c>
      <c r="S808" s="259"/>
      <c r="T808" s="289" t="s">
        <v>55</v>
      </c>
      <c r="U808" s="290"/>
      <c r="V808" s="291"/>
    </row>
    <row r="809" spans="1:22" ht="24">
      <c r="A809" s="313" t="s">
        <v>70</v>
      </c>
      <c r="B809" s="230">
        <v>1040510000</v>
      </c>
      <c r="C809" s="314" t="s">
        <v>685</v>
      </c>
      <c r="D809" s="224"/>
      <c r="E809" s="315" t="s">
        <v>697</v>
      </c>
      <c r="F809" s="316" t="s">
        <v>698</v>
      </c>
      <c r="G809" s="222" t="str">
        <f t="shared" si="12"/>
        <v>EENT Diagnostic Set, EENT Diagnostic set with Opthalmoscope and Otoscope</v>
      </c>
      <c r="H809" s="223"/>
      <c r="I809" s="319">
        <v>2</v>
      </c>
      <c r="J809" s="325" t="s">
        <v>501</v>
      </c>
      <c r="K809" s="261">
        <v>14500</v>
      </c>
      <c r="L809" s="256">
        <f>Table260616263656667686970717273747577787980818283757_34[[#This Row],[unit Price]]*Table260616263656667686970717273747577787980818283757_34[[#This Row],[TOTAL QUANTITY
(2021 Proposal)]]</f>
        <v>29000</v>
      </c>
      <c r="M809" s="326">
        <v>1</v>
      </c>
      <c r="N809" s="322">
        <v>14500</v>
      </c>
      <c r="O809" s="327"/>
      <c r="P809" s="324" t="s">
        <v>55</v>
      </c>
      <c r="Q809" s="338">
        <v>1</v>
      </c>
      <c r="R809" s="322">
        <v>14500</v>
      </c>
      <c r="S809" s="327"/>
      <c r="T809" s="335" t="s">
        <v>55</v>
      </c>
      <c r="U809" s="336"/>
      <c r="V809" s="337"/>
    </row>
    <row r="810" spans="1:22" ht="24">
      <c r="A810" s="216" t="s">
        <v>70</v>
      </c>
      <c r="B810" s="230">
        <v>1040510000</v>
      </c>
      <c r="C810" s="303" t="s">
        <v>685</v>
      </c>
      <c r="D810" s="224"/>
      <c r="E810" s="220" t="s">
        <v>699</v>
      </c>
      <c r="F810" s="221" t="s">
        <v>700</v>
      </c>
      <c r="G810" s="222" t="str">
        <f t="shared" si="12"/>
        <v>Glucometer, Glucometer with strips, with accessible strip refill</v>
      </c>
      <c r="H810" s="223"/>
      <c r="I810" s="253">
        <v>1</v>
      </c>
      <c r="J810" s="254" t="s">
        <v>36</v>
      </c>
      <c r="K810" s="261">
        <v>3500</v>
      </c>
      <c r="L810" s="256">
        <f>Table260616263656667686970717273747577787980818283757_34[[#This Row],[unit Price]]*Table260616263656667686970717273747577787980818283757_34[[#This Row],[TOTAL QUANTITY
(2021 Proposal)]]</f>
        <v>3500</v>
      </c>
      <c r="M810" s="257">
        <v>1</v>
      </c>
      <c r="N810" s="258">
        <v>3500</v>
      </c>
      <c r="O810" s="259"/>
      <c r="P810" s="260" t="s">
        <v>55</v>
      </c>
      <c r="Q810" s="288"/>
      <c r="R810" s="258" t="s">
        <v>55</v>
      </c>
      <c r="S810" s="259"/>
      <c r="T810" s="289" t="s">
        <v>55</v>
      </c>
      <c r="U810" s="290"/>
      <c r="V810" s="291"/>
    </row>
    <row r="811" spans="1:22">
      <c r="A811" s="216" t="s">
        <v>70</v>
      </c>
      <c r="B811" s="230">
        <v>1040510000</v>
      </c>
      <c r="C811" s="303" t="s">
        <v>685</v>
      </c>
      <c r="D811" s="224"/>
      <c r="E811" s="220" t="s">
        <v>726</v>
      </c>
      <c r="F811" s="221" t="s">
        <v>726</v>
      </c>
      <c r="G811" s="222" t="str">
        <f t="shared" si="12"/>
        <v>Hand Dryer, Hand Dryer</v>
      </c>
      <c r="H811" s="223"/>
      <c r="I811" s="253">
        <v>2</v>
      </c>
      <c r="J811" s="254" t="s">
        <v>44</v>
      </c>
      <c r="K811" s="261">
        <v>2500</v>
      </c>
      <c r="L811" s="256">
        <f>Table260616263656667686970717273747577787980818283757_34[[#This Row],[unit Price]]*Table260616263656667686970717273747577787980818283757_34[[#This Row],[TOTAL QUANTITY
(2021 Proposal)]]</f>
        <v>5000</v>
      </c>
      <c r="M811" s="257">
        <v>2</v>
      </c>
      <c r="N811" s="258">
        <v>5000</v>
      </c>
      <c r="O811" s="259"/>
      <c r="P811" s="260" t="s">
        <v>55</v>
      </c>
      <c r="Q811" s="288"/>
      <c r="R811" s="258" t="s">
        <v>55</v>
      </c>
      <c r="S811" s="259"/>
      <c r="T811" s="289" t="s">
        <v>55</v>
      </c>
      <c r="U811" s="290"/>
      <c r="V811" s="291"/>
    </row>
    <row r="812" spans="1:22">
      <c r="A812" s="216" t="s">
        <v>70</v>
      </c>
      <c r="B812" s="230">
        <v>1040510000</v>
      </c>
      <c r="C812" s="303" t="s">
        <v>685</v>
      </c>
      <c r="D812" s="224"/>
      <c r="E812" s="220" t="s">
        <v>748</v>
      </c>
      <c r="F812" s="221" t="s">
        <v>749</v>
      </c>
      <c r="G812" s="222" t="str">
        <f t="shared" si="12"/>
        <v>IV Stand, IV Stand - strong tablular</v>
      </c>
      <c r="H812" s="223">
        <v>1</v>
      </c>
      <c r="I812" s="253">
        <v>2</v>
      </c>
      <c r="J812" s="254" t="s">
        <v>562</v>
      </c>
      <c r="K812" s="261">
        <v>2500</v>
      </c>
      <c r="L812" s="256">
        <f>Table260616263656667686970717273747577787980818283757_34[[#This Row],[unit Price]]*Table260616263656667686970717273747577787980818283757_34[[#This Row],[TOTAL QUANTITY
(2021 Proposal)]]</f>
        <v>5000</v>
      </c>
      <c r="M812" s="257">
        <v>2</v>
      </c>
      <c r="N812" s="258">
        <v>5000</v>
      </c>
      <c r="O812" s="259"/>
      <c r="P812" s="260" t="s">
        <v>55</v>
      </c>
      <c r="Q812" s="288"/>
      <c r="R812" s="258" t="s">
        <v>55</v>
      </c>
      <c r="S812" s="259"/>
      <c r="T812" s="289" t="s">
        <v>55</v>
      </c>
      <c r="U812" s="290"/>
      <c r="V812" s="291"/>
    </row>
    <row r="813" spans="1:22">
      <c r="A813" s="216" t="s">
        <v>70</v>
      </c>
      <c r="B813" s="230">
        <v>1040510000</v>
      </c>
      <c r="C813" s="303" t="s">
        <v>685</v>
      </c>
      <c r="D813" s="224"/>
      <c r="E813" s="220" t="s">
        <v>782</v>
      </c>
      <c r="F813" s="221" t="s">
        <v>782</v>
      </c>
      <c r="G813" s="222" t="str">
        <f t="shared" si="12"/>
        <v>IV Tray, IV Tray</v>
      </c>
      <c r="H813" s="223">
        <v>1</v>
      </c>
      <c r="I813" s="253">
        <v>1</v>
      </c>
      <c r="J813" s="254" t="s">
        <v>501</v>
      </c>
      <c r="K813" s="261">
        <v>1000</v>
      </c>
      <c r="L813" s="256">
        <f>Table260616263656667686970717273747577787980818283757_34[[#This Row],[unit Price]]*Table260616263656667686970717273747577787980818283757_34[[#This Row],[TOTAL QUANTITY
(2021 Proposal)]]</f>
        <v>1000</v>
      </c>
      <c r="M813" s="257">
        <v>1</v>
      </c>
      <c r="N813" s="258">
        <v>1000</v>
      </c>
      <c r="O813" s="259"/>
      <c r="P813" s="260" t="s">
        <v>55</v>
      </c>
      <c r="Q813" s="288"/>
      <c r="R813" s="258" t="s">
        <v>55</v>
      </c>
      <c r="S813" s="259"/>
      <c r="T813" s="289" t="s">
        <v>55</v>
      </c>
      <c r="U813" s="290"/>
      <c r="V813" s="291"/>
    </row>
    <row r="814" spans="1:22">
      <c r="A814" s="216" t="s">
        <v>70</v>
      </c>
      <c r="B814" s="230">
        <v>1040510000</v>
      </c>
      <c r="C814" s="303" t="s">
        <v>685</v>
      </c>
      <c r="D814" s="224"/>
      <c r="E814" s="220" t="s">
        <v>794</v>
      </c>
      <c r="F814" s="221" t="s">
        <v>795</v>
      </c>
      <c r="G814" s="222" t="str">
        <f t="shared" si="12"/>
        <v>Kelly Forceps, Kelly Forcep curved</v>
      </c>
      <c r="H814" s="223"/>
      <c r="I814" s="253">
        <v>4</v>
      </c>
      <c r="J814" s="254" t="s">
        <v>576</v>
      </c>
      <c r="K814" s="261">
        <v>2500</v>
      </c>
      <c r="L814" s="256">
        <f>Table260616263656667686970717273747577787980818283757_34[[#This Row],[unit Price]]*Table260616263656667686970717273747577787980818283757_34[[#This Row],[TOTAL QUANTITY
(2021 Proposal)]]</f>
        <v>10000</v>
      </c>
      <c r="M814" s="257">
        <v>4</v>
      </c>
      <c r="N814" s="258">
        <v>10000</v>
      </c>
      <c r="O814" s="259"/>
      <c r="P814" s="260" t="s">
        <v>55</v>
      </c>
      <c r="Q814" s="288"/>
      <c r="R814" s="258" t="s">
        <v>55</v>
      </c>
      <c r="S814" s="259"/>
      <c r="T814" s="289" t="s">
        <v>55</v>
      </c>
      <c r="U814" s="290"/>
      <c r="V814" s="291"/>
    </row>
    <row r="815" spans="1:22">
      <c r="A815" s="216" t="s">
        <v>70</v>
      </c>
      <c r="B815" s="230">
        <v>1040510000</v>
      </c>
      <c r="C815" s="303" t="s">
        <v>685</v>
      </c>
      <c r="D815" s="224"/>
      <c r="E815" s="220" t="s">
        <v>794</v>
      </c>
      <c r="F815" s="221" t="s">
        <v>796</v>
      </c>
      <c r="G815" s="222" t="str">
        <f t="shared" si="12"/>
        <v>Kelly Forceps, Kelly Forcep straight</v>
      </c>
      <c r="H815" s="223"/>
      <c r="I815" s="253">
        <v>4</v>
      </c>
      <c r="J815" s="254" t="s">
        <v>576</v>
      </c>
      <c r="K815" s="261">
        <v>2000</v>
      </c>
      <c r="L815" s="256">
        <f>Table260616263656667686970717273747577787980818283757_34[[#This Row],[unit Price]]*Table260616263656667686970717273747577787980818283757_34[[#This Row],[TOTAL QUANTITY
(2021 Proposal)]]</f>
        <v>8000</v>
      </c>
      <c r="M815" s="257">
        <v>4</v>
      </c>
      <c r="N815" s="258">
        <v>8000</v>
      </c>
      <c r="O815" s="259"/>
      <c r="P815" s="260" t="s">
        <v>55</v>
      </c>
      <c r="Q815" s="288"/>
      <c r="R815" s="258" t="s">
        <v>55</v>
      </c>
      <c r="S815" s="259"/>
      <c r="T815" s="289" t="s">
        <v>55</v>
      </c>
      <c r="U815" s="290"/>
      <c r="V815" s="291"/>
    </row>
    <row r="816" spans="1:22">
      <c r="A816" s="216" t="s">
        <v>70</v>
      </c>
      <c r="B816" s="230">
        <v>1040510000</v>
      </c>
      <c r="C816" s="303" t="s">
        <v>685</v>
      </c>
      <c r="D816" s="224"/>
      <c r="E816" s="220" t="s">
        <v>783</v>
      </c>
      <c r="F816" s="221" t="s">
        <v>784</v>
      </c>
      <c r="G816" s="222" t="str">
        <f t="shared" si="12"/>
        <v>Kelly Pad, Kelly Pad- rubber pad, washable &amp; red color</v>
      </c>
      <c r="H816" s="223">
        <v>2</v>
      </c>
      <c r="I816" s="253">
        <v>2</v>
      </c>
      <c r="J816" s="254" t="s">
        <v>576</v>
      </c>
      <c r="K816" s="261">
        <v>1500</v>
      </c>
      <c r="L816" s="256">
        <f>Table260616263656667686970717273747577787980818283757_34[[#This Row],[unit Price]]*Table260616263656667686970717273747577787980818283757_34[[#This Row],[TOTAL QUANTITY
(2021 Proposal)]]</f>
        <v>3000</v>
      </c>
      <c r="M816" s="257">
        <v>2</v>
      </c>
      <c r="N816" s="258">
        <v>3000</v>
      </c>
      <c r="O816" s="259"/>
      <c r="P816" s="260" t="s">
        <v>55</v>
      </c>
      <c r="Q816" s="288"/>
      <c r="R816" s="258" t="s">
        <v>55</v>
      </c>
      <c r="S816" s="259"/>
      <c r="T816" s="289" t="s">
        <v>55</v>
      </c>
      <c r="U816" s="290"/>
      <c r="V816" s="291"/>
    </row>
    <row r="817" spans="1:22" ht="24">
      <c r="A817" s="216" t="s">
        <v>70</v>
      </c>
      <c r="B817" s="230">
        <v>1040510000</v>
      </c>
      <c r="C817" s="303" t="s">
        <v>685</v>
      </c>
      <c r="D817" s="224"/>
      <c r="E817" s="220" t="s">
        <v>728</v>
      </c>
      <c r="F817" s="221" t="s">
        <v>729</v>
      </c>
      <c r="G817" s="222" t="str">
        <f t="shared" si="12"/>
        <v>Kidney Basin, Kidney Basin - stainless steel &amp; bowl shaped vessel</v>
      </c>
      <c r="H817" s="223">
        <v>2</v>
      </c>
      <c r="I817" s="253">
        <v>2</v>
      </c>
      <c r="J817" s="254" t="s">
        <v>501</v>
      </c>
      <c r="K817" s="261">
        <v>350</v>
      </c>
      <c r="L817" s="256">
        <f>Table260616263656667686970717273747577787980818283757_34[[#This Row],[unit Price]]*Table260616263656667686970717273747577787980818283757_34[[#This Row],[TOTAL QUANTITY
(2021 Proposal)]]</f>
        <v>700</v>
      </c>
      <c r="M817" s="257">
        <v>2</v>
      </c>
      <c r="N817" s="258">
        <v>700</v>
      </c>
      <c r="O817" s="259"/>
      <c r="P817" s="260" t="s">
        <v>55</v>
      </c>
      <c r="Q817" s="288"/>
      <c r="R817" s="258" t="s">
        <v>55</v>
      </c>
      <c r="S817" s="259"/>
      <c r="T817" s="289" t="s">
        <v>55</v>
      </c>
      <c r="U817" s="290"/>
      <c r="V817" s="291"/>
    </row>
    <row r="818" spans="1:22" ht="24">
      <c r="A818" s="216" t="s">
        <v>70</v>
      </c>
      <c r="B818" s="230">
        <v>1040510000</v>
      </c>
      <c r="C818" s="303" t="s">
        <v>685</v>
      </c>
      <c r="D818" s="224"/>
      <c r="E818" s="220" t="s">
        <v>750</v>
      </c>
      <c r="F818" s="221" t="s">
        <v>751</v>
      </c>
      <c r="G818" s="222" t="str">
        <f t="shared" si="12"/>
        <v>Medical Scissors, Bandage Scissor - made of stainless steel &amp; 14/18 cm</v>
      </c>
      <c r="H818" s="223"/>
      <c r="I818" s="253">
        <v>4</v>
      </c>
      <c r="J818" s="254" t="s">
        <v>44</v>
      </c>
      <c r="K818" s="261">
        <v>250</v>
      </c>
      <c r="L818" s="256">
        <f>Table260616263656667686970717273747577787980818283757_34[[#This Row],[unit Price]]*Table260616263656667686970717273747577787980818283757_34[[#This Row],[TOTAL QUANTITY
(2021 Proposal)]]</f>
        <v>1000</v>
      </c>
      <c r="M818" s="257">
        <v>4</v>
      </c>
      <c r="N818" s="258">
        <v>1000</v>
      </c>
      <c r="O818" s="259"/>
      <c r="P818" s="260" t="s">
        <v>55</v>
      </c>
      <c r="Q818" s="288"/>
      <c r="R818" s="258" t="s">
        <v>55</v>
      </c>
      <c r="S818" s="259"/>
      <c r="T818" s="289" t="s">
        <v>55</v>
      </c>
      <c r="U818" s="290"/>
      <c r="V818" s="291"/>
    </row>
    <row r="819" spans="1:22">
      <c r="A819" s="216" t="s">
        <v>70</v>
      </c>
      <c r="B819" s="230">
        <v>1040510000</v>
      </c>
      <c r="C819" s="303" t="s">
        <v>685</v>
      </c>
      <c r="D819" s="224"/>
      <c r="E819" s="220" t="s">
        <v>750</v>
      </c>
      <c r="F819" s="221" t="s">
        <v>752</v>
      </c>
      <c r="G819" s="222" t="str">
        <f t="shared" si="12"/>
        <v>Medical Scissors, Mayo Scissor, regular size</v>
      </c>
      <c r="H819" s="223"/>
      <c r="I819" s="253">
        <v>4</v>
      </c>
      <c r="J819" s="254" t="s">
        <v>44</v>
      </c>
      <c r="K819" s="261">
        <v>2000</v>
      </c>
      <c r="L819" s="256">
        <f>Table260616263656667686970717273747577787980818283757_34[[#This Row],[unit Price]]*Table260616263656667686970717273747577787980818283757_34[[#This Row],[TOTAL QUANTITY
(2021 Proposal)]]</f>
        <v>8000</v>
      </c>
      <c r="M819" s="257">
        <v>4</v>
      </c>
      <c r="N819" s="258">
        <v>8000</v>
      </c>
      <c r="O819" s="259"/>
      <c r="P819" s="260" t="s">
        <v>55</v>
      </c>
      <c r="Q819" s="288"/>
      <c r="R819" s="258" t="s">
        <v>55</v>
      </c>
      <c r="S819" s="259"/>
      <c r="T819" s="289" t="s">
        <v>55</v>
      </c>
      <c r="U819" s="290"/>
      <c r="V819" s="291"/>
    </row>
    <row r="820" spans="1:22">
      <c r="A820" s="216" t="s">
        <v>70</v>
      </c>
      <c r="B820" s="230">
        <v>1040510000</v>
      </c>
      <c r="C820" s="303" t="s">
        <v>685</v>
      </c>
      <c r="D820" s="224"/>
      <c r="E820" s="220" t="s">
        <v>787</v>
      </c>
      <c r="F820" s="221" t="s">
        <v>787</v>
      </c>
      <c r="G820" s="222" t="str">
        <f t="shared" si="12"/>
        <v>Needle Holder, Needle Holder</v>
      </c>
      <c r="H820" s="223"/>
      <c r="I820" s="253">
        <v>2</v>
      </c>
      <c r="J820" s="254" t="s">
        <v>44</v>
      </c>
      <c r="K820" s="261">
        <v>2000</v>
      </c>
      <c r="L820" s="256">
        <f>Table260616263656667686970717273747577787980818283757_34[[#This Row],[unit Price]]*Table260616263656667686970717273747577787980818283757_34[[#This Row],[TOTAL QUANTITY
(2021 Proposal)]]</f>
        <v>4000</v>
      </c>
      <c r="M820" s="257">
        <v>2</v>
      </c>
      <c r="N820" s="258">
        <v>4000</v>
      </c>
      <c r="O820" s="259"/>
      <c r="P820" s="260" t="s">
        <v>55</v>
      </c>
      <c r="Q820" s="288"/>
      <c r="R820" s="258" t="s">
        <v>55</v>
      </c>
      <c r="S820" s="259"/>
      <c r="T820" s="289" t="s">
        <v>55</v>
      </c>
      <c r="U820" s="290"/>
      <c r="V820" s="291"/>
    </row>
    <row r="821" spans="1:22">
      <c r="A821" s="216" t="s">
        <v>70</v>
      </c>
      <c r="B821" s="230">
        <v>1040510000</v>
      </c>
      <c r="C821" s="303" t="s">
        <v>685</v>
      </c>
      <c r="D821" s="224"/>
      <c r="E821" s="220" t="s">
        <v>797</v>
      </c>
      <c r="F821" s="221" t="s">
        <v>797</v>
      </c>
      <c r="G821" s="222" t="str">
        <f t="shared" si="12"/>
        <v>Neurologic Hammer, Neurologic Hammer</v>
      </c>
      <c r="H821" s="223"/>
      <c r="I821" s="253">
        <v>1</v>
      </c>
      <c r="J821" s="254" t="s">
        <v>44</v>
      </c>
      <c r="K821" s="261">
        <v>600</v>
      </c>
      <c r="L821" s="256">
        <f>Table260616263656667686970717273747577787980818283757_34[[#This Row],[unit Price]]*Table260616263656667686970717273747577787980818283757_34[[#This Row],[TOTAL QUANTITY
(2021 Proposal)]]</f>
        <v>600</v>
      </c>
      <c r="M821" s="257">
        <v>1</v>
      </c>
      <c r="N821" s="258">
        <v>600</v>
      </c>
      <c r="O821" s="259"/>
      <c r="P821" s="260" t="s">
        <v>55</v>
      </c>
      <c r="Q821" s="288"/>
      <c r="R821" s="258" t="s">
        <v>55</v>
      </c>
      <c r="S821" s="259"/>
      <c r="T821" s="289" t="s">
        <v>55</v>
      </c>
      <c r="U821" s="290"/>
      <c r="V821" s="291"/>
    </row>
    <row r="822" spans="1:22">
      <c r="A822" s="216" t="s">
        <v>70</v>
      </c>
      <c r="B822" s="230">
        <v>1040510000</v>
      </c>
      <c r="C822" s="303" t="s">
        <v>685</v>
      </c>
      <c r="D822" s="224"/>
      <c r="E822" s="220" t="s">
        <v>753</v>
      </c>
      <c r="F822" s="221" t="s">
        <v>754</v>
      </c>
      <c r="G822" s="222" t="str">
        <f t="shared" si="12"/>
        <v>Oxygen regulator, Oxygen Regulator</v>
      </c>
      <c r="H822" s="223"/>
      <c r="I822" s="253">
        <v>2</v>
      </c>
      <c r="J822" s="254" t="s">
        <v>501</v>
      </c>
      <c r="K822" s="261">
        <v>4500</v>
      </c>
      <c r="L822" s="256">
        <f>Table260616263656667686970717273747577787980818283757_34[[#This Row],[unit Price]]*Table260616263656667686970717273747577787980818283757_34[[#This Row],[TOTAL QUANTITY
(2021 Proposal)]]</f>
        <v>9000</v>
      </c>
      <c r="M822" s="257">
        <v>1</v>
      </c>
      <c r="N822" s="258">
        <v>4500</v>
      </c>
      <c r="O822" s="259"/>
      <c r="P822" s="260" t="s">
        <v>55</v>
      </c>
      <c r="Q822" s="288">
        <v>1</v>
      </c>
      <c r="R822" s="258">
        <v>4500</v>
      </c>
      <c r="S822" s="259"/>
      <c r="T822" s="289" t="s">
        <v>55</v>
      </c>
      <c r="U822" s="290"/>
      <c r="V822" s="291"/>
    </row>
    <row r="823" spans="1:22" ht="36">
      <c r="A823" s="216" t="s">
        <v>70</v>
      </c>
      <c r="B823" s="230">
        <v>1040510000</v>
      </c>
      <c r="C823" s="303" t="s">
        <v>685</v>
      </c>
      <c r="D823" s="224"/>
      <c r="E823" s="220" t="s">
        <v>730</v>
      </c>
      <c r="F823" s="221" t="s">
        <v>731</v>
      </c>
      <c r="G823" s="222" t="str">
        <f t="shared" si="12"/>
        <v>Peak Flow Meter, Peak Flow Meter, Microlife ec-9665, PF 100 peak Flow Meter for Spirometry with FEV1, white &amp; blue, pedia &amp; adult</v>
      </c>
      <c r="H823" s="223"/>
      <c r="I823" s="253">
        <v>2</v>
      </c>
      <c r="J823" s="254" t="s">
        <v>562</v>
      </c>
      <c r="K823" s="261">
        <v>10000</v>
      </c>
      <c r="L823" s="256">
        <f>Table260616263656667686970717273747577787980818283757_34[[#This Row],[unit Price]]*Table260616263656667686970717273747577787980818283757_34[[#This Row],[TOTAL QUANTITY
(2021 Proposal)]]</f>
        <v>20000</v>
      </c>
      <c r="M823" s="257">
        <v>2</v>
      </c>
      <c r="N823" s="258">
        <v>20000</v>
      </c>
      <c r="O823" s="259"/>
      <c r="P823" s="260" t="s">
        <v>55</v>
      </c>
      <c r="Q823" s="288"/>
      <c r="R823" s="258" t="s">
        <v>55</v>
      </c>
      <c r="S823" s="259"/>
      <c r="T823" s="289" t="s">
        <v>55</v>
      </c>
      <c r="U823" s="290"/>
      <c r="V823" s="291"/>
    </row>
    <row r="824" spans="1:22">
      <c r="A824" s="216" t="s">
        <v>70</v>
      </c>
      <c r="B824" s="230">
        <v>1040510000</v>
      </c>
      <c r="C824" s="303" t="s">
        <v>685</v>
      </c>
      <c r="D824" s="224"/>
      <c r="E824" s="220" t="s">
        <v>732</v>
      </c>
      <c r="F824" s="221" t="s">
        <v>798</v>
      </c>
      <c r="G824" s="222" t="str">
        <f t="shared" si="12"/>
        <v>Placenta Bowl, Thermometer, Non-mecurial</v>
      </c>
      <c r="H824" s="223"/>
      <c r="I824" s="253">
        <v>4</v>
      </c>
      <c r="J824" s="254" t="s">
        <v>501</v>
      </c>
      <c r="K824" s="261">
        <v>100</v>
      </c>
      <c r="L824" s="256">
        <f>Table260616263656667686970717273747577787980818283757_34[[#This Row],[unit Price]]*Table260616263656667686970717273747577787980818283757_34[[#This Row],[TOTAL QUANTITY
(2021 Proposal)]]</f>
        <v>400</v>
      </c>
      <c r="M824" s="257">
        <v>2</v>
      </c>
      <c r="N824" s="258">
        <v>200</v>
      </c>
      <c r="O824" s="259"/>
      <c r="P824" s="260" t="s">
        <v>55</v>
      </c>
      <c r="Q824" s="288">
        <v>2</v>
      </c>
      <c r="R824" s="258">
        <v>200</v>
      </c>
      <c r="S824" s="259"/>
      <c r="T824" s="289" t="s">
        <v>55</v>
      </c>
      <c r="U824" s="290"/>
      <c r="V824" s="291"/>
    </row>
    <row r="825" spans="1:22">
      <c r="A825" s="216" t="s">
        <v>70</v>
      </c>
      <c r="B825" s="230">
        <v>1040510000</v>
      </c>
      <c r="C825" s="303" t="s">
        <v>685</v>
      </c>
      <c r="D825" s="224"/>
      <c r="E825" s="220" t="s">
        <v>696</v>
      </c>
      <c r="F825" s="221" t="s">
        <v>696</v>
      </c>
      <c r="G825" s="222" t="str">
        <f t="shared" si="12"/>
        <v>Pulse Oximeter, Pulse Oximeter</v>
      </c>
      <c r="H825" s="223">
        <v>1</v>
      </c>
      <c r="I825" s="253">
        <v>1</v>
      </c>
      <c r="J825" s="254" t="s">
        <v>501</v>
      </c>
      <c r="K825" s="261">
        <v>600</v>
      </c>
      <c r="L825" s="256">
        <f>Table260616263656667686970717273747577787980818283757_34[[#This Row],[unit Price]]*Table260616263656667686970717273747577787980818283757_34[[#This Row],[TOTAL QUANTITY
(2021 Proposal)]]</f>
        <v>600</v>
      </c>
      <c r="M825" s="257">
        <v>1</v>
      </c>
      <c r="N825" s="258">
        <v>600</v>
      </c>
      <c r="O825" s="259"/>
      <c r="P825" s="260" t="s">
        <v>55</v>
      </c>
      <c r="Q825" s="288"/>
      <c r="R825" s="258" t="s">
        <v>55</v>
      </c>
      <c r="S825" s="259"/>
      <c r="T825" s="289" t="s">
        <v>55</v>
      </c>
      <c r="U825" s="290"/>
      <c r="V825" s="291"/>
    </row>
    <row r="826" spans="1:22">
      <c r="A826" s="216" t="s">
        <v>70</v>
      </c>
      <c r="B826" s="230">
        <v>1040510000</v>
      </c>
      <c r="C826" s="303" t="s">
        <v>685</v>
      </c>
      <c r="D826" s="224"/>
      <c r="E826" s="220" t="s">
        <v>799</v>
      </c>
      <c r="F826" s="221" t="s">
        <v>799</v>
      </c>
      <c r="G826" s="222" t="str">
        <f t="shared" si="12"/>
        <v>Sterilizer, Sterilizer</v>
      </c>
      <c r="H826" s="223"/>
      <c r="I826" s="253">
        <v>1</v>
      </c>
      <c r="J826" s="254" t="s">
        <v>501</v>
      </c>
      <c r="K826" s="261">
        <v>5000</v>
      </c>
      <c r="L826" s="256">
        <f>Table260616263656667686970717273747577787980818283757_34[[#This Row],[unit Price]]*Table260616263656667686970717273747577787980818283757_34[[#This Row],[TOTAL QUANTITY
(2021 Proposal)]]</f>
        <v>5000</v>
      </c>
      <c r="M826" s="257">
        <v>1</v>
      </c>
      <c r="N826" s="258">
        <v>5000</v>
      </c>
      <c r="O826" s="259"/>
      <c r="P826" s="260" t="s">
        <v>55</v>
      </c>
      <c r="Q826" s="288"/>
      <c r="R826" s="258" t="s">
        <v>55</v>
      </c>
      <c r="S826" s="259"/>
      <c r="T826" s="289" t="s">
        <v>55</v>
      </c>
      <c r="U826" s="290"/>
      <c r="V826" s="291"/>
    </row>
    <row r="827" spans="1:22">
      <c r="A827" s="216" t="s">
        <v>70</v>
      </c>
      <c r="B827" s="230">
        <v>1040510000</v>
      </c>
      <c r="C827" s="303" t="s">
        <v>685</v>
      </c>
      <c r="D827" s="224"/>
      <c r="E827" s="220" t="s">
        <v>757</v>
      </c>
      <c r="F827" s="221" t="s">
        <v>789</v>
      </c>
      <c r="G827" s="222" t="str">
        <f t="shared" si="12"/>
        <v>Stethoscope, Neonatal Stethoscope</v>
      </c>
      <c r="H827" s="223"/>
      <c r="I827" s="253">
        <v>1</v>
      </c>
      <c r="J827" s="254" t="s">
        <v>501</v>
      </c>
      <c r="K827" s="261">
        <v>3000</v>
      </c>
      <c r="L827" s="256">
        <f>Table260616263656667686970717273747577787980818283757_34[[#This Row],[unit Price]]*Table260616263656667686970717273747577787980818283757_34[[#This Row],[TOTAL QUANTITY
(2021 Proposal)]]</f>
        <v>3000</v>
      </c>
      <c r="M827" s="257">
        <v>1</v>
      </c>
      <c r="N827" s="258">
        <v>3000</v>
      </c>
      <c r="O827" s="259"/>
      <c r="P827" s="260" t="s">
        <v>55</v>
      </c>
      <c r="Q827" s="288"/>
      <c r="R827" s="258" t="s">
        <v>55</v>
      </c>
      <c r="S827" s="259"/>
      <c r="T827" s="289" t="s">
        <v>55</v>
      </c>
      <c r="U827" s="290"/>
      <c r="V827" s="291"/>
    </row>
    <row r="828" spans="1:22" ht="24">
      <c r="A828" s="216" t="s">
        <v>70</v>
      </c>
      <c r="B828" s="230">
        <v>1040510000</v>
      </c>
      <c r="C828" s="303" t="s">
        <v>685</v>
      </c>
      <c r="D828" s="224"/>
      <c r="E828" s="220" t="s">
        <v>757</v>
      </c>
      <c r="F828" s="221" t="s">
        <v>758</v>
      </c>
      <c r="G828" s="222" t="str">
        <f t="shared" si="12"/>
        <v>Stethoscope, Stethoscope with adult and pediatric diaphragm</v>
      </c>
      <c r="H828" s="223"/>
      <c r="I828" s="253">
        <v>1</v>
      </c>
      <c r="J828" s="254" t="s">
        <v>44</v>
      </c>
      <c r="K828" s="261">
        <v>14000</v>
      </c>
      <c r="L828" s="256">
        <f>Table260616263656667686970717273747577787980818283757_34[[#This Row],[unit Price]]*Table260616263656667686970717273747577787980818283757_34[[#This Row],[TOTAL QUANTITY
(2021 Proposal)]]</f>
        <v>14000</v>
      </c>
      <c r="M828" s="257">
        <v>1</v>
      </c>
      <c r="N828" s="258">
        <v>14000</v>
      </c>
      <c r="O828" s="259"/>
      <c r="P828" s="260" t="s">
        <v>55</v>
      </c>
      <c r="Q828" s="288"/>
      <c r="R828" s="258" t="s">
        <v>55</v>
      </c>
      <c r="S828" s="259"/>
      <c r="T828" s="289" t="s">
        <v>55</v>
      </c>
      <c r="U828" s="290"/>
      <c r="V828" s="291"/>
    </row>
    <row r="829" spans="1:22">
      <c r="A829" s="216" t="s">
        <v>70</v>
      </c>
      <c r="B829" s="230">
        <v>1040510000</v>
      </c>
      <c r="C829" s="303" t="s">
        <v>685</v>
      </c>
      <c r="D829" s="224"/>
      <c r="E829" s="220" t="s">
        <v>507</v>
      </c>
      <c r="F829" s="221" t="s">
        <v>790</v>
      </c>
      <c r="G829" s="222" t="str">
        <f t="shared" si="12"/>
        <v>Table, Mayo Table w/ tray</v>
      </c>
      <c r="H829" s="223">
        <v>2</v>
      </c>
      <c r="I829" s="253">
        <v>2</v>
      </c>
      <c r="J829" s="254" t="s">
        <v>36</v>
      </c>
      <c r="K829" s="261">
        <v>3000</v>
      </c>
      <c r="L829" s="256">
        <f>Table260616263656667686970717273747577787980818283757_34[[#This Row],[unit Price]]*Table260616263656667686970717273747577787980818283757_34[[#This Row],[TOTAL QUANTITY
(2021 Proposal)]]</f>
        <v>6000</v>
      </c>
      <c r="M829" s="257">
        <v>2</v>
      </c>
      <c r="N829" s="258">
        <v>6000</v>
      </c>
      <c r="O829" s="259"/>
      <c r="P829" s="260" t="s">
        <v>55</v>
      </c>
      <c r="Q829" s="288"/>
      <c r="R829" s="258" t="s">
        <v>55</v>
      </c>
      <c r="S829" s="259"/>
      <c r="T829" s="289" t="s">
        <v>55</v>
      </c>
      <c r="U829" s="290"/>
      <c r="V829" s="291"/>
    </row>
    <row r="830" spans="1:22" ht="24">
      <c r="A830" s="216" t="s">
        <v>70</v>
      </c>
      <c r="B830" s="230">
        <v>1040510000</v>
      </c>
      <c r="C830" s="303" t="s">
        <v>685</v>
      </c>
      <c r="D830" s="224"/>
      <c r="E830" s="220" t="s">
        <v>764</v>
      </c>
      <c r="F830" s="221" t="s">
        <v>765</v>
      </c>
      <c r="G830" s="222" t="str">
        <f t="shared" si="12"/>
        <v>Vaginal Speculum, Vaginal speculum, different sizes, stainless steel</v>
      </c>
      <c r="H830" s="223"/>
      <c r="I830" s="253">
        <v>12</v>
      </c>
      <c r="J830" s="254" t="s">
        <v>36</v>
      </c>
      <c r="K830" s="261">
        <v>5000</v>
      </c>
      <c r="L830" s="256">
        <f>Table260616263656667686970717273747577787980818283757_34[[#This Row],[unit Price]]*Table260616263656667686970717273747577787980818283757_34[[#This Row],[TOTAL QUANTITY
(2021 Proposal)]]</f>
        <v>60000</v>
      </c>
      <c r="M830" s="257">
        <v>6</v>
      </c>
      <c r="N830" s="258">
        <v>30000</v>
      </c>
      <c r="O830" s="259"/>
      <c r="P830" s="260" t="s">
        <v>55</v>
      </c>
      <c r="Q830" s="288">
        <v>6</v>
      </c>
      <c r="R830" s="258">
        <v>30000</v>
      </c>
      <c r="S830" s="259"/>
      <c r="T830" s="289" t="s">
        <v>55</v>
      </c>
      <c r="U830" s="290"/>
      <c r="V830" s="291"/>
    </row>
    <row r="831" spans="1:22" ht="24">
      <c r="A831" s="216" t="s">
        <v>70</v>
      </c>
      <c r="B831" s="230">
        <v>1040510000</v>
      </c>
      <c r="C831" s="303" t="s">
        <v>685</v>
      </c>
      <c r="D831" s="224"/>
      <c r="E831" s="220" t="s">
        <v>800</v>
      </c>
      <c r="F831" s="221">
        <v>0</v>
      </c>
      <c r="G831" s="222" t="str">
        <f t="shared" si="12"/>
        <v>Weighing Scale manual, infant, 0</v>
      </c>
      <c r="H831" s="223"/>
      <c r="I831" s="253">
        <v>1</v>
      </c>
      <c r="J831" s="254" t="s">
        <v>501</v>
      </c>
      <c r="K831" s="261">
        <v>1500</v>
      </c>
      <c r="L831" s="256">
        <f>Table260616263656667686970717273747577787980818283757_34[[#This Row],[unit Price]]*Table260616263656667686970717273747577787980818283757_34[[#This Row],[TOTAL QUANTITY
(2021 Proposal)]]</f>
        <v>1500</v>
      </c>
      <c r="M831" s="257">
        <v>1</v>
      </c>
      <c r="N831" s="258">
        <v>1500</v>
      </c>
      <c r="O831" s="259"/>
      <c r="P831" s="260" t="s">
        <v>55</v>
      </c>
      <c r="Q831" s="288"/>
      <c r="R831" s="258" t="s">
        <v>55</v>
      </c>
      <c r="S831" s="259"/>
      <c r="T831" s="289" t="s">
        <v>55</v>
      </c>
      <c r="U831" s="290"/>
      <c r="V831" s="291"/>
    </row>
    <row r="832" spans="1:22">
      <c r="A832" s="216" t="s">
        <v>498</v>
      </c>
      <c r="B832" s="230">
        <v>1040510000</v>
      </c>
      <c r="C832" s="303" t="s">
        <v>685</v>
      </c>
      <c r="D832" s="224"/>
      <c r="E832" s="220" t="s">
        <v>741</v>
      </c>
      <c r="F832" s="221" t="s">
        <v>742</v>
      </c>
      <c r="G832" s="222" t="str">
        <f t="shared" si="12"/>
        <v>Bed Pan, Bed Pan Stainless for female</v>
      </c>
      <c r="H832" s="223"/>
      <c r="I832" s="253">
        <v>2</v>
      </c>
      <c r="J832" s="254" t="s">
        <v>501</v>
      </c>
      <c r="K832" s="261">
        <v>1000</v>
      </c>
      <c r="L832" s="256">
        <f>Table260616263656667686970717273747577787980818283757_34[[#This Row],[unit Price]]*Table260616263656667686970717273747577787980818283757_34[[#This Row],[TOTAL QUANTITY
(2021 Proposal)]]</f>
        <v>2000</v>
      </c>
      <c r="M832" s="257">
        <v>1</v>
      </c>
      <c r="N832" s="258">
        <v>1000</v>
      </c>
      <c r="O832" s="259">
        <v>1</v>
      </c>
      <c r="P832" s="260">
        <v>1000</v>
      </c>
      <c r="Q832" s="288"/>
      <c r="R832" s="258" t="s">
        <v>55</v>
      </c>
      <c r="S832" s="259"/>
      <c r="T832" s="289" t="s">
        <v>55</v>
      </c>
      <c r="U832" s="290"/>
      <c r="V832" s="291"/>
    </row>
    <row r="833" spans="1:22">
      <c r="A833" s="216" t="s">
        <v>498</v>
      </c>
      <c r="B833" s="230">
        <v>1040510000</v>
      </c>
      <c r="C833" s="303" t="s">
        <v>685</v>
      </c>
      <c r="D833" s="224"/>
      <c r="E833" s="220" t="s">
        <v>743</v>
      </c>
      <c r="F833" s="221" t="s">
        <v>767</v>
      </c>
      <c r="G833" s="222" t="str">
        <f t="shared" si="12"/>
        <v xml:space="preserve">BP Apparatus, BP Apparatus, adult </v>
      </c>
      <c r="H833" s="223"/>
      <c r="I833" s="253">
        <v>2</v>
      </c>
      <c r="J833" s="254" t="s">
        <v>36</v>
      </c>
      <c r="K833" s="261">
        <v>800</v>
      </c>
      <c r="L833" s="256">
        <f>Table260616263656667686970717273747577787980818283757_34[[#This Row],[unit Price]]*Table260616263656667686970717273747577787980818283757_34[[#This Row],[TOTAL QUANTITY
(2021 Proposal)]]</f>
        <v>1600</v>
      </c>
      <c r="M833" s="257">
        <v>1</v>
      </c>
      <c r="N833" s="258">
        <v>800</v>
      </c>
      <c r="O833" s="259">
        <v>0</v>
      </c>
      <c r="P833" s="260">
        <v>0</v>
      </c>
      <c r="Q833" s="288">
        <v>1</v>
      </c>
      <c r="R833" s="258">
        <v>800</v>
      </c>
      <c r="S833" s="259"/>
      <c r="T833" s="289" t="s">
        <v>55</v>
      </c>
      <c r="U833" s="290"/>
      <c r="V833" s="291"/>
    </row>
    <row r="834" spans="1:22">
      <c r="A834" s="216" t="s">
        <v>498</v>
      </c>
      <c r="B834" s="230">
        <v>1040510000</v>
      </c>
      <c r="C834" s="303" t="s">
        <v>685</v>
      </c>
      <c r="D834" s="224"/>
      <c r="E834" s="220" t="s">
        <v>743</v>
      </c>
      <c r="F834" s="221" t="s">
        <v>745</v>
      </c>
      <c r="G834" s="222" t="str">
        <f t="shared" si="12"/>
        <v>BP Apparatus, BP Apparatus, pedia</v>
      </c>
      <c r="H834" s="223"/>
      <c r="I834" s="253">
        <v>2</v>
      </c>
      <c r="J834" s="254" t="s">
        <v>36</v>
      </c>
      <c r="K834" s="261">
        <v>2000</v>
      </c>
      <c r="L834" s="256">
        <f>Table260616263656667686970717273747577787980818283757_34[[#This Row],[unit Price]]*Table260616263656667686970717273747577787980818283757_34[[#This Row],[TOTAL QUANTITY
(2021 Proposal)]]</f>
        <v>4000</v>
      </c>
      <c r="M834" s="257">
        <v>1</v>
      </c>
      <c r="N834" s="258">
        <v>2000</v>
      </c>
      <c r="O834" s="259">
        <v>0</v>
      </c>
      <c r="P834" s="260">
        <v>0</v>
      </c>
      <c r="Q834" s="288">
        <v>1</v>
      </c>
      <c r="R834" s="258">
        <v>2000</v>
      </c>
      <c r="S834" s="259"/>
      <c r="T834" s="289" t="s">
        <v>55</v>
      </c>
      <c r="U834" s="290"/>
      <c r="V834" s="291"/>
    </row>
    <row r="835" spans="1:22">
      <c r="A835" s="216" t="s">
        <v>498</v>
      </c>
      <c r="B835" s="230">
        <v>1040510000</v>
      </c>
      <c r="C835" s="303" t="s">
        <v>685</v>
      </c>
      <c r="D835" s="224"/>
      <c r="E835" s="220" t="s">
        <v>695</v>
      </c>
      <c r="F835" s="221" t="s">
        <v>772</v>
      </c>
      <c r="G835" s="222" t="str">
        <f t="shared" si="12"/>
        <v>Calibration of Equipment, Fetal Doppler</v>
      </c>
      <c r="H835" s="223"/>
      <c r="I835" s="253">
        <v>1</v>
      </c>
      <c r="J835" s="254" t="s">
        <v>562</v>
      </c>
      <c r="K835" s="261">
        <v>4000</v>
      </c>
      <c r="L835" s="256">
        <f>Table260616263656667686970717273747577787980818283757_34[[#This Row],[unit Price]]*Table260616263656667686970717273747577787980818283757_34[[#This Row],[TOTAL QUANTITY
(2021 Proposal)]]</f>
        <v>4000</v>
      </c>
      <c r="M835" s="257">
        <v>1</v>
      </c>
      <c r="N835" s="258">
        <v>4000</v>
      </c>
      <c r="O835" s="259"/>
      <c r="P835" s="260" t="s">
        <v>55</v>
      </c>
      <c r="Q835" s="288"/>
      <c r="R835" s="258" t="s">
        <v>55</v>
      </c>
      <c r="S835" s="259"/>
      <c r="T835" s="289" t="s">
        <v>55</v>
      </c>
      <c r="U835" s="290"/>
      <c r="V835" s="291"/>
    </row>
    <row r="836" spans="1:22">
      <c r="A836" s="216" t="s">
        <v>498</v>
      </c>
      <c r="B836" s="230">
        <v>1040510000</v>
      </c>
      <c r="C836" s="303" t="s">
        <v>685</v>
      </c>
      <c r="D836" s="224"/>
      <c r="E836" s="220" t="s">
        <v>695</v>
      </c>
      <c r="F836" s="221" t="s">
        <v>775</v>
      </c>
      <c r="G836" s="222" t="str">
        <f t="shared" si="12"/>
        <v>Calibration of Equipment, Laryngoscope</v>
      </c>
      <c r="H836" s="223"/>
      <c r="I836" s="253">
        <v>1</v>
      </c>
      <c r="J836" s="254" t="s">
        <v>562</v>
      </c>
      <c r="K836" s="261">
        <v>1500</v>
      </c>
      <c r="L836" s="256">
        <f>Table260616263656667686970717273747577787980818283757_34[[#This Row],[unit Price]]*Table260616263656667686970717273747577787980818283757_34[[#This Row],[TOTAL QUANTITY
(2021 Proposal)]]</f>
        <v>1500</v>
      </c>
      <c r="M836" s="257">
        <v>1</v>
      </c>
      <c r="N836" s="258">
        <v>1500</v>
      </c>
      <c r="O836" s="259"/>
      <c r="P836" s="260" t="s">
        <v>55</v>
      </c>
      <c r="Q836" s="288"/>
      <c r="R836" s="258" t="s">
        <v>55</v>
      </c>
      <c r="S836" s="259"/>
      <c r="T836" s="289" t="s">
        <v>55</v>
      </c>
      <c r="U836" s="290"/>
      <c r="V836" s="291"/>
    </row>
    <row r="837" spans="1:22">
      <c r="A837" s="216" t="s">
        <v>498</v>
      </c>
      <c r="B837" s="230">
        <v>1040510000</v>
      </c>
      <c r="C837" s="303" t="s">
        <v>685</v>
      </c>
      <c r="D837" s="224"/>
      <c r="E837" s="220" t="s">
        <v>695</v>
      </c>
      <c r="F837" s="221" t="s">
        <v>801</v>
      </c>
      <c r="G837" s="222" t="str">
        <f t="shared" si="12"/>
        <v>Calibration of Equipment, Suction Machine</v>
      </c>
      <c r="H837" s="223"/>
      <c r="I837" s="253">
        <v>2</v>
      </c>
      <c r="J837" s="254" t="s">
        <v>562</v>
      </c>
      <c r="K837" s="261">
        <v>2000</v>
      </c>
      <c r="L837" s="256">
        <f>Table260616263656667686970717273747577787980818283757_34[[#This Row],[unit Price]]*Table260616263656667686970717273747577787980818283757_34[[#This Row],[TOTAL QUANTITY
(2021 Proposal)]]</f>
        <v>4000</v>
      </c>
      <c r="M837" s="257">
        <v>1</v>
      </c>
      <c r="N837" s="258">
        <v>2000</v>
      </c>
      <c r="O837" s="259">
        <v>0</v>
      </c>
      <c r="P837" s="260">
        <v>0</v>
      </c>
      <c r="Q837" s="288">
        <v>1</v>
      </c>
      <c r="R837" s="258">
        <v>2000</v>
      </c>
      <c r="S837" s="259"/>
      <c r="T837" s="289" t="s">
        <v>55</v>
      </c>
      <c r="U837" s="290"/>
      <c r="V837" s="291"/>
    </row>
    <row r="838" spans="1:22" ht="24">
      <c r="A838" s="216" t="s">
        <v>498</v>
      </c>
      <c r="B838" s="230">
        <v>1040510000</v>
      </c>
      <c r="C838" s="303" t="s">
        <v>685</v>
      </c>
      <c r="D838" s="224"/>
      <c r="E838" s="220" t="s">
        <v>699</v>
      </c>
      <c r="F838" s="221" t="s">
        <v>700</v>
      </c>
      <c r="G838" s="222" t="str">
        <f t="shared" si="12"/>
        <v>Glucometer, Glucometer with strips, with accessible strip refill</v>
      </c>
      <c r="H838" s="223"/>
      <c r="I838" s="253">
        <v>1</v>
      </c>
      <c r="J838" s="254" t="s">
        <v>36</v>
      </c>
      <c r="K838" s="261">
        <v>3500</v>
      </c>
      <c r="L838" s="256">
        <f>Table260616263656667686970717273747577787980818283757_34[[#This Row],[unit Price]]*Table260616263656667686970717273747577787980818283757_34[[#This Row],[TOTAL QUANTITY
(2021 Proposal)]]</f>
        <v>3500</v>
      </c>
      <c r="M838" s="257">
        <v>1</v>
      </c>
      <c r="N838" s="258">
        <v>3500</v>
      </c>
      <c r="O838" s="259"/>
      <c r="P838" s="260" t="s">
        <v>55</v>
      </c>
      <c r="Q838" s="288"/>
      <c r="R838" s="258" t="s">
        <v>55</v>
      </c>
      <c r="S838" s="259"/>
      <c r="T838" s="289" t="s">
        <v>55</v>
      </c>
      <c r="U838" s="290"/>
      <c r="V838" s="291"/>
    </row>
    <row r="839" spans="1:22">
      <c r="A839" s="216" t="s">
        <v>498</v>
      </c>
      <c r="B839" s="230">
        <v>1040510000</v>
      </c>
      <c r="C839" s="303" t="s">
        <v>685</v>
      </c>
      <c r="D839" s="224"/>
      <c r="E839" s="220" t="s">
        <v>726</v>
      </c>
      <c r="F839" s="221" t="s">
        <v>726</v>
      </c>
      <c r="G839" s="222" t="str">
        <f t="shared" si="12"/>
        <v>Hand Dryer, Hand Dryer</v>
      </c>
      <c r="H839" s="223"/>
      <c r="I839" s="253">
        <v>1</v>
      </c>
      <c r="J839" s="254" t="s">
        <v>44</v>
      </c>
      <c r="K839" s="261">
        <v>2500</v>
      </c>
      <c r="L839" s="256">
        <f>Table260616263656667686970717273747577787980818283757_34[[#This Row],[unit Price]]*Table260616263656667686970717273747577787980818283757_34[[#This Row],[TOTAL QUANTITY
(2021 Proposal)]]</f>
        <v>2500</v>
      </c>
      <c r="M839" s="257">
        <v>1</v>
      </c>
      <c r="N839" s="258">
        <v>2500</v>
      </c>
      <c r="O839" s="259"/>
      <c r="P839" s="260" t="s">
        <v>55</v>
      </c>
      <c r="Q839" s="288"/>
      <c r="R839" s="258" t="s">
        <v>55</v>
      </c>
      <c r="S839" s="259"/>
      <c r="T839" s="289" t="s">
        <v>55</v>
      </c>
      <c r="U839" s="290"/>
      <c r="V839" s="291"/>
    </row>
    <row r="840" spans="1:22" ht="36">
      <c r="A840" s="216" t="s">
        <v>498</v>
      </c>
      <c r="B840" s="230">
        <v>1040510000</v>
      </c>
      <c r="C840" s="303" t="s">
        <v>685</v>
      </c>
      <c r="D840" s="224"/>
      <c r="E840" s="220" t="s">
        <v>727</v>
      </c>
      <c r="F840" s="221" t="s">
        <v>55</v>
      </c>
      <c r="G840" s="222" t="str">
        <f t="shared" si="12"/>
        <v xml:space="preserve">Instrument/Mayo TableInstrument/Mayo Table, </v>
      </c>
      <c r="H840" s="223"/>
      <c r="I840" s="253">
        <v>2</v>
      </c>
      <c r="J840" s="254" t="s">
        <v>501</v>
      </c>
      <c r="K840" s="261">
        <v>6000</v>
      </c>
      <c r="L840" s="256">
        <f>Table260616263656667686970717273747577787980818283757_34[[#This Row],[unit Price]]*Table260616263656667686970717273747577787980818283757_34[[#This Row],[TOTAL QUANTITY
(2021 Proposal)]]</f>
        <v>12000</v>
      </c>
      <c r="M840" s="257">
        <v>1</v>
      </c>
      <c r="N840" s="258">
        <v>6000</v>
      </c>
      <c r="O840" s="259"/>
      <c r="P840" s="260" t="s">
        <v>55</v>
      </c>
      <c r="Q840" s="288">
        <v>1</v>
      </c>
      <c r="R840" s="258">
        <v>6000</v>
      </c>
      <c r="S840" s="259"/>
      <c r="T840" s="289" t="s">
        <v>55</v>
      </c>
      <c r="U840" s="290"/>
      <c r="V840" s="291"/>
    </row>
    <row r="841" spans="1:22">
      <c r="A841" s="216" t="s">
        <v>498</v>
      </c>
      <c r="B841" s="230">
        <v>1040510000</v>
      </c>
      <c r="C841" s="303" t="s">
        <v>685</v>
      </c>
      <c r="D841" s="224"/>
      <c r="E841" s="220" t="s">
        <v>783</v>
      </c>
      <c r="F841" s="221" t="s">
        <v>784</v>
      </c>
      <c r="G841" s="222" t="str">
        <f t="shared" si="12"/>
        <v>Kelly Pad, Kelly Pad- rubber pad, washable &amp; red color</v>
      </c>
      <c r="H841" s="223"/>
      <c r="I841" s="253">
        <v>4</v>
      </c>
      <c r="J841" s="254" t="s">
        <v>576</v>
      </c>
      <c r="K841" s="261">
        <v>1500</v>
      </c>
      <c r="L841" s="256">
        <f>Table260616263656667686970717273747577787980818283757_34[[#This Row],[unit Price]]*Table260616263656667686970717273747577787980818283757_34[[#This Row],[TOTAL QUANTITY
(2021 Proposal)]]</f>
        <v>6000</v>
      </c>
      <c r="M841" s="257">
        <v>1</v>
      </c>
      <c r="N841" s="258">
        <v>1500</v>
      </c>
      <c r="O841" s="259">
        <v>1</v>
      </c>
      <c r="P841" s="260">
        <v>1500</v>
      </c>
      <c r="Q841" s="288">
        <v>1</v>
      </c>
      <c r="R841" s="258">
        <v>1500</v>
      </c>
      <c r="S841" s="259">
        <v>1</v>
      </c>
      <c r="T841" s="289">
        <v>1500</v>
      </c>
      <c r="U841" s="290"/>
      <c r="V841" s="291"/>
    </row>
    <row r="842" spans="1:22" ht="36">
      <c r="A842" s="216" t="s">
        <v>498</v>
      </c>
      <c r="B842" s="230">
        <v>1040510000</v>
      </c>
      <c r="C842" s="303" t="s">
        <v>685</v>
      </c>
      <c r="D842" s="224"/>
      <c r="E842" s="220" t="s">
        <v>802</v>
      </c>
      <c r="F842" s="221" t="s">
        <v>803</v>
      </c>
      <c r="G842" s="222" t="str">
        <f t="shared" si="12"/>
        <v>Laryngoscope Set, Laryngoscope Set (pedia) - 1 handle + 3 blades handle: battery /charging handle F.O small (AA)</v>
      </c>
      <c r="H842" s="223"/>
      <c r="I842" s="253">
        <v>1</v>
      </c>
      <c r="J842" s="254" t="s">
        <v>36</v>
      </c>
      <c r="K842" s="261">
        <v>8000</v>
      </c>
      <c r="L842" s="256">
        <f>Table260616263656667686970717273747577787980818283757_34[[#This Row],[unit Price]]*Table260616263656667686970717273747577787980818283757_34[[#This Row],[TOTAL QUANTITY
(2021 Proposal)]]</f>
        <v>8000</v>
      </c>
      <c r="M842" s="257">
        <v>1</v>
      </c>
      <c r="N842" s="258">
        <v>8000</v>
      </c>
      <c r="O842" s="259"/>
      <c r="P842" s="260" t="s">
        <v>55</v>
      </c>
      <c r="Q842" s="288"/>
      <c r="R842" s="258" t="s">
        <v>55</v>
      </c>
      <c r="S842" s="259"/>
      <c r="T842" s="289" t="s">
        <v>55</v>
      </c>
      <c r="U842" s="290"/>
      <c r="V842" s="291"/>
    </row>
    <row r="843" spans="1:22" ht="24">
      <c r="A843" s="216" t="s">
        <v>498</v>
      </c>
      <c r="B843" s="230">
        <v>1040510000</v>
      </c>
      <c r="C843" s="303" t="s">
        <v>685</v>
      </c>
      <c r="D843" s="224"/>
      <c r="E843" s="220" t="s">
        <v>750</v>
      </c>
      <c r="F843" s="221" t="s">
        <v>751</v>
      </c>
      <c r="G843" s="222" t="str">
        <f t="shared" si="12"/>
        <v>Medical Scissors, Bandage Scissor - made of stainless steel &amp; 14/18 cm</v>
      </c>
      <c r="H843" s="223"/>
      <c r="I843" s="253">
        <v>10</v>
      </c>
      <c r="J843" s="254" t="s">
        <v>44</v>
      </c>
      <c r="K843" s="261">
        <v>250</v>
      </c>
      <c r="L843" s="256">
        <f>Table260616263656667686970717273747577787980818283757_34[[#This Row],[unit Price]]*Table260616263656667686970717273747577787980818283757_34[[#This Row],[TOTAL QUANTITY
(2021 Proposal)]]</f>
        <v>2500</v>
      </c>
      <c r="M843" s="257">
        <v>3</v>
      </c>
      <c r="N843" s="258">
        <v>750</v>
      </c>
      <c r="O843" s="259">
        <v>3</v>
      </c>
      <c r="P843" s="260">
        <v>750</v>
      </c>
      <c r="Q843" s="288">
        <v>2</v>
      </c>
      <c r="R843" s="258">
        <v>500</v>
      </c>
      <c r="S843" s="259">
        <v>2</v>
      </c>
      <c r="T843" s="289">
        <v>500</v>
      </c>
      <c r="U843" s="290"/>
      <c r="V843" s="291"/>
    </row>
    <row r="844" spans="1:22">
      <c r="A844" s="216" t="s">
        <v>498</v>
      </c>
      <c r="B844" s="230">
        <v>1040510000</v>
      </c>
      <c r="C844" s="303" t="s">
        <v>685</v>
      </c>
      <c r="D844" s="224"/>
      <c r="E844" s="220" t="s">
        <v>750</v>
      </c>
      <c r="F844" s="221" t="s">
        <v>752</v>
      </c>
      <c r="G844" s="222" t="str">
        <f t="shared" ref="G844:G907" si="13">CONCATENATE(E844,", ",F844,)</f>
        <v>Medical Scissors, Mayo Scissor, regular size</v>
      </c>
      <c r="H844" s="223"/>
      <c r="I844" s="253">
        <v>10</v>
      </c>
      <c r="J844" s="254" t="s">
        <v>44</v>
      </c>
      <c r="K844" s="261">
        <v>2000</v>
      </c>
      <c r="L844" s="256">
        <f>Table260616263656667686970717273747577787980818283757_34[[#This Row],[unit Price]]*Table260616263656667686970717273747577787980818283757_34[[#This Row],[TOTAL QUANTITY
(2021 Proposal)]]</f>
        <v>20000</v>
      </c>
      <c r="M844" s="257">
        <v>3</v>
      </c>
      <c r="N844" s="258">
        <v>6000</v>
      </c>
      <c r="O844" s="259">
        <v>3</v>
      </c>
      <c r="P844" s="260">
        <v>6000</v>
      </c>
      <c r="Q844" s="288">
        <v>2</v>
      </c>
      <c r="R844" s="258">
        <v>4000</v>
      </c>
      <c r="S844" s="259">
        <v>2</v>
      </c>
      <c r="T844" s="289">
        <v>4000</v>
      </c>
      <c r="U844" s="290"/>
      <c r="V844" s="291"/>
    </row>
    <row r="845" spans="1:22">
      <c r="A845" s="216" t="s">
        <v>498</v>
      </c>
      <c r="B845" s="230">
        <v>1040510000</v>
      </c>
      <c r="C845" s="303" t="s">
        <v>685</v>
      </c>
      <c r="D845" s="224"/>
      <c r="E845" s="220" t="s">
        <v>753</v>
      </c>
      <c r="F845" s="221" t="s">
        <v>754</v>
      </c>
      <c r="G845" s="222" t="str">
        <f t="shared" si="13"/>
        <v>Oxygen regulator, Oxygen Regulator</v>
      </c>
      <c r="H845" s="223"/>
      <c r="I845" s="253">
        <v>8</v>
      </c>
      <c r="J845" s="254" t="s">
        <v>501</v>
      </c>
      <c r="K845" s="261">
        <v>4500</v>
      </c>
      <c r="L845" s="256">
        <f>Table260616263656667686970717273747577787980818283757_34[[#This Row],[unit Price]]*Table260616263656667686970717273747577787980818283757_34[[#This Row],[TOTAL QUANTITY
(2021 Proposal)]]</f>
        <v>36000</v>
      </c>
      <c r="M845" s="257">
        <v>2</v>
      </c>
      <c r="N845" s="258">
        <v>9000</v>
      </c>
      <c r="O845" s="259">
        <v>2</v>
      </c>
      <c r="P845" s="260">
        <v>9000</v>
      </c>
      <c r="Q845" s="288">
        <v>2</v>
      </c>
      <c r="R845" s="258">
        <v>9000</v>
      </c>
      <c r="S845" s="259">
        <v>2</v>
      </c>
      <c r="T845" s="289">
        <v>9000</v>
      </c>
      <c r="U845" s="290"/>
      <c r="V845" s="291"/>
    </row>
    <row r="846" spans="1:22">
      <c r="A846" s="216" t="s">
        <v>498</v>
      </c>
      <c r="B846" s="230">
        <v>1040510000</v>
      </c>
      <c r="C846" s="303" t="s">
        <v>685</v>
      </c>
      <c r="D846" s="224"/>
      <c r="E846" s="220" t="s">
        <v>732</v>
      </c>
      <c r="F846" s="221" t="s">
        <v>733</v>
      </c>
      <c r="G846" s="222" t="str">
        <f t="shared" si="13"/>
        <v>Placenta Bowl, Placenta Bowl - stainless &amp; round in shape</v>
      </c>
      <c r="H846" s="223"/>
      <c r="I846" s="253">
        <v>5</v>
      </c>
      <c r="J846" s="254" t="s">
        <v>562</v>
      </c>
      <c r="K846" s="261">
        <v>300</v>
      </c>
      <c r="L846" s="256">
        <f>Table260616263656667686970717273747577787980818283757_34[[#This Row],[unit Price]]*Table260616263656667686970717273747577787980818283757_34[[#This Row],[TOTAL QUANTITY
(2021 Proposal)]]</f>
        <v>1500</v>
      </c>
      <c r="M846" s="257">
        <v>2</v>
      </c>
      <c r="N846" s="258">
        <v>600</v>
      </c>
      <c r="O846" s="259">
        <v>1</v>
      </c>
      <c r="P846" s="260">
        <v>300</v>
      </c>
      <c r="Q846" s="288">
        <v>1</v>
      </c>
      <c r="R846" s="258">
        <v>300</v>
      </c>
      <c r="S846" s="259">
        <v>1</v>
      </c>
      <c r="T846" s="289">
        <v>300</v>
      </c>
      <c r="U846" s="290"/>
      <c r="V846" s="291"/>
    </row>
    <row r="847" spans="1:22">
      <c r="A847" s="216" t="s">
        <v>498</v>
      </c>
      <c r="B847" s="230">
        <v>1040510000</v>
      </c>
      <c r="C847" s="303" t="s">
        <v>685</v>
      </c>
      <c r="D847" s="224"/>
      <c r="E847" s="220" t="s">
        <v>732</v>
      </c>
      <c r="F847" s="221" t="s">
        <v>798</v>
      </c>
      <c r="G847" s="222" t="str">
        <f t="shared" si="13"/>
        <v>Placenta Bowl, Thermometer, Non-mecurial</v>
      </c>
      <c r="H847" s="223"/>
      <c r="I847" s="253">
        <v>10</v>
      </c>
      <c r="J847" s="254" t="s">
        <v>501</v>
      </c>
      <c r="K847" s="261">
        <v>100</v>
      </c>
      <c r="L847" s="256">
        <f>Table260616263656667686970717273747577787980818283757_34[[#This Row],[unit Price]]*Table260616263656667686970717273747577787980818283757_34[[#This Row],[TOTAL QUANTITY
(2021 Proposal)]]</f>
        <v>1000</v>
      </c>
      <c r="M847" s="257">
        <v>3</v>
      </c>
      <c r="N847" s="258">
        <v>300</v>
      </c>
      <c r="O847" s="259">
        <v>3</v>
      </c>
      <c r="P847" s="260">
        <v>300</v>
      </c>
      <c r="Q847" s="288">
        <v>2</v>
      </c>
      <c r="R847" s="258">
        <v>200</v>
      </c>
      <c r="S847" s="259">
        <v>2</v>
      </c>
      <c r="T847" s="289">
        <v>200</v>
      </c>
      <c r="U847" s="290"/>
      <c r="V847" s="291"/>
    </row>
    <row r="848" spans="1:22">
      <c r="A848" s="216" t="s">
        <v>498</v>
      </c>
      <c r="B848" s="230">
        <v>1040510000</v>
      </c>
      <c r="C848" s="303" t="s">
        <v>685</v>
      </c>
      <c r="D848" s="224"/>
      <c r="E848" s="220" t="s">
        <v>696</v>
      </c>
      <c r="F848" s="221" t="s">
        <v>696</v>
      </c>
      <c r="G848" s="222" t="str">
        <f t="shared" si="13"/>
        <v>Pulse Oximeter, Pulse Oximeter</v>
      </c>
      <c r="H848" s="223"/>
      <c r="I848" s="253">
        <v>2</v>
      </c>
      <c r="J848" s="254" t="s">
        <v>501</v>
      </c>
      <c r="K848" s="261">
        <v>600</v>
      </c>
      <c r="L848" s="256">
        <f>Table260616263656667686970717273747577787980818283757_34[[#This Row],[unit Price]]*Table260616263656667686970717273747577787980818283757_34[[#This Row],[TOTAL QUANTITY
(2021 Proposal)]]</f>
        <v>1200</v>
      </c>
      <c r="M848" s="257">
        <v>1</v>
      </c>
      <c r="N848" s="258">
        <v>600</v>
      </c>
      <c r="O848" s="259">
        <v>0</v>
      </c>
      <c r="P848" s="260">
        <v>0</v>
      </c>
      <c r="Q848" s="288">
        <v>1</v>
      </c>
      <c r="R848" s="258">
        <v>600</v>
      </c>
      <c r="S848" s="259"/>
      <c r="T848" s="289" t="s">
        <v>55</v>
      </c>
      <c r="U848" s="290"/>
      <c r="V848" s="291"/>
    </row>
    <row r="849" spans="1:22">
      <c r="A849" s="216" t="s">
        <v>498</v>
      </c>
      <c r="B849" s="230">
        <v>1040510000</v>
      </c>
      <c r="C849" s="303" t="s">
        <v>685</v>
      </c>
      <c r="D849" s="224"/>
      <c r="E849" s="220" t="s">
        <v>757</v>
      </c>
      <c r="F849" s="221" t="s">
        <v>789</v>
      </c>
      <c r="G849" s="222" t="str">
        <f t="shared" si="13"/>
        <v>Stethoscope, Neonatal Stethoscope</v>
      </c>
      <c r="H849" s="223"/>
      <c r="I849" s="253">
        <v>1</v>
      </c>
      <c r="J849" s="254" t="s">
        <v>501</v>
      </c>
      <c r="K849" s="261">
        <v>3000</v>
      </c>
      <c r="L849" s="256">
        <f>Table260616263656667686970717273747577787980818283757_34[[#This Row],[unit Price]]*Table260616263656667686970717273747577787980818283757_34[[#This Row],[TOTAL QUANTITY
(2021 Proposal)]]</f>
        <v>3000</v>
      </c>
      <c r="M849" s="257">
        <v>1</v>
      </c>
      <c r="N849" s="258">
        <v>3000</v>
      </c>
      <c r="O849" s="259"/>
      <c r="P849" s="260" t="s">
        <v>55</v>
      </c>
      <c r="Q849" s="288"/>
      <c r="R849" s="258" t="s">
        <v>55</v>
      </c>
      <c r="S849" s="259"/>
      <c r="T849" s="289" t="s">
        <v>55</v>
      </c>
      <c r="U849" s="290"/>
      <c r="V849" s="291"/>
    </row>
    <row r="850" spans="1:22">
      <c r="A850" s="216" t="s">
        <v>498</v>
      </c>
      <c r="B850" s="230">
        <v>1040510000</v>
      </c>
      <c r="C850" s="303" t="s">
        <v>685</v>
      </c>
      <c r="D850" s="224"/>
      <c r="E850" s="220" t="s">
        <v>757</v>
      </c>
      <c r="F850" s="221" t="s">
        <v>757</v>
      </c>
      <c r="G850" s="222" t="str">
        <f t="shared" si="13"/>
        <v>Stethoscope, Stethoscope</v>
      </c>
      <c r="H850" s="223"/>
      <c r="I850" s="253">
        <v>2</v>
      </c>
      <c r="J850" s="254" t="s">
        <v>576</v>
      </c>
      <c r="K850" s="261">
        <v>1000</v>
      </c>
      <c r="L850" s="256">
        <f>Table260616263656667686970717273747577787980818283757_34[[#This Row],[unit Price]]*Table260616263656667686970717273747577787980818283757_34[[#This Row],[TOTAL QUANTITY
(2021 Proposal)]]</f>
        <v>2000</v>
      </c>
      <c r="M850" s="257">
        <v>2</v>
      </c>
      <c r="N850" s="258">
        <v>2000</v>
      </c>
      <c r="O850" s="259"/>
      <c r="P850" s="260" t="s">
        <v>55</v>
      </c>
      <c r="Q850" s="288"/>
      <c r="R850" s="258" t="s">
        <v>55</v>
      </c>
      <c r="S850" s="259"/>
      <c r="T850" s="289" t="s">
        <v>55</v>
      </c>
      <c r="U850" s="290"/>
      <c r="V850" s="291"/>
    </row>
    <row r="851" spans="1:22" ht="24">
      <c r="A851" s="216" t="s">
        <v>498</v>
      </c>
      <c r="B851" s="230">
        <v>1040510000</v>
      </c>
      <c r="C851" s="303" t="s">
        <v>685</v>
      </c>
      <c r="D851" s="224"/>
      <c r="E851" s="220" t="s">
        <v>757</v>
      </c>
      <c r="F851" s="221" t="s">
        <v>758</v>
      </c>
      <c r="G851" s="222" t="str">
        <f t="shared" si="13"/>
        <v>Stethoscope, Stethoscope with adult and pediatric diaphragm</v>
      </c>
      <c r="H851" s="223"/>
      <c r="I851" s="253">
        <v>1</v>
      </c>
      <c r="J851" s="254" t="s">
        <v>44</v>
      </c>
      <c r="K851" s="261">
        <v>14000</v>
      </c>
      <c r="L851" s="256">
        <f>Table260616263656667686970717273747577787980818283757_34[[#This Row],[unit Price]]*Table260616263656667686970717273747577787980818283757_34[[#This Row],[TOTAL QUANTITY
(2021 Proposal)]]</f>
        <v>14000</v>
      </c>
      <c r="M851" s="257">
        <v>1</v>
      </c>
      <c r="N851" s="258">
        <v>14000</v>
      </c>
      <c r="O851" s="259"/>
      <c r="P851" s="260" t="s">
        <v>55</v>
      </c>
      <c r="Q851" s="288"/>
      <c r="R851" s="258" t="s">
        <v>55</v>
      </c>
      <c r="S851" s="259"/>
      <c r="T851" s="289" t="s">
        <v>55</v>
      </c>
      <c r="U851" s="290"/>
      <c r="V851" s="291"/>
    </row>
    <row r="852" spans="1:22">
      <c r="A852" s="216" t="s">
        <v>498</v>
      </c>
      <c r="B852" s="230">
        <v>1040510000</v>
      </c>
      <c r="C852" s="303" t="s">
        <v>685</v>
      </c>
      <c r="D852" s="224"/>
      <c r="E852" s="220" t="s">
        <v>759</v>
      </c>
      <c r="F852" s="221" t="s">
        <v>760</v>
      </c>
      <c r="G852" s="222" t="str">
        <f t="shared" si="13"/>
        <v>Stylet , Stylet for adult</v>
      </c>
      <c r="H852" s="223"/>
      <c r="I852" s="253">
        <v>2</v>
      </c>
      <c r="J852" s="254" t="s">
        <v>501</v>
      </c>
      <c r="K852" s="261">
        <v>500</v>
      </c>
      <c r="L852" s="256">
        <f>Table260616263656667686970717273747577787980818283757_34[[#This Row],[unit Price]]*Table260616263656667686970717273747577787980818283757_34[[#This Row],[TOTAL QUANTITY
(2021 Proposal)]]</f>
        <v>1000</v>
      </c>
      <c r="M852" s="257">
        <v>2</v>
      </c>
      <c r="N852" s="258">
        <v>1000</v>
      </c>
      <c r="O852" s="259"/>
      <c r="P852" s="260" t="s">
        <v>55</v>
      </c>
      <c r="Q852" s="288"/>
      <c r="R852" s="258" t="s">
        <v>55</v>
      </c>
      <c r="S852" s="259"/>
      <c r="T852" s="289" t="s">
        <v>55</v>
      </c>
      <c r="U852" s="290"/>
      <c r="V852" s="291"/>
    </row>
    <row r="853" spans="1:22">
      <c r="A853" s="216" t="s">
        <v>498</v>
      </c>
      <c r="B853" s="230">
        <v>1040510000</v>
      </c>
      <c r="C853" s="303" t="s">
        <v>685</v>
      </c>
      <c r="D853" s="224"/>
      <c r="E853" s="220" t="s">
        <v>759</v>
      </c>
      <c r="F853" s="221" t="s">
        <v>761</v>
      </c>
      <c r="G853" s="222" t="str">
        <f t="shared" si="13"/>
        <v>Stylet , Stylet for pedia</v>
      </c>
      <c r="H853" s="223"/>
      <c r="I853" s="253">
        <v>2</v>
      </c>
      <c r="J853" s="254" t="s">
        <v>501</v>
      </c>
      <c r="K853" s="261">
        <v>500</v>
      </c>
      <c r="L853" s="256">
        <f>Table260616263656667686970717273747577787980818283757_34[[#This Row],[unit Price]]*Table260616263656667686970717273747577787980818283757_34[[#This Row],[TOTAL QUANTITY
(2021 Proposal)]]</f>
        <v>1000</v>
      </c>
      <c r="M853" s="257">
        <v>2</v>
      </c>
      <c r="N853" s="258">
        <v>1000</v>
      </c>
      <c r="O853" s="259"/>
      <c r="P853" s="260" t="s">
        <v>55</v>
      </c>
      <c r="Q853" s="288"/>
      <c r="R853" s="258" t="s">
        <v>55</v>
      </c>
      <c r="S853" s="259"/>
      <c r="T853" s="289" t="s">
        <v>55</v>
      </c>
      <c r="U853" s="290"/>
      <c r="V853" s="291"/>
    </row>
    <row r="854" spans="1:22">
      <c r="A854" s="216" t="s">
        <v>498</v>
      </c>
      <c r="B854" s="230">
        <v>1040510000</v>
      </c>
      <c r="C854" s="303" t="s">
        <v>685</v>
      </c>
      <c r="D854" s="224"/>
      <c r="E854" s="220" t="s">
        <v>507</v>
      </c>
      <c r="F854" s="221" t="s">
        <v>790</v>
      </c>
      <c r="G854" s="222" t="str">
        <f t="shared" si="13"/>
        <v>Table, Mayo Table w/ tray</v>
      </c>
      <c r="H854" s="223"/>
      <c r="I854" s="253">
        <v>2</v>
      </c>
      <c r="J854" s="254" t="s">
        <v>44</v>
      </c>
      <c r="K854" s="261">
        <v>3000</v>
      </c>
      <c r="L854" s="256">
        <f>Table260616263656667686970717273747577787980818283757_34[[#This Row],[unit Price]]*Table260616263656667686970717273747577787980818283757_34[[#This Row],[TOTAL QUANTITY
(2021 Proposal)]]</f>
        <v>6000</v>
      </c>
      <c r="M854" s="257">
        <v>2</v>
      </c>
      <c r="N854" s="258">
        <v>6000</v>
      </c>
      <c r="O854" s="259"/>
      <c r="P854" s="260" t="s">
        <v>55</v>
      </c>
      <c r="Q854" s="288"/>
      <c r="R854" s="258" t="s">
        <v>55</v>
      </c>
      <c r="S854" s="259"/>
      <c r="T854" s="289" t="s">
        <v>55</v>
      </c>
      <c r="U854" s="290"/>
      <c r="V854" s="291"/>
    </row>
    <row r="855" spans="1:22">
      <c r="A855" s="216" t="s">
        <v>498</v>
      </c>
      <c r="B855" s="230">
        <v>1040510000</v>
      </c>
      <c r="C855" s="303" t="s">
        <v>685</v>
      </c>
      <c r="D855" s="224"/>
      <c r="E855" s="220" t="s">
        <v>762</v>
      </c>
      <c r="F855" s="221" t="s">
        <v>763</v>
      </c>
      <c r="G855" s="222" t="str">
        <f t="shared" si="13"/>
        <v>Thermal Gun, Thermal Gun - Infrared Thermometer</v>
      </c>
      <c r="H855" s="223"/>
      <c r="I855" s="253">
        <v>2</v>
      </c>
      <c r="J855" s="254" t="s">
        <v>562</v>
      </c>
      <c r="K855" s="261">
        <v>1900</v>
      </c>
      <c r="L855" s="256">
        <f>Table260616263656667686970717273747577787980818283757_34[[#This Row],[unit Price]]*Table260616263656667686970717273747577787980818283757_34[[#This Row],[TOTAL QUANTITY
(2021 Proposal)]]</f>
        <v>3800</v>
      </c>
      <c r="M855" s="257">
        <v>2</v>
      </c>
      <c r="N855" s="258">
        <v>3800</v>
      </c>
      <c r="O855" s="259"/>
      <c r="P855" s="260" t="s">
        <v>55</v>
      </c>
      <c r="Q855" s="288"/>
      <c r="R855" s="258" t="s">
        <v>55</v>
      </c>
      <c r="S855" s="259"/>
      <c r="T855" s="289" t="s">
        <v>55</v>
      </c>
      <c r="U855" s="290"/>
      <c r="V855" s="291"/>
    </row>
    <row r="856" spans="1:22">
      <c r="A856" s="216" t="s">
        <v>498</v>
      </c>
      <c r="B856" s="230">
        <v>1040510000</v>
      </c>
      <c r="C856" s="303" t="s">
        <v>685</v>
      </c>
      <c r="D856" s="224"/>
      <c r="E856" s="220" t="s">
        <v>791</v>
      </c>
      <c r="F856" s="221" t="s">
        <v>792</v>
      </c>
      <c r="G856" s="222" t="str">
        <f t="shared" si="13"/>
        <v>Urinal , Urinal Plastic</v>
      </c>
      <c r="H856" s="223"/>
      <c r="I856" s="253">
        <v>2</v>
      </c>
      <c r="J856" s="254" t="s">
        <v>501</v>
      </c>
      <c r="K856" s="261">
        <v>300</v>
      </c>
      <c r="L856" s="256">
        <f>Table260616263656667686970717273747577787980818283757_34[[#This Row],[unit Price]]*Table260616263656667686970717273747577787980818283757_34[[#This Row],[TOTAL QUANTITY
(2021 Proposal)]]</f>
        <v>600</v>
      </c>
      <c r="M856" s="257">
        <v>2</v>
      </c>
      <c r="N856" s="258">
        <v>600</v>
      </c>
      <c r="O856" s="259"/>
      <c r="P856" s="260" t="s">
        <v>55</v>
      </c>
      <c r="Q856" s="288"/>
      <c r="R856" s="258" t="s">
        <v>55</v>
      </c>
      <c r="S856" s="259"/>
      <c r="T856" s="289" t="s">
        <v>55</v>
      </c>
      <c r="U856" s="290"/>
      <c r="V856" s="291"/>
    </row>
    <row r="857" spans="1:22" ht="24">
      <c r="A857" s="216" t="s">
        <v>498</v>
      </c>
      <c r="B857" s="230">
        <v>1040510000</v>
      </c>
      <c r="C857" s="303" t="s">
        <v>685</v>
      </c>
      <c r="D857" s="224"/>
      <c r="E857" s="220" t="s">
        <v>764</v>
      </c>
      <c r="F857" s="221" t="s">
        <v>765</v>
      </c>
      <c r="G857" s="222" t="str">
        <f t="shared" si="13"/>
        <v>Vaginal Speculum, Vaginal speculum, different sizes, stainless steel</v>
      </c>
      <c r="H857" s="223"/>
      <c r="I857" s="253">
        <v>4</v>
      </c>
      <c r="J857" s="254" t="s">
        <v>36</v>
      </c>
      <c r="K857" s="261">
        <v>5000</v>
      </c>
      <c r="L857" s="256">
        <f>Table260616263656667686970717273747577787980818283757_34[[#This Row],[unit Price]]*Table260616263656667686970717273747577787980818283757_34[[#This Row],[TOTAL QUANTITY
(2021 Proposal)]]</f>
        <v>20000</v>
      </c>
      <c r="M857" s="257">
        <v>1</v>
      </c>
      <c r="N857" s="258">
        <v>5000</v>
      </c>
      <c r="O857" s="259">
        <v>1</v>
      </c>
      <c r="P857" s="260">
        <v>5000</v>
      </c>
      <c r="Q857" s="288">
        <v>1</v>
      </c>
      <c r="R857" s="258">
        <v>5000</v>
      </c>
      <c r="S857" s="259">
        <v>1</v>
      </c>
      <c r="T857" s="289">
        <v>5000</v>
      </c>
      <c r="U857" s="290"/>
      <c r="V857" s="291"/>
    </row>
    <row r="858" spans="1:22">
      <c r="A858" s="216" t="s">
        <v>72</v>
      </c>
      <c r="B858" s="230">
        <v>1040510000</v>
      </c>
      <c r="C858" s="229" t="s">
        <v>685</v>
      </c>
      <c r="D858" s="219"/>
      <c r="E858" s="220" t="s">
        <v>695</v>
      </c>
      <c r="F858" s="221" t="s">
        <v>804</v>
      </c>
      <c r="G858" s="222" t="str">
        <f t="shared" si="13"/>
        <v>Calibration of Equipment, 2D-Echo</v>
      </c>
      <c r="H858" s="223"/>
      <c r="I858" s="253">
        <v>1</v>
      </c>
      <c r="J858" s="254" t="s">
        <v>501</v>
      </c>
      <c r="K858" s="255">
        <v>15000</v>
      </c>
      <c r="L858" s="256">
        <f>Table260616263656667686970717273747577787980818283757_34[[#This Row],[unit Price]]*Table260616263656667686970717273747577787980818283757_34[[#This Row],[TOTAL QUANTITY
(2021 Proposal)]]</f>
        <v>15000</v>
      </c>
      <c r="M858" s="257">
        <v>1</v>
      </c>
      <c r="N858" s="258">
        <v>15000</v>
      </c>
      <c r="O858" s="259"/>
      <c r="P858" s="260"/>
      <c r="Q858" s="288"/>
      <c r="R858" s="258"/>
      <c r="S858" s="259"/>
      <c r="T858" s="289"/>
      <c r="U858" s="290"/>
      <c r="V858" s="291"/>
    </row>
    <row r="859" spans="1:22">
      <c r="A859" s="216" t="s">
        <v>72</v>
      </c>
      <c r="B859" s="230">
        <v>1040510000</v>
      </c>
      <c r="C859" s="229" t="s">
        <v>685</v>
      </c>
      <c r="D859" s="219"/>
      <c r="E859" s="220" t="s">
        <v>695</v>
      </c>
      <c r="F859" s="221" t="s">
        <v>805</v>
      </c>
      <c r="G859" s="222" t="str">
        <f t="shared" si="13"/>
        <v>Calibration of Equipment, Mobile X-ray</v>
      </c>
      <c r="H859" s="223"/>
      <c r="I859" s="253">
        <v>1</v>
      </c>
      <c r="J859" s="254" t="s">
        <v>501</v>
      </c>
      <c r="K859" s="255">
        <v>15000</v>
      </c>
      <c r="L859" s="256">
        <f>Table260616263656667686970717273747577787980818283757_34[[#This Row],[unit Price]]*Table260616263656667686970717273747577787980818283757_34[[#This Row],[TOTAL QUANTITY
(2021 Proposal)]]</f>
        <v>15000</v>
      </c>
      <c r="M859" s="257">
        <v>1</v>
      </c>
      <c r="N859" s="258">
        <v>15000</v>
      </c>
      <c r="O859" s="259"/>
      <c r="P859" s="260"/>
      <c r="Q859" s="288"/>
      <c r="R859" s="258"/>
      <c r="S859" s="259"/>
      <c r="T859" s="289"/>
      <c r="U859" s="290"/>
      <c r="V859" s="291"/>
    </row>
    <row r="860" spans="1:22">
      <c r="A860" s="216" t="s">
        <v>72</v>
      </c>
      <c r="B860" s="230">
        <v>1040510000</v>
      </c>
      <c r="C860" s="229" t="s">
        <v>685</v>
      </c>
      <c r="D860" s="219"/>
      <c r="E860" s="220" t="s">
        <v>695</v>
      </c>
      <c r="F860" s="221" t="s">
        <v>806</v>
      </c>
      <c r="G860" s="222" t="str">
        <f t="shared" si="13"/>
        <v>Calibration of Equipment, Stationary Machine (x-ray)</v>
      </c>
      <c r="H860" s="223"/>
      <c r="I860" s="253">
        <v>1</v>
      </c>
      <c r="J860" s="254" t="s">
        <v>501</v>
      </c>
      <c r="K860" s="255">
        <v>15000</v>
      </c>
      <c r="L860" s="256">
        <f>Table260616263656667686970717273747577787980818283757_34[[#This Row],[unit Price]]*Table260616263656667686970717273747577787980818283757_34[[#This Row],[TOTAL QUANTITY
(2021 Proposal)]]</f>
        <v>15000</v>
      </c>
      <c r="M860" s="257">
        <v>1</v>
      </c>
      <c r="N860" s="258">
        <v>15000</v>
      </c>
      <c r="O860" s="259"/>
      <c r="P860" s="260"/>
      <c r="Q860" s="288"/>
      <c r="R860" s="258"/>
      <c r="S860" s="259"/>
      <c r="T860" s="289"/>
      <c r="U860" s="290"/>
      <c r="V860" s="291"/>
    </row>
    <row r="861" spans="1:22">
      <c r="A861" s="216" t="s">
        <v>72</v>
      </c>
      <c r="B861" s="230">
        <v>1040510000</v>
      </c>
      <c r="C861" s="303" t="s">
        <v>685</v>
      </c>
      <c r="D861" s="224"/>
      <c r="E861" s="220" t="s">
        <v>695</v>
      </c>
      <c r="F861" s="221" t="s">
        <v>807</v>
      </c>
      <c r="G861" s="222" t="str">
        <f t="shared" si="13"/>
        <v>Calibration of Equipment, Ultra Sound</v>
      </c>
      <c r="H861" s="223"/>
      <c r="I861" s="253">
        <v>1</v>
      </c>
      <c r="J861" s="254" t="s">
        <v>562</v>
      </c>
      <c r="K861" s="261">
        <v>10000</v>
      </c>
      <c r="L861" s="256">
        <f>Table260616263656667686970717273747577787980818283757_34[[#This Row],[unit Price]]*Table260616263656667686970717273747577787980818283757_34[[#This Row],[TOTAL QUANTITY
(2021 Proposal)]]</f>
        <v>10000</v>
      </c>
      <c r="M861" s="257">
        <v>1</v>
      </c>
      <c r="N861" s="258">
        <v>10000</v>
      </c>
      <c r="O861" s="259"/>
      <c r="P861" s="260" t="s">
        <v>55</v>
      </c>
      <c r="Q861" s="288"/>
      <c r="R861" s="258" t="s">
        <v>55</v>
      </c>
      <c r="S861" s="259"/>
      <c r="T861" s="289" t="s">
        <v>55</v>
      </c>
      <c r="U861" s="290"/>
      <c r="V861" s="291"/>
    </row>
    <row r="862" spans="1:22">
      <c r="A862" s="216" t="s">
        <v>63</v>
      </c>
      <c r="B862" s="230">
        <v>1040407000</v>
      </c>
      <c r="C862" s="303" t="s">
        <v>687</v>
      </c>
      <c r="D862" s="224"/>
      <c r="E862" s="220" t="s">
        <v>808</v>
      </c>
      <c r="F862" s="221" t="s">
        <v>55</v>
      </c>
      <c r="G862" s="222" t="str">
        <f t="shared" si="13"/>
        <v xml:space="preserve">3 Way Catheter Fr 20, </v>
      </c>
      <c r="H862" s="227">
        <v>8</v>
      </c>
      <c r="I862" s="268">
        <v>20</v>
      </c>
      <c r="J862" s="269" t="s">
        <v>44</v>
      </c>
      <c r="K862" s="270">
        <v>90</v>
      </c>
      <c r="L862" s="256">
        <f>Table260616263656667686970717273747577787980818283757_34[[#This Row],[unit Price]]*Table260616263656667686970717273747577787980818283757_34[[#This Row],[TOTAL QUANTITY
(2021 Proposal)]]</f>
        <v>1800</v>
      </c>
      <c r="M862" s="271">
        <v>5</v>
      </c>
      <c r="N862" s="258">
        <v>450</v>
      </c>
      <c r="O862" s="272">
        <v>5</v>
      </c>
      <c r="P862" s="260">
        <v>450</v>
      </c>
      <c r="Q862" s="296">
        <v>5</v>
      </c>
      <c r="R862" s="258">
        <v>450</v>
      </c>
      <c r="S862" s="272">
        <v>5</v>
      </c>
      <c r="T862" s="289">
        <v>450</v>
      </c>
      <c r="U862" s="290"/>
      <c r="V862" s="291"/>
    </row>
    <row r="863" spans="1:22">
      <c r="A863" s="216" t="s">
        <v>63</v>
      </c>
      <c r="B863" s="230">
        <v>1040407000</v>
      </c>
      <c r="C863" s="303" t="s">
        <v>687</v>
      </c>
      <c r="D863" s="224"/>
      <c r="E863" s="220" t="s">
        <v>809</v>
      </c>
      <c r="F863" s="221" t="s">
        <v>55</v>
      </c>
      <c r="G863" s="222" t="str">
        <f t="shared" si="13"/>
        <v xml:space="preserve">3 Way Catheter Fr 22, </v>
      </c>
      <c r="H863" s="227">
        <v>3</v>
      </c>
      <c r="I863" s="268">
        <v>20</v>
      </c>
      <c r="J863" s="269" t="s">
        <v>44</v>
      </c>
      <c r="K863" s="270">
        <v>90</v>
      </c>
      <c r="L863" s="256">
        <f>Table260616263656667686970717273747577787980818283757_34[[#This Row],[unit Price]]*Table260616263656667686970717273747577787980818283757_34[[#This Row],[TOTAL QUANTITY
(2021 Proposal)]]</f>
        <v>1800</v>
      </c>
      <c r="M863" s="271">
        <v>5</v>
      </c>
      <c r="N863" s="258">
        <v>450</v>
      </c>
      <c r="O863" s="272">
        <v>5</v>
      </c>
      <c r="P863" s="260">
        <v>450</v>
      </c>
      <c r="Q863" s="296">
        <v>5</v>
      </c>
      <c r="R863" s="258">
        <v>450</v>
      </c>
      <c r="S863" s="272">
        <v>5</v>
      </c>
      <c r="T863" s="289">
        <v>450</v>
      </c>
      <c r="U863" s="290"/>
      <c r="V863" s="291"/>
    </row>
    <row r="864" spans="1:22">
      <c r="A864" s="216" t="s">
        <v>63</v>
      </c>
      <c r="B864" s="230">
        <v>1040407000</v>
      </c>
      <c r="C864" s="303" t="s">
        <v>687</v>
      </c>
      <c r="D864" s="224"/>
      <c r="E864" s="220" t="s">
        <v>810</v>
      </c>
      <c r="F864" s="221" t="s">
        <v>55</v>
      </c>
      <c r="G864" s="222" t="str">
        <f t="shared" si="13"/>
        <v xml:space="preserve">3 Way Catheter Fr 24, </v>
      </c>
      <c r="H864" s="227">
        <v>0</v>
      </c>
      <c r="I864" s="268">
        <v>20</v>
      </c>
      <c r="J864" s="269" t="s">
        <v>44</v>
      </c>
      <c r="K864" s="270">
        <v>90</v>
      </c>
      <c r="L864" s="256">
        <f>Table260616263656667686970717273747577787980818283757_34[[#This Row],[unit Price]]*Table260616263656667686970717273747577787980818283757_34[[#This Row],[TOTAL QUANTITY
(2021 Proposal)]]</f>
        <v>1800</v>
      </c>
      <c r="M864" s="271">
        <v>5</v>
      </c>
      <c r="N864" s="258">
        <v>450</v>
      </c>
      <c r="O864" s="272">
        <v>5</v>
      </c>
      <c r="P864" s="260">
        <v>450</v>
      </c>
      <c r="Q864" s="296">
        <v>5</v>
      </c>
      <c r="R864" s="258">
        <v>450</v>
      </c>
      <c r="S864" s="272">
        <v>5</v>
      </c>
      <c r="T864" s="289">
        <v>450</v>
      </c>
      <c r="U864" s="290"/>
      <c r="V864" s="291"/>
    </row>
    <row r="865" spans="1:22">
      <c r="A865" s="216" t="s">
        <v>63</v>
      </c>
      <c r="B865" s="230">
        <v>1040407000</v>
      </c>
      <c r="C865" s="303" t="s">
        <v>687</v>
      </c>
      <c r="D865" s="224"/>
      <c r="E865" s="220" t="s">
        <v>811</v>
      </c>
      <c r="F865" s="221" t="s">
        <v>55</v>
      </c>
      <c r="G865" s="222" t="str">
        <f t="shared" si="13"/>
        <v xml:space="preserve">3 Way Stop Cock, </v>
      </c>
      <c r="H865" s="227">
        <v>81</v>
      </c>
      <c r="I865" s="268">
        <v>200</v>
      </c>
      <c r="J865" s="269" t="s">
        <v>44</v>
      </c>
      <c r="K865" s="270">
        <v>60</v>
      </c>
      <c r="L865" s="256">
        <f>Table260616263656667686970717273747577787980818283757_34[[#This Row],[unit Price]]*Table260616263656667686970717273747577787980818283757_34[[#This Row],[TOTAL QUANTITY
(2021 Proposal)]]</f>
        <v>12000</v>
      </c>
      <c r="M865" s="271">
        <v>50</v>
      </c>
      <c r="N865" s="258">
        <v>3000</v>
      </c>
      <c r="O865" s="272">
        <v>50</v>
      </c>
      <c r="P865" s="260">
        <v>3000</v>
      </c>
      <c r="Q865" s="296">
        <v>50</v>
      </c>
      <c r="R865" s="258">
        <v>3000</v>
      </c>
      <c r="S865" s="272">
        <v>50</v>
      </c>
      <c r="T865" s="289">
        <v>3000</v>
      </c>
      <c r="U865" s="290"/>
      <c r="V865" s="291"/>
    </row>
    <row r="866" spans="1:22">
      <c r="A866" s="216" t="s">
        <v>68</v>
      </c>
      <c r="B866" s="230">
        <v>1040407000</v>
      </c>
      <c r="C866" s="303" t="s">
        <v>687</v>
      </c>
      <c r="D866" s="224"/>
      <c r="E866" s="220" t="s">
        <v>812</v>
      </c>
      <c r="F866" s="221" t="s">
        <v>812</v>
      </c>
      <c r="G866" s="222" t="str">
        <f t="shared" si="13"/>
        <v>40% formaldehyde, 40% formaldehyde</v>
      </c>
      <c r="H866" s="223"/>
      <c r="I866" s="253">
        <v>1</v>
      </c>
      <c r="J866" s="254" t="s">
        <v>91</v>
      </c>
      <c r="K866" s="261">
        <v>5000</v>
      </c>
      <c r="L866" s="256">
        <f>Table260616263656667686970717273747577787980818283757_34[[#This Row],[unit Price]]*Table260616263656667686970717273747577787980818283757_34[[#This Row],[TOTAL QUANTITY
(2021 Proposal)]]</f>
        <v>5000</v>
      </c>
      <c r="M866" s="257">
        <v>1</v>
      </c>
      <c r="N866" s="258">
        <v>5000</v>
      </c>
      <c r="O866" s="259"/>
      <c r="P866" s="260" t="s">
        <v>55</v>
      </c>
      <c r="Q866" s="288"/>
      <c r="R866" s="258" t="s">
        <v>55</v>
      </c>
      <c r="S866" s="259"/>
      <c r="T866" s="289" t="s">
        <v>55</v>
      </c>
      <c r="U866" s="290"/>
      <c r="V866" s="291"/>
    </row>
    <row r="867" spans="1:22">
      <c r="A867" s="216" t="s">
        <v>68</v>
      </c>
      <c r="B867" s="230">
        <v>1040407000</v>
      </c>
      <c r="C867" s="303" t="s">
        <v>687</v>
      </c>
      <c r="D867" s="224"/>
      <c r="E867" s="220" t="s">
        <v>813</v>
      </c>
      <c r="F867" s="221" t="s">
        <v>814</v>
      </c>
      <c r="G867" s="222" t="str">
        <f t="shared" si="13"/>
        <v>ABO Typing Sera Set, ABO and Rh typing</v>
      </c>
      <c r="H867" s="223"/>
      <c r="I867" s="253">
        <v>12</v>
      </c>
      <c r="J867" s="254" t="s">
        <v>36</v>
      </c>
      <c r="K867" s="261">
        <v>2500</v>
      </c>
      <c r="L867" s="256">
        <f>Table260616263656667686970717273747577787980818283757_34[[#This Row],[unit Price]]*Table260616263656667686970717273747577787980818283757_34[[#This Row],[TOTAL QUANTITY
(2021 Proposal)]]</f>
        <v>30000</v>
      </c>
      <c r="M867" s="257">
        <v>3</v>
      </c>
      <c r="N867" s="258">
        <v>7500</v>
      </c>
      <c r="O867" s="259">
        <v>3</v>
      </c>
      <c r="P867" s="260">
        <v>7500</v>
      </c>
      <c r="Q867" s="288">
        <v>3</v>
      </c>
      <c r="R867" s="258">
        <v>7500</v>
      </c>
      <c r="S867" s="259">
        <v>3</v>
      </c>
      <c r="T867" s="289">
        <v>7500</v>
      </c>
      <c r="U867" s="290"/>
      <c r="V867" s="291"/>
    </row>
    <row r="868" spans="1:22">
      <c r="A868" s="216" t="s">
        <v>68</v>
      </c>
      <c r="B868" s="230">
        <v>1040407000</v>
      </c>
      <c r="C868" s="303" t="s">
        <v>687</v>
      </c>
      <c r="D868" s="224"/>
      <c r="E868" s="220" t="s">
        <v>815</v>
      </c>
      <c r="F868" s="221" t="s">
        <v>815</v>
      </c>
      <c r="G868" s="222" t="str">
        <f t="shared" si="13"/>
        <v>Acid fast bacillii stain, Acid fast bacillii stain</v>
      </c>
      <c r="H868" s="223"/>
      <c r="I868" s="253">
        <v>2</v>
      </c>
      <c r="J868" s="254" t="s">
        <v>627</v>
      </c>
      <c r="K868" s="261">
        <v>3140</v>
      </c>
      <c r="L868" s="256">
        <f>Table260616263656667686970717273747577787980818283757_34[[#This Row],[unit Price]]*Table260616263656667686970717273747577787980818283757_34[[#This Row],[TOTAL QUANTITY
(2021 Proposal)]]</f>
        <v>6280</v>
      </c>
      <c r="M868" s="257">
        <v>1</v>
      </c>
      <c r="N868" s="258">
        <v>3140</v>
      </c>
      <c r="O868" s="259"/>
      <c r="P868" s="260" t="s">
        <v>55</v>
      </c>
      <c r="Q868" s="288">
        <v>1</v>
      </c>
      <c r="R868" s="258">
        <v>3140</v>
      </c>
      <c r="S868" s="259"/>
      <c r="T868" s="289" t="s">
        <v>55</v>
      </c>
      <c r="U868" s="290"/>
      <c r="V868" s="291"/>
    </row>
    <row r="869" spans="1:22">
      <c r="A869" s="216" t="s">
        <v>63</v>
      </c>
      <c r="B869" s="230">
        <v>1040407000</v>
      </c>
      <c r="C869" s="303" t="s">
        <v>687</v>
      </c>
      <c r="D869" s="224"/>
      <c r="E869" s="220" t="s">
        <v>816</v>
      </c>
      <c r="F869" s="221" t="s">
        <v>817</v>
      </c>
      <c r="G869" s="222" t="str">
        <f t="shared" si="13"/>
        <v>Alcohol, Alcohol 1Gal, 60%-80% ethyl</v>
      </c>
      <c r="H869" s="227">
        <v>0</v>
      </c>
      <c r="I869" s="268">
        <v>20</v>
      </c>
      <c r="J869" s="269" t="s">
        <v>818</v>
      </c>
      <c r="K869" s="270">
        <v>300</v>
      </c>
      <c r="L869" s="256">
        <f>Table260616263656667686970717273747577787980818283757_34[[#This Row],[unit Price]]*Table260616263656667686970717273747577787980818283757_34[[#This Row],[TOTAL QUANTITY
(2021 Proposal)]]</f>
        <v>6000</v>
      </c>
      <c r="M869" s="271">
        <v>5</v>
      </c>
      <c r="N869" s="258">
        <v>1500</v>
      </c>
      <c r="O869" s="272">
        <v>5</v>
      </c>
      <c r="P869" s="260">
        <v>1500</v>
      </c>
      <c r="Q869" s="296">
        <v>5</v>
      </c>
      <c r="R869" s="258">
        <v>1500</v>
      </c>
      <c r="S869" s="272">
        <v>5</v>
      </c>
      <c r="T869" s="289">
        <v>1500</v>
      </c>
      <c r="U869" s="290"/>
      <c r="V869" s="291"/>
    </row>
    <row r="870" spans="1:22">
      <c r="A870" s="216" t="s">
        <v>56</v>
      </c>
      <c r="B870" s="230">
        <v>1040407000</v>
      </c>
      <c r="C870" s="303" t="s">
        <v>687</v>
      </c>
      <c r="D870" s="224"/>
      <c r="E870" s="220" t="s">
        <v>816</v>
      </c>
      <c r="F870" s="221" t="s">
        <v>819</v>
      </c>
      <c r="G870" s="222" t="str">
        <f t="shared" si="13"/>
        <v>Alcohol, Alcohol 250ml, 60%-80% ethyl</v>
      </c>
      <c r="H870" s="223"/>
      <c r="I870" s="253">
        <v>20</v>
      </c>
      <c r="J870" s="254" t="s">
        <v>91</v>
      </c>
      <c r="K870" s="261">
        <v>25</v>
      </c>
      <c r="L870" s="256">
        <f>Table260616263656667686970717273747577787980818283757_34[[#This Row],[unit Price]]*Table260616263656667686970717273747577787980818283757_34[[#This Row],[TOTAL QUANTITY
(2021 Proposal)]]</f>
        <v>500</v>
      </c>
      <c r="M870" s="257">
        <v>5</v>
      </c>
      <c r="N870" s="258">
        <v>125</v>
      </c>
      <c r="O870" s="259">
        <v>5</v>
      </c>
      <c r="P870" s="260">
        <v>125</v>
      </c>
      <c r="Q870" s="288">
        <v>5</v>
      </c>
      <c r="R870" s="258">
        <v>125</v>
      </c>
      <c r="S870" s="259">
        <v>5</v>
      </c>
      <c r="T870" s="289">
        <v>125</v>
      </c>
      <c r="U870" s="290"/>
      <c r="V870" s="291"/>
    </row>
    <row r="871" spans="1:22">
      <c r="A871" s="216" t="s">
        <v>59</v>
      </c>
      <c r="B871" s="230">
        <v>1040407000</v>
      </c>
      <c r="C871" s="303" t="s">
        <v>687</v>
      </c>
      <c r="D871" s="224"/>
      <c r="E871" s="220" t="s">
        <v>816</v>
      </c>
      <c r="F871" s="221" t="s">
        <v>819</v>
      </c>
      <c r="G871" s="222" t="str">
        <f t="shared" si="13"/>
        <v>Alcohol, Alcohol 250ml, 60%-80% ethyl</v>
      </c>
      <c r="H871" s="223"/>
      <c r="I871" s="253">
        <v>30</v>
      </c>
      <c r="J871" s="262" t="s">
        <v>91</v>
      </c>
      <c r="K871" s="263">
        <v>25</v>
      </c>
      <c r="L871" s="256">
        <f>Table260616263656667686970717273747577787980818283757_34[[#This Row],[unit Price]]*Table260616263656667686970717273747577787980818283757_34[[#This Row],[TOTAL QUANTITY
(2021 Proposal)]]</f>
        <v>750</v>
      </c>
      <c r="M871" s="264">
        <v>10</v>
      </c>
      <c r="N871" s="258">
        <v>250</v>
      </c>
      <c r="O871" s="265">
        <v>10</v>
      </c>
      <c r="P871" s="260">
        <v>250</v>
      </c>
      <c r="Q871" s="292">
        <v>8</v>
      </c>
      <c r="R871" s="258">
        <v>200</v>
      </c>
      <c r="S871" s="293">
        <v>2</v>
      </c>
      <c r="T871" s="289">
        <v>50</v>
      </c>
      <c r="U871" s="290"/>
      <c r="V871" s="291"/>
    </row>
    <row r="872" spans="1:22">
      <c r="A872" s="216" t="s">
        <v>72</v>
      </c>
      <c r="B872" s="230">
        <v>1040407000</v>
      </c>
      <c r="C872" s="303" t="s">
        <v>687</v>
      </c>
      <c r="D872" s="224"/>
      <c r="E872" s="220" t="s">
        <v>816</v>
      </c>
      <c r="F872" s="221" t="s">
        <v>819</v>
      </c>
      <c r="G872" s="222" t="str">
        <f t="shared" si="13"/>
        <v>Alcohol, Alcohol 250ml, 60%-80% ethyl</v>
      </c>
      <c r="H872" s="223">
        <v>6</v>
      </c>
      <c r="I872" s="253">
        <v>12</v>
      </c>
      <c r="J872" s="254" t="s">
        <v>91</v>
      </c>
      <c r="K872" s="261">
        <v>25</v>
      </c>
      <c r="L872" s="256">
        <f>Table260616263656667686970717273747577787980818283757_34[[#This Row],[unit Price]]*Table260616263656667686970717273747577787980818283757_34[[#This Row],[TOTAL QUANTITY
(2021 Proposal)]]</f>
        <v>300</v>
      </c>
      <c r="M872" s="257">
        <v>3</v>
      </c>
      <c r="N872" s="258">
        <v>75</v>
      </c>
      <c r="O872" s="259">
        <v>3</v>
      </c>
      <c r="P872" s="260">
        <v>75</v>
      </c>
      <c r="Q872" s="288">
        <v>3</v>
      </c>
      <c r="R872" s="258">
        <v>75</v>
      </c>
      <c r="S872" s="259">
        <v>3</v>
      </c>
      <c r="T872" s="289">
        <v>75</v>
      </c>
      <c r="U872" s="290"/>
      <c r="V872" s="291"/>
    </row>
    <row r="873" spans="1:22">
      <c r="A873" s="216" t="s">
        <v>73</v>
      </c>
      <c r="B873" s="230">
        <v>1040407000</v>
      </c>
      <c r="C873" s="303" t="s">
        <v>687</v>
      </c>
      <c r="D873" s="224"/>
      <c r="E873" s="220" t="s">
        <v>816</v>
      </c>
      <c r="F873" s="221" t="s">
        <v>819</v>
      </c>
      <c r="G873" s="222" t="str">
        <f t="shared" si="13"/>
        <v>Alcohol, Alcohol 250ml, 60%-80% ethyl</v>
      </c>
      <c r="H873" s="223"/>
      <c r="I873" s="253">
        <v>16</v>
      </c>
      <c r="J873" s="254" t="s">
        <v>91</v>
      </c>
      <c r="K873" s="261">
        <v>25</v>
      </c>
      <c r="L873" s="256">
        <f>Table260616263656667686970717273747577787980818283757_34[[#This Row],[unit Price]]*Table260616263656667686970717273747577787980818283757_34[[#This Row],[TOTAL QUANTITY
(2021 Proposal)]]</f>
        <v>400</v>
      </c>
      <c r="M873" s="257">
        <v>4</v>
      </c>
      <c r="N873" s="258">
        <v>50</v>
      </c>
      <c r="O873" s="259">
        <v>4</v>
      </c>
      <c r="P873" s="260">
        <v>50</v>
      </c>
      <c r="Q873" s="288">
        <v>4</v>
      </c>
      <c r="R873" s="258">
        <v>50</v>
      </c>
      <c r="S873" s="259">
        <v>4</v>
      </c>
      <c r="T873" s="289">
        <v>50</v>
      </c>
      <c r="U873" s="290"/>
      <c r="V873" s="291"/>
    </row>
    <row r="874" spans="1:22">
      <c r="A874" s="216" t="s">
        <v>58</v>
      </c>
      <c r="B874" s="230">
        <v>1040407000</v>
      </c>
      <c r="C874" s="303" t="s">
        <v>687</v>
      </c>
      <c r="D874" s="224"/>
      <c r="E874" s="220" t="s">
        <v>816</v>
      </c>
      <c r="F874" s="221" t="s">
        <v>820</v>
      </c>
      <c r="G874" s="222" t="str">
        <f t="shared" si="13"/>
        <v xml:space="preserve">Alcohol, Alcohol 68-72% ethyl, 500 ml. </v>
      </c>
      <c r="H874" s="223"/>
      <c r="I874" s="253">
        <v>6</v>
      </c>
      <c r="J874" s="254" t="s">
        <v>91</v>
      </c>
      <c r="K874" s="261">
        <v>75</v>
      </c>
      <c r="L874" s="256">
        <f>Table260616263656667686970717273747577787980818283757_34[[#This Row],[unit Price]]*Table260616263656667686970717273747577787980818283757_34[[#This Row],[TOTAL QUANTITY
(2021 Proposal)]]</f>
        <v>450</v>
      </c>
      <c r="M874" s="257">
        <v>2</v>
      </c>
      <c r="N874" s="258">
        <v>150</v>
      </c>
      <c r="O874" s="259">
        <v>1</v>
      </c>
      <c r="P874" s="260">
        <v>75</v>
      </c>
      <c r="Q874" s="288">
        <v>1</v>
      </c>
      <c r="R874" s="258">
        <v>75</v>
      </c>
      <c r="S874" s="259"/>
      <c r="T874" s="289" t="s">
        <v>55</v>
      </c>
      <c r="U874" s="290"/>
      <c r="V874" s="291"/>
    </row>
    <row r="875" spans="1:22">
      <c r="A875" s="216" t="s">
        <v>510</v>
      </c>
      <c r="B875" s="230">
        <v>1040407000</v>
      </c>
      <c r="C875" s="303" t="s">
        <v>687</v>
      </c>
      <c r="D875" s="224"/>
      <c r="E875" s="220" t="s">
        <v>816</v>
      </c>
      <c r="F875" s="221" t="s">
        <v>820</v>
      </c>
      <c r="G875" s="222" t="str">
        <f t="shared" si="13"/>
        <v xml:space="preserve">Alcohol, Alcohol 68-72% ethyl, 500 ml. </v>
      </c>
      <c r="H875" s="223"/>
      <c r="I875" s="253">
        <v>80</v>
      </c>
      <c r="J875" s="254" t="s">
        <v>91</v>
      </c>
      <c r="K875" s="261">
        <v>75</v>
      </c>
      <c r="L875" s="256">
        <f>Table260616263656667686970717273747577787980818283757_34[[#This Row],[unit Price]]*Table260616263656667686970717273747577787980818283757_34[[#This Row],[TOTAL QUANTITY
(2021 Proposal)]]</f>
        <v>6000</v>
      </c>
      <c r="M875" s="257">
        <v>20</v>
      </c>
      <c r="N875" s="258">
        <v>1500</v>
      </c>
      <c r="O875" s="259">
        <v>20</v>
      </c>
      <c r="P875" s="260">
        <v>1500</v>
      </c>
      <c r="Q875" s="288">
        <v>20</v>
      </c>
      <c r="R875" s="258">
        <v>1500</v>
      </c>
      <c r="S875" s="259">
        <v>20</v>
      </c>
      <c r="T875" s="289">
        <v>1500</v>
      </c>
      <c r="U875" s="290"/>
      <c r="V875" s="291"/>
    </row>
    <row r="876" spans="1:22">
      <c r="A876" s="216" t="s">
        <v>65</v>
      </c>
      <c r="B876" s="230">
        <v>1040407000</v>
      </c>
      <c r="C876" s="303" t="s">
        <v>687</v>
      </c>
      <c r="D876" s="224"/>
      <c r="E876" s="220" t="s">
        <v>816</v>
      </c>
      <c r="F876" s="221" t="s">
        <v>820</v>
      </c>
      <c r="G876" s="222" t="str">
        <f t="shared" si="13"/>
        <v xml:space="preserve">Alcohol, Alcohol 68-72% ethyl, 500 ml. </v>
      </c>
      <c r="H876" s="223"/>
      <c r="I876" s="253">
        <v>8</v>
      </c>
      <c r="J876" s="254" t="s">
        <v>91</v>
      </c>
      <c r="K876" s="261">
        <v>75</v>
      </c>
      <c r="L876" s="256">
        <f>Table260616263656667686970717273747577787980818283757_34[[#This Row],[unit Price]]*Table260616263656667686970717273747577787980818283757_34[[#This Row],[TOTAL QUANTITY
(2021 Proposal)]]</f>
        <v>600</v>
      </c>
      <c r="M876" s="257">
        <v>3</v>
      </c>
      <c r="N876" s="258">
        <v>225</v>
      </c>
      <c r="O876" s="259">
        <v>3</v>
      </c>
      <c r="P876" s="260">
        <v>225</v>
      </c>
      <c r="Q876" s="288">
        <v>1</v>
      </c>
      <c r="R876" s="258">
        <v>75</v>
      </c>
      <c r="S876" s="259">
        <v>1</v>
      </c>
      <c r="T876" s="289">
        <v>75</v>
      </c>
      <c r="U876" s="290"/>
      <c r="V876" s="291"/>
    </row>
    <row r="877" spans="1:22">
      <c r="A877" s="216" t="s">
        <v>514</v>
      </c>
      <c r="B877" s="230">
        <v>1040407000</v>
      </c>
      <c r="C877" s="303" t="s">
        <v>687</v>
      </c>
      <c r="D877" s="224"/>
      <c r="E877" s="220" t="s">
        <v>816</v>
      </c>
      <c r="F877" s="221" t="s">
        <v>820</v>
      </c>
      <c r="G877" s="222" t="str">
        <f t="shared" si="13"/>
        <v xml:space="preserve">Alcohol, Alcohol 68-72% ethyl, 500 ml. </v>
      </c>
      <c r="H877" s="223"/>
      <c r="I877" s="253">
        <v>160</v>
      </c>
      <c r="J877" s="254" t="s">
        <v>91</v>
      </c>
      <c r="K877" s="261">
        <v>75</v>
      </c>
      <c r="L877" s="256">
        <f>Table260616263656667686970717273747577787980818283757_34[[#This Row],[unit Price]]*Table260616263656667686970717273747577787980818283757_34[[#This Row],[TOTAL QUANTITY
(2021 Proposal)]]</f>
        <v>12000</v>
      </c>
      <c r="M877" s="257">
        <v>40</v>
      </c>
      <c r="N877" s="258">
        <v>3000</v>
      </c>
      <c r="O877" s="259">
        <v>40</v>
      </c>
      <c r="P877" s="260">
        <v>3000</v>
      </c>
      <c r="Q877" s="288">
        <v>40</v>
      </c>
      <c r="R877" s="258">
        <v>3000</v>
      </c>
      <c r="S877" s="259">
        <v>40</v>
      </c>
      <c r="T877" s="289">
        <v>3000</v>
      </c>
      <c r="U877" s="290"/>
      <c r="V877" s="291"/>
    </row>
    <row r="878" spans="1:22">
      <c r="A878" s="216" t="s">
        <v>68</v>
      </c>
      <c r="B878" s="230">
        <v>1040407000</v>
      </c>
      <c r="C878" s="303" t="s">
        <v>687</v>
      </c>
      <c r="D878" s="224"/>
      <c r="E878" s="220" t="s">
        <v>816</v>
      </c>
      <c r="F878" s="221" t="s">
        <v>820</v>
      </c>
      <c r="G878" s="222" t="str">
        <f t="shared" si="13"/>
        <v xml:space="preserve">Alcohol, Alcohol 68-72% ethyl, 500 ml. </v>
      </c>
      <c r="H878" s="223"/>
      <c r="I878" s="253">
        <v>144</v>
      </c>
      <c r="J878" s="254" t="s">
        <v>91</v>
      </c>
      <c r="K878" s="261">
        <v>75</v>
      </c>
      <c r="L878" s="256">
        <f>Table260616263656667686970717273747577787980818283757_34[[#This Row],[unit Price]]*Table260616263656667686970717273747577787980818283757_34[[#This Row],[TOTAL QUANTITY
(2021 Proposal)]]</f>
        <v>10800</v>
      </c>
      <c r="M878" s="257">
        <v>36</v>
      </c>
      <c r="N878" s="258">
        <v>2700</v>
      </c>
      <c r="O878" s="259">
        <v>36</v>
      </c>
      <c r="P878" s="260">
        <v>2700</v>
      </c>
      <c r="Q878" s="288">
        <v>36</v>
      </c>
      <c r="R878" s="258">
        <v>2700</v>
      </c>
      <c r="S878" s="259">
        <v>36</v>
      </c>
      <c r="T878" s="289">
        <v>2700</v>
      </c>
      <c r="U878" s="290"/>
      <c r="V878" s="291"/>
    </row>
    <row r="879" spans="1:22">
      <c r="A879" s="216" t="s">
        <v>58</v>
      </c>
      <c r="B879" s="230">
        <v>1040407000</v>
      </c>
      <c r="C879" s="303" t="s">
        <v>687</v>
      </c>
      <c r="D879" s="224"/>
      <c r="E879" s="220" t="s">
        <v>816</v>
      </c>
      <c r="F879" s="221" t="s">
        <v>821</v>
      </c>
      <c r="G879" s="222" t="str">
        <f t="shared" si="13"/>
        <v>Alcohol, Alcohol, 70%, 1L</v>
      </c>
      <c r="H879" s="223"/>
      <c r="I879" s="253">
        <v>4</v>
      </c>
      <c r="J879" s="254" t="s">
        <v>91</v>
      </c>
      <c r="K879" s="261">
        <v>90</v>
      </c>
      <c r="L879" s="256">
        <f>Table260616263656667686970717273747577787980818283757_34[[#This Row],[unit Price]]*Table260616263656667686970717273747577787980818283757_34[[#This Row],[TOTAL QUANTITY
(2021 Proposal)]]</f>
        <v>360</v>
      </c>
      <c r="M879" s="257">
        <v>2</v>
      </c>
      <c r="N879" s="258">
        <v>180</v>
      </c>
      <c r="O879" s="259"/>
      <c r="P879" s="260" t="s">
        <v>55</v>
      </c>
      <c r="Q879" s="288">
        <v>2</v>
      </c>
      <c r="R879" s="258">
        <v>180</v>
      </c>
      <c r="S879" s="259"/>
      <c r="T879" s="289" t="s">
        <v>55</v>
      </c>
      <c r="U879" s="290"/>
      <c r="V879" s="291"/>
    </row>
    <row r="880" spans="1:22">
      <c r="A880" s="216" t="s">
        <v>61</v>
      </c>
      <c r="B880" s="230">
        <v>1040407000</v>
      </c>
      <c r="C880" s="303" t="s">
        <v>687</v>
      </c>
      <c r="D880" s="224"/>
      <c r="E880" s="220" t="s">
        <v>816</v>
      </c>
      <c r="F880" s="221" t="s">
        <v>821</v>
      </c>
      <c r="G880" s="222" t="str">
        <f t="shared" si="13"/>
        <v>Alcohol, Alcohol, 70%, 1L</v>
      </c>
      <c r="H880" s="223"/>
      <c r="I880" s="253">
        <v>12</v>
      </c>
      <c r="J880" s="262" t="s">
        <v>91</v>
      </c>
      <c r="K880" s="263">
        <v>90</v>
      </c>
      <c r="L880" s="256">
        <f>Table260616263656667686970717273747577787980818283757_34[[#This Row],[unit Price]]*Table260616263656667686970717273747577787980818283757_34[[#This Row],[TOTAL QUANTITY
(2021 Proposal)]]</f>
        <v>1080</v>
      </c>
      <c r="M880" s="266">
        <v>5</v>
      </c>
      <c r="N880" s="258">
        <v>450</v>
      </c>
      <c r="O880" s="267">
        <v>5</v>
      </c>
      <c r="P880" s="260">
        <v>450</v>
      </c>
      <c r="Q880" s="294">
        <v>2</v>
      </c>
      <c r="R880" s="258">
        <v>180</v>
      </c>
      <c r="S880" s="309"/>
      <c r="T880" s="289" t="s">
        <v>55</v>
      </c>
      <c r="U880" s="290"/>
      <c r="V880" s="291"/>
    </row>
    <row r="881" spans="1:22">
      <c r="A881" s="216" t="s">
        <v>63</v>
      </c>
      <c r="B881" s="230">
        <v>1040407000</v>
      </c>
      <c r="C881" s="303" t="s">
        <v>687</v>
      </c>
      <c r="D881" s="224"/>
      <c r="E881" s="220" t="s">
        <v>816</v>
      </c>
      <c r="F881" s="221" t="s">
        <v>821</v>
      </c>
      <c r="G881" s="222" t="str">
        <f t="shared" si="13"/>
        <v>Alcohol, Alcohol, 70%, 1L</v>
      </c>
      <c r="H881" s="227">
        <v>180</v>
      </c>
      <c r="I881" s="268">
        <v>500</v>
      </c>
      <c r="J881" s="269" t="s">
        <v>91</v>
      </c>
      <c r="K881" s="270">
        <v>90</v>
      </c>
      <c r="L881" s="256">
        <f>Table260616263656667686970717273747577787980818283757_34[[#This Row],[unit Price]]*Table260616263656667686970717273747577787980818283757_34[[#This Row],[TOTAL QUANTITY
(2021 Proposal)]]</f>
        <v>45000</v>
      </c>
      <c r="M881" s="271">
        <v>125</v>
      </c>
      <c r="N881" s="258">
        <v>11250</v>
      </c>
      <c r="O881" s="272">
        <v>125</v>
      </c>
      <c r="P881" s="260">
        <v>11250</v>
      </c>
      <c r="Q881" s="296">
        <v>125</v>
      </c>
      <c r="R881" s="258">
        <v>11250</v>
      </c>
      <c r="S881" s="272">
        <v>125</v>
      </c>
      <c r="T881" s="289">
        <v>11250</v>
      </c>
      <c r="U881" s="290"/>
      <c r="V881" s="291"/>
    </row>
    <row r="882" spans="1:22">
      <c r="A882" s="216" t="s">
        <v>339</v>
      </c>
      <c r="B882" s="230">
        <v>1040407000</v>
      </c>
      <c r="C882" s="303" t="s">
        <v>687</v>
      </c>
      <c r="D882" s="224"/>
      <c r="E882" s="220" t="s">
        <v>816</v>
      </c>
      <c r="F882" s="221" t="s">
        <v>821</v>
      </c>
      <c r="G882" s="222" t="str">
        <f t="shared" si="13"/>
        <v>Alcohol, Alcohol, 70%, 1L</v>
      </c>
      <c r="H882" s="223"/>
      <c r="I882" s="253">
        <v>12</v>
      </c>
      <c r="J882" s="262" t="s">
        <v>91</v>
      </c>
      <c r="K882" s="263">
        <v>90</v>
      </c>
      <c r="L882" s="256">
        <f>Table260616263656667686970717273747577787980818283757_34[[#This Row],[unit Price]]*Table260616263656667686970717273747577787980818283757_34[[#This Row],[TOTAL QUANTITY
(2021 Proposal)]]</f>
        <v>1080</v>
      </c>
      <c r="M882" s="257">
        <v>6</v>
      </c>
      <c r="N882" s="258">
        <v>540</v>
      </c>
      <c r="O882" s="259"/>
      <c r="P882" s="260" t="s">
        <v>55</v>
      </c>
      <c r="Q882" s="288">
        <v>6</v>
      </c>
      <c r="R882" s="258">
        <v>540</v>
      </c>
      <c r="S882" s="259"/>
      <c r="T882" s="289" t="s">
        <v>55</v>
      </c>
      <c r="U882" s="290"/>
      <c r="V882" s="291"/>
    </row>
    <row r="883" spans="1:22">
      <c r="A883" s="216" t="s">
        <v>64</v>
      </c>
      <c r="B883" s="230">
        <v>1040407000</v>
      </c>
      <c r="C883" s="303" t="s">
        <v>687</v>
      </c>
      <c r="D883" s="224"/>
      <c r="E883" s="220" t="s">
        <v>816</v>
      </c>
      <c r="F883" s="221" t="s">
        <v>821</v>
      </c>
      <c r="G883" s="222" t="str">
        <f t="shared" si="13"/>
        <v>Alcohol, Alcohol, 70%, 1L</v>
      </c>
      <c r="H883" s="223"/>
      <c r="I883" s="253">
        <v>80</v>
      </c>
      <c r="J883" s="262" t="s">
        <v>91</v>
      </c>
      <c r="K883" s="263">
        <v>90</v>
      </c>
      <c r="L883" s="256">
        <f>Table260616263656667686970717273747577787980818283757_34[[#This Row],[unit Price]]*Table260616263656667686970717273747577787980818283757_34[[#This Row],[TOTAL QUANTITY
(2021 Proposal)]]</f>
        <v>7200</v>
      </c>
      <c r="M883" s="257">
        <v>20</v>
      </c>
      <c r="N883" s="258">
        <v>1800</v>
      </c>
      <c r="O883" s="259">
        <v>20</v>
      </c>
      <c r="P883" s="260">
        <v>1800</v>
      </c>
      <c r="Q883" s="288">
        <v>20</v>
      </c>
      <c r="R883" s="258">
        <v>1800</v>
      </c>
      <c r="S883" s="259">
        <v>20</v>
      </c>
      <c r="T883" s="289">
        <v>1800</v>
      </c>
      <c r="U883" s="290"/>
      <c r="V883" s="291"/>
    </row>
    <row r="884" spans="1:22">
      <c r="A884" s="216" t="s">
        <v>70</v>
      </c>
      <c r="B884" s="230">
        <v>1040407000</v>
      </c>
      <c r="C884" s="303" t="s">
        <v>687</v>
      </c>
      <c r="D884" s="224"/>
      <c r="E884" s="220" t="s">
        <v>816</v>
      </c>
      <c r="F884" s="221" t="s">
        <v>821</v>
      </c>
      <c r="G884" s="222" t="str">
        <f t="shared" si="13"/>
        <v>Alcohol, Alcohol, 70%, 1L</v>
      </c>
      <c r="H884" s="223"/>
      <c r="I884" s="253">
        <v>120</v>
      </c>
      <c r="J884" s="254" t="s">
        <v>91</v>
      </c>
      <c r="K884" s="261">
        <v>90</v>
      </c>
      <c r="L884" s="256">
        <f>Table260616263656667686970717273747577787980818283757_34[[#This Row],[unit Price]]*Table260616263656667686970717273747577787980818283757_34[[#This Row],[TOTAL QUANTITY
(2021 Proposal)]]</f>
        <v>10800</v>
      </c>
      <c r="M884" s="257">
        <v>30</v>
      </c>
      <c r="N884" s="258">
        <v>2700</v>
      </c>
      <c r="O884" s="259">
        <v>30</v>
      </c>
      <c r="P884" s="260">
        <v>2700</v>
      </c>
      <c r="Q884" s="288">
        <v>30</v>
      </c>
      <c r="R884" s="258">
        <v>2700</v>
      </c>
      <c r="S884" s="259">
        <v>30</v>
      </c>
      <c r="T884" s="289">
        <v>2700</v>
      </c>
      <c r="U884" s="290"/>
      <c r="V884" s="291"/>
    </row>
    <row r="885" spans="1:22">
      <c r="A885" s="231" t="s">
        <v>74</v>
      </c>
      <c r="B885" s="230">
        <v>1040407000</v>
      </c>
      <c r="C885" s="310" t="s">
        <v>687</v>
      </c>
      <c r="D885" s="233"/>
      <c r="E885" s="305" t="s">
        <v>816</v>
      </c>
      <c r="F885" s="306" t="s">
        <v>821</v>
      </c>
      <c r="G885" s="222" t="str">
        <f t="shared" si="13"/>
        <v>Alcohol, Alcohol, 70%, 1L</v>
      </c>
      <c r="H885" s="236"/>
      <c r="I885" s="273">
        <v>100</v>
      </c>
      <c r="J885" s="274" t="s">
        <v>91</v>
      </c>
      <c r="K885" s="275">
        <v>90</v>
      </c>
      <c r="L885" s="256">
        <f>Table260616263656667686970717273747577787980818283757_34[[#This Row],[unit Price]]*Table260616263656667686970717273747577787980818283757_34[[#This Row],[TOTAL QUANTITY
(2021 Proposal)]]</f>
        <v>9000</v>
      </c>
      <c r="M885" s="276">
        <v>25</v>
      </c>
      <c r="N885" s="277">
        <v>2250</v>
      </c>
      <c r="O885" s="278">
        <v>25</v>
      </c>
      <c r="P885" s="279">
        <v>2250</v>
      </c>
      <c r="Q885" s="297">
        <v>25</v>
      </c>
      <c r="R885" s="277">
        <v>2250</v>
      </c>
      <c r="S885" s="278">
        <v>25</v>
      </c>
      <c r="T885" s="298">
        <v>2250</v>
      </c>
      <c r="U885" s="299"/>
      <c r="V885" s="300"/>
    </row>
    <row r="886" spans="1:22">
      <c r="A886" s="216" t="s">
        <v>63</v>
      </c>
      <c r="B886" s="230">
        <v>1040407000</v>
      </c>
      <c r="C886" s="303" t="s">
        <v>687</v>
      </c>
      <c r="D886" s="224"/>
      <c r="E886" s="220" t="s">
        <v>822</v>
      </c>
      <c r="F886" s="221" t="s">
        <v>823</v>
      </c>
      <c r="G886" s="222" t="str">
        <f t="shared" si="13"/>
        <v>Apron, Water Proof Apron</v>
      </c>
      <c r="H886" s="227">
        <v>0</v>
      </c>
      <c r="I886" s="268">
        <v>500</v>
      </c>
      <c r="J886" s="269" t="s">
        <v>562</v>
      </c>
      <c r="K886" s="270">
        <v>2500</v>
      </c>
      <c r="L886" s="256">
        <f>Table260616263656667686970717273747577787980818283757_34[[#This Row],[unit Price]]*Table260616263656667686970717273747577787980818283757_34[[#This Row],[TOTAL QUANTITY
(2021 Proposal)]]</f>
        <v>1250000</v>
      </c>
      <c r="M886" s="271">
        <v>200</v>
      </c>
      <c r="N886" s="258">
        <v>500000</v>
      </c>
      <c r="O886" s="272">
        <v>100</v>
      </c>
      <c r="P886" s="260">
        <v>250000</v>
      </c>
      <c r="Q886" s="296">
        <v>100</v>
      </c>
      <c r="R886" s="258">
        <v>250000</v>
      </c>
      <c r="S886" s="272">
        <v>100</v>
      </c>
      <c r="T886" s="289">
        <v>250000</v>
      </c>
      <c r="U886" s="290"/>
      <c r="V886" s="291"/>
    </row>
    <row r="887" spans="1:22">
      <c r="A887" s="216" t="s">
        <v>503</v>
      </c>
      <c r="B887" s="230">
        <v>1040407000</v>
      </c>
      <c r="C887" s="303" t="s">
        <v>687</v>
      </c>
      <c r="D887" s="224"/>
      <c r="E887" s="220" t="s">
        <v>822</v>
      </c>
      <c r="F887" s="221" t="s">
        <v>823</v>
      </c>
      <c r="G887" s="222" t="str">
        <f t="shared" si="13"/>
        <v>Apron, Water Proof Apron</v>
      </c>
      <c r="H887" s="223"/>
      <c r="I887" s="253">
        <v>4</v>
      </c>
      <c r="J887" s="254" t="s">
        <v>562</v>
      </c>
      <c r="K887" s="261">
        <v>2500</v>
      </c>
      <c r="L887" s="256">
        <f>Table260616263656667686970717273747577787980818283757_34[[#This Row],[unit Price]]*Table260616263656667686970717273747577787980818283757_34[[#This Row],[TOTAL QUANTITY
(2021 Proposal)]]</f>
        <v>10000</v>
      </c>
      <c r="M887" s="257">
        <v>4</v>
      </c>
      <c r="N887" s="258">
        <v>10000</v>
      </c>
      <c r="O887" s="259"/>
      <c r="P887" s="260" t="s">
        <v>55</v>
      </c>
      <c r="Q887" s="288"/>
      <c r="R887" s="258" t="s">
        <v>55</v>
      </c>
      <c r="S887" s="259"/>
      <c r="T887" s="289" t="s">
        <v>55</v>
      </c>
      <c r="U887" s="290"/>
      <c r="V887" s="291"/>
    </row>
    <row r="888" spans="1:22">
      <c r="A888" s="216" t="s">
        <v>63</v>
      </c>
      <c r="B888" s="230">
        <v>1040407000</v>
      </c>
      <c r="C888" s="303" t="s">
        <v>687</v>
      </c>
      <c r="D888" s="224"/>
      <c r="E888" s="220" t="s">
        <v>824</v>
      </c>
      <c r="F888" s="221" t="s">
        <v>825</v>
      </c>
      <c r="G888" s="222" t="str">
        <f t="shared" si="13"/>
        <v>Arm sling, Arm Sling Large</v>
      </c>
      <c r="H888" s="227">
        <v>16</v>
      </c>
      <c r="I888" s="268">
        <v>100</v>
      </c>
      <c r="J888" s="269" t="s">
        <v>44</v>
      </c>
      <c r="K888" s="270">
        <v>70</v>
      </c>
      <c r="L888" s="256">
        <f>Table260616263656667686970717273747577787980818283757_34[[#This Row],[unit Price]]*Table260616263656667686970717273747577787980818283757_34[[#This Row],[TOTAL QUANTITY
(2021 Proposal)]]</f>
        <v>7000</v>
      </c>
      <c r="M888" s="271">
        <v>25</v>
      </c>
      <c r="N888" s="258">
        <v>1750</v>
      </c>
      <c r="O888" s="272">
        <v>25</v>
      </c>
      <c r="P888" s="260">
        <v>1750</v>
      </c>
      <c r="Q888" s="296">
        <v>25</v>
      </c>
      <c r="R888" s="258">
        <v>1750</v>
      </c>
      <c r="S888" s="272">
        <v>25</v>
      </c>
      <c r="T888" s="289">
        <v>1750</v>
      </c>
      <c r="U888" s="290"/>
      <c r="V888" s="291"/>
    </row>
    <row r="889" spans="1:22">
      <c r="A889" s="216" t="s">
        <v>63</v>
      </c>
      <c r="B889" s="230">
        <v>1040407000</v>
      </c>
      <c r="C889" s="303" t="s">
        <v>687</v>
      </c>
      <c r="D889" s="224"/>
      <c r="E889" s="220" t="s">
        <v>824</v>
      </c>
      <c r="F889" s="221" t="s">
        <v>826</v>
      </c>
      <c r="G889" s="222" t="str">
        <f t="shared" si="13"/>
        <v>Arm sling, Arm Sling Medium</v>
      </c>
      <c r="H889" s="227">
        <v>10</v>
      </c>
      <c r="I889" s="268">
        <v>150</v>
      </c>
      <c r="J889" s="269" t="s">
        <v>44</v>
      </c>
      <c r="K889" s="270">
        <v>70</v>
      </c>
      <c r="L889" s="256">
        <f>Table260616263656667686970717273747577787980818283757_34[[#This Row],[unit Price]]*Table260616263656667686970717273747577787980818283757_34[[#This Row],[TOTAL QUANTITY
(2021 Proposal)]]</f>
        <v>10500</v>
      </c>
      <c r="M889" s="271">
        <v>50</v>
      </c>
      <c r="N889" s="258">
        <v>3500</v>
      </c>
      <c r="O889" s="272">
        <v>50</v>
      </c>
      <c r="P889" s="260">
        <v>3500</v>
      </c>
      <c r="Q889" s="296">
        <v>25</v>
      </c>
      <c r="R889" s="258">
        <v>1750</v>
      </c>
      <c r="S889" s="272">
        <v>25</v>
      </c>
      <c r="T889" s="289">
        <v>1750</v>
      </c>
      <c r="U889" s="290"/>
      <c r="V889" s="291"/>
    </row>
    <row r="890" spans="1:22">
      <c r="A890" s="216" t="s">
        <v>63</v>
      </c>
      <c r="B890" s="230">
        <v>1040407000</v>
      </c>
      <c r="C890" s="303" t="s">
        <v>687</v>
      </c>
      <c r="D890" s="224"/>
      <c r="E890" s="220" t="s">
        <v>824</v>
      </c>
      <c r="F890" s="221" t="s">
        <v>827</v>
      </c>
      <c r="G890" s="222" t="str">
        <f t="shared" si="13"/>
        <v>Arm sling, Arm Sling small</v>
      </c>
      <c r="H890" s="227">
        <v>5</v>
      </c>
      <c r="I890" s="268">
        <v>100</v>
      </c>
      <c r="J890" s="269" t="s">
        <v>44</v>
      </c>
      <c r="K890" s="270">
        <v>180</v>
      </c>
      <c r="L890" s="256">
        <f>Table260616263656667686970717273747577787980818283757_34[[#This Row],[unit Price]]*Table260616263656667686970717273747577787980818283757_34[[#This Row],[TOTAL QUANTITY
(2021 Proposal)]]</f>
        <v>18000</v>
      </c>
      <c r="M890" s="271">
        <v>25</v>
      </c>
      <c r="N890" s="258">
        <v>4500</v>
      </c>
      <c r="O890" s="272">
        <v>25</v>
      </c>
      <c r="P890" s="260">
        <v>4500</v>
      </c>
      <c r="Q890" s="296">
        <v>25</v>
      </c>
      <c r="R890" s="258">
        <v>4500</v>
      </c>
      <c r="S890" s="272">
        <v>25</v>
      </c>
      <c r="T890" s="289">
        <v>4500</v>
      </c>
      <c r="U890" s="290"/>
      <c r="V890" s="291"/>
    </row>
    <row r="891" spans="1:22">
      <c r="A891" s="216" t="s">
        <v>63</v>
      </c>
      <c r="B891" s="230">
        <v>1040407000</v>
      </c>
      <c r="C891" s="303" t="s">
        <v>687</v>
      </c>
      <c r="D891" s="224"/>
      <c r="E891" s="220" t="s">
        <v>828</v>
      </c>
      <c r="F891" s="221" t="s">
        <v>55</v>
      </c>
      <c r="G891" s="222" t="str">
        <f t="shared" si="13"/>
        <v xml:space="preserve">Autoclave Tape, </v>
      </c>
      <c r="H891" s="227">
        <v>7</v>
      </c>
      <c r="I891" s="268">
        <v>50</v>
      </c>
      <c r="J891" s="269" t="s">
        <v>44</v>
      </c>
      <c r="K891" s="270">
        <v>840</v>
      </c>
      <c r="L891" s="256">
        <f>Table260616263656667686970717273747577787980818283757_34[[#This Row],[unit Price]]*Table260616263656667686970717273747577787980818283757_34[[#This Row],[TOTAL QUANTITY
(2021 Proposal)]]</f>
        <v>42000</v>
      </c>
      <c r="M891" s="271">
        <v>25</v>
      </c>
      <c r="N891" s="258">
        <v>21000</v>
      </c>
      <c r="O891" s="272"/>
      <c r="P891" s="260" t="s">
        <v>55</v>
      </c>
      <c r="Q891" s="296">
        <v>25</v>
      </c>
      <c r="R891" s="258">
        <v>21000</v>
      </c>
      <c r="S891" s="272"/>
      <c r="T891" s="289" t="s">
        <v>55</v>
      </c>
      <c r="U891" s="290"/>
      <c r="V891" s="291"/>
    </row>
    <row r="892" spans="1:22">
      <c r="A892" s="216" t="s">
        <v>68</v>
      </c>
      <c r="B892" s="230">
        <v>1040407000</v>
      </c>
      <c r="C892" s="229" t="s">
        <v>687</v>
      </c>
      <c r="D892" s="219"/>
      <c r="E892" s="220" t="s">
        <v>829</v>
      </c>
      <c r="F892" s="221" t="s">
        <v>55</v>
      </c>
      <c r="G892" s="222" t="str">
        <f t="shared" si="13"/>
        <v xml:space="preserve">Automated Timer, </v>
      </c>
      <c r="H892" s="223"/>
      <c r="I892" s="253">
        <v>5</v>
      </c>
      <c r="J892" s="254" t="s">
        <v>44</v>
      </c>
      <c r="K892" s="255">
        <v>3000</v>
      </c>
      <c r="L892" s="256">
        <f>Table260616263656667686970717273747577787980818283757_34[[#This Row],[unit Price]]*Table260616263656667686970717273747577787980818283757_34[[#This Row],[TOTAL QUANTITY
(2021 Proposal)]]</f>
        <v>15000</v>
      </c>
      <c r="M892" s="257">
        <v>5</v>
      </c>
      <c r="N892" s="258">
        <v>15000</v>
      </c>
      <c r="O892" s="259"/>
      <c r="P892" s="260"/>
      <c r="Q892" s="288"/>
      <c r="R892" s="258"/>
      <c r="S892" s="259"/>
      <c r="T892" s="289"/>
      <c r="U892" s="290"/>
      <c r="V892" s="291"/>
    </row>
    <row r="893" spans="1:22">
      <c r="A893" s="216" t="s">
        <v>63</v>
      </c>
      <c r="B893" s="230">
        <v>1040407000</v>
      </c>
      <c r="C893" s="303" t="s">
        <v>687</v>
      </c>
      <c r="D893" s="224"/>
      <c r="E893" s="220" t="s">
        <v>830</v>
      </c>
      <c r="F893" s="221" t="s">
        <v>55</v>
      </c>
      <c r="G893" s="222" t="str">
        <f t="shared" si="13"/>
        <v xml:space="preserve">Betadine 10%, </v>
      </c>
      <c r="H893" s="227">
        <v>8</v>
      </c>
      <c r="I893" s="268">
        <v>75</v>
      </c>
      <c r="J893" s="269" t="s">
        <v>818</v>
      </c>
      <c r="K893" s="270">
        <v>1440</v>
      </c>
      <c r="L893" s="256">
        <f>Table260616263656667686970717273747577787980818283757_34[[#This Row],[unit Price]]*Table260616263656667686970717273747577787980818283757_34[[#This Row],[TOTAL QUANTITY
(2021 Proposal)]]</f>
        <v>108000</v>
      </c>
      <c r="M893" s="271">
        <v>25</v>
      </c>
      <c r="N893" s="258">
        <v>36000</v>
      </c>
      <c r="O893" s="272">
        <v>20</v>
      </c>
      <c r="P893" s="260">
        <v>28800</v>
      </c>
      <c r="Q893" s="296">
        <v>15</v>
      </c>
      <c r="R893" s="258">
        <v>21600</v>
      </c>
      <c r="S893" s="272">
        <v>15</v>
      </c>
      <c r="T893" s="289">
        <v>21600</v>
      </c>
      <c r="U893" s="290"/>
      <c r="V893" s="291"/>
    </row>
    <row r="894" spans="1:22">
      <c r="A894" s="216" t="s">
        <v>63</v>
      </c>
      <c r="B894" s="230">
        <v>1040407000</v>
      </c>
      <c r="C894" s="303" t="s">
        <v>687</v>
      </c>
      <c r="D894" s="224"/>
      <c r="E894" s="220" t="s">
        <v>831</v>
      </c>
      <c r="F894" s="221" t="s">
        <v>55</v>
      </c>
      <c r="G894" s="222" t="str">
        <f t="shared" si="13"/>
        <v xml:space="preserve">Betadine 7.5%, </v>
      </c>
      <c r="H894" s="227">
        <v>3</v>
      </c>
      <c r="I894" s="268">
        <v>50</v>
      </c>
      <c r="J894" s="269" t="s">
        <v>818</v>
      </c>
      <c r="K894" s="270">
        <v>1440</v>
      </c>
      <c r="L894" s="256">
        <f>Table260616263656667686970717273747577787980818283757_34[[#This Row],[unit Price]]*Table260616263656667686970717273747577787980818283757_34[[#This Row],[TOTAL QUANTITY
(2021 Proposal)]]</f>
        <v>72000</v>
      </c>
      <c r="M894" s="271">
        <v>15</v>
      </c>
      <c r="N894" s="258">
        <v>21600</v>
      </c>
      <c r="O894" s="272">
        <v>15</v>
      </c>
      <c r="P894" s="260">
        <v>21600</v>
      </c>
      <c r="Q894" s="296">
        <v>10</v>
      </c>
      <c r="R894" s="258">
        <v>14400</v>
      </c>
      <c r="S894" s="272">
        <v>10</v>
      </c>
      <c r="T894" s="289">
        <v>14400</v>
      </c>
      <c r="U894" s="290"/>
      <c r="V894" s="291"/>
    </row>
    <row r="895" spans="1:22">
      <c r="A895" s="216" t="s">
        <v>339</v>
      </c>
      <c r="B895" s="230">
        <v>1040407000</v>
      </c>
      <c r="C895" s="229" t="s">
        <v>687</v>
      </c>
      <c r="D895" s="219"/>
      <c r="E895" s="220" t="s">
        <v>832</v>
      </c>
      <c r="F895" s="221" t="s">
        <v>55</v>
      </c>
      <c r="G895" s="222" t="str">
        <f t="shared" si="13"/>
        <v xml:space="preserve">Bib, Disposable, </v>
      </c>
      <c r="H895" s="223"/>
      <c r="I895" s="253">
        <v>2</v>
      </c>
      <c r="J895" s="254" t="s">
        <v>833</v>
      </c>
      <c r="K895" s="311">
        <v>300</v>
      </c>
      <c r="L895" s="256">
        <f>Table260616263656667686970717273747577787980818283757_34[[#This Row],[unit Price]]*Table260616263656667686970717273747577787980818283757_34[[#This Row],[TOTAL QUANTITY
(2021 Proposal)]]</f>
        <v>600</v>
      </c>
      <c r="M895" s="257">
        <v>1</v>
      </c>
      <c r="N895" s="258">
        <v>300</v>
      </c>
      <c r="O895" s="259"/>
      <c r="P895" s="260"/>
      <c r="Q895" s="288">
        <v>1</v>
      </c>
      <c r="R895" s="258"/>
      <c r="S895" s="259"/>
      <c r="T895" s="289"/>
      <c r="U895" s="290"/>
      <c r="V895" s="291"/>
    </row>
    <row r="896" spans="1:22">
      <c r="A896" s="216" t="s">
        <v>68</v>
      </c>
      <c r="B896" s="230">
        <v>1040407000</v>
      </c>
      <c r="C896" s="303" t="s">
        <v>687</v>
      </c>
      <c r="D896" s="224"/>
      <c r="E896" s="220" t="s">
        <v>834</v>
      </c>
      <c r="F896" s="221" t="s">
        <v>834</v>
      </c>
      <c r="G896" s="222" t="str">
        <f t="shared" si="13"/>
        <v>Blood bag, 500mL (10/bag), Blood bag, 500mL (10/bag)</v>
      </c>
      <c r="H896" s="223"/>
      <c r="I896" s="253">
        <v>200</v>
      </c>
      <c r="J896" s="254" t="s">
        <v>835</v>
      </c>
      <c r="K896" s="261">
        <v>380</v>
      </c>
      <c r="L896" s="256">
        <f>Table260616263656667686970717273747577787980818283757_34[[#This Row],[unit Price]]*Table260616263656667686970717273747577787980818283757_34[[#This Row],[TOTAL QUANTITY
(2021 Proposal)]]</f>
        <v>76000</v>
      </c>
      <c r="M896" s="257">
        <v>50</v>
      </c>
      <c r="N896" s="258">
        <v>19000</v>
      </c>
      <c r="O896" s="259">
        <v>50</v>
      </c>
      <c r="P896" s="260">
        <v>19000</v>
      </c>
      <c r="Q896" s="288">
        <v>50</v>
      </c>
      <c r="R896" s="258">
        <v>19000</v>
      </c>
      <c r="S896" s="259">
        <v>50</v>
      </c>
      <c r="T896" s="289">
        <v>19000</v>
      </c>
      <c r="U896" s="290"/>
      <c r="V896" s="291"/>
    </row>
    <row r="897" spans="1:22">
      <c r="A897" s="216" t="s">
        <v>68</v>
      </c>
      <c r="B897" s="230">
        <v>1040407000</v>
      </c>
      <c r="C897" s="303" t="s">
        <v>687</v>
      </c>
      <c r="D897" s="224"/>
      <c r="E897" s="220" t="s">
        <v>836</v>
      </c>
      <c r="F897" s="221" t="s">
        <v>836</v>
      </c>
      <c r="G897" s="222" t="str">
        <f t="shared" si="13"/>
        <v>Blood Lancet, Blood Lancet</v>
      </c>
      <c r="H897" s="223"/>
      <c r="I897" s="253">
        <v>8</v>
      </c>
      <c r="J897" s="254" t="s">
        <v>627</v>
      </c>
      <c r="K897" s="261">
        <v>250</v>
      </c>
      <c r="L897" s="256">
        <f>Table260616263656667686970717273747577787980818283757_34[[#This Row],[unit Price]]*Table260616263656667686970717273747577787980818283757_34[[#This Row],[TOTAL QUANTITY
(2021 Proposal)]]</f>
        <v>2000</v>
      </c>
      <c r="M897" s="257">
        <v>2</v>
      </c>
      <c r="N897" s="258">
        <v>500</v>
      </c>
      <c r="O897" s="259">
        <v>2</v>
      </c>
      <c r="P897" s="260">
        <v>500</v>
      </c>
      <c r="Q897" s="288">
        <v>2</v>
      </c>
      <c r="R897" s="258">
        <v>500</v>
      </c>
      <c r="S897" s="259">
        <v>2</v>
      </c>
      <c r="T897" s="289">
        <v>500</v>
      </c>
      <c r="U897" s="290"/>
      <c r="V897" s="291"/>
    </row>
    <row r="898" spans="1:22">
      <c r="A898" s="216" t="s">
        <v>63</v>
      </c>
      <c r="B898" s="230">
        <v>1040407000</v>
      </c>
      <c r="C898" s="303" t="s">
        <v>687</v>
      </c>
      <c r="D898" s="224"/>
      <c r="E898" s="220" t="s">
        <v>837</v>
      </c>
      <c r="F898" s="221" t="s">
        <v>837</v>
      </c>
      <c r="G898" s="222" t="str">
        <f t="shared" si="13"/>
        <v>Blood Transfusion Set, Blood Transfusion Set</v>
      </c>
      <c r="H898" s="227">
        <v>127</v>
      </c>
      <c r="I898" s="268">
        <v>250</v>
      </c>
      <c r="J898" s="269" t="s">
        <v>36</v>
      </c>
      <c r="K898" s="270">
        <v>216</v>
      </c>
      <c r="L898" s="256">
        <f>Table260616263656667686970717273747577787980818283757_34[[#This Row],[unit Price]]*Table260616263656667686970717273747577787980818283757_34[[#This Row],[TOTAL QUANTITY
(2021 Proposal)]]</f>
        <v>54000</v>
      </c>
      <c r="M898" s="271">
        <v>75</v>
      </c>
      <c r="N898" s="258">
        <v>16200</v>
      </c>
      <c r="O898" s="272">
        <v>75</v>
      </c>
      <c r="P898" s="260">
        <v>16200</v>
      </c>
      <c r="Q898" s="296">
        <v>50</v>
      </c>
      <c r="R898" s="258">
        <v>10800</v>
      </c>
      <c r="S898" s="272">
        <v>50</v>
      </c>
      <c r="T898" s="289">
        <v>10800</v>
      </c>
      <c r="U898" s="290"/>
      <c r="V898" s="291"/>
    </row>
    <row r="899" spans="1:22">
      <c r="A899" s="216" t="s">
        <v>68</v>
      </c>
      <c r="B899" s="230">
        <v>1040407000</v>
      </c>
      <c r="C899" s="303" t="s">
        <v>687</v>
      </c>
      <c r="D899" s="224"/>
      <c r="E899" s="220" t="s">
        <v>838</v>
      </c>
      <c r="F899" s="221" t="s">
        <v>838</v>
      </c>
      <c r="G899" s="222" t="str">
        <f t="shared" si="13"/>
        <v>Blood Urea Nitrogen, Blood Urea Nitrogen</v>
      </c>
      <c r="H899" s="223"/>
      <c r="I899" s="253">
        <v>6</v>
      </c>
      <c r="J899" s="254" t="s">
        <v>627</v>
      </c>
      <c r="K899" s="261">
        <v>5405</v>
      </c>
      <c r="L899" s="256">
        <f>Table260616263656667686970717273747577787980818283757_34[[#This Row],[unit Price]]*Table260616263656667686970717273747577787980818283757_34[[#This Row],[TOTAL QUANTITY
(2021 Proposal)]]</f>
        <v>32430</v>
      </c>
      <c r="M899" s="257">
        <v>2</v>
      </c>
      <c r="N899" s="258">
        <v>10810</v>
      </c>
      <c r="O899" s="259">
        <v>1</v>
      </c>
      <c r="P899" s="260">
        <v>5405</v>
      </c>
      <c r="Q899" s="288">
        <v>2</v>
      </c>
      <c r="R899" s="258">
        <v>10810</v>
      </c>
      <c r="S899" s="259">
        <v>1</v>
      </c>
      <c r="T899" s="289">
        <v>5405</v>
      </c>
      <c r="U899" s="290"/>
      <c r="V899" s="291"/>
    </row>
    <row r="900" spans="1:22">
      <c r="A900" s="216" t="s">
        <v>68</v>
      </c>
      <c r="B900" s="230">
        <v>1040407000</v>
      </c>
      <c r="C900" s="303" t="s">
        <v>687</v>
      </c>
      <c r="D900" s="224"/>
      <c r="E900" s="220" t="s">
        <v>839</v>
      </c>
      <c r="F900" s="221" t="s">
        <v>839</v>
      </c>
      <c r="G900" s="222" t="str">
        <f t="shared" si="13"/>
        <v>Blue Tips, Blue Tips</v>
      </c>
      <c r="H900" s="223"/>
      <c r="I900" s="253">
        <v>5</v>
      </c>
      <c r="J900" s="254" t="s">
        <v>36</v>
      </c>
      <c r="K900" s="261">
        <v>2490</v>
      </c>
      <c r="L900" s="256">
        <f>Table260616263656667686970717273747577787980818283757_34[[#This Row],[unit Price]]*Table260616263656667686970717273747577787980818283757_34[[#This Row],[TOTAL QUANTITY
(2021 Proposal)]]</f>
        <v>12450</v>
      </c>
      <c r="M900" s="257">
        <v>2</v>
      </c>
      <c r="N900" s="258">
        <v>4980</v>
      </c>
      <c r="O900" s="259">
        <v>1</v>
      </c>
      <c r="P900" s="260">
        <v>2490</v>
      </c>
      <c r="Q900" s="288">
        <v>1</v>
      </c>
      <c r="R900" s="258">
        <v>2490</v>
      </c>
      <c r="S900" s="259">
        <v>1</v>
      </c>
      <c r="T900" s="289">
        <v>2490</v>
      </c>
      <c r="U900" s="290"/>
      <c r="V900" s="291"/>
    </row>
    <row r="901" spans="1:22">
      <c r="A901" s="216" t="s">
        <v>63</v>
      </c>
      <c r="B901" s="230">
        <v>1040407000</v>
      </c>
      <c r="C901" s="303" t="s">
        <v>687</v>
      </c>
      <c r="D901" s="224"/>
      <c r="E901" s="220" t="s">
        <v>840</v>
      </c>
      <c r="F901" s="221" t="s">
        <v>55</v>
      </c>
      <c r="G901" s="222" t="str">
        <f t="shared" si="13"/>
        <v xml:space="preserve">Body Strap, </v>
      </c>
      <c r="H901" s="227">
        <v>0</v>
      </c>
      <c r="I901" s="268">
        <v>2</v>
      </c>
      <c r="J901" s="269" t="s">
        <v>44</v>
      </c>
      <c r="K901" s="270">
        <v>300</v>
      </c>
      <c r="L901" s="256">
        <f>Table260616263656667686970717273747577787980818283757_34[[#This Row],[unit Price]]*Table260616263656667686970717273747577787980818283757_34[[#This Row],[TOTAL QUANTITY
(2021 Proposal)]]</f>
        <v>600</v>
      </c>
      <c r="M901" s="271">
        <v>2</v>
      </c>
      <c r="N901" s="258">
        <v>600</v>
      </c>
      <c r="O901" s="272"/>
      <c r="P901" s="260" t="s">
        <v>55</v>
      </c>
      <c r="Q901" s="296"/>
      <c r="R901" s="258" t="s">
        <v>55</v>
      </c>
      <c r="S901" s="272"/>
      <c r="T901" s="289" t="s">
        <v>55</v>
      </c>
      <c r="U901" s="290"/>
      <c r="V901" s="291"/>
    </row>
    <row r="902" spans="1:22">
      <c r="A902" s="216" t="s">
        <v>63</v>
      </c>
      <c r="B902" s="230">
        <v>1040407000</v>
      </c>
      <c r="C902" s="303" t="s">
        <v>687</v>
      </c>
      <c r="D902" s="224"/>
      <c r="E902" s="220" t="s">
        <v>841</v>
      </c>
      <c r="F902" s="221" t="s">
        <v>55</v>
      </c>
      <c r="G902" s="222" t="str">
        <f t="shared" si="13"/>
        <v xml:space="preserve">Bradelet, Adult, white, </v>
      </c>
      <c r="H902" s="227">
        <v>1</v>
      </c>
      <c r="I902" s="268">
        <v>15</v>
      </c>
      <c r="J902" s="269" t="s">
        <v>842</v>
      </c>
      <c r="K902" s="270">
        <v>600</v>
      </c>
      <c r="L902" s="256">
        <f>Table260616263656667686970717273747577787980818283757_34[[#This Row],[unit Price]]*Table260616263656667686970717273747577787980818283757_34[[#This Row],[TOTAL QUANTITY
(2021 Proposal)]]</f>
        <v>9000</v>
      </c>
      <c r="M902" s="271">
        <v>4</v>
      </c>
      <c r="N902" s="258">
        <v>2400</v>
      </c>
      <c r="O902" s="272">
        <v>3</v>
      </c>
      <c r="P902" s="260">
        <v>1800</v>
      </c>
      <c r="Q902" s="296">
        <v>4</v>
      </c>
      <c r="R902" s="258">
        <v>2400</v>
      </c>
      <c r="S902" s="272">
        <v>4</v>
      </c>
      <c r="T902" s="289">
        <v>2400</v>
      </c>
      <c r="U902" s="290"/>
      <c r="V902" s="291"/>
    </row>
    <row r="903" spans="1:22">
      <c r="A903" s="216" t="s">
        <v>63</v>
      </c>
      <c r="B903" s="230">
        <v>1040407000</v>
      </c>
      <c r="C903" s="303" t="s">
        <v>687</v>
      </c>
      <c r="D903" s="224"/>
      <c r="E903" s="220" t="s">
        <v>843</v>
      </c>
      <c r="F903" s="221" t="s">
        <v>55</v>
      </c>
      <c r="G903" s="222" t="str">
        <f t="shared" si="13"/>
        <v xml:space="preserve">Bradelet, Pedia, blue, </v>
      </c>
      <c r="H903" s="227">
        <v>1</v>
      </c>
      <c r="I903" s="268">
        <v>10</v>
      </c>
      <c r="J903" s="269" t="s">
        <v>842</v>
      </c>
      <c r="K903" s="270">
        <v>600</v>
      </c>
      <c r="L903" s="256">
        <f>Table260616263656667686970717273747577787980818283757_34[[#This Row],[unit Price]]*Table260616263656667686970717273747577787980818283757_34[[#This Row],[TOTAL QUANTITY
(2021 Proposal)]]</f>
        <v>6000</v>
      </c>
      <c r="M903" s="271">
        <v>5</v>
      </c>
      <c r="N903" s="258">
        <v>3000</v>
      </c>
      <c r="O903" s="272">
        <v>0</v>
      </c>
      <c r="P903" s="260">
        <v>0</v>
      </c>
      <c r="Q903" s="296">
        <v>5</v>
      </c>
      <c r="R903" s="258">
        <v>3000</v>
      </c>
      <c r="S903" s="272"/>
      <c r="T903" s="289" t="s">
        <v>55</v>
      </c>
      <c r="U903" s="290"/>
      <c r="V903" s="291"/>
    </row>
    <row r="904" spans="1:22">
      <c r="A904" s="216" t="s">
        <v>63</v>
      </c>
      <c r="B904" s="230">
        <v>1040407000</v>
      </c>
      <c r="C904" s="303" t="s">
        <v>687</v>
      </c>
      <c r="D904" s="224"/>
      <c r="E904" s="220" t="s">
        <v>844</v>
      </c>
      <c r="F904" s="221" t="s">
        <v>55</v>
      </c>
      <c r="G904" s="222" t="str">
        <f t="shared" si="13"/>
        <v xml:space="preserve">Bradelet, Pedia, pink, </v>
      </c>
      <c r="H904" s="227">
        <v>1</v>
      </c>
      <c r="I904" s="268">
        <v>10</v>
      </c>
      <c r="J904" s="269" t="s">
        <v>842</v>
      </c>
      <c r="K904" s="270">
        <v>600</v>
      </c>
      <c r="L904" s="256">
        <f>Table260616263656667686970717273747577787980818283757_34[[#This Row],[unit Price]]*Table260616263656667686970717273747577787980818283757_34[[#This Row],[TOTAL QUANTITY
(2021 Proposal)]]</f>
        <v>6000</v>
      </c>
      <c r="M904" s="271">
        <v>5</v>
      </c>
      <c r="N904" s="258">
        <v>3000</v>
      </c>
      <c r="O904" s="272"/>
      <c r="P904" s="260" t="s">
        <v>55</v>
      </c>
      <c r="Q904" s="296">
        <v>5</v>
      </c>
      <c r="R904" s="258">
        <v>3000</v>
      </c>
      <c r="S904" s="272"/>
      <c r="T904" s="289" t="s">
        <v>55</v>
      </c>
      <c r="U904" s="290"/>
      <c r="V904" s="291"/>
    </row>
    <row r="905" spans="1:22">
      <c r="A905" s="216" t="s">
        <v>68</v>
      </c>
      <c r="B905" s="230">
        <v>1040407000</v>
      </c>
      <c r="C905" s="303" t="s">
        <v>687</v>
      </c>
      <c r="D905" s="224"/>
      <c r="E905" s="220" t="s">
        <v>845</v>
      </c>
      <c r="F905" s="221" t="s">
        <v>846</v>
      </c>
      <c r="G905" s="222" t="str">
        <f t="shared" si="13"/>
        <v>Capillary tube , Capillary tube (1000 pcs/box)</v>
      </c>
      <c r="H905" s="223"/>
      <c r="I905" s="253">
        <v>1</v>
      </c>
      <c r="J905" s="254" t="s">
        <v>627</v>
      </c>
      <c r="K905" s="261">
        <v>2500</v>
      </c>
      <c r="L905" s="256">
        <f>Table260616263656667686970717273747577787980818283757_34[[#This Row],[unit Price]]*Table260616263656667686970717273747577787980818283757_34[[#This Row],[TOTAL QUANTITY
(2021 Proposal)]]</f>
        <v>2500</v>
      </c>
      <c r="M905" s="257">
        <v>1</v>
      </c>
      <c r="N905" s="258">
        <v>2500</v>
      </c>
      <c r="O905" s="259"/>
      <c r="P905" s="260" t="s">
        <v>55</v>
      </c>
      <c r="Q905" s="288"/>
      <c r="R905" s="258" t="s">
        <v>55</v>
      </c>
      <c r="S905" s="259"/>
      <c r="T905" s="289" t="s">
        <v>55</v>
      </c>
      <c r="U905" s="290"/>
      <c r="V905" s="291"/>
    </row>
    <row r="906" spans="1:22">
      <c r="A906" s="216" t="s">
        <v>63</v>
      </c>
      <c r="B906" s="230">
        <v>1040407000</v>
      </c>
      <c r="C906" s="303" t="s">
        <v>687</v>
      </c>
      <c r="D906" s="224"/>
      <c r="E906" s="220" t="s">
        <v>847</v>
      </c>
      <c r="F906" s="221" t="s">
        <v>848</v>
      </c>
      <c r="G906" s="222" t="str">
        <f t="shared" si="13"/>
        <v>Catheter, 3 Way Catheter Size 20</v>
      </c>
      <c r="H906" s="227"/>
      <c r="I906" s="268">
        <v>20</v>
      </c>
      <c r="J906" s="269" t="s">
        <v>576</v>
      </c>
      <c r="K906" s="270">
        <v>90</v>
      </c>
      <c r="L906" s="256">
        <f>Table260616263656667686970717273747577787980818283757_34[[#This Row],[unit Price]]*Table260616263656667686970717273747577787980818283757_34[[#This Row],[TOTAL QUANTITY
(2021 Proposal)]]</f>
        <v>1800</v>
      </c>
      <c r="M906" s="271">
        <v>10</v>
      </c>
      <c r="N906" s="258">
        <v>900</v>
      </c>
      <c r="O906" s="272"/>
      <c r="P906" s="260" t="s">
        <v>55</v>
      </c>
      <c r="Q906" s="296">
        <v>10</v>
      </c>
      <c r="R906" s="258">
        <v>900</v>
      </c>
      <c r="S906" s="272"/>
      <c r="T906" s="289" t="s">
        <v>55</v>
      </c>
      <c r="U906" s="290"/>
      <c r="V906" s="291"/>
    </row>
    <row r="907" spans="1:22">
      <c r="A907" s="216" t="s">
        <v>63</v>
      </c>
      <c r="B907" s="230">
        <v>1040407000</v>
      </c>
      <c r="C907" s="303" t="s">
        <v>687</v>
      </c>
      <c r="D907" s="224"/>
      <c r="E907" s="220" t="s">
        <v>847</v>
      </c>
      <c r="F907" s="221" t="s">
        <v>849</v>
      </c>
      <c r="G907" s="222" t="str">
        <f t="shared" si="13"/>
        <v>Catheter, 3 Way Catheter Size 22</v>
      </c>
      <c r="H907" s="227"/>
      <c r="I907" s="268">
        <v>20</v>
      </c>
      <c r="J907" s="269" t="s">
        <v>576</v>
      </c>
      <c r="K907" s="270">
        <v>90</v>
      </c>
      <c r="L907" s="256">
        <f>Table260616263656667686970717273747577787980818283757_34[[#This Row],[unit Price]]*Table260616263656667686970717273747577787980818283757_34[[#This Row],[TOTAL QUANTITY
(2021 Proposal)]]</f>
        <v>1800</v>
      </c>
      <c r="M907" s="271">
        <v>10</v>
      </c>
      <c r="N907" s="258">
        <v>900</v>
      </c>
      <c r="O907" s="272"/>
      <c r="P907" s="260" t="s">
        <v>55</v>
      </c>
      <c r="Q907" s="296">
        <v>10</v>
      </c>
      <c r="R907" s="258">
        <v>900</v>
      </c>
      <c r="S907" s="272"/>
      <c r="T907" s="289" t="s">
        <v>55</v>
      </c>
      <c r="U907" s="290"/>
      <c r="V907" s="291"/>
    </row>
    <row r="908" spans="1:22">
      <c r="A908" s="216" t="s">
        <v>63</v>
      </c>
      <c r="B908" s="230">
        <v>1040407000</v>
      </c>
      <c r="C908" s="303" t="s">
        <v>687</v>
      </c>
      <c r="D908" s="224"/>
      <c r="E908" s="220" t="s">
        <v>847</v>
      </c>
      <c r="F908" s="221" t="s">
        <v>850</v>
      </c>
      <c r="G908" s="222" t="str">
        <f t="shared" ref="G908:G971" si="14">CONCATENATE(E908,", ",F908,)</f>
        <v>Catheter, 3 Way Catheter Size 24</v>
      </c>
      <c r="H908" s="227"/>
      <c r="I908" s="268">
        <v>20</v>
      </c>
      <c r="J908" s="269" t="s">
        <v>576</v>
      </c>
      <c r="K908" s="270">
        <v>90</v>
      </c>
      <c r="L908" s="256">
        <f>Table260616263656667686970717273747577787980818283757_34[[#This Row],[unit Price]]*Table260616263656667686970717273747577787980818283757_34[[#This Row],[TOTAL QUANTITY
(2021 Proposal)]]</f>
        <v>1800</v>
      </c>
      <c r="M908" s="271">
        <v>10</v>
      </c>
      <c r="N908" s="258">
        <v>900</v>
      </c>
      <c r="O908" s="272"/>
      <c r="P908" s="260" t="s">
        <v>55</v>
      </c>
      <c r="Q908" s="296">
        <v>10</v>
      </c>
      <c r="R908" s="258">
        <v>900</v>
      </c>
      <c r="S908" s="272"/>
      <c r="T908" s="289" t="s">
        <v>55</v>
      </c>
      <c r="U908" s="290"/>
      <c r="V908" s="291"/>
    </row>
    <row r="909" spans="1:22">
      <c r="A909" s="216" t="s">
        <v>63</v>
      </c>
      <c r="B909" s="230">
        <v>1040407000</v>
      </c>
      <c r="C909" s="303" t="s">
        <v>687</v>
      </c>
      <c r="D909" s="224"/>
      <c r="E909" s="220" t="s">
        <v>851</v>
      </c>
      <c r="F909" s="221" t="s">
        <v>851</v>
      </c>
      <c r="G909" s="222" t="str">
        <f t="shared" si="14"/>
        <v>Cautery Pad, Cautery Pad</v>
      </c>
      <c r="H909" s="227">
        <v>0</v>
      </c>
      <c r="I909" s="268">
        <v>100</v>
      </c>
      <c r="J909" s="269" t="s">
        <v>44</v>
      </c>
      <c r="K909" s="270">
        <v>600</v>
      </c>
      <c r="L909" s="256">
        <f>Table260616263656667686970717273747577787980818283757_34[[#This Row],[unit Price]]*Table260616263656667686970717273747577787980818283757_34[[#This Row],[TOTAL QUANTITY
(2021 Proposal)]]</f>
        <v>60000</v>
      </c>
      <c r="M909" s="271">
        <v>30</v>
      </c>
      <c r="N909" s="258">
        <v>18000</v>
      </c>
      <c r="O909" s="272">
        <v>20</v>
      </c>
      <c r="P909" s="260">
        <v>12000</v>
      </c>
      <c r="Q909" s="296">
        <v>30</v>
      </c>
      <c r="R909" s="258">
        <v>18000</v>
      </c>
      <c r="S909" s="272">
        <v>20</v>
      </c>
      <c r="T909" s="289">
        <v>12000</v>
      </c>
      <c r="U909" s="290"/>
      <c r="V909" s="291"/>
    </row>
    <row r="910" spans="1:22">
      <c r="A910" s="216" t="s">
        <v>63</v>
      </c>
      <c r="B910" s="230">
        <v>1040407000</v>
      </c>
      <c r="C910" s="303" t="s">
        <v>687</v>
      </c>
      <c r="D910" s="224"/>
      <c r="E910" s="220" t="s">
        <v>852</v>
      </c>
      <c r="F910" s="221" t="s">
        <v>853</v>
      </c>
      <c r="G910" s="222" t="str">
        <f t="shared" si="14"/>
        <v>Cautery Pen, Cautery Pencil</v>
      </c>
      <c r="H910" s="227">
        <v>38</v>
      </c>
      <c r="I910" s="268">
        <v>100</v>
      </c>
      <c r="J910" s="269" t="s">
        <v>44</v>
      </c>
      <c r="K910" s="270">
        <v>385</v>
      </c>
      <c r="L910" s="256">
        <f>Table260616263656667686970717273747577787980818283757_34[[#This Row],[unit Price]]*Table260616263656667686970717273747577787980818283757_34[[#This Row],[TOTAL QUANTITY
(2021 Proposal)]]</f>
        <v>38500</v>
      </c>
      <c r="M910" s="271">
        <v>25</v>
      </c>
      <c r="N910" s="258">
        <v>9625</v>
      </c>
      <c r="O910" s="272">
        <v>25</v>
      </c>
      <c r="P910" s="260">
        <v>9625</v>
      </c>
      <c r="Q910" s="296">
        <v>25</v>
      </c>
      <c r="R910" s="258">
        <v>9625</v>
      </c>
      <c r="S910" s="272">
        <v>25</v>
      </c>
      <c r="T910" s="289">
        <v>9625</v>
      </c>
      <c r="U910" s="290"/>
      <c r="V910" s="291"/>
    </row>
    <row r="911" spans="1:22">
      <c r="A911" s="216" t="s">
        <v>68</v>
      </c>
      <c r="B911" s="230">
        <v>1040407000</v>
      </c>
      <c r="C911" s="303" t="s">
        <v>687</v>
      </c>
      <c r="D911" s="224"/>
      <c r="E911" s="220" t="s">
        <v>854</v>
      </c>
      <c r="F911" s="221" t="s">
        <v>855</v>
      </c>
      <c r="G911" s="222" t="str">
        <f t="shared" si="14"/>
        <v xml:space="preserve">Chemistry Pointe, Chemistry Control (normal) </v>
      </c>
      <c r="H911" s="223"/>
      <c r="I911" s="253">
        <v>2</v>
      </c>
      <c r="J911" s="254" t="s">
        <v>627</v>
      </c>
      <c r="K911" s="261">
        <v>2500</v>
      </c>
      <c r="L911" s="256">
        <f>Table260616263656667686970717273747577787980818283757_34[[#This Row],[unit Price]]*Table260616263656667686970717273747577787980818283757_34[[#This Row],[TOTAL QUANTITY
(2021 Proposal)]]</f>
        <v>5000</v>
      </c>
      <c r="M911" s="257">
        <v>1</v>
      </c>
      <c r="N911" s="258">
        <v>2500</v>
      </c>
      <c r="O911" s="259"/>
      <c r="P911" s="260" t="s">
        <v>55</v>
      </c>
      <c r="Q911" s="288">
        <v>1</v>
      </c>
      <c r="R911" s="258">
        <v>2500</v>
      </c>
      <c r="S911" s="259"/>
      <c r="T911" s="289" t="s">
        <v>55</v>
      </c>
      <c r="U911" s="290"/>
      <c r="V911" s="291"/>
    </row>
    <row r="912" spans="1:22">
      <c r="A912" s="216" t="s">
        <v>68</v>
      </c>
      <c r="B912" s="230">
        <v>1040407000</v>
      </c>
      <c r="C912" s="303" t="s">
        <v>687</v>
      </c>
      <c r="D912" s="224"/>
      <c r="E912" s="220" t="s">
        <v>854</v>
      </c>
      <c r="F912" s="221" t="s">
        <v>856</v>
      </c>
      <c r="G912" s="222" t="str">
        <f t="shared" si="14"/>
        <v xml:space="preserve">Chemistry Pointe, Chemistry Control (pathologic) </v>
      </c>
      <c r="H912" s="223"/>
      <c r="I912" s="253">
        <v>2</v>
      </c>
      <c r="J912" s="254" t="s">
        <v>627</v>
      </c>
      <c r="K912" s="261">
        <v>2500</v>
      </c>
      <c r="L912" s="256">
        <f>Table260616263656667686970717273747577787980818283757_34[[#This Row],[unit Price]]*Table260616263656667686970717273747577787980818283757_34[[#This Row],[TOTAL QUANTITY
(2021 Proposal)]]</f>
        <v>5000</v>
      </c>
      <c r="M912" s="257">
        <v>1</v>
      </c>
      <c r="N912" s="258">
        <v>2500</v>
      </c>
      <c r="O912" s="259"/>
      <c r="P912" s="260" t="s">
        <v>55</v>
      </c>
      <c r="Q912" s="288">
        <v>1</v>
      </c>
      <c r="R912" s="258">
        <v>2500</v>
      </c>
      <c r="S912" s="259"/>
      <c r="T912" s="289" t="s">
        <v>55</v>
      </c>
      <c r="U912" s="290"/>
      <c r="V912" s="291"/>
    </row>
    <row r="913" spans="1:22" ht="24">
      <c r="A913" s="216" t="s">
        <v>68</v>
      </c>
      <c r="B913" s="230">
        <v>1040407000</v>
      </c>
      <c r="C913" s="303" t="s">
        <v>687</v>
      </c>
      <c r="D913" s="224"/>
      <c r="E913" s="220" t="s">
        <v>857</v>
      </c>
      <c r="F913" s="221" t="s">
        <v>858</v>
      </c>
      <c r="G913" s="222" t="str">
        <f t="shared" si="14"/>
        <v>Cholesterol, Cholesterol 5x50, R1: 5x50ml, R2STD:1x3ml for automated chem analyzer</v>
      </c>
      <c r="H913" s="223"/>
      <c r="I913" s="253">
        <v>3</v>
      </c>
      <c r="J913" s="254" t="s">
        <v>627</v>
      </c>
      <c r="K913" s="261">
        <v>18140</v>
      </c>
      <c r="L913" s="256">
        <f>Table260616263656667686970717273747577787980818283757_34[[#This Row],[unit Price]]*Table260616263656667686970717273747577787980818283757_34[[#This Row],[TOTAL QUANTITY
(2021 Proposal)]]</f>
        <v>54420</v>
      </c>
      <c r="M913" s="257">
        <v>1</v>
      </c>
      <c r="N913" s="258">
        <v>18140</v>
      </c>
      <c r="O913" s="259">
        <v>1</v>
      </c>
      <c r="P913" s="260">
        <v>18140</v>
      </c>
      <c r="Q913" s="288">
        <v>1</v>
      </c>
      <c r="R913" s="258">
        <v>18140</v>
      </c>
      <c r="S913" s="259"/>
      <c r="T913" s="289" t="s">
        <v>55</v>
      </c>
      <c r="U913" s="290"/>
      <c r="V913" s="291"/>
    </row>
    <row r="914" spans="1:22">
      <c r="A914" s="216" t="s">
        <v>68</v>
      </c>
      <c r="B914" s="230">
        <v>1040407000</v>
      </c>
      <c r="C914" s="303" t="s">
        <v>687</v>
      </c>
      <c r="D914" s="224"/>
      <c r="E914" s="220" t="s">
        <v>857</v>
      </c>
      <c r="F914" s="221" t="s">
        <v>859</v>
      </c>
      <c r="G914" s="222" t="str">
        <f t="shared" si="14"/>
        <v>Cholesterol, HDL Cholesterol</v>
      </c>
      <c r="H914" s="223"/>
      <c r="I914" s="253">
        <v>3</v>
      </c>
      <c r="J914" s="254" t="s">
        <v>627</v>
      </c>
      <c r="K914" s="261">
        <v>7700</v>
      </c>
      <c r="L914" s="256">
        <f>Table260616263656667686970717273747577787980818283757_34[[#This Row],[unit Price]]*Table260616263656667686970717273747577787980818283757_34[[#This Row],[TOTAL QUANTITY
(2021 Proposal)]]</f>
        <v>23100</v>
      </c>
      <c r="M914" s="257">
        <v>1</v>
      </c>
      <c r="N914" s="258">
        <v>7700</v>
      </c>
      <c r="O914" s="259">
        <v>1</v>
      </c>
      <c r="P914" s="260">
        <v>7700</v>
      </c>
      <c r="Q914" s="288"/>
      <c r="R914" s="258" t="s">
        <v>55</v>
      </c>
      <c r="S914" s="259">
        <v>1</v>
      </c>
      <c r="T914" s="289">
        <v>7700</v>
      </c>
      <c r="U914" s="290"/>
      <c r="V914" s="291"/>
    </row>
    <row r="915" spans="1:22">
      <c r="A915" s="216" t="s">
        <v>63</v>
      </c>
      <c r="B915" s="230">
        <v>1040407000</v>
      </c>
      <c r="C915" s="303" t="s">
        <v>687</v>
      </c>
      <c r="D915" s="224"/>
      <c r="E915" s="220" t="s">
        <v>860</v>
      </c>
      <c r="F915" s="221" t="s">
        <v>861</v>
      </c>
      <c r="G915" s="222" t="str">
        <f t="shared" si="14"/>
        <v>Chromic, Chromic 1/0 cutting</v>
      </c>
      <c r="H915" s="227">
        <v>80</v>
      </c>
      <c r="I915" s="268">
        <v>5</v>
      </c>
      <c r="J915" s="269" t="s">
        <v>862</v>
      </c>
      <c r="K915" s="270">
        <v>3500</v>
      </c>
      <c r="L915" s="256">
        <f>Table260616263656667686970717273747577787980818283757_34[[#This Row],[unit Price]]*Table260616263656667686970717273747577787980818283757_34[[#This Row],[TOTAL QUANTITY
(2021 Proposal)]]</f>
        <v>17500</v>
      </c>
      <c r="M915" s="271">
        <v>2</v>
      </c>
      <c r="N915" s="258">
        <v>7000</v>
      </c>
      <c r="O915" s="272">
        <v>2</v>
      </c>
      <c r="P915" s="260">
        <v>7000</v>
      </c>
      <c r="Q915" s="296">
        <v>1</v>
      </c>
      <c r="R915" s="258">
        <v>3500</v>
      </c>
      <c r="S915" s="272"/>
      <c r="T915" s="289" t="s">
        <v>55</v>
      </c>
      <c r="U915" s="290"/>
      <c r="V915" s="291"/>
    </row>
    <row r="916" spans="1:22">
      <c r="A916" s="216" t="s">
        <v>63</v>
      </c>
      <c r="B916" s="230">
        <v>1040407000</v>
      </c>
      <c r="C916" s="303" t="s">
        <v>687</v>
      </c>
      <c r="D916" s="224"/>
      <c r="E916" s="220" t="s">
        <v>860</v>
      </c>
      <c r="F916" s="221" t="s">
        <v>863</v>
      </c>
      <c r="G916" s="222" t="str">
        <f t="shared" si="14"/>
        <v>Chromic, Chromic 1/0 round</v>
      </c>
      <c r="H916" s="227">
        <v>0</v>
      </c>
      <c r="I916" s="268">
        <v>40</v>
      </c>
      <c r="J916" s="269" t="s">
        <v>627</v>
      </c>
      <c r="K916" s="270">
        <v>600</v>
      </c>
      <c r="L916" s="256">
        <f>Table260616263656667686970717273747577787980818283757_34[[#This Row],[unit Price]]*Table260616263656667686970717273747577787980818283757_34[[#This Row],[TOTAL QUANTITY
(2021 Proposal)]]</f>
        <v>24000</v>
      </c>
      <c r="M916" s="271">
        <v>10</v>
      </c>
      <c r="N916" s="258">
        <v>6000</v>
      </c>
      <c r="O916" s="272">
        <v>10</v>
      </c>
      <c r="P916" s="260">
        <v>6000</v>
      </c>
      <c r="Q916" s="296">
        <v>10</v>
      </c>
      <c r="R916" s="258">
        <v>6000</v>
      </c>
      <c r="S916" s="272">
        <v>10</v>
      </c>
      <c r="T916" s="289">
        <v>6000</v>
      </c>
      <c r="U916" s="290"/>
      <c r="V916" s="291"/>
    </row>
    <row r="917" spans="1:22">
      <c r="A917" s="216" t="s">
        <v>63</v>
      </c>
      <c r="B917" s="230">
        <v>1040407000</v>
      </c>
      <c r="C917" s="303" t="s">
        <v>687</v>
      </c>
      <c r="D917" s="224"/>
      <c r="E917" s="220" t="s">
        <v>860</v>
      </c>
      <c r="F917" s="221" t="s">
        <v>864</v>
      </c>
      <c r="G917" s="222" t="str">
        <f t="shared" si="14"/>
        <v>Chromic, Chromic 2/0 round</v>
      </c>
      <c r="H917" s="227">
        <v>204</v>
      </c>
      <c r="I917" s="268">
        <v>50</v>
      </c>
      <c r="J917" s="269" t="s">
        <v>862</v>
      </c>
      <c r="K917" s="270">
        <v>3500</v>
      </c>
      <c r="L917" s="256">
        <f>Table260616263656667686970717273747577787980818283757_34[[#This Row],[unit Price]]*Table260616263656667686970717273747577787980818283757_34[[#This Row],[TOTAL QUANTITY
(2021 Proposal)]]</f>
        <v>175000</v>
      </c>
      <c r="M917" s="271">
        <v>20</v>
      </c>
      <c r="N917" s="258">
        <v>70000</v>
      </c>
      <c r="O917" s="272">
        <v>10</v>
      </c>
      <c r="P917" s="260">
        <v>35000</v>
      </c>
      <c r="Q917" s="296">
        <v>10</v>
      </c>
      <c r="R917" s="258">
        <v>35000</v>
      </c>
      <c r="S917" s="272">
        <v>10</v>
      </c>
      <c r="T917" s="289">
        <v>35000</v>
      </c>
      <c r="U917" s="290"/>
      <c r="V917" s="291"/>
    </row>
    <row r="918" spans="1:22">
      <c r="A918" s="216" t="s">
        <v>63</v>
      </c>
      <c r="B918" s="230">
        <v>1040407000</v>
      </c>
      <c r="C918" s="303" t="s">
        <v>687</v>
      </c>
      <c r="D918" s="224"/>
      <c r="E918" s="220" t="s">
        <v>860</v>
      </c>
      <c r="F918" s="221" t="s">
        <v>865</v>
      </c>
      <c r="G918" s="222" t="str">
        <f t="shared" si="14"/>
        <v>Chromic, Chromic 3/0 cutting</v>
      </c>
      <c r="H918" s="227">
        <v>12</v>
      </c>
      <c r="I918" s="268">
        <v>20</v>
      </c>
      <c r="J918" s="269" t="s">
        <v>627</v>
      </c>
      <c r="K918" s="270">
        <v>600</v>
      </c>
      <c r="L918" s="256">
        <f>Table260616263656667686970717273747577787980818283757_34[[#This Row],[unit Price]]*Table260616263656667686970717273747577787980818283757_34[[#This Row],[TOTAL QUANTITY
(2021 Proposal)]]</f>
        <v>12000</v>
      </c>
      <c r="M918" s="271">
        <v>5</v>
      </c>
      <c r="N918" s="258">
        <v>3000</v>
      </c>
      <c r="O918" s="272">
        <v>5</v>
      </c>
      <c r="P918" s="260">
        <v>3000</v>
      </c>
      <c r="Q918" s="296">
        <v>5</v>
      </c>
      <c r="R918" s="258">
        <v>3000</v>
      </c>
      <c r="S918" s="272">
        <v>5</v>
      </c>
      <c r="T918" s="289">
        <v>3000</v>
      </c>
      <c r="U918" s="290"/>
      <c r="V918" s="291"/>
    </row>
    <row r="919" spans="1:22">
      <c r="A919" s="216" t="s">
        <v>63</v>
      </c>
      <c r="B919" s="230">
        <v>1040407000</v>
      </c>
      <c r="C919" s="303" t="s">
        <v>687</v>
      </c>
      <c r="D919" s="224"/>
      <c r="E919" s="220" t="s">
        <v>860</v>
      </c>
      <c r="F919" s="221" t="s">
        <v>866</v>
      </c>
      <c r="G919" s="222" t="str">
        <f t="shared" si="14"/>
        <v>Chromic, Chromic 4/0 cutting</v>
      </c>
      <c r="H919" s="227">
        <v>0</v>
      </c>
      <c r="I919" s="268">
        <v>10</v>
      </c>
      <c r="J919" s="269" t="s">
        <v>862</v>
      </c>
      <c r="K919" s="270">
        <v>590</v>
      </c>
      <c r="L919" s="256">
        <f>Table260616263656667686970717273747577787980818283757_34[[#This Row],[unit Price]]*Table260616263656667686970717273747577787980818283757_34[[#This Row],[TOTAL QUANTITY
(2021 Proposal)]]</f>
        <v>5900</v>
      </c>
      <c r="M919" s="271">
        <v>2</v>
      </c>
      <c r="N919" s="258">
        <v>1180</v>
      </c>
      <c r="O919" s="272">
        <v>4</v>
      </c>
      <c r="P919" s="260">
        <v>2360</v>
      </c>
      <c r="Q919" s="296">
        <v>2</v>
      </c>
      <c r="R919" s="258">
        <v>1180</v>
      </c>
      <c r="S919" s="272">
        <v>2</v>
      </c>
      <c r="T919" s="289">
        <v>1180</v>
      </c>
      <c r="U919" s="290"/>
      <c r="V919" s="291"/>
    </row>
    <row r="920" spans="1:22">
      <c r="A920" s="216" t="s">
        <v>63</v>
      </c>
      <c r="B920" s="230">
        <v>1040407000</v>
      </c>
      <c r="C920" s="303" t="s">
        <v>687</v>
      </c>
      <c r="D920" s="224"/>
      <c r="E920" s="220" t="s">
        <v>860</v>
      </c>
      <c r="F920" s="221" t="s">
        <v>867</v>
      </c>
      <c r="G920" s="222" t="str">
        <f t="shared" si="14"/>
        <v>Chromic, Chromic Catgut 3-O round</v>
      </c>
      <c r="H920" s="227">
        <v>67</v>
      </c>
      <c r="I920" s="268">
        <v>40</v>
      </c>
      <c r="J920" s="269" t="s">
        <v>627</v>
      </c>
      <c r="K920" s="270">
        <v>550</v>
      </c>
      <c r="L920" s="256">
        <f>Table260616263656667686970717273747577787980818283757_34[[#This Row],[unit Price]]*Table260616263656667686970717273747577787980818283757_34[[#This Row],[TOTAL QUANTITY
(2021 Proposal)]]</f>
        <v>22000</v>
      </c>
      <c r="M920" s="271">
        <v>10</v>
      </c>
      <c r="N920" s="258">
        <v>5500</v>
      </c>
      <c r="O920" s="272">
        <v>10</v>
      </c>
      <c r="P920" s="260">
        <v>5500</v>
      </c>
      <c r="Q920" s="296">
        <v>10</v>
      </c>
      <c r="R920" s="258">
        <v>5500</v>
      </c>
      <c r="S920" s="272">
        <v>10</v>
      </c>
      <c r="T920" s="289">
        <v>5500</v>
      </c>
      <c r="U920" s="290"/>
      <c r="V920" s="291"/>
    </row>
    <row r="921" spans="1:22">
      <c r="A921" s="216" t="s">
        <v>63</v>
      </c>
      <c r="B921" s="230">
        <v>1040407000</v>
      </c>
      <c r="C921" s="303" t="s">
        <v>687</v>
      </c>
      <c r="D921" s="224"/>
      <c r="E921" s="220" t="s">
        <v>868</v>
      </c>
      <c r="F921" s="221" t="s">
        <v>55</v>
      </c>
      <c r="G921" s="222" t="str">
        <f t="shared" si="14"/>
        <v xml:space="preserve">Chromic 1/0 Round, </v>
      </c>
      <c r="H921" s="227">
        <v>0</v>
      </c>
      <c r="I921" s="268">
        <v>50</v>
      </c>
      <c r="J921" s="269" t="s">
        <v>627</v>
      </c>
      <c r="K921" s="270">
        <v>5000</v>
      </c>
      <c r="L921" s="256">
        <f>Table260616263656667686970717273747577787980818283757_34[[#This Row],[unit Price]]*Table260616263656667686970717273747577787980818283757_34[[#This Row],[TOTAL QUANTITY
(2021 Proposal)]]</f>
        <v>250000</v>
      </c>
      <c r="M921" s="271">
        <v>15</v>
      </c>
      <c r="N921" s="258">
        <v>75000</v>
      </c>
      <c r="O921" s="272">
        <v>10</v>
      </c>
      <c r="P921" s="260">
        <v>50000</v>
      </c>
      <c r="Q921" s="296">
        <v>15</v>
      </c>
      <c r="R921" s="258">
        <v>75000</v>
      </c>
      <c r="S921" s="272">
        <v>10</v>
      </c>
      <c r="T921" s="289">
        <v>50000</v>
      </c>
      <c r="U921" s="290"/>
      <c r="V921" s="291"/>
    </row>
    <row r="922" spans="1:22">
      <c r="A922" s="216" t="s">
        <v>63</v>
      </c>
      <c r="B922" s="230">
        <v>1040407000</v>
      </c>
      <c r="C922" s="303" t="s">
        <v>687</v>
      </c>
      <c r="D922" s="224"/>
      <c r="E922" s="220" t="s">
        <v>869</v>
      </c>
      <c r="F922" s="221" t="s">
        <v>55</v>
      </c>
      <c r="G922" s="222" t="str">
        <f t="shared" si="14"/>
        <v xml:space="preserve">Chromic 3/0 Cutting, </v>
      </c>
      <c r="H922" s="227"/>
      <c r="I922" s="268">
        <v>20</v>
      </c>
      <c r="J922" s="269" t="s">
        <v>627</v>
      </c>
      <c r="K922" s="270">
        <v>450</v>
      </c>
      <c r="L922" s="256">
        <f>Table260616263656667686970717273747577787980818283757_34[[#This Row],[unit Price]]*Table260616263656667686970717273747577787980818283757_34[[#This Row],[TOTAL QUANTITY
(2021 Proposal)]]</f>
        <v>9000</v>
      </c>
      <c r="M922" s="271">
        <v>5</v>
      </c>
      <c r="N922" s="258">
        <v>2250</v>
      </c>
      <c r="O922" s="272">
        <v>5</v>
      </c>
      <c r="P922" s="260">
        <v>2250</v>
      </c>
      <c r="Q922" s="296">
        <v>5</v>
      </c>
      <c r="R922" s="258">
        <v>2250</v>
      </c>
      <c r="S922" s="272">
        <v>5</v>
      </c>
      <c r="T922" s="289">
        <v>2250</v>
      </c>
      <c r="U922" s="290"/>
      <c r="V922" s="291"/>
    </row>
    <row r="923" spans="1:22">
      <c r="A923" s="216" t="s">
        <v>63</v>
      </c>
      <c r="B923" s="230">
        <v>1040407000</v>
      </c>
      <c r="C923" s="303" t="s">
        <v>687</v>
      </c>
      <c r="D923" s="224"/>
      <c r="E923" s="220" t="s">
        <v>870</v>
      </c>
      <c r="F923" s="221" t="s">
        <v>871</v>
      </c>
      <c r="G923" s="222" t="str">
        <f t="shared" si="14"/>
        <v>Cidex Solution, Cidex gallon</v>
      </c>
      <c r="H923" s="227">
        <v>24</v>
      </c>
      <c r="I923" s="268">
        <v>50</v>
      </c>
      <c r="J923" s="269" t="s">
        <v>818</v>
      </c>
      <c r="K923" s="270">
        <v>3500</v>
      </c>
      <c r="L923" s="256">
        <f>Table260616263656667686970717273747577787980818283757_34[[#This Row],[unit Price]]*Table260616263656667686970717273747577787980818283757_34[[#This Row],[TOTAL QUANTITY
(2021 Proposal)]]</f>
        <v>175000</v>
      </c>
      <c r="M923" s="271">
        <v>15</v>
      </c>
      <c r="N923" s="258">
        <v>52500</v>
      </c>
      <c r="O923" s="272">
        <v>15</v>
      </c>
      <c r="P923" s="260">
        <v>52500</v>
      </c>
      <c r="Q923" s="296">
        <v>10</v>
      </c>
      <c r="R923" s="258">
        <v>35000</v>
      </c>
      <c r="S923" s="272">
        <v>10</v>
      </c>
      <c r="T923" s="289">
        <v>35000</v>
      </c>
      <c r="U923" s="290"/>
      <c r="V923" s="291"/>
    </row>
    <row r="924" spans="1:22">
      <c r="A924" s="216" t="s">
        <v>68</v>
      </c>
      <c r="B924" s="230">
        <v>1040407000</v>
      </c>
      <c r="C924" s="303" t="s">
        <v>687</v>
      </c>
      <c r="D924" s="224"/>
      <c r="E924" s="220" t="s">
        <v>872</v>
      </c>
      <c r="F924" s="221" t="s">
        <v>872</v>
      </c>
      <c r="G924" s="222" t="str">
        <f t="shared" si="14"/>
        <v>Control hemaray, Control hemaray</v>
      </c>
      <c r="H924" s="223"/>
      <c r="I924" s="253">
        <v>2</v>
      </c>
      <c r="J924" s="254" t="s">
        <v>627</v>
      </c>
      <c r="K924" s="261">
        <v>13000</v>
      </c>
      <c r="L924" s="256">
        <f>Table260616263656667686970717273747577787980818283757_34[[#This Row],[unit Price]]*Table260616263656667686970717273747577787980818283757_34[[#This Row],[TOTAL QUANTITY
(2021 Proposal)]]</f>
        <v>26000</v>
      </c>
      <c r="M924" s="257">
        <v>1</v>
      </c>
      <c r="N924" s="258">
        <v>13000</v>
      </c>
      <c r="O924" s="259"/>
      <c r="P924" s="260" t="s">
        <v>55</v>
      </c>
      <c r="Q924" s="288">
        <v>1</v>
      </c>
      <c r="R924" s="258">
        <v>13000</v>
      </c>
      <c r="S924" s="259"/>
      <c r="T924" s="289" t="s">
        <v>55</v>
      </c>
      <c r="U924" s="290"/>
      <c r="V924" s="291"/>
    </row>
    <row r="925" spans="1:22">
      <c r="A925" s="216" t="s">
        <v>68</v>
      </c>
      <c r="B925" s="230">
        <v>1040407000</v>
      </c>
      <c r="C925" s="303" t="s">
        <v>687</v>
      </c>
      <c r="D925" s="224"/>
      <c r="E925" s="220" t="s">
        <v>873</v>
      </c>
      <c r="F925" s="221" t="s">
        <v>874</v>
      </c>
      <c r="G925" s="222" t="str">
        <f t="shared" si="14"/>
        <v>Control Negative Erba, Erba Control Negative</v>
      </c>
      <c r="H925" s="223"/>
      <c r="I925" s="253">
        <v>2</v>
      </c>
      <c r="J925" s="254" t="s">
        <v>875</v>
      </c>
      <c r="K925" s="261">
        <v>2500</v>
      </c>
      <c r="L925" s="256">
        <f>Table260616263656667686970717273747577787980818283757_34[[#This Row],[unit Price]]*Table260616263656667686970717273747577787980818283757_34[[#This Row],[TOTAL QUANTITY
(2021 Proposal)]]</f>
        <v>5000</v>
      </c>
      <c r="M925" s="257">
        <v>1</v>
      </c>
      <c r="N925" s="258">
        <v>2500</v>
      </c>
      <c r="O925" s="259"/>
      <c r="P925" s="260" t="s">
        <v>55</v>
      </c>
      <c r="Q925" s="288">
        <v>1</v>
      </c>
      <c r="R925" s="258">
        <v>2500</v>
      </c>
      <c r="S925" s="259"/>
      <c r="T925" s="289" t="s">
        <v>55</v>
      </c>
      <c r="U925" s="290"/>
      <c r="V925" s="291"/>
    </row>
    <row r="926" spans="1:22">
      <c r="A926" s="216" t="s">
        <v>63</v>
      </c>
      <c r="B926" s="230">
        <v>1040407000</v>
      </c>
      <c r="C926" s="303" t="s">
        <v>687</v>
      </c>
      <c r="D926" s="224"/>
      <c r="E926" s="220" t="s">
        <v>876</v>
      </c>
      <c r="F926" s="221" t="s">
        <v>877</v>
      </c>
      <c r="G926" s="222" t="str">
        <f t="shared" si="14"/>
        <v>Cord Clamp , Cord Clamp</v>
      </c>
      <c r="H926" s="227">
        <v>338</v>
      </c>
      <c r="I926" s="268">
        <v>5</v>
      </c>
      <c r="J926" s="269" t="s">
        <v>878</v>
      </c>
      <c r="K926" s="270">
        <v>1500</v>
      </c>
      <c r="L926" s="256">
        <f>Table260616263656667686970717273747577787980818283757_34[[#This Row],[unit Price]]*Table260616263656667686970717273747577787980818283757_34[[#This Row],[TOTAL QUANTITY
(2021 Proposal)]]</f>
        <v>7500</v>
      </c>
      <c r="M926" s="271">
        <v>2</v>
      </c>
      <c r="N926" s="258">
        <v>3000</v>
      </c>
      <c r="O926" s="272">
        <v>1</v>
      </c>
      <c r="P926" s="260">
        <v>1500</v>
      </c>
      <c r="Q926" s="296">
        <v>1</v>
      </c>
      <c r="R926" s="258">
        <v>1500</v>
      </c>
      <c r="S926" s="272">
        <v>1</v>
      </c>
      <c r="T926" s="289">
        <v>1500</v>
      </c>
      <c r="U926" s="290"/>
      <c r="V926" s="291"/>
    </row>
    <row r="927" spans="1:22">
      <c r="A927" s="216" t="s">
        <v>63</v>
      </c>
      <c r="B927" s="230">
        <v>1040407000</v>
      </c>
      <c r="C927" s="303" t="s">
        <v>687</v>
      </c>
      <c r="D927" s="224"/>
      <c r="E927" s="220" t="s">
        <v>879</v>
      </c>
      <c r="F927" s="221" t="s">
        <v>879</v>
      </c>
      <c r="G927" s="222" t="str">
        <f t="shared" si="14"/>
        <v>Cotton, Cotton</v>
      </c>
      <c r="H927" s="227"/>
      <c r="I927" s="268">
        <v>130</v>
      </c>
      <c r="J927" s="269" t="s">
        <v>880</v>
      </c>
      <c r="K927" s="270">
        <v>240</v>
      </c>
      <c r="L927" s="256">
        <f>Table260616263656667686970717273747577787980818283757_34[[#This Row],[unit Price]]*Table260616263656667686970717273747577787980818283757_34[[#This Row],[TOTAL QUANTITY
(2021 Proposal)]]</f>
        <v>31200</v>
      </c>
      <c r="M927" s="271">
        <v>50</v>
      </c>
      <c r="N927" s="258">
        <v>12000</v>
      </c>
      <c r="O927" s="272">
        <v>50</v>
      </c>
      <c r="P927" s="260">
        <v>12000</v>
      </c>
      <c r="Q927" s="296">
        <v>15</v>
      </c>
      <c r="R927" s="258">
        <v>3600</v>
      </c>
      <c r="S927" s="272">
        <v>15</v>
      </c>
      <c r="T927" s="289">
        <v>3600</v>
      </c>
      <c r="U927" s="290"/>
      <c r="V927" s="291"/>
    </row>
    <row r="928" spans="1:22">
      <c r="A928" s="216" t="s">
        <v>63</v>
      </c>
      <c r="B928" s="230">
        <v>1040407000</v>
      </c>
      <c r="C928" s="303" t="s">
        <v>687</v>
      </c>
      <c r="D928" s="224"/>
      <c r="E928" s="220" t="s">
        <v>879</v>
      </c>
      <c r="F928" s="221" t="s">
        <v>881</v>
      </c>
      <c r="G928" s="222" t="str">
        <f t="shared" si="14"/>
        <v>Cotton, Cotton roll, 400 g</v>
      </c>
      <c r="H928" s="227">
        <v>42</v>
      </c>
      <c r="I928" s="268">
        <v>30</v>
      </c>
      <c r="J928" s="269" t="s">
        <v>880</v>
      </c>
      <c r="K928" s="270">
        <v>250</v>
      </c>
      <c r="L928" s="256">
        <f>Table260616263656667686970717273747577787980818283757_34[[#This Row],[unit Price]]*Table260616263656667686970717273747577787980818283757_34[[#This Row],[TOTAL QUANTITY
(2021 Proposal)]]</f>
        <v>7500</v>
      </c>
      <c r="M928" s="271">
        <v>7</v>
      </c>
      <c r="N928" s="258">
        <v>1750</v>
      </c>
      <c r="O928" s="272">
        <v>8</v>
      </c>
      <c r="P928" s="260">
        <v>2000</v>
      </c>
      <c r="Q928" s="296">
        <v>8</v>
      </c>
      <c r="R928" s="258">
        <v>2000</v>
      </c>
      <c r="S928" s="272">
        <v>7</v>
      </c>
      <c r="T928" s="289">
        <v>1750</v>
      </c>
      <c r="U928" s="290"/>
      <c r="V928" s="291"/>
    </row>
    <row r="929" spans="1:22">
      <c r="A929" s="216" t="s">
        <v>68</v>
      </c>
      <c r="B929" s="230">
        <v>1040407000</v>
      </c>
      <c r="C929" s="303" t="s">
        <v>687</v>
      </c>
      <c r="D929" s="224"/>
      <c r="E929" s="220" t="s">
        <v>879</v>
      </c>
      <c r="F929" s="221" t="s">
        <v>881</v>
      </c>
      <c r="G929" s="222" t="str">
        <f t="shared" si="14"/>
        <v>Cotton, Cotton roll, 400 g</v>
      </c>
      <c r="H929" s="223"/>
      <c r="I929" s="253">
        <v>5</v>
      </c>
      <c r="J929" s="254" t="s">
        <v>880</v>
      </c>
      <c r="K929" s="261">
        <v>250</v>
      </c>
      <c r="L929" s="256">
        <f>Table260616263656667686970717273747577787980818283757_34[[#This Row],[unit Price]]*Table260616263656667686970717273747577787980818283757_34[[#This Row],[TOTAL QUANTITY
(2021 Proposal)]]</f>
        <v>1250</v>
      </c>
      <c r="M929" s="257">
        <v>2</v>
      </c>
      <c r="N929" s="258">
        <v>500</v>
      </c>
      <c r="O929" s="259"/>
      <c r="P929" s="260" t="s">
        <v>55</v>
      </c>
      <c r="Q929" s="288">
        <v>2</v>
      </c>
      <c r="R929" s="258">
        <v>500</v>
      </c>
      <c r="S929" s="259">
        <v>1</v>
      </c>
      <c r="T929" s="289">
        <v>250</v>
      </c>
      <c r="U929" s="290"/>
      <c r="V929" s="291"/>
    </row>
    <row r="930" spans="1:22">
      <c r="A930" s="216" t="s">
        <v>63</v>
      </c>
      <c r="B930" s="230">
        <v>1040407000</v>
      </c>
      <c r="C930" s="303" t="s">
        <v>687</v>
      </c>
      <c r="D930" s="224"/>
      <c r="E930" s="220" t="s">
        <v>879</v>
      </c>
      <c r="F930" s="221" t="s">
        <v>882</v>
      </c>
      <c r="G930" s="222" t="str">
        <f t="shared" si="14"/>
        <v>Cotton, Cotton Tie</v>
      </c>
      <c r="H930" s="227"/>
      <c r="I930" s="268">
        <v>100</v>
      </c>
      <c r="J930" s="269" t="s">
        <v>44</v>
      </c>
      <c r="K930" s="270">
        <v>85</v>
      </c>
      <c r="L930" s="256">
        <f>Table260616263656667686970717273747577787980818283757_34[[#This Row],[unit Price]]*Table260616263656667686970717273747577787980818283757_34[[#This Row],[TOTAL QUANTITY
(2021 Proposal)]]</f>
        <v>8500</v>
      </c>
      <c r="M930" s="271">
        <v>25</v>
      </c>
      <c r="N930" s="258">
        <v>2125</v>
      </c>
      <c r="O930" s="272">
        <v>25</v>
      </c>
      <c r="P930" s="260">
        <v>2125</v>
      </c>
      <c r="Q930" s="296">
        <v>25</v>
      </c>
      <c r="R930" s="258">
        <v>2125</v>
      </c>
      <c r="S930" s="272">
        <v>25</v>
      </c>
      <c r="T930" s="289">
        <v>2125</v>
      </c>
      <c r="U930" s="290"/>
      <c r="V930" s="291"/>
    </row>
    <row r="931" spans="1:22">
      <c r="A931" s="216" t="s">
        <v>68</v>
      </c>
      <c r="B931" s="230">
        <v>1040407000</v>
      </c>
      <c r="C931" s="303" t="s">
        <v>687</v>
      </c>
      <c r="D931" s="224"/>
      <c r="E931" s="220" t="s">
        <v>883</v>
      </c>
      <c r="F931" s="221" t="s">
        <v>883</v>
      </c>
      <c r="G931" s="222" t="str">
        <f t="shared" si="14"/>
        <v>Cover Slip, Cover Slip</v>
      </c>
      <c r="H931" s="223"/>
      <c r="I931" s="253">
        <v>4</v>
      </c>
      <c r="J931" s="254" t="s">
        <v>627</v>
      </c>
      <c r="K931" s="261">
        <v>250</v>
      </c>
      <c r="L931" s="256">
        <f>Table260616263656667686970717273747577787980818283757_34[[#This Row],[unit Price]]*Table260616263656667686970717273747577787980818283757_34[[#This Row],[TOTAL QUANTITY
(2021 Proposal)]]</f>
        <v>1000</v>
      </c>
      <c r="M931" s="257">
        <v>1</v>
      </c>
      <c r="N931" s="258">
        <v>250</v>
      </c>
      <c r="O931" s="259">
        <v>1</v>
      </c>
      <c r="P931" s="260">
        <v>250</v>
      </c>
      <c r="Q931" s="288">
        <v>1</v>
      </c>
      <c r="R931" s="258">
        <v>250</v>
      </c>
      <c r="S931" s="259">
        <v>1</v>
      </c>
      <c r="T931" s="289">
        <v>250</v>
      </c>
      <c r="U931" s="290"/>
      <c r="V931" s="291"/>
    </row>
    <row r="932" spans="1:22">
      <c r="A932" s="216" t="s">
        <v>68</v>
      </c>
      <c r="B932" s="230">
        <v>1040407000</v>
      </c>
      <c r="C932" s="303" t="s">
        <v>687</v>
      </c>
      <c r="D932" s="224"/>
      <c r="E932" s="220" t="s">
        <v>884</v>
      </c>
      <c r="F932" s="221" t="s">
        <v>884</v>
      </c>
      <c r="G932" s="222" t="str">
        <f t="shared" si="14"/>
        <v>Creatinine, Creatinine</v>
      </c>
      <c r="H932" s="223"/>
      <c r="I932" s="253">
        <v>4</v>
      </c>
      <c r="J932" s="254" t="s">
        <v>627</v>
      </c>
      <c r="K932" s="261">
        <v>8670</v>
      </c>
      <c r="L932" s="256">
        <f>Table260616263656667686970717273747577787980818283757_34[[#This Row],[unit Price]]*Table260616263656667686970717273747577787980818283757_34[[#This Row],[TOTAL QUANTITY
(2021 Proposal)]]</f>
        <v>34680</v>
      </c>
      <c r="M932" s="257">
        <v>1</v>
      </c>
      <c r="N932" s="258">
        <v>8670</v>
      </c>
      <c r="O932" s="259">
        <v>1</v>
      </c>
      <c r="P932" s="260">
        <v>8670</v>
      </c>
      <c r="Q932" s="288">
        <v>1</v>
      </c>
      <c r="R932" s="258">
        <v>8670</v>
      </c>
      <c r="S932" s="259">
        <v>1</v>
      </c>
      <c r="T932" s="289">
        <v>8670</v>
      </c>
      <c r="U932" s="290"/>
      <c r="V932" s="291"/>
    </row>
    <row r="933" spans="1:22">
      <c r="A933" s="216" t="s">
        <v>68</v>
      </c>
      <c r="B933" s="230">
        <v>1040407000</v>
      </c>
      <c r="C933" s="303" t="s">
        <v>687</v>
      </c>
      <c r="D933" s="224"/>
      <c r="E933" s="220" t="s">
        <v>884</v>
      </c>
      <c r="F933" s="221" t="s">
        <v>884</v>
      </c>
      <c r="G933" s="222" t="str">
        <f t="shared" si="14"/>
        <v>Creatinine, Creatinine</v>
      </c>
      <c r="H933" s="223"/>
      <c r="I933" s="253">
        <v>2</v>
      </c>
      <c r="J933" s="254" t="s">
        <v>627</v>
      </c>
      <c r="K933" s="261">
        <v>2846</v>
      </c>
      <c r="L933" s="256">
        <f>Table260616263656667686970717273747577787980818283757_34[[#This Row],[unit Price]]*Table260616263656667686970717273747577787980818283757_34[[#This Row],[TOTAL QUANTITY
(2021 Proposal)]]</f>
        <v>5692</v>
      </c>
      <c r="M933" s="257">
        <v>1</v>
      </c>
      <c r="N933" s="258">
        <v>2846</v>
      </c>
      <c r="O933" s="259"/>
      <c r="P933" s="260" t="s">
        <v>55</v>
      </c>
      <c r="Q933" s="288">
        <v>1</v>
      </c>
      <c r="R933" s="258">
        <v>2846</v>
      </c>
      <c r="S933" s="259"/>
      <c r="T933" s="289" t="s">
        <v>55</v>
      </c>
      <c r="U933" s="290"/>
      <c r="V933" s="291"/>
    </row>
    <row r="934" spans="1:22">
      <c r="A934" s="216" t="s">
        <v>63</v>
      </c>
      <c r="B934" s="230">
        <v>1040407000</v>
      </c>
      <c r="C934" s="303" t="s">
        <v>687</v>
      </c>
      <c r="D934" s="224"/>
      <c r="E934" s="220" t="s">
        <v>885</v>
      </c>
      <c r="F934" s="221" t="s">
        <v>886</v>
      </c>
      <c r="G934" s="222" t="str">
        <f t="shared" si="14"/>
        <v>CTG Paper, CTG paper</v>
      </c>
      <c r="H934" s="227"/>
      <c r="I934" s="268">
        <v>24</v>
      </c>
      <c r="J934" s="269" t="s">
        <v>880</v>
      </c>
      <c r="K934" s="270">
        <v>350</v>
      </c>
      <c r="L934" s="256">
        <f>Table260616263656667686970717273747577787980818283757_34[[#This Row],[unit Price]]*Table260616263656667686970717273747577787980818283757_34[[#This Row],[TOTAL QUANTITY
(2021 Proposal)]]</f>
        <v>8400</v>
      </c>
      <c r="M934" s="271">
        <v>6</v>
      </c>
      <c r="N934" s="258">
        <v>2100</v>
      </c>
      <c r="O934" s="272">
        <v>6</v>
      </c>
      <c r="P934" s="260">
        <v>2100</v>
      </c>
      <c r="Q934" s="296">
        <v>6</v>
      </c>
      <c r="R934" s="258">
        <v>2100</v>
      </c>
      <c r="S934" s="272">
        <v>6</v>
      </c>
      <c r="T934" s="289">
        <v>2100</v>
      </c>
      <c r="U934" s="290"/>
      <c r="V934" s="291"/>
    </row>
    <row r="935" spans="1:22">
      <c r="A935" s="216" t="s">
        <v>68</v>
      </c>
      <c r="B935" s="230">
        <v>1040407000</v>
      </c>
      <c r="C935" s="303" t="s">
        <v>687</v>
      </c>
      <c r="D935" s="224"/>
      <c r="E935" s="220" t="s">
        <v>887</v>
      </c>
      <c r="F935" s="221" t="s">
        <v>887</v>
      </c>
      <c r="G935" s="222" t="str">
        <f t="shared" si="14"/>
        <v>Cuvette (rayto machine), Cuvette (rayto machine)</v>
      </c>
      <c r="H935" s="223"/>
      <c r="I935" s="253">
        <v>200</v>
      </c>
      <c r="J935" s="254" t="s">
        <v>44</v>
      </c>
      <c r="K935" s="261">
        <v>100</v>
      </c>
      <c r="L935" s="256">
        <f>Table260616263656667686970717273747577787980818283757_34[[#This Row],[unit Price]]*Table260616263656667686970717273747577787980818283757_34[[#This Row],[TOTAL QUANTITY
(2021 Proposal)]]</f>
        <v>20000</v>
      </c>
      <c r="M935" s="257">
        <v>50</v>
      </c>
      <c r="N935" s="258">
        <v>5000</v>
      </c>
      <c r="O935" s="259">
        <v>50</v>
      </c>
      <c r="P935" s="260">
        <v>5000</v>
      </c>
      <c r="Q935" s="288">
        <v>50</v>
      </c>
      <c r="R935" s="258">
        <v>5000</v>
      </c>
      <c r="S935" s="259">
        <v>50</v>
      </c>
      <c r="T935" s="289">
        <v>5000</v>
      </c>
      <c r="U935" s="290"/>
      <c r="V935" s="291"/>
    </row>
    <row r="936" spans="1:22">
      <c r="A936" s="216" t="s">
        <v>68</v>
      </c>
      <c r="B936" s="230">
        <v>1040407000</v>
      </c>
      <c r="C936" s="303" t="s">
        <v>687</v>
      </c>
      <c r="D936" s="224"/>
      <c r="E936" s="220" t="s">
        <v>888</v>
      </c>
      <c r="F936" s="221" t="s">
        <v>888</v>
      </c>
      <c r="G936" s="222" t="str">
        <f t="shared" si="14"/>
        <v>Dengue Dot, Dengue Dot</v>
      </c>
      <c r="H936" s="223"/>
      <c r="I936" s="253">
        <v>35</v>
      </c>
      <c r="J936" s="254" t="s">
        <v>627</v>
      </c>
      <c r="K936" s="261">
        <v>20000</v>
      </c>
      <c r="L936" s="256">
        <f>Table260616263656667686970717273747577787980818283757_34[[#This Row],[unit Price]]*Table260616263656667686970717273747577787980818283757_34[[#This Row],[TOTAL QUANTITY
(2021 Proposal)]]</f>
        <v>700000</v>
      </c>
      <c r="M936" s="257">
        <v>6</v>
      </c>
      <c r="N936" s="258">
        <v>120000</v>
      </c>
      <c r="O936" s="259">
        <v>6</v>
      </c>
      <c r="P936" s="260">
        <v>120000</v>
      </c>
      <c r="Q936" s="288">
        <v>13</v>
      </c>
      <c r="R936" s="258">
        <v>260000</v>
      </c>
      <c r="S936" s="259">
        <v>10</v>
      </c>
      <c r="T936" s="289">
        <v>200000</v>
      </c>
      <c r="U936" s="290"/>
      <c r="V936" s="291"/>
    </row>
    <row r="937" spans="1:22">
      <c r="A937" s="216" t="s">
        <v>339</v>
      </c>
      <c r="B937" s="230">
        <v>1040407000</v>
      </c>
      <c r="C937" s="229" t="s">
        <v>687</v>
      </c>
      <c r="D937" s="219"/>
      <c r="E937" s="220" t="s">
        <v>889</v>
      </c>
      <c r="F937" s="221" t="s">
        <v>890</v>
      </c>
      <c r="G937" s="222" t="str">
        <f t="shared" si="14"/>
        <v>Dental Cement, Lightcure</v>
      </c>
      <c r="H937" s="223"/>
      <c r="I937" s="253">
        <v>4</v>
      </c>
      <c r="J937" s="254" t="s">
        <v>627</v>
      </c>
      <c r="K937" s="311">
        <v>1200</v>
      </c>
      <c r="L937" s="256">
        <f>Table260616263656667686970717273747577787980818283757_34[[#This Row],[unit Price]]*Table260616263656667686970717273747577787980818283757_34[[#This Row],[TOTAL QUANTITY
(2021 Proposal)]]</f>
        <v>4800</v>
      </c>
      <c r="M937" s="257">
        <v>2</v>
      </c>
      <c r="N937" s="258">
        <v>2400</v>
      </c>
      <c r="O937" s="259"/>
      <c r="P937" s="260"/>
      <c r="Q937" s="288">
        <v>2</v>
      </c>
      <c r="R937" s="258"/>
      <c r="S937" s="259"/>
      <c r="T937" s="289"/>
      <c r="U937" s="290"/>
      <c r="V937" s="291"/>
    </row>
    <row r="938" spans="1:22">
      <c r="A938" s="216" t="s">
        <v>339</v>
      </c>
      <c r="B938" s="230">
        <v>1040407000</v>
      </c>
      <c r="C938" s="229" t="s">
        <v>687</v>
      </c>
      <c r="D938" s="219"/>
      <c r="E938" s="220" t="s">
        <v>889</v>
      </c>
      <c r="F938" s="221" t="s">
        <v>891</v>
      </c>
      <c r="G938" s="222" t="str">
        <f t="shared" si="14"/>
        <v>Dental Cement, Normal Set</v>
      </c>
      <c r="H938" s="223"/>
      <c r="I938" s="253">
        <v>2</v>
      </c>
      <c r="J938" s="254" t="s">
        <v>627</v>
      </c>
      <c r="K938" s="311">
        <v>1500</v>
      </c>
      <c r="L938" s="256">
        <f>Table260616263656667686970717273747577787980818283757_34[[#This Row],[unit Price]]*Table260616263656667686970717273747577787980818283757_34[[#This Row],[TOTAL QUANTITY
(2021 Proposal)]]</f>
        <v>3000</v>
      </c>
      <c r="M938" s="257">
        <v>1</v>
      </c>
      <c r="N938" s="258">
        <v>1500</v>
      </c>
      <c r="O938" s="259"/>
      <c r="P938" s="260"/>
      <c r="Q938" s="288">
        <v>1</v>
      </c>
      <c r="R938" s="258"/>
      <c r="S938" s="259"/>
      <c r="T938" s="289"/>
      <c r="U938" s="290"/>
      <c r="V938" s="291"/>
    </row>
    <row r="939" spans="1:22">
      <c r="A939" s="216" t="s">
        <v>339</v>
      </c>
      <c r="B939" s="312">
        <v>1040407000</v>
      </c>
      <c r="C939" s="229" t="s">
        <v>687</v>
      </c>
      <c r="D939" s="219"/>
      <c r="E939" s="220" t="s">
        <v>892</v>
      </c>
      <c r="F939" s="221" t="s">
        <v>893</v>
      </c>
      <c r="G939" s="222" t="str">
        <f t="shared" si="14"/>
        <v>Dental Needle, Short, G27</v>
      </c>
      <c r="H939" s="223"/>
      <c r="I939" s="253">
        <v>6</v>
      </c>
      <c r="J939" s="254" t="s">
        <v>627</v>
      </c>
      <c r="K939" s="311">
        <v>400</v>
      </c>
      <c r="L939" s="256">
        <f>Table260616263656667686970717273747577787980818283757_34[[#This Row],[unit Price]]*Table260616263656667686970717273747577787980818283757_34[[#This Row],[TOTAL QUANTITY
(2021 Proposal)]]</f>
        <v>2400</v>
      </c>
      <c r="M939" s="257">
        <v>3</v>
      </c>
      <c r="N939" s="258">
        <v>1200</v>
      </c>
      <c r="O939" s="259"/>
      <c r="P939" s="260"/>
      <c r="Q939" s="288">
        <v>3</v>
      </c>
      <c r="R939" s="258"/>
      <c r="S939" s="259"/>
      <c r="T939" s="289"/>
      <c r="U939" s="290"/>
      <c r="V939" s="291"/>
    </row>
    <row r="940" spans="1:22">
      <c r="A940" s="216" t="s">
        <v>63</v>
      </c>
      <c r="B940" s="312">
        <v>1040407000</v>
      </c>
      <c r="C940" s="303" t="s">
        <v>687</v>
      </c>
      <c r="D940" s="224"/>
      <c r="E940" s="220" t="s">
        <v>894</v>
      </c>
      <c r="F940" s="221" t="s">
        <v>55</v>
      </c>
      <c r="G940" s="222" t="str">
        <f t="shared" si="14"/>
        <v xml:space="preserve">Dirt remover tap, </v>
      </c>
      <c r="H940" s="227"/>
      <c r="I940" s="268">
        <v>10</v>
      </c>
      <c r="J940" s="269" t="s">
        <v>880</v>
      </c>
      <c r="K940" s="270">
        <v>400</v>
      </c>
      <c r="L940" s="256">
        <f>Table260616263656667686970717273747577787980818283757_34[[#This Row],[unit Price]]*Table260616263656667686970717273747577787980818283757_34[[#This Row],[TOTAL QUANTITY
(2021 Proposal)]]</f>
        <v>4000</v>
      </c>
      <c r="M940" s="271">
        <v>5</v>
      </c>
      <c r="N940" s="258">
        <v>2000</v>
      </c>
      <c r="O940" s="272"/>
      <c r="P940" s="260" t="s">
        <v>55</v>
      </c>
      <c r="Q940" s="296">
        <v>5</v>
      </c>
      <c r="R940" s="258">
        <v>2000</v>
      </c>
      <c r="S940" s="272"/>
      <c r="T940" s="289" t="s">
        <v>55</v>
      </c>
      <c r="U940" s="290"/>
      <c r="V940" s="291"/>
    </row>
    <row r="941" spans="1:22">
      <c r="A941" s="216" t="s">
        <v>63</v>
      </c>
      <c r="B941" s="312">
        <v>1040407000</v>
      </c>
      <c r="C941" s="303" t="s">
        <v>687</v>
      </c>
      <c r="D941" s="224"/>
      <c r="E941" s="220" t="s">
        <v>895</v>
      </c>
      <c r="F941" s="221" t="s">
        <v>896</v>
      </c>
      <c r="G941" s="222" t="str">
        <f t="shared" si="14"/>
        <v>Distilled water, Distilled Water (6  ltrs)</v>
      </c>
      <c r="H941" s="227"/>
      <c r="I941" s="268">
        <v>120</v>
      </c>
      <c r="J941" s="269" t="s">
        <v>897</v>
      </c>
      <c r="K941" s="270">
        <v>90</v>
      </c>
      <c r="L941" s="256">
        <f>Table260616263656667686970717273747577787980818283757_34[[#This Row],[unit Price]]*Table260616263656667686970717273747577787980818283757_34[[#This Row],[TOTAL QUANTITY
(2021 Proposal)]]</f>
        <v>10800</v>
      </c>
      <c r="M941" s="271">
        <v>30</v>
      </c>
      <c r="N941" s="258">
        <v>2700</v>
      </c>
      <c r="O941" s="272">
        <v>30</v>
      </c>
      <c r="P941" s="260">
        <v>2700</v>
      </c>
      <c r="Q941" s="296">
        <v>30</v>
      </c>
      <c r="R941" s="258">
        <v>2700</v>
      </c>
      <c r="S941" s="272">
        <v>30</v>
      </c>
      <c r="T941" s="289">
        <v>2700</v>
      </c>
      <c r="U941" s="290"/>
      <c r="V941" s="291"/>
    </row>
    <row r="942" spans="1:22">
      <c r="A942" s="216" t="s">
        <v>68</v>
      </c>
      <c r="B942" s="312">
        <v>1040407000</v>
      </c>
      <c r="C942" s="303" t="s">
        <v>687</v>
      </c>
      <c r="D942" s="224"/>
      <c r="E942" s="220" t="s">
        <v>895</v>
      </c>
      <c r="F942" s="221" t="s">
        <v>896</v>
      </c>
      <c r="G942" s="222" t="str">
        <f t="shared" si="14"/>
        <v>Distilled water, Distilled Water (6  ltrs)</v>
      </c>
      <c r="H942" s="223"/>
      <c r="I942" s="253">
        <v>180</v>
      </c>
      <c r="J942" s="254" t="s">
        <v>897</v>
      </c>
      <c r="K942" s="261">
        <v>90</v>
      </c>
      <c r="L942" s="256">
        <f>Table260616263656667686970717273747577787980818283757_34[[#This Row],[unit Price]]*Table260616263656667686970717273747577787980818283757_34[[#This Row],[TOTAL QUANTITY
(2021 Proposal)]]</f>
        <v>16200</v>
      </c>
      <c r="M942" s="257">
        <v>45</v>
      </c>
      <c r="N942" s="258">
        <v>4050</v>
      </c>
      <c r="O942" s="259">
        <v>45</v>
      </c>
      <c r="P942" s="260">
        <v>4050</v>
      </c>
      <c r="Q942" s="288">
        <v>45</v>
      </c>
      <c r="R942" s="258">
        <v>4050</v>
      </c>
      <c r="S942" s="259">
        <v>45</v>
      </c>
      <c r="T942" s="289">
        <v>4050</v>
      </c>
      <c r="U942" s="290"/>
      <c r="V942" s="291"/>
    </row>
    <row r="943" spans="1:22">
      <c r="A943" s="216" t="s">
        <v>498</v>
      </c>
      <c r="B943" s="312">
        <v>1040407000</v>
      </c>
      <c r="C943" s="303" t="s">
        <v>687</v>
      </c>
      <c r="D943" s="224"/>
      <c r="E943" s="220" t="s">
        <v>895</v>
      </c>
      <c r="F943" s="221" t="s">
        <v>896</v>
      </c>
      <c r="G943" s="222" t="str">
        <f t="shared" si="14"/>
        <v>Distilled water, Distilled Water (6  ltrs)</v>
      </c>
      <c r="H943" s="223"/>
      <c r="I943" s="253">
        <v>100</v>
      </c>
      <c r="J943" s="254" t="s">
        <v>897</v>
      </c>
      <c r="K943" s="261">
        <v>90</v>
      </c>
      <c r="L943" s="256">
        <f>Table260616263656667686970717273747577787980818283757_34[[#This Row],[unit Price]]*Table260616263656667686970717273747577787980818283757_34[[#This Row],[TOTAL QUANTITY
(2021 Proposal)]]</f>
        <v>9000</v>
      </c>
      <c r="M943" s="257">
        <v>25</v>
      </c>
      <c r="N943" s="258">
        <v>2250</v>
      </c>
      <c r="O943" s="259">
        <v>25</v>
      </c>
      <c r="P943" s="260">
        <v>2250</v>
      </c>
      <c r="Q943" s="288">
        <v>25</v>
      </c>
      <c r="R943" s="258">
        <v>2250</v>
      </c>
      <c r="S943" s="259">
        <v>25</v>
      </c>
      <c r="T943" s="289">
        <v>2250</v>
      </c>
      <c r="U943" s="290"/>
      <c r="V943" s="291"/>
    </row>
    <row r="944" spans="1:22">
      <c r="A944" s="216" t="s">
        <v>63</v>
      </c>
      <c r="B944" s="312">
        <v>1040407000</v>
      </c>
      <c r="C944" s="303" t="s">
        <v>687</v>
      </c>
      <c r="D944" s="224"/>
      <c r="E944" s="220" t="s">
        <v>898</v>
      </c>
      <c r="F944" s="221" t="s">
        <v>899</v>
      </c>
      <c r="G944" s="222" t="str">
        <f t="shared" si="14"/>
        <v>Duodenal Tubes, Duodenal Tube S10</v>
      </c>
      <c r="H944" s="227">
        <v>0</v>
      </c>
      <c r="I944" s="268">
        <v>20</v>
      </c>
      <c r="J944" s="269" t="s">
        <v>576</v>
      </c>
      <c r="K944" s="270">
        <v>75</v>
      </c>
      <c r="L944" s="256">
        <f>Table260616263656667686970717273747577787980818283757_34[[#This Row],[unit Price]]*Table260616263656667686970717273747577787980818283757_34[[#This Row],[TOTAL QUANTITY
(2021 Proposal)]]</f>
        <v>1500</v>
      </c>
      <c r="M944" s="271">
        <v>5</v>
      </c>
      <c r="N944" s="258">
        <v>375</v>
      </c>
      <c r="O944" s="272">
        <v>5</v>
      </c>
      <c r="P944" s="260">
        <v>375</v>
      </c>
      <c r="Q944" s="296">
        <v>5</v>
      </c>
      <c r="R944" s="258">
        <v>375</v>
      </c>
      <c r="S944" s="272">
        <v>5</v>
      </c>
      <c r="T944" s="289">
        <v>375</v>
      </c>
      <c r="U944" s="290"/>
      <c r="V944" s="291"/>
    </row>
    <row r="945" spans="1:22">
      <c r="A945" s="216" t="s">
        <v>63</v>
      </c>
      <c r="B945" s="312">
        <v>1040407000</v>
      </c>
      <c r="C945" s="303" t="s">
        <v>687</v>
      </c>
      <c r="D945" s="224"/>
      <c r="E945" s="220" t="s">
        <v>898</v>
      </c>
      <c r="F945" s="221" t="s">
        <v>900</v>
      </c>
      <c r="G945" s="222" t="str">
        <f t="shared" si="14"/>
        <v>Duodenal Tubes, Duodenal Tube S16</v>
      </c>
      <c r="H945" s="227">
        <v>0</v>
      </c>
      <c r="I945" s="268">
        <v>20</v>
      </c>
      <c r="J945" s="269" t="s">
        <v>576</v>
      </c>
      <c r="K945" s="270">
        <v>75</v>
      </c>
      <c r="L945" s="256">
        <f>Table260616263656667686970717273747577787980818283757_34[[#This Row],[unit Price]]*Table260616263656667686970717273747577787980818283757_34[[#This Row],[TOTAL QUANTITY
(2021 Proposal)]]</f>
        <v>1500</v>
      </c>
      <c r="M945" s="271">
        <v>5</v>
      </c>
      <c r="N945" s="258">
        <v>375</v>
      </c>
      <c r="O945" s="272">
        <v>5</v>
      </c>
      <c r="P945" s="260">
        <v>375</v>
      </c>
      <c r="Q945" s="296">
        <v>5</v>
      </c>
      <c r="R945" s="258">
        <v>375</v>
      </c>
      <c r="S945" s="272">
        <v>5</v>
      </c>
      <c r="T945" s="289">
        <v>375</v>
      </c>
      <c r="U945" s="290"/>
      <c r="V945" s="291"/>
    </row>
    <row r="946" spans="1:22">
      <c r="A946" s="216" t="s">
        <v>63</v>
      </c>
      <c r="B946" s="312">
        <v>1040407000</v>
      </c>
      <c r="C946" s="303" t="s">
        <v>687</v>
      </c>
      <c r="D946" s="224"/>
      <c r="E946" s="220" t="s">
        <v>901</v>
      </c>
      <c r="F946" s="221" t="s">
        <v>902</v>
      </c>
      <c r="G946" s="222" t="str">
        <f t="shared" si="14"/>
        <v>Durapore, Durapore 2''</v>
      </c>
      <c r="H946" s="227"/>
      <c r="I946" s="268">
        <v>50</v>
      </c>
      <c r="J946" s="269" t="s">
        <v>576</v>
      </c>
      <c r="K946" s="270">
        <v>60</v>
      </c>
      <c r="L946" s="256">
        <f>Table260616263656667686970717273747577787980818283757_34[[#This Row],[unit Price]]*Table260616263656667686970717273747577787980818283757_34[[#This Row],[TOTAL QUANTITY
(2021 Proposal)]]</f>
        <v>3000</v>
      </c>
      <c r="M946" s="271">
        <v>20</v>
      </c>
      <c r="N946" s="258">
        <v>1200</v>
      </c>
      <c r="O946" s="272">
        <v>10</v>
      </c>
      <c r="P946" s="260">
        <v>600</v>
      </c>
      <c r="Q946" s="296">
        <v>10</v>
      </c>
      <c r="R946" s="258">
        <v>600</v>
      </c>
      <c r="S946" s="272">
        <v>10</v>
      </c>
      <c r="T946" s="289">
        <v>600</v>
      </c>
      <c r="U946" s="290"/>
      <c r="V946" s="291"/>
    </row>
    <row r="947" spans="1:22">
      <c r="A947" s="216" t="s">
        <v>63</v>
      </c>
      <c r="B947" s="312">
        <v>1040407000</v>
      </c>
      <c r="C947" s="303" t="s">
        <v>687</v>
      </c>
      <c r="D947" s="224"/>
      <c r="E947" s="220" t="s">
        <v>903</v>
      </c>
      <c r="F947" s="221" t="s">
        <v>904</v>
      </c>
      <c r="G947" s="222" t="str">
        <f t="shared" si="14"/>
        <v>E.T. Tubes, ET Tube 2.0</v>
      </c>
      <c r="H947" s="227"/>
      <c r="I947" s="268">
        <v>2</v>
      </c>
      <c r="J947" s="269" t="s">
        <v>627</v>
      </c>
      <c r="K947" s="270">
        <v>900</v>
      </c>
      <c r="L947" s="256">
        <f>Table260616263656667686970717273747577787980818283757_34[[#This Row],[unit Price]]*Table260616263656667686970717273747577787980818283757_34[[#This Row],[TOTAL QUANTITY
(2021 Proposal)]]</f>
        <v>1800</v>
      </c>
      <c r="M947" s="271">
        <v>1</v>
      </c>
      <c r="N947" s="258">
        <v>900</v>
      </c>
      <c r="O947" s="272"/>
      <c r="P947" s="260" t="s">
        <v>55</v>
      </c>
      <c r="Q947" s="296">
        <v>1</v>
      </c>
      <c r="R947" s="258">
        <v>900</v>
      </c>
      <c r="S947" s="272"/>
      <c r="T947" s="289" t="s">
        <v>55</v>
      </c>
      <c r="U947" s="290"/>
      <c r="V947" s="291"/>
    </row>
    <row r="948" spans="1:22">
      <c r="A948" s="216" t="s">
        <v>63</v>
      </c>
      <c r="B948" s="312">
        <v>1040407000</v>
      </c>
      <c r="C948" s="303" t="s">
        <v>687</v>
      </c>
      <c r="D948" s="224"/>
      <c r="E948" s="220" t="s">
        <v>903</v>
      </c>
      <c r="F948" s="221" t="s">
        <v>905</v>
      </c>
      <c r="G948" s="222" t="str">
        <f t="shared" si="14"/>
        <v>E.T. Tubes, ET Tube 2.5</v>
      </c>
      <c r="H948" s="227">
        <v>1</v>
      </c>
      <c r="I948" s="268">
        <v>2</v>
      </c>
      <c r="J948" s="269" t="s">
        <v>627</v>
      </c>
      <c r="K948" s="270">
        <v>900</v>
      </c>
      <c r="L948" s="256">
        <f>Table260616263656667686970717273747577787980818283757_34[[#This Row],[unit Price]]*Table260616263656667686970717273747577787980818283757_34[[#This Row],[TOTAL QUANTITY
(2021 Proposal)]]</f>
        <v>1800</v>
      </c>
      <c r="M948" s="271">
        <v>1</v>
      </c>
      <c r="N948" s="258">
        <v>900</v>
      </c>
      <c r="O948" s="272"/>
      <c r="P948" s="260" t="s">
        <v>55</v>
      </c>
      <c r="Q948" s="296">
        <v>1</v>
      </c>
      <c r="R948" s="258">
        <v>900</v>
      </c>
      <c r="S948" s="272"/>
      <c r="T948" s="289" t="s">
        <v>55</v>
      </c>
      <c r="U948" s="290"/>
      <c r="V948" s="291"/>
    </row>
    <row r="949" spans="1:22">
      <c r="A949" s="216" t="s">
        <v>63</v>
      </c>
      <c r="B949" s="312">
        <v>1040407000</v>
      </c>
      <c r="C949" s="303" t="s">
        <v>687</v>
      </c>
      <c r="D949" s="224"/>
      <c r="E949" s="220" t="s">
        <v>903</v>
      </c>
      <c r="F949" s="221" t="s">
        <v>906</v>
      </c>
      <c r="G949" s="222" t="str">
        <f t="shared" si="14"/>
        <v>E.T. Tubes, ET Tube 3.0</v>
      </c>
      <c r="H949" s="227">
        <v>10</v>
      </c>
      <c r="I949" s="268">
        <v>2</v>
      </c>
      <c r="J949" s="269" t="s">
        <v>627</v>
      </c>
      <c r="K949" s="270">
        <v>900</v>
      </c>
      <c r="L949" s="256">
        <f>Table260616263656667686970717273747577787980818283757_34[[#This Row],[unit Price]]*Table260616263656667686970717273747577787980818283757_34[[#This Row],[TOTAL QUANTITY
(2021 Proposal)]]</f>
        <v>1800</v>
      </c>
      <c r="M949" s="271">
        <v>1</v>
      </c>
      <c r="N949" s="258">
        <v>900</v>
      </c>
      <c r="O949" s="272"/>
      <c r="P949" s="260" t="s">
        <v>55</v>
      </c>
      <c r="Q949" s="296">
        <v>1</v>
      </c>
      <c r="R949" s="258">
        <v>900</v>
      </c>
      <c r="S949" s="272"/>
      <c r="T949" s="289" t="s">
        <v>55</v>
      </c>
      <c r="U949" s="290"/>
      <c r="V949" s="291"/>
    </row>
    <row r="950" spans="1:22">
      <c r="A950" s="216" t="s">
        <v>68</v>
      </c>
      <c r="B950" s="312">
        <v>1040407000</v>
      </c>
      <c r="C950" s="303" t="s">
        <v>687</v>
      </c>
      <c r="D950" s="224"/>
      <c r="E950" s="220" t="s">
        <v>907</v>
      </c>
      <c r="F950" s="221" t="s">
        <v>907</v>
      </c>
      <c r="G950" s="222" t="str">
        <f t="shared" si="14"/>
        <v>Easylite Cl daily Cleaner, Easylite Cl daily Cleaner</v>
      </c>
      <c r="H950" s="223"/>
      <c r="I950" s="253">
        <v>8</v>
      </c>
      <c r="J950" s="254" t="s">
        <v>627</v>
      </c>
      <c r="K950" s="261">
        <v>8000</v>
      </c>
      <c r="L950" s="256">
        <f>Table260616263656667686970717273747577787980818283757_34[[#This Row],[unit Price]]*Table260616263656667686970717273747577787980818283757_34[[#This Row],[TOTAL QUANTITY
(2021 Proposal)]]</f>
        <v>64000</v>
      </c>
      <c r="M950" s="257">
        <v>2</v>
      </c>
      <c r="N950" s="258">
        <v>16000</v>
      </c>
      <c r="O950" s="259">
        <v>2</v>
      </c>
      <c r="P950" s="260">
        <v>16000</v>
      </c>
      <c r="Q950" s="288">
        <v>2</v>
      </c>
      <c r="R950" s="258">
        <v>16000</v>
      </c>
      <c r="S950" s="259">
        <v>2</v>
      </c>
      <c r="T950" s="289">
        <v>16000</v>
      </c>
      <c r="U950" s="290"/>
      <c r="V950" s="291"/>
    </row>
    <row r="951" spans="1:22">
      <c r="A951" s="216" t="s">
        <v>68</v>
      </c>
      <c r="B951" s="312">
        <v>1040407000</v>
      </c>
      <c r="C951" s="303" t="s">
        <v>687</v>
      </c>
      <c r="D951" s="224"/>
      <c r="E951" s="220" t="s">
        <v>908</v>
      </c>
      <c r="F951" s="221" t="s">
        <v>908</v>
      </c>
      <c r="G951" s="222" t="str">
        <f t="shared" si="14"/>
        <v>Easylyte expand reagent, Easylyte expand reagent</v>
      </c>
      <c r="H951" s="223"/>
      <c r="I951" s="253">
        <v>12</v>
      </c>
      <c r="J951" s="254" t="s">
        <v>627</v>
      </c>
      <c r="K951" s="261">
        <v>8000</v>
      </c>
      <c r="L951" s="256">
        <f>Table260616263656667686970717273747577787980818283757_34[[#This Row],[unit Price]]*Table260616263656667686970717273747577787980818283757_34[[#This Row],[TOTAL QUANTITY
(2021 Proposal)]]</f>
        <v>96000</v>
      </c>
      <c r="M951" s="257">
        <v>3</v>
      </c>
      <c r="N951" s="258">
        <v>24000</v>
      </c>
      <c r="O951" s="259">
        <v>3</v>
      </c>
      <c r="P951" s="260">
        <v>24000</v>
      </c>
      <c r="Q951" s="288">
        <v>3</v>
      </c>
      <c r="R951" s="258">
        <v>24000</v>
      </c>
      <c r="S951" s="259">
        <v>3</v>
      </c>
      <c r="T951" s="289">
        <v>24000</v>
      </c>
      <c r="U951" s="290"/>
      <c r="V951" s="291"/>
    </row>
    <row r="952" spans="1:22">
      <c r="A952" s="216" t="s">
        <v>63</v>
      </c>
      <c r="B952" s="312">
        <v>1040407000</v>
      </c>
      <c r="C952" s="303" t="s">
        <v>687</v>
      </c>
      <c r="D952" s="224"/>
      <c r="E952" s="220" t="s">
        <v>909</v>
      </c>
      <c r="F952" s="221" t="s">
        <v>909</v>
      </c>
      <c r="G952" s="222" t="str">
        <f t="shared" si="14"/>
        <v>ECG Electrodes, ECG Electrodes</v>
      </c>
      <c r="H952" s="227"/>
      <c r="I952" s="268">
        <v>30</v>
      </c>
      <c r="J952" s="269" t="s">
        <v>910</v>
      </c>
      <c r="K952" s="270">
        <v>900</v>
      </c>
      <c r="L952" s="256">
        <f>Table260616263656667686970717273747577787980818283757_34[[#This Row],[unit Price]]*Table260616263656667686970717273747577787980818283757_34[[#This Row],[TOTAL QUANTITY
(2021 Proposal)]]</f>
        <v>27000</v>
      </c>
      <c r="M952" s="271">
        <v>10</v>
      </c>
      <c r="N952" s="258">
        <v>9000</v>
      </c>
      <c r="O952" s="272">
        <v>5</v>
      </c>
      <c r="P952" s="260">
        <v>4500</v>
      </c>
      <c r="Q952" s="296">
        <v>10</v>
      </c>
      <c r="R952" s="258">
        <v>9000</v>
      </c>
      <c r="S952" s="272">
        <v>5</v>
      </c>
      <c r="T952" s="289">
        <v>4500</v>
      </c>
      <c r="U952" s="290"/>
      <c r="V952" s="291"/>
    </row>
    <row r="953" spans="1:22">
      <c r="A953" s="216" t="s">
        <v>63</v>
      </c>
      <c r="B953" s="312">
        <v>1040407000</v>
      </c>
      <c r="C953" s="303" t="s">
        <v>687</v>
      </c>
      <c r="D953" s="224"/>
      <c r="E953" s="220" t="s">
        <v>911</v>
      </c>
      <c r="F953" s="221" t="s">
        <v>912</v>
      </c>
      <c r="G953" s="222" t="str">
        <f t="shared" si="14"/>
        <v>Elastic Bandage, Elastic  Bandage 4"</v>
      </c>
      <c r="H953" s="227"/>
      <c r="I953" s="268">
        <v>200</v>
      </c>
      <c r="J953" s="269" t="s">
        <v>44</v>
      </c>
      <c r="K953" s="270">
        <v>65</v>
      </c>
      <c r="L953" s="256">
        <f>Table260616263656667686970717273747577787980818283757_34[[#This Row],[unit Price]]*Table260616263656667686970717273747577787980818283757_34[[#This Row],[TOTAL QUANTITY
(2021 Proposal)]]</f>
        <v>13000</v>
      </c>
      <c r="M953" s="271">
        <v>50</v>
      </c>
      <c r="N953" s="258">
        <v>3250</v>
      </c>
      <c r="O953" s="272">
        <v>50</v>
      </c>
      <c r="P953" s="260">
        <v>3250</v>
      </c>
      <c r="Q953" s="296">
        <v>50</v>
      </c>
      <c r="R953" s="258">
        <v>3250</v>
      </c>
      <c r="S953" s="272">
        <v>50</v>
      </c>
      <c r="T953" s="289">
        <v>3250</v>
      </c>
      <c r="U953" s="290"/>
      <c r="V953" s="291"/>
    </row>
    <row r="954" spans="1:22">
      <c r="A954" s="216" t="s">
        <v>63</v>
      </c>
      <c r="B954" s="312">
        <v>1040407000</v>
      </c>
      <c r="C954" s="303" t="s">
        <v>687</v>
      </c>
      <c r="D954" s="224"/>
      <c r="E954" s="220" t="s">
        <v>911</v>
      </c>
      <c r="F954" s="221" t="s">
        <v>913</v>
      </c>
      <c r="G954" s="222" t="str">
        <f t="shared" si="14"/>
        <v>Elastic Bandage, Elastic Bandage 6"</v>
      </c>
      <c r="H954" s="227"/>
      <c r="I954" s="268">
        <v>200</v>
      </c>
      <c r="J954" s="269" t="s">
        <v>880</v>
      </c>
      <c r="K954" s="270">
        <v>65</v>
      </c>
      <c r="L954" s="256">
        <f>Table260616263656667686970717273747577787980818283757_34[[#This Row],[unit Price]]*Table260616263656667686970717273747577787980818283757_34[[#This Row],[TOTAL QUANTITY
(2021 Proposal)]]</f>
        <v>13000</v>
      </c>
      <c r="M954" s="271">
        <v>50</v>
      </c>
      <c r="N954" s="258">
        <v>3250</v>
      </c>
      <c r="O954" s="272">
        <v>50</v>
      </c>
      <c r="P954" s="260">
        <v>3250</v>
      </c>
      <c r="Q954" s="296">
        <v>50</v>
      </c>
      <c r="R954" s="258">
        <v>3250</v>
      </c>
      <c r="S954" s="272">
        <v>50</v>
      </c>
      <c r="T954" s="289">
        <v>3250</v>
      </c>
      <c r="U954" s="290"/>
      <c r="V954" s="291"/>
    </row>
    <row r="955" spans="1:22">
      <c r="A955" s="216" t="s">
        <v>63</v>
      </c>
      <c r="B955" s="312">
        <v>1040407000</v>
      </c>
      <c r="C955" s="303" t="s">
        <v>687</v>
      </c>
      <c r="D955" s="224"/>
      <c r="E955" s="220" t="s">
        <v>914</v>
      </c>
      <c r="F955" s="221" t="s">
        <v>55</v>
      </c>
      <c r="G955" s="222" t="str">
        <f t="shared" si="14"/>
        <v xml:space="preserve">Elastic Bandage 4'', </v>
      </c>
      <c r="H955" s="227">
        <v>70</v>
      </c>
      <c r="I955" s="268">
        <v>100</v>
      </c>
      <c r="J955" s="269" t="s">
        <v>910</v>
      </c>
      <c r="K955" s="270">
        <v>480</v>
      </c>
      <c r="L955" s="256">
        <f>Table260616263656667686970717273747577787980818283757_34[[#This Row],[unit Price]]*Table260616263656667686970717273747577787980818283757_34[[#This Row],[TOTAL QUANTITY
(2021 Proposal)]]</f>
        <v>48000</v>
      </c>
      <c r="M955" s="271">
        <v>25</v>
      </c>
      <c r="N955" s="258">
        <v>12000</v>
      </c>
      <c r="O955" s="272">
        <v>25</v>
      </c>
      <c r="P955" s="260">
        <v>12000</v>
      </c>
      <c r="Q955" s="296">
        <v>25</v>
      </c>
      <c r="R955" s="258">
        <v>12000</v>
      </c>
      <c r="S955" s="272">
        <v>25</v>
      </c>
      <c r="T955" s="289">
        <v>12000</v>
      </c>
      <c r="U955" s="290"/>
      <c r="V955" s="291"/>
    </row>
    <row r="956" spans="1:22">
      <c r="A956" s="216" t="s">
        <v>63</v>
      </c>
      <c r="B956" s="312">
        <v>1040407000</v>
      </c>
      <c r="C956" s="303" t="s">
        <v>687</v>
      </c>
      <c r="D956" s="224"/>
      <c r="E956" s="220" t="s">
        <v>915</v>
      </c>
      <c r="F956" s="221" t="s">
        <v>55</v>
      </c>
      <c r="G956" s="222" t="str">
        <f t="shared" si="14"/>
        <v xml:space="preserve">Elastic Bandage 6" , </v>
      </c>
      <c r="H956" s="227">
        <v>73</v>
      </c>
      <c r="I956" s="268">
        <v>100</v>
      </c>
      <c r="J956" s="269" t="s">
        <v>835</v>
      </c>
      <c r="K956" s="270">
        <v>720</v>
      </c>
      <c r="L956" s="256">
        <f>Table260616263656667686970717273747577787980818283757_34[[#This Row],[unit Price]]*Table260616263656667686970717273747577787980818283757_34[[#This Row],[TOTAL QUANTITY
(2021 Proposal)]]</f>
        <v>72000</v>
      </c>
      <c r="M956" s="271">
        <v>25</v>
      </c>
      <c r="N956" s="258">
        <v>18000</v>
      </c>
      <c r="O956" s="272">
        <v>25</v>
      </c>
      <c r="P956" s="260">
        <v>18000</v>
      </c>
      <c r="Q956" s="296">
        <v>25</v>
      </c>
      <c r="R956" s="258">
        <v>18000</v>
      </c>
      <c r="S956" s="272">
        <v>25</v>
      </c>
      <c r="T956" s="289">
        <v>18000</v>
      </c>
      <c r="U956" s="290"/>
      <c r="V956" s="291"/>
    </row>
    <row r="957" spans="1:22">
      <c r="A957" s="216" t="s">
        <v>63</v>
      </c>
      <c r="B957" s="312">
        <v>1040407000</v>
      </c>
      <c r="C957" s="303" t="s">
        <v>687</v>
      </c>
      <c r="D957" s="224"/>
      <c r="E957" s="220" t="s">
        <v>916</v>
      </c>
      <c r="F957" s="221" t="s">
        <v>917</v>
      </c>
      <c r="G957" s="222" t="str">
        <f t="shared" si="14"/>
        <v>Embolic Stocking, Embolic Stocking, Large</v>
      </c>
      <c r="H957" s="227">
        <v>3</v>
      </c>
      <c r="I957" s="268">
        <v>20</v>
      </c>
      <c r="J957" s="269" t="s">
        <v>44</v>
      </c>
      <c r="K957" s="270">
        <v>2400</v>
      </c>
      <c r="L957" s="256">
        <f>Table260616263656667686970717273747577787980818283757_34[[#This Row],[unit Price]]*Table260616263656667686970717273747577787980818283757_34[[#This Row],[TOTAL QUANTITY
(2021 Proposal)]]</f>
        <v>48000</v>
      </c>
      <c r="M957" s="271">
        <v>5</v>
      </c>
      <c r="N957" s="258">
        <v>12000</v>
      </c>
      <c r="O957" s="272">
        <v>5</v>
      </c>
      <c r="P957" s="260">
        <v>12000</v>
      </c>
      <c r="Q957" s="296">
        <v>5</v>
      </c>
      <c r="R957" s="258">
        <v>12000</v>
      </c>
      <c r="S957" s="272">
        <v>5</v>
      </c>
      <c r="T957" s="289">
        <v>12000</v>
      </c>
      <c r="U957" s="290"/>
      <c r="V957" s="291"/>
    </row>
    <row r="958" spans="1:22">
      <c r="A958" s="216" t="s">
        <v>63</v>
      </c>
      <c r="B958" s="312">
        <v>1040407000</v>
      </c>
      <c r="C958" s="303" t="s">
        <v>687</v>
      </c>
      <c r="D958" s="224"/>
      <c r="E958" s="220" t="s">
        <v>916</v>
      </c>
      <c r="F958" s="221" t="s">
        <v>918</v>
      </c>
      <c r="G958" s="222" t="str">
        <f t="shared" si="14"/>
        <v>Embolic Stocking, Embolic Stocking, Medium</v>
      </c>
      <c r="H958" s="227">
        <v>0</v>
      </c>
      <c r="I958" s="268">
        <v>10</v>
      </c>
      <c r="J958" s="269" t="s">
        <v>44</v>
      </c>
      <c r="K958" s="270">
        <v>2400</v>
      </c>
      <c r="L958" s="256">
        <f>Table260616263656667686970717273747577787980818283757_34[[#This Row],[unit Price]]*Table260616263656667686970717273747577787980818283757_34[[#This Row],[TOTAL QUANTITY
(2021 Proposal)]]</f>
        <v>24000</v>
      </c>
      <c r="M958" s="271">
        <v>5</v>
      </c>
      <c r="N958" s="258">
        <v>12000</v>
      </c>
      <c r="O958" s="272">
        <v>5</v>
      </c>
      <c r="P958" s="260">
        <v>12000</v>
      </c>
      <c r="Q958" s="296"/>
      <c r="R958" s="258" t="s">
        <v>55</v>
      </c>
      <c r="S958" s="272"/>
      <c r="T958" s="289" t="s">
        <v>55</v>
      </c>
      <c r="U958" s="290"/>
      <c r="V958" s="291"/>
    </row>
    <row r="959" spans="1:22">
      <c r="A959" s="216" t="s">
        <v>63</v>
      </c>
      <c r="B959" s="312">
        <v>1040407000</v>
      </c>
      <c r="C959" s="303" t="s">
        <v>687</v>
      </c>
      <c r="D959" s="224"/>
      <c r="E959" s="220" t="s">
        <v>919</v>
      </c>
      <c r="F959" s="221" t="s">
        <v>920</v>
      </c>
      <c r="G959" s="222" t="str">
        <f t="shared" si="14"/>
        <v>Endoctracheal Tube, Endoctracheal TubeS.2.5</v>
      </c>
      <c r="H959" s="227">
        <v>10</v>
      </c>
      <c r="I959" s="268">
        <v>30</v>
      </c>
      <c r="J959" s="269" t="s">
        <v>44</v>
      </c>
      <c r="K959" s="270">
        <v>108</v>
      </c>
      <c r="L959" s="256">
        <f>Table260616263656667686970717273747577787980818283757_34[[#This Row],[unit Price]]*Table260616263656667686970717273747577787980818283757_34[[#This Row],[TOTAL QUANTITY
(2021 Proposal)]]</f>
        <v>3240</v>
      </c>
      <c r="M959" s="271">
        <v>10</v>
      </c>
      <c r="N959" s="258">
        <v>1080</v>
      </c>
      <c r="O959" s="272">
        <v>5</v>
      </c>
      <c r="P959" s="260">
        <v>540</v>
      </c>
      <c r="Q959" s="296">
        <v>10</v>
      </c>
      <c r="R959" s="258">
        <v>1080</v>
      </c>
      <c r="S959" s="272">
        <v>5</v>
      </c>
      <c r="T959" s="289">
        <v>540</v>
      </c>
      <c r="U959" s="290"/>
      <c r="V959" s="291"/>
    </row>
    <row r="960" spans="1:22">
      <c r="A960" s="216" t="s">
        <v>63</v>
      </c>
      <c r="B960" s="312">
        <v>1040407000</v>
      </c>
      <c r="C960" s="303" t="s">
        <v>687</v>
      </c>
      <c r="D960" s="224"/>
      <c r="E960" s="220" t="s">
        <v>919</v>
      </c>
      <c r="F960" s="221" t="s">
        <v>921</v>
      </c>
      <c r="G960" s="222" t="str">
        <f t="shared" si="14"/>
        <v>Endoctracheal Tube, Endoctracheal TubeS.3</v>
      </c>
      <c r="H960" s="227">
        <v>10</v>
      </c>
      <c r="I960" s="268">
        <v>30</v>
      </c>
      <c r="J960" s="269" t="s">
        <v>44</v>
      </c>
      <c r="K960" s="270">
        <v>108</v>
      </c>
      <c r="L960" s="256">
        <f>Table260616263656667686970717273747577787980818283757_34[[#This Row],[unit Price]]*Table260616263656667686970717273747577787980818283757_34[[#This Row],[TOTAL QUANTITY
(2021 Proposal)]]</f>
        <v>3240</v>
      </c>
      <c r="M960" s="271">
        <v>10</v>
      </c>
      <c r="N960" s="258">
        <v>1080</v>
      </c>
      <c r="O960" s="272">
        <v>5</v>
      </c>
      <c r="P960" s="260">
        <v>540</v>
      </c>
      <c r="Q960" s="296">
        <v>10</v>
      </c>
      <c r="R960" s="258">
        <v>1080</v>
      </c>
      <c r="S960" s="272">
        <v>5</v>
      </c>
      <c r="T960" s="289">
        <v>540</v>
      </c>
      <c r="U960" s="290"/>
      <c r="V960" s="291"/>
    </row>
    <row r="961" spans="1:22">
      <c r="A961" s="216" t="s">
        <v>63</v>
      </c>
      <c r="B961" s="312">
        <v>1040407000</v>
      </c>
      <c r="C961" s="303" t="s">
        <v>687</v>
      </c>
      <c r="D961" s="224"/>
      <c r="E961" s="220" t="s">
        <v>919</v>
      </c>
      <c r="F961" s="221" t="s">
        <v>922</v>
      </c>
      <c r="G961" s="222" t="str">
        <f t="shared" si="14"/>
        <v>Endoctracheal Tube, Endoctracheal TubeS.3.5</v>
      </c>
      <c r="H961" s="227">
        <v>5</v>
      </c>
      <c r="I961" s="268">
        <v>30</v>
      </c>
      <c r="J961" s="269" t="s">
        <v>44</v>
      </c>
      <c r="K961" s="270">
        <v>108</v>
      </c>
      <c r="L961" s="256">
        <f>Table260616263656667686970717273747577787980818283757_34[[#This Row],[unit Price]]*Table260616263656667686970717273747577787980818283757_34[[#This Row],[TOTAL QUANTITY
(2021 Proposal)]]</f>
        <v>3240</v>
      </c>
      <c r="M961" s="271">
        <v>10</v>
      </c>
      <c r="N961" s="258">
        <v>1080</v>
      </c>
      <c r="O961" s="272">
        <v>5</v>
      </c>
      <c r="P961" s="260">
        <v>540</v>
      </c>
      <c r="Q961" s="296">
        <v>10</v>
      </c>
      <c r="R961" s="258">
        <v>1080</v>
      </c>
      <c r="S961" s="272">
        <v>5</v>
      </c>
      <c r="T961" s="289">
        <v>540</v>
      </c>
      <c r="U961" s="290"/>
      <c r="V961" s="291"/>
    </row>
    <row r="962" spans="1:22">
      <c r="A962" s="216" t="s">
        <v>63</v>
      </c>
      <c r="B962" s="312">
        <v>1040407000</v>
      </c>
      <c r="C962" s="303" t="s">
        <v>687</v>
      </c>
      <c r="D962" s="224"/>
      <c r="E962" s="220" t="s">
        <v>919</v>
      </c>
      <c r="F962" s="221" t="s">
        <v>923</v>
      </c>
      <c r="G962" s="222" t="str">
        <f t="shared" si="14"/>
        <v>Endoctracheal Tube, Endoctracheal TubeS.4</v>
      </c>
      <c r="H962" s="227">
        <v>13</v>
      </c>
      <c r="I962" s="268">
        <v>30</v>
      </c>
      <c r="J962" s="269" t="s">
        <v>44</v>
      </c>
      <c r="K962" s="270">
        <v>204</v>
      </c>
      <c r="L962" s="256">
        <f>Table260616263656667686970717273747577787980818283757_34[[#This Row],[unit Price]]*Table260616263656667686970717273747577787980818283757_34[[#This Row],[TOTAL QUANTITY
(2021 Proposal)]]</f>
        <v>6120</v>
      </c>
      <c r="M962" s="271">
        <v>10</v>
      </c>
      <c r="N962" s="258">
        <v>2040</v>
      </c>
      <c r="O962" s="272">
        <v>5</v>
      </c>
      <c r="P962" s="260">
        <v>1020</v>
      </c>
      <c r="Q962" s="296">
        <v>10</v>
      </c>
      <c r="R962" s="258">
        <v>2040</v>
      </c>
      <c r="S962" s="272">
        <v>5</v>
      </c>
      <c r="T962" s="289">
        <v>1020</v>
      </c>
      <c r="U962" s="290"/>
      <c r="V962" s="291"/>
    </row>
    <row r="963" spans="1:22">
      <c r="A963" s="216" t="s">
        <v>63</v>
      </c>
      <c r="B963" s="312">
        <v>1040407000</v>
      </c>
      <c r="C963" s="303" t="s">
        <v>687</v>
      </c>
      <c r="D963" s="224"/>
      <c r="E963" s="220" t="s">
        <v>919</v>
      </c>
      <c r="F963" s="221" t="s">
        <v>924</v>
      </c>
      <c r="G963" s="222" t="str">
        <f t="shared" si="14"/>
        <v>Endoctracheal Tube, Endoctracheal TubeS.5</v>
      </c>
      <c r="H963" s="227">
        <v>0</v>
      </c>
      <c r="I963" s="268">
        <v>30</v>
      </c>
      <c r="J963" s="269" t="s">
        <v>44</v>
      </c>
      <c r="K963" s="270">
        <v>204</v>
      </c>
      <c r="L963" s="256">
        <f>Table260616263656667686970717273747577787980818283757_34[[#This Row],[unit Price]]*Table260616263656667686970717273747577787980818283757_34[[#This Row],[TOTAL QUANTITY
(2021 Proposal)]]</f>
        <v>6120</v>
      </c>
      <c r="M963" s="271">
        <v>10</v>
      </c>
      <c r="N963" s="258">
        <v>2040</v>
      </c>
      <c r="O963" s="272">
        <v>5</v>
      </c>
      <c r="P963" s="260">
        <v>1020</v>
      </c>
      <c r="Q963" s="296">
        <v>10</v>
      </c>
      <c r="R963" s="258">
        <v>2040</v>
      </c>
      <c r="S963" s="272">
        <v>5</v>
      </c>
      <c r="T963" s="289">
        <v>1020</v>
      </c>
      <c r="U963" s="290"/>
      <c r="V963" s="291"/>
    </row>
    <row r="964" spans="1:22">
      <c r="A964" s="216" t="s">
        <v>63</v>
      </c>
      <c r="B964" s="312">
        <v>1040407000</v>
      </c>
      <c r="C964" s="303" t="s">
        <v>687</v>
      </c>
      <c r="D964" s="224"/>
      <c r="E964" s="220" t="s">
        <v>919</v>
      </c>
      <c r="F964" s="221" t="s">
        <v>925</v>
      </c>
      <c r="G964" s="222" t="str">
        <f t="shared" si="14"/>
        <v>Endoctracheal Tube, Endoctracheal TubeS.5.5</v>
      </c>
      <c r="H964" s="227">
        <v>30</v>
      </c>
      <c r="I964" s="268">
        <v>50</v>
      </c>
      <c r="J964" s="269" t="s">
        <v>44</v>
      </c>
      <c r="K964" s="270">
        <v>204</v>
      </c>
      <c r="L964" s="256">
        <f>Table260616263656667686970717273747577787980818283757_34[[#This Row],[unit Price]]*Table260616263656667686970717273747577787980818283757_34[[#This Row],[TOTAL QUANTITY
(2021 Proposal)]]</f>
        <v>10200</v>
      </c>
      <c r="M964" s="271">
        <v>15</v>
      </c>
      <c r="N964" s="258">
        <v>3060</v>
      </c>
      <c r="O964" s="272">
        <v>10</v>
      </c>
      <c r="P964" s="260">
        <v>2040</v>
      </c>
      <c r="Q964" s="296">
        <v>10</v>
      </c>
      <c r="R964" s="258">
        <v>2040</v>
      </c>
      <c r="S964" s="272">
        <v>15</v>
      </c>
      <c r="T964" s="289">
        <v>3060</v>
      </c>
      <c r="U964" s="290"/>
      <c r="V964" s="291"/>
    </row>
    <row r="965" spans="1:22">
      <c r="A965" s="216" t="s">
        <v>63</v>
      </c>
      <c r="B965" s="312">
        <v>1040407000</v>
      </c>
      <c r="C965" s="303" t="s">
        <v>687</v>
      </c>
      <c r="D965" s="224"/>
      <c r="E965" s="220" t="s">
        <v>919</v>
      </c>
      <c r="F965" s="221" t="s">
        <v>926</v>
      </c>
      <c r="G965" s="222" t="str">
        <f t="shared" si="14"/>
        <v>Endoctracheal Tube, Endoctracheal TubeS.6</v>
      </c>
      <c r="H965" s="227">
        <v>7</v>
      </c>
      <c r="I965" s="268">
        <v>50</v>
      </c>
      <c r="J965" s="269" t="s">
        <v>44</v>
      </c>
      <c r="K965" s="270">
        <v>204</v>
      </c>
      <c r="L965" s="256">
        <f>Table260616263656667686970717273747577787980818283757_34[[#This Row],[unit Price]]*Table260616263656667686970717273747577787980818283757_34[[#This Row],[TOTAL QUANTITY
(2021 Proposal)]]</f>
        <v>10200</v>
      </c>
      <c r="M965" s="271">
        <v>15</v>
      </c>
      <c r="N965" s="258">
        <v>3060</v>
      </c>
      <c r="O965" s="272">
        <v>10</v>
      </c>
      <c r="P965" s="260">
        <v>2040</v>
      </c>
      <c r="Q965" s="296">
        <v>10</v>
      </c>
      <c r="R965" s="258">
        <v>2040</v>
      </c>
      <c r="S965" s="272">
        <v>15</v>
      </c>
      <c r="T965" s="289">
        <v>3060</v>
      </c>
      <c r="U965" s="290"/>
      <c r="V965" s="291"/>
    </row>
    <row r="966" spans="1:22">
      <c r="A966" s="216" t="s">
        <v>63</v>
      </c>
      <c r="B966" s="312">
        <v>1040407000</v>
      </c>
      <c r="C966" s="303" t="s">
        <v>687</v>
      </c>
      <c r="D966" s="224"/>
      <c r="E966" s="220" t="s">
        <v>919</v>
      </c>
      <c r="F966" s="221" t="s">
        <v>927</v>
      </c>
      <c r="G966" s="222" t="str">
        <f t="shared" si="14"/>
        <v>Endoctracheal Tube, Endoctracheal TubeS.6.5</v>
      </c>
      <c r="H966" s="227">
        <v>3</v>
      </c>
      <c r="I966" s="268">
        <v>50</v>
      </c>
      <c r="J966" s="269" t="s">
        <v>44</v>
      </c>
      <c r="K966" s="270">
        <v>204</v>
      </c>
      <c r="L966" s="256">
        <f>Table260616263656667686970717273747577787980818283757_34[[#This Row],[unit Price]]*Table260616263656667686970717273747577787980818283757_34[[#This Row],[TOTAL QUANTITY
(2021 Proposal)]]</f>
        <v>10200</v>
      </c>
      <c r="M966" s="271">
        <v>15</v>
      </c>
      <c r="N966" s="258">
        <v>3060</v>
      </c>
      <c r="O966" s="272">
        <v>10</v>
      </c>
      <c r="P966" s="260">
        <v>2040</v>
      </c>
      <c r="Q966" s="296">
        <v>10</v>
      </c>
      <c r="R966" s="258">
        <v>2040</v>
      </c>
      <c r="S966" s="272">
        <v>15</v>
      </c>
      <c r="T966" s="289">
        <v>3060</v>
      </c>
      <c r="U966" s="290"/>
      <c r="V966" s="291"/>
    </row>
    <row r="967" spans="1:22">
      <c r="A967" s="216" t="s">
        <v>63</v>
      </c>
      <c r="B967" s="312">
        <v>1040407000</v>
      </c>
      <c r="C967" s="303" t="s">
        <v>687</v>
      </c>
      <c r="D967" s="224"/>
      <c r="E967" s="220" t="s">
        <v>919</v>
      </c>
      <c r="F967" s="221" t="s">
        <v>928</v>
      </c>
      <c r="G967" s="222" t="str">
        <f t="shared" si="14"/>
        <v>Endoctracheal Tube, Endoctracheal TubeS.7</v>
      </c>
      <c r="H967" s="227">
        <v>11</v>
      </c>
      <c r="I967" s="268">
        <v>50</v>
      </c>
      <c r="J967" s="269" t="s">
        <v>44</v>
      </c>
      <c r="K967" s="270">
        <v>204</v>
      </c>
      <c r="L967" s="256">
        <f>Table260616263656667686970717273747577787980818283757_34[[#This Row],[unit Price]]*Table260616263656667686970717273747577787980818283757_34[[#This Row],[TOTAL QUANTITY
(2021 Proposal)]]</f>
        <v>10200</v>
      </c>
      <c r="M967" s="271">
        <v>15</v>
      </c>
      <c r="N967" s="258">
        <v>3060</v>
      </c>
      <c r="O967" s="272">
        <v>10</v>
      </c>
      <c r="P967" s="260">
        <v>2040</v>
      </c>
      <c r="Q967" s="296">
        <v>10</v>
      </c>
      <c r="R967" s="258">
        <v>2040</v>
      </c>
      <c r="S967" s="272">
        <v>15</v>
      </c>
      <c r="T967" s="289">
        <v>3060</v>
      </c>
      <c r="U967" s="290"/>
      <c r="V967" s="291"/>
    </row>
    <row r="968" spans="1:22">
      <c r="A968" s="216" t="s">
        <v>63</v>
      </c>
      <c r="B968" s="312">
        <v>1040407000</v>
      </c>
      <c r="C968" s="303" t="s">
        <v>687</v>
      </c>
      <c r="D968" s="224"/>
      <c r="E968" s="220" t="s">
        <v>919</v>
      </c>
      <c r="F968" s="221" t="s">
        <v>929</v>
      </c>
      <c r="G968" s="222" t="str">
        <f t="shared" si="14"/>
        <v>Endoctracheal Tube, Endoctracheal TubeS.7.5</v>
      </c>
      <c r="H968" s="227">
        <v>24</v>
      </c>
      <c r="I968" s="268">
        <v>80</v>
      </c>
      <c r="J968" s="269" t="s">
        <v>44</v>
      </c>
      <c r="K968" s="270">
        <v>204</v>
      </c>
      <c r="L968" s="256">
        <f>Table260616263656667686970717273747577787980818283757_34[[#This Row],[unit Price]]*Table260616263656667686970717273747577787980818283757_34[[#This Row],[TOTAL QUANTITY
(2021 Proposal)]]</f>
        <v>16320</v>
      </c>
      <c r="M968" s="271">
        <v>20</v>
      </c>
      <c r="N968" s="258">
        <v>4080</v>
      </c>
      <c r="O968" s="272">
        <v>20</v>
      </c>
      <c r="P968" s="260">
        <v>4080</v>
      </c>
      <c r="Q968" s="296">
        <v>20</v>
      </c>
      <c r="R968" s="258">
        <v>4080</v>
      </c>
      <c r="S968" s="272">
        <v>20</v>
      </c>
      <c r="T968" s="289">
        <v>4080</v>
      </c>
      <c r="U968" s="290"/>
      <c r="V968" s="291"/>
    </row>
    <row r="969" spans="1:22">
      <c r="A969" s="216" t="s">
        <v>63</v>
      </c>
      <c r="B969" s="312">
        <v>1040407000</v>
      </c>
      <c r="C969" s="303" t="s">
        <v>687</v>
      </c>
      <c r="D969" s="224"/>
      <c r="E969" s="220" t="s">
        <v>919</v>
      </c>
      <c r="F969" s="221" t="s">
        <v>930</v>
      </c>
      <c r="G969" s="222" t="str">
        <f t="shared" si="14"/>
        <v>Endoctracheal Tube, Endoctracheal TubeS.8</v>
      </c>
      <c r="H969" s="227">
        <v>5</v>
      </c>
      <c r="I969" s="268">
        <v>20</v>
      </c>
      <c r="J969" s="269" t="s">
        <v>44</v>
      </c>
      <c r="K969" s="270">
        <v>204</v>
      </c>
      <c r="L969" s="256">
        <f>Table260616263656667686970717273747577787980818283757_34[[#This Row],[unit Price]]*Table260616263656667686970717273747577787980818283757_34[[#This Row],[TOTAL QUANTITY
(2021 Proposal)]]</f>
        <v>4080</v>
      </c>
      <c r="M969" s="271">
        <v>10</v>
      </c>
      <c r="N969" s="258">
        <v>2040</v>
      </c>
      <c r="O969" s="272">
        <v>3</v>
      </c>
      <c r="P969" s="260">
        <v>612</v>
      </c>
      <c r="Q969" s="296">
        <v>2</v>
      </c>
      <c r="R969" s="258">
        <v>408</v>
      </c>
      <c r="S969" s="272">
        <v>5</v>
      </c>
      <c r="T969" s="289">
        <v>1020</v>
      </c>
      <c r="U969" s="290"/>
      <c r="V969" s="291"/>
    </row>
    <row r="970" spans="1:22">
      <c r="A970" s="216" t="s">
        <v>63</v>
      </c>
      <c r="B970" s="312">
        <v>1040407000</v>
      </c>
      <c r="C970" s="303" t="s">
        <v>687</v>
      </c>
      <c r="D970" s="224"/>
      <c r="E970" s="220" t="s">
        <v>919</v>
      </c>
      <c r="F970" s="221" t="s">
        <v>931</v>
      </c>
      <c r="G970" s="222" t="str">
        <f t="shared" si="14"/>
        <v>Endoctracheal Tube, Endoctracheal TubeS.8.5</v>
      </c>
      <c r="H970" s="227">
        <v>22</v>
      </c>
      <c r="I970" s="268">
        <v>20</v>
      </c>
      <c r="J970" s="269" t="s">
        <v>44</v>
      </c>
      <c r="K970" s="270">
        <v>204</v>
      </c>
      <c r="L970" s="256">
        <f>Table260616263656667686970717273747577787980818283757_34[[#This Row],[unit Price]]*Table260616263656667686970717273747577787980818283757_34[[#This Row],[TOTAL QUANTITY
(2021 Proposal)]]</f>
        <v>4080</v>
      </c>
      <c r="M970" s="271">
        <v>10</v>
      </c>
      <c r="N970" s="258">
        <v>2040</v>
      </c>
      <c r="O970" s="272">
        <v>3</v>
      </c>
      <c r="P970" s="260">
        <v>612</v>
      </c>
      <c r="Q970" s="296">
        <v>2</v>
      </c>
      <c r="R970" s="258">
        <v>408</v>
      </c>
      <c r="S970" s="272">
        <v>5</v>
      </c>
      <c r="T970" s="289">
        <v>1020</v>
      </c>
      <c r="U970" s="290"/>
      <c r="V970" s="291"/>
    </row>
    <row r="971" spans="1:22">
      <c r="A971" s="216" t="s">
        <v>63</v>
      </c>
      <c r="B971" s="312">
        <v>1040407000</v>
      </c>
      <c r="C971" s="303" t="s">
        <v>687</v>
      </c>
      <c r="D971" s="224"/>
      <c r="E971" s="220" t="s">
        <v>932</v>
      </c>
      <c r="F971" s="221" t="s">
        <v>55</v>
      </c>
      <c r="G971" s="222" t="str">
        <f t="shared" si="14"/>
        <v xml:space="preserve">Epidural Catheter, </v>
      </c>
      <c r="H971" s="227"/>
      <c r="I971" s="268">
        <v>35</v>
      </c>
      <c r="J971" s="269" t="s">
        <v>933</v>
      </c>
      <c r="K971" s="270">
        <v>1000</v>
      </c>
      <c r="L971" s="256">
        <f>Table260616263656667686970717273747577787980818283757_34[[#This Row],[unit Price]]*Table260616263656667686970717273747577787980818283757_34[[#This Row],[TOTAL QUANTITY
(2021 Proposal)]]</f>
        <v>35000</v>
      </c>
      <c r="M971" s="271">
        <v>10</v>
      </c>
      <c r="N971" s="258">
        <v>10000</v>
      </c>
      <c r="O971" s="272">
        <v>5</v>
      </c>
      <c r="P971" s="260">
        <v>5000</v>
      </c>
      <c r="Q971" s="296">
        <v>10</v>
      </c>
      <c r="R971" s="258">
        <v>10000</v>
      </c>
      <c r="S971" s="272">
        <v>10</v>
      </c>
      <c r="T971" s="289">
        <v>10000</v>
      </c>
      <c r="U971" s="290"/>
      <c r="V971" s="291"/>
    </row>
    <row r="972" spans="1:22">
      <c r="A972" s="216" t="s">
        <v>63</v>
      </c>
      <c r="B972" s="312">
        <v>1040407000</v>
      </c>
      <c r="C972" s="303" t="s">
        <v>687</v>
      </c>
      <c r="D972" s="224"/>
      <c r="E972" s="220" t="s">
        <v>268</v>
      </c>
      <c r="F972" s="221" t="s">
        <v>55</v>
      </c>
      <c r="G972" s="222" t="str">
        <f t="shared" ref="G972:G1035" si="15">CONCATENATE(E972,", ",F972,)</f>
        <v xml:space="preserve">Erythromycin Eye Ointment, </v>
      </c>
      <c r="H972" s="227">
        <v>19</v>
      </c>
      <c r="I972" s="268">
        <v>100</v>
      </c>
      <c r="J972" s="269" t="s">
        <v>148</v>
      </c>
      <c r="K972" s="270">
        <v>280</v>
      </c>
      <c r="L972" s="256">
        <f>Table260616263656667686970717273747577787980818283757_34[[#This Row],[unit Price]]*Table260616263656667686970717273747577787980818283757_34[[#This Row],[TOTAL QUANTITY
(2021 Proposal)]]</f>
        <v>28000</v>
      </c>
      <c r="M972" s="271">
        <v>30</v>
      </c>
      <c r="N972" s="258">
        <v>8400</v>
      </c>
      <c r="O972" s="272">
        <v>20</v>
      </c>
      <c r="P972" s="260">
        <v>5600</v>
      </c>
      <c r="Q972" s="296">
        <v>30</v>
      </c>
      <c r="R972" s="258">
        <v>8400</v>
      </c>
      <c r="S972" s="272">
        <v>20</v>
      </c>
      <c r="T972" s="289">
        <v>5600</v>
      </c>
      <c r="U972" s="290"/>
      <c r="V972" s="291"/>
    </row>
    <row r="973" spans="1:22">
      <c r="A973" s="216" t="s">
        <v>63</v>
      </c>
      <c r="B973" s="312">
        <v>1040407000</v>
      </c>
      <c r="C973" s="303" t="s">
        <v>687</v>
      </c>
      <c r="D973" s="224"/>
      <c r="E973" s="220" t="s">
        <v>934</v>
      </c>
      <c r="F973" s="221" t="s">
        <v>55</v>
      </c>
      <c r="G973" s="222" t="str">
        <f t="shared" si="15"/>
        <v xml:space="preserve">Extension Tube, </v>
      </c>
      <c r="H973" s="227"/>
      <c r="I973" s="268">
        <v>10</v>
      </c>
      <c r="J973" s="269" t="s">
        <v>44</v>
      </c>
      <c r="K973" s="270">
        <v>72</v>
      </c>
      <c r="L973" s="256">
        <f>Table260616263656667686970717273747577787980818283757_34[[#This Row],[unit Price]]*Table260616263656667686970717273747577787980818283757_34[[#This Row],[TOTAL QUANTITY
(2021 Proposal)]]</f>
        <v>720</v>
      </c>
      <c r="M973" s="271">
        <v>10</v>
      </c>
      <c r="N973" s="258">
        <v>720</v>
      </c>
      <c r="O973" s="272"/>
      <c r="P973" s="260" t="s">
        <v>55</v>
      </c>
      <c r="Q973" s="296"/>
      <c r="R973" s="258" t="s">
        <v>55</v>
      </c>
      <c r="S973" s="272"/>
      <c r="T973" s="289" t="s">
        <v>55</v>
      </c>
      <c r="U973" s="290"/>
      <c r="V973" s="291"/>
    </row>
    <row r="974" spans="1:22">
      <c r="A974" s="216" t="s">
        <v>63</v>
      </c>
      <c r="B974" s="312">
        <v>1040407000</v>
      </c>
      <c r="C974" s="303" t="s">
        <v>687</v>
      </c>
      <c r="D974" s="224"/>
      <c r="E974" s="220" t="s">
        <v>935</v>
      </c>
      <c r="F974" s="221" t="s">
        <v>936</v>
      </c>
      <c r="G974" s="222" t="str">
        <f t="shared" si="15"/>
        <v>Face mask, Face Mask, disposable 3 layer</v>
      </c>
      <c r="H974" s="227">
        <v>76</v>
      </c>
      <c r="I974" s="268">
        <v>10000</v>
      </c>
      <c r="J974" s="269" t="s">
        <v>627</v>
      </c>
      <c r="K974" s="270">
        <v>450</v>
      </c>
      <c r="L974" s="256">
        <f>Table260616263656667686970717273747577787980818283757_34[[#This Row],[unit Price]]*Table260616263656667686970717273747577787980818283757_34[[#This Row],[TOTAL QUANTITY
(2021 Proposal)]]</f>
        <v>4500000</v>
      </c>
      <c r="M974" s="271">
        <v>3000</v>
      </c>
      <c r="N974" s="258">
        <v>1350000</v>
      </c>
      <c r="O974" s="272">
        <v>2000</v>
      </c>
      <c r="P974" s="260">
        <v>900000</v>
      </c>
      <c r="Q974" s="296">
        <v>3000</v>
      </c>
      <c r="R974" s="258">
        <v>1350000</v>
      </c>
      <c r="S974" s="272">
        <v>2000</v>
      </c>
      <c r="T974" s="289">
        <v>900000</v>
      </c>
      <c r="U974" s="290"/>
      <c r="V974" s="291"/>
    </row>
    <row r="975" spans="1:22">
      <c r="A975" s="216" t="s">
        <v>64</v>
      </c>
      <c r="B975" s="312">
        <v>1040407000</v>
      </c>
      <c r="C975" s="303" t="s">
        <v>687</v>
      </c>
      <c r="D975" s="224"/>
      <c r="E975" s="220" t="s">
        <v>935</v>
      </c>
      <c r="F975" s="221" t="s">
        <v>936</v>
      </c>
      <c r="G975" s="222" t="str">
        <f t="shared" si="15"/>
        <v>Face mask, Face Mask, disposable 3 layer</v>
      </c>
      <c r="H975" s="223"/>
      <c r="I975" s="253">
        <v>28</v>
      </c>
      <c r="J975" s="262" t="s">
        <v>627</v>
      </c>
      <c r="K975" s="263">
        <v>450</v>
      </c>
      <c r="L975" s="256">
        <f>Table260616263656667686970717273747577787980818283757_34[[#This Row],[unit Price]]*Table260616263656667686970717273747577787980818283757_34[[#This Row],[TOTAL QUANTITY
(2021 Proposal)]]</f>
        <v>12600</v>
      </c>
      <c r="M975" s="257">
        <v>8</v>
      </c>
      <c r="N975" s="258">
        <v>3600</v>
      </c>
      <c r="O975" s="259">
        <v>8</v>
      </c>
      <c r="P975" s="260">
        <v>3600</v>
      </c>
      <c r="Q975" s="288">
        <v>8</v>
      </c>
      <c r="R975" s="258">
        <v>3600</v>
      </c>
      <c r="S975" s="259">
        <v>4</v>
      </c>
      <c r="T975" s="289">
        <v>1800</v>
      </c>
      <c r="U975" s="290"/>
      <c r="V975" s="291"/>
    </row>
    <row r="976" spans="1:22">
      <c r="A976" s="216" t="s">
        <v>68</v>
      </c>
      <c r="B976" s="312">
        <v>1040407000</v>
      </c>
      <c r="C976" s="303" t="s">
        <v>687</v>
      </c>
      <c r="D976" s="224"/>
      <c r="E976" s="220" t="s">
        <v>935</v>
      </c>
      <c r="F976" s="221" t="s">
        <v>936</v>
      </c>
      <c r="G976" s="222" t="str">
        <f t="shared" si="15"/>
        <v>Face mask, Face Mask, disposable 3 layer</v>
      </c>
      <c r="H976" s="223"/>
      <c r="I976" s="253">
        <v>120</v>
      </c>
      <c r="J976" s="254" t="s">
        <v>627</v>
      </c>
      <c r="K976" s="261">
        <v>450</v>
      </c>
      <c r="L976" s="256">
        <f>Table260616263656667686970717273747577787980818283757_34[[#This Row],[unit Price]]*Table260616263656667686970717273747577787980818283757_34[[#This Row],[TOTAL QUANTITY
(2021 Proposal)]]</f>
        <v>54000</v>
      </c>
      <c r="M976" s="257">
        <v>30</v>
      </c>
      <c r="N976" s="258">
        <v>13500</v>
      </c>
      <c r="O976" s="259">
        <v>30</v>
      </c>
      <c r="P976" s="260">
        <v>13500</v>
      </c>
      <c r="Q976" s="288">
        <v>30</v>
      </c>
      <c r="R976" s="258">
        <v>13500</v>
      </c>
      <c r="S976" s="259">
        <v>30</v>
      </c>
      <c r="T976" s="289">
        <v>13500</v>
      </c>
      <c r="U976" s="290"/>
      <c r="V976" s="291"/>
    </row>
    <row r="977" spans="1:22">
      <c r="A977" s="231" t="s">
        <v>74</v>
      </c>
      <c r="B977" s="230">
        <v>1040407000</v>
      </c>
      <c r="C977" s="310" t="s">
        <v>687</v>
      </c>
      <c r="D977" s="233"/>
      <c r="E977" s="305" t="s">
        <v>935</v>
      </c>
      <c r="F977" s="306" t="s">
        <v>936</v>
      </c>
      <c r="G977" s="222" t="str">
        <f t="shared" si="15"/>
        <v>Face mask, Face Mask, disposable 3 layer</v>
      </c>
      <c r="H977" s="236"/>
      <c r="I977" s="273">
        <v>100</v>
      </c>
      <c r="J977" s="274" t="s">
        <v>627</v>
      </c>
      <c r="K977" s="275">
        <v>450</v>
      </c>
      <c r="L977" s="256">
        <f>Table260616263656667686970717273747577787980818283757_34[[#This Row],[unit Price]]*Table260616263656667686970717273747577787980818283757_34[[#This Row],[TOTAL QUANTITY
(2021 Proposal)]]</f>
        <v>45000</v>
      </c>
      <c r="M977" s="276">
        <v>25</v>
      </c>
      <c r="N977" s="277">
        <v>11250</v>
      </c>
      <c r="O977" s="278">
        <v>25</v>
      </c>
      <c r="P977" s="279">
        <v>11250</v>
      </c>
      <c r="Q977" s="297">
        <v>25</v>
      </c>
      <c r="R977" s="277">
        <v>11250</v>
      </c>
      <c r="S977" s="278">
        <v>25</v>
      </c>
      <c r="T977" s="298">
        <v>11250</v>
      </c>
      <c r="U977" s="299"/>
      <c r="V977" s="300"/>
    </row>
    <row r="978" spans="1:22">
      <c r="A978" s="216" t="s">
        <v>63</v>
      </c>
      <c r="B978" s="312">
        <v>1040407000</v>
      </c>
      <c r="C978" s="303" t="s">
        <v>687</v>
      </c>
      <c r="D978" s="224"/>
      <c r="E978" s="220" t="s">
        <v>935</v>
      </c>
      <c r="F978" s="221" t="s">
        <v>937</v>
      </c>
      <c r="G978" s="222" t="str">
        <f t="shared" si="15"/>
        <v>Face mask, KN95 mask, GB 2626-2006</v>
      </c>
      <c r="H978" s="227"/>
      <c r="I978" s="268">
        <v>10000</v>
      </c>
      <c r="J978" s="269" t="s">
        <v>44</v>
      </c>
      <c r="K978" s="270">
        <v>180</v>
      </c>
      <c r="L978" s="256">
        <f>Table260616263656667686970717273747577787980818283757_34[[#This Row],[unit Price]]*Table260616263656667686970717273747577787980818283757_34[[#This Row],[TOTAL QUANTITY
(2021 Proposal)]]</f>
        <v>1800000</v>
      </c>
      <c r="M978" s="271">
        <v>3000</v>
      </c>
      <c r="N978" s="258">
        <v>540000</v>
      </c>
      <c r="O978" s="272">
        <v>2000</v>
      </c>
      <c r="P978" s="260">
        <v>360000</v>
      </c>
      <c r="Q978" s="296">
        <v>3000</v>
      </c>
      <c r="R978" s="258">
        <v>540000</v>
      </c>
      <c r="S978" s="272">
        <v>2000</v>
      </c>
      <c r="T978" s="289">
        <v>360000</v>
      </c>
      <c r="U978" s="290"/>
      <c r="V978" s="291"/>
    </row>
    <row r="979" spans="1:22">
      <c r="A979" s="216" t="s">
        <v>68</v>
      </c>
      <c r="B979" s="312">
        <v>1040407000</v>
      </c>
      <c r="C979" s="303" t="s">
        <v>687</v>
      </c>
      <c r="D979" s="224"/>
      <c r="E979" s="220" t="s">
        <v>935</v>
      </c>
      <c r="F979" s="221" t="s">
        <v>937</v>
      </c>
      <c r="G979" s="222" t="str">
        <f t="shared" si="15"/>
        <v>Face mask, KN95 mask, GB 2626-2006</v>
      </c>
      <c r="H979" s="223"/>
      <c r="I979" s="253">
        <v>720</v>
      </c>
      <c r="J979" s="254" t="s">
        <v>44</v>
      </c>
      <c r="K979" s="261">
        <v>180</v>
      </c>
      <c r="L979" s="256">
        <f>Table260616263656667686970717273747577787980818283757_34[[#This Row],[unit Price]]*Table260616263656667686970717273747577787980818283757_34[[#This Row],[TOTAL QUANTITY
(2021 Proposal)]]</f>
        <v>129600</v>
      </c>
      <c r="M979" s="257">
        <v>180</v>
      </c>
      <c r="N979" s="258">
        <v>32400</v>
      </c>
      <c r="O979" s="259">
        <v>180</v>
      </c>
      <c r="P979" s="260">
        <v>32400</v>
      </c>
      <c r="Q979" s="288">
        <v>180</v>
      </c>
      <c r="R979" s="258">
        <v>32400</v>
      </c>
      <c r="S979" s="259">
        <v>180</v>
      </c>
      <c r="T979" s="289">
        <v>32400</v>
      </c>
      <c r="U979" s="290"/>
      <c r="V979" s="291"/>
    </row>
    <row r="980" spans="1:22">
      <c r="A980" s="216" t="s">
        <v>72</v>
      </c>
      <c r="B980" s="312">
        <v>1040407000</v>
      </c>
      <c r="C980" s="303" t="s">
        <v>687</v>
      </c>
      <c r="D980" s="224"/>
      <c r="E980" s="220" t="s">
        <v>935</v>
      </c>
      <c r="F980" s="221" t="s">
        <v>937</v>
      </c>
      <c r="G980" s="222" t="str">
        <f t="shared" si="15"/>
        <v>Face mask, KN95 mask, GB 2626-2006</v>
      </c>
      <c r="H980" s="223"/>
      <c r="I980" s="253">
        <v>2</v>
      </c>
      <c r="J980" s="254" t="s">
        <v>44</v>
      </c>
      <c r="K980" s="261">
        <v>180</v>
      </c>
      <c r="L980" s="256">
        <f>Table260616263656667686970717273747577787980818283757_34[[#This Row],[unit Price]]*Table260616263656667686970717273747577787980818283757_34[[#This Row],[TOTAL QUANTITY
(2021 Proposal)]]</f>
        <v>360</v>
      </c>
      <c r="M980" s="257">
        <v>1</v>
      </c>
      <c r="N980" s="258">
        <v>180</v>
      </c>
      <c r="O980" s="259"/>
      <c r="P980" s="260" t="s">
        <v>55</v>
      </c>
      <c r="Q980" s="288">
        <v>1</v>
      </c>
      <c r="R980" s="258">
        <v>180</v>
      </c>
      <c r="S980" s="259"/>
      <c r="T980" s="289" t="s">
        <v>55</v>
      </c>
      <c r="U980" s="290"/>
      <c r="V980" s="291"/>
    </row>
    <row r="981" spans="1:22">
      <c r="A981" s="216" t="s">
        <v>938</v>
      </c>
      <c r="B981" s="312">
        <v>1040407000</v>
      </c>
      <c r="C981" s="303" t="s">
        <v>687</v>
      </c>
      <c r="D981" s="224"/>
      <c r="E981" s="220" t="s">
        <v>935</v>
      </c>
      <c r="F981" s="221" t="s">
        <v>939</v>
      </c>
      <c r="G981" s="222" t="str">
        <f t="shared" si="15"/>
        <v>Face mask, Surgical Facemask</v>
      </c>
      <c r="H981" s="223"/>
      <c r="I981" s="253">
        <v>100</v>
      </c>
      <c r="J981" s="254" t="s">
        <v>627</v>
      </c>
      <c r="K981" s="261">
        <v>450</v>
      </c>
      <c r="L981" s="256">
        <f>Table260616263656667686970717273747577787980818283757_34[[#This Row],[unit Price]]*Table260616263656667686970717273747577787980818283757_34[[#This Row],[TOTAL QUANTITY
(2021 Proposal)]]</f>
        <v>45000</v>
      </c>
      <c r="M981" s="257">
        <v>50</v>
      </c>
      <c r="N981" s="258">
        <v>22500</v>
      </c>
      <c r="O981" s="259">
        <v>20</v>
      </c>
      <c r="P981" s="260">
        <v>9000</v>
      </c>
      <c r="Q981" s="288">
        <v>15</v>
      </c>
      <c r="R981" s="258">
        <v>6750</v>
      </c>
      <c r="S981" s="259">
        <v>15</v>
      </c>
      <c r="T981" s="289">
        <v>6750</v>
      </c>
      <c r="U981" s="290"/>
      <c r="V981" s="291"/>
    </row>
    <row r="982" spans="1:22">
      <c r="A982" s="216" t="s">
        <v>72</v>
      </c>
      <c r="B982" s="312">
        <v>1040407000</v>
      </c>
      <c r="C982" s="303" t="s">
        <v>687</v>
      </c>
      <c r="D982" s="224"/>
      <c r="E982" s="220" t="s">
        <v>935</v>
      </c>
      <c r="F982" s="221" t="s">
        <v>939</v>
      </c>
      <c r="G982" s="222" t="str">
        <f t="shared" si="15"/>
        <v>Face mask, Surgical Facemask</v>
      </c>
      <c r="H982" s="223">
        <v>4</v>
      </c>
      <c r="I982" s="253">
        <v>7</v>
      </c>
      <c r="J982" s="254" t="s">
        <v>627</v>
      </c>
      <c r="K982" s="261">
        <v>450</v>
      </c>
      <c r="L982" s="256">
        <f>Table260616263656667686970717273747577787980818283757_34[[#This Row],[unit Price]]*Table260616263656667686970717273747577787980818283757_34[[#This Row],[TOTAL QUANTITY
(2021 Proposal)]]</f>
        <v>3150</v>
      </c>
      <c r="M982" s="257">
        <v>2</v>
      </c>
      <c r="N982" s="258">
        <v>900</v>
      </c>
      <c r="O982" s="259">
        <v>2</v>
      </c>
      <c r="P982" s="260">
        <v>900</v>
      </c>
      <c r="Q982" s="288">
        <v>2</v>
      </c>
      <c r="R982" s="258">
        <v>900</v>
      </c>
      <c r="S982" s="259">
        <v>1</v>
      </c>
      <c r="T982" s="289">
        <v>450</v>
      </c>
      <c r="U982" s="290"/>
      <c r="V982" s="291"/>
    </row>
    <row r="983" spans="1:22">
      <c r="A983" s="216" t="s">
        <v>73</v>
      </c>
      <c r="B983" s="312">
        <v>1040407000</v>
      </c>
      <c r="C983" s="303" t="s">
        <v>687</v>
      </c>
      <c r="D983" s="224"/>
      <c r="E983" s="220" t="s">
        <v>935</v>
      </c>
      <c r="F983" s="221" t="s">
        <v>939</v>
      </c>
      <c r="G983" s="222" t="str">
        <f t="shared" si="15"/>
        <v>Face mask, Surgical Facemask</v>
      </c>
      <c r="H983" s="223"/>
      <c r="I983" s="253">
        <v>96</v>
      </c>
      <c r="J983" s="254" t="s">
        <v>627</v>
      </c>
      <c r="K983" s="261">
        <v>450</v>
      </c>
      <c r="L983" s="256">
        <f>Table260616263656667686970717273747577787980818283757_34[[#This Row],[unit Price]]*Table260616263656667686970717273747577787980818283757_34[[#This Row],[TOTAL QUANTITY
(2021 Proposal)]]</f>
        <v>43200</v>
      </c>
      <c r="M983" s="257">
        <v>24</v>
      </c>
      <c r="N983" s="258">
        <v>1350</v>
      </c>
      <c r="O983" s="259">
        <v>24</v>
      </c>
      <c r="P983" s="260">
        <v>1350</v>
      </c>
      <c r="Q983" s="288">
        <v>24</v>
      </c>
      <c r="R983" s="258">
        <v>1350</v>
      </c>
      <c r="S983" s="259">
        <v>24</v>
      </c>
      <c r="T983" s="289">
        <v>1350</v>
      </c>
      <c r="U983" s="290"/>
      <c r="V983" s="291"/>
    </row>
    <row r="984" spans="1:22">
      <c r="A984" s="216" t="s">
        <v>63</v>
      </c>
      <c r="B984" s="312">
        <v>1040407000</v>
      </c>
      <c r="C984" s="303" t="s">
        <v>687</v>
      </c>
      <c r="D984" s="224"/>
      <c r="E984" s="220" t="s">
        <v>940</v>
      </c>
      <c r="F984" s="221" t="s">
        <v>941</v>
      </c>
      <c r="G984" s="222" t="str">
        <f t="shared" si="15"/>
        <v>Face Shield, Face shield with anti mist property</v>
      </c>
      <c r="H984" s="227"/>
      <c r="I984" s="268">
        <v>5000</v>
      </c>
      <c r="J984" s="269" t="s">
        <v>44</v>
      </c>
      <c r="K984" s="270">
        <v>50</v>
      </c>
      <c r="L984" s="256">
        <f>Table260616263656667686970717273747577787980818283757_34[[#This Row],[unit Price]]*Table260616263656667686970717273747577787980818283757_34[[#This Row],[TOTAL QUANTITY
(2021 Proposal)]]</f>
        <v>250000</v>
      </c>
      <c r="M984" s="271">
        <v>2500</v>
      </c>
      <c r="N984" s="258">
        <v>125000</v>
      </c>
      <c r="O984" s="272">
        <v>2000</v>
      </c>
      <c r="P984" s="260">
        <v>100000</v>
      </c>
      <c r="Q984" s="296">
        <v>250</v>
      </c>
      <c r="R984" s="258">
        <v>12500</v>
      </c>
      <c r="S984" s="272">
        <v>250</v>
      </c>
      <c r="T984" s="289">
        <v>12500</v>
      </c>
      <c r="U984" s="290"/>
      <c r="V984" s="291"/>
    </row>
    <row r="985" spans="1:22">
      <c r="A985" s="216" t="s">
        <v>68</v>
      </c>
      <c r="B985" s="312">
        <v>1040407000</v>
      </c>
      <c r="C985" s="303" t="s">
        <v>687</v>
      </c>
      <c r="D985" s="224"/>
      <c r="E985" s="220" t="s">
        <v>942</v>
      </c>
      <c r="F985" s="221" t="s">
        <v>943</v>
      </c>
      <c r="G985" s="222" t="str">
        <f t="shared" si="15"/>
        <v>Fecal Occult Blood, Fecal occult blood kit</v>
      </c>
      <c r="H985" s="223"/>
      <c r="I985" s="253">
        <v>4</v>
      </c>
      <c r="J985" s="254" t="s">
        <v>627</v>
      </c>
      <c r="K985" s="261">
        <v>4000</v>
      </c>
      <c r="L985" s="256">
        <f>Table260616263656667686970717273747577787980818283757_34[[#This Row],[unit Price]]*Table260616263656667686970717273747577787980818283757_34[[#This Row],[TOTAL QUANTITY
(2021 Proposal)]]</f>
        <v>16000</v>
      </c>
      <c r="M985" s="257">
        <v>1</v>
      </c>
      <c r="N985" s="258">
        <v>4000</v>
      </c>
      <c r="O985" s="259">
        <v>1</v>
      </c>
      <c r="P985" s="260">
        <v>4000</v>
      </c>
      <c r="Q985" s="288">
        <v>1</v>
      </c>
      <c r="R985" s="258">
        <v>4000</v>
      </c>
      <c r="S985" s="259">
        <v>1</v>
      </c>
      <c r="T985" s="289">
        <v>4000</v>
      </c>
      <c r="U985" s="290"/>
      <c r="V985" s="291"/>
    </row>
    <row r="986" spans="1:22">
      <c r="A986" s="216" t="s">
        <v>63</v>
      </c>
      <c r="B986" s="312">
        <v>1040407000</v>
      </c>
      <c r="C986" s="303" t="s">
        <v>687</v>
      </c>
      <c r="D986" s="224"/>
      <c r="E986" s="220" t="s">
        <v>944</v>
      </c>
      <c r="F986" s="221" t="s">
        <v>945</v>
      </c>
      <c r="G986" s="222" t="str">
        <f t="shared" si="15"/>
        <v>Feeding Tube , Feeding Tube S.5</v>
      </c>
      <c r="H986" s="227">
        <v>7</v>
      </c>
      <c r="I986" s="268">
        <v>35</v>
      </c>
      <c r="J986" s="269" t="s">
        <v>44</v>
      </c>
      <c r="K986" s="270">
        <v>75</v>
      </c>
      <c r="L986" s="256">
        <f>Table260616263656667686970717273747577787980818283757_34[[#This Row],[unit Price]]*Table260616263656667686970717273747577787980818283757_34[[#This Row],[TOTAL QUANTITY
(2021 Proposal)]]</f>
        <v>2625</v>
      </c>
      <c r="M986" s="271">
        <v>10</v>
      </c>
      <c r="N986" s="258">
        <v>750</v>
      </c>
      <c r="O986" s="272">
        <v>10</v>
      </c>
      <c r="P986" s="260">
        <v>750</v>
      </c>
      <c r="Q986" s="296">
        <v>5</v>
      </c>
      <c r="R986" s="258">
        <v>375</v>
      </c>
      <c r="S986" s="272">
        <v>10</v>
      </c>
      <c r="T986" s="289">
        <v>750</v>
      </c>
      <c r="U986" s="290"/>
      <c r="V986" s="291"/>
    </row>
    <row r="987" spans="1:22">
      <c r="A987" s="216" t="s">
        <v>63</v>
      </c>
      <c r="B987" s="312">
        <v>1040407000</v>
      </c>
      <c r="C987" s="303" t="s">
        <v>687</v>
      </c>
      <c r="D987" s="224"/>
      <c r="E987" s="220" t="s">
        <v>944</v>
      </c>
      <c r="F987" s="221" t="s">
        <v>946</v>
      </c>
      <c r="G987" s="222" t="str">
        <f t="shared" si="15"/>
        <v>Feeding Tube , Feeding Tube S.8</v>
      </c>
      <c r="H987" s="227">
        <v>25</v>
      </c>
      <c r="I987" s="268">
        <v>35</v>
      </c>
      <c r="J987" s="269" t="s">
        <v>44</v>
      </c>
      <c r="K987" s="270">
        <v>75</v>
      </c>
      <c r="L987" s="256">
        <f>Table260616263656667686970717273747577787980818283757_34[[#This Row],[unit Price]]*Table260616263656667686970717273747577787980818283757_34[[#This Row],[TOTAL QUANTITY
(2021 Proposal)]]</f>
        <v>2625</v>
      </c>
      <c r="M987" s="271">
        <v>10</v>
      </c>
      <c r="N987" s="258">
        <v>750</v>
      </c>
      <c r="O987" s="272">
        <v>10</v>
      </c>
      <c r="P987" s="260">
        <v>750</v>
      </c>
      <c r="Q987" s="296">
        <v>5</v>
      </c>
      <c r="R987" s="258">
        <v>375</v>
      </c>
      <c r="S987" s="272">
        <v>10</v>
      </c>
      <c r="T987" s="342">
        <v>750</v>
      </c>
      <c r="U987" s="343"/>
      <c r="V987" s="344"/>
    </row>
    <row r="988" spans="1:22">
      <c r="A988" s="216" t="s">
        <v>68</v>
      </c>
      <c r="B988" s="312">
        <v>1040407000</v>
      </c>
      <c r="C988" s="303" t="s">
        <v>687</v>
      </c>
      <c r="D988" s="224"/>
      <c r="E988" s="220" t="s">
        <v>947</v>
      </c>
      <c r="F988" s="221" t="s">
        <v>947</v>
      </c>
      <c r="G988" s="222" t="str">
        <f t="shared" si="15"/>
        <v>Filter Paper, Filter Paper</v>
      </c>
      <c r="H988" s="223"/>
      <c r="I988" s="253">
        <v>1</v>
      </c>
      <c r="J988" s="254" t="s">
        <v>627</v>
      </c>
      <c r="K988" s="261">
        <v>500</v>
      </c>
      <c r="L988" s="256">
        <f>Table260616263656667686970717273747577787980818283757_34[[#This Row],[unit Price]]*Table260616263656667686970717273747577787980818283757_34[[#This Row],[TOTAL QUANTITY
(2021 Proposal)]]</f>
        <v>500</v>
      </c>
      <c r="M988" s="257">
        <v>1</v>
      </c>
      <c r="N988" s="258">
        <v>500</v>
      </c>
      <c r="O988" s="259"/>
      <c r="P988" s="260" t="s">
        <v>55</v>
      </c>
      <c r="Q988" s="288"/>
      <c r="R988" s="258" t="s">
        <v>55</v>
      </c>
      <c r="S988" s="259"/>
      <c r="T988" s="289" t="s">
        <v>55</v>
      </c>
      <c r="U988" s="290"/>
      <c r="V988" s="291"/>
    </row>
    <row r="989" spans="1:22">
      <c r="A989" s="216" t="s">
        <v>63</v>
      </c>
      <c r="B989" s="312">
        <v>1040407000</v>
      </c>
      <c r="C989" s="303" t="s">
        <v>687</v>
      </c>
      <c r="D989" s="224"/>
      <c r="E989" s="220" t="s">
        <v>948</v>
      </c>
      <c r="F989" s="221" t="s">
        <v>949</v>
      </c>
      <c r="G989" s="222" t="str">
        <f t="shared" si="15"/>
        <v>Foley Catheter, 3-way Foley Catheter FR 20</v>
      </c>
      <c r="H989" s="227"/>
      <c r="I989" s="268">
        <v>20</v>
      </c>
      <c r="J989" s="269" t="s">
        <v>44</v>
      </c>
      <c r="K989" s="270">
        <v>70</v>
      </c>
      <c r="L989" s="256">
        <f>Table260616263656667686970717273747577787980818283757_34[[#This Row],[unit Price]]*Table260616263656667686970717273747577787980818283757_34[[#This Row],[TOTAL QUANTITY
(2021 Proposal)]]</f>
        <v>1400</v>
      </c>
      <c r="M989" s="271">
        <v>10</v>
      </c>
      <c r="N989" s="258">
        <v>700</v>
      </c>
      <c r="O989" s="272"/>
      <c r="P989" s="260" t="s">
        <v>55</v>
      </c>
      <c r="Q989" s="296">
        <v>10</v>
      </c>
      <c r="R989" s="258">
        <v>700</v>
      </c>
      <c r="S989" s="272"/>
      <c r="T989" s="289" t="s">
        <v>55</v>
      </c>
      <c r="U989" s="290"/>
      <c r="V989" s="291"/>
    </row>
    <row r="990" spans="1:22">
      <c r="A990" s="216" t="s">
        <v>63</v>
      </c>
      <c r="B990" s="312">
        <v>1040407000</v>
      </c>
      <c r="C990" s="303" t="s">
        <v>687</v>
      </c>
      <c r="D990" s="224"/>
      <c r="E990" s="220" t="s">
        <v>950</v>
      </c>
      <c r="F990" s="221" t="s">
        <v>950</v>
      </c>
      <c r="G990" s="222" t="str">
        <f t="shared" si="15"/>
        <v>Gauze roll, Gauze roll</v>
      </c>
      <c r="H990" s="227">
        <v>44</v>
      </c>
      <c r="I990" s="268">
        <v>300</v>
      </c>
      <c r="J990" s="269" t="s">
        <v>880</v>
      </c>
      <c r="K990" s="270">
        <v>2500</v>
      </c>
      <c r="L990" s="256">
        <f>Table260616263656667686970717273747577787980818283757_34[[#This Row],[unit Price]]*Table260616263656667686970717273747577787980818283757_34[[#This Row],[TOTAL QUANTITY
(2021 Proposal)]]</f>
        <v>750000</v>
      </c>
      <c r="M990" s="271">
        <v>100</v>
      </c>
      <c r="N990" s="258">
        <v>250000</v>
      </c>
      <c r="O990" s="272">
        <v>50</v>
      </c>
      <c r="P990" s="260">
        <v>125000</v>
      </c>
      <c r="Q990" s="296">
        <v>50</v>
      </c>
      <c r="R990" s="258">
        <v>125000</v>
      </c>
      <c r="S990" s="272">
        <v>100</v>
      </c>
      <c r="T990" s="289">
        <v>250000</v>
      </c>
      <c r="U990" s="290"/>
      <c r="V990" s="291"/>
    </row>
    <row r="991" spans="1:22">
      <c r="A991" s="216" t="s">
        <v>68</v>
      </c>
      <c r="B991" s="312">
        <v>1040407000</v>
      </c>
      <c r="C991" s="303" t="s">
        <v>687</v>
      </c>
      <c r="D991" s="224"/>
      <c r="E991" s="220" t="s">
        <v>950</v>
      </c>
      <c r="F991" s="221" t="s">
        <v>950</v>
      </c>
      <c r="G991" s="222" t="str">
        <f t="shared" si="15"/>
        <v>Gauze roll, Gauze roll</v>
      </c>
      <c r="H991" s="223"/>
      <c r="I991" s="253">
        <v>4</v>
      </c>
      <c r="J991" s="254" t="s">
        <v>880</v>
      </c>
      <c r="K991" s="261">
        <v>2500</v>
      </c>
      <c r="L991" s="256">
        <f>Table260616263656667686970717273747577787980818283757_34[[#This Row],[unit Price]]*Table260616263656667686970717273747577787980818283757_34[[#This Row],[TOTAL QUANTITY
(2021 Proposal)]]</f>
        <v>10000</v>
      </c>
      <c r="M991" s="257">
        <v>1</v>
      </c>
      <c r="N991" s="258">
        <v>2500</v>
      </c>
      <c r="O991" s="259">
        <v>1</v>
      </c>
      <c r="P991" s="260">
        <v>2500</v>
      </c>
      <c r="Q991" s="288">
        <v>1</v>
      </c>
      <c r="R991" s="258">
        <v>2500</v>
      </c>
      <c r="S991" s="259">
        <v>1</v>
      </c>
      <c r="T991" s="289">
        <v>2500</v>
      </c>
      <c r="U991" s="290"/>
      <c r="V991" s="291"/>
    </row>
    <row r="992" spans="1:22">
      <c r="A992" s="216" t="s">
        <v>63</v>
      </c>
      <c r="B992" s="312">
        <v>1040407000</v>
      </c>
      <c r="C992" s="303" t="s">
        <v>687</v>
      </c>
      <c r="D992" s="224"/>
      <c r="E992" s="220" t="s">
        <v>950</v>
      </c>
      <c r="F992" s="221" t="s">
        <v>951</v>
      </c>
      <c r="G992" s="222" t="str">
        <f t="shared" si="15"/>
        <v>Gauze roll, Surgical Gauze 24x28 100 yds</v>
      </c>
      <c r="H992" s="227"/>
      <c r="I992" s="268">
        <v>1000</v>
      </c>
      <c r="J992" s="269" t="s">
        <v>880</v>
      </c>
      <c r="K992" s="270">
        <v>2500</v>
      </c>
      <c r="L992" s="256">
        <f>Table260616263656667686970717273747577787980818283757_34[[#This Row],[unit Price]]*Table260616263656667686970717273747577787980818283757_34[[#This Row],[TOTAL QUANTITY
(2021 Proposal)]]</f>
        <v>2500000</v>
      </c>
      <c r="M992" s="271">
        <v>250</v>
      </c>
      <c r="N992" s="258">
        <v>625000</v>
      </c>
      <c r="O992" s="272">
        <v>250</v>
      </c>
      <c r="P992" s="260">
        <v>625000</v>
      </c>
      <c r="Q992" s="296">
        <v>250</v>
      </c>
      <c r="R992" s="258">
        <v>625000</v>
      </c>
      <c r="S992" s="272">
        <v>250</v>
      </c>
      <c r="T992" s="289">
        <v>625000</v>
      </c>
      <c r="U992" s="290"/>
      <c r="V992" s="291"/>
    </row>
    <row r="993" spans="1:22" ht="24">
      <c r="A993" s="216" t="s">
        <v>68</v>
      </c>
      <c r="B993" s="312">
        <v>1040407000</v>
      </c>
      <c r="C993" s="303" t="s">
        <v>687</v>
      </c>
      <c r="D993" s="224"/>
      <c r="E993" s="220" t="s">
        <v>952</v>
      </c>
      <c r="F993" s="221" t="s">
        <v>952</v>
      </c>
      <c r="G993" s="222" t="str">
        <f t="shared" si="15"/>
        <v>Gel Card for Crossmatching, Gel Card for Crossmatching</v>
      </c>
      <c r="H993" s="223"/>
      <c r="I993" s="253">
        <v>12</v>
      </c>
      <c r="J993" s="254" t="s">
        <v>627</v>
      </c>
      <c r="K993" s="261">
        <v>9000</v>
      </c>
      <c r="L993" s="256">
        <f>Table260616263656667686970717273747577787980818283757_34[[#This Row],[unit Price]]*Table260616263656667686970717273747577787980818283757_34[[#This Row],[TOTAL QUANTITY
(2021 Proposal)]]</f>
        <v>108000</v>
      </c>
      <c r="M993" s="257">
        <v>3</v>
      </c>
      <c r="N993" s="258">
        <v>27000</v>
      </c>
      <c r="O993" s="259">
        <v>3</v>
      </c>
      <c r="P993" s="260">
        <v>27000</v>
      </c>
      <c r="Q993" s="288">
        <v>3</v>
      </c>
      <c r="R993" s="258">
        <v>27000</v>
      </c>
      <c r="S993" s="259">
        <v>3</v>
      </c>
      <c r="T993" s="289">
        <v>27000</v>
      </c>
      <c r="U993" s="290"/>
      <c r="V993" s="291"/>
    </row>
    <row r="994" spans="1:22">
      <c r="A994" s="216" t="s">
        <v>68</v>
      </c>
      <c r="B994" s="312">
        <v>1040407000</v>
      </c>
      <c r="C994" s="303" t="s">
        <v>687</v>
      </c>
      <c r="D994" s="224"/>
      <c r="E994" s="220" t="s">
        <v>953</v>
      </c>
      <c r="F994" s="221" t="s">
        <v>953</v>
      </c>
      <c r="G994" s="222" t="str">
        <f t="shared" si="15"/>
        <v>Giemsa Stain 250ml, Giemsa Stain 250ml</v>
      </c>
      <c r="H994" s="223"/>
      <c r="I994" s="253">
        <v>1</v>
      </c>
      <c r="J994" s="254" t="s">
        <v>91</v>
      </c>
      <c r="K994" s="261">
        <v>400</v>
      </c>
      <c r="L994" s="256">
        <f>Table260616263656667686970717273747577787980818283757_34[[#This Row],[unit Price]]*Table260616263656667686970717273747577787980818283757_34[[#This Row],[TOTAL QUANTITY
(2021 Proposal)]]</f>
        <v>400</v>
      </c>
      <c r="M994" s="257"/>
      <c r="N994" s="258" t="s">
        <v>55</v>
      </c>
      <c r="O994" s="259"/>
      <c r="P994" s="260" t="s">
        <v>55</v>
      </c>
      <c r="Q994" s="288">
        <v>1</v>
      </c>
      <c r="R994" s="258">
        <v>400</v>
      </c>
      <c r="S994" s="259"/>
      <c r="T994" s="289" t="s">
        <v>55</v>
      </c>
      <c r="U994" s="290"/>
      <c r="V994" s="291"/>
    </row>
    <row r="995" spans="1:22">
      <c r="A995" s="216" t="s">
        <v>63</v>
      </c>
      <c r="B995" s="312">
        <v>1040407000</v>
      </c>
      <c r="C995" s="303" t="s">
        <v>687</v>
      </c>
      <c r="D995" s="224"/>
      <c r="E995" s="220" t="s">
        <v>954</v>
      </c>
      <c r="F995" s="221" t="s">
        <v>954</v>
      </c>
      <c r="G995" s="222" t="str">
        <f t="shared" si="15"/>
        <v>Glass Slide, Glass Slide</v>
      </c>
      <c r="H995" s="227">
        <v>0</v>
      </c>
      <c r="I995" s="268">
        <v>200</v>
      </c>
      <c r="J995" s="269" t="s">
        <v>627</v>
      </c>
      <c r="K995" s="270">
        <v>200</v>
      </c>
      <c r="L995" s="256">
        <f>Table260616263656667686970717273747577787980818283757_34[[#This Row],[unit Price]]*Table260616263656667686970717273747577787980818283757_34[[#This Row],[TOTAL QUANTITY
(2021 Proposal)]]</f>
        <v>40000</v>
      </c>
      <c r="M995" s="271">
        <v>50</v>
      </c>
      <c r="N995" s="258">
        <v>10000</v>
      </c>
      <c r="O995" s="272">
        <v>50</v>
      </c>
      <c r="P995" s="260">
        <v>10000</v>
      </c>
      <c r="Q995" s="296">
        <v>50</v>
      </c>
      <c r="R995" s="258">
        <v>10000</v>
      </c>
      <c r="S995" s="272">
        <v>50</v>
      </c>
      <c r="T995" s="289">
        <v>10000</v>
      </c>
      <c r="U995" s="290"/>
      <c r="V995" s="291"/>
    </row>
    <row r="996" spans="1:22">
      <c r="A996" s="216" t="s">
        <v>68</v>
      </c>
      <c r="B996" s="312">
        <v>1040407000</v>
      </c>
      <c r="C996" s="303" t="s">
        <v>687</v>
      </c>
      <c r="D996" s="224"/>
      <c r="E996" s="220" t="s">
        <v>954</v>
      </c>
      <c r="F996" s="221" t="s">
        <v>954</v>
      </c>
      <c r="G996" s="222" t="str">
        <f t="shared" si="15"/>
        <v>Glass Slide, Glass Slide</v>
      </c>
      <c r="H996" s="223"/>
      <c r="I996" s="253">
        <v>60</v>
      </c>
      <c r="J996" s="254" t="s">
        <v>627</v>
      </c>
      <c r="K996" s="261">
        <v>200</v>
      </c>
      <c r="L996" s="256">
        <f>Table260616263656667686970717273747577787980818283757_34[[#This Row],[unit Price]]*Table260616263656667686970717273747577787980818283757_34[[#This Row],[TOTAL QUANTITY
(2021 Proposal)]]</f>
        <v>12000</v>
      </c>
      <c r="M996" s="257">
        <v>15</v>
      </c>
      <c r="N996" s="258">
        <v>3000</v>
      </c>
      <c r="O996" s="259">
        <v>15</v>
      </c>
      <c r="P996" s="260">
        <v>3000</v>
      </c>
      <c r="Q996" s="288">
        <v>15</v>
      </c>
      <c r="R996" s="258">
        <v>3000</v>
      </c>
      <c r="S996" s="259">
        <v>15</v>
      </c>
      <c r="T996" s="289">
        <v>3000</v>
      </c>
      <c r="U996" s="290"/>
      <c r="V996" s="291"/>
    </row>
    <row r="997" spans="1:22">
      <c r="A997" s="216" t="s">
        <v>73</v>
      </c>
      <c r="B997" s="312">
        <v>1040407000</v>
      </c>
      <c r="C997" s="303" t="s">
        <v>687</v>
      </c>
      <c r="D997" s="224"/>
      <c r="E997" s="220" t="s">
        <v>955</v>
      </c>
      <c r="F997" s="221" t="s">
        <v>956</v>
      </c>
      <c r="G997" s="222" t="str">
        <f t="shared" si="15"/>
        <v>Gloves, Clean Gloves Small</v>
      </c>
      <c r="H997" s="223"/>
      <c r="I997" s="253">
        <v>4</v>
      </c>
      <c r="J997" s="254" t="s">
        <v>627</v>
      </c>
      <c r="K997" s="261">
        <v>550</v>
      </c>
      <c r="L997" s="256">
        <f>Table260616263656667686970717273747577787980818283757_34[[#This Row],[unit Price]]*Table260616263656667686970717273747577787980818283757_34[[#This Row],[TOTAL QUANTITY
(2021 Proposal)]]</f>
        <v>2200</v>
      </c>
      <c r="M997" s="257">
        <v>1</v>
      </c>
      <c r="N997" s="258">
        <v>550</v>
      </c>
      <c r="O997" s="259">
        <v>1</v>
      </c>
      <c r="P997" s="260">
        <v>550</v>
      </c>
      <c r="Q997" s="288">
        <v>1</v>
      </c>
      <c r="R997" s="258">
        <v>550</v>
      </c>
      <c r="S997" s="259">
        <v>1</v>
      </c>
      <c r="T997" s="289">
        <v>550</v>
      </c>
      <c r="U997" s="290"/>
      <c r="V997" s="291"/>
    </row>
    <row r="998" spans="1:22">
      <c r="A998" s="216" t="s">
        <v>63</v>
      </c>
      <c r="B998" s="312">
        <v>1040407000</v>
      </c>
      <c r="C998" s="303" t="s">
        <v>687</v>
      </c>
      <c r="D998" s="224"/>
      <c r="E998" s="220" t="s">
        <v>955</v>
      </c>
      <c r="F998" s="221" t="s">
        <v>957</v>
      </c>
      <c r="G998" s="222" t="str">
        <f t="shared" si="15"/>
        <v>Gloves, Clean Gloves, Large</v>
      </c>
      <c r="H998" s="227"/>
      <c r="I998" s="268">
        <v>8000</v>
      </c>
      <c r="J998" s="269" t="s">
        <v>627</v>
      </c>
      <c r="K998" s="270">
        <v>550</v>
      </c>
      <c r="L998" s="256">
        <f>Table260616263656667686970717273747577787980818283757_34[[#This Row],[unit Price]]*Table260616263656667686970717273747577787980818283757_34[[#This Row],[TOTAL QUANTITY
(2021 Proposal)]]</f>
        <v>4400000</v>
      </c>
      <c r="M998" s="271">
        <v>2000</v>
      </c>
      <c r="N998" s="258">
        <v>1100000</v>
      </c>
      <c r="O998" s="272">
        <v>2000</v>
      </c>
      <c r="P998" s="260">
        <v>1100000</v>
      </c>
      <c r="Q998" s="296">
        <v>2000</v>
      </c>
      <c r="R998" s="258">
        <v>1100000</v>
      </c>
      <c r="S998" s="272">
        <v>2000</v>
      </c>
      <c r="T998" s="289">
        <v>1100000</v>
      </c>
      <c r="U998" s="290"/>
      <c r="V998" s="291"/>
    </row>
    <row r="999" spans="1:22">
      <c r="A999" s="216" t="s">
        <v>63</v>
      </c>
      <c r="B999" s="312">
        <v>1040407000</v>
      </c>
      <c r="C999" s="303" t="s">
        <v>687</v>
      </c>
      <c r="D999" s="224"/>
      <c r="E999" s="220" t="s">
        <v>955</v>
      </c>
      <c r="F999" s="221" t="s">
        <v>958</v>
      </c>
      <c r="G999" s="222" t="str">
        <f t="shared" si="15"/>
        <v>Gloves, Clean Gloves, Medium</v>
      </c>
      <c r="H999" s="227">
        <v>229</v>
      </c>
      <c r="I999" s="268">
        <v>8000</v>
      </c>
      <c r="J999" s="269" t="s">
        <v>627</v>
      </c>
      <c r="K999" s="270">
        <v>550</v>
      </c>
      <c r="L999" s="256">
        <f>Table260616263656667686970717273747577787980818283757_34[[#This Row],[unit Price]]*Table260616263656667686970717273747577787980818283757_34[[#This Row],[TOTAL QUANTITY
(2021 Proposal)]]</f>
        <v>4400000</v>
      </c>
      <c r="M999" s="271">
        <v>2000</v>
      </c>
      <c r="N999" s="258">
        <v>1100000</v>
      </c>
      <c r="O999" s="272">
        <v>2000</v>
      </c>
      <c r="P999" s="260">
        <v>1100000</v>
      </c>
      <c r="Q999" s="296">
        <v>2000</v>
      </c>
      <c r="R999" s="258">
        <v>1100000</v>
      </c>
      <c r="S999" s="272">
        <v>2000</v>
      </c>
      <c r="T999" s="289">
        <v>1100000</v>
      </c>
      <c r="U999" s="290"/>
      <c r="V999" s="291"/>
    </row>
    <row r="1000" spans="1:22">
      <c r="A1000" s="216" t="s">
        <v>339</v>
      </c>
      <c r="B1000" s="312">
        <v>1040407000</v>
      </c>
      <c r="C1000" s="303" t="s">
        <v>687</v>
      </c>
      <c r="D1000" s="224"/>
      <c r="E1000" s="220" t="s">
        <v>955</v>
      </c>
      <c r="F1000" s="221" t="s">
        <v>959</v>
      </c>
      <c r="G1000" s="222" t="str">
        <f t="shared" si="15"/>
        <v>Gloves, Examination Gloves, Medium</v>
      </c>
      <c r="H1000" s="223"/>
      <c r="I1000" s="253">
        <v>24</v>
      </c>
      <c r="J1000" s="262" t="s">
        <v>627</v>
      </c>
      <c r="K1000" s="263">
        <v>550</v>
      </c>
      <c r="L1000" s="256">
        <f>Table260616263656667686970717273747577787980818283757_34[[#This Row],[unit Price]]*Table260616263656667686970717273747577787980818283757_34[[#This Row],[TOTAL QUANTITY
(2021 Proposal)]]</f>
        <v>13200</v>
      </c>
      <c r="M1000" s="257">
        <v>12</v>
      </c>
      <c r="N1000" s="258">
        <v>6600</v>
      </c>
      <c r="O1000" s="259"/>
      <c r="P1000" s="260" t="s">
        <v>55</v>
      </c>
      <c r="Q1000" s="288">
        <v>12</v>
      </c>
      <c r="R1000" s="258">
        <v>6600</v>
      </c>
      <c r="S1000" s="259"/>
      <c r="T1000" s="289" t="s">
        <v>55</v>
      </c>
      <c r="U1000" s="290"/>
      <c r="V1000" s="291"/>
    </row>
    <row r="1001" spans="1:22">
      <c r="A1001" s="216" t="s">
        <v>63</v>
      </c>
      <c r="B1001" s="312">
        <v>1040407000</v>
      </c>
      <c r="C1001" s="303" t="s">
        <v>687</v>
      </c>
      <c r="D1001" s="224"/>
      <c r="E1001" s="220" t="s">
        <v>955</v>
      </c>
      <c r="F1001" s="221" t="s">
        <v>960</v>
      </c>
      <c r="G1001" s="222" t="str">
        <f t="shared" si="15"/>
        <v>Gloves, Sterile Gloves 6.5</v>
      </c>
      <c r="H1001" s="227"/>
      <c r="I1001" s="268">
        <v>50</v>
      </c>
      <c r="J1001" s="269" t="s">
        <v>627</v>
      </c>
      <c r="K1001" s="270">
        <v>550</v>
      </c>
      <c r="L1001" s="256">
        <f>Table260616263656667686970717273747577787980818283757_34[[#This Row],[unit Price]]*Table260616263656667686970717273747577787980818283757_34[[#This Row],[TOTAL QUANTITY
(2021 Proposal)]]</f>
        <v>27500</v>
      </c>
      <c r="M1001" s="271">
        <v>15</v>
      </c>
      <c r="N1001" s="258">
        <v>8250</v>
      </c>
      <c r="O1001" s="272">
        <v>10</v>
      </c>
      <c r="P1001" s="260">
        <v>5500</v>
      </c>
      <c r="Q1001" s="296">
        <v>15</v>
      </c>
      <c r="R1001" s="258">
        <v>8250</v>
      </c>
      <c r="S1001" s="272">
        <v>10</v>
      </c>
      <c r="T1001" s="289">
        <v>5500</v>
      </c>
      <c r="U1001" s="290"/>
      <c r="V1001" s="291"/>
    </row>
    <row r="1002" spans="1:22">
      <c r="A1002" s="216" t="s">
        <v>63</v>
      </c>
      <c r="B1002" s="312">
        <v>1040407000</v>
      </c>
      <c r="C1002" s="303" t="s">
        <v>687</v>
      </c>
      <c r="D1002" s="224"/>
      <c r="E1002" s="220" t="s">
        <v>955</v>
      </c>
      <c r="F1002" s="221" t="s">
        <v>960</v>
      </c>
      <c r="G1002" s="222" t="str">
        <f t="shared" si="15"/>
        <v>Gloves, Sterile Gloves 6.5</v>
      </c>
      <c r="H1002" s="227">
        <v>1300</v>
      </c>
      <c r="I1002" s="268">
        <v>100</v>
      </c>
      <c r="J1002" s="269" t="s">
        <v>627</v>
      </c>
      <c r="K1002" s="270">
        <v>550</v>
      </c>
      <c r="L1002" s="256">
        <f>Table260616263656667686970717273747577787980818283757_34[[#This Row],[unit Price]]*Table260616263656667686970717273747577787980818283757_34[[#This Row],[TOTAL QUANTITY
(2021 Proposal)]]</f>
        <v>55000</v>
      </c>
      <c r="M1002" s="271">
        <v>25</v>
      </c>
      <c r="N1002" s="258">
        <v>13750</v>
      </c>
      <c r="O1002" s="272">
        <v>25</v>
      </c>
      <c r="P1002" s="260">
        <v>13750</v>
      </c>
      <c r="Q1002" s="296">
        <v>25</v>
      </c>
      <c r="R1002" s="258">
        <v>13750</v>
      </c>
      <c r="S1002" s="272">
        <v>25</v>
      </c>
      <c r="T1002" s="289">
        <v>13750</v>
      </c>
      <c r="U1002" s="290"/>
      <c r="V1002" s="291"/>
    </row>
    <row r="1003" spans="1:22">
      <c r="A1003" s="216" t="s">
        <v>63</v>
      </c>
      <c r="B1003" s="312">
        <v>1040407000</v>
      </c>
      <c r="C1003" s="303" t="s">
        <v>687</v>
      </c>
      <c r="D1003" s="224"/>
      <c r="E1003" s="220" t="s">
        <v>955</v>
      </c>
      <c r="F1003" s="221" t="s">
        <v>961</v>
      </c>
      <c r="G1003" s="222" t="str">
        <f t="shared" si="15"/>
        <v>Gloves, Sterile Gloves 7.0</v>
      </c>
      <c r="H1003" s="227">
        <v>1500</v>
      </c>
      <c r="I1003" s="268">
        <v>100</v>
      </c>
      <c r="J1003" s="269" t="s">
        <v>627</v>
      </c>
      <c r="K1003" s="270">
        <v>550</v>
      </c>
      <c r="L1003" s="256">
        <f>Table260616263656667686970717273747577787980818283757_34[[#This Row],[unit Price]]*Table260616263656667686970717273747577787980818283757_34[[#This Row],[TOTAL QUANTITY
(2021 Proposal)]]</f>
        <v>55000</v>
      </c>
      <c r="M1003" s="271">
        <v>25</v>
      </c>
      <c r="N1003" s="258">
        <v>13750</v>
      </c>
      <c r="O1003" s="272">
        <v>25</v>
      </c>
      <c r="P1003" s="260">
        <v>13750</v>
      </c>
      <c r="Q1003" s="296">
        <v>25</v>
      </c>
      <c r="R1003" s="258">
        <v>13750</v>
      </c>
      <c r="S1003" s="272">
        <v>25</v>
      </c>
      <c r="T1003" s="289">
        <v>13750</v>
      </c>
      <c r="U1003" s="290"/>
      <c r="V1003" s="291"/>
    </row>
    <row r="1004" spans="1:22">
      <c r="A1004" s="216" t="s">
        <v>63</v>
      </c>
      <c r="B1004" s="312">
        <v>1040407000</v>
      </c>
      <c r="C1004" s="229" t="s">
        <v>687</v>
      </c>
      <c r="D1004" s="224"/>
      <c r="E1004" s="220" t="s">
        <v>955</v>
      </c>
      <c r="F1004" s="221" t="s">
        <v>962</v>
      </c>
      <c r="G1004" s="222" t="str">
        <f t="shared" si="15"/>
        <v>Gloves, Surgical Gloves 7.5</v>
      </c>
      <c r="H1004" s="227">
        <v>1300</v>
      </c>
      <c r="I1004" s="268">
        <v>100</v>
      </c>
      <c r="J1004" s="269" t="s">
        <v>627</v>
      </c>
      <c r="K1004" s="270">
        <v>900</v>
      </c>
      <c r="L1004" s="256">
        <f>Table260616263656667686970717273747577787980818283757_34[[#This Row],[unit Price]]*Table260616263656667686970717273747577787980818283757_34[[#This Row],[TOTAL QUANTITY
(2021 Proposal)]]</f>
        <v>90000</v>
      </c>
      <c r="M1004" s="271">
        <v>25</v>
      </c>
      <c r="N1004" s="258">
        <v>22500</v>
      </c>
      <c r="O1004" s="272">
        <v>25</v>
      </c>
      <c r="P1004" s="260">
        <v>22500</v>
      </c>
      <c r="Q1004" s="296">
        <v>25</v>
      </c>
      <c r="R1004" s="258">
        <v>22500</v>
      </c>
      <c r="S1004" s="272">
        <v>25</v>
      </c>
      <c r="T1004" s="289">
        <v>22500</v>
      </c>
      <c r="U1004" s="290"/>
      <c r="V1004" s="291"/>
    </row>
    <row r="1005" spans="1:22">
      <c r="A1005" s="216" t="s">
        <v>68</v>
      </c>
      <c r="B1005" s="312">
        <v>1040407000</v>
      </c>
      <c r="C1005" s="229" t="s">
        <v>687</v>
      </c>
      <c r="D1005" s="224"/>
      <c r="E1005" s="220" t="s">
        <v>963</v>
      </c>
      <c r="F1005" s="221" t="s">
        <v>963</v>
      </c>
      <c r="G1005" s="222" t="str">
        <f t="shared" si="15"/>
        <v>Glucose, Glucose</v>
      </c>
      <c r="H1005" s="223"/>
      <c r="I1005" s="253">
        <v>2</v>
      </c>
      <c r="J1005" s="254" t="s">
        <v>627</v>
      </c>
      <c r="K1005" s="261">
        <v>9080</v>
      </c>
      <c r="L1005" s="256">
        <f>Table260616263656667686970717273747577787980818283757_34[[#This Row],[unit Price]]*Table260616263656667686970717273747577787980818283757_34[[#This Row],[TOTAL QUANTITY
(2021 Proposal)]]</f>
        <v>18160</v>
      </c>
      <c r="M1005" s="257">
        <v>1</v>
      </c>
      <c r="N1005" s="258">
        <v>9080</v>
      </c>
      <c r="O1005" s="259"/>
      <c r="P1005" s="260" t="s">
        <v>55</v>
      </c>
      <c r="Q1005" s="288">
        <v>1</v>
      </c>
      <c r="R1005" s="258">
        <v>9080</v>
      </c>
      <c r="S1005" s="259"/>
      <c r="T1005" s="289" t="s">
        <v>55</v>
      </c>
      <c r="U1005" s="290"/>
      <c r="V1005" s="291"/>
    </row>
    <row r="1006" spans="1:22">
      <c r="A1006" s="216" t="s">
        <v>68</v>
      </c>
      <c r="B1006" s="312">
        <v>1040407000</v>
      </c>
      <c r="C1006" s="229" t="s">
        <v>687</v>
      </c>
      <c r="D1006" s="224"/>
      <c r="E1006" s="220" t="s">
        <v>964</v>
      </c>
      <c r="F1006" s="221" t="s">
        <v>964</v>
      </c>
      <c r="G1006" s="222" t="str">
        <f t="shared" si="15"/>
        <v xml:space="preserve">Glucose                                 , Glucose                                 </v>
      </c>
      <c r="H1006" s="223"/>
      <c r="I1006" s="253">
        <v>2</v>
      </c>
      <c r="J1006" s="254" t="s">
        <v>627</v>
      </c>
      <c r="K1006" s="261">
        <v>5077</v>
      </c>
      <c r="L1006" s="256">
        <f>Table260616263656667686970717273747577787980818283757_34[[#This Row],[unit Price]]*Table260616263656667686970717273747577787980818283757_34[[#This Row],[TOTAL QUANTITY
(2021 Proposal)]]</f>
        <v>10154</v>
      </c>
      <c r="M1006" s="257"/>
      <c r="N1006" s="258" t="s">
        <v>55</v>
      </c>
      <c r="O1006" s="259">
        <v>1</v>
      </c>
      <c r="P1006" s="260">
        <v>5077</v>
      </c>
      <c r="Q1006" s="288"/>
      <c r="R1006" s="258" t="s">
        <v>55</v>
      </c>
      <c r="S1006" s="259">
        <v>1</v>
      </c>
      <c r="T1006" s="289">
        <v>5077</v>
      </c>
      <c r="U1006" s="290"/>
      <c r="V1006" s="291"/>
    </row>
    <row r="1007" spans="1:22">
      <c r="A1007" s="216" t="s">
        <v>68</v>
      </c>
      <c r="B1007" s="312">
        <v>1040407000</v>
      </c>
      <c r="C1007" s="229" t="s">
        <v>687</v>
      </c>
      <c r="D1007" s="224"/>
      <c r="E1007" s="220" t="s">
        <v>965</v>
      </c>
      <c r="F1007" s="221" t="s">
        <v>966</v>
      </c>
      <c r="G1007" s="222" t="str">
        <f t="shared" si="15"/>
        <v>Glucose Strips, MDX glucoline strips</v>
      </c>
      <c r="H1007" s="223"/>
      <c r="I1007" s="253">
        <v>20</v>
      </c>
      <c r="J1007" s="254" t="s">
        <v>627</v>
      </c>
      <c r="K1007" s="261">
        <v>1900</v>
      </c>
      <c r="L1007" s="256">
        <f>Table260616263656667686970717273747577787980818283757_34[[#This Row],[unit Price]]*Table260616263656667686970717273747577787980818283757_34[[#This Row],[TOTAL QUANTITY
(2021 Proposal)]]</f>
        <v>38000</v>
      </c>
      <c r="M1007" s="257">
        <v>5</v>
      </c>
      <c r="N1007" s="258">
        <v>9500</v>
      </c>
      <c r="O1007" s="259">
        <v>5</v>
      </c>
      <c r="P1007" s="260">
        <v>9500</v>
      </c>
      <c r="Q1007" s="288">
        <v>5</v>
      </c>
      <c r="R1007" s="258">
        <v>9500</v>
      </c>
      <c r="S1007" s="259">
        <v>5</v>
      </c>
      <c r="T1007" s="289">
        <v>9500</v>
      </c>
      <c r="U1007" s="290"/>
      <c r="V1007" s="291"/>
    </row>
    <row r="1008" spans="1:22" ht="24">
      <c r="A1008" s="216" t="s">
        <v>68</v>
      </c>
      <c r="B1008" s="312">
        <v>1040407000</v>
      </c>
      <c r="C1008" s="229" t="s">
        <v>687</v>
      </c>
      <c r="D1008" s="224"/>
      <c r="E1008" s="220" t="s">
        <v>967</v>
      </c>
      <c r="F1008" s="221" t="s">
        <v>968</v>
      </c>
      <c r="G1008" s="222" t="str">
        <f t="shared" si="15"/>
        <v>Gram stain, Giemsa Stain, for appx 200 tests, 4 solutions by 500 ml</v>
      </c>
      <c r="H1008" s="223"/>
      <c r="I1008" s="253">
        <v>2</v>
      </c>
      <c r="J1008" s="254" t="s">
        <v>36</v>
      </c>
      <c r="K1008" s="261">
        <v>4000</v>
      </c>
      <c r="L1008" s="256">
        <f>Table260616263656667686970717273747577787980818283757_34[[#This Row],[unit Price]]*Table260616263656667686970717273747577787980818283757_34[[#This Row],[TOTAL QUANTITY
(2021 Proposal)]]</f>
        <v>8000</v>
      </c>
      <c r="M1008" s="257">
        <v>1</v>
      </c>
      <c r="N1008" s="258">
        <v>4000</v>
      </c>
      <c r="O1008" s="259"/>
      <c r="P1008" s="260" t="s">
        <v>55</v>
      </c>
      <c r="Q1008" s="288">
        <v>1</v>
      </c>
      <c r="R1008" s="258">
        <v>4000</v>
      </c>
      <c r="S1008" s="259"/>
      <c r="T1008" s="289" t="s">
        <v>55</v>
      </c>
      <c r="U1008" s="290"/>
      <c r="V1008" s="291"/>
    </row>
    <row r="1009" spans="1:22">
      <c r="A1009" s="216" t="s">
        <v>68</v>
      </c>
      <c r="B1009" s="312">
        <v>1040407000</v>
      </c>
      <c r="C1009" s="229" t="s">
        <v>687</v>
      </c>
      <c r="D1009" s="224"/>
      <c r="E1009" s="220" t="s">
        <v>969</v>
      </c>
      <c r="F1009" s="221" t="s">
        <v>969</v>
      </c>
      <c r="G1009" s="222" t="str">
        <f t="shared" si="15"/>
        <v>HbA1c, HbA1c</v>
      </c>
      <c r="H1009" s="223"/>
      <c r="I1009" s="253">
        <v>5</v>
      </c>
      <c r="J1009" s="254" t="s">
        <v>627</v>
      </c>
      <c r="K1009" s="261">
        <v>7085</v>
      </c>
      <c r="L1009" s="256">
        <f>Table260616263656667686970717273747577787980818283757_34[[#This Row],[unit Price]]*Table260616263656667686970717273747577787980818283757_34[[#This Row],[TOTAL QUANTITY
(2021 Proposal)]]</f>
        <v>35425</v>
      </c>
      <c r="M1009" s="257">
        <v>2</v>
      </c>
      <c r="N1009" s="258">
        <v>14170</v>
      </c>
      <c r="O1009" s="259"/>
      <c r="P1009" s="260" t="s">
        <v>55</v>
      </c>
      <c r="Q1009" s="288">
        <v>2</v>
      </c>
      <c r="R1009" s="258">
        <v>14170</v>
      </c>
      <c r="S1009" s="259">
        <v>1</v>
      </c>
      <c r="T1009" s="289">
        <v>7085</v>
      </c>
      <c r="U1009" s="290"/>
      <c r="V1009" s="291"/>
    </row>
    <row r="1010" spans="1:22">
      <c r="A1010" s="216" t="s">
        <v>68</v>
      </c>
      <c r="B1010" s="312">
        <v>1040407000</v>
      </c>
      <c r="C1010" s="237" t="s">
        <v>687</v>
      </c>
      <c r="D1010" s="224"/>
      <c r="E1010" s="220" t="s">
        <v>970</v>
      </c>
      <c r="F1010" s="221" t="s">
        <v>970</v>
      </c>
      <c r="G1010" s="222" t="str">
        <f t="shared" si="15"/>
        <v>Hemaray Cleanser, Hemaray Cleanser</v>
      </c>
      <c r="H1010" s="223"/>
      <c r="I1010" s="253">
        <v>6</v>
      </c>
      <c r="J1010" s="254" t="s">
        <v>91</v>
      </c>
      <c r="K1010" s="261">
        <v>10000</v>
      </c>
      <c r="L1010" s="256">
        <f>Table260616263656667686970717273747577787980818283757_34[[#This Row],[unit Price]]*Table260616263656667686970717273747577787980818283757_34[[#This Row],[TOTAL QUANTITY
(2021 Proposal)]]</f>
        <v>60000</v>
      </c>
      <c r="M1010" s="257">
        <v>2</v>
      </c>
      <c r="N1010" s="258">
        <v>20000</v>
      </c>
      <c r="O1010" s="259">
        <v>1</v>
      </c>
      <c r="P1010" s="260">
        <v>10000</v>
      </c>
      <c r="Q1010" s="288">
        <v>2</v>
      </c>
      <c r="R1010" s="258">
        <v>20000</v>
      </c>
      <c r="S1010" s="259">
        <v>1</v>
      </c>
      <c r="T1010" s="289">
        <v>10000</v>
      </c>
      <c r="U1010" s="290"/>
      <c r="V1010" s="291"/>
    </row>
    <row r="1011" spans="1:22">
      <c r="A1011" s="216" t="s">
        <v>68</v>
      </c>
      <c r="B1011" s="312">
        <v>1040407000</v>
      </c>
      <c r="C1011" s="237" t="s">
        <v>687</v>
      </c>
      <c r="D1011" s="224"/>
      <c r="E1011" s="220" t="s">
        <v>971</v>
      </c>
      <c r="F1011" s="221" t="s">
        <v>971</v>
      </c>
      <c r="G1011" s="222" t="str">
        <f t="shared" si="15"/>
        <v>Hemaray Diluent, Hemaray Diluent</v>
      </c>
      <c r="H1011" s="223"/>
      <c r="I1011" s="253">
        <v>24</v>
      </c>
      <c r="J1011" s="254" t="s">
        <v>627</v>
      </c>
      <c r="K1011" s="261">
        <v>10000</v>
      </c>
      <c r="L1011" s="256">
        <f>Table260616263656667686970717273747577787980818283757_34[[#This Row],[unit Price]]*Table260616263656667686970717273747577787980818283757_34[[#This Row],[TOTAL QUANTITY
(2021 Proposal)]]</f>
        <v>240000</v>
      </c>
      <c r="M1011" s="257">
        <v>6</v>
      </c>
      <c r="N1011" s="258">
        <v>60000</v>
      </c>
      <c r="O1011" s="259">
        <v>6</v>
      </c>
      <c r="P1011" s="260">
        <v>60000</v>
      </c>
      <c r="Q1011" s="288">
        <v>6</v>
      </c>
      <c r="R1011" s="258">
        <v>60000</v>
      </c>
      <c r="S1011" s="259">
        <v>6</v>
      </c>
      <c r="T1011" s="289">
        <v>60000</v>
      </c>
      <c r="U1011" s="290"/>
      <c r="V1011" s="291"/>
    </row>
    <row r="1012" spans="1:22">
      <c r="A1012" s="216" t="s">
        <v>68</v>
      </c>
      <c r="B1012" s="312">
        <v>1040407000</v>
      </c>
      <c r="C1012" s="237" t="s">
        <v>687</v>
      </c>
      <c r="D1012" s="224"/>
      <c r="E1012" s="220" t="s">
        <v>972</v>
      </c>
      <c r="F1012" s="221" t="s">
        <v>972</v>
      </c>
      <c r="G1012" s="222" t="str">
        <f t="shared" si="15"/>
        <v>Hemaray LYSE 86D (green), Hemaray LYSE 86D (green)</v>
      </c>
      <c r="H1012" s="223"/>
      <c r="I1012" s="253">
        <v>8</v>
      </c>
      <c r="J1012" s="254" t="s">
        <v>91</v>
      </c>
      <c r="K1012" s="261">
        <v>22000</v>
      </c>
      <c r="L1012" s="256">
        <f>Table260616263656667686970717273747577787980818283757_34[[#This Row],[unit Price]]*Table260616263656667686970717273747577787980818283757_34[[#This Row],[TOTAL QUANTITY
(2021 Proposal)]]</f>
        <v>176000</v>
      </c>
      <c r="M1012" s="257">
        <v>2</v>
      </c>
      <c r="N1012" s="258">
        <v>44000</v>
      </c>
      <c r="O1012" s="259">
        <v>2</v>
      </c>
      <c r="P1012" s="260">
        <v>44000</v>
      </c>
      <c r="Q1012" s="288">
        <v>2</v>
      </c>
      <c r="R1012" s="258">
        <v>44000</v>
      </c>
      <c r="S1012" s="259">
        <v>2</v>
      </c>
      <c r="T1012" s="289">
        <v>44000</v>
      </c>
      <c r="U1012" s="290"/>
      <c r="V1012" s="291"/>
    </row>
    <row r="1013" spans="1:22">
      <c r="A1013" s="216" t="s">
        <v>68</v>
      </c>
      <c r="B1013" s="312">
        <v>1040407000</v>
      </c>
      <c r="C1013" s="237" t="s">
        <v>687</v>
      </c>
      <c r="D1013" s="224"/>
      <c r="E1013" s="220" t="s">
        <v>973</v>
      </c>
      <c r="F1013" s="221" t="s">
        <v>973</v>
      </c>
      <c r="G1013" s="222" t="str">
        <f t="shared" si="15"/>
        <v>Hemaray LYSE 86H (red), Hemaray LYSE 86H (red)</v>
      </c>
      <c r="H1013" s="223"/>
      <c r="I1013" s="253">
        <v>6</v>
      </c>
      <c r="J1013" s="254" t="s">
        <v>91</v>
      </c>
      <c r="K1013" s="261">
        <v>22000</v>
      </c>
      <c r="L1013" s="256">
        <f>Table260616263656667686970717273747577787980818283757_34[[#This Row],[unit Price]]*Table260616263656667686970717273747577787980818283757_34[[#This Row],[TOTAL QUANTITY
(2021 Proposal)]]</f>
        <v>132000</v>
      </c>
      <c r="M1013" s="257">
        <v>2</v>
      </c>
      <c r="N1013" s="258">
        <v>44000</v>
      </c>
      <c r="O1013" s="259">
        <v>1</v>
      </c>
      <c r="P1013" s="260">
        <v>22000</v>
      </c>
      <c r="Q1013" s="288">
        <v>2</v>
      </c>
      <c r="R1013" s="258">
        <v>44000</v>
      </c>
      <c r="S1013" s="259">
        <v>1</v>
      </c>
      <c r="T1013" s="289">
        <v>22000</v>
      </c>
      <c r="U1013" s="290"/>
      <c r="V1013" s="291"/>
    </row>
    <row r="1014" spans="1:22">
      <c r="A1014" s="216" t="s">
        <v>68</v>
      </c>
      <c r="B1014" s="312">
        <v>1040407000</v>
      </c>
      <c r="C1014" s="237" t="s">
        <v>687</v>
      </c>
      <c r="D1014" s="224"/>
      <c r="E1014" s="220" t="s">
        <v>974</v>
      </c>
      <c r="F1014" s="221" t="s">
        <v>974</v>
      </c>
      <c r="G1014" s="222" t="str">
        <f t="shared" si="15"/>
        <v>Hematocrit Sealer, Hematocrit Sealer</v>
      </c>
      <c r="H1014" s="223"/>
      <c r="I1014" s="253">
        <v>1</v>
      </c>
      <c r="J1014" s="254" t="s">
        <v>627</v>
      </c>
      <c r="K1014" s="261">
        <v>2000</v>
      </c>
      <c r="L1014" s="256">
        <f>Table260616263656667686970717273747577787980818283757_34[[#This Row],[unit Price]]*Table260616263656667686970717273747577787980818283757_34[[#This Row],[TOTAL QUANTITY
(2021 Proposal)]]</f>
        <v>2000</v>
      </c>
      <c r="M1014" s="257">
        <v>1</v>
      </c>
      <c r="N1014" s="258">
        <v>2000</v>
      </c>
      <c r="O1014" s="259"/>
      <c r="P1014" s="260" t="s">
        <v>55</v>
      </c>
      <c r="Q1014" s="288"/>
      <c r="R1014" s="258" t="s">
        <v>55</v>
      </c>
      <c r="S1014" s="259"/>
      <c r="T1014" s="289" t="s">
        <v>55</v>
      </c>
      <c r="U1014" s="290"/>
      <c r="V1014" s="291"/>
    </row>
    <row r="1015" spans="1:22">
      <c r="A1015" s="216" t="s">
        <v>68</v>
      </c>
      <c r="B1015" s="312">
        <v>1040407000</v>
      </c>
      <c r="C1015" s="237" t="s">
        <v>687</v>
      </c>
      <c r="D1015" s="224"/>
      <c r="E1015" s="220" t="s">
        <v>975</v>
      </c>
      <c r="F1015" s="221" t="s">
        <v>976</v>
      </c>
      <c r="G1015" s="222" t="str">
        <f t="shared" si="15"/>
        <v>Hemax 330 diluent, Hemax diluent</v>
      </c>
      <c r="H1015" s="223"/>
      <c r="I1015" s="253">
        <v>12</v>
      </c>
      <c r="J1015" s="254" t="s">
        <v>627</v>
      </c>
      <c r="K1015" s="261">
        <v>12000</v>
      </c>
      <c r="L1015" s="256">
        <f>Table260616263656667686970717273747577787980818283757_34[[#This Row],[unit Price]]*Table260616263656667686970717273747577787980818283757_34[[#This Row],[TOTAL QUANTITY
(2021 Proposal)]]</f>
        <v>144000</v>
      </c>
      <c r="M1015" s="257">
        <v>3</v>
      </c>
      <c r="N1015" s="258">
        <v>36000</v>
      </c>
      <c r="O1015" s="259">
        <v>3</v>
      </c>
      <c r="P1015" s="260">
        <v>36000</v>
      </c>
      <c r="Q1015" s="288">
        <v>3</v>
      </c>
      <c r="R1015" s="258">
        <v>36000</v>
      </c>
      <c r="S1015" s="259">
        <v>3</v>
      </c>
      <c r="T1015" s="289">
        <v>36000</v>
      </c>
      <c r="U1015" s="290"/>
      <c r="V1015" s="291"/>
    </row>
    <row r="1016" spans="1:22">
      <c r="A1016" s="216" t="s">
        <v>68</v>
      </c>
      <c r="B1016" s="312">
        <v>1040407000</v>
      </c>
      <c r="C1016" s="237" t="s">
        <v>687</v>
      </c>
      <c r="D1016" s="224"/>
      <c r="E1016" s="220" t="s">
        <v>977</v>
      </c>
      <c r="F1016" s="221" t="s">
        <v>977</v>
      </c>
      <c r="G1016" s="222" t="str">
        <f t="shared" si="15"/>
        <v>Hemax 330 EZ Cleaner, Hemax 330 EZ Cleaner</v>
      </c>
      <c r="H1016" s="223"/>
      <c r="I1016" s="253">
        <v>12</v>
      </c>
      <c r="J1016" s="254" t="s">
        <v>627</v>
      </c>
      <c r="K1016" s="261">
        <v>12000</v>
      </c>
      <c r="L1016" s="256">
        <f>Table260616263656667686970717273747577787980818283757_34[[#This Row],[unit Price]]*Table260616263656667686970717273747577787980818283757_34[[#This Row],[TOTAL QUANTITY
(2021 Proposal)]]</f>
        <v>144000</v>
      </c>
      <c r="M1016" s="257">
        <v>3</v>
      </c>
      <c r="N1016" s="258">
        <v>36000</v>
      </c>
      <c r="O1016" s="259">
        <v>3</v>
      </c>
      <c r="P1016" s="260">
        <v>36000</v>
      </c>
      <c r="Q1016" s="288">
        <v>3</v>
      </c>
      <c r="R1016" s="258">
        <v>36000</v>
      </c>
      <c r="S1016" s="259">
        <v>3</v>
      </c>
      <c r="T1016" s="289">
        <v>36000</v>
      </c>
      <c r="U1016" s="290"/>
      <c r="V1016" s="291"/>
    </row>
    <row r="1017" spans="1:22">
      <c r="A1017" s="216" t="s">
        <v>68</v>
      </c>
      <c r="B1017" s="312">
        <v>1040407000</v>
      </c>
      <c r="C1017" s="229" t="s">
        <v>687</v>
      </c>
      <c r="D1017" s="219"/>
      <c r="E1017" s="220" t="s">
        <v>978</v>
      </c>
      <c r="F1017" s="221" t="s">
        <v>55</v>
      </c>
      <c r="G1017" s="222" t="str">
        <f t="shared" si="15"/>
        <v xml:space="preserve">Hemax Control, </v>
      </c>
      <c r="H1017" s="223"/>
      <c r="I1017" s="253">
        <v>2</v>
      </c>
      <c r="J1017" s="254" t="s">
        <v>91</v>
      </c>
      <c r="K1017" s="255">
        <v>3000</v>
      </c>
      <c r="L1017" s="256">
        <f>Table260616263656667686970717273747577787980818283757_34[[#This Row],[unit Price]]*Table260616263656667686970717273747577787980818283757_34[[#This Row],[TOTAL QUANTITY
(2021 Proposal)]]</f>
        <v>6000</v>
      </c>
      <c r="M1017" s="257">
        <v>1</v>
      </c>
      <c r="N1017" s="258">
        <v>3000</v>
      </c>
      <c r="O1017" s="259"/>
      <c r="P1017" s="260"/>
      <c r="Q1017" s="288">
        <v>1</v>
      </c>
      <c r="R1017" s="258"/>
      <c r="S1017" s="259"/>
      <c r="T1017" s="289"/>
      <c r="U1017" s="290"/>
      <c r="V1017" s="291"/>
    </row>
    <row r="1018" spans="1:22">
      <c r="A1018" s="216" t="s">
        <v>68</v>
      </c>
      <c r="B1018" s="312">
        <v>1040407000</v>
      </c>
      <c r="C1018" s="229" t="s">
        <v>687</v>
      </c>
      <c r="D1018" s="219"/>
      <c r="E1018" s="220" t="s">
        <v>979</v>
      </c>
      <c r="F1018" s="221" t="s">
        <v>55</v>
      </c>
      <c r="G1018" s="222" t="str">
        <f t="shared" si="15"/>
        <v xml:space="preserve">Hemax Lyse , </v>
      </c>
      <c r="H1018" s="223"/>
      <c r="I1018" s="253">
        <v>6</v>
      </c>
      <c r="J1018" s="254" t="s">
        <v>91</v>
      </c>
      <c r="K1018" s="255">
        <v>3000</v>
      </c>
      <c r="L1018" s="256">
        <f>Table260616263656667686970717273747577787980818283757_34[[#This Row],[unit Price]]*Table260616263656667686970717273747577787980818283757_34[[#This Row],[TOTAL QUANTITY
(2021 Proposal)]]</f>
        <v>18000</v>
      </c>
      <c r="M1018" s="257">
        <v>3</v>
      </c>
      <c r="N1018" s="258">
        <v>9000</v>
      </c>
      <c r="O1018" s="259"/>
      <c r="P1018" s="260"/>
      <c r="Q1018" s="288">
        <v>3</v>
      </c>
      <c r="R1018" s="258"/>
      <c r="S1018" s="259"/>
      <c r="T1018" s="289"/>
      <c r="U1018" s="290"/>
      <c r="V1018" s="291"/>
    </row>
    <row r="1019" spans="1:22">
      <c r="A1019" s="216" t="s">
        <v>68</v>
      </c>
      <c r="B1019" s="312">
        <v>1040407000</v>
      </c>
      <c r="C1019" s="229" t="s">
        <v>687</v>
      </c>
      <c r="D1019" s="219"/>
      <c r="E1019" s="220" t="s">
        <v>980</v>
      </c>
      <c r="F1019" s="221" t="s">
        <v>55</v>
      </c>
      <c r="G1019" s="222" t="str">
        <f t="shared" si="15"/>
        <v xml:space="preserve">Hemax Probe Cleaner, </v>
      </c>
      <c r="H1019" s="223"/>
      <c r="I1019" s="253">
        <v>12</v>
      </c>
      <c r="J1019" s="254" t="s">
        <v>91</v>
      </c>
      <c r="K1019" s="255">
        <v>3000</v>
      </c>
      <c r="L1019" s="256">
        <f>Table260616263656667686970717273747577787980818283757_34[[#This Row],[unit Price]]*Table260616263656667686970717273747577787980818283757_34[[#This Row],[TOTAL QUANTITY
(2021 Proposal)]]</f>
        <v>36000</v>
      </c>
      <c r="M1019" s="257">
        <v>3</v>
      </c>
      <c r="N1019" s="258">
        <v>9000</v>
      </c>
      <c r="O1019" s="259">
        <v>3</v>
      </c>
      <c r="P1019" s="260"/>
      <c r="Q1019" s="288">
        <v>3</v>
      </c>
      <c r="R1019" s="258"/>
      <c r="S1019" s="259">
        <v>3</v>
      </c>
      <c r="T1019" s="289"/>
      <c r="U1019" s="290"/>
      <c r="V1019" s="291"/>
    </row>
    <row r="1020" spans="1:22">
      <c r="A1020" s="216" t="s">
        <v>68</v>
      </c>
      <c r="B1020" s="312">
        <v>1040407000</v>
      </c>
      <c r="C1020" s="237" t="s">
        <v>687</v>
      </c>
      <c r="D1020" s="224"/>
      <c r="E1020" s="220" t="s">
        <v>981</v>
      </c>
      <c r="F1020" s="221" t="s">
        <v>981</v>
      </c>
      <c r="G1020" s="222" t="str">
        <f t="shared" si="15"/>
        <v>Hepa A, Hepa A</v>
      </c>
      <c r="H1020" s="223"/>
      <c r="I1020" s="253">
        <v>15</v>
      </c>
      <c r="J1020" s="254" t="s">
        <v>627</v>
      </c>
      <c r="K1020" s="261">
        <v>4000</v>
      </c>
      <c r="L1020" s="256">
        <f>Table260616263656667686970717273747577787980818283757_34[[#This Row],[unit Price]]*Table260616263656667686970717273747577787980818283757_34[[#This Row],[TOTAL QUANTITY
(2021 Proposal)]]</f>
        <v>60000</v>
      </c>
      <c r="M1020" s="257">
        <v>8</v>
      </c>
      <c r="N1020" s="258">
        <v>32000</v>
      </c>
      <c r="O1020" s="259">
        <v>2</v>
      </c>
      <c r="P1020" s="260">
        <v>8000</v>
      </c>
      <c r="Q1020" s="288">
        <v>2</v>
      </c>
      <c r="R1020" s="258">
        <v>8000</v>
      </c>
      <c r="S1020" s="259">
        <v>3</v>
      </c>
      <c r="T1020" s="289">
        <v>12000</v>
      </c>
      <c r="U1020" s="290"/>
      <c r="V1020" s="291"/>
    </row>
    <row r="1021" spans="1:22">
      <c r="A1021" s="216" t="s">
        <v>68</v>
      </c>
      <c r="B1021" s="312">
        <v>1040407000</v>
      </c>
      <c r="C1021" s="237" t="s">
        <v>687</v>
      </c>
      <c r="D1021" s="224"/>
      <c r="E1021" s="220" t="s">
        <v>982</v>
      </c>
      <c r="F1021" s="221" t="s">
        <v>982</v>
      </c>
      <c r="G1021" s="222" t="str">
        <f t="shared" si="15"/>
        <v>Hepatitis B (100PCS/BOX), Hepatitis B (100PCS/BOX)</v>
      </c>
      <c r="H1021" s="223"/>
      <c r="I1021" s="253">
        <v>4</v>
      </c>
      <c r="J1021" s="254" t="s">
        <v>627</v>
      </c>
      <c r="K1021" s="261">
        <v>4000</v>
      </c>
      <c r="L1021" s="256">
        <f>Table260616263656667686970717273747577787980818283757_34[[#This Row],[unit Price]]*Table260616263656667686970717273747577787980818283757_34[[#This Row],[TOTAL QUANTITY
(2021 Proposal)]]</f>
        <v>16000</v>
      </c>
      <c r="M1021" s="257">
        <v>1</v>
      </c>
      <c r="N1021" s="258">
        <v>4000</v>
      </c>
      <c r="O1021" s="259">
        <v>1</v>
      </c>
      <c r="P1021" s="260">
        <v>4000</v>
      </c>
      <c r="Q1021" s="288">
        <v>1</v>
      </c>
      <c r="R1021" s="258">
        <v>4000</v>
      </c>
      <c r="S1021" s="259">
        <v>1</v>
      </c>
      <c r="T1021" s="289">
        <v>4000</v>
      </c>
      <c r="U1021" s="290"/>
      <c r="V1021" s="291"/>
    </row>
    <row r="1022" spans="1:22">
      <c r="A1022" s="216" t="s">
        <v>68</v>
      </c>
      <c r="B1022" s="312">
        <v>1040407000</v>
      </c>
      <c r="C1022" s="237" t="s">
        <v>687</v>
      </c>
      <c r="D1022" s="224"/>
      <c r="E1022" s="220" t="s">
        <v>983</v>
      </c>
      <c r="F1022" s="221" t="s">
        <v>983</v>
      </c>
      <c r="G1022" s="222" t="str">
        <f t="shared" si="15"/>
        <v>Hepatitis C, Hepatitis C</v>
      </c>
      <c r="H1022" s="223"/>
      <c r="I1022" s="253">
        <v>1</v>
      </c>
      <c r="J1022" s="254" t="s">
        <v>627</v>
      </c>
      <c r="K1022" s="261">
        <v>3200</v>
      </c>
      <c r="L1022" s="256">
        <f>Table260616263656667686970717273747577787980818283757_34[[#This Row],[unit Price]]*Table260616263656667686970717273747577787980818283757_34[[#This Row],[TOTAL QUANTITY
(2021 Proposal)]]</f>
        <v>3200</v>
      </c>
      <c r="M1022" s="257">
        <v>1</v>
      </c>
      <c r="N1022" s="258">
        <v>3200</v>
      </c>
      <c r="O1022" s="259"/>
      <c r="P1022" s="260" t="s">
        <v>55</v>
      </c>
      <c r="Q1022" s="288"/>
      <c r="R1022" s="258" t="s">
        <v>55</v>
      </c>
      <c r="S1022" s="259"/>
      <c r="T1022" s="289" t="s">
        <v>55</v>
      </c>
      <c r="U1022" s="290"/>
      <c r="V1022" s="291"/>
    </row>
    <row r="1023" spans="1:22">
      <c r="A1023" s="216" t="s">
        <v>63</v>
      </c>
      <c r="B1023" s="312">
        <v>1040407000</v>
      </c>
      <c r="C1023" s="237" t="s">
        <v>687</v>
      </c>
      <c r="D1023" s="224"/>
      <c r="E1023" s="220" t="s">
        <v>984</v>
      </c>
      <c r="F1023" s="221" t="s">
        <v>55</v>
      </c>
      <c r="G1023" s="222" t="str">
        <f t="shared" si="15"/>
        <v xml:space="preserve">Heplock, </v>
      </c>
      <c r="H1023" s="227">
        <v>177</v>
      </c>
      <c r="I1023" s="268">
        <v>300</v>
      </c>
      <c r="J1023" s="269" t="s">
        <v>44</v>
      </c>
      <c r="K1023" s="270">
        <v>75</v>
      </c>
      <c r="L1023" s="256">
        <f>Table260616263656667686970717273747577787980818283757_34[[#This Row],[unit Price]]*Table260616263656667686970717273747577787980818283757_34[[#This Row],[TOTAL QUANTITY
(2021 Proposal)]]</f>
        <v>22500</v>
      </c>
      <c r="M1023" s="271">
        <v>75</v>
      </c>
      <c r="N1023" s="258">
        <v>5625</v>
      </c>
      <c r="O1023" s="272">
        <v>75</v>
      </c>
      <c r="P1023" s="260">
        <v>5625</v>
      </c>
      <c r="Q1023" s="296">
        <v>75</v>
      </c>
      <c r="R1023" s="258">
        <v>5625</v>
      </c>
      <c r="S1023" s="272">
        <v>75</v>
      </c>
      <c r="T1023" s="289">
        <v>5625</v>
      </c>
      <c r="U1023" s="290"/>
      <c r="V1023" s="291"/>
    </row>
    <row r="1024" spans="1:22">
      <c r="A1024" s="216" t="s">
        <v>68</v>
      </c>
      <c r="B1024" s="312">
        <v>1040407000</v>
      </c>
      <c r="C1024" s="237" t="s">
        <v>687</v>
      </c>
      <c r="D1024" s="224"/>
      <c r="E1024" s="220" t="s">
        <v>985</v>
      </c>
      <c r="F1024" s="221" t="s">
        <v>985</v>
      </c>
      <c r="G1024" s="222" t="str">
        <f t="shared" si="15"/>
        <v>HIV (100PCS/BOX), HIV (100PCS/BOX)</v>
      </c>
      <c r="H1024" s="223"/>
      <c r="I1024" s="253">
        <v>4</v>
      </c>
      <c r="J1024" s="254" t="s">
        <v>627</v>
      </c>
      <c r="K1024" s="261">
        <v>15500</v>
      </c>
      <c r="L1024" s="256">
        <f>Table260616263656667686970717273747577787980818283757_34[[#This Row],[unit Price]]*Table260616263656667686970717273747577787980818283757_34[[#This Row],[TOTAL QUANTITY
(2021 Proposal)]]</f>
        <v>62000</v>
      </c>
      <c r="M1024" s="257">
        <v>1</v>
      </c>
      <c r="N1024" s="258">
        <v>15500</v>
      </c>
      <c r="O1024" s="259">
        <v>1</v>
      </c>
      <c r="P1024" s="260">
        <v>15500</v>
      </c>
      <c r="Q1024" s="288">
        <v>1</v>
      </c>
      <c r="R1024" s="258">
        <v>15500</v>
      </c>
      <c r="S1024" s="259">
        <v>1</v>
      </c>
      <c r="T1024" s="289">
        <v>15500</v>
      </c>
      <c r="U1024" s="290"/>
      <c r="V1024" s="291"/>
    </row>
    <row r="1025" spans="1:22">
      <c r="A1025" s="216" t="s">
        <v>63</v>
      </c>
      <c r="B1025" s="312">
        <v>1040407000</v>
      </c>
      <c r="C1025" s="237" t="s">
        <v>687</v>
      </c>
      <c r="D1025" s="224"/>
      <c r="E1025" s="220" t="s">
        <v>986</v>
      </c>
      <c r="F1025" s="221" t="s">
        <v>55</v>
      </c>
      <c r="G1025" s="222" t="str">
        <f t="shared" si="15"/>
        <v xml:space="preserve">Hydrogen Peroxide, </v>
      </c>
      <c r="H1025" s="227">
        <v>6</v>
      </c>
      <c r="I1025" s="268">
        <v>15</v>
      </c>
      <c r="J1025" s="269" t="s">
        <v>818</v>
      </c>
      <c r="K1025" s="270">
        <v>450</v>
      </c>
      <c r="L1025" s="256">
        <f>Table260616263656667686970717273747577787980818283757_34[[#This Row],[unit Price]]*Table260616263656667686970717273747577787980818283757_34[[#This Row],[TOTAL QUANTITY
(2021 Proposal)]]</f>
        <v>6750</v>
      </c>
      <c r="M1025" s="271">
        <v>5</v>
      </c>
      <c r="N1025" s="258">
        <v>2250</v>
      </c>
      <c r="O1025" s="272">
        <v>3</v>
      </c>
      <c r="P1025" s="260">
        <v>1350</v>
      </c>
      <c r="Q1025" s="296">
        <v>3</v>
      </c>
      <c r="R1025" s="258">
        <v>1350</v>
      </c>
      <c r="S1025" s="272">
        <v>4</v>
      </c>
      <c r="T1025" s="289">
        <v>1800</v>
      </c>
      <c r="U1025" s="290"/>
      <c r="V1025" s="291"/>
    </row>
    <row r="1026" spans="1:22">
      <c r="A1026" s="216" t="s">
        <v>63</v>
      </c>
      <c r="B1026" s="312">
        <v>1040407000</v>
      </c>
      <c r="C1026" s="237" t="s">
        <v>687</v>
      </c>
      <c r="D1026" s="224"/>
      <c r="E1026" s="220" t="s">
        <v>987</v>
      </c>
      <c r="F1026" s="221" t="s">
        <v>987</v>
      </c>
      <c r="G1026" s="222" t="str">
        <f t="shared" si="15"/>
        <v>Indwelling Catheter Fr 14, Indwelling Catheter Fr 14</v>
      </c>
      <c r="H1026" s="227">
        <v>82</v>
      </c>
      <c r="I1026" s="268">
        <v>20</v>
      </c>
      <c r="J1026" s="269" t="s">
        <v>627</v>
      </c>
      <c r="K1026" s="270">
        <v>72</v>
      </c>
      <c r="L1026" s="256">
        <f>Table260616263656667686970717273747577787980818283757_34[[#This Row],[unit Price]]*Table260616263656667686970717273747577787980818283757_34[[#This Row],[TOTAL QUANTITY
(2021 Proposal)]]</f>
        <v>1440</v>
      </c>
      <c r="M1026" s="271">
        <v>5</v>
      </c>
      <c r="N1026" s="258">
        <v>360</v>
      </c>
      <c r="O1026" s="272">
        <v>5</v>
      </c>
      <c r="P1026" s="260">
        <v>360</v>
      </c>
      <c r="Q1026" s="296">
        <v>5</v>
      </c>
      <c r="R1026" s="258">
        <v>360</v>
      </c>
      <c r="S1026" s="272">
        <v>5</v>
      </c>
      <c r="T1026" s="289">
        <v>360</v>
      </c>
      <c r="U1026" s="290"/>
      <c r="V1026" s="291"/>
    </row>
    <row r="1027" spans="1:22">
      <c r="A1027" s="216" t="s">
        <v>63</v>
      </c>
      <c r="B1027" s="312">
        <v>1040407000</v>
      </c>
      <c r="C1027" s="237" t="s">
        <v>687</v>
      </c>
      <c r="D1027" s="224"/>
      <c r="E1027" s="220" t="s">
        <v>988</v>
      </c>
      <c r="F1027" s="221" t="s">
        <v>988</v>
      </c>
      <c r="G1027" s="222" t="str">
        <f t="shared" si="15"/>
        <v>Indwelling Catheter Fr 16, Indwelling Catheter Fr 16</v>
      </c>
      <c r="H1027" s="227">
        <v>191</v>
      </c>
      <c r="I1027" s="268">
        <v>25</v>
      </c>
      <c r="J1027" s="269" t="s">
        <v>627</v>
      </c>
      <c r="K1027" s="270">
        <v>84</v>
      </c>
      <c r="L1027" s="256">
        <f>Table260616263656667686970717273747577787980818283757_34[[#This Row],[unit Price]]*Table260616263656667686970717273747577787980818283757_34[[#This Row],[TOTAL QUANTITY
(2021 Proposal)]]</f>
        <v>2100</v>
      </c>
      <c r="M1027" s="271">
        <v>10</v>
      </c>
      <c r="N1027" s="258">
        <v>840</v>
      </c>
      <c r="O1027" s="272">
        <v>5</v>
      </c>
      <c r="P1027" s="260">
        <v>420</v>
      </c>
      <c r="Q1027" s="296">
        <v>5</v>
      </c>
      <c r="R1027" s="258">
        <v>420</v>
      </c>
      <c r="S1027" s="272">
        <v>5</v>
      </c>
      <c r="T1027" s="289">
        <v>420</v>
      </c>
      <c r="U1027" s="290"/>
      <c r="V1027" s="291"/>
    </row>
    <row r="1028" spans="1:22">
      <c r="A1028" s="216" t="s">
        <v>63</v>
      </c>
      <c r="B1028" s="312">
        <v>1040407000</v>
      </c>
      <c r="C1028" s="237" t="s">
        <v>687</v>
      </c>
      <c r="D1028" s="224"/>
      <c r="E1028" s="220" t="s">
        <v>989</v>
      </c>
      <c r="F1028" s="221" t="s">
        <v>989</v>
      </c>
      <c r="G1028" s="222" t="str">
        <f t="shared" si="15"/>
        <v>Indwelling Catheter Fr 18, Indwelling Catheter Fr 18</v>
      </c>
      <c r="H1028" s="227">
        <v>111</v>
      </c>
      <c r="I1028" s="268">
        <v>25</v>
      </c>
      <c r="J1028" s="269" t="s">
        <v>627</v>
      </c>
      <c r="K1028" s="270">
        <v>84</v>
      </c>
      <c r="L1028" s="256">
        <f>Table260616263656667686970717273747577787980818283757_34[[#This Row],[unit Price]]*Table260616263656667686970717273747577787980818283757_34[[#This Row],[TOTAL QUANTITY
(2021 Proposal)]]</f>
        <v>2100</v>
      </c>
      <c r="M1028" s="271">
        <v>10</v>
      </c>
      <c r="N1028" s="258">
        <v>840</v>
      </c>
      <c r="O1028" s="272">
        <v>5</v>
      </c>
      <c r="P1028" s="260">
        <v>420</v>
      </c>
      <c r="Q1028" s="296">
        <v>5</v>
      </c>
      <c r="R1028" s="258">
        <v>420</v>
      </c>
      <c r="S1028" s="272">
        <v>5</v>
      </c>
      <c r="T1028" s="289">
        <v>420</v>
      </c>
      <c r="U1028" s="290"/>
      <c r="V1028" s="291"/>
    </row>
    <row r="1029" spans="1:22">
      <c r="A1029" s="216" t="s">
        <v>63</v>
      </c>
      <c r="B1029" s="312">
        <v>1040407000</v>
      </c>
      <c r="C1029" s="237" t="s">
        <v>687</v>
      </c>
      <c r="D1029" s="224"/>
      <c r="E1029" s="220" t="s">
        <v>990</v>
      </c>
      <c r="F1029" s="221" t="s">
        <v>990</v>
      </c>
      <c r="G1029" s="222" t="str">
        <f t="shared" si="15"/>
        <v>Indwelling Catheter Fr 8, Indwelling Catheter Fr 8</v>
      </c>
      <c r="H1029" s="227">
        <v>0</v>
      </c>
      <c r="I1029" s="268">
        <v>2</v>
      </c>
      <c r="J1029" s="269" t="s">
        <v>627</v>
      </c>
      <c r="K1029" s="270">
        <v>72</v>
      </c>
      <c r="L1029" s="256">
        <f>Table260616263656667686970717273747577787980818283757_34[[#This Row],[unit Price]]*Table260616263656667686970717273747577787980818283757_34[[#This Row],[TOTAL QUANTITY
(2021 Proposal)]]</f>
        <v>144</v>
      </c>
      <c r="M1029" s="271">
        <v>1</v>
      </c>
      <c r="N1029" s="258">
        <v>72</v>
      </c>
      <c r="O1029" s="272">
        <v>1</v>
      </c>
      <c r="P1029" s="260">
        <v>72</v>
      </c>
      <c r="Q1029" s="296"/>
      <c r="R1029" s="258" t="s">
        <v>55</v>
      </c>
      <c r="S1029" s="272"/>
      <c r="T1029" s="289" t="s">
        <v>55</v>
      </c>
      <c r="U1029" s="290"/>
      <c r="V1029" s="291"/>
    </row>
    <row r="1030" spans="1:22">
      <c r="A1030" s="216" t="s">
        <v>63</v>
      </c>
      <c r="B1030" s="312">
        <v>1040407000</v>
      </c>
      <c r="C1030" s="237" t="s">
        <v>687</v>
      </c>
      <c r="D1030" s="224"/>
      <c r="E1030" s="220" t="s">
        <v>991</v>
      </c>
      <c r="F1030" s="221" t="s">
        <v>991</v>
      </c>
      <c r="G1030" s="222" t="str">
        <f t="shared" si="15"/>
        <v>Insulin Syringe, Insulin Syringe</v>
      </c>
      <c r="H1030" s="227">
        <v>467</v>
      </c>
      <c r="I1030" s="268">
        <v>10</v>
      </c>
      <c r="J1030" s="269" t="s">
        <v>627</v>
      </c>
      <c r="K1030" s="270">
        <v>2500</v>
      </c>
      <c r="L1030" s="256">
        <f>Table260616263656667686970717273747577787980818283757_34[[#This Row],[unit Price]]*Table260616263656667686970717273747577787980818283757_34[[#This Row],[TOTAL QUANTITY
(2021 Proposal)]]</f>
        <v>25000</v>
      </c>
      <c r="M1030" s="271">
        <v>2</v>
      </c>
      <c r="N1030" s="258">
        <v>5000</v>
      </c>
      <c r="O1030" s="272">
        <v>2</v>
      </c>
      <c r="P1030" s="260">
        <v>5000</v>
      </c>
      <c r="Q1030" s="296">
        <v>3</v>
      </c>
      <c r="R1030" s="258">
        <v>7500</v>
      </c>
      <c r="S1030" s="272">
        <v>3</v>
      </c>
      <c r="T1030" s="289">
        <v>7500</v>
      </c>
      <c r="U1030" s="290"/>
      <c r="V1030" s="291"/>
    </row>
    <row r="1031" spans="1:22">
      <c r="A1031" s="216" t="s">
        <v>63</v>
      </c>
      <c r="B1031" s="312">
        <v>1040407000</v>
      </c>
      <c r="C1031" s="237" t="s">
        <v>687</v>
      </c>
      <c r="D1031" s="224"/>
      <c r="E1031" s="220" t="s">
        <v>992</v>
      </c>
      <c r="F1031" s="221" t="s">
        <v>55</v>
      </c>
      <c r="G1031" s="222" t="str">
        <f t="shared" si="15"/>
        <v xml:space="preserve">Irrigating Solution, </v>
      </c>
      <c r="H1031" s="227">
        <v>271</v>
      </c>
      <c r="I1031" s="268">
        <v>50</v>
      </c>
      <c r="J1031" s="269" t="s">
        <v>627</v>
      </c>
      <c r="K1031" s="270">
        <v>1800</v>
      </c>
      <c r="L1031" s="256">
        <f>Table260616263656667686970717273747577787980818283757_34[[#This Row],[unit Price]]*Table260616263656667686970717273747577787980818283757_34[[#This Row],[TOTAL QUANTITY
(2021 Proposal)]]</f>
        <v>90000</v>
      </c>
      <c r="M1031" s="271">
        <v>15</v>
      </c>
      <c r="N1031" s="258">
        <v>27000</v>
      </c>
      <c r="O1031" s="272">
        <v>15</v>
      </c>
      <c r="P1031" s="260">
        <v>27000</v>
      </c>
      <c r="Q1031" s="296">
        <v>10</v>
      </c>
      <c r="R1031" s="258">
        <v>18000</v>
      </c>
      <c r="S1031" s="272">
        <v>10</v>
      </c>
      <c r="T1031" s="289">
        <v>18000</v>
      </c>
      <c r="U1031" s="290"/>
      <c r="V1031" s="291"/>
    </row>
    <row r="1032" spans="1:22">
      <c r="A1032" s="216" t="s">
        <v>63</v>
      </c>
      <c r="B1032" s="312">
        <v>1040407000</v>
      </c>
      <c r="C1032" s="237" t="s">
        <v>687</v>
      </c>
      <c r="D1032" s="224"/>
      <c r="E1032" s="220" t="s">
        <v>993</v>
      </c>
      <c r="F1032" s="221" t="s">
        <v>994</v>
      </c>
      <c r="G1032" s="222" t="str">
        <f t="shared" si="15"/>
        <v>IV Cannula, I.V Cannula G18</v>
      </c>
      <c r="H1032" s="227">
        <v>513</v>
      </c>
      <c r="I1032" s="268">
        <v>20</v>
      </c>
      <c r="J1032" s="269" t="s">
        <v>627</v>
      </c>
      <c r="K1032" s="270">
        <v>9000</v>
      </c>
      <c r="L1032" s="256">
        <f>Table260616263656667686970717273747577787980818283757_34[[#This Row],[unit Price]]*Table260616263656667686970717273747577787980818283757_34[[#This Row],[TOTAL QUANTITY
(2021 Proposal)]]</f>
        <v>180000</v>
      </c>
      <c r="M1032" s="271">
        <v>5</v>
      </c>
      <c r="N1032" s="258">
        <v>45000</v>
      </c>
      <c r="O1032" s="272">
        <v>5</v>
      </c>
      <c r="P1032" s="260">
        <v>45000</v>
      </c>
      <c r="Q1032" s="296">
        <v>5</v>
      </c>
      <c r="R1032" s="258">
        <v>45000</v>
      </c>
      <c r="S1032" s="272">
        <v>5</v>
      </c>
      <c r="T1032" s="289">
        <v>45000</v>
      </c>
      <c r="U1032" s="290"/>
      <c r="V1032" s="291"/>
    </row>
    <row r="1033" spans="1:22">
      <c r="A1033" s="216" t="s">
        <v>63</v>
      </c>
      <c r="B1033" s="312">
        <v>1040407000</v>
      </c>
      <c r="C1033" s="237" t="s">
        <v>687</v>
      </c>
      <c r="D1033" s="345"/>
      <c r="E1033" s="220" t="s">
        <v>993</v>
      </c>
      <c r="F1033" s="221" t="s">
        <v>995</v>
      </c>
      <c r="G1033" s="222" t="str">
        <f t="shared" si="15"/>
        <v>IV Cannula, I.V Cannula G20</v>
      </c>
      <c r="H1033" s="227">
        <v>538</v>
      </c>
      <c r="I1033" s="268">
        <v>30</v>
      </c>
      <c r="J1033" s="269" t="s">
        <v>627</v>
      </c>
      <c r="K1033" s="270">
        <v>6600</v>
      </c>
      <c r="L1033" s="256">
        <f>Table260616263656667686970717273747577787980818283757_34[[#This Row],[unit Price]]*Table260616263656667686970717273747577787980818283757_34[[#This Row],[TOTAL QUANTITY
(2021 Proposal)]]</f>
        <v>198000</v>
      </c>
      <c r="M1033" s="271">
        <v>10</v>
      </c>
      <c r="N1033" s="258">
        <v>66000</v>
      </c>
      <c r="O1033" s="272">
        <v>10</v>
      </c>
      <c r="P1033" s="260">
        <v>66000</v>
      </c>
      <c r="Q1033" s="296">
        <v>5</v>
      </c>
      <c r="R1033" s="258">
        <v>33000</v>
      </c>
      <c r="S1033" s="272">
        <v>5</v>
      </c>
      <c r="T1033" s="289">
        <v>33000</v>
      </c>
      <c r="U1033" s="290"/>
      <c r="V1033" s="291"/>
    </row>
    <row r="1034" spans="1:22">
      <c r="A1034" s="216" t="s">
        <v>63</v>
      </c>
      <c r="B1034" s="312">
        <v>1040407000</v>
      </c>
      <c r="C1034" s="229" t="s">
        <v>687</v>
      </c>
      <c r="D1034" s="224"/>
      <c r="E1034" s="220" t="s">
        <v>993</v>
      </c>
      <c r="F1034" s="221" t="s">
        <v>996</v>
      </c>
      <c r="G1034" s="222" t="str">
        <f t="shared" si="15"/>
        <v>IV Cannula, I.V Cannula G22</v>
      </c>
      <c r="H1034" s="227">
        <v>1195</v>
      </c>
      <c r="I1034" s="268">
        <v>40</v>
      </c>
      <c r="J1034" s="269" t="s">
        <v>627</v>
      </c>
      <c r="K1034" s="270">
        <v>5500</v>
      </c>
      <c r="L1034" s="256">
        <f>Table260616263656667686970717273747577787980818283757_34[[#This Row],[unit Price]]*Table260616263656667686970717273747577787980818283757_34[[#This Row],[TOTAL QUANTITY
(2021 Proposal)]]</f>
        <v>220000</v>
      </c>
      <c r="M1034" s="271">
        <v>10</v>
      </c>
      <c r="N1034" s="258">
        <v>55000</v>
      </c>
      <c r="O1034" s="272">
        <v>10</v>
      </c>
      <c r="P1034" s="260">
        <v>55000</v>
      </c>
      <c r="Q1034" s="296">
        <v>10</v>
      </c>
      <c r="R1034" s="258">
        <v>55000</v>
      </c>
      <c r="S1034" s="272">
        <v>10</v>
      </c>
      <c r="T1034" s="289">
        <v>55000</v>
      </c>
      <c r="U1034" s="290"/>
      <c r="V1034" s="291"/>
    </row>
    <row r="1035" spans="1:22">
      <c r="A1035" s="216" t="s">
        <v>63</v>
      </c>
      <c r="B1035" s="312">
        <v>1040407000</v>
      </c>
      <c r="C1035" s="229" t="s">
        <v>687</v>
      </c>
      <c r="D1035" s="224"/>
      <c r="E1035" s="220" t="s">
        <v>993</v>
      </c>
      <c r="F1035" s="221" t="s">
        <v>997</v>
      </c>
      <c r="G1035" s="222" t="str">
        <f t="shared" si="15"/>
        <v>IV Cannula, IV Cannula G24</v>
      </c>
      <c r="H1035" s="227">
        <v>1066</v>
      </c>
      <c r="I1035" s="268">
        <v>40</v>
      </c>
      <c r="J1035" s="269" t="s">
        <v>627</v>
      </c>
      <c r="K1035" s="270">
        <v>6600</v>
      </c>
      <c r="L1035" s="256">
        <f>Table260616263656667686970717273747577787980818283757_34[[#This Row],[unit Price]]*Table260616263656667686970717273747577787980818283757_34[[#This Row],[TOTAL QUANTITY
(2021 Proposal)]]</f>
        <v>264000</v>
      </c>
      <c r="M1035" s="271">
        <v>10</v>
      </c>
      <c r="N1035" s="258">
        <v>66000</v>
      </c>
      <c r="O1035" s="272">
        <v>10</v>
      </c>
      <c r="P1035" s="260">
        <v>66000</v>
      </c>
      <c r="Q1035" s="296">
        <v>10</v>
      </c>
      <c r="R1035" s="258">
        <v>66000</v>
      </c>
      <c r="S1035" s="272">
        <v>10</v>
      </c>
      <c r="T1035" s="289">
        <v>66000</v>
      </c>
      <c r="U1035" s="290"/>
      <c r="V1035" s="291"/>
    </row>
    <row r="1036" spans="1:22">
      <c r="A1036" s="216" t="s">
        <v>63</v>
      </c>
      <c r="B1036" s="312">
        <v>1040407000</v>
      </c>
      <c r="C1036" s="229" t="s">
        <v>687</v>
      </c>
      <c r="D1036" s="224"/>
      <c r="E1036" s="220" t="s">
        <v>993</v>
      </c>
      <c r="F1036" s="221" t="s">
        <v>998</v>
      </c>
      <c r="G1036" s="222" t="str">
        <f t="shared" ref="G1036:G1099" si="16">CONCATENATE(E1036,", ",F1036,)</f>
        <v>IV Cannula, IV Cannula G26</v>
      </c>
      <c r="H1036" s="227">
        <v>388</v>
      </c>
      <c r="I1036" s="268">
        <v>5</v>
      </c>
      <c r="J1036" s="269" t="s">
        <v>627</v>
      </c>
      <c r="K1036" s="270">
        <v>6600</v>
      </c>
      <c r="L1036" s="256">
        <f>Table260616263656667686970717273747577787980818283757_34[[#This Row],[unit Price]]*Table260616263656667686970717273747577787980818283757_34[[#This Row],[TOTAL QUANTITY
(2021 Proposal)]]</f>
        <v>33000</v>
      </c>
      <c r="M1036" s="271">
        <v>2</v>
      </c>
      <c r="N1036" s="258">
        <v>13200</v>
      </c>
      <c r="O1036" s="272">
        <v>1</v>
      </c>
      <c r="P1036" s="260">
        <v>6600</v>
      </c>
      <c r="Q1036" s="296">
        <v>1</v>
      </c>
      <c r="R1036" s="258">
        <v>6600</v>
      </c>
      <c r="S1036" s="272">
        <v>1</v>
      </c>
      <c r="T1036" s="289">
        <v>6600</v>
      </c>
      <c r="U1036" s="290"/>
      <c r="V1036" s="291"/>
    </row>
    <row r="1037" spans="1:22">
      <c r="A1037" s="216" t="s">
        <v>63</v>
      </c>
      <c r="B1037" s="312">
        <v>1040407000</v>
      </c>
      <c r="C1037" s="229" t="s">
        <v>687</v>
      </c>
      <c r="D1037" s="224"/>
      <c r="E1037" s="220" t="s">
        <v>999</v>
      </c>
      <c r="F1037" s="221" t="s">
        <v>55</v>
      </c>
      <c r="G1037" s="222" t="str">
        <f t="shared" si="16"/>
        <v xml:space="preserve">Jackson Pratt, </v>
      </c>
      <c r="H1037" s="227">
        <v>13</v>
      </c>
      <c r="I1037" s="268">
        <v>50</v>
      </c>
      <c r="J1037" s="269" t="s">
        <v>44</v>
      </c>
      <c r="K1037" s="270">
        <v>1980</v>
      </c>
      <c r="L1037" s="256">
        <f>Table260616263656667686970717273747577787980818283757_34[[#This Row],[unit Price]]*Table260616263656667686970717273747577787980818283757_34[[#This Row],[TOTAL QUANTITY
(2021 Proposal)]]</f>
        <v>99000</v>
      </c>
      <c r="M1037" s="271">
        <v>20</v>
      </c>
      <c r="N1037" s="258">
        <v>39600</v>
      </c>
      <c r="O1037" s="272">
        <v>10</v>
      </c>
      <c r="P1037" s="260">
        <v>19800</v>
      </c>
      <c r="Q1037" s="296">
        <v>10</v>
      </c>
      <c r="R1037" s="258">
        <v>19800</v>
      </c>
      <c r="S1037" s="272">
        <v>10</v>
      </c>
      <c r="T1037" s="289">
        <v>19800</v>
      </c>
      <c r="U1037" s="290"/>
      <c r="V1037" s="291"/>
    </row>
    <row r="1038" spans="1:22">
      <c r="A1038" s="216" t="s">
        <v>63</v>
      </c>
      <c r="B1038" s="312">
        <v>1040407000</v>
      </c>
      <c r="C1038" s="237" t="s">
        <v>687</v>
      </c>
      <c r="D1038" s="224"/>
      <c r="E1038" s="220" t="s">
        <v>1000</v>
      </c>
      <c r="F1038" s="221" t="s">
        <v>1001</v>
      </c>
      <c r="G1038" s="222" t="str">
        <f t="shared" si="16"/>
        <v>Liga Clip, Liga Clip, Large</v>
      </c>
      <c r="H1038" s="227"/>
      <c r="I1038" s="268">
        <v>10</v>
      </c>
      <c r="J1038" s="269" t="s">
        <v>44</v>
      </c>
      <c r="K1038" s="270">
        <v>680</v>
      </c>
      <c r="L1038" s="256">
        <f>Table260616263656667686970717273747577787980818283757_34[[#This Row],[unit Price]]*Table260616263656667686970717273747577787980818283757_34[[#This Row],[TOTAL QUANTITY
(2021 Proposal)]]</f>
        <v>6800</v>
      </c>
      <c r="M1038" s="271">
        <v>4</v>
      </c>
      <c r="N1038" s="258">
        <v>2720</v>
      </c>
      <c r="O1038" s="272">
        <v>2</v>
      </c>
      <c r="P1038" s="260">
        <v>1360</v>
      </c>
      <c r="Q1038" s="296">
        <v>2</v>
      </c>
      <c r="R1038" s="258">
        <v>1360</v>
      </c>
      <c r="S1038" s="272">
        <v>2</v>
      </c>
      <c r="T1038" s="289">
        <v>1360</v>
      </c>
      <c r="U1038" s="290"/>
      <c r="V1038" s="291"/>
    </row>
    <row r="1039" spans="1:22">
      <c r="A1039" s="216" t="s">
        <v>63</v>
      </c>
      <c r="B1039" s="312">
        <v>1040407000</v>
      </c>
      <c r="C1039" s="237" t="s">
        <v>687</v>
      </c>
      <c r="D1039" s="224"/>
      <c r="E1039" s="220" t="s">
        <v>1000</v>
      </c>
      <c r="F1039" s="221" t="s">
        <v>1002</v>
      </c>
      <c r="G1039" s="222" t="str">
        <f t="shared" si="16"/>
        <v>Liga Clip, Liga Clip, Medium</v>
      </c>
      <c r="H1039" s="227"/>
      <c r="I1039" s="268">
        <v>10</v>
      </c>
      <c r="J1039" s="269" t="s">
        <v>44</v>
      </c>
      <c r="K1039" s="270">
        <v>680</v>
      </c>
      <c r="L1039" s="256">
        <f>Table260616263656667686970717273747577787980818283757_34[[#This Row],[unit Price]]*Table260616263656667686970717273747577787980818283757_34[[#This Row],[TOTAL QUANTITY
(2021 Proposal)]]</f>
        <v>6800</v>
      </c>
      <c r="M1039" s="271">
        <v>4</v>
      </c>
      <c r="N1039" s="258">
        <v>2720</v>
      </c>
      <c r="O1039" s="272">
        <v>2</v>
      </c>
      <c r="P1039" s="260">
        <v>1360</v>
      </c>
      <c r="Q1039" s="296">
        <v>2</v>
      </c>
      <c r="R1039" s="258">
        <v>1360</v>
      </c>
      <c r="S1039" s="272">
        <v>2</v>
      </c>
      <c r="T1039" s="289">
        <v>1360</v>
      </c>
      <c r="U1039" s="290"/>
      <c r="V1039" s="291"/>
    </row>
    <row r="1040" spans="1:22">
      <c r="A1040" s="216" t="s">
        <v>68</v>
      </c>
      <c r="B1040" s="312">
        <v>1040407000</v>
      </c>
      <c r="C1040" s="237" t="s">
        <v>687</v>
      </c>
      <c r="D1040" s="224"/>
      <c r="E1040" s="220" t="s">
        <v>1003</v>
      </c>
      <c r="F1040" s="221" t="s">
        <v>1003</v>
      </c>
      <c r="G1040" s="222" t="str">
        <f t="shared" si="16"/>
        <v>LISS, LISS</v>
      </c>
      <c r="H1040" s="223"/>
      <c r="I1040" s="253">
        <v>2</v>
      </c>
      <c r="J1040" s="254" t="s">
        <v>91</v>
      </c>
      <c r="K1040" s="261">
        <v>5000</v>
      </c>
      <c r="L1040" s="256">
        <f>Table260616263656667686970717273747577787980818283757_34[[#This Row],[unit Price]]*Table260616263656667686970717273747577787980818283757_34[[#This Row],[TOTAL QUANTITY
(2021 Proposal)]]</f>
        <v>10000</v>
      </c>
      <c r="M1040" s="257">
        <v>1</v>
      </c>
      <c r="N1040" s="258">
        <v>5000</v>
      </c>
      <c r="O1040" s="259"/>
      <c r="P1040" s="260" t="s">
        <v>55</v>
      </c>
      <c r="Q1040" s="288"/>
      <c r="R1040" s="258" t="s">
        <v>55</v>
      </c>
      <c r="S1040" s="259">
        <v>1</v>
      </c>
      <c r="T1040" s="289">
        <v>5000</v>
      </c>
      <c r="U1040" s="290"/>
      <c r="V1040" s="291"/>
    </row>
    <row r="1041" spans="1:22">
      <c r="A1041" s="216" t="s">
        <v>63</v>
      </c>
      <c r="B1041" s="312">
        <v>1040407000</v>
      </c>
      <c r="C1041" s="237" t="s">
        <v>687</v>
      </c>
      <c r="D1041" s="224"/>
      <c r="E1041" s="220" t="s">
        <v>1004</v>
      </c>
      <c r="F1041" s="221" t="s">
        <v>55</v>
      </c>
      <c r="G1041" s="222" t="str">
        <f t="shared" si="16"/>
        <v xml:space="preserve">Loose Needle Cutting, </v>
      </c>
      <c r="H1041" s="227"/>
      <c r="I1041" s="268">
        <v>5</v>
      </c>
      <c r="J1041" s="269" t="s">
        <v>833</v>
      </c>
      <c r="K1041" s="270">
        <v>345</v>
      </c>
      <c r="L1041" s="256">
        <f>Table260616263656667686970717273747577787980818283757_34[[#This Row],[unit Price]]*Table260616263656667686970717273747577787980818283757_34[[#This Row],[TOTAL QUANTITY
(2021 Proposal)]]</f>
        <v>1725</v>
      </c>
      <c r="M1041" s="271">
        <v>2</v>
      </c>
      <c r="N1041" s="258">
        <v>690</v>
      </c>
      <c r="O1041" s="272">
        <v>1</v>
      </c>
      <c r="P1041" s="260">
        <v>345</v>
      </c>
      <c r="Q1041" s="296">
        <v>1</v>
      </c>
      <c r="R1041" s="258">
        <v>345</v>
      </c>
      <c r="S1041" s="272">
        <v>1</v>
      </c>
      <c r="T1041" s="289">
        <v>345</v>
      </c>
      <c r="U1041" s="290"/>
      <c r="V1041" s="291"/>
    </row>
    <row r="1042" spans="1:22">
      <c r="A1042" s="216" t="s">
        <v>63</v>
      </c>
      <c r="B1042" s="312">
        <v>1040407000</v>
      </c>
      <c r="C1042" s="237" t="s">
        <v>687</v>
      </c>
      <c r="D1042" s="224"/>
      <c r="E1042" s="220" t="s">
        <v>1005</v>
      </c>
      <c r="F1042" s="221" t="s">
        <v>55</v>
      </c>
      <c r="G1042" s="222" t="str">
        <f t="shared" si="16"/>
        <v xml:space="preserve">Loose Needle Round, </v>
      </c>
      <c r="H1042" s="227"/>
      <c r="I1042" s="268">
        <v>5</v>
      </c>
      <c r="J1042" s="269" t="s">
        <v>833</v>
      </c>
      <c r="K1042" s="270">
        <v>345</v>
      </c>
      <c r="L1042" s="256">
        <f>Table260616263656667686970717273747577787980818283757_34[[#This Row],[unit Price]]*Table260616263656667686970717273747577787980818283757_34[[#This Row],[TOTAL QUANTITY
(2021 Proposal)]]</f>
        <v>1725</v>
      </c>
      <c r="M1042" s="271">
        <v>2</v>
      </c>
      <c r="N1042" s="258">
        <v>690</v>
      </c>
      <c r="O1042" s="272">
        <v>1</v>
      </c>
      <c r="P1042" s="260">
        <v>345</v>
      </c>
      <c r="Q1042" s="296">
        <v>1</v>
      </c>
      <c r="R1042" s="258">
        <v>345</v>
      </c>
      <c r="S1042" s="272">
        <v>1</v>
      </c>
      <c r="T1042" s="289">
        <v>345</v>
      </c>
      <c r="U1042" s="290"/>
      <c r="V1042" s="291"/>
    </row>
    <row r="1043" spans="1:22">
      <c r="A1043" s="216" t="s">
        <v>63</v>
      </c>
      <c r="B1043" s="312">
        <v>1040407000</v>
      </c>
      <c r="C1043" s="237" t="s">
        <v>687</v>
      </c>
      <c r="D1043" s="224"/>
      <c r="E1043" s="220" t="s">
        <v>1006</v>
      </c>
      <c r="F1043" s="221" t="s">
        <v>1006</v>
      </c>
      <c r="G1043" s="222" t="str">
        <f t="shared" si="16"/>
        <v>Lubricating Jelly, Lubricating Jelly</v>
      </c>
      <c r="H1043" s="227">
        <v>26</v>
      </c>
      <c r="I1043" s="268">
        <v>150</v>
      </c>
      <c r="J1043" s="269" t="s">
        <v>148</v>
      </c>
      <c r="K1043" s="270">
        <v>350</v>
      </c>
      <c r="L1043" s="256">
        <f>Table260616263656667686970717273747577787980818283757_34[[#This Row],[unit Price]]*Table260616263656667686970717273747577787980818283757_34[[#This Row],[TOTAL QUANTITY
(2021 Proposal)]]</f>
        <v>52500</v>
      </c>
      <c r="M1043" s="271">
        <v>40</v>
      </c>
      <c r="N1043" s="258">
        <v>14000</v>
      </c>
      <c r="O1043" s="272">
        <v>30</v>
      </c>
      <c r="P1043" s="260">
        <v>10500</v>
      </c>
      <c r="Q1043" s="296">
        <v>40</v>
      </c>
      <c r="R1043" s="258">
        <v>14000</v>
      </c>
      <c r="S1043" s="272">
        <v>40</v>
      </c>
      <c r="T1043" s="289">
        <v>14000</v>
      </c>
      <c r="U1043" s="290"/>
      <c r="V1043" s="291"/>
    </row>
    <row r="1044" spans="1:22">
      <c r="A1044" s="216" t="s">
        <v>63</v>
      </c>
      <c r="B1044" s="312">
        <v>1040407000</v>
      </c>
      <c r="C1044" s="237" t="s">
        <v>687</v>
      </c>
      <c r="D1044" s="224"/>
      <c r="E1044" s="220" t="s">
        <v>1007</v>
      </c>
      <c r="F1044" s="221" t="s">
        <v>1008</v>
      </c>
      <c r="G1044" s="222" t="str">
        <f t="shared" si="16"/>
        <v>Macroset, Macroset Braun</v>
      </c>
      <c r="H1044" s="227">
        <v>1390</v>
      </c>
      <c r="I1044" s="268">
        <v>50</v>
      </c>
      <c r="J1044" s="269" t="s">
        <v>842</v>
      </c>
      <c r="K1044" s="270">
        <v>10200</v>
      </c>
      <c r="L1044" s="256">
        <f>Table260616263656667686970717273747577787980818283757_34[[#This Row],[unit Price]]*Table260616263656667686970717273747577787980818283757_34[[#This Row],[TOTAL QUANTITY
(2021 Proposal)]]</f>
        <v>510000</v>
      </c>
      <c r="M1044" s="271">
        <v>15</v>
      </c>
      <c r="N1044" s="258">
        <v>153000</v>
      </c>
      <c r="O1044" s="272">
        <v>15</v>
      </c>
      <c r="P1044" s="260">
        <v>153000</v>
      </c>
      <c r="Q1044" s="296">
        <v>10</v>
      </c>
      <c r="R1044" s="258">
        <v>102000</v>
      </c>
      <c r="S1044" s="272">
        <v>10</v>
      </c>
      <c r="T1044" s="289">
        <v>102000</v>
      </c>
      <c r="U1044" s="290"/>
      <c r="V1044" s="291"/>
    </row>
    <row r="1045" spans="1:22" ht="24">
      <c r="A1045" s="216" t="s">
        <v>63</v>
      </c>
      <c r="B1045" s="312">
        <v>1040401000</v>
      </c>
      <c r="C1045" s="237" t="s">
        <v>631</v>
      </c>
      <c r="D1045" s="224"/>
      <c r="E1045" s="220" t="s">
        <v>1009</v>
      </c>
      <c r="F1045" s="221" t="s">
        <v>55</v>
      </c>
      <c r="G1045" s="222" t="str">
        <f t="shared" si="16"/>
        <v xml:space="preserve">MARKER, PERMANENT, bullet type, black, </v>
      </c>
      <c r="H1045" s="227"/>
      <c r="I1045" s="268">
        <v>200</v>
      </c>
      <c r="J1045" s="269" t="s">
        <v>44</v>
      </c>
      <c r="K1045" s="270">
        <v>26.4</v>
      </c>
      <c r="L1045" s="256">
        <f>Table260616263656667686970717273747577787980818283757_34[[#This Row],[unit Price]]*Table260616263656667686970717273747577787980818283757_34[[#This Row],[TOTAL QUANTITY
(2021 Proposal)]]</f>
        <v>5280</v>
      </c>
      <c r="M1045" s="271">
        <v>50</v>
      </c>
      <c r="N1045" s="258">
        <v>1320</v>
      </c>
      <c r="O1045" s="272">
        <v>50</v>
      </c>
      <c r="P1045" s="260">
        <v>1320</v>
      </c>
      <c r="Q1045" s="296">
        <v>50</v>
      </c>
      <c r="R1045" s="258">
        <v>1320</v>
      </c>
      <c r="S1045" s="272">
        <v>50</v>
      </c>
      <c r="T1045" s="289">
        <v>1320</v>
      </c>
      <c r="U1045" s="290"/>
      <c r="V1045" s="291"/>
    </row>
    <row r="1046" spans="1:22" ht="24">
      <c r="A1046" s="216" t="s">
        <v>68</v>
      </c>
      <c r="B1046" s="312">
        <v>1040401000</v>
      </c>
      <c r="C1046" s="237" t="s">
        <v>631</v>
      </c>
      <c r="D1046" s="224"/>
      <c r="E1046" s="220" t="s">
        <v>1009</v>
      </c>
      <c r="F1046" s="221" t="s">
        <v>55</v>
      </c>
      <c r="G1046" s="222" t="str">
        <f t="shared" si="16"/>
        <v xml:space="preserve">MARKER, PERMANENT, bullet type, black, </v>
      </c>
      <c r="H1046" s="223"/>
      <c r="I1046" s="253">
        <v>36</v>
      </c>
      <c r="J1046" s="254" t="s">
        <v>44</v>
      </c>
      <c r="K1046" s="261">
        <v>26.4</v>
      </c>
      <c r="L1046" s="256">
        <f>Table260616263656667686970717273747577787980818283757_34[[#This Row],[unit Price]]*Table260616263656667686970717273747577787980818283757_34[[#This Row],[TOTAL QUANTITY
(2021 Proposal)]]</f>
        <v>950.4</v>
      </c>
      <c r="M1046" s="257">
        <v>9</v>
      </c>
      <c r="N1046" s="258">
        <v>237.6</v>
      </c>
      <c r="O1046" s="259">
        <v>9</v>
      </c>
      <c r="P1046" s="260">
        <v>237.6</v>
      </c>
      <c r="Q1046" s="288">
        <v>9</v>
      </c>
      <c r="R1046" s="258">
        <v>237.6</v>
      </c>
      <c r="S1046" s="259">
        <v>9</v>
      </c>
      <c r="T1046" s="289">
        <v>237.6</v>
      </c>
      <c r="U1046" s="290"/>
      <c r="V1046" s="291"/>
    </row>
    <row r="1047" spans="1:22">
      <c r="A1047" s="216" t="s">
        <v>68</v>
      </c>
      <c r="B1047" s="312">
        <v>1040407000</v>
      </c>
      <c r="C1047" s="237" t="s">
        <v>687</v>
      </c>
      <c r="D1047" s="224"/>
      <c r="E1047" s="220" t="s">
        <v>1010</v>
      </c>
      <c r="F1047" s="221" t="s">
        <v>1010</v>
      </c>
      <c r="G1047" s="222" t="str">
        <f t="shared" si="16"/>
        <v>Methanol, Methanol</v>
      </c>
      <c r="H1047" s="223"/>
      <c r="I1047" s="253">
        <v>1</v>
      </c>
      <c r="J1047" s="254" t="s">
        <v>91</v>
      </c>
      <c r="K1047" s="261">
        <v>1880</v>
      </c>
      <c r="L1047" s="256">
        <f>Table260616263656667686970717273747577787980818283757_34[[#This Row],[unit Price]]*Table260616263656667686970717273747577787980818283757_34[[#This Row],[TOTAL QUANTITY
(2021 Proposal)]]</f>
        <v>1880</v>
      </c>
      <c r="M1047" s="257">
        <v>1</v>
      </c>
      <c r="N1047" s="258">
        <v>1880</v>
      </c>
      <c r="O1047" s="259"/>
      <c r="P1047" s="260" t="s">
        <v>55</v>
      </c>
      <c r="Q1047" s="288"/>
      <c r="R1047" s="258" t="s">
        <v>55</v>
      </c>
      <c r="S1047" s="259"/>
      <c r="T1047" s="289" t="s">
        <v>55</v>
      </c>
      <c r="U1047" s="290"/>
      <c r="V1047" s="291"/>
    </row>
    <row r="1048" spans="1:22">
      <c r="A1048" s="216" t="s">
        <v>63</v>
      </c>
      <c r="B1048" s="312">
        <v>1040407000</v>
      </c>
      <c r="C1048" s="237" t="s">
        <v>687</v>
      </c>
      <c r="D1048" s="224"/>
      <c r="E1048" s="220" t="s">
        <v>1011</v>
      </c>
      <c r="F1048" s="221" t="s">
        <v>1012</v>
      </c>
      <c r="G1048" s="222" t="str">
        <f t="shared" si="16"/>
        <v>Micropore, Micropore 1"</v>
      </c>
      <c r="H1048" s="227">
        <v>712</v>
      </c>
      <c r="I1048" s="268">
        <v>1200</v>
      </c>
      <c r="J1048" s="269" t="s">
        <v>627</v>
      </c>
      <c r="K1048" s="270">
        <v>900</v>
      </c>
      <c r="L1048" s="256">
        <f>Table260616263656667686970717273747577787980818283757_34[[#This Row],[unit Price]]*Table260616263656667686970717273747577787980818283757_34[[#This Row],[TOTAL QUANTITY
(2021 Proposal)]]</f>
        <v>1080000</v>
      </c>
      <c r="M1048" s="271">
        <v>300</v>
      </c>
      <c r="N1048" s="258">
        <v>270000</v>
      </c>
      <c r="O1048" s="272">
        <v>300</v>
      </c>
      <c r="P1048" s="260">
        <v>270000</v>
      </c>
      <c r="Q1048" s="296">
        <v>300</v>
      </c>
      <c r="R1048" s="258">
        <v>270000</v>
      </c>
      <c r="S1048" s="272">
        <v>300</v>
      </c>
      <c r="T1048" s="289">
        <v>270000</v>
      </c>
      <c r="U1048" s="290"/>
      <c r="V1048" s="291"/>
    </row>
    <row r="1049" spans="1:22">
      <c r="A1049" s="216" t="s">
        <v>68</v>
      </c>
      <c r="B1049" s="312">
        <v>1040407000</v>
      </c>
      <c r="C1049" s="237" t="s">
        <v>687</v>
      </c>
      <c r="D1049" s="224"/>
      <c r="E1049" s="220" t="s">
        <v>1011</v>
      </c>
      <c r="F1049" s="221" t="s">
        <v>1012</v>
      </c>
      <c r="G1049" s="222" t="str">
        <f t="shared" si="16"/>
        <v>Micropore, Micropore 1"</v>
      </c>
      <c r="H1049" s="223"/>
      <c r="I1049" s="253">
        <v>4</v>
      </c>
      <c r="J1049" s="254" t="s">
        <v>627</v>
      </c>
      <c r="K1049" s="261">
        <v>900</v>
      </c>
      <c r="L1049" s="256">
        <f>Table260616263656667686970717273747577787980818283757_34[[#This Row],[unit Price]]*Table260616263656667686970717273747577787980818283757_34[[#This Row],[TOTAL QUANTITY
(2021 Proposal)]]</f>
        <v>3600</v>
      </c>
      <c r="M1049" s="257">
        <v>1</v>
      </c>
      <c r="N1049" s="258">
        <v>900</v>
      </c>
      <c r="O1049" s="259">
        <v>1</v>
      </c>
      <c r="P1049" s="260">
        <v>900</v>
      </c>
      <c r="Q1049" s="288">
        <v>1</v>
      </c>
      <c r="R1049" s="258">
        <v>900</v>
      </c>
      <c r="S1049" s="259">
        <v>1</v>
      </c>
      <c r="T1049" s="289">
        <v>900</v>
      </c>
      <c r="U1049" s="290"/>
      <c r="V1049" s="291"/>
    </row>
    <row r="1050" spans="1:22">
      <c r="A1050" s="216" t="s">
        <v>63</v>
      </c>
      <c r="B1050" s="312">
        <v>1040407000</v>
      </c>
      <c r="C1050" s="237" t="s">
        <v>687</v>
      </c>
      <c r="D1050" s="224"/>
      <c r="E1050" s="220" t="s">
        <v>1013</v>
      </c>
      <c r="F1050" s="221" t="s">
        <v>55</v>
      </c>
      <c r="G1050" s="222" t="str">
        <f t="shared" si="16"/>
        <v xml:space="preserve">Micropore 1/2', </v>
      </c>
      <c r="H1050" s="227">
        <v>0</v>
      </c>
      <c r="I1050" s="268">
        <v>500</v>
      </c>
      <c r="J1050" s="269" t="s">
        <v>627</v>
      </c>
      <c r="K1050" s="270">
        <v>2846</v>
      </c>
      <c r="L1050" s="256">
        <f>Table260616263656667686970717273747577787980818283757_34[[#This Row],[unit Price]]*Table260616263656667686970717273747577787980818283757_34[[#This Row],[TOTAL QUANTITY
(2021 Proposal)]]</f>
        <v>1423000</v>
      </c>
      <c r="M1050" s="271">
        <v>125</v>
      </c>
      <c r="N1050" s="258">
        <v>355750</v>
      </c>
      <c r="O1050" s="272">
        <v>125</v>
      </c>
      <c r="P1050" s="260">
        <v>355750</v>
      </c>
      <c r="Q1050" s="296">
        <v>125</v>
      </c>
      <c r="R1050" s="258">
        <v>355750</v>
      </c>
      <c r="S1050" s="272">
        <v>125</v>
      </c>
      <c r="T1050" s="289">
        <v>355750</v>
      </c>
      <c r="U1050" s="290"/>
      <c r="V1050" s="291"/>
    </row>
    <row r="1051" spans="1:22">
      <c r="A1051" s="216" t="s">
        <v>63</v>
      </c>
      <c r="B1051" s="312">
        <v>1040407000</v>
      </c>
      <c r="C1051" s="237" t="s">
        <v>687</v>
      </c>
      <c r="D1051" s="224"/>
      <c r="E1051" s="220" t="s">
        <v>1014</v>
      </c>
      <c r="F1051" s="221" t="s">
        <v>55</v>
      </c>
      <c r="G1051" s="222" t="str">
        <f t="shared" si="16"/>
        <v xml:space="preserve">Microset Braun, </v>
      </c>
      <c r="H1051" s="227">
        <v>324</v>
      </c>
      <c r="I1051" s="268">
        <v>25</v>
      </c>
      <c r="J1051" s="269" t="s">
        <v>627</v>
      </c>
      <c r="K1051" s="270">
        <v>10800</v>
      </c>
      <c r="L1051" s="256">
        <f>Table260616263656667686970717273747577787980818283757_34[[#This Row],[unit Price]]*Table260616263656667686970717273747577787980818283757_34[[#This Row],[TOTAL QUANTITY
(2021 Proposal)]]</f>
        <v>270000</v>
      </c>
      <c r="M1051" s="271">
        <v>6</v>
      </c>
      <c r="N1051" s="258">
        <v>64800</v>
      </c>
      <c r="O1051" s="272">
        <v>6</v>
      </c>
      <c r="P1051" s="260">
        <v>64800</v>
      </c>
      <c r="Q1051" s="296">
        <v>6</v>
      </c>
      <c r="R1051" s="258">
        <v>64800</v>
      </c>
      <c r="S1051" s="272">
        <v>7</v>
      </c>
      <c r="T1051" s="289">
        <v>75600</v>
      </c>
      <c r="U1051" s="290"/>
      <c r="V1051" s="291"/>
    </row>
    <row r="1052" spans="1:22">
      <c r="A1052" s="216" t="s">
        <v>68</v>
      </c>
      <c r="B1052" s="312">
        <v>1040407000</v>
      </c>
      <c r="C1052" s="237" t="s">
        <v>687</v>
      </c>
      <c r="D1052" s="224"/>
      <c r="E1052" s="220" t="s">
        <v>1015</v>
      </c>
      <c r="F1052" s="221" t="s">
        <v>1015</v>
      </c>
      <c r="G1052" s="222" t="str">
        <f t="shared" si="16"/>
        <v>Microtainer tube, Microtainer tube</v>
      </c>
      <c r="H1052" s="223"/>
      <c r="I1052" s="253">
        <v>4</v>
      </c>
      <c r="J1052" s="254" t="s">
        <v>627</v>
      </c>
      <c r="K1052" s="261">
        <v>1500</v>
      </c>
      <c r="L1052" s="256">
        <f>Table260616263656667686970717273747577787980818283757_34[[#This Row],[unit Price]]*Table260616263656667686970717273747577787980818283757_34[[#This Row],[TOTAL QUANTITY
(2021 Proposal)]]</f>
        <v>6000</v>
      </c>
      <c r="M1052" s="257">
        <v>1</v>
      </c>
      <c r="N1052" s="258">
        <v>1500</v>
      </c>
      <c r="O1052" s="259">
        <v>1</v>
      </c>
      <c r="P1052" s="260">
        <v>1500</v>
      </c>
      <c r="Q1052" s="288">
        <v>1</v>
      </c>
      <c r="R1052" s="258">
        <v>1500</v>
      </c>
      <c r="S1052" s="259">
        <v>1</v>
      </c>
      <c r="T1052" s="289">
        <v>1500</v>
      </c>
      <c r="U1052" s="290"/>
      <c r="V1052" s="291"/>
    </row>
    <row r="1053" spans="1:22">
      <c r="A1053" s="216" t="s">
        <v>63</v>
      </c>
      <c r="B1053" s="312">
        <v>1040407000</v>
      </c>
      <c r="C1053" s="237" t="s">
        <v>687</v>
      </c>
      <c r="D1053" s="224"/>
      <c r="E1053" s="220" t="s">
        <v>1016</v>
      </c>
      <c r="F1053" s="221" t="s">
        <v>55</v>
      </c>
      <c r="G1053" s="222" t="str">
        <f t="shared" si="16"/>
        <v xml:space="preserve">Miller Laryngoscope, </v>
      </c>
      <c r="H1053" s="227"/>
      <c r="I1053" s="268">
        <v>1</v>
      </c>
      <c r="J1053" s="269" t="s">
        <v>36</v>
      </c>
      <c r="K1053" s="270">
        <v>900</v>
      </c>
      <c r="L1053" s="256">
        <f>Table260616263656667686970717273747577787980818283757_34[[#This Row],[unit Price]]*Table260616263656667686970717273747577787980818283757_34[[#This Row],[TOTAL QUANTITY
(2021 Proposal)]]</f>
        <v>900</v>
      </c>
      <c r="M1053" s="271">
        <v>1</v>
      </c>
      <c r="N1053" s="258">
        <v>900</v>
      </c>
      <c r="O1053" s="272"/>
      <c r="P1053" s="260" t="s">
        <v>55</v>
      </c>
      <c r="Q1053" s="296"/>
      <c r="R1053" s="258" t="s">
        <v>55</v>
      </c>
      <c r="S1053" s="272"/>
      <c r="T1053" s="289" t="s">
        <v>55</v>
      </c>
      <c r="U1053" s="290"/>
      <c r="V1053" s="291"/>
    </row>
    <row r="1054" spans="1:22">
      <c r="A1054" s="216" t="s">
        <v>68</v>
      </c>
      <c r="B1054" s="312">
        <v>1040407000</v>
      </c>
      <c r="C1054" s="237" t="s">
        <v>687</v>
      </c>
      <c r="D1054" s="224"/>
      <c r="E1054" s="220" t="s">
        <v>1017</v>
      </c>
      <c r="F1054" s="221" t="s">
        <v>1017</v>
      </c>
      <c r="G1054" s="222" t="str">
        <f t="shared" si="16"/>
        <v xml:space="preserve">NBS kit expanded , NBS kit expanded </v>
      </c>
      <c r="H1054" s="223"/>
      <c r="I1054" s="253">
        <v>600</v>
      </c>
      <c r="J1054" s="254" t="s">
        <v>1018</v>
      </c>
      <c r="K1054" s="261">
        <v>1550</v>
      </c>
      <c r="L1054" s="256">
        <f>Table260616263656667686970717273747577787980818283757_34[[#This Row],[unit Price]]*Table260616263656667686970717273747577787980818283757_34[[#This Row],[TOTAL QUANTITY
(2021 Proposal)]]</f>
        <v>930000</v>
      </c>
      <c r="M1054" s="257">
        <v>150</v>
      </c>
      <c r="N1054" s="258">
        <v>232500</v>
      </c>
      <c r="O1054" s="259">
        <v>150</v>
      </c>
      <c r="P1054" s="260">
        <v>232500</v>
      </c>
      <c r="Q1054" s="288">
        <v>150</v>
      </c>
      <c r="R1054" s="258">
        <v>232500</v>
      </c>
      <c r="S1054" s="259">
        <v>150</v>
      </c>
      <c r="T1054" s="289">
        <v>232500</v>
      </c>
      <c r="U1054" s="290"/>
      <c r="V1054" s="291"/>
    </row>
    <row r="1055" spans="1:22">
      <c r="A1055" s="216" t="s">
        <v>63</v>
      </c>
      <c r="B1055" s="312">
        <v>1040407000</v>
      </c>
      <c r="C1055" s="237" t="s">
        <v>687</v>
      </c>
      <c r="D1055" s="224"/>
      <c r="E1055" s="220" t="s">
        <v>1019</v>
      </c>
      <c r="F1055" s="221" t="s">
        <v>55</v>
      </c>
      <c r="G1055" s="222" t="str">
        <f t="shared" si="16"/>
        <v xml:space="preserve">Nebulizing Kit Adult, </v>
      </c>
      <c r="H1055" s="227">
        <v>174</v>
      </c>
      <c r="I1055" s="268">
        <v>400</v>
      </c>
      <c r="J1055" s="269" t="s">
        <v>627</v>
      </c>
      <c r="K1055" s="270">
        <v>2625</v>
      </c>
      <c r="L1055" s="256">
        <f>Table260616263656667686970717273747577787980818283757_34[[#This Row],[unit Price]]*Table260616263656667686970717273747577787980818283757_34[[#This Row],[TOTAL QUANTITY
(2021 Proposal)]]</f>
        <v>1050000</v>
      </c>
      <c r="M1055" s="271">
        <v>100</v>
      </c>
      <c r="N1055" s="258">
        <v>262500</v>
      </c>
      <c r="O1055" s="272">
        <v>100</v>
      </c>
      <c r="P1055" s="260">
        <v>262500</v>
      </c>
      <c r="Q1055" s="296">
        <v>100</v>
      </c>
      <c r="R1055" s="258">
        <v>262500</v>
      </c>
      <c r="S1055" s="272">
        <v>100</v>
      </c>
      <c r="T1055" s="289">
        <v>262500</v>
      </c>
      <c r="U1055" s="290"/>
      <c r="V1055" s="291"/>
    </row>
    <row r="1056" spans="1:22">
      <c r="A1056" s="216" t="s">
        <v>63</v>
      </c>
      <c r="B1056" s="312">
        <v>1040407000</v>
      </c>
      <c r="C1056" s="237" t="s">
        <v>687</v>
      </c>
      <c r="D1056" s="224"/>
      <c r="E1056" s="220" t="s">
        <v>1020</v>
      </c>
      <c r="F1056" s="221" t="s">
        <v>55</v>
      </c>
      <c r="G1056" s="222" t="str">
        <f t="shared" si="16"/>
        <v xml:space="preserve">Nebulizing Kit Pedia, </v>
      </c>
      <c r="H1056" s="227">
        <v>94</v>
      </c>
      <c r="I1056" s="268">
        <v>300</v>
      </c>
      <c r="J1056" s="269" t="s">
        <v>627</v>
      </c>
      <c r="K1056" s="270">
        <v>2625</v>
      </c>
      <c r="L1056" s="256">
        <f>Table260616263656667686970717273747577787980818283757_34[[#This Row],[unit Price]]*Table260616263656667686970717273747577787980818283757_34[[#This Row],[TOTAL QUANTITY
(2021 Proposal)]]</f>
        <v>787500</v>
      </c>
      <c r="M1056" s="271">
        <v>75</v>
      </c>
      <c r="N1056" s="258">
        <v>196875</v>
      </c>
      <c r="O1056" s="272">
        <v>75</v>
      </c>
      <c r="P1056" s="260">
        <v>196875</v>
      </c>
      <c r="Q1056" s="296">
        <v>75</v>
      </c>
      <c r="R1056" s="258">
        <v>196875</v>
      </c>
      <c r="S1056" s="272">
        <v>75</v>
      </c>
      <c r="T1056" s="289">
        <v>196875</v>
      </c>
      <c r="U1056" s="290"/>
      <c r="V1056" s="291"/>
    </row>
    <row r="1057" spans="1:22">
      <c r="A1057" s="216" t="s">
        <v>63</v>
      </c>
      <c r="B1057" s="312">
        <v>1040407000</v>
      </c>
      <c r="C1057" s="237" t="s">
        <v>687</v>
      </c>
      <c r="D1057" s="224"/>
      <c r="E1057" s="220" t="s">
        <v>1021</v>
      </c>
      <c r="F1057" s="221" t="s">
        <v>1022</v>
      </c>
      <c r="G1057" s="222" t="str">
        <f t="shared" si="16"/>
        <v>NGT, NGT Silicone FR 12</v>
      </c>
      <c r="H1057" s="227">
        <v>16</v>
      </c>
      <c r="I1057" s="268">
        <v>30</v>
      </c>
      <c r="J1057" s="269" t="s">
        <v>44</v>
      </c>
      <c r="K1057" s="270">
        <v>290</v>
      </c>
      <c r="L1057" s="256">
        <f>Table260616263656667686970717273747577787980818283757_34[[#This Row],[unit Price]]*Table260616263656667686970717273747577787980818283757_34[[#This Row],[TOTAL QUANTITY
(2021 Proposal)]]</f>
        <v>8700</v>
      </c>
      <c r="M1057" s="271">
        <v>10</v>
      </c>
      <c r="N1057" s="258">
        <v>2900</v>
      </c>
      <c r="O1057" s="272">
        <v>5</v>
      </c>
      <c r="P1057" s="260">
        <v>1450</v>
      </c>
      <c r="Q1057" s="296">
        <v>10</v>
      </c>
      <c r="R1057" s="258">
        <v>2900</v>
      </c>
      <c r="S1057" s="272">
        <v>5</v>
      </c>
      <c r="T1057" s="289">
        <v>1450</v>
      </c>
      <c r="U1057" s="290"/>
      <c r="V1057" s="291"/>
    </row>
    <row r="1058" spans="1:22">
      <c r="A1058" s="216" t="s">
        <v>63</v>
      </c>
      <c r="B1058" s="312">
        <v>1040407000</v>
      </c>
      <c r="C1058" s="237" t="s">
        <v>687</v>
      </c>
      <c r="D1058" s="224"/>
      <c r="E1058" s="225" t="s">
        <v>1021</v>
      </c>
      <c r="F1058" s="226" t="s">
        <v>1023</v>
      </c>
      <c r="G1058" s="222" t="str">
        <f t="shared" si="16"/>
        <v xml:space="preserve">NGT, NGT Silicone FR 14, 15's </v>
      </c>
      <c r="H1058" s="227">
        <v>45</v>
      </c>
      <c r="I1058" s="268">
        <v>30</v>
      </c>
      <c r="J1058" s="269" t="s">
        <v>627</v>
      </c>
      <c r="K1058" s="270">
        <v>600</v>
      </c>
      <c r="L1058" s="256">
        <f>Table260616263656667686970717273747577787980818283757_34[[#This Row],[unit Price]]*Table260616263656667686970717273747577787980818283757_34[[#This Row],[TOTAL QUANTITY
(2021 Proposal)]]</f>
        <v>18000</v>
      </c>
      <c r="M1058" s="271">
        <v>10</v>
      </c>
      <c r="N1058" s="258">
        <v>6000</v>
      </c>
      <c r="O1058" s="272">
        <v>5</v>
      </c>
      <c r="P1058" s="260">
        <v>3000</v>
      </c>
      <c r="Q1058" s="296">
        <v>10</v>
      </c>
      <c r="R1058" s="258">
        <v>6000</v>
      </c>
      <c r="S1058" s="272">
        <v>5</v>
      </c>
      <c r="T1058" s="289">
        <v>3000</v>
      </c>
      <c r="U1058" s="290"/>
      <c r="V1058" s="291"/>
    </row>
    <row r="1059" spans="1:22">
      <c r="A1059" s="216" t="s">
        <v>63</v>
      </c>
      <c r="B1059" s="312">
        <v>1040407000</v>
      </c>
      <c r="C1059" s="237" t="s">
        <v>687</v>
      </c>
      <c r="D1059" s="224"/>
      <c r="E1059" s="225" t="s">
        <v>1021</v>
      </c>
      <c r="F1059" s="226" t="s">
        <v>1024</v>
      </c>
      <c r="G1059" s="222" t="str">
        <f t="shared" si="16"/>
        <v>NGT, NGT Silicone FR 16</v>
      </c>
      <c r="H1059" s="227"/>
      <c r="I1059" s="268">
        <v>100</v>
      </c>
      <c r="J1059" s="269" t="s">
        <v>44</v>
      </c>
      <c r="K1059" s="270">
        <v>280</v>
      </c>
      <c r="L1059" s="256">
        <f>Table260616263656667686970717273747577787980818283757_34[[#This Row],[unit Price]]*Table260616263656667686970717273747577787980818283757_34[[#This Row],[TOTAL QUANTITY
(2021 Proposal)]]</f>
        <v>28000</v>
      </c>
      <c r="M1059" s="271">
        <v>25</v>
      </c>
      <c r="N1059" s="258">
        <v>7000</v>
      </c>
      <c r="O1059" s="272">
        <v>25</v>
      </c>
      <c r="P1059" s="260">
        <v>7000</v>
      </c>
      <c r="Q1059" s="296">
        <v>25</v>
      </c>
      <c r="R1059" s="258">
        <v>7000</v>
      </c>
      <c r="S1059" s="272">
        <v>25</v>
      </c>
      <c r="T1059" s="289">
        <v>7000</v>
      </c>
      <c r="U1059" s="290"/>
      <c r="V1059" s="291"/>
    </row>
    <row r="1060" spans="1:22">
      <c r="A1060" s="216" t="s">
        <v>63</v>
      </c>
      <c r="B1060" s="312">
        <v>1040407000</v>
      </c>
      <c r="C1060" s="237" t="s">
        <v>687</v>
      </c>
      <c r="D1060" s="224"/>
      <c r="E1060" s="225" t="s">
        <v>1021</v>
      </c>
      <c r="F1060" s="226" t="s">
        <v>1025</v>
      </c>
      <c r="G1060" s="222" t="str">
        <f t="shared" si="16"/>
        <v>NGT, NGT Silicone FR 18</v>
      </c>
      <c r="H1060" s="227"/>
      <c r="I1060" s="268">
        <v>50</v>
      </c>
      <c r="J1060" s="269" t="s">
        <v>44</v>
      </c>
      <c r="K1060" s="270">
        <v>290</v>
      </c>
      <c r="L1060" s="256">
        <f>Table260616263656667686970717273747577787980818283757_34[[#This Row],[unit Price]]*Table260616263656667686970717273747577787980818283757_34[[#This Row],[TOTAL QUANTITY
(2021 Proposal)]]</f>
        <v>14500</v>
      </c>
      <c r="M1060" s="271">
        <v>15</v>
      </c>
      <c r="N1060" s="258">
        <v>4350</v>
      </c>
      <c r="O1060" s="272">
        <v>15</v>
      </c>
      <c r="P1060" s="260">
        <v>4350</v>
      </c>
      <c r="Q1060" s="296">
        <v>10</v>
      </c>
      <c r="R1060" s="258">
        <v>2900</v>
      </c>
      <c r="S1060" s="272">
        <v>10</v>
      </c>
      <c r="T1060" s="289">
        <v>2900</v>
      </c>
      <c r="U1060" s="290"/>
      <c r="V1060" s="291"/>
    </row>
    <row r="1061" spans="1:22">
      <c r="A1061" s="216" t="s">
        <v>68</v>
      </c>
      <c r="B1061" s="312">
        <v>1040407000</v>
      </c>
      <c r="C1061" s="237" t="s">
        <v>687</v>
      </c>
      <c r="D1061" s="224"/>
      <c r="E1061" s="225" t="s">
        <v>1026</v>
      </c>
      <c r="F1061" s="226" t="s">
        <v>1027</v>
      </c>
      <c r="G1061" s="222" t="str">
        <f t="shared" si="16"/>
        <v>Normal Erba, Erba Normal</v>
      </c>
      <c r="H1061" s="223"/>
      <c r="I1061" s="253">
        <v>2</v>
      </c>
      <c r="J1061" s="254" t="s">
        <v>875</v>
      </c>
      <c r="K1061" s="261">
        <v>2500</v>
      </c>
      <c r="L1061" s="256">
        <f>Table260616263656667686970717273747577787980818283757_34[[#This Row],[unit Price]]*Table260616263656667686970717273747577787980818283757_34[[#This Row],[TOTAL QUANTITY
(2021 Proposal)]]</f>
        <v>5000</v>
      </c>
      <c r="M1061" s="257">
        <v>1</v>
      </c>
      <c r="N1061" s="258">
        <v>2500</v>
      </c>
      <c r="O1061" s="259"/>
      <c r="P1061" s="260" t="s">
        <v>55</v>
      </c>
      <c r="Q1061" s="288">
        <v>1</v>
      </c>
      <c r="R1061" s="258">
        <v>2500</v>
      </c>
      <c r="S1061" s="259"/>
      <c r="T1061" s="289" t="s">
        <v>55</v>
      </c>
      <c r="U1061" s="290"/>
      <c r="V1061" s="291"/>
    </row>
    <row r="1062" spans="1:22" ht="24">
      <c r="A1062" s="216" t="s">
        <v>68</v>
      </c>
      <c r="B1062" s="312">
        <v>1040407000</v>
      </c>
      <c r="C1062" s="237" t="s">
        <v>687</v>
      </c>
      <c r="D1062" s="224"/>
      <c r="E1062" s="225" t="s">
        <v>1028</v>
      </c>
      <c r="F1062" s="226" t="s">
        <v>1028</v>
      </c>
      <c r="G1062" s="222" t="str">
        <f t="shared" si="16"/>
        <v>NSS (Normal Saline Solution), NSS (Normal Saline Solution)</v>
      </c>
      <c r="H1062" s="223"/>
      <c r="I1062" s="253">
        <v>1</v>
      </c>
      <c r="J1062" s="346" t="s">
        <v>91</v>
      </c>
      <c r="K1062" s="261">
        <v>2000</v>
      </c>
      <c r="L1062" s="256">
        <f>Table260616263656667686970717273747577787980818283757_34[[#This Row],[unit Price]]*Table260616263656667686970717273747577787980818283757_34[[#This Row],[TOTAL QUANTITY
(2021 Proposal)]]</f>
        <v>2000</v>
      </c>
      <c r="M1062" s="257">
        <v>1</v>
      </c>
      <c r="N1062" s="258">
        <v>2000</v>
      </c>
      <c r="O1062" s="259"/>
      <c r="P1062" s="260" t="s">
        <v>55</v>
      </c>
      <c r="Q1062" s="288"/>
      <c r="R1062" s="258" t="s">
        <v>55</v>
      </c>
      <c r="S1062" s="259"/>
      <c r="T1062" s="289" t="s">
        <v>55</v>
      </c>
      <c r="U1062" s="290"/>
      <c r="V1062" s="291"/>
    </row>
    <row r="1063" spans="1:22">
      <c r="A1063" s="216" t="s">
        <v>63</v>
      </c>
      <c r="B1063" s="312">
        <v>1040407000</v>
      </c>
      <c r="C1063" s="237" t="s">
        <v>687</v>
      </c>
      <c r="D1063" s="224"/>
      <c r="E1063" s="225" t="s">
        <v>1029</v>
      </c>
      <c r="F1063" s="226" t="s">
        <v>55</v>
      </c>
      <c r="G1063" s="222" t="str">
        <f t="shared" si="16"/>
        <v xml:space="preserve">Nylon 3/0 Cutting , </v>
      </c>
      <c r="H1063" s="227">
        <v>11</v>
      </c>
      <c r="I1063" s="268">
        <v>12</v>
      </c>
      <c r="J1063" s="269" t="s">
        <v>627</v>
      </c>
      <c r="K1063" s="270">
        <v>120</v>
      </c>
      <c r="L1063" s="256">
        <f>Table260616263656667686970717273747577787980818283757_34[[#This Row],[unit Price]]*Table260616263656667686970717273747577787980818283757_34[[#This Row],[TOTAL QUANTITY
(2021 Proposal)]]</f>
        <v>1440</v>
      </c>
      <c r="M1063" s="271">
        <v>3</v>
      </c>
      <c r="N1063" s="258">
        <v>360</v>
      </c>
      <c r="O1063" s="272">
        <v>3</v>
      </c>
      <c r="P1063" s="260">
        <v>360</v>
      </c>
      <c r="Q1063" s="296">
        <v>3</v>
      </c>
      <c r="R1063" s="258">
        <v>360</v>
      </c>
      <c r="S1063" s="272">
        <v>3</v>
      </c>
      <c r="T1063" s="289">
        <v>360</v>
      </c>
      <c r="U1063" s="290"/>
      <c r="V1063" s="291"/>
    </row>
    <row r="1064" spans="1:22">
      <c r="A1064" s="216" t="s">
        <v>63</v>
      </c>
      <c r="B1064" s="312">
        <v>1040407000</v>
      </c>
      <c r="C1064" s="237" t="s">
        <v>687</v>
      </c>
      <c r="D1064" s="224"/>
      <c r="E1064" s="225" t="s">
        <v>1030</v>
      </c>
      <c r="F1064" s="226" t="s">
        <v>55</v>
      </c>
      <c r="G1064" s="222" t="str">
        <f t="shared" si="16"/>
        <v xml:space="preserve">Nylon 3/0 Cutting  , </v>
      </c>
      <c r="H1064" s="227"/>
      <c r="I1064" s="268">
        <v>12</v>
      </c>
      <c r="J1064" s="269" t="s">
        <v>627</v>
      </c>
      <c r="K1064" s="270">
        <v>450</v>
      </c>
      <c r="L1064" s="256">
        <f>Table260616263656667686970717273747577787980818283757_34[[#This Row],[unit Price]]*Table260616263656667686970717273747577787980818283757_34[[#This Row],[TOTAL QUANTITY
(2021 Proposal)]]</f>
        <v>5400</v>
      </c>
      <c r="M1064" s="271">
        <v>3</v>
      </c>
      <c r="N1064" s="258">
        <v>1350</v>
      </c>
      <c r="O1064" s="272">
        <v>3</v>
      </c>
      <c r="P1064" s="260">
        <v>1350</v>
      </c>
      <c r="Q1064" s="296">
        <v>3</v>
      </c>
      <c r="R1064" s="258">
        <v>1350</v>
      </c>
      <c r="S1064" s="272">
        <v>3</v>
      </c>
      <c r="T1064" s="289">
        <v>1350</v>
      </c>
      <c r="U1064" s="290"/>
      <c r="V1064" s="291"/>
    </row>
    <row r="1065" spans="1:22">
      <c r="A1065" s="216" t="s">
        <v>63</v>
      </c>
      <c r="B1065" s="312">
        <v>1040407000</v>
      </c>
      <c r="C1065" s="237" t="s">
        <v>687</v>
      </c>
      <c r="D1065" s="224"/>
      <c r="E1065" s="225" t="s">
        <v>1031</v>
      </c>
      <c r="F1065" s="226" t="s">
        <v>55</v>
      </c>
      <c r="G1065" s="222" t="str">
        <f t="shared" si="16"/>
        <v xml:space="preserve">Nylon 4/0 Cutting , </v>
      </c>
      <c r="H1065" s="227">
        <v>12</v>
      </c>
      <c r="I1065" s="268">
        <v>12</v>
      </c>
      <c r="J1065" s="269" t="s">
        <v>627</v>
      </c>
      <c r="K1065" s="270">
        <v>120</v>
      </c>
      <c r="L1065" s="256">
        <f>Table260616263656667686970717273747577787980818283757_34[[#This Row],[unit Price]]*Table260616263656667686970717273747577787980818283757_34[[#This Row],[TOTAL QUANTITY
(2021 Proposal)]]</f>
        <v>1440</v>
      </c>
      <c r="M1065" s="271">
        <v>3</v>
      </c>
      <c r="N1065" s="258">
        <v>360</v>
      </c>
      <c r="O1065" s="272">
        <v>3</v>
      </c>
      <c r="P1065" s="260">
        <v>360</v>
      </c>
      <c r="Q1065" s="296">
        <v>3</v>
      </c>
      <c r="R1065" s="258">
        <v>360</v>
      </c>
      <c r="S1065" s="272">
        <v>3</v>
      </c>
      <c r="T1065" s="289">
        <v>360</v>
      </c>
      <c r="U1065" s="290"/>
      <c r="V1065" s="291"/>
    </row>
    <row r="1066" spans="1:22">
      <c r="A1066" s="216" t="s">
        <v>63</v>
      </c>
      <c r="B1066" s="312">
        <v>1040407000</v>
      </c>
      <c r="C1066" s="237" t="s">
        <v>687</v>
      </c>
      <c r="D1066" s="224"/>
      <c r="E1066" s="225" t="s">
        <v>1032</v>
      </c>
      <c r="F1066" s="226" t="s">
        <v>55</v>
      </c>
      <c r="G1066" s="222" t="str">
        <f t="shared" si="16"/>
        <v xml:space="preserve">Nylon 5/0 Cutting , </v>
      </c>
      <c r="H1066" s="227">
        <v>24</v>
      </c>
      <c r="I1066" s="268">
        <v>25</v>
      </c>
      <c r="J1066" s="269" t="s">
        <v>627</v>
      </c>
      <c r="K1066" s="270">
        <v>480</v>
      </c>
      <c r="L1066" s="256">
        <f>Table260616263656667686970717273747577787980818283757_34[[#This Row],[unit Price]]*Table260616263656667686970717273747577787980818283757_34[[#This Row],[TOTAL QUANTITY
(2021 Proposal)]]</f>
        <v>12000</v>
      </c>
      <c r="M1066" s="271">
        <v>5</v>
      </c>
      <c r="N1066" s="258">
        <v>2400</v>
      </c>
      <c r="O1066" s="272">
        <v>5</v>
      </c>
      <c r="P1066" s="260">
        <v>2400</v>
      </c>
      <c r="Q1066" s="296">
        <v>5</v>
      </c>
      <c r="R1066" s="258">
        <v>2400</v>
      </c>
      <c r="S1066" s="272">
        <v>5</v>
      </c>
      <c r="T1066" s="289">
        <v>2400</v>
      </c>
      <c r="U1066" s="290"/>
      <c r="V1066" s="291"/>
    </row>
    <row r="1067" spans="1:22">
      <c r="A1067" s="216" t="s">
        <v>63</v>
      </c>
      <c r="B1067" s="312">
        <v>1040407000</v>
      </c>
      <c r="C1067" s="237" t="s">
        <v>687</v>
      </c>
      <c r="D1067" s="224"/>
      <c r="E1067" s="225" t="s">
        <v>1033</v>
      </c>
      <c r="F1067" s="226" t="s">
        <v>55</v>
      </c>
      <c r="G1067" s="222" t="str">
        <f t="shared" si="16"/>
        <v xml:space="preserve">Oxygen Cannula, Adult, </v>
      </c>
      <c r="H1067" s="227">
        <v>479</v>
      </c>
      <c r="I1067" s="268">
        <v>10</v>
      </c>
      <c r="J1067" s="269" t="s">
        <v>627</v>
      </c>
      <c r="K1067" s="270">
        <v>6000</v>
      </c>
      <c r="L1067" s="256">
        <f>Table260616263656667686970717273747577787980818283757_34[[#This Row],[unit Price]]*Table260616263656667686970717273747577787980818283757_34[[#This Row],[TOTAL QUANTITY
(2021 Proposal)]]</f>
        <v>60000</v>
      </c>
      <c r="M1067" s="271">
        <v>3</v>
      </c>
      <c r="N1067" s="258">
        <v>18000</v>
      </c>
      <c r="O1067" s="272">
        <v>3</v>
      </c>
      <c r="P1067" s="260">
        <v>18000</v>
      </c>
      <c r="Q1067" s="296">
        <v>2</v>
      </c>
      <c r="R1067" s="258">
        <v>12000</v>
      </c>
      <c r="S1067" s="272">
        <v>2</v>
      </c>
      <c r="T1067" s="289">
        <v>12000</v>
      </c>
      <c r="U1067" s="290"/>
      <c r="V1067" s="291"/>
    </row>
    <row r="1068" spans="1:22">
      <c r="A1068" s="216" t="s">
        <v>63</v>
      </c>
      <c r="B1068" s="312">
        <v>1040407000</v>
      </c>
      <c r="C1068" s="237" t="s">
        <v>687</v>
      </c>
      <c r="D1068" s="224"/>
      <c r="E1068" s="225" t="s">
        <v>1034</v>
      </c>
      <c r="F1068" s="226" t="s">
        <v>55</v>
      </c>
      <c r="G1068" s="222" t="str">
        <f t="shared" si="16"/>
        <v xml:space="preserve">Oxygen Cannula, Neonate, </v>
      </c>
      <c r="H1068" s="227">
        <v>4</v>
      </c>
      <c r="I1068" s="268">
        <v>1</v>
      </c>
      <c r="J1068" s="269" t="s">
        <v>627</v>
      </c>
      <c r="K1068" s="270">
        <v>6000</v>
      </c>
      <c r="L1068" s="256">
        <f>Table260616263656667686970717273747577787980818283757_34[[#This Row],[unit Price]]*Table260616263656667686970717273747577787980818283757_34[[#This Row],[TOTAL QUANTITY
(2021 Proposal)]]</f>
        <v>6000</v>
      </c>
      <c r="M1068" s="271">
        <v>1</v>
      </c>
      <c r="N1068" s="258">
        <v>6000</v>
      </c>
      <c r="O1068" s="272"/>
      <c r="P1068" s="260" t="s">
        <v>55</v>
      </c>
      <c r="Q1068" s="296"/>
      <c r="R1068" s="258" t="s">
        <v>55</v>
      </c>
      <c r="S1068" s="272"/>
      <c r="T1068" s="289" t="s">
        <v>55</v>
      </c>
      <c r="U1068" s="290"/>
      <c r="V1068" s="291"/>
    </row>
    <row r="1069" spans="1:22">
      <c r="A1069" s="216" t="s">
        <v>63</v>
      </c>
      <c r="B1069" s="312">
        <v>1040407000</v>
      </c>
      <c r="C1069" s="237" t="s">
        <v>687</v>
      </c>
      <c r="D1069" s="224"/>
      <c r="E1069" s="225" t="s">
        <v>1035</v>
      </c>
      <c r="F1069" s="226" t="s">
        <v>55</v>
      </c>
      <c r="G1069" s="222" t="str">
        <f t="shared" si="16"/>
        <v xml:space="preserve">Oxygen Cannula, Pedia, </v>
      </c>
      <c r="H1069" s="227">
        <v>94</v>
      </c>
      <c r="I1069" s="268">
        <v>8</v>
      </c>
      <c r="J1069" s="269" t="s">
        <v>627</v>
      </c>
      <c r="K1069" s="270">
        <v>9600</v>
      </c>
      <c r="L1069" s="256">
        <f>Table260616263656667686970717273747577787980818283757_34[[#This Row],[unit Price]]*Table260616263656667686970717273747577787980818283757_34[[#This Row],[TOTAL QUANTITY
(2021 Proposal)]]</f>
        <v>76800</v>
      </c>
      <c r="M1069" s="271">
        <v>2</v>
      </c>
      <c r="N1069" s="258">
        <v>19200</v>
      </c>
      <c r="O1069" s="272">
        <v>2</v>
      </c>
      <c r="P1069" s="260">
        <v>19200</v>
      </c>
      <c r="Q1069" s="296">
        <v>2</v>
      </c>
      <c r="R1069" s="258">
        <v>19200</v>
      </c>
      <c r="S1069" s="272">
        <v>2</v>
      </c>
      <c r="T1069" s="289">
        <v>19200</v>
      </c>
      <c r="U1069" s="290"/>
      <c r="V1069" s="291"/>
    </row>
    <row r="1070" spans="1:22">
      <c r="A1070" s="216" t="s">
        <v>63</v>
      </c>
      <c r="B1070" s="312">
        <v>1040407000</v>
      </c>
      <c r="C1070" s="237" t="s">
        <v>687</v>
      </c>
      <c r="D1070" s="224"/>
      <c r="E1070" s="225" t="s">
        <v>1036</v>
      </c>
      <c r="F1070" s="226" t="s">
        <v>55</v>
      </c>
      <c r="G1070" s="222" t="str">
        <f t="shared" si="16"/>
        <v xml:space="preserve">Oxygen Facemask, Adult, </v>
      </c>
      <c r="H1070" s="227">
        <v>87</v>
      </c>
      <c r="I1070" s="268">
        <v>300</v>
      </c>
      <c r="J1070" s="269" t="s">
        <v>44</v>
      </c>
      <c r="K1070" s="270">
        <v>144</v>
      </c>
      <c r="L1070" s="256">
        <f>Table260616263656667686970717273747577787980818283757_34[[#This Row],[unit Price]]*Table260616263656667686970717273747577787980818283757_34[[#This Row],[TOTAL QUANTITY
(2021 Proposal)]]</f>
        <v>43200</v>
      </c>
      <c r="M1070" s="271">
        <v>100</v>
      </c>
      <c r="N1070" s="258">
        <v>14400</v>
      </c>
      <c r="O1070" s="272">
        <v>100</v>
      </c>
      <c r="P1070" s="260">
        <v>14400</v>
      </c>
      <c r="Q1070" s="296">
        <v>50</v>
      </c>
      <c r="R1070" s="258">
        <v>7200</v>
      </c>
      <c r="S1070" s="272">
        <v>50</v>
      </c>
      <c r="T1070" s="289">
        <v>7200</v>
      </c>
      <c r="U1070" s="290"/>
      <c r="V1070" s="291"/>
    </row>
    <row r="1071" spans="1:22">
      <c r="A1071" s="216" t="s">
        <v>63</v>
      </c>
      <c r="B1071" s="312">
        <v>1040407000</v>
      </c>
      <c r="C1071" s="237" t="s">
        <v>687</v>
      </c>
      <c r="D1071" s="224"/>
      <c r="E1071" s="225" t="s">
        <v>1037</v>
      </c>
      <c r="F1071" s="226" t="s">
        <v>55</v>
      </c>
      <c r="G1071" s="222" t="str">
        <f t="shared" si="16"/>
        <v xml:space="preserve">Oxygen Facemask, Pedia, </v>
      </c>
      <c r="H1071" s="227">
        <v>64</v>
      </c>
      <c r="I1071" s="268">
        <v>200</v>
      </c>
      <c r="J1071" s="269" t="s">
        <v>44</v>
      </c>
      <c r="K1071" s="270">
        <v>108</v>
      </c>
      <c r="L1071" s="256">
        <f>Table260616263656667686970717273747577787980818283757_34[[#This Row],[unit Price]]*Table260616263656667686970717273747577787980818283757_34[[#This Row],[TOTAL QUANTITY
(2021 Proposal)]]</f>
        <v>21600</v>
      </c>
      <c r="M1071" s="271">
        <v>50</v>
      </c>
      <c r="N1071" s="258">
        <v>5400</v>
      </c>
      <c r="O1071" s="272">
        <v>50</v>
      </c>
      <c r="P1071" s="260">
        <v>5400</v>
      </c>
      <c r="Q1071" s="296">
        <v>50</v>
      </c>
      <c r="R1071" s="258">
        <v>5400</v>
      </c>
      <c r="S1071" s="272">
        <v>50</v>
      </c>
      <c r="T1071" s="289">
        <v>5400</v>
      </c>
      <c r="U1071" s="290"/>
      <c r="V1071" s="291"/>
    </row>
    <row r="1072" spans="1:22">
      <c r="A1072" s="216" t="s">
        <v>63</v>
      </c>
      <c r="B1072" s="312">
        <v>1040407000</v>
      </c>
      <c r="C1072" s="237" t="s">
        <v>687</v>
      </c>
      <c r="D1072" s="224"/>
      <c r="E1072" s="225" t="s">
        <v>788</v>
      </c>
      <c r="F1072" s="226" t="s">
        <v>55</v>
      </c>
      <c r="G1072" s="222" t="str">
        <f t="shared" si="16"/>
        <v xml:space="preserve">Patient Medication Tray, </v>
      </c>
      <c r="H1072" s="227"/>
      <c r="I1072" s="268">
        <v>10</v>
      </c>
      <c r="J1072" s="269" t="s">
        <v>44</v>
      </c>
      <c r="K1072" s="270">
        <v>2000</v>
      </c>
      <c r="L1072" s="256">
        <f>Table260616263656667686970717273747577787980818283757_34[[#This Row],[unit Price]]*Table260616263656667686970717273747577787980818283757_34[[#This Row],[TOTAL QUANTITY
(2021 Proposal)]]</f>
        <v>20000</v>
      </c>
      <c r="M1072" s="271"/>
      <c r="N1072" s="258" t="s">
        <v>55</v>
      </c>
      <c r="O1072" s="272">
        <v>10</v>
      </c>
      <c r="P1072" s="260">
        <v>20000</v>
      </c>
      <c r="Q1072" s="296"/>
      <c r="R1072" s="258" t="s">
        <v>55</v>
      </c>
      <c r="S1072" s="272"/>
      <c r="T1072" s="289" t="s">
        <v>55</v>
      </c>
      <c r="U1072" s="290"/>
      <c r="V1072" s="291"/>
    </row>
    <row r="1073" spans="1:22" ht="24">
      <c r="A1073" s="216" t="s">
        <v>68</v>
      </c>
      <c r="B1073" s="312">
        <v>1040407000</v>
      </c>
      <c r="C1073" s="237" t="s">
        <v>687</v>
      </c>
      <c r="D1073" s="224"/>
      <c r="E1073" s="225" t="s">
        <v>1038</v>
      </c>
      <c r="F1073" s="226" t="s">
        <v>1038</v>
      </c>
      <c r="G1073" s="222" t="str">
        <f t="shared" si="16"/>
        <v>Pediatric urine collector, 100/box, Pediatric urine collector, 100/box</v>
      </c>
      <c r="H1073" s="223"/>
      <c r="I1073" s="253">
        <v>8</v>
      </c>
      <c r="J1073" s="254" t="s">
        <v>627</v>
      </c>
      <c r="K1073" s="261">
        <v>800</v>
      </c>
      <c r="L1073" s="256">
        <f>Table260616263656667686970717273747577787980818283757_34[[#This Row],[unit Price]]*Table260616263656667686970717273747577787980818283757_34[[#This Row],[TOTAL QUANTITY
(2021 Proposal)]]</f>
        <v>6400</v>
      </c>
      <c r="M1073" s="257">
        <v>2</v>
      </c>
      <c r="N1073" s="258">
        <v>1600</v>
      </c>
      <c r="O1073" s="259">
        <v>2</v>
      </c>
      <c r="P1073" s="260">
        <v>1600</v>
      </c>
      <c r="Q1073" s="288">
        <v>2</v>
      </c>
      <c r="R1073" s="258">
        <v>1600</v>
      </c>
      <c r="S1073" s="259">
        <v>2</v>
      </c>
      <c r="T1073" s="289">
        <v>1600</v>
      </c>
      <c r="U1073" s="290"/>
      <c r="V1073" s="291"/>
    </row>
    <row r="1074" spans="1:22">
      <c r="A1074" s="216" t="s">
        <v>63</v>
      </c>
      <c r="B1074" s="312">
        <v>1040407000</v>
      </c>
      <c r="C1074" s="237" t="s">
        <v>687</v>
      </c>
      <c r="D1074" s="224"/>
      <c r="E1074" s="225" t="s">
        <v>1039</v>
      </c>
      <c r="F1074" s="226" t="s">
        <v>1039</v>
      </c>
      <c r="G1074" s="222" t="str">
        <f t="shared" si="16"/>
        <v>Penlight, Penlight</v>
      </c>
      <c r="H1074" s="227"/>
      <c r="I1074" s="268">
        <v>7</v>
      </c>
      <c r="J1074" s="269" t="s">
        <v>501</v>
      </c>
      <c r="K1074" s="270">
        <v>1000</v>
      </c>
      <c r="L1074" s="256">
        <f>Table260616263656667686970717273747577787980818283757_34[[#This Row],[unit Price]]*Table260616263656667686970717273747577787980818283757_34[[#This Row],[TOTAL QUANTITY
(2021 Proposal)]]</f>
        <v>7000</v>
      </c>
      <c r="M1074" s="271">
        <v>2</v>
      </c>
      <c r="N1074" s="258">
        <v>2000</v>
      </c>
      <c r="O1074" s="272">
        <v>2</v>
      </c>
      <c r="P1074" s="260">
        <v>2000</v>
      </c>
      <c r="Q1074" s="296">
        <v>2</v>
      </c>
      <c r="R1074" s="258">
        <v>2000</v>
      </c>
      <c r="S1074" s="272">
        <v>1</v>
      </c>
      <c r="T1074" s="289">
        <v>1000</v>
      </c>
      <c r="U1074" s="290"/>
      <c r="V1074" s="291"/>
    </row>
    <row r="1075" spans="1:22" ht="24">
      <c r="A1075" s="216" t="s">
        <v>938</v>
      </c>
      <c r="B1075" s="312">
        <v>1040407000</v>
      </c>
      <c r="C1075" s="237" t="s">
        <v>687</v>
      </c>
      <c r="D1075" s="224"/>
      <c r="E1075" s="225" t="s">
        <v>1040</v>
      </c>
      <c r="F1075" s="226" t="s">
        <v>1041</v>
      </c>
      <c r="G1075" s="222" t="str">
        <f t="shared" si="16"/>
        <v>Personal Protective Equipment, Cover all (blue)</v>
      </c>
      <c r="H1075" s="223"/>
      <c r="I1075" s="253">
        <v>1848</v>
      </c>
      <c r="J1075" s="254" t="s">
        <v>44</v>
      </c>
      <c r="K1075" s="261">
        <v>600</v>
      </c>
      <c r="L1075" s="256">
        <f>Table260616263656667686970717273747577787980818283757_34[[#This Row],[unit Price]]*Table260616263656667686970717273747577787980818283757_34[[#This Row],[TOTAL QUANTITY
(2021 Proposal)]]</f>
        <v>1108800</v>
      </c>
      <c r="M1075" s="257">
        <v>500</v>
      </c>
      <c r="N1075" s="258">
        <v>300000</v>
      </c>
      <c r="O1075" s="259">
        <v>500</v>
      </c>
      <c r="P1075" s="260">
        <v>300000</v>
      </c>
      <c r="Q1075" s="288">
        <v>500</v>
      </c>
      <c r="R1075" s="258">
        <v>300000</v>
      </c>
      <c r="S1075" s="259">
        <v>348</v>
      </c>
      <c r="T1075" s="289">
        <v>208800</v>
      </c>
      <c r="U1075" s="290"/>
      <c r="V1075" s="291"/>
    </row>
    <row r="1076" spans="1:22">
      <c r="A1076" s="216" t="s">
        <v>68</v>
      </c>
      <c r="B1076" s="312">
        <v>1040407000</v>
      </c>
      <c r="C1076" s="237" t="s">
        <v>687</v>
      </c>
      <c r="D1076" s="224"/>
      <c r="E1076" s="225" t="s">
        <v>1042</v>
      </c>
      <c r="F1076" s="226" t="s">
        <v>1043</v>
      </c>
      <c r="G1076" s="222" t="str">
        <f t="shared" si="16"/>
        <v>Pregnancy Test kit, Pregnancy test kit</v>
      </c>
      <c r="H1076" s="223"/>
      <c r="I1076" s="253">
        <v>6</v>
      </c>
      <c r="J1076" s="254" t="s">
        <v>627</v>
      </c>
      <c r="K1076" s="261">
        <v>1500</v>
      </c>
      <c r="L1076" s="256">
        <f>Table260616263656667686970717273747577787980818283757_34[[#This Row],[unit Price]]*Table260616263656667686970717273747577787980818283757_34[[#This Row],[TOTAL QUANTITY
(2021 Proposal)]]</f>
        <v>9000</v>
      </c>
      <c r="M1076" s="257">
        <v>2</v>
      </c>
      <c r="N1076" s="258">
        <v>3000</v>
      </c>
      <c r="O1076" s="259">
        <v>1</v>
      </c>
      <c r="P1076" s="260">
        <v>1500</v>
      </c>
      <c r="Q1076" s="288">
        <v>1</v>
      </c>
      <c r="R1076" s="258">
        <v>1500</v>
      </c>
      <c r="S1076" s="259">
        <v>2</v>
      </c>
      <c r="T1076" s="289">
        <v>3000</v>
      </c>
      <c r="U1076" s="290"/>
      <c r="V1076" s="291"/>
    </row>
    <row r="1077" spans="1:22">
      <c r="A1077" s="216" t="s">
        <v>63</v>
      </c>
      <c r="B1077" s="312">
        <v>1040407000</v>
      </c>
      <c r="C1077" s="237" t="s">
        <v>687</v>
      </c>
      <c r="D1077" s="224"/>
      <c r="E1077" s="225" t="s">
        <v>1044</v>
      </c>
      <c r="F1077" s="226" t="s">
        <v>55</v>
      </c>
      <c r="G1077" s="222" t="str">
        <f t="shared" si="16"/>
        <v xml:space="preserve">Prolene 2/0 Round, </v>
      </c>
      <c r="H1077" s="227">
        <v>24</v>
      </c>
      <c r="I1077" s="268">
        <v>4</v>
      </c>
      <c r="J1077" s="269" t="s">
        <v>627</v>
      </c>
      <c r="K1077" s="270">
        <v>5352</v>
      </c>
      <c r="L1077" s="256">
        <f>Table260616263656667686970717273747577787980818283757_34[[#This Row],[unit Price]]*Table260616263656667686970717273747577787980818283757_34[[#This Row],[TOTAL QUANTITY
(2021 Proposal)]]</f>
        <v>21408</v>
      </c>
      <c r="M1077" s="271">
        <v>1</v>
      </c>
      <c r="N1077" s="258">
        <v>5352</v>
      </c>
      <c r="O1077" s="272">
        <v>1</v>
      </c>
      <c r="P1077" s="260">
        <v>5352</v>
      </c>
      <c r="Q1077" s="296">
        <v>1</v>
      </c>
      <c r="R1077" s="258">
        <v>5352</v>
      </c>
      <c r="S1077" s="272">
        <v>1</v>
      </c>
      <c r="T1077" s="289">
        <v>5352</v>
      </c>
      <c r="U1077" s="290"/>
      <c r="V1077" s="291"/>
    </row>
    <row r="1078" spans="1:22">
      <c r="A1078" s="216" t="s">
        <v>63</v>
      </c>
      <c r="B1078" s="312">
        <v>1040407000</v>
      </c>
      <c r="C1078" s="237" t="s">
        <v>687</v>
      </c>
      <c r="D1078" s="224"/>
      <c r="E1078" s="225" t="s">
        <v>1045</v>
      </c>
      <c r="F1078" s="226" t="s">
        <v>55</v>
      </c>
      <c r="G1078" s="222" t="str">
        <f t="shared" si="16"/>
        <v xml:space="preserve">Prolene O  Round, </v>
      </c>
      <c r="H1078" s="227">
        <v>1</v>
      </c>
      <c r="I1078" s="268">
        <v>4</v>
      </c>
      <c r="J1078" s="269" t="s">
        <v>627</v>
      </c>
      <c r="K1078" s="270">
        <v>5000</v>
      </c>
      <c r="L1078" s="256">
        <f>Table260616263656667686970717273747577787980818283757_34[[#This Row],[unit Price]]*Table260616263656667686970717273747577787980818283757_34[[#This Row],[TOTAL QUANTITY
(2021 Proposal)]]</f>
        <v>20000</v>
      </c>
      <c r="M1078" s="271">
        <v>1</v>
      </c>
      <c r="N1078" s="258">
        <v>5000</v>
      </c>
      <c r="O1078" s="272">
        <v>1</v>
      </c>
      <c r="P1078" s="260">
        <v>5000</v>
      </c>
      <c r="Q1078" s="296">
        <v>1</v>
      </c>
      <c r="R1078" s="258">
        <v>5000</v>
      </c>
      <c r="S1078" s="272">
        <v>1</v>
      </c>
      <c r="T1078" s="289">
        <v>5000</v>
      </c>
      <c r="U1078" s="290"/>
      <c r="V1078" s="291"/>
    </row>
    <row r="1079" spans="1:22">
      <c r="A1079" s="216" t="s">
        <v>63</v>
      </c>
      <c r="B1079" s="312">
        <v>1040407000</v>
      </c>
      <c r="C1079" s="237" t="s">
        <v>687</v>
      </c>
      <c r="D1079" s="224"/>
      <c r="E1079" s="225" t="s">
        <v>1046</v>
      </c>
      <c r="F1079" s="226" t="s">
        <v>55</v>
      </c>
      <c r="G1079" s="222" t="str">
        <f t="shared" si="16"/>
        <v xml:space="preserve">Razor, </v>
      </c>
      <c r="H1079" s="227">
        <v>108</v>
      </c>
      <c r="I1079" s="268">
        <v>100</v>
      </c>
      <c r="J1079" s="269" t="s">
        <v>44</v>
      </c>
      <c r="K1079" s="270">
        <v>26.4</v>
      </c>
      <c r="L1079" s="256">
        <f>Table260616263656667686970717273747577787980818283757_34[[#This Row],[unit Price]]*Table260616263656667686970717273747577787980818283757_34[[#This Row],[TOTAL QUANTITY
(2021 Proposal)]]</f>
        <v>2640</v>
      </c>
      <c r="M1079" s="271">
        <v>50</v>
      </c>
      <c r="N1079" s="258">
        <v>1320</v>
      </c>
      <c r="O1079" s="272">
        <v>20</v>
      </c>
      <c r="P1079" s="260">
        <v>528</v>
      </c>
      <c r="Q1079" s="296">
        <v>20</v>
      </c>
      <c r="R1079" s="258">
        <v>528</v>
      </c>
      <c r="S1079" s="272">
        <v>10</v>
      </c>
      <c r="T1079" s="289">
        <v>264</v>
      </c>
      <c r="U1079" s="290"/>
      <c r="V1079" s="291"/>
    </row>
    <row r="1080" spans="1:22" ht="24">
      <c r="A1080" s="216" t="s">
        <v>63</v>
      </c>
      <c r="B1080" s="312">
        <v>1040401000</v>
      </c>
      <c r="C1080" s="237" t="s">
        <v>631</v>
      </c>
      <c r="D1080" s="224"/>
      <c r="E1080" s="225" t="s">
        <v>1047</v>
      </c>
      <c r="F1080" s="226" t="s">
        <v>1048</v>
      </c>
      <c r="G1080" s="222" t="str">
        <f t="shared" si="16"/>
        <v>RECORD BOOK, 500 pages, size: 214mm x 278mm min, 500 pages, size: 214mm x 278mm min</v>
      </c>
      <c r="H1080" s="227"/>
      <c r="I1080" s="268">
        <v>10</v>
      </c>
      <c r="J1080" s="269" t="s">
        <v>1049</v>
      </c>
      <c r="K1080" s="270">
        <v>300</v>
      </c>
      <c r="L1080" s="256">
        <f>Table260616263656667686970717273747577787980818283757_34[[#This Row],[unit Price]]*Table260616263656667686970717273747577787980818283757_34[[#This Row],[TOTAL QUANTITY
(2021 Proposal)]]</f>
        <v>3000</v>
      </c>
      <c r="M1080" s="271">
        <v>3</v>
      </c>
      <c r="N1080" s="258">
        <v>900</v>
      </c>
      <c r="O1080" s="272">
        <v>2</v>
      </c>
      <c r="P1080" s="260">
        <v>600</v>
      </c>
      <c r="Q1080" s="296">
        <v>2</v>
      </c>
      <c r="R1080" s="258">
        <v>600</v>
      </c>
      <c r="S1080" s="272">
        <v>3</v>
      </c>
      <c r="T1080" s="289">
        <v>900</v>
      </c>
      <c r="U1080" s="290"/>
      <c r="V1080" s="291"/>
    </row>
    <row r="1081" spans="1:22" ht="24">
      <c r="A1081" s="216" t="s">
        <v>68</v>
      </c>
      <c r="B1081" s="312">
        <v>1040401000</v>
      </c>
      <c r="C1081" s="237" t="s">
        <v>631</v>
      </c>
      <c r="D1081" s="224"/>
      <c r="E1081" s="225" t="s">
        <v>1047</v>
      </c>
      <c r="F1081" s="226" t="s">
        <v>1048</v>
      </c>
      <c r="G1081" s="222" t="str">
        <f t="shared" si="16"/>
        <v>RECORD BOOK, 500 pages, size: 214mm x 278mm min, 500 pages, size: 214mm x 278mm min</v>
      </c>
      <c r="H1081" s="223"/>
      <c r="I1081" s="253">
        <v>10</v>
      </c>
      <c r="J1081" s="254" t="s">
        <v>1049</v>
      </c>
      <c r="K1081" s="261">
        <v>300</v>
      </c>
      <c r="L1081" s="256">
        <f>Table260616263656667686970717273747577787980818283757_34[[#This Row],[unit Price]]*Table260616263656667686970717273747577787980818283757_34[[#This Row],[TOTAL QUANTITY
(2021 Proposal)]]</f>
        <v>3000</v>
      </c>
      <c r="M1081" s="257">
        <v>10</v>
      </c>
      <c r="N1081" s="258">
        <v>3000</v>
      </c>
      <c r="O1081" s="259"/>
      <c r="P1081" s="260" t="s">
        <v>55</v>
      </c>
      <c r="Q1081" s="288"/>
      <c r="R1081" s="258" t="s">
        <v>55</v>
      </c>
      <c r="S1081" s="259"/>
      <c r="T1081" s="289" t="s">
        <v>55</v>
      </c>
      <c r="U1081" s="290"/>
      <c r="V1081" s="291"/>
    </row>
    <row r="1082" spans="1:22" ht="24">
      <c r="A1082" s="216" t="s">
        <v>72</v>
      </c>
      <c r="B1082" s="312">
        <v>1040401000</v>
      </c>
      <c r="C1082" s="237" t="s">
        <v>631</v>
      </c>
      <c r="D1082" s="224"/>
      <c r="E1082" s="225" t="s">
        <v>1047</v>
      </c>
      <c r="F1082" s="226" t="s">
        <v>1048</v>
      </c>
      <c r="G1082" s="222" t="str">
        <f t="shared" si="16"/>
        <v>RECORD BOOK, 500 pages, size: 214mm x 278mm min, 500 pages, size: 214mm x 278mm min</v>
      </c>
      <c r="H1082" s="223"/>
      <c r="I1082" s="253">
        <v>5</v>
      </c>
      <c r="J1082" s="254" t="s">
        <v>1049</v>
      </c>
      <c r="K1082" s="261">
        <v>300</v>
      </c>
      <c r="L1082" s="256">
        <f>Table260616263656667686970717273747577787980818283757_34[[#This Row],[unit Price]]*Table260616263656667686970717273747577787980818283757_34[[#This Row],[TOTAL QUANTITY
(2021 Proposal)]]</f>
        <v>1500</v>
      </c>
      <c r="M1082" s="257">
        <v>5</v>
      </c>
      <c r="N1082" s="258">
        <v>1500</v>
      </c>
      <c r="O1082" s="259"/>
      <c r="P1082" s="260" t="s">
        <v>55</v>
      </c>
      <c r="Q1082" s="288"/>
      <c r="R1082" s="258" t="s">
        <v>55</v>
      </c>
      <c r="S1082" s="259"/>
      <c r="T1082" s="289" t="s">
        <v>55</v>
      </c>
      <c r="U1082" s="290"/>
      <c r="V1082" s="291"/>
    </row>
    <row r="1083" spans="1:22">
      <c r="A1083" s="216" t="s">
        <v>68</v>
      </c>
      <c r="B1083" s="312">
        <v>1040407000</v>
      </c>
      <c r="C1083" s="237" t="s">
        <v>687</v>
      </c>
      <c r="D1083" s="224"/>
      <c r="E1083" s="225" t="s">
        <v>1050</v>
      </c>
      <c r="F1083" s="226" t="s">
        <v>1050</v>
      </c>
      <c r="G1083" s="222" t="str">
        <f t="shared" si="16"/>
        <v>Red Top Vacutainer Tube, Red Top Vacutainer Tube</v>
      </c>
      <c r="H1083" s="223"/>
      <c r="I1083" s="253">
        <v>40</v>
      </c>
      <c r="J1083" s="254" t="s">
        <v>627</v>
      </c>
      <c r="K1083" s="261">
        <v>900</v>
      </c>
      <c r="L1083" s="256">
        <f>Table260616263656667686970717273747577787980818283757_34[[#This Row],[unit Price]]*Table260616263656667686970717273747577787980818283757_34[[#This Row],[TOTAL QUANTITY
(2021 Proposal)]]</f>
        <v>36000</v>
      </c>
      <c r="M1083" s="257">
        <v>10</v>
      </c>
      <c r="N1083" s="258">
        <v>9000</v>
      </c>
      <c r="O1083" s="259">
        <v>10</v>
      </c>
      <c r="P1083" s="260">
        <v>9000</v>
      </c>
      <c r="Q1083" s="288">
        <v>10</v>
      </c>
      <c r="R1083" s="258">
        <v>9000</v>
      </c>
      <c r="S1083" s="259">
        <v>10</v>
      </c>
      <c r="T1083" s="289">
        <v>9000</v>
      </c>
      <c r="U1083" s="290"/>
      <c r="V1083" s="291"/>
    </row>
    <row r="1084" spans="1:22" ht="24">
      <c r="A1084" s="216" t="s">
        <v>68</v>
      </c>
      <c r="B1084" s="312">
        <v>1040407000</v>
      </c>
      <c r="C1084" s="237" t="s">
        <v>687</v>
      </c>
      <c r="D1084" s="224"/>
      <c r="E1084" s="225" t="s">
        <v>1051</v>
      </c>
      <c r="F1084" s="226" t="s">
        <v>1051</v>
      </c>
      <c r="G1084" s="222" t="str">
        <f t="shared" si="16"/>
        <v>RPR/ Anti Treponema ( 30 pcs./ box), RPR/ Anti Treponema ( 30 pcs./ box)</v>
      </c>
      <c r="H1084" s="223"/>
      <c r="I1084" s="253">
        <v>12</v>
      </c>
      <c r="J1084" s="254" t="s">
        <v>627</v>
      </c>
      <c r="K1084" s="261">
        <v>5000</v>
      </c>
      <c r="L1084" s="256">
        <f>Table260616263656667686970717273747577787980818283757_34[[#This Row],[unit Price]]*Table260616263656667686970717273747577787980818283757_34[[#This Row],[TOTAL QUANTITY
(2021 Proposal)]]</f>
        <v>60000</v>
      </c>
      <c r="M1084" s="257">
        <v>3</v>
      </c>
      <c r="N1084" s="258">
        <v>15000</v>
      </c>
      <c r="O1084" s="259">
        <v>3</v>
      </c>
      <c r="P1084" s="260">
        <v>15000</v>
      </c>
      <c r="Q1084" s="288">
        <v>3</v>
      </c>
      <c r="R1084" s="258">
        <v>15000</v>
      </c>
      <c r="S1084" s="259">
        <v>3</v>
      </c>
      <c r="T1084" s="289">
        <v>15000</v>
      </c>
      <c r="U1084" s="290"/>
      <c r="V1084" s="291"/>
    </row>
    <row r="1085" spans="1:22">
      <c r="A1085" s="216" t="s">
        <v>68</v>
      </c>
      <c r="B1085" s="312">
        <v>1040407000</v>
      </c>
      <c r="C1085" s="237" t="s">
        <v>687</v>
      </c>
      <c r="D1085" s="224"/>
      <c r="E1085" s="225" t="s">
        <v>1052</v>
      </c>
      <c r="F1085" s="226" t="s">
        <v>1053</v>
      </c>
      <c r="G1085" s="222" t="str">
        <f t="shared" si="16"/>
        <v>Sample Well, Rayto Sample Well</v>
      </c>
      <c r="H1085" s="223"/>
      <c r="I1085" s="253">
        <v>120</v>
      </c>
      <c r="J1085" s="254" t="s">
        <v>44</v>
      </c>
      <c r="K1085" s="261">
        <v>120</v>
      </c>
      <c r="L1085" s="256">
        <f>Table260616263656667686970717273747577787980818283757_34[[#This Row],[unit Price]]*Table260616263656667686970717273747577787980818283757_34[[#This Row],[TOTAL QUANTITY
(2021 Proposal)]]</f>
        <v>14400</v>
      </c>
      <c r="M1085" s="257">
        <v>30</v>
      </c>
      <c r="N1085" s="258">
        <v>3600</v>
      </c>
      <c r="O1085" s="259">
        <v>30</v>
      </c>
      <c r="P1085" s="260">
        <v>3600</v>
      </c>
      <c r="Q1085" s="288">
        <v>30</v>
      </c>
      <c r="R1085" s="258">
        <v>3600</v>
      </c>
      <c r="S1085" s="259">
        <v>30</v>
      </c>
      <c r="T1085" s="289">
        <v>3600</v>
      </c>
      <c r="U1085" s="290"/>
      <c r="V1085" s="291"/>
    </row>
    <row r="1086" spans="1:22">
      <c r="A1086" s="216" t="s">
        <v>63</v>
      </c>
      <c r="B1086" s="312">
        <v>1040407000</v>
      </c>
      <c r="C1086" s="237" t="s">
        <v>687</v>
      </c>
      <c r="D1086" s="224"/>
      <c r="E1086" s="225" t="s">
        <v>1054</v>
      </c>
      <c r="F1086" s="226" t="s">
        <v>1055</v>
      </c>
      <c r="G1086" s="222" t="str">
        <f t="shared" si="16"/>
        <v>Scrub brush, Scrub brush w/ povidone</v>
      </c>
      <c r="H1086" s="227">
        <v>52</v>
      </c>
      <c r="I1086" s="268">
        <v>50</v>
      </c>
      <c r="J1086" s="269" t="s">
        <v>44</v>
      </c>
      <c r="K1086" s="270">
        <v>500</v>
      </c>
      <c r="L1086" s="256">
        <f>Table260616263656667686970717273747577787980818283757_34[[#This Row],[unit Price]]*Table260616263656667686970717273747577787980818283757_34[[#This Row],[TOTAL QUANTITY
(2021 Proposal)]]</f>
        <v>25000</v>
      </c>
      <c r="M1086" s="271">
        <v>15</v>
      </c>
      <c r="N1086" s="258">
        <v>7500</v>
      </c>
      <c r="O1086" s="272">
        <v>15</v>
      </c>
      <c r="P1086" s="260">
        <v>7500</v>
      </c>
      <c r="Q1086" s="296">
        <v>10</v>
      </c>
      <c r="R1086" s="258">
        <v>5000</v>
      </c>
      <c r="S1086" s="272">
        <v>10</v>
      </c>
      <c r="T1086" s="289">
        <v>5000</v>
      </c>
      <c r="U1086" s="290"/>
      <c r="V1086" s="291"/>
    </row>
    <row r="1087" spans="1:22">
      <c r="A1087" s="216" t="s">
        <v>68</v>
      </c>
      <c r="B1087" s="312">
        <v>1040407000</v>
      </c>
      <c r="C1087" s="237" t="s">
        <v>687</v>
      </c>
      <c r="D1087" s="224"/>
      <c r="E1087" s="225" t="s">
        <v>1056</v>
      </c>
      <c r="F1087" s="226" t="s">
        <v>1056</v>
      </c>
      <c r="G1087" s="222" t="str">
        <f t="shared" si="16"/>
        <v>SGOT, SGOT</v>
      </c>
      <c r="H1087" s="223"/>
      <c r="I1087" s="253">
        <v>2</v>
      </c>
      <c r="J1087" s="254" t="s">
        <v>627</v>
      </c>
      <c r="K1087" s="261">
        <v>5690</v>
      </c>
      <c r="L1087" s="256">
        <f>Table260616263656667686970717273747577787980818283757_34[[#This Row],[unit Price]]*Table260616263656667686970717273747577787980818283757_34[[#This Row],[TOTAL QUANTITY
(2021 Proposal)]]</f>
        <v>11380</v>
      </c>
      <c r="M1087" s="257">
        <v>1</v>
      </c>
      <c r="N1087" s="258">
        <v>5690</v>
      </c>
      <c r="O1087" s="259"/>
      <c r="P1087" s="260" t="s">
        <v>55</v>
      </c>
      <c r="Q1087" s="288">
        <v>1</v>
      </c>
      <c r="R1087" s="258">
        <v>5690</v>
      </c>
      <c r="S1087" s="259"/>
      <c r="T1087" s="289" t="s">
        <v>55</v>
      </c>
      <c r="U1087" s="290"/>
      <c r="V1087" s="291"/>
    </row>
    <row r="1088" spans="1:22">
      <c r="A1088" s="216" t="s">
        <v>68</v>
      </c>
      <c r="B1088" s="312">
        <v>1040407000</v>
      </c>
      <c r="C1088" s="237" t="s">
        <v>687</v>
      </c>
      <c r="D1088" s="224"/>
      <c r="E1088" s="225" t="s">
        <v>1056</v>
      </c>
      <c r="F1088" s="226" t="s">
        <v>1056</v>
      </c>
      <c r="G1088" s="222" t="str">
        <f t="shared" si="16"/>
        <v>SGOT, SGOT</v>
      </c>
      <c r="H1088" s="223"/>
      <c r="I1088" s="253">
        <v>2</v>
      </c>
      <c r="J1088" s="254" t="s">
        <v>627</v>
      </c>
      <c r="K1088" s="261">
        <v>3754</v>
      </c>
      <c r="L1088" s="256">
        <f>Table260616263656667686970717273747577787980818283757_34[[#This Row],[unit Price]]*Table260616263656667686970717273747577787980818283757_34[[#This Row],[TOTAL QUANTITY
(2021 Proposal)]]</f>
        <v>7508</v>
      </c>
      <c r="M1088" s="257"/>
      <c r="N1088" s="258" t="s">
        <v>55</v>
      </c>
      <c r="O1088" s="259">
        <v>1</v>
      </c>
      <c r="P1088" s="260">
        <v>3754</v>
      </c>
      <c r="Q1088" s="288"/>
      <c r="R1088" s="258" t="s">
        <v>55</v>
      </c>
      <c r="S1088" s="259">
        <v>1</v>
      </c>
      <c r="T1088" s="289">
        <v>3754</v>
      </c>
      <c r="U1088" s="290"/>
      <c r="V1088" s="291"/>
    </row>
    <row r="1089" spans="1:22">
      <c r="A1089" s="216" t="s">
        <v>68</v>
      </c>
      <c r="B1089" s="312">
        <v>1040407000</v>
      </c>
      <c r="C1089" s="237" t="s">
        <v>687</v>
      </c>
      <c r="D1089" s="224"/>
      <c r="E1089" s="225" t="s">
        <v>1057</v>
      </c>
      <c r="F1089" s="226" t="s">
        <v>1057</v>
      </c>
      <c r="G1089" s="222" t="str">
        <f t="shared" si="16"/>
        <v>SGPT, SGPT</v>
      </c>
      <c r="H1089" s="223"/>
      <c r="I1089" s="253">
        <v>2</v>
      </c>
      <c r="J1089" s="254" t="s">
        <v>627</v>
      </c>
      <c r="K1089" s="261">
        <v>5680</v>
      </c>
      <c r="L1089" s="256">
        <f>Table260616263656667686970717273747577787980818283757_34[[#This Row],[unit Price]]*Table260616263656667686970717273747577787980818283757_34[[#This Row],[TOTAL QUANTITY
(2021 Proposal)]]</f>
        <v>11360</v>
      </c>
      <c r="M1089" s="257">
        <v>1</v>
      </c>
      <c r="N1089" s="258">
        <v>5680</v>
      </c>
      <c r="O1089" s="259"/>
      <c r="P1089" s="260" t="s">
        <v>55</v>
      </c>
      <c r="Q1089" s="288">
        <v>1</v>
      </c>
      <c r="R1089" s="258">
        <v>5680</v>
      </c>
      <c r="S1089" s="259"/>
      <c r="T1089" s="289" t="s">
        <v>55</v>
      </c>
      <c r="U1089" s="290"/>
      <c r="V1089" s="291"/>
    </row>
    <row r="1090" spans="1:22">
      <c r="A1090" s="216" t="s">
        <v>68</v>
      </c>
      <c r="B1090" s="312">
        <v>1040407000</v>
      </c>
      <c r="C1090" s="237" t="s">
        <v>687</v>
      </c>
      <c r="D1090" s="224"/>
      <c r="E1090" s="225" t="s">
        <v>1057</v>
      </c>
      <c r="F1090" s="226" t="s">
        <v>1057</v>
      </c>
      <c r="G1090" s="222" t="str">
        <f t="shared" si="16"/>
        <v>SGPT, SGPT</v>
      </c>
      <c r="H1090" s="223"/>
      <c r="I1090" s="253">
        <v>2</v>
      </c>
      <c r="J1090" s="254" t="s">
        <v>627</v>
      </c>
      <c r="K1090" s="261">
        <v>3754</v>
      </c>
      <c r="L1090" s="256">
        <f>Table260616263656667686970717273747577787980818283757_34[[#This Row],[unit Price]]*Table260616263656667686970717273747577787980818283757_34[[#This Row],[TOTAL QUANTITY
(2021 Proposal)]]</f>
        <v>7508</v>
      </c>
      <c r="M1090" s="257"/>
      <c r="N1090" s="258" t="s">
        <v>55</v>
      </c>
      <c r="O1090" s="259">
        <v>1</v>
      </c>
      <c r="P1090" s="260">
        <v>3754</v>
      </c>
      <c r="Q1090" s="288"/>
      <c r="R1090" s="258" t="s">
        <v>55</v>
      </c>
      <c r="S1090" s="259">
        <v>1</v>
      </c>
      <c r="T1090" s="289">
        <v>3754</v>
      </c>
      <c r="U1090" s="290"/>
      <c r="V1090" s="291"/>
    </row>
    <row r="1091" spans="1:22">
      <c r="A1091" s="216" t="s">
        <v>63</v>
      </c>
      <c r="B1091" s="312">
        <v>1040407000</v>
      </c>
      <c r="C1091" s="237" t="s">
        <v>687</v>
      </c>
      <c r="D1091" s="224"/>
      <c r="E1091" s="225" t="s">
        <v>1058</v>
      </c>
      <c r="F1091" s="226" t="s">
        <v>1059</v>
      </c>
      <c r="G1091" s="222" t="str">
        <f t="shared" si="16"/>
        <v>Shoe Caps, Shoe Cover, disposable with sole rubber</v>
      </c>
      <c r="H1091" s="227"/>
      <c r="I1091" s="268">
        <v>200</v>
      </c>
      <c r="J1091" s="269" t="s">
        <v>44</v>
      </c>
      <c r="K1091" s="270">
        <v>100</v>
      </c>
      <c r="L1091" s="256">
        <f>Table260616263656667686970717273747577787980818283757_34[[#This Row],[unit Price]]*Table260616263656667686970717273747577787980818283757_34[[#This Row],[TOTAL QUANTITY
(2021 Proposal)]]</f>
        <v>20000</v>
      </c>
      <c r="M1091" s="271">
        <v>50</v>
      </c>
      <c r="N1091" s="258">
        <v>5000</v>
      </c>
      <c r="O1091" s="272">
        <v>50</v>
      </c>
      <c r="P1091" s="260">
        <v>5000</v>
      </c>
      <c r="Q1091" s="296">
        <v>50</v>
      </c>
      <c r="R1091" s="258">
        <v>5000</v>
      </c>
      <c r="S1091" s="272">
        <v>50</v>
      </c>
      <c r="T1091" s="289">
        <v>5000</v>
      </c>
      <c r="U1091" s="290"/>
      <c r="V1091" s="291"/>
    </row>
    <row r="1092" spans="1:22" ht="24">
      <c r="A1092" s="216" t="s">
        <v>63</v>
      </c>
      <c r="B1092" s="312">
        <v>1040407000</v>
      </c>
      <c r="C1092" s="237" t="s">
        <v>687</v>
      </c>
      <c r="D1092" s="224"/>
      <c r="E1092" s="225" t="s">
        <v>1060</v>
      </c>
      <c r="F1092" s="424" t="s">
        <v>55</v>
      </c>
      <c r="G1092" s="222" t="str">
        <f t="shared" si="16"/>
        <v xml:space="preserve">Shoe cover dispensing Machine, </v>
      </c>
      <c r="H1092" s="227"/>
      <c r="I1092" s="268">
        <v>1</v>
      </c>
      <c r="J1092" s="269" t="s">
        <v>44</v>
      </c>
      <c r="K1092" s="270">
        <v>1000</v>
      </c>
      <c r="L1092" s="256">
        <f>Table260616263656667686970717273747577787980818283757_34[[#This Row],[unit Price]]*Table260616263656667686970717273747577787980818283757_34[[#This Row],[TOTAL QUANTITY
(2021 Proposal)]]</f>
        <v>1000</v>
      </c>
      <c r="M1092" s="271">
        <v>1</v>
      </c>
      <c r="N1092" s="258">
        <v>1000</v>
      </c>
      <c r="O1092" s="272"/>
      <c r="P1092" s="260" t="s">
        <v>55</v>
      </c>
      <c r="Q1092" s="296"/>
      <c r="R1092" s="258" t="s">
        <v>55</v>
      </c>
      <c r="S1092" s="272"/>
      <c r="T1092" s="289" t="s">
        <v>55</v>
      </c>
      <c r="U1092" s="290"/>
      <c r="V1092" s="291"/>
    </row>
    <row r="1093" spans="1:22">
      <c r="A1093" s="216" t="s">
        <v>63</v>
      </c>
      <c r="B1093" s="312">
        <v>1040407000</v>
      </c>
      <c r="C1093" s="237" t="s">
        <v>687</v>
      </c>
      <c r="D1093" s="224"/>
      <c r="E1093" s="225" t="s">
        <v>1061</v>
      </c>
      <c r="F1093" s="226" t="s">
        <v>55</v>
      </c>
      <c r="G1093" s="222" t="str">
        <f t="shared" si="16"/>
        <v xml:space="preserve">Silk 1/0 Cutting, </v>
      </c>
      <c r="H1093" s="227">
        <v>12</v>
      </c>
      <c r="I1093" s="268">
        <v>2</v>
      </c>
      <c r="J1093" s="269" t="s">
        <v>627</v>
      </c>
      <c r="K1093" s="270">
        <v>3000</v>
      </c>
      <c r="L1093" s="256">
        <f>Table260616263656667686970717273747577787980818283757_34[[#This Row],[unit Price]]*Table260616263656667686970717273747577787980818283757_34[[#This Row],[TOTAL QUANTITY
(2021 Proposal)]]</f>
        <v>6000</v>
      </c>
      <c r="M1093" s="271">
        <v>1</v>
      </c>
      <c r="N1093" s="258">
        <v>3000</v>
      </c>
      <c r="O1093" s="272"/>
      <c r="P1093" s="260" t="s">
        <v>55</v>
      </c>
      <c r="Q1093" s="296">
        <v>1</v>
      </c>
      <c r="R1093" s="258">
        <v>3000</v>
      </c>
      <c r="S1093" s="272"/>
      <c r="T1093" s="289" t="s">
        <v>55</v>
      </c>
      <c r="U1093" s="290"/>
      <c r="V1093" s="291"/>
    </row>
    <row r="1094" spans="1:22">
      <c r="A1094" s="216" t="s">
        <v>63</v>
      </c>
      <c r="B1094" s="312">
        <v>1040407000</v>
      </c>
      <c r="C1094" s="237" t="s">
        <v>687</v>
      </c>
      <c r="D1094" s="224"/>
      <c r="E1094" s="225" t="s">
        <v>1062</v>
      </c>
      <c r="F1094" s="424" t="s">
        <v>55</v>
      </c>
      <c r="G1094" s="222" t="str">
        <f t="shared" si="16"/>
        <v xml:space="preserve">Silk 1/0 Round, </v>
      </c>
      <c r="H1094" s="227">
        <v>0</v>
      </c>
      <c r="I1094" s="268">
        <v>1</v>
      </c>
      <c r="J1094" s="269" t="s">
        <v>627</v>
      </c>
      <c r="K1094" s="270">
        <v>1440</v>
      </c>
      <c r="L1094" s="256">
        <f>Table260616263656667686970717273747577787980818283757_34[[#This Row],[unit Price]]*Table260616263656667686970717273747577787980818283757_34[[#This Row],[TOTAL QUANTITY
(2021 Proposal)]]</f>
        <v>1440</v>
      </c>
      <c r="M1094" s="271">
        <v>1</v>
      </c>
      <c r="N1094" s="258">
        <v>1440</v>
      </c>
      <c r="O1094" s="272"/>
      <c r="P1094" s="260" t="s">
        <v>55</v>
      </c>
      <c r="Q1094" s="296"/>
      <c r="R1094" s="258" t="s">
        <v>55</v>
      </c>
      <c r="S1094" s="272"/>
      <c r="T1094" s="289" t="s">
        <v>55</v>
      </c>
      <c r="U1094" s="290"/>
      <c r="V1094" s="291"/>
    </row>
    <row r="1095" spans="1:22">
      <c r="A1095" s="216" t="s">
        <v>63</v>
      </c>
      <c r="B1095" s="312">
        <v>1040407000</v>
      </c>
      <c r="C1095" s="237" t="s">
        <v>687</v>
      </c>
      <c r="D1095" s="224"/>
      <c r="E1095" s="225" t="s">
        <v>1063</v>
      </c>
      <c r="F1095" s="226" t="s">
        <v>55</v>
      </c>
      <c r="G1095" s="222" t="str">
        <f t="shared" si="16"/>
        <v xml:space="preserve">Silk 2/0  Round , </v>
      </c>
      <c r="H1095" s="227">
        <v>12</v>
      </c>
      <c r="I1095" s="268">
        <v>2</v>
      </c>
      <c r="J1095" s="269" t="s">
        <v>627</v>
      </c>
      <c r="K1095" s="270">
        <v>650</v>
      </c>
      <c r="L1095" s="256">
        <f>Table260616263656667686970717273747577787980818283757_34[[#This Row],[unit Price]]*Table260616263656667686970717273747577787980818283757_34[[#This Row],[TOTAL QUANTITY
(2021 Proposal)]]</f>
        <v>1300</v>
      </c>
      <c r="M1095" s="271">
        <v>1</v>
      </c>
      <c r="N1095" s="258">
        <v>650</v>
      </c>
      <c r="O1095" s="272"/>
      <c r="P1095" s="260" t="s">
        <v>55</v>
      </c>
      <c r="Q1095" s="296">
        <v>1</v>
      </c>
      <c r="R1095" s="258">
        <v>650</v>
      </c>
      <c r="S1095" s="272"/>
      <c r="T1095" s="289" t="s">
        <v>55</v>
      </c>
      <c r="U1095" s="290"/>
      <c r="V1095" s="291"/>
    </row>
    <row r="1096" spans="1:22">
      <c r="A1096" s="216" t="s">
        <v>63</v>
      </c>
      <c r="B1096" s="312">
        <v>1040407000</v>
      </c>
      <c r="C1096" s="237" t="s">
        <v>687</v>
      </c>
      <c r="D1096" s="224"/>
      <c r="E1096" s="225" t="s">
        <v>1064</v>
      </c>
      <c r="F1096" s="226" t="s">
        <v>55</v>
      </c>
      <c r="G1096" s="222" t="str">
        <f t="shared" si="16"/>
        <v xml:space="preserve">Silk 2/0 Cutting, </v>
      </c>
      <c r="H1096" s="227">
        <v>0</v>
      </c>
      <c r="I1096" s="268">
        <v>12</v>
      </c>
      <c r="J1096" s="269" t="s">
        <v>627</v>
      </c>
      <c r="K1096" s="270">
        <v>1440</v>
      </c>
      <c r="L1096" s="256">
        <f>Table260616263656667686970717273747577787980818283757_34[[#This Row],[unit Price]]*Table260616263656667686970717273747577787980818283757_34[[#This Row],[TOTAL QUANTITY
(2021 Proposal)]]</f>
        <v>17280</v>
      </c>
      <c r="M1096" s="271">
        <v>3</v>
      </c>
      <c r="N1096" s="258">
        <v>4320</v>
      </c>
      <c r="O1096" s="272">
        <v>3</v>
      </c>
      <c r="P1096" s="260">
        <v>4320</v>
      </c>
      <c r="Q1096" s="296">
        <v>3</v>
      </c>
      <c r="R1096" s="258">
        <v>4320</v>
      </c>
      <c r="S1096" s="272">
        <v>3</v>
      </c>
      <c r="T1096" s="289">
        <v>4320</v>
      </c>
      <c r="U1096" s="290"/>
      <c r="V1096" s="291"/>
    </row>
    <row r="1097" spans="1:22">
      <c r="A1097" s="216" t="s">
        <v>63</v>
      </c>
      <c r="B1097" s="312">
        <v>1040407000</v>
      </c>
      <c r="C1097" s="237" t="s">
        <v>687</v>
      </c>
      <c r="D1097" s="224"/>
      <c r="E1097" s="225" t="s">
        <v>1065</v>
      </c>
      <c r="F1097" s="424" t="s">
        <v>55</v>
      </c>
      <c r="G1097" s="222" t="str">
        <f t="shared" si="16"/>
        <v xml:space="preserve">Silk 2/0 Round, </v>
      </c>
      <c r="H1097" s="227"/>
      <c r="I1097" s="268">
        <v>4</v>
      </c>
      <c r="J1097" s="269" t="s">
        <v>627</v>
      </c>
      <c r="K1097" s="270">
        <v>1440</v>
      </c>
      <c r="L1097" s="256">
        <f>Table260616263656667686970717273747577787980818283757_34[[#This Row],[unit Price]]*Table260616263656667686970717273747577787980818283757_34[[#This Row],[TOTAL QUANTITY
(2021 Proposal)]]</f>
        <v>5760</v>
      </c>
      <c r="M1097" s="271">
        <v>1</v>
      </c>
      <c r="N1097" s="258">
        <v>1440</v>
      </c>
      <c r="O1097" s="272">
        <v>1</v>
      </c>
      <c r="P1097" s="260">
        <v>1440</v>
      </c>
      <c r="Q1097" s="296">
        <v>1</v>
      </c>
      <c r="R1097" s="258">
        <v>1440</v>
      </c>
      <c r="S1097" s="272">
        <v>1</v>
      </c>
      <c r="T1097" s="289">
        <v>1440</v>
      </c>
      <c r="U1097" s="290"/>
      <c r="V1097" s="291"/>
    </row>
    <row r="1098" spans="1:22">
      <c r="A1098" s="216" t="s">
        <v>63</v>
      </c>
      <c r="B1098" s="312">
        <v>1040407000</v>
      </c>
      <c r="C1098" s="237" t="s">
        <v>687</v>
      </c>
      <c r="D1098" s="224"/>
      <c r="E1098" s="225" t="s">
        <v>1066</v>
      </c>
      <c r="F1098" s="226" t="s">
        <v>55</v>
      </c>
      <c r="G1098" s="222" t="str">
        <f t="shared" si="16"/>
        <v xml:space="preserve">Silk 3/0  Round , </v>
      </c>
      <c r="H1098" s="227"/>
      <c r="I1098" s="268">
        <v>2</v>
      </c>
      <c r="J1098" s="269" t="s">
        <v>627</v>
      </c>
      <c r="K1098" s="270">
        <v>650</v>
      </c>
      <c r="L1098" s="256">
        <f>Table260616263656667686970717273747577787980818283757_34[[#This Row],[unit Price]]*Table260616263656667686970717273747577787980818283757_34[[#This Row],[TOTAL QUANTITY
(2021 Proposal)]]</f>
        <v>1300</v>
      </c>
      <c r="M1098" s="271">
        <v>1</v>
      </c>
      <c r="N1098" s="258">
        <v>650</v>
      </c>
      <c r="O1098" s="272"/>
      <c r="P1098" s="260" t="s">
        <v>55</v>
      </c>
      <c r="Q1098" s="296">
        <v>1</v>
      </c>
      <c r="R1098" s="258">
        <v>650</v>
      </c>
      <c r="S1098" s="272"/>
      <c r="T1098" s="289" t="s">
        <v>55</v>
      </c>
      <c r="U1098" s="290"/>
      <c r="V1098" s="291"/>
    </row>
    <row r="1099" spans="1:22">
      <c r="A1099" s="216" t="s">
        <v>63</v>
      </c>
      <c r="B1099" s="312">
        <v>1040407000</v>
      </c>
      <c r="C1099" s="237" t="s">
        <v>687</v>
      </c>
      <c r="D1099" s="224"/>
      <c r="E1099" s="225" t="s">
        <v>1067</v>
      </c>
      <c r="F1099" s="226" t="s">
        <v>55</v>
      </c>
      <c r="G1099" s="222" t="str">
        <f t="shared" si="16"/>
        <v xml:space="preserve">Silk 3/0 Cutting, </v>
      </c>
      <c r="H1099" s="227">
        <v>0</v>
      </c>
      <c r="I1099" s="268">
        <v>12</v>
      </c>
      <c r="J1099" s="269" t="s">
        <v>627</v>
      </c>
      <c r="K1099" s="270">
        <v>1440</v>
      </c>
      <c r="L1099" s="256">
        <f>Table260616263656667686970717273747577787980818283757_34[[#This Row],[unit Price]]*Table260616263656667686970717273747577787980818283757_34[[#This Row],[TOTAL QUANTITY
(2021 Proposal)]]</f>
        <v>17280</v>
      </c>
      <c r="M1099" s="271">
        <v>3</v>
      </c>
      <c r="N1099" s="258">
        <v>4320</v>
      </c>
      <c r="O1099" s="272">
        <v>3</v>
      </c>
      <c r="P1099" s="260">
        <v>4320</v>
      </c>
      <c r="Q1099" s="296">
        <v>3</v>
      </c>
      <c r="R1099" s="258">
        <v>4320</v>
      </c>
      <c r="S1099" s="272">
        <v>3</v>
      </c>
      <c r="T1099" s="289">
        <v>4320</v>
      </c>
      <c r="U1099" s="290"/>
      <c r="V1099" s="291"/>
    </row>
    <row r="1100" spans="1:22">
      <c r="A1100" s="216" t="s">
        <v>63</v>
      </c>
      <c r="B1100" s="312">
        <v>1040407000</v>
      </c>
      <c r="C1100" s="237" t="s">
        <v>687</v>
      </c>
      <c r="D1100" s="224"/>
      <c r="E1100" s="225" t="s">
        <v>1068</v>
      </c>
      <c r="F1100" s="226" t="s">
        <v>55</v>
      </c>
      <c r="G1100" s="222" t="str">
        <f t="shared" ref="G1100:G1163" si="17">CONCATENATE(E1100,", ",F1100,)</f>
        <v xml:space="preserve">Silk 3/0 Cutting , </v>
      </c>
      <c r="H1100" s="227"/>
      <c r="I1100" s="268">
        <v>12</v>
      </c>
      <c r="J1100" s="269" t="s">
        <v>627</v>
      </c>
      <c r="K1100" s="270">
        <v>650</v>
      </c>
      <c r="L1100" s="256">
        <f>Table260616263656667686970717273747577787980818283757_34[[#This Row],[unit Price]]*Table260616263656667686970717273747577787980818283757_34[[#This Row],[TOTAL QUANTITY
(2021 Proposal)]]</f>
        <v>7800</v>
      </c>
      <c r="M1100" s="271">
        <v>6</v>
      </c>
      <c r="N1100" s="258">
        <v>3900</v>
      </c>
      <c r="O1100" s="272">
        <v>6</v>
      </c>
      <c r="P1100" s="260">
        <v>3900</v>
      </c>
      <c r="Q1100" s="296"/>
      <c r="R1100" s="258" t="s">
        <v>55</v>
      </c>
      <c r="S1100" s="272"/>
      <c r="T1100" s="289" t="s">
        <v>55</v>
      </c>
      <c r="U1100" s="290"/>
      <c r="V1100" s="291"/>
    </row>
    <row r="1101" spans="1:22">
      <c r="A1101" s="216" t="s">
        <v>63</v>
      </c>
      <c r="B1101" s="312">
        <v>1040407000</v>
      </c>
      <c r="C1101" s="237" t="s">
        <v>687</v>
      </c>
      <c r="D1101" s="224"/>
      <c r="E1101" s="225" t="s">
        <v>1069</v>
      </c>
      <c r="F1101" s="226" t="s">
        <v>55</v>
      </c>
      <c r="G1101" s="222" t="str">
        <f t="shared" si="17"/>
        <v xml:space="preserve">Silk 3/0 Round, </v>
      </c>
      <c r="H1101" s="227"/>
      <c r="I1101" s="268">
        <v>12</v>
      </c>
      <c r="J1101" s="269" t="s">
        <v>627</v>
      </c>
      <c r="K1101" s="270">
        <v>1440</v>
      </c>
      <c r="L1101" s="256">
        <f>Table260616263656667686970717273747577787980818283757_34[[#This Row],[unit Price]]*Table260616263656667686970717273747577787980818283757_34[[#This Row],[TOTAL QUANTITY
(2021 Proposal)]]</f>
        <v>17280</v>
      </c>
      <c r="M1101" s="271">
        <v>6</v>
      </c>
      <c r="N1101" s="258">
        <v>8640</v>
      </c>
      <c r="O1101" s="272">
        <v>6</v>
      </c>
      <c r="P1101" s="260">
        <v>8640</v>
      </c>
      <c r="Q1101" s="296"/>
      <c r="R1101" s="258" t="s">
        <v>55</v>
      </c>
      <c r="S1101" s="272"/>
      <c r="T1101" s="289" t="s">
        <v>55</v>
      </c>
      <c r="U1101" s="290"/>
      <c r="V1101" s="291"/>
    </row>
    <row r="1102" spans="1:22">
      <c r="A1102" s="216" t="s">
        <v>63</v>
      </c>
      <c r="B1102" s="312">
        <v>1040407000</v>
      </c>
      <c r="C1102" s="237" t="s">
        <v>687</v>
      </c>
      <c r="D1102" s="224"/>
      <c r="E1102" s="225" t="s">
        <v>1070</v>
      </c>
      <c r="F1102" s="226" t="s">
        <v>55</v>
      </c>
      <c r="G1102" s="222" t="str">
        <f t="shared" si="17"/>
        <v xml:space="preserve">Silk 3/0 Strands, </v>
      </c>
      <c r="H1102" s="227"/>
      <c r="I1102" s="268">
        <v>4</v>
      </c>
      <c r="J1102" s="269" t="s">
        <v>627</v>
      </c>
      <c r="K1102" s="270">
        <v>1440</v>
      </c>
      <c r="L1102" s="256">
        <f>Table260616263656667686970717273747577787980818283757_34[[#This Row],[unit Price]]*Table260616263656667686970717273747577787980818283757_34[[#This Row],[TOTAL QUANTITY
(2021 Proposal)]]</f>
        <v>5760</v>
      </c>
      <c r="M1102" s="271">
        <v>1</v>
      </c>
      <c r="N1102" s="258">
        <v>1440</v>
      </c>
      <c r="O1102" s="272">
        <v>1</v>
      </c>
      <c r="P1102" s="260">
        <v>1440</v>
      </c>
      <c r="Q1102" s="296">
        <v>1</v>
      </c>
      <c r="R1102" s="258">
        <v>1440</v>
      </c>
      <c r="S1102" s="272">
        <v>1</v>
      </c>
      <c r="T1102" s="289">
        <v>1440</v>
      </c>
      <c r="U1102" s="290"/>
      <c r="V1102" s="291"/>
    </row>
    <row r="1103" spans="1:22">
      <c r="A1103" s="216" t="s">
        <v>63</v>
      </c>
      <c r="B1103" s="312">
        <v>1040407000</v>
      </c>
      <c r="C1103" s="237" t="s">
        <v>687</v>
      </c>
      <c r="D1103" s="224"/>
      <c r="E1103" s="225" t="s">
        <v>1070</v>
      </c>
      <c r="F1103" s="226" t="s">
        <v>55</v>
      </c>
      <c r="G1103" s="222" t="str">
        <f t="shared" si="17"/>
        <v xml:space="preserve">Silk 3/0 Strands, </v>
      </c>
      <c r="H1103" s="227"/>
      <c r="I1103" s="268">
        <v>4</v>
      </c>
      <c r="J1103" s="269" t="s">
        <v>627</v>
      </c>
      <c r="K1103" s="270">
        <v>450</v>
      </c>
      <c r="L1103" s="256">
        <f>Table260616263656667686970717273747577787980818283757_34[[#This Row],[unit Price]]*Table260616263656667686970717273747577787980818283757_34[[#This Row],[TOTAL QUANTITY
(2021 Proposal)]]</f>
        <v>1800</v>
      </c>
      <c r="M1103" s="271">
        <v>2</v>
      </c>
      <c r="N1103" s="258">
        <v>900</v>
      </c>
      <c r="O1103" s="272">
        <v>2</v>
      </c>
      <c r="P1103" s="260">
        <v>900</v>
      </c>
      <c r="Q1103" s="296"/>
      <c r="R1103" s="258" t="s">
        <v>55</v>
      </c>
      <c r="S1103" s="272"/>
      <c r="T1103" s="289" t="s">
        <v>55</v>
      </c>
      <c r="U1103" s="290"/>
      <c r="V1103" s="291"/>
    </row>
    <row r="1104" spans="1:22">
      <c r="A1104" s="216" t="s">
        <v>63</v>
      </c>
      <c r="B1104" s="312">
        <v>1040407000</v>
      </c>
      <c r="C1104" s="237" t="s">
        <v>687</v>
      </c>
      <c r="D1104" s="224"/>
      <c r="E1104" s="225" t="s">
        <v>1071</v>
      </c>
      <c r="F1104" s="226" t="s">
        <v>55</v>
      </c>
      <c r="G1104" s="222" t="str">
        <f t="shared" si="17"/>
        <v xml:space="preserve">Silk 4/0 Strands, </v>
      </c>
      <c r="H1104" s="227"/>
      <c r="I1104" s="268">
        <v>2</v>
      </c>
      <c r="J1104" s="269" t="s">
        <v>627</v>
      </c>
      <c r="K1104" s="270">
        <v>1440</v>
      </c>
      <c r="L1104" s="256">
        <f>Table260616263656667686970717273747577787980818283757_34[[#This Row],[unit Price]]*Table260616263656667686970717273747577787980818283757_34[[#This Row],[TOTAL QUANTITY
(2021 Proposal)]]</f>
        <v>2880</v>
      </c>
      <c r="M1104" s="271">
        <v>1</v>
      </c>
      <c r="N1104" s="258">
        <v>1440</v>
      </c>
      <c r="O1104" s="272"/>
      <c r="P1104" s="260" t="s">
        <v>55</v>
      </c>
      <c r="Q1104" s="296">
        <v>1</v>
      </c>
      <c r="R1104" s="258">
        <v>1440</v>
      </c>
      <c r="S1104" s="272"/>
      <c r="T1104" s="289" t="s">
        <v>55</v>
      </c>
      <c r="U1104" s="290"/>
      <c r="V1104" s="291"/>
    </row>
    <row r="1105" spans="1:22">
      <c r="A1105" s="216" t="s">
        <v>63</v>
      </c>
      <c r="B1105" s="312">
        <v>1040407000</v>
      </c>
      <c r="C1105" s="237" t="s">
        <v>687</v>
      </c>
      <c r="D1105" s="224"/>
      <c r="E1105" s="225" t="s">
        <v>1072</v>
      </c>
      <c r="F1105" s="226" t="s">
        <v>55</v>
      </c>
      <c r="G1105" s="222" t="str">
        <f t="shared" si="17"/>
        <v xml:space="preserve">Silkam 0 Strands, </v>
      </c>
      <c r="H1105" s="227"/>
      <c r="I1105" s="268">
        <v>2</v>
      </c>
      <c r="J1105" s="269" t="s">
        <v>627</v>
      </c>
      <c r="K1105" s="270">
        <v>650</v>
      </c>
      <c r="L1105" s="256">
        <f>Table260616263656667686970717273747577787980818283757_34[[#This Row],[unit Price]]*Table260616263656667686970717273747577787980818283757_34[[#This Row],[TOTAL QUANTITY
(2021 Proposal)]]</f>
        <v>1300</v>
      </c>
      <c r="M1105" s="271">
        <v>2</v>
      </c>
      <c r="N1105" s="258">
        <v>1300</v>
      </c>
      <c r="O1105" s="272"/>
      <c r="P1105" s="260" t="s">
        <v>55</v>
      </c>
      <c r="Q1105" s="296"/>
      <c r="R1105" s="258" t="s">
        <v>55</v>
      </c>
      <c r="S1105" s="272"/>
      <c r="T1105" s="289" t="s">
        <v>55</v>
      </c>
      <c r="U1105" s="290"/>
      <c r="V1105" s="291"/>
    </row>
    <row r="1106" spans="1:22">
      <c r="A1106" s="216" t="s">
        <v>63</v>
      </c>
      <c r="B1106" s="312">
        <v>1040407000</v>
      </c>
      <c r="C1106" s="237" t="s">
        <v>687</v>
      </c>
      <c r="D1106" s="224"/>
      <c r="E1106" s="225" t="s">
        <v>1073</v>
      </c>
      <c r="F1106" s="226" t="s">
        <v>55</v>
      </c>
      <c r="G1106" s="222" t="str">
        <f t="shared" si="17"/>
        <v xml:space="preserve">Silkam 1/0 Round, </v>
      </c>
      <c r="H1106" s="227">
        <v>24</v>
      </c>
      <c r="I1106" s="268">
        <v>72</v>
      </c>
      <c r="J1106" s="269" t="s">
        <v>44</v>
      </c>
      <c r="K1106" s="270">
        <v>300</v>
      </c>
      <c r="L1106" s="256">
        <f>Table260616263656667686970717273747577787980818283757_34[[#This Row],[unit Price]]*Table260616263656667686970717273747577787980818283757_34[[#This Row],[TOTAL QUANTITY
(2021 Proposal)]]</f>
        <v>21600</v>
      </c>
      <c r="M1106" s="271">
        <v>18</v>
      </c>
      <c r="N1106" s="258">
        <v>5400</v>
      </c>
      <c r="O1106" s="272">
        <v>18</v>
      </c>
      <c r="P1106" s="260">
        <v>5400</v>
      </c>
      <c r="Q1106" s="296">
        <v>18</v>
      </c>
      <c r="R1106" s="258">
        <v>5400</v>
      </c>
      <c r="S1106" s="272">
        <v>18</v>
      </c>
      <c r="T1106" s="289">
        <v>5400</v>
      </c>
      <c r="U1106" s="290"/>
      <c r="V1106" s="291"/>
    </row>
    <row r="1107" spans="1:22">
      <c r="A1107" s="216" t="s">
        <v>63</v>
      </c>
      <c r="B1107" s="312">
        <v>1040407000</v>
      </c>
      <c r="C1107" s="237" t="s">
        <v>687</v>
      </c>
      <c r="D1107" s="224"/>
      <c r="E1107" s="225" t="s">
        <v>1074</v>
      </c>
      <c r="F1107" s="226" t="s">
        <v>55</v>
      </c>
      <c r="G1107" s="222" t="str">
        <f t="shared" si="17"/>
        <v xml:space="preserve">Silkam 2/0 Cutting, </v>
      </c>
      <c r="H1107" s="227">
        <v>48</v>
      </c>
      <c r="I1107" s="268">
        <v>6</v>
      </c>
      <c r="J1107" s="269" t="s">
        <v>627</v>
      </c>
      <c r="K1107" s="270">
        <v>3000</v>
      </c>
      <c r="L1107" s="256">
        <f>Table260616263656667686970717273747577787980818283757_34[[#This Row],[unit Price]]*Table260616263656667686970717273747577787980818283757_34[[#This Row],[TOTAL QUANTITY
(2021 Proposal)]]</f>
        <v>18000</v>
      </c>
      <c r="M1107" s="271">
        <v>2</v>
      </c>
      <c r="N1107" s="258">
        <v>6000</v>
      </c>
      <c r="O1107" s="272">
        <v>1</v>
      </c>
      <c r="P1107" s="260">
        <v>3000</v>
      </c>
      <c r="Q1107" s="296">
        <v>1</v>
      </c>
      <c r="R1107" s="258">
        <v>3000</v>
      </c>
      <c r="S1107" s="272">
        <v>2</v>
      </c>
      <c r="T1107" s="289">
        <v>6000</v>
      </c>
      <c r="U1107" s="290"/>
      <c r="V1107" s="291"/>
    </row>
    <row r="1108" spans="1:22">
      <c r="A1108" s="216" t="s">
        <v>63</v>
      </c>
      <c r="B1108" s="312">
        <v>1040407000</v>
      </c>
      <c r="C1108" s="237" t="s">
        <v>687</v>
      </c>
      <c r="D1108" s="224"/>
      <c r="E1108" s="225" t="s">
        <v>1075</v>
      </c>
      <c r="F1108" s="226" t="s">
        <v>55</v>
      </c>
      <c r="G1108" s="222" t="str">
        <f t="shared" si="17"/>
        <v xml:space="preserve">Silkam 2/0 Round, </v>
      </c>
      <c r="H1108" s="227">
        <v>0</v>
      </c>
      <c r="I1108" s="268">
        <v>4</v>
      </c>
      <c r="J1108" s="269" t="s">
        <v>627</v>
      </c>
      <c r="K1108" s="270">
        <v>3000</v>
      </c>
      <c r="L1108" s="256">
        <f>Table260616263656667686970717273747577787980818283757_34[[#This Row],[unit Price]]*Table260616263656667686970717273747577787980818283757_34[[#This Row],[TOTAL QUANTITY
(2021 Proposal)]]</f>
        <v>12000</v>
      </c>
      <c r="M1108" s="271">
        <v>1</v>
      </c>
      <c r="N1108" s="258">
        <v>3000</v>
      </c>
      <c r="O1108" s="272">
        <v>1</v>
      </c>
      <c r="P1108" s="260">
        <v>3000</v>
      </c>
      <c r="Q1108" s="296">
        <v>1</v>
      </c>
      <c r="R1108" s="258">
        <v>3000</v>
      </c>
      <c r="S1108" s="272">
        <v>1</v>
      </c>
      <c r="T1108" s="289">
        <v>3000</v>
      </c>
      <c r="U1108" s="290"/>
      <c r="V1108" s="291"/>
    </row>
    <row r="1109" spans="1:22">
      <c r="A1109" s="216" t="s">
        <v>63</v>
      </c>
      <c r="B1109" s="312">
        <v>1040407000</v>
      </c>
      <c r="C1109" s="237" t="s">
        <v>687</v>
      </c>
      <c r="D1109" s="224"/>
      <c r="E1109" s="225" t="s">
        <v>1076</v>
      </c>
      <c r="F1109" s="226" t="s">
        <v>55</v>
      </c>
      <c r="G1109" s="222" t="str">
        <f t="shared" si="17"/>
        <v xml:space="preserve">Silkam 2/0 Strands, </v>
      </c>
      <c r="H1109" s="227"/>
      <c r="I1109" s="268">
        <v>4</v>
      </c>
      <c r="J1109" s="269" t="s">
        <v>627</v>
      </c>
      <c r="K1109" s="270">
        <v>650</v>
      </c>
      <c r="L1109" s="256">
        <f>Table260616263656667686970717273747577787980818283757_34[[#This Row],[unit Price]]*Table260616263656667686970717273747577787980818283757_34[[#This Row],[TOTAL QUANTITY
(2021 Proposal)]]</f>
        <v>2600</v>
      </c>
      <c r="M1109" s="271">
        <v>1</v>
      </c>
      <c r="N1109" s="258">
        <v>650</v>
      </c>
      <c r="O1109" s="272">
        <v>1</v>
      </c>
      <c r="P1109" s="260">
        <v>650</v>
      </c>
      <c r="Q1109" s="296">
        <v>1</v>
      </c>
      <c r="R1109" s="258">
        <v>650</v>
      </c>
      <c r="S1109" s="272">
        <v>1</v>
      </c>
      <c r="T1109" s="289">
        <v>650</v>
      </c>
      <c r="U1109" s="290"/>
      <c r="V1109" s="291"/>
    </row>
    <row r="1110" spans="1:22">
      <c r="A1110" s="216" t="s">
        <v>63</v>
      </c>
      <c r="B1110" s="312">
        <v>1040407000</v>
      </c>
      <c r="C1110" s="237" t="s">
        <v>687</v>
      </c>
      <c r="D1110" s="224"/>
      <c r="E1110" s="225" t="s">
        <v>1077</v>
      </c>
      <c r="F1110" s="226" t="s">
        <v>55</v>
      </c>
      <c r="G1110" s="222" t="str">
        <f t="shared" si="17"/>
        <v xml:space="preserve">Silkam 3/0 Cutting, </v>
      </c>
      <c r="H1110" s="227">
        <v>83</v>
      </c>
      <c r="I1110" s="268">
        <v>10</v>
      </c>
      <c r="J1110" s="269" t="s">
        <v>627</v>
      </c>
      <c r="K1110" s="270">
        <v>3000</v>
      </c>
      <c r="L1110" s="256">
        <f>Table260616263656667686970717273747577787980818283757_34[[#This Row],[unit Price]]*Table260616263656667686970717273747577787980818283757_34[[#This Row],[TOTAL QUANTITY
(2021 Proposal)]]</f>
        <v>30000</v>
      </c>
      <c r="M1110" s="271">
        <v>3</v>
      </c>
      <c r="N1110" s="258">
        <v>9000</v>
      </c>
      <c r="O1110" s="272">
        <v>2</v>
      </c>
      <c r="P1110" s="260">
        <v>6000</v>
      </c>
      <c r="Q1110" s="296">
        <v>3</v>
      </c>
      <c r="R1110" s="258">
        <v>9000</v>
      </c>
      <c r="S1110" s="272">
        <v>2</v>
      </c>
      <c r="T1110" s="289">
        <v>6000</v>
      </c>
      <c r="U1110" s="290"/>
      <c r="V1110" s="291"/>
    </row>
    <row r="1111" spans="1:22">
      <c r="A1111" s="216" t="s">
        <v>63</v>
      </c>
      <c r="B1111" s="312">
        <v>1040407000</v>
      </c>
      <c r="C1111" s="237" t="s">
        <v>687</v>
      </c>
      <c r="D1111" s="224"/>
      <c r="E1111" s="225" t="s">
        <v>1078</v>
      </c>
      <c r="F1111" s="226" t="s">
        <v>55</v>
      </c>
      <c r="G1111" s="222" t="str">
        <f t="shared" si="17"/>
        <v xml:space="preserve">Silkam 3/0 Round, </v>
      </c>
      <c r="H1111" s="227">
        <v>0</v>
      </c>
      <c r="I1111" s="268">
        <v>4</v>
      </c>
      <c r="J1111" s="269" t="s">
        <v>627</v>
      </c>
      <c r="K1111" s="270">
        <v>3000</v>
      </c>
      <c r="L1111" s="256">
        <f>Table260616263656667686970717273747577787980818283757_34[[#This Row],[unit Price]]*Table260616263656667686970717273747577787980818283757_34[[#This Row],[TOTAL QUANTITY
(2021 Proposal)]]</f>
        <v>12000</v>
      </c>
      <c r="M1111" s="271">
        <v>1</v>
      </c>
      <c r="N1111" s="258">
        <v>3000</v>
      </c>
      <c r="O1111" s="272">
        <v>1</v>
      </c>
      <c r="P1111" s="260">
        <v>3000</v>
      </c>
      <c r="Q1111" s="296">
        <v>1</v>
      </c>
      <c r="R1111" s="258">
        <v>3000</v>
      </c>
      <c r="S1111" s="272">
        <v>1</v>
      </c>
      <c r="T1111" s="289">
        <v>3000</v>
      </c>
      <c r="U1111" s="290"/>
      <c r="V1111" s="291"/>
    </row>
    <row r="1112" spans="1:22">
      <c r="A1112" s="216" t="s">
        <v>63</v>
      </c>
      <c r="B1112" s="312">
        <v>1040407000</v>
      </c>
      <c r="C1112" s="237" t="s">
        <v>687</v>
      </c>
      <c r="D1112" s="224"/>
      <c r="E1112" s="225" t="s">
        <v>1079</v>
      </c>
      <c r="F1112" s="226" t="s">
        <v>55</v>
      </c>
      <c r="G1112" s="222" t="str">
        <f t="shared" si="17"/>
        <v xml:space="preserve">Silkam 4/0 Cutting, </v>
      </c>
      <c r="H1112" s="227">
        <v>84</v>
      </c>
      <c r="I1112" s="268">
        <v>10</v>
      </c>
      <c r="J1112" s="269" t="s">
        <v>627</v>
      </c>
      <c r="K1112" s="270">
        <v>3000</v>
      </c>
      <c r="L1112" s="256">
        <f>Table260616263656667686970717273747577787980818283757_34[[#This Row],[unit Price]]*Table260616263656667686970717273747577787980818283757_34[[#This Row],[TOTAL QUANTITY
(2021 Proposal)]]</f>
        <v>30000</v>
      </c>
      <c r="M1112" s="271">
        <v>2</v>
      </c>
      <c r="N1112" s="258">
        <v>6000</v>
      </c>
      <c r="O1112" s="272">
        <v>3</v>
      </c>
      <c r="P1112" s="260">
        <v>9000</v>
      </c>
      <c r="Q1112" s="296">
        <v>2</v>
      </c>
      <c r="R1112" s="258">
        <v>6000</v>
      </c>
      <c r="S1112" s="272">
        <v>3</v>
      </c>
      <c r="T1112" s="289">
        <v>9000</v>
      </c>
      <c r="U1112" s="290"/>
      <c r="V1112" s="291"/>
    </row>
    <row r="1113" spans="1:22">
      <c r="A1113" s="216" t="s">
        <v>63</v>
      </c>
      <c r="B1113" s="312">
        <v>1040407000</v>
      </c>
      <c r="C1113" s="237" t="s">
        <v>687</v>
      </c>
      <c r="D1113" s="224"/>
      <c r="E1113" s="225" t="s">
        <v>1080</v>
      </c>
      <c r="F1113" s="226" t="s">
        <v>55</v>
      </c>
      <c r="G1113" s="222" t="str">
        <f t="shared" si="17"/>
        <v xml:space="preserve">Silkam 4/0 Strands, </v>
      </c>
      <c r="H1113" s="227">
        <v>0</v>
      </c>
      <c r="I1113" s="268">
        <v>4</v>
      </c>
      <c r="J1113" s="269" t="s">
        <v>627</v>
      </c>
      <c r="K1113" s="270">
        <v>650</v>
      </c>
      <c r="L1113" s="256">
        <f>Table260616263656667686970717273747577787980818283757_34[[#This Row],[unit Price]]*Table260616263656667686970717273747577787980818283757_34[[#This Row],[TOTAL QUANTITY
(2021 Proposal)]]</f>
        <v>2600</v>
      </c>
      <c r="M1113" s="271">
        <v>1</v>
      </c>
      <c r="N1113" s="258">
        <v>650</v>
      </c>
      <c r="O1113" s="272">
        <v>1</v>
      </c>
      <c r="P1113" s="260">
        <v>650</v>
      </c>
      <c r="Q1113" s="296">
        <v>1</v>
      </c>
      <c r="R1113" s="258">
        <v>650</v>
      </c>
      <c r="S1113" s="272">
        <v>1</v>
      </c>
      <c r="T1113" s="289">
        <v>650</v>
      </c>
      <c r="U1113" s="290"/>
      <c r="V1113" s="291"/>
    </row>
    <row r="1114" spans="1:22">
      <c r="A1114" s="216" t="s">
        <v>63</v>
      </c>
      <c r="B1114" s="312">
        <v>1040407000</v>
      </c>
      <c r="C1114" s="237" t="s">
        <v>687</v>
      </c>
      <c r="D1114" s="224"/>
      <c r="E1114" s="225" t="s">
        <v>1081</v>
      </c>
      <c r="F1114" s="226" t="s">
        <v>1082</v>
      </c>
      <c r="G1114" s="222" t="str">
        <f t="shared" si="17"/>
        <v>Skin Stapler, Disposal Skin Stapler, box</v>
      </c>
      <c r="H1114" s="227">
        <v>37</v>
      </c>
      <c r="I1114" s="268">
        <v>50</v>
      </c>
      <c r="J1114" s="269" t="s">
        <v>44</v>
      </c>
      <c r="K1114" s="270">
        <v>750</v>
      </c>
      <c r="L1114" s="256">
        <f>Table260616263656667686970717273747577787980818283757_34[[#This Row],[unit Price]]*Table260616263656667686970717273747577787980818283757_34[[#This Row],[TOTAL QUANTITY
(2021 Proposal)]]</f>
        <v>37500</v>
      </c>
      <c r="M1114" s="271">
        <v>15</v>
      </c>
      <c r="N1114" s="258">
        <v>11250</v>
      </c>
      <c r="O1114" s="272">
        <v>15</v>
      </c>
      <c r="P1114" s="260">
        <v>11250</v>
      </c>
      <c r="Q1114" s="296">
        <v>10</v>
      </c>
      <c r="R1114" s="258">
        <v>7500</v>
      </c>
      <c r="S1114" s="272">
        <v>10</v>
      </c>
      <c r="T1114" s="289">
        <v>7500</v>
      </c>
      <c r="U1114" s="290"/>
      <c r="V1114" s="291"/>
    </row>
    <row r="1115" spans="1:22" ht="24">
      <c r="A1115" s="216" t="s">
        <v>63</v>
      </c>
      <c r="B1115" s="312">
        <v>1040407000</v>
      </c>
      <c r="C1115" s="237" t="s">
        <v>687</v>
      </c>
      <c r="D1115" s="224"/>
      <c r="E1115" s="225" t="s">
        <v>1083</v>
      </c>
      <c r="F1115" s="226" t="s">
        <v>55</v>
      </c>
      <c r="G1115" s="222" t="str">
        <f t="shared" si="17"/>
        <v xml:space="preserve">Skin Stapler with Staple Remover (5/Box), </v>
      </c>
      <c r="H1115" s="227"/>
      <c r="I1115" s="268">
        <v>10</v>
      </c>
      <c r="J1115" s="269" t="s">
        <v>627</v>
      </c>
      <c r="K1115" s="270">
        <v>750</v>
      </c>
      <c r="L1115" s="256">
        <f>Table260616263656667686970717273747577787980818283757_34[[#This Row],[unit Price]]*Table260616263656667686970717273747577787980818283757_34[[#This Row],[TOTAL QUANTITY
(2021 Proposal)]]</f>
        <v>7500</v>
      </c>
      <c r="M1115" s="271">
        <v>3</v>
      </c>
      <c r="N1115" s="258">
        <v>2250</v>
      </c>
      <c r="O1115" s="272">
        <v>3</v>
      </c>
      <c r="P1115" s="260">
        <v>2250</v>
      </c>
      <c r="Q1115" s="296">
        <v>2</v>
      </c>
      <c r="R1115" s="258">
        <v>1500</v>
      </c>
      <c r="S1115" s="272">
        <v>2</v>
      </c>
      <c r="T1115" s="289">
        <v>1500</v>
      </c>
      <c r="U1115" s="290"/>
      <c r="V1115" s="291"/>
    </row>
    <row r="1116" spans="1:22">
      <c r="A1116" s="216" t="s">
        <v>63</v>
      </c>
      <c r="B1116" s="312">
        <v>1040407000</v>
      </c>
      <c r="C1116" s="237" t="s">
        <v>687</v>
      </c>
      <c r="D1116" s="224"/>
      <c r="E1116" s="225" t="s">
        <v>1084</v>
      </c>
      <c r="F1116" s="226" t="s">
        <v>1084</v>
      </c>
      <c r="G1116" s="222" t="str">
        <f t="shared" si="17"/>
        <v>Soluset, Soluset</v>
      </c>
      <c r="H1116" s="227">
        <v>112</v>
      </c>
      <c r="I1116" s="268">
        <v>550</v>
      </c>
      <c r="J1116" s="269" t="s">
        <v>44</v>
      </c>
      <c r="K1116" s="270">
        <v>250</v>
      </c>
      <c r="L1116" s="256">
        <f>Table260616263656667686970717273747577787980818283757_34[[#This Row],[unit Price]]*Table260616263656667686970717273747577787980818283757_34[[#This Row],[TOTAL QUANTITY
(2021 Proposal)]]</f>
        <v>137500</v>
      </c>
      <c r="M1116" s="271">
        <v>200</v>
      </c>
      <c r="N1116" s="258">
        <v>50000</v>
      </c>
      <c r="O1116" s="272">
        <v>200</v>
      </c>
      <c r="P1116" s="260">
        <v>50000</v>
      </c>
      <c r="Q1116" s="296">
        <v>100</v>
      </c>
      <c r="R1116" s="258">
        <v>25000</v>
      </c>
      <c r="S1116" s="272">
        <v>50</v>
      </c>
      <c r="T1116" s="289">
        <v>12500</v>
      </c>
      <c r="U1116" s="290"/>
      <c r="V1116" s="291"/>
    </row>
    <row r="1117" spans="1:22">
      <c r="A1117" s="216" t="s">
        <v>63</v>
      </c>
      <c r="B1117" s="312">
        <v>1040407000</v>
      </c>
      <c r="C1117" s="237" t="s">
        <v>687</v>
      </c>
      <c r="D1117" s="224"/>
      <c r="E1117" s="225" t="s">
        <v>1085</v>
      </c>
      <c r="F1117" s="226" t="s">
        <v>1085</v>
      </c>
      <c r="G1117" s="222" t="str">
        <f t="shared" si="17"/>
        <v>Specimen cup, Specimen cup</v>
      </c>
      <c r="H1117" s="227">
        <v>1980</v>
      </c>
      <c r="I1117" s="268">
        <v>2500</v>
      </c>
      <c r="J1117" s="269" t="s">
        <v>44</v>
      </c>
      <c r="K1117" s="270">
        <v>15</v>
      </c>
      <c r="L1117" s="256">
        <f>Table260616263656667686970717273747577787980818283757_34[[#This Row],[unit Price]]*Table260616263656667686970717273747577787980818283757_34[[#This Row],[TOTAL QUANTITY
(2021 Proposal)]]</f>
        <v>37500</v>
      </c>
      <c r="M1117" s="271">
        <v>500</v>
      </c>
      <c r="N1117" s="258">
        <v>7500</v>
      </c>
      <c r="O1117" s="272">
        <v>500</v>
      </c>
      <c r="P1117" s="260">
        <v>7500</v>
      </c>
      <c r="Q1117" s="296">
        <v>1000</v>
      </c>
      <c r="R1117" s="258">
        <v>15000</v>
      </c>
      <c r="S1117" s="272">
        <v>500</v>
      </c>
      <c r="T1117" s="289">
        <v>7500</v>
      </c>
      <c r="U1117" s="290"/>
      <c r="V1117" s="291"/>
    </row>
    <row r="1118" spans="1:22">
      <c r="A1118" s="216" t="s">
        <v>63</v>
      </c>
      <c r="B1118" s="312">
        <v>1040407000</v>
      </c>
      <c r="C1118" s="237" t="s">
        <v>687</v>
      </c>
      <c r="D1118" s="224"/>
      <c r="E1118" s="225" t="s">
        <v>1086</v>
      </c>
      <c r="F1118" s="226" t="s">
        <v>1087</v>
      </c>
      <c r="G1118" s="222" t="str">
        <f t="shared" si="17"/>
        <v>Spinal needle, Spinal Needle</v>
      </c>
      <c r="H1118" s="227">
        <v>0</v>
      </c>
      <c r="I1118" s="268">
        <v>500</v>
      </c>
      <c r="J1118" s="269" t="s">
        <v>576</v>
      </c>
      <c r="K1118" s="270">
        <v>130</v>
      </c>
      <c r="L1118" s="256">
        <f>Table260616263656667686970717273747577787980818283757_34[[#This Row],[unit Price]]*Table260616263656667686970717273747577787980818283757_34[[#This Row],[TOTAL QUANTITY
(2021 Proposal)]]</f>
        <v>65000</v>
      </c>
      <c r="M1118" s="271">
        <v>125</v>
      </c>
      <c r="N1118" s="258">
        <v>16250</v>
      </c>
      <c r="O1118" s="272">
        <v>125</v>
      </c>
      <c r="P1118" s="260">
        <v>16250</v>
      </c>
      <c r="Q1118" s="296">
        <v>125</v>
      </c>
      <c r="R1118" s="258">
        <v>16250</v>
      </c>
      <c r="S1118" s="272">
        <v>125</v>
      </c>
      <c r="T1118" s="289">
        <v>16250</v>
      </c>
      <c r="U1118" s="290"/>
      <c r="V1118" s="291"/>
    </row>
    <row r="1119" spans="1:22">
      <c r="A1119" s="216" t="s">
        <v>68</v>
      </c>
      <c r="B1119" s="312">
        <v>1040407000</v>
      </c>
      <c r="C1119" s="237" t="s">
        <v>687</v>
      </c>
      <c r="D1119" s="224"/>
      <c r="E1119" s="225" t="s">
        <v>1088</v>
      </c>
      <c r="F1119" s="226" t="s">
        <v>55</v>
      </c>
      <c r="G1119" s="222" t="str">
        <f t="shared" si="17"/>
        <v xml:space="preserve">Sputum Specimen Cup, </v>
      </c>
      <c r="H1119" s="223"/>
      <c r="I1119" s="253">
        <v>4800</v>
      </c>
      <c r="J1119" s="254" t="s">
        <v>44</v>
      </c>
      <c r="K1119" s="261">
        <v>42</v>
      </c>
      <c r="L1119" s="256">
        <f>Table260616263656667686970717273747577787980818283757_34[[#This Row],[unit Price]]*Table260616263656667686970717273747577787980818283757_34[[#This Row],[TOTAL QUANTITY
(2021 Proposal)]]</f>
        <v>201600</v>
      </c>
      <c r="M1119" s="257">
        <v>1200</v>
      </c>
      <c r="N1119" s="258">
        <v>50400</v>
      </c>
      <c r="O1119" s="259">
        <v>1200</v>
      </c>
      <c r="P1119" s="260">
        <v>50400</v>
      </c>
      <c r="Q1119" s="288">
        <v>1200</v>
      </c>
      <c r="R1119" s="258">
        <v>50400</v>
      </c>
      <c r="S1119" s="259">
        <v>1200</v>
      </c>
      <c r="T1119" s="289">
        <v>50400</v>
      </c>
      <c r="U1119" s="290"/>
      <c r="V1119" s="291"/>
    </row>
    <row r="1120" spans="1:22" ht="36">
      <c r="A1120" s="216" t="s">
        <v>72</v>
      </c>
      <c r="B1120" s="312">
        <v>1040407000</v>
      </c>
      <c r="C1120" s="237" t="s">
        <v>687</v>
      </c>
      <c r="D1120" s="224"/>
      <c r="E1120" s="225" t="s">
        <v>1089</v>
      </c>
      <c r="F1120" s="226" t="s">
        <v>1090</v>
      </c>
      <c r="G1120" s="222" t="str">
        <f t="shared" si="17"/>
        <v xml:space="preserve">Stainless Implant, External Fixator to Tibia
</v>
      </c>
      <c r="H1120" s="223"/>
      <c r="I1120" s="253">
        <v>1</v>
      </c>
      <c r="J1120" s="254" t="s">
        <v>44</v>
      </c>
      <c r="K1120" s="261">
        <v>23000</v>
      </c>
      <c r="L1120" s="256">
        <f>Table260616263656667686970717273747577787980818283757_34[[#This Row],[unit Price]]*Table260616263656667686970717273747577787980818283757_34[[#This Row],[TOTAL QUANTITY
(2021 Proposal)]]</f>
        <v>23000</v>
      </c>
      <c r="M1120" s="257">
        <v>1</v>
      </c>
      <c r="N1120" s="258">
        <v>23000</v>
      </c>
      <c r="O1120" s="259"/>
      <c r="P1120" s="260" t="s">
        <v>55</v>
      </c>
      <c r="Q1120" s="288"/>
      <c r="R1120" s="258" t="s">
        <v>55</v>
      </c>
      <c r="S1120" s="259"/>
      <c r="T1120" s="289" t="s">
        <v>55</v>
      </c>
      <c r="U1120" s="290"/>
      <c r="V1120" s="291"/>
    </row>
    <row r="1121" spans="1:22" ht="24">
      <c r="A1121" s="216" t="s">
        <v>63</v>
      </c>
      <c r="B1121" s="312">
        <v>1040401000</v>
      </c>
      <c r="C1121" s="237" t="s">
        <v>631</v>
      </c>
      <c r="D1121" s="224"/>
      <c r="E1121" s="220" t="s">
        <v>1091</v>
      </c>
      <c r="F1121" s="221" t="s">
        <v>55</v>
      </c>
      <c r="G1121" s="222" t="str">
        <f t="shared" si="17"/>
        <v xml:space="preserve">STAPLE WIRE, STANDARD, (26/6), </v>
      </c>
      <c r="H1121" s="227"/>
      <c r="I1121" s="268">
        <v>100</v>
      </c>
      <c r="J1121" s="269" t="s">
        <v>627</v>
      </c>
      <c r="K1121" s="270">
        <v>45</v>
      </c>
      <c r="L1121" s="256">
        <f>Table260616263656667686970717273747577787980818283757_34[[#This Row],[unit Price]]*Table260616263656667686970717273747577787980818283757_34[[#This Row],[TOTAL QUANTITY
(2021 Proposal)]]</f>
        <v>4500</v>
      </c>
      <c r="M1121" s="271"/>
      <c r="N1121" s="258" t="s">
        <v>55</v>
      </c>
      <c r="O1121" s="272">
        <v>50</v>
      </c>
      <c r="P1121" s="260">
        <v>2250</v>
      </c>
      <c r="Q1121" s="296">
        <v>50</v>
      </c>
      <c r="R1121" s="258">
        <v>2250</v>
      </c>
      <c r="S1121" s="272"/>
      <c r="T1121" s="289" t="s">
        <v>55</v>
      </c>
      <c r="U1121" s="290"/>
      <c r="V1121" s="291"/>
    </row>
    <row r="1122" spans="1:22">
      <c r="A1122" s="216" t="s">
        <v>63</v>
      </c>
      <c r="B1122" s="312">
        <v>1040407000</v>
      </c>
      <c r="C1122" s="237" t="s">
        <v>687</v>
      </c>
      <c r="D1122" s="224"/>
      <c r="E1122" s="220" t="s">
        <v>1092</v>
      </c>
      <c r="F1122" s="221" t="s">
        <v>55</v>
      </c>
      <c r="G1122" s="222" t="str">
        <f t="shared" si="17"/>
        <v xml:space="preserve">Sterile Water for Injection, </v>
      </c>
      <c r="H1122" s="227">
        <v>1020</v>
      </c>
      <c r="I1122" s="268">
        <v>1500</v>
      </c>
      <c r="J1122" s="269" t="s">
        <v>91</v>
      </c>
      <c r="K1122" s="270">
        <v>1800</v>
      </c>
      <c r="L1122" s="256">
        <f>Table260616263656667686970717273747577787980818283757_34[[#This Row],[unit Price]]*Table260616263656667686970717273747577787980818283757_34[[#This Row],[TOTAL QUANTITY
(2021 Proposal)]]</f>
        <v>2700000</v>
      </c>
      <c r="M1122" s="271">
        <v>400</v>
      </c>
      <c r="N1122" s="258">
        <v>720000</v>
      </c>
      <c r="O1122" s="272">
        <v>400</v>
      </c>
      <c r="P1122" s="260">
        <v>720000</v>
      </c>
      <c r="Q1122" s="296">
        <v>400</v>
      </c>
      <c r="R1122" s="258">
        <v>720000</v>
      </c>
      <c r="S1122" s="272">
        <v>300</v>
      </c>
      <c r="T1122" s="289">
        <v>540000</v>
      </c>
      <c r="U1122" s="290"/>
      <c r="V1122" s="291"/>
    </row>
    <row r="1123" spans="1:22">
      <c r="A1123" s="216" t="s">
        <v>503</v>
      </c>
      <c r="B1123" s="312">
        <v>1040407000</v>
      </c>
      <c r="C1123" s="237" t="s">
        <v>687</v>
      </c>
      <c r="D1123" s="224"/>
      <c r="E1123" s="220" t="s">
        <v>1093</v>
      </c>
      <c r="F1123" s="221" t="s">
        <v>55</v>
      </c>
      <c r="G1123" s="222" t="str">
        <f t="shared" si="17"/>
        <v xml:space="preserve">Sterilium, </v>
      </c>
      <c r="H1123" s="223"/>
      <c r="I1123" s="253">
        <v>2</v>
      </c>
      <c r="J1123" s="254" t="s">
        <v>91</v>
      </c>
      <c r="K1123" s="261">
        <v>960</v>
      </c>
      <c r="L1123" s="256">
        <f>Table260616263656667686970717273747577787980818283757_34[[#This Row],[unit Price]]*Table260616263656667686970717273747577787980818283757_34[[#This Row],[TOTAL QUANTITY
(2021 Proposal)]]</f>
        <v>1920</v>
      </c>
      <c r="M1123" s="257">
        <v>2</v>
      </c>
      <c r="N1123" s="258">
        <v>1920</v>
      </c>
      <c r="O1123" s="259"/>
      <c r="P1123" s="260" t="s">
        <v>55</v>
      </c>
      <c r="Q1123" s="288"/>
      <c r="R1123" s="258" t="s">
        <v>55</v>
      </c>
      <c r="S1123" s="259"/>
      <c r="T1123" s="289" t="s">
        <v>55</v>
      </c>
      <c r="U1123" s="290"/>
      <c r="V1123" s="291"/>
    </row>
    <row r="1124" spans="1:22" ht="24">
      <c r="A1124" s="216" t="s">
        <v>63</v>
      </c>
      <c r="B1124" s="312">
        <v>1040407000</v>
      </c>
      <c r="C1124" s="237" t="s">
        <v>687</v>
      </c>
      <c r="D1124" s="224"/>
      <c r="E1124" s="220" t="s">
        <v>1094</v>
      </c>
      <c r="F1124" s="221" t="s">
        <v>55</v>
      </c>
      <c r="G1124" s="222" t="str">
        <f t="shared" si="17"/>
        <v xml:space="preserve">Sterilium, 1 Liter, with Dispenser, </v>
      </c>
      <c r="H1124" s="227">
        <v>7</v>
      </c>
      <c r="I1124" s="268">
        <v>100</v>
      </c>
      <c r="J1124" s="269" t="s">
        <v>91</v>
      </c>
      <c r="K1124" s="270">
        <v>250</v>
      </c>
      <c r="L1124" s="256">
        <f>Table260616263656667686970717273747577787980818283757_34[[#This Row],[unit Price]]*Table260616263656667686970717273747577787980818283757_34[[#This Row],[TOTAL QUANTITY
(2021 Proposal)]]</f>
        <v>25000</v>
      </c>
      <c r="M1124" s="271">
        <v>25</v>
      </c>
      <c r="N1124" s="258">
        <v>6250</v>
      </c>
      <c r="O1124" s="272">
        <v>25</v>
      </c>
      <c r="P1124" s="260">
        <v>6250</v>
      </c>
      <c r="Q1124" s="296">
        <v>25</v>
      </c>
      <c r="R1124" s="258">
        <v>6250</v>
      </c>
      <c r="S1124" s="272">
        <v>25</v>
      </c>
      <c r="T1124" s="289">
        <v>6250</v>
      </c>
      <c r="U1124" s="290"/>
      <c r="V1124" s="291"/>
    </row>
    <row r="1125" spans="1:22">
      <c r="A1125" s="216" t="s">
        <v>63</v>
      </c>
      <c r="B1125" s="312">
        <v>1040407000</v>
      </c>
      <c r="C1125" s="237" t="s">
        <v>687</v>
      </c>
      <c r="D1125" s="224"/>
      <c r="E1125" s="220" t="s">
        <v>1095</v>
      </c>
      <c r="F1125" s="221" t="s">
        <v>55</v>
      </c>
      <c r="G1125" s="222" t="str">
        <f t="shared" si="17"/>
        <v xml:space="preserve">Sterilium/Galoon, </v>
      </c>
      <c r="H1125" s="227"/>
      <c r="I1125" s="268">
        <v>20</v>
      </c>
      <c r="J1125" s="269" t="s">
        <v>818</v>
      </c>
      <c r="K1125" s="270">
        <v>1000</v>
      </c>
      <c r="L1125" s="256">
        <f>Table260616263656667686970717273747577787980818283757_34[[#This Row],[unit Price]]*Table260616263656667686970717273747577787980818283757_34[[#This Row],[TOTAL QUANTITY
(2021 Proposal)]]</f>
        <v>20000</v>
      </c>
      <c r="M1125" s="271"/>
      <c r="N1125" s="258" t="s">
        <v>55</v>
      </c>
      <c r="O1125" s="272">
        <v>10</v>
      </c>
      <c r="P1125" s="260">
        <v>10000</v>
      </c>
      <c r="Q1125" s="296">
        <v>10</v>
      </c>
      <c r="R1125" s="258">
        <v>10000</v>
      </c>
      <c r="S1125" s="272"/>
      <c r="T1125" s="289" t="s">
        <v>55</v>
      </c>
      <c r="U1125" s="290"/>
      <c r="V1125" s="291"/>
    </row>
    <row r="1126" spans="1:22">
      <c r="A1126" s="216" t="s">
        <v>63</v>
      </c>
      <c r="B1126" s="312">
        <v>1040407000</v>
      </c>
      <c r="C1126" s="237" t="s">
        <v>687</v>
      </c>
      <c r="D1126" s="224"/>
      <c r="E1126" s="220" t="s">
        <v>1096</v>
      </c>
      <c r="F1126" s="221" t="s">
        <v>55</v>
      </c>
      <c r="G1126" s="222" t="str">
        <f t="shared" si="17"/>
        <v xml:space="preserve">Stethoscopes, </v>
      </c>
      <c r="H1126" s="227"/>
      <c r="I1126" s="268">
        <v>30</v>
      </c>
      <c r="J1126" s="269" t="s">
        <v>44</v>
      </c>
      <c r="K1126" s="270">
        <v>1000</v>
      </c>
      <c r="L1126" s="256">
        <f>Table260616263656667686970717273747577787980818283757_34[[#This Row],[unit Price]]*Table260616263656667686970717273747577787980818283757_34[[#This Row],[TOTAL QUANTITY
(2021 Proposal)]]</f>
        <v>30000</v>
      </c>
      <c r="M1126" s="271">
        <v>10</v>
      </c>
      <c r="N1126" s="258">
        <v>10000</v>
      </c>
      <c r="O1126" s="272">
        <v>10</v>
      </c>
      <c r="P1126" s="260">
        <v>10000</v>
      </c>
      <c r="Q1126" s="296">
        <v>5</v>
      </c>
      <c r="R1126" s="258">
        <v>5000</v>
      </c>
      <c r="S1126" s="272">
        <v>5</v>
      </c>
      <c r="T1126" s="289">
        <v>5000</v>
      </c>
      <c r="U1126" s="290"/>
      <c r="V1126" s="291"/>
    </row>
    <row r="1127" spans="1:22">
      <c r="A1127" s="216" t="s">
        <v>63</v>
      </c>
      <c r="B1127" s="312">
        <v>1040407000</v>
      </c>
      <c r="C1127" s="237" t="s">
        <v>687</v>
      </c>
      <c r="D1127" s="224"/>
      <c r="E1127" s="220" t="s">
        <v>1097</v>
      </c>
      <c r="F1127" s="221" t="s">
        <v>55</v>
      </c>
      <c r="G1127" s="222" t="str">
        <f t="shared" si="17"/>
        <v xml:space="preserve">Stomach Tube Fr 14, </v>
      </c>
      <c r="H1127" s="227">
        <v>6</v>
      </c>
      <c r="I1127" s="268">
        <v>100</v>
      </c>
      <c r="J1127" s="269" t="s">
        <v>44</v>
      </c>
      <c r="K1127" s="270">
        <v>75</v>
      </c>
      <c r="L1127" s="256">
        <f>Table260616263656667686970717273747577787980818283757_34[[#This Row],[unit Price]]*Table260616263656667686970717273747577787980818283757_34[[#This Row],[TOTAL QUANTITY
(2021 Proposal)]]</f>
        <v>7500</v>
      </c>
      <c r="M1127" s="271">
        <v>25</v>
      </c>
      <c r="N1127" s="258">
        <v>1875</v>
      </c>
      <c r="O1127" s="272">
        <v>25</v>
      </c>
      <c r="P1127" s="260">
        <v>1875</v>
      </c>
      <c r="Q1127" s="296">
        <v>25</v>
      </c>
      <c r="R1127" s="258">
        <v>1875</v>
      </c>
      <c r="S1127" s="272">
        <v>25</v>
      </c>
      <c r="T1127" s="289">
        <v>1875</v>
      </c>
      <c r="U1127" s="290"/>
      <c r="V1127" s="291"/>
    </row>
    <row r="1128" spans="1:22">
      <c r="A1128" s="216" t="s">
        <v>63</v>
      </c>
      <c r="B1128" s="312">
        <v>1040407000</v>
      </c>
      <c r="C1128" s="237" t="s">
        <v>687</v>
      </c>
      <c r="D1128" s="224"/>
      <c r="E1128" s="220" t="s">
        <v>1098</v>
      </c>
      <c r="F1128" s="221" t="s">
        <v>55</v>
      </c>
      <c r="G1128" s="222" t="str">
        <f t="shared" si="17"/>
        <v xml:space="preserve">Stomach Tube Fr 16, </v>
      </c>
      <c r="H1128" s="227">
        <v>14</v>
      </c>
      <c r="I1128" s="268">
        <v>100</v>
      </c>
      <c r="J1128" s="269" t="s">
        <v>44</v>
      </c>
      <c r="K1128" s="270">
        <v>75</v>
      </c>
      <c r="L1128" s="256">
        <f>Table260616263656667686970717273747577787980818283757_34[[#This Row],[unit Price]]*Table260616263656667686970717273747577787980818283757_34[[#This Row],[TOTAL QUANTITY
(2021 Proposal)]]</f>
        <v>7500</v>
      </c>
      <c r="M1128" s="271">
        <v>25</v>
      </c>
      <c r="N1128" s="258">
        <v>1875</v>
      </c>
      <c r="O1128" s="272">
        <v>25</v>
      </c>
      <c r="P1128" s="260">
        <v>1875</v>
      </c>
      <c r="Q1128" s="296">
        <v>25</v>
      </c>
      <c r="R1128" s="258">
        <v>1875</v>
      </c>
      <c r="S1128" s="272">
        <v>25</v>
      </c>
      <c r="T1128" s="289">
        <v>1875</v>
      </c>
      <c r="U1128" s="290"/>
      <c r="V1128" s="291"/>
    </row>
    <row r="1129" spans="1:22">
      <c r="A1129" s="216" t="s">
        <v>63</v>
      </c>
      <c r="B1129" s="312">
        <v>1040407000</v>
      </c>
      <c r="C1129" s="237" t="s">
        <v>687</v>
      </c>
      <c r="D1129" s="224"/>
      <c r="E1129" s="220" t="s">
        <v>1099</v>
      </c>
      <c r="F1129" s="221" t="s">
        <v>55</v>
      </c>
      <c r="G1129" s="222" t="str">
        <f t="shared" si="17"/>
        <v xml:space="preserve">Stomach Tube Fr 18, </v>
      </c>
      <c r="H1129" s="227">
        <v>7</v>
      </c>
      <c r="I1129" s="268">
        <v>100</v>
      </c>
      <c r="J1129" s="269" t="s">
        <v>44</v>
      </c>
      <c r="K1129" s="270">
        <v>75</v>
      </c>
      <c r="L1129" s="256">
        <f>Table260616263656667686970717273747577787980818283757_34[[#This Row],[unit Price]]*Table260616263656667686970717273747577787980818283757_34[[#This Row],[TOTAL QUANTITY
(2021 Proposal)]]</f>
        <v>7500</v>
      </c>
      <c r="M1129" s="271">
        <v>25</v>
      </c>
      <c r="N1129" s="258">
        <v>1875</v>
      </c>
      <c r="O1129" s="272">
        <v>25</v>
      </c>
      <c r="P1129" s="260">
        <v>1875</v>
      </c>
      <c r="Q1129" s="296">
        <v>25</v>
      </c>
      <c r="R1129" s="258">
        <v>1875</v>
      </c>
      <c r="S1129" s="272">
        <v>25</v>
      </c>
      <c r="T1129" s="289">
        <v>1875</v>
      </c>
      <c r="U1129" s="290"/>
      <c r="V1129" s="291"/>
    </row>
    <row r="1130" spans="1:22">
      <c r="A1130" s="216" t="s">
        <v>63</v>
      </c>
      <c r="B1130" s="312">
        <v>1040407000</v>
      </c>
      <c r="C1130" s="237" t="s">
        <v>687</v>
      </c>
      <c r="D1130" s="224"/>
      <c r="E1130" s="220" t="s">
        <v>1100</v>
      </c>
      <c r="F1130" s="221" t="s">
        <v>1101</v>
      </c>
      <c r="G1130" s="222" t="str">
        <f t="shared" si="17"/>
        <v>Stop cock, 3 WAY STOP COCK</v>
      </c>
      <c r="H1130" s="227">
        <v>81</v>
      </c>
      <c r="I1130" s="268">
        <v>100</v>
      </c>
      <c r="J1130" s="269" t="s">
        <v>576</v>
      </c>
      <c r="K1130" s="270">
        <v>60</v>
      </c>
      <c r="L1130" s="256">
        <f>Table260616263656667686970717273747577787980818283757_34[[#This Row],[unit Price]]*Table260616263656667686970717273747577787980818283757_34[[#This Row],[TOTAL QUANTITY
(2021 Proposal)]]</f>
        <v>6000</v>
      </c>
      <c r="M1130" s="271">
        <v>20</v>
      </c>
      <c r="N1130" s="258">
        <v>1200</v>
      </c>
      <c r="O1130" s="272">
        <v>20</v>
      </c>
      <c r="P1130" s="260">
        <v>1200</v>
      </c>
      <c r="Q1130" s="296">
        <v>30</v>
      </c>
      <c r="R1130" s="258">
        <v>1800</v>
      </c>
      <c r="S1130" s="272">
        <v>30</v>
      </c>
      <c r="T1130" s="289">
        <v>1800</v>
      </c>
      <c r="U1130" s="290"/>
      <c r="V1130" s="291"/>
    </row>
    <row r="1131" spans="1:22">
      <c r="A1131" s="216" t="s">
        <v>63</v>
      </c>
      <c r="B1131" s="312">
        <v>1040407000</v>
      </c>
      <c r="C1131" s="237" t="s">
        <v>687</v>
      </c>
      <c r="D1131" s="224"/>
      <c r="E1131" s="220" t="s">
        <v>1102</v>
      </c>
      <c r="F1131" s="221" t="s">
        <v>55</v>
      </c>
      <c r="G1131" s="222" t="str">
        <f t="shared" si="17"/>
        <v xml:space="preserve">Stylet/ Guide Wire, Adult, </v>
      </c>
      <c r="H1131" s="227"/>
      <c r="I1131" s="268">
        <v>10</v>
      </c>
      <c r="J1131" s="269" t="s">
        <v>44</v>
      </c>
      <c r="K1131" s="270">
        <v>800</v>
      </c>
      <c r="L1131" s="256">
        <f>Table260616263656667686970717273747577787980818283757_34[[#This Row],[unit Price]]*Table260616263656667686970717273747577787980818283757_34[[#This Row],[TOTAL QUANTITY
(2021 Proposal)]]</f>
        <v>8000</v>
      </c>
      <c r="M1131" s="271">
        <v>3</v>
      </c>
      <c r="N1131" s="258">
        <v>2400</v>
      </c>
      <c r="O1131" s="272">
        <v>3</v>
      </c>
      <c r="P1131" s="260">
        <v>2400</v>
      </c>
      <c r="Q1131" s="296">
        <v>2</v>
      </c>
      <c r="R1131" s="258">
        <v>1600</v>
      </c>
      <c r="S1131" s="272">
        <v>2</v>
      </c>
      <c r="T1131" s="289">
        <v>1600</v>
      </c>
      <c r="U1131" s="290"/>
      <c r="V1131" s="291"/>
    </row>
    <row r="1132" spans="1:22">
      <c r="A1132" s="216" t="s">
        <v>63</v>
      </c>
      <c r="B1132" s="312">
        <v>1040407000</v>
      </c>
      <c r="C1132" s="237" t="s">
        <v>687</v>
      </c>
      <c r="D1132" s="224"/>
      <c r="E1132" s="220" t="s">
        <v>1103</v>
      </c>
      <c r="F1132" s="221" t="s">
        <v>55</v>
      </c>
      <c r="G1132" s="222" t="str">
        <f t="shared" si="17"/>
        <v xml:space="preserve">Stylet/Guide Wire, Pedia, </v>
      </c>
      <c r="H1132" s="227"/>
      <c r="I1132" s="268">
        <v>10</v>
      </c>
      <c r="J1132" s="269" t="s">
        <v>44</v>
      </c>
      <c r="K1132" s="270">
        <v>800</v>
      </c>
      <c r="L1132" s="256">
        <f>Table260616263656667686970717273747577787980818283757_34[[#This Row],[unit Price]]*Table260616263656667686970717273747577787980818283757_34[[#This Row],[TOTAL QUANTITY
(2021 Proposal)]]</f>
        <v>8000</v>
      </c>
      <c r="M1132" s="271">
        <v>3</v>
      </c>
      <c r="N1132" s="258">
        <v>2400</v>
      </c>
      <c r="O1132" s="272">
        <v>3</v>
      </c>
      <c r="P1132" s="260">
        <v>2400</v>
      </c>
      <c r="Q1132" s="296">
        <v>2</v>
      </c>
      <c r="R1132" s="258">
        <v>1600</v>
      </c>
      <c r="S1132" s="272">
        <v>2</v>
      </c>
      <c r="T1132" s="289">
        <v>1600</v>
      </c>
      <c r="U1132" s="290"/>
      <c r="V1132" s="291"/>
    </row>
    <row r="1133" spans="1:22">
      <c r="A1133" s="216" t="s">
        <v>63</v>
      </c>
      <c r="B1133" s="312">
        <v>1040407000</v>
      </c>
      <c r="C1133" s="237" t="s">
        <v>687</v>
      </c>
      <c r="D1133" s="224"/>
      <c r="E1133" s="220" t="s">
        <v>1104</v>
      </c>
      <c r="F1133" s="221" t="s">
        <v>55</v>
      </c>
      <c r="G1133" s="222" t="str">
        <f t="shared" si="17"/>
        <v xml:space="preserve">Suction Catheter Fr 10, </v>
      </c>
      <c r="H1133" s="227">
        <v>24</v>
      </c>
      <c r="I1133" s="268">
        <v>100</v>
      </c>
      <c r="J1133" s="269" t="s">
        <v>44</v>
      </c>
      <c r="K1133" s="270">
        <v>30</v>
      </c>
      <c r="L1133" s="256">
        <f>Table260616263656667686970717273747577787980818283757_34[[#This Row],[unit Price]]*Table260616263656667686970717273747577787980818283757_34[[#This Row],[TOTAL QUANTITY
(2021 Proposal)]]</f>
        <v>3000</v>
      </c>
      <c r="M1133" s="271">
        <v>25</v>
      </c>
      <c r="N1133" s="258">
        <v>750</v>
      </c>
      <c r="O1133" s="272">
        <v>25</v>
      </c>
      <c r="P1133" s="260">
        <v>750</v>
      </c>
      <c r="Q1133" s="296">
        <v>25</v>
      </c>
      <c r="R1133" s="258">
        <v>750</v>
      </c>
      <c r="S1133" s="272">
        <v>25</v>
      </c>
      <c r="T1133" s="289">
        <v>750</v>
      </c>
      <c r="U1133" s="290"/>
      <c r="V1133" s="291"/>
    </row>
    <row r="1134" spans="1:22">
      <c r="A1134" s="216" t="s">
        <v>63</v>
      </c>
      <c r="B1134" s="312">
        <v>1040407000</v>
      </c>
      <c r="C1134" s="237" t="s">
        <v>687</v>
      </c>
      <c r="D1134" s="224"/>
      <c r="E1134" s="220" t="s">
        <v>1105</v>
      </c>
      <c r="F1134" s="221" t="s">
        <v>55</v>
      </c>
      <c r="G1134" s="222" t="str">
        <f t="shared" si="17"/>
        <v xml:space="preserve">Suction Catheter Fr 12, </v>
      </c>
      <c r="H1134" s="227">
        <v>32</v>
      </c>
      <c r="I1134" s="268">
        <v>300</v>
      </c>
      <c r="J1134" s="269" t="s">
        <v>44</v>
      </c>
      <c r="K1134" s="270">
        <v>30</v>
      </c>
      <c r="L1134" s="256">
        <f>Table260616263656667686970717273747577787980818283757_34[[#This Row],[unit Price]]*Table260616263656667686970717273747577787980818283757_34[[#This Row],[TOTAL QUANTITY
(2021 Proposal)]]</f>
        <v>9000</v>
      </c>
      <c r="M1134" s="271">
        <v>75</v>
      </c>
      <c r="N1134" s="258">
        <v>2250</v>
      </c>
      <c r="O1134" s="272">
        <v>75</v>
      </c>
      <c r="P1134" s="260">
        <v>2250</v>
      </c>
      <c r="Q1134" s="296">
        <v>75</v>
      </c>
      <c r="R1134" s="258">
        <v>2250</v>
      </c>
      <c r="S1134" s="272">
        <v>75</v>
      </c>
      <c r="T1134" s="289">
        <v>2250</v>
      </c>
      <c r="U1134" s="290"/>
      <c r="V1134" s="291"/>
    </row>
    <row r="1135" spans="1:22">
      <c r="A1135" s="216" t="s">
        <v>63</v>
      </c>
      <c r="B1135" s="312">
        <v>1040407000</v>
      </c>
      <c r="C1135" s="237" t="s">
        <v>687</v>
      </c>
      <c r="D1135" s="224"/>
      <c r="E1135" s="220" t="s">
        <v>1106</v>
      </c>
      <c r="F1135" s="221" t="s">
        <v>55</v>
      </c>
      <c r="G1135" s="222" t="str">
        <f t="shared" si="17"/>
        <v xml:space="preserve">Suction Catheter Fr 14, </v>
      </c>
      <c r="H1135" s="227">
        <v>33</v>
      </c>
      <c r="I1135" s="268">
        <v>100</v>
      </c>
      <c r="J1135" s="269" t="s">
        <v>44</v>
      </c>
      <c r="K1135" s="270">
        <v>30</v>
      </c>
      <c r="L1135" s="256">
        <f>Table260616263656667686970717273747577787980818283757_34[[#This Row],[unit Price]]*Table260616263656667686970717273747577787980818283757_34[[#This Row],[TOTAL QUANTITY
(2021 Proposal)]]</f>
        <v>3000</v>
      </c>
      <c r="M1135" s="271">
        <v>25</v>
      </c>
      <c r="N1135" s="258">
        <v>750</v>
      </c>
      <c r="O1135" s="272">
        <v>25</v>
      </c>
      <c r="P1135" s="260">
        <v>750</v>
      </c>
      <c r="Q1135" s="296">
        <v>25</v>
      </c>
      <c r="R1135" s="258">
        <v>750</v>
      </c>
      <c r="S1135" s="272">
        <v>25</v>
      </c>
      <c r="T1135" s="289">
        <v>750</v>
      </c>
      <c r="U1135" s="290"/>
      <c r="V1135" s="291"/>
    </row>
    <row r="1136" spans="1:22">
      <c r="A1136" s="216" t="s">
        <v>63</v>
      </c>
      <c r="B1136" s="312">
        <v>1040407000</v>
      </c>
      <c r="C1136" s="237" t="s">
        <v>687</v>
      </c>
      <c r="D1136" s="224"/>
      <c r="E1136" s="220" t="s">
        <v>1107</v>
      </c>
      <c r="F1136" s="221" t="s">
        <v>55</v>
      </c>
      <c r="G1136" s="222" t="str">
        <f t="shared" si="17"/>
        <v xml:space="preserve">Suction Catheter Fr 16, </v>
      </c>
      <c r="H1136" s="227">
        <v>43</v>
      </c>
      <c r="I1136" s="268">
        <v>150</v>
      </c>
      <c r="J1136" s="269" t="s">
        <v>44</v>
      </c>
      <c r="K1136" s="270">
        <v>30</v>
      </c>
      <c r="L1136" s="256">
        <f>Table260616263656667686970717273747577787980818283757_34[[#This Row],[unit Price]]*Table260616263656667686970717273747577787980818283757_34[[#This Row],[TOTAL QUANTITY
(2021 Proposal)]]</f>
        <v>4500</v>
      </c>
      <c r="M1136" s="271">
        <v>50</v>
      </c>
      <c r="N1136" s="258">
        <v>1500</v>
      </c>
      <c r="O1136" s="272">
        <v>50</v>
      </c>
      <c r="P1136" s="260">
        <v>1500</v>
      </c>
      <c r="Q1136" s="296">
        <v>25</v>
      </c>
      <c r="R1136" s="258">
        <v>750</v>
      </c>
      <c r="S1136" s="272">
        <v>25</v>
      </c>
      <c r="T1136" s="289">
        <v>750</v>
      </c>
      <c r="U1136" s="290"/>
      <c r="V1136" s="291"/>
    </row>
    <row r="1137" spans="1:22">
      <c r="A1137" s="216" t="s">
        <v>63</v>
      </c>
      <c r="B1137" s="312">
        <v>1040407000</v>
      </c>
      <c r="C1137" s="237" t="s">
        <v>687</v>
      </c>
      <c r="D1137" s="224"/>
      <c r="E1137" s="220" t="s">
        <v>1108</v>
      </c>
      <c r="F1137" s="221" t="s">
        <v>55</v>
      </c>
      <c r="G1137" s="222" t="str">
        <f t="shared" si="17"/>
        <v xml:space="preserve">Suction Catheter Fr 25, </v>
      </c>
      <c r="H1137" s="227"/>
      <c r="I1137" s="268">
        <v>50</v>
      </c>
      <c r="J1137" s="269" t="s">
        <v>44</v>
      </c>
      <c r="K1137" s="270">
        <v>300</v>
      </c>
      <c r="L1137" s="256">
        <f>Table260616263656667686970717273747577787980818283757_34[[#This Row],[unit Price]]*Table260616263656667686970717273747577787980818283757_34[[#This Row],[TOTAL QUANTITY
(2021 Proposal)]]</f>
        <v>15000</v>
      </c>
      <c r="M1137" s="271">
        <v>25</v>
      </c>
      <c r="N1137" s="258">
        <v>7500</v>
      </c>
      <c r="O1137" s="272">
        <v>25</v>
      </c>
      <c r="P1137" s="260">
        <v>7500</v>
      </c>
      <c r="Q1137" s="296"/>
      <c r="R1137" s="258" t="s">
        <v>55</v>
      </c>
      <c r="S1137" s="272"/>
      <c r="T1137" s="289" t="s">
        <v>55</v>
      </c>
      <c r="U1137" s="290"/>
      <c r="V1137" s="291"/>
    </row>
    <row r="1138" spans="1:22">
      <c r="A1138" s="216" t="s">
        <v>63</v>
      </c>
      <c r="B1138" s="312">
        <v>1040407000</v>
      </c>
      <c r="C1138" s="237" t="s">
        <v>687</v>
      </c>
      <c r="D1138" s="224"/>
      <c r="E1138" s="220" t="s">
        <v>1109</v>
      </c>
      <c r="F1138" s="221" t="s">
        <v>55</v>
      </c>
      <c r="G1138" s="222" t="str">
        <f t="shared" si="17"/>
        <v xml:space="preserve">Suction Catheter Fr 8, </v>
      </c>
      <c r="H1138" s="227">
        <v>44</v>
      </c>
      <c r="I1138" s="268">
        <v>300</v>
      </c>
      <c r="J1138" s="269" t="s">
        <v>44</v>
      </c>
      <c r="K1138" s="270">
        <v>30</v>
      </c>
      <c r="L1138" s="256">
        <f>Table260616263656667686970717273747577787980818283757_34[[#This Row],[unit Price]]*Table260616263656667686970717273747577787980818283757_34[[#This Row],[TOTAL QUANTITY
(2021 Proposal)]]</f>
        <v>9000</v>
      </c>
      <c r="M1138" s="271">
        <v>100</v>
      </c>
      <c r="N1138" s="258">
        <v>3000</v>
      </c>
      <c r="O1138" s="272">
        <v>50</v>
      </c>
      <c r="P1138" s="260">
        <v>1500</v>
      </c>
      <c r="Q1138" s="296">
        <v>100</v>
      </c>
      <c r="R1138" s="258">
        <v>3000</v>
      </c>
      <c r="S1138" s="272">
        <v>50</v>
      </c>
      <c r="T1138" s="289">
        <v>1500</v>
      </c>
      <c r="U1138" s="290"/>
      <c r="V1138" s="291"/>
    </row>
    <row r="1139" spans="1:22">
      <c r="A1139" s="216" t="s">
        <v>63</v>
      </c>
      <c r="B1139" s="312">
        <v>1040407000</v>
      </c>
      <c r="C1139" s="237" t="s">
        <v>687</v>
      </c>
      <c r="D1139" s="224"/>
      <c r="E1139" s="220" t="s">
        <v>1110</v>
      </c>
      <c r="F1139" s="221" t="s">
        <v>1111</v>
      </c>
      <c r="G1139" s="222" t="str">
        <f t="shared" si="17"/>
        <v>Surgical Blade, Surgical Blade #10</v>
      </c>
      <c r="H1139" s="227">
        <v>502</v>
      </c>
      <c r="I1139" s="268">
        <v>10</v>
      </c>
      <c r="J1139" s="269" t="s">
        <v>627</v>
      </c>
      <c r="K1139" s="270">
        <v>300</v>
      </c>
      <c r="L1139" s="256">
        <f>Table260616263656667686970717273747577787980818283757_34[[#This Row],[unit Price]]*Table260616263656667686970717273747577787980818283757_34[[#This Row],[TOTAL QUANTITY
(2021 Proposal)]]</f>
        <v>3000</v>
      </c>
      <c r="M1139" s="271">
        <v>5</v>
      </c>
      <c r="N1139" s="258">
        <v>1500</v>
      </c>
      <c r="O1139" s="272">
        <v>5</v>
      </c>
      <c r="P1139" s="260">
        <v>1500</v>
      </c>
      <c r="Q1139" s="296"/>
      <c r="R1139" s="258" t="s">
        <v>55</v>
      </c>
      <c r="S1139" s="272"/>
      <c r="T1139" s="289" t="s">
        <v>55</v>
      </c>
      <c r="U1139" s="290"/>
      <c r="V1139" s="291"/>
    </row>
    <row r="1140" spans="1:22">
      <c r="A1140" s="216" t="s">
        <v>63</v>
      </c>
      <c r="B1140" s="312">
        <v>1040407000</v>
      </c>
      <c r="C1140" s="237" t="s">
        <v>687</v>
      </c>
      <c r="D1140" s="224"/>
      <c r="E1140" s="220" t="s">
        <v>1112</v>
      </c>
      <c r="F1140" s="221" t="s">
        <v>55</v>
      </c>
      <c r="G1140" s="222" t="str">
        <f t="shared" si="17"/>
        <v xml:space="preserve">Surgical Blade S 11, </v>
      </c>
      <c r="H1140" s="227">
        <v>200</v>
      </c>
      <c r="I1140" s="268">
        <v>1000</v>
      </c>
      <c r="J1140" s="269" t="s">
        <v>44</v>
      </c>
      <c r="K1140" s="270">
        <v>10</v>
      </c>
      <c r="L1140" s="256">
        <f>Table260616263656667686970717273747577787980818283757_34[[#This Row],[unit Price]]*Table260616263656667686970717273747577787980818283757_34[[#This Row],[TOTAL QUANTITY
(2021 Proposal)]]</f>
        <v>10000</v>
      </c>
      <c r="M1140" s="271">
        <v>250</v>
      </c>
      <c r="N1140" s="258">
        <v>2500</v>
      </c>
      <c r="O1140" s="272">
        <v>250</v>
      </c>
      <c r="P1140" s="260">
        <v>2500</v>
      </c>
      <c r="Q1140" s="296">
        <v>250</v>
      </c>
      <c r="R1140" s="258">
        <v>2500</v>
      </c>
      <c r="S1140" s="272">
        <v>250</v>
      </c>
      <c r="T1140" s="289">
        <v>2500</v>
      </c>
      <c r="U1140" s="290"/>
      <c r="V1140" s="291"/>
    </row>
    <row r="1141" spans="1:22">
      <c r="A1141" s="216" t="s">
        <v>63</v>
      </c>
      <c r="B1141" s="312">
        <v>1040407000</v>
      </c>
      <c r="C1141" s="237" t="s">
        <v>687</v>
      </c>
      <c r="D1141" s="224"/>
      <c r="E1141" s="220" t="s">
        <v>1113</v>
      </c>
      <c r="F1141" s="221" t="s">
        <v>55</v>
      </c>
      <c r="G1141" s="222" t="str">
        <f t="shared" si="17"/>
        <v xml:space="preserve">Surgical Blade S15, </v>
      </c>
      <c r="H1141" s="227">
        <v>4</v>
      </c>
      <c r="I1141" s="268">
        <v>1000</v>
      </c>
      <c r="J1141" s="269" t="s">
        <v>44</v>
      </c>
      <c r="K1141" s="270">
        <v>10</v>
      </c>
      <c r="L1141" s="256">
        <f>Table260616263656667686970717273747577787980818283757_34[[#This Row],[unit Price]]*Table260616263656667686970717273747577787980818283757_34[[#This Row],[TOTAL QUANTITY
(2021 Proposal)]]</f>
        <v>10000</v>
      </c>
      <c r="M1141" s="271">
        <v>250</v>
      </c>
      <c r="N1141" s="258">
        <v>2500</v>
      </c>
      <c r="O1141" s="272">
        <v>250</v>
      </c>
      <c r="P1141" s="260">
        <v>2500</v>
      </c>
      <c r="Q1141" s="296">
        <v>250</v>
      </c>
      <c r="R1141" s="258">
        <v>2500</v>
      </c>
      <c r="S1141" s="272">
        <v>250</v>
      </c>
      <c r="T1141" s="289">
        <v>2500</v>
      </c>
      <c r="U1141" s="290"/>
      <c r="V1141" s="291"/>
    </row>
    <row r="1142" spans="1:22">
      <c r="A1142" s="216" t="s">
        <v>63</v>
      </c>
      <c r="B1142" s="312">
        <v>1040407000</v>
      </c>
      <c r="C1142" s="237" t="s">
        <v>687</v>
      </c>
      <c r="D1142" s="224"/>
      <c r="E1142" s="220" t="s">
        <v>1114</v>
      </c>
      <c r="F1142" s="221" t="s">
        <v>55</v>
      </c>
      <c r="G1142" s="222" t="str">
        <f t="shared" si="17"/>
        <v xml:space="preserve">Surgical Blade S20, </v>
      </c>
      <c r="H1142" s="227">
        <v>297</v>
      </c>
      <c r="I1142" s="268">
        <v>2000</v>
      </c>
      <c r="J1142" s="269" t="s">
        <v>44</v>
      </c>
      <c r="K1142" s="270">
        <v>10</v>
      </c>
      <c r="L1142" s="256">
        <f>Table260616263656667686970717273747577787980818283757_34[[#This Row],[unit Price]]*Table260616263656667686970717273747577787980818283757_34[[#This Row],[TOTAL QUANTITY
(2021 Proposal)]]</f>
        <v>20000</v>
      </c>
      <c r="M1142" s="271">
        <v>500</v>
      </c>
      <c r="N1142" s="258">
        <v>5000</v>
      </c>
      <c r="O1142" s="272">
        <v>500</v>
      </c>
      <c r="P1142" s="260">
        <v>5000</v>
      </c>
      <c r="Q1142" s="296">
        <v>500</v>
      </c>
      <c r="R1142" s="258">
        <v>5000</v>
      </c>
      <c r="S1142" s="272">
        <v>500</v>
      </c>
      <c r="T1142" s="289">
        <v>5000</v>
      </c>
      <c r="U1142" s="290"/>
      <c r="V1142" s="291"/>
    </row>
    <row r="1143" spans="1:22">
      <c r="A1143" s="216" t="s">
        <v>63</v>
      </c>
      <c r="B1143" s="312">
        <v>1040407000</v>
      </c>
      <c r="C1143" s="237" t="s">
        <v>687</v>
      </c>
      <c r="D1143" s="224"/>
      <c r="E1143" s="220" t="s">
        <v>1115</v>
      </c>
      <c r="F1143" s="221" t="s">
        <v>55</v>
      </c>
      <c r="G1143" s="222" t="str">
        <f t="shared" si="17"/>
        <v xml:space="preserve">Surgical Cap, </v>
      </c>
      <c r="H1143" s="227">
        <v>1250</v>
      </c>
      <c r="I1143" s="268">
        <v>2000</v>
      </c>
      <c r="J1143" s="269" t="s">
        <v>910</v>
      </c>
      <c r="K1143" s="270">
        <v>400</v>
      </c>
      <c r="L1143" s="256">
        <f>Table260616263656667686970717273747577787980818283757_34[[#This Row],[unit Price]]*Table260616263656667686970717273747577787980818283757_34[[#This Row],[TOTAL QUANTITY
(2021 Proposal)]]</f>
        <v>800000</v>
      </c>
      <c r="M1143" s="271">
        <v>500</v>
      </c>
      <c r="N1143" s="258">
        <v>200000</v>
      </c>
      <c r="O1143" s="272">
        <v>500</v>
      </c>
      <c r="P1143" s="260">
        <v>200000</v>
      </c>
      <c r="Q1143" s="296">
        <v>500</v>
      </c>
      <c r="R1143" s="258">
        <v>200000</v>
      </c>
      <c r="S1143" s="272">
        <v>500</v>
      </c>
      <c r="T1143" s="289">
        <v>200000</v>
      </c>
      <c r="U1143" s="290"/>
      <c r="V1143" s="291"/>
    </row>
    <row r="1144" spans="1:22">
      <c r="A1144" s="216" t="s">
        <v>68</v>
      </c>
      <c r="B1144" s="312">
        <v>1040407000</v>
      </c>
      <c r="C1144" s="237" t="s">
        <v>687</v>
      </c>
      <c r="D1144" s="224"/>
      <c r="E1144" s="220" t="s">
        <v>1116</v>
      </c>
      <c r="F1144" s="221" t="s">
        <v>1117</v>
      </c>
      <c r="G1144" s="222" t="str">
        <f t="shared" si="17"/>
        <v>Surgical Gloves,  S6.5, Sterile</v>
      </c>
      <c r="H1144" s="223"/>
      <c r="I1144" s="253">
        <v>120</v>
      </c>
      <c r="J1144" s="254" t="s">
        <v>627</v>
      </c>
      <c r="K1144" s="261">
        <v>990</v>
      </c>
      <c r="L1144" s="256">
        <f>Table260616263656667686970717273747577787980818283757_34[[#This Row],[unit Price]]*Table260616263656667686970717273747577787980818283757_34[[#This Row],[TOTAL QUANTITY
(2021 Proposal)]]</f>
        <v>118800</v>
      </c>
      <c r="M1144" s="257">
        <v>30</v>
      </c>
      <c r="N1144" s="258">
        <v>29700</v>
      </c>
      <c r="O1144" s="259">
        <v>30</v>
      </c>
      <c r="P1144" s="260">
        <v>29700</v>
      </c>
      <c r="Q1144" s="288">
        <v>30</v>
      </c>
      <c r="R1144" s="258">
        <v>29700</v>
      </c>
      <c r="S1144" s="259">
        <v>30</v>
      </c>
      <c r="T1144" s="289">
        <v>29700</v>
      </c>
      <c r="U1144" s="290"/>
      <c r="V1144" s="291"/>
    </row>
    <row r="1145" spans="1:22">
      <c r="A1145" s="216" t="s">
        <v>339</v>
      </c>
      <c r="B1145" s="312">
        <v>1040407000</v>
      </c>
      <c r="C1145" s="237" t="s">
        <v>687</v>
      </c>
      <c r="D1145" s="224"/>
      <c r="E1145" s="220" t="s">
        <v>1118</v>
      </c>
      <c r="F1145" s="221" t="s">
        <v>55</v>
      </c>
      <c r="G1145" s="222" t="str">
        <f t="shared" si="17"/>
        <v xml:space="preserve">Surgical Mask, </v>
      </c>
      <c r="H1145" s="223"/>
      <c r="I1145" s="253">
        <v>12</v>
      </c>
      <c r="J1145" s="262" t="s">
        <v>627</v>
      </c>
      <c r="K1145" s="263">
        <v>400</v>
      </c>
      <c r="L1145" s="256">
        <f>Table260616263656667686970717273747577787980818283757_34[[#This Row],[unit Price]]*Table260616263656667686970717273747577787980818283757_34[[#This Row],[TOTAL QUANTITY
(2021 Proposal)]]</f>
        <v>4800</v>
      </c>
      <c r="M1145" s="257">
        <v>6</v>
      </c>
      <c r="N1145" s="258">
        <v>2400</v>
      </c>
      <c r="O1145" s="259"/>
      <c r="P1145" s="260" t="s">
        <v>55</v>
      </c>
      <c r="Q1145" s="288">
        <v>6</v>
      </c>
      <c r="R1145" s="258">
        <v>2400</v>
      </c>
      <c r="S1145" s="259"/>
      <c r="T1145" s="289" t="s">
        <v>55</v>
      </c>
      <c r="U1145" s="290"/>
      <c r="V1145" s="291"/>
    </row>
    <row r="1146" spans="1:22">
      <c r="A1146" s="216" t="s">
        <v>63</v>
      </c>
      <c r="B1146" s="312">
        <v>1040407000</v>
      </c>
      <c r="C1146" s="237" t="s">
        <v>687</v>
      </c>
      <c r="D1146" s="224"/>
      <c r="E1146" s="220" t="s">
        <v>1119</v>
      </c>
      <c r="F1146" s="221" t="s">
        <v>55</v>
      </c>
      <c r="G1146" s="222" t="str">
        <f t="shared" si="17"/>
        <v xml:space="preserve">Surgicel, </v>
      </c>
      <c r="H1146" s="227">
        <v>14</v>
      </c>
      <c r="I1146" s="268">
        <v>30</v>
      </c>
      <c r="J1146" s="269" t="s">
        <v>44</v>
      </c>
      <c r="K1146" s="270">
        <v>714</v>
      </c>
      <c r="L1146" s="256">
        <f>Table260616263656667686970717273747577787980818283757_34[[#This Row],[unit Price]]*Table260616263656667686970717273747577787980818283757_34[[#This Row],[TOTAL QUANTITY
(2021 Proposal)]]</f>
        <v>21420</v>
      </c>
      <c r="M1146" s="271">
        <v>10</v>
      </c>
      <c r="N1146" s="258">
        <v>7140</v>
      </c>
      <c r="O1146" s="272">
        <v>10</v>
      </c>
      <c r="P1146" s="260">
        <v>7140</v>
      </c>
      <c r="Q1146" s="296">
        <v>5</v>
      </c>
      <c r="R1146" s="258">
        <v>3570</v>
      </c>
      <c r="S1146" s="272">
        <v>5</v>
      </c>
      <c r="T1146" s="289">
        <v>3570</v>
      </c>
      <c r="U1146" s="290"/>
      <c r="V1146" s="291"/>
    </row>
    <row r="1147" spans="1:22">
      <c r="A1147" s="216" t="s">
        <v>63</v>
      </c>
      <c r="B1147" s="312">
        <v>1040407000</v>
      </c>
      <c r="C1147" s="237" t="s">
        <v>687</v>
      </c>
      <c r="D1147" s="224"/>
      <c r="E1147" s="220" t="s">
        <v>1120</v>
      </c>
      <c r="F1147" s="221" t="s">
        <v>1121</v>
      </c>
      <c r="G1147" s="222" t="str">
        <f t="shared" si="17"/>
        <v>Syringe, 1cc syringe</v>
      </c>
      <c r="H1147" s="227">
        <v>5100</v>
      </c>
      <c r="I1147" s="268">
        <v>60</v>
      </c>
      <c r="J1147" s="269" t="s">
        <v>627</v>
      </c>
      <c r="K1147" s="270">
        <v>1200</v>
      </c>
      <c r="L1147" s="256">
        <f>Table260616263656667686970717273747577787980818283757_34[[#This Row],[unit Price]]*Table260616263656667686970717273747577787980818283757_34[[#This Row],[TOTAL QUANTITY
(2021 Proposal)]]</f>
        <v>72000</v>
      </c>
      <c r="M1147" s="271">
        <v>20</v>
      </c>
      <c r="N1147" s="258">
        <v>24000</v>
      </c>
      <c r="O1147" s="272">
        <v>20</v>
      </c>
      <c r="P1147" s="260">
        <v>24000</v>
      </c>
      <c r="Q1147" s="296">
        <v>10</v>
      </c>
      <c r="R1147" s="258">
        <v>12000</v>
      </c>
      <c r="S1147" s="272">
        <v>10</v>
      </c>
      <c r="T1147" s="289">
        <v>12000</v>
      </c>
      <c r="U1147" s="290"/>
      <c r="V1147" s="291"/>
    </row>
    <row r="1148" spans="1:22">
      <c r="A1148" s="216" t="s">
        <v>63</v>
      </c>
      <c r="B1148" s="312">
        <v>1040407000</v>
      </c>
      <c r="C1148" s="237" t="s">
        <v>687</v>
      </c>
      <c r="D1148" s="224"/>
      <c r="E1148" s="220" t="s">
        <v>1120</v>
      </c>
      <c r="F1148" s="221" t="s">
        <v>1122</v>
      </c>
      <c r="G1148" s="222" t="str">
        <f t="shared" si="17"/>
        <v>Syringe, 3cc syringe</v>
      </c>
      <c r="H1148" s="227">
        <v>7500</v>
      </c>
      <c r="I1148" s="268">
        <v>100</v>
      </c>
      <c r="J1148" s="269" t="s">
        <v>627</v>
      </c>
      <c r="K1148" s="270">
        <v>990</v>
      </c>
      <c r="L1148" s="256">
        <f>Table260616263656667686970717273747577787980818283757_34[[#This Row],[unit Price]]*Table260616263656667686970717273747577787980818283757_34[[#This Row],[TOTAL QUANTITY
(2021 Proposal)]]</f>
        <v>99000</v>
      </c>
      <c r="M1148" s="271">
        <v>25</v>
      </c>
      <c r="N1148" s="258">
        <v>24750</v>
      </c>
      <c r="O1148" s="272">
        <v>25</v>
      </c>
      <c r="P1148" s="260">
        <v>24750</v>
      </c>
      <c r="Q1148" s="296">
        <v>25</v>
      </c>
      <c r="R1148" s="258">
        <v>24750</v>
      </c>
      <c r="S1148" s="272">
        <v>25</v>
      </c>
      <c r="T1148" s="289">
        <v>24750</v>
      </c>
      <c r="U1148" s="290"/>
      <c r="V1148" s="291"/>
    </row>
    <row r="1149" spans="1:22">
      <c r="A1149" s="216" t="s">
        <v>68</v>
      </c>
      <c r="B1149" s="312">
        <v>1040407000</v>
      </c>
      <c r="C1149" s="237" t="s">
        <v>687</v>
      </c>
      <c r="D1149" s="224"/>
      <c r="E1149" s="220" t="s">
        <v>1120</v>
      </c>
      <c r="F1149" s="221" t="s">
        <v>1122</v>
      </c>
      <c r="G1149" s="222" t="str">
        <f t="shared" si="17"/>
        <v>Syringe, 3cc syringe</v>
      </c>
      <c r="H1149" s="223"/>
      <c r="I1149" s="253">
        <v>40</v>
      </c>
      <c r="J1149" s="254" t="s">
        <v>627</v>
      </c>
      <c r="K1149" s="261">
        <v>990</v>
      </c>
      <c r="L1149" s="256">
        <f>Table260616263656667686970717273747577787980818283757_34[[#This Row],[unit Price]]*Table260616263656667686970717273747577787980818283757_34[[#This Row],[TOTAL QUANTITY
(2021 Proposal)]]</f>
        <v>39600</v>
      </c>
      <c r="M1149" s="257">
        <v>10</v>
      </c>
      <c r="N1149" s="258">
        <v>9900</v>
      </c>
      <c r="O1149" s="259">
        <v>10</v>
      </c>
      <c r="P1149" s="260">
        <v>9900</v>
      </c>
      <c r="Q1149" s="288">
        <v>10</v>
      </c>
      <c r="R1149" s="258">
        <v>9900</v>
      </c>
      <c r="S1149" s="259">
        <v>10</v>
      </c>
      <c r="T1149" s="289">
        <v>9900</v>
      </c>
      <c r="U1149" s="290"/>
      <c r="V1149" s="291"/>
    </row>
    <row r="1150" spans="1:22">
      <c r="A1150" s="216" t="s">
        <v>63</v>
      </c>
      <c r="B1150" s="312">
        <v>1040407000</v>
      </c>
      <c r="C1150" s="237" t="s">
        <v>687</v>
      </c>
      <c r="D1150" s="224"/>
      <c r="E1150" s="220" t="s">
        <v>1120</v>
      </c>
      <c r="F1150" s="221" t="s">
        <v>1123</v>
      </c>
      <c r="G1150" s="222" t="str">
        <f t="shared" si="17"/>
        <v>Syringe, 5cc syringe</v>
      </c>
      <c r="H1150" s="227">
        <v>6000</v>
      </c>
      <c r="I1150" s="268">
        <v>100</v>
      </c>
      <c r="J1150" s="269" t="s">
        <v>627</v>
      </c>
      <c r="K1150" s="270">
        <v>900</v>
      </c>
      <c r="L1150" s="256">
        <f>Table260616263656667686970717273747577787980818283757_34[[#This Row],[unit Price]]*Table260616263656667686970717273747577787980818283757_34[[#This Row],[TOTAL QUANTITY
(2021 Proposal)]]</f>
        <v>90000</v>
      </c>
      <c r="M1150" s="271">
        <v>25</v>
      </c>
      <c r="N1150" s="258">
        <v>22500</v>
      </c>
      <c r="O1150" s="272">
        <v>25</v>
      </c>
      <c r="P1150" s="260">
        <v>22500</v>
      </c>
      <c r="Q1150" s="296">
        <v>25</v>
      </c>
      <c r="R1150" s="258">
        <v>22500</v>
      </c>
      <c r="S1150" s="272">
        <v>25</v>
      </c>
      <c r="T1150" s="289">
        <v>22500</v>
      </c>
      <c r="U1150" s="290"/>
      <c r="V1150" s="291"/>
    </row>
    <row r="1151" spans="1:22">
      <c r="A1151" s="216" t="s">
        <v>68</v>
      </c>
      <c r="B1151" s="312">
        <v>1040407000</v>
      </c>
      <c r="C1151" s="237" t="s">
        <v>687</v>
      </c>
      <c r="D1151" s="224"/>
      <c r="E1151" s="220" t="s">
        <v>1120</v>
      </c>
      <c r="F1151" s="221" t="s">
        <v>1123</v>
      </c>
      <c r="G1151" s="222" t="str">
        <f t="shared" si="17"/>
        <v>Syringe, 5cc syringe</v>
      </c>
      <c r="H1151" s="223"/>
      <c r="I1151" s="253">
        <v>8</v>
      </c>
      <c r="J1151" s="254" t="s">
        <v>627</v>
      </c>
      <c r="K1151" s="261">
        <v>900</v>
      </c>
      <c r="L1151" s="256">
        <f>Table260616263656667686970717273747577787980818283757_34[[#This Row],[unit Price]]*Table260616263656667686970717273747577787980818283757_34[[#This Row],[TOTAL QUANTITY
(2021 Proposal)]]</f>
        <v>7200</v>
      </c>
      <c r="M1151" s="257">
        <v>2</v>
      </c>
      <c r="N1151" s="258">
        <v>1800</v>
      </c>
      <c r="O1151" s="259">
        <v>2</v>
      </c>
      <c r="P1151" s="260">
        <v>1800</v>
      </c>
      <c r="Q1151" s="288">
        <v>2</v>
      </c>
      <c r="R1151" s="258">
        <v>1800</v>
      </c>
      <c r="S1151" s="259">
        <v>2</v>
      </c>
      <c r="T1151" s="289">
        <v>1800</v>
      </c>
      <c r="U1151" s="290"/>
      <c r="V1151" s="291"/>
    </row>
    <row r="1152" spans="1:22">
      <c r="A1152" s="216" t="s">
        <v>68</v>
      </c>
      <c r="B1152" s="312">
        <v>1040407000</v>
      </c>
      <c r="C1152" s="237" t="s">
        <v>687</v>
      </c>
      <c r="D1152" s="224"/>
      <c r="E1152" s="220" t="s">
        <v>1120</v>
      </c>
      <c r="F1152" s="221" t="s">
        <v>1124</v>
      </c>
      <c r="G1152" s="222" t="str">
        <f t="shared" si="17"/>
        <v>Syringe, Syringe, Terumo 1cc</v>
      </c>
      <c r="H1152" s="223"/>
      <c r="I1152" s="253">
        <v>8</v>
      </c>
      <c r="J1152" s="254" t="s">
        <v>627</v>
      </c>
      <c r="K1152" s="261">
        <v>1200</v>
      </c>
      <c r="L1152" s="256">
        <f>Table260616263656667686970717273747577787980818283757_34[[#This Row],[unit Price]]*Table260616263656667686970717273747577787980818283757_34[[#This Row],[TOTAL QUANTITY
(2021 Proposal)]]</f>
        <v>9600</v>
      </c>
      <c r="M1152" s="257">
        <v>2</v>
      </c>
      <c r="N1152" s="258">
        <v>2400</v>
      </c>
      <c r="O1152" s="259">
        <v>2</v>
      </c>
      <c r="P1152" s="260">
        <v>2400</v>
      </c>
      <c r="Q1152" s="288">
        <v>2</v>
      </c>
      <c r="R1152" s="258">
        <v>2400</v>
      </c>
      <c r="S1152" s="259">
        <v>2</v>
      </c>
      <c r="T1152" s="289">
        <v>2400</v>
      </c>
      <c r="U1152" s="290"/>
      <c r="V1152" s="291"/>
    </row>
    <row r="1153" spans="1:22">
      <c r="A1153" s="216" t="s">
        <v>63</v>
      </c>
      <c r="B1153" s="312">
        <v>1040407000</v>
      </c>
      <c r="C1153" s="237" t="s">
        <v>687</v>
      </c>
      <c r="D1153" s="224"/>
      <c r="E1153" s="220" t="s">
        <v>1125</v>
      </c>
      <c r="F1153" s="221" t="s">
        <v>1126</v>
      </c>
      <c r="G1153" s="222" t="str">
        <f t="shared" si="17"/>
        <v>Syringe , Asepto syringe</v>
      </c>
      <c r="H1153" s="227">
        <v>61</v>
      </c>
      <c r="I1153" s="268">
        <v>150</v>
      </c>
      <c r="J1153" s="269" t="s">
        <v>44</v>
      </c>
      <c r="K1153" s="270">
        <v>90</v>
      </c>
      <c r="L1153" s="256">
        <f>Table260616263656667686970717273747577787980818283757_34[[#This Row],[unit Price]]*Table260616263656667686970717273747577787980818283757_34[[#This Row],[TOTAL QUANTITY
(2021 Proposal)]]</f>
        <v>13500</v>
      </c>
      <c r="M1153" s="271">
        <v>39</v>
      </c>
      <c r="N1153" s="258">
        <v>3510</v>
      </c>
      <c r="O1153" s="272">
        <v>40</v>
      </c>
      <c r="P1153" s="260">
        <v>3600</v>
      </c>
      <c r="Q1153" s="296">
        <v>50</v>
      </c>
      <c r="R1153" s="258">
        <v>4500</v>
      </c>
      <c r="S1153" s="272">
        <v>21</v>
      </c>
      <c r="T1153" s="289">
        <v>1890</v>
      </c>
      <c r="U1153" s="290"/>
      <c r="V1153" s="291"/>
    </row>
    <row r="1154" spans="1:22">
      <c r="A1154" s="216" t="s">
        <v>63</v>
      </c>
      <c r="B1154" s="312">
        <v>1040407000</v>
      </c>
      <c r="C1154" s="237" t="s">
        <v>687</v>
      </c>
      <c r="D1154" s="224"/>
      <c r="E1154" s="220" t="s">
        <v>1127</v>
      </c>
      <c r="F1154" s="221" t="s">
        <v>55</v>
      </c>
      <c r="G1154" s="222" t="str">
        <f t="shared" si="17"/>
        <v xml:space="preserve">Syringe  10CC, </v>
      </c>
      <c r="H1154" s="227">
        <v>3800</v>
      </c>
      <c r="I1154" s="268">
        <v>100</v>
      </c>
      <c r="J1154" s="269" t="s">
        <v>627</v>
      </c>
      <c r="K1154" s="270">
        <v>1300</v>
      </c>
      <c r="L1154" s="256">
        <f>Table260616263656667686970717273747577787980818283757_34[[#This Row],[unit Price]]*Table260616263656667686970717273747577787980818283757_34[[#This Row],[TOTAL QUANTITY
(2021 Proposal)]]</f>
        <v>130000</v>
      </c>
      <c r="M1154" s="271">
        <v>25</v>
      </c>
      <c r="N1154" s="258">
        <v>32500</v>
      </c>
      <c r="O1154" s="272">
        <v>25</v>
      </c>
      <c r="P1154" s="260">
        <v>32500</v>
      </c>
      <c r="Q1154" s="296">
        <v>25</v>
      </c>
      <c r="R1154" s="258">
        <v>32500</v>
      </c>
      <c r="S1154" s="272">
        <v>25</v>
      </c>
      <c r="T1154" s="289">
        <v>32500</v>
      </c>
      <c r="U1154" s="290"/>
      <c r="V1154" s="291"/>
    </row>
    <row r="1155" spans="1:22">
      <c r="A1155" s="216" t="s">
        <v>63</v>
      </c>
      <c r="B1155" s="312">
        <v>1040407000</v>
      </c>
      <c r="C1155" s="237" t="s">
        <v>687</v>
      </c>
      <c r="D1155" s="224"/>
      <c r="E1155" s="220" t="s">
        <v>1128</v>
      </c>
      <c r="F1155" s="221" t="s">
        <v>55</v>
      </c>
      <c r="G1155" s="222" t="str">
        <f t="shared" si="17"/>
        <v xml:space="preserve">Syringe 50CC, </v>
      </c>
      <c r="H1155" s="227">
        <v>40</v>
      </c>
      <c r="I1155" s="268">
        <v>100</v>
      </c>
      <c r="J1155" s="269" t="s">
        <v>44</v>
      </c>
      <c r="K1155" s="270">
        <v>20</v>
      </c>
      <c r="L1155" s="256">
        <f>Table260616263656667686970717273747577787980818283757_34[[#This Row],[unit Price]]*Table260616263656667686970717273747577787980818283757_34[[#This Row],[TOTAL QUANTITY
(2021 Proposal)]]</f>
        <v>2000</v>
      </c>
      <c r="M1155" s="271">
        <v>25</v>
      </c>
      <c r="N1155" s="258">
        <v>500</v>
      </c>
      <c r="O1155" s="272">
        <v>25</v>
      </c>
      <c r="P1155" s="260">
        <v>500</v>
      </c>
      <c r="Q1155" s="296">
        <v>25</v>
      </c>
      <c r="R1155" s="258">
        <v>500</v>
      </c>
      <c r="S1155" s="272">
        <v>25</v>
      </c>
      <c r="T1155" s="289">
        <v>500</v>
      </c>
      <c r="U1155" s="290"/>
      <c r="V1155" s="291"/>
    </row>
    <row r="1156" spans="1:22">
      <c r="A1156" s="216" t="s">
        <v>63</v>
      </c>
      <c r="B1156" s="312">
        <v>1040407000</v>
      </c>
      <c r="C1156" s="237" t="s">
        <v>687</v>
      </c>
      <c r="D1156" s="224"/>
      <c r="E1156" s="220" t="s">
        <v>1129</v>
      </c>
      <c r="F1156" s="221" t="s">
        <v>55</v>
      </c>
      <c r="G1156" s="222" t="str">
        <f t="shared" si="17"/>
        <v xml:space="preserve">Syringe 5CC, </v>
      </c>
      <c r="H1156" s="227"/>
      <c r="I1156" s="268">
        <v>100</v>
      </c>
      <c r="J1156" s="269" t="s">
        <v>627</v>
      </c>
      <c r="K1156" s="270">
        <v>1100</v>
      </c>
      <c r="L1156" s="256">
        <f>Table260616263656667686970717273747577787980818283757_34[[#This Row],[unit Price]]*Table260616263656667686970717273747577787980818283757_34[[#This Row],[TOTAL QUANTITY
(2021 Proposal)]]</f>
        <v>110000</v>
      </c>
      <c r="M1156" s="271">
        <v>25</v>
      </c>
      <c r="N1156" s="258">
        <v>27500</v>
      </c>
      <c r="O1156" s="272">
        <v>25</v>
      </c>
      <c r="P1156" s="260">
        <v>27500</v>
      </c>
      <c r="Q1156" s="296">
        <v>25</v>
      </c>
      <c r="R1156" s="258">
        <v>27500</v>
      </c>
      <c r="S1156" s="272">
        <v>25</v>
      </c>
      <c r="T1156" s="289">
        <v>27500</v>
      </c>
      <c r="U1156" s="290"/>
      <c r="V1156" s="291"/>
    </row>
    <row r="1157" spans="1:22">
      <c r="A1157" s="216" t="s">
        <v>63</v>
      </c>
      <c r="B1157" s="312">
        <v>1040407000</v>
      </c>
      <c r="C1157" s="237" t="s">
        <v>687</v>
      </c>
      <c r="D1157" s="224"/>
      <c r="E1157" s="220" t="s">
        <v>1130</v>
      </c>
      <c r="F1157" s="221" t="s">
        <v>55</v>
      </c>
      <c r="G1157" s="222" t="str">
        <f t="shared" si="17"/>
        <v xml:space="preserve">T. Tube G20, </v>
      </c>
      <c r="H1157" s="227"/>
      <c r="I1157" s="268">
        <v>6</v>
      </c>
      <c r="J1157" s="269" t="s">
        <v>44</v>
      </c>
      <c r="K1157" s="270">
        <v>500</v>
      </c>
      <c r="L1157" s="256">
        <f>Table260616263656667686970717273747577787980818283757_34[[#This Row],[unit Price]]*Table260616263656667686970717273747577787980818283757_34[[#This Row],[TOTAL QUANTITY
(2021 Proposal)]]</f>
        <v>3000</v>
      </c>
      <c r="M1157" s="271">
        <v>2</v>
      </c>
      <c r="N1157" s="258">
        <v>1000</v>
      </c>
      <c r="O1157" s="272">
        <v>2</v>
      </c>
      <c r="P1157" s="260">
        <v>1000</v>
      </c>
      <c r="Q1157" s="296">
        <v>1</v>
      </c>
      <c r="R1157" s="258">
        <v>500</v>
      </c>
      <c r="S1157" s="272">
        <v>1</v>
      </c>
      <c r="T1157" s="289">
        <v>500</v>
      </c>
      <c r="U1157" s="290"/>
      <c r="V1157" s="291"/>
    </row>
    <row r="1158" spans="1:22">
      <c r="A1158" s="216" t="s">
        <v>68</v>
      </c>
      <c r="B1158" s="312">
        <v>1040407000</v>
      </c>
      <c r="C1158" s="237" t="s">
        <v>687</v>
      </c>
      <c r="D1158" s="224"/>
      <c r="E1158" s="220" t="s">
        <v>1131</v>
      </c>
      <c r="F1158" s="221" t="s">
        <v>1131</v>
      </c>
      <c r="G1158" s="222" t="str">
        <f t="shared" si="17"/>
        <v>T3, T3</v>
      </c>
      <c r="H1158" s="223"/>
      <c r="I1158" s="253">
        <v>8</v>
      </c>
      <c r="J1158" s="254" t="s">
        <v>627</v>
      </c>
      <c r="K1158" s="261">
        <v>10920</v>
      </c>
      <c r="L1158" s="256">
        <f>Table260616263656667686970717273747577787980818283757_34[[#This Row],[unit Price]]*Table260616263656667686970717273747577787980818283757_34[[#This Row],[TOTAL QUANTITY
(2021 Proposal)]]</f>
        <v>87360</v>
      </c>
      <c r="M1158" s="257">
        <v>2</v>
      </c>
      <c r="N1158" s="258">
        <v>21840</v>
      </c>
      <c r="O1158" s="259">
        <v>2</v>
      </c>
      <c r="P1158" s="260">
        <v>21840</v>
      </c>
      <c r="Q1158" s="288">
        <v>2</v>
      </c>
      <c r="R1158" s="258">
        <v>21840</v>
      </c>
      <c r="S1158" s="259">
        <v>2</v>
      </c>
      <c r="T1158" s="289">
        <v>21840</v>
      </c>
      <c r="U1158" s="290"/>
      <c r="V1158" s="291"/>
    </row>
    <row r="1159" spans="1:22">
      <c r="A1159" s="216" t="s">
        <v>68</v>
      </c>
      <c r="B1159" s="312">
        <v>1040407000</v>
      </c>
      <c r="C1159" s="237" t="s">
        <v>687</v>
      </c>
      <c r="D1159" s="224"/>
      <c r="E1159" s="220" t="s">
        <v>1132</v>
      </c>
      <c r="F1159" s="221" t="s">
        <v>1132</v>
      </c>
      <c r="G1159" s="222" t="str">
        <f t="shared" si="17"/>
        <v>T4, T4</v>
      </c>
      <c r="H1159" s="223"/>
      <c r="I1159" s="253">
        <v>8</v>
      </c>
      <c r="J1159" s="254" t="s">
        <v>627</v>
      </c>
      <c r="K1159" s="261">
        <v>10920</v>
      </c>
      <c r="L1159" s="256">
        <f>Table260616263656667686970717273747577787980818283757_34[[#This Row],[unit Price]]*Table260616263656667686970717273747577787980818283757_34[[#This Row],[TOTAL QUANTITY
(2021 Proposal)]]</f>
        <v>87360</v>
      </c>
      <c r="M1159" s="257">
        <v>2</v>
      </c>
      <c r="N1159" s="258">
        <v>21840</v>
      </c>
      <c r="O1159" s="259">
        <v>2</v>
      </c>
      <c r="P1159" s="260">
        <v>21840</v>
      </c>
      <c r="Q1159" s="288">
        <v>2</v>
      </c>
      <c r="R1159" s="258">
        <v>21840</v>
      </c>
      <c r="S1159" s="259">
        <v>2</v>
      </c>
      <c r="T1159" s="289">
        <v>21840</v>
      </c>
      <c r="U1159" s="290"/>
      <c r="V1159" s="291"/>
    </row>
    <row r="1160" spans="1:22" ht="24">
      <c r="A1160" s="216" t="s">
        <v>58</v>
      </c>
      <c r="B1160" s="312">
        <v>1040401000</v>
      </c>
      <c r="C1160" s="237" t="s">
        <v>631</v>
      </c>
      <c r="D1160" s="224"/>
      <c r="E1160" s="220" t="s">
        <v>1133</v>
      </c>
      <c r="F1160" s="221" t="s">
        <v>1134</v>
      </c>
      <c r="G1160" s="222" t="str">
        <f t="shared" si="17"/>
        <v>Tape, TRANSPARENT, width: 24mm (±1mm), Transparent, (1"), 24mm</v>
      </c>
      <c r="H1160" s="223"/>
      <c r="I1160" s="253">
        <v>2</v>
      </c>
      <c r="J1160" s="254" t="s">
        <v>880</v>
      </c>
      <c r="K1160" s="261">
        <v>70</v>
      </c>
      <c r="L1160" s="256">
        <f>Table260616263656667686970717273747577787980818283757_34[[#This Row],[unit Price]]*Table260616263656667686970717273747577787980818283757_34[[#This Row],[TOTAL QUANTITY
(2021 Proposal)]]</f>
        <v>140</v>
      </c>
      <c r="M1160" s="257">
        <v>1</v>
      </c>
      <c r="N1160" s="258">
        <v>70</v>
      </c>
      <c r="O1160" s="259"/>
      <c r="P1160" s="260" t="s">
        <v>55</v>
      </c>
      <c r="Q1160" s="288">
        <v>1</v>
      </c>
      <c r="R1160" s="258">
        <v>70</v>
      </c>
      <c r="S1160" s="259"/>
      <c r="T1160" s="289" t="s">
        <v>55</v>
      </c>
      <c r="U1160" s="290"/>
      <c r="V1160" s="291"/>
    </row>
    <row r="1161" spans="1:22" ht="24">
      <c r="A1161" s="216" t="s">
        <v>72</v>
      </c>
      <c r="B1161" s="312">
        <v>1040401000</v>
      </c>
      <c r="C1161" s="237" t="s">
        <v>631</v>
      </c>
      <c r="D1161" s="224"/>
      <c r="E1161" s="220" t="s">
        <v>1133</v>
      </c>
      <c r="F1161" s="221" t="s">
        <v>1134</v>
      </c>
      <c r="G1161" s="222" t="str">
        <f t="shared" si="17"/>
        <v>Tape, TRANSPARENT, width: 24mm (±1mm), Transparent, (1"), 24mm</v>
      </c>
      <c r="H1161" s="223"/>
      <c r="I1161" s="253">
        <v>4</v>
      </c>
      <c r="J1161" s="254" t="s">
        <v>880</v>
      </c>
      <c r="K1161" s="261">
        <v>70</v>
      </c>
      <c r="L1161" s="256">
        <f>Table260616263656667686970717273747577787980818283757_34[[#This Row],[unit Price]]*Table260616263656667686970717273747577787980818283757_34[[#This Row],[TOTAL QUANTITY
(2021 Proposal)]]</f>
        <v>280</v>
      </c>
      <c r="M1161" s="257">
        <v>1</v>
      </c>
      <c r="N1161" s="258">
        <v>70</v>
      </c>
      <c r="O1161" s="259">
        <v>1</v>
      </c>
      <c r="P1161" s="260">
        <v>70</v>
      </c>
      <c r="Q1161" s="288">
        <v>1</v>
      </c>
      <c r="R1161" s="258">
        <v>70</v>
      </c>
      <c r="S1161" s="259">
        <v>1</v>
      </c>
      <c r="T1161" s="289">
        <v>70</v>
      </c>
      <c r="U1161" s="290"/>
      <c r="V1161" s="291"/>
    </row>
    <row r="1162" spans="1:22">
      <c r="A1162" s="216" t="s">
        <v>63</v>
      </c>
      <c r="B1162" s="312">
        <v>1040407000</v>
      </c>
      <c r="C1162" s="237" t="s">
        <v>687</v>
      </c>
      <c r="D1162" s="224"/>
      <c r="E1162" s="220" t="s">
        <v>1135</v>
      </c>
      <c r="F1162" s="221" t="s">
        <v>55</v>
      </c>
      <c r="G1162" s="222" t="str">
        <f t="shared" si="17"/>
        <v xml:space="preserve">Terumo Needle G18, </v>
      </c>
      <c r="H1162" s="227">
        <v>147</v>
      </c>
      <c r="I1162" s="268">
        <v>4</v>
      </c>
      <c r="J1162" s="269" t="s">
        <v>627</v>
      </c>
      <c r="K1162" s="270">
        <v>600</v>
      </c>
      <c r="L1162" s="256">
        <f>Table260616263656667686970717273747577787980818283757_34[[#This Row],[unit Price]]*Table260616263656667686970717273747577787980818283757_34[[#This Row],[TOTAL QUANTITY
(2021 Proposal)]]</f>
        <v>2400</v>
      </c>
      <c r="M1162" s="271">
        <v>1</v>
      </c>
      <c r="N1162" s="258">
        <v>600</v>
      </c>
      <c r="O1162" s="272">
        <v>1</v>
      </c>
      <c r="P1162" s="260">
        <v>600</v>
      </c>
      <c r="Q1162" s="296">
        <v>1</v>
      </c>
      <c r="R1162" s="258">
        <v>600</v>
      </c>
      <c r="S1162" s="272">
        <v>1</v>
      </c>
      <c r="T1162" s="289">
        <v>600</v>
      </c>
      <c r="U1162" s="290"/>
      <c r="V1162" s="291"/>
    </row>
    <row r="1163" spans="1:22">
      <c r="A1163" s="216" t="s">
        <v>63</v>
      </c>
      <c r="B1163" s="312">
        <v>1040407000</v>
      </c>
      <c r="C1163" s="237" t="s">
        <v>687</v>
      </c>
      <c r="D1163" s="224"/>
      <c r="E1163" s="220" t="s">
        <v>1136</v>
      </c>
      <c r="F1163" s="221" t="s">
        <v>55</v>
      </c>
      <c r="G1163" s="222" t="str">
        <f t="shared" si="17"/>
        <v xml:space="preserve">Terumo Needle G19, </v>
      </c>
      <c r="H1163" s="227">
        <v>431</v>
      </c>
      <c r="I1163" s="268">
        <v>5</v>
      </c>
      <c r="J1163" s="269" t="s">
        <v>627</v>
      </c>
      <c r="K1163" s="270">
        <v>600</v>
      </c>
      <c r="L1163" s="256">
        <f>Table260616263656667686970717273747577787980818283757_34[[#This Row],[unit Price]]*Table260616263656667686970717273747577787980818283757_34[[#This Row],[TOTAL QUANTITY
(2021 Proposal)]]</f>
        <v>3000</v>
      </c>
      <c r="M1163" s="271">
        <v>1</v>
      </c>
      <c r="N1163" s="258">
        <v>600</v>
      </c>
      <c r="O1163" s="272">
        <v>1</v>
      </c>
      <c r="P1163" s="260">
        <v>600</v>
      </c>
      <c r="Q1163" s="296">
        <v>1</v>
      </c>
      <c r="R1163" s="258">
        <v>600</v>
      </c>
      <c r="S1163" s="272">
        <v>2</v>
      </c>
      <c r="T1163" s="289">
        <v>1200</v>
      </c>
      <c r="U1163" s="290"/>
      <c r="V1163" s="291"/>
    </row>
    <row r="1164" spans="1:22">
      <c r="A1164" s="216" t="s">
        <v>63</v>
      </c>
      <c r="B1164" s="312">
        <v>1040407000</v>
      </c>
      <c r="C1164" s="237" t="s">
        <v>687</v>
      </c>
      <c r="D1164" s="224"/>
      <c r="E1164" s="220" t="s">
        <v>1137</v>
      </c>
      <c r="F1164" s="221" t="s">
        <v>55</v>
      </c>
      <c r="G1164" s="222" t="str">
        <f t="shared" ref="G1164:G1227" si="18">CONCATENATE(E1164,", ",F1164,)</f>
        <v xml:space="preserve">Terumo Needle G23, </v>
      </c>
      <c r="H1164" s="227">
        <v>218</v>
      </c>
      <c r="I1164" s="268">
        <v>3</v>
      </c>
      <c r="J1164" s="269" t="s">
        <v>627</v>
      </c>
      <c r="K1164" s="270">
        <v>600</v>
      </c>
      <c r="L1164" s="256">
        <f>Table260616263656667686970717273747577787980818283757_34[[#This Row],[unit Price]]*Table260616263656667686970717273747577787980818283757_34[[#This Row],[TOTAL QUANTITY
(2021 Proposal)]]</f>
        <v>1800</v>
      </c>
      <c r="M1164" s="271">
        <v>1</v>
      </c>
      <c r="N1164" s="258">
        <v>600</v>
      </c>
      <c r="O1164" s="272">
        <v>1</v>
      </c>
      <c r="P1164" s="260">
        <v>600</v>
      </c>
      <c r="Q1164" s="296">
        <v>1</v>
      </c>
      <c r="R1164" s="258">
        <v>600</v>
      </c>
      <c r="S1164" s="272"/>
      <c r="T1164" s="289" t="s">
        <v>55</v>
      </c>
      <c r="U1164" s="290"/>
      <c r="V1164" s="291"/>
    </row>
    <row r="1165" spans="1:22">
      <c r="A1165" s="216" t="s">
        <v>68</v>
      </c>
      <c r="B1165" s="312">
        <v>1040407000</v>
      </c>
      <c r="C1165" s="237" t="s">
        <v>687</v>
      </c>
      <c r="D1165" s="224"/>
      <c r="E1165" s="220" t="s">
        <v>1137</v>
      </c>
      <c r="F1165" s="221" t="s">
        <v>55</v>
      </c>
      <c r="G1165" s="222" t="str">
        <f t="shared" si="18"/>
        <v xml:space="preserve">Terumo Needle G23, </v>
      </c>
      <c r="H1165" s="223"/>
      <c r="I1165" s="253">
        <v>4</v>
      </c>
      <c r="J1165" s="254" t="s">
        <v>627</v>
      </c>
      <c r="K1165" s="261">
        <v>600</v>
      </c>
      <c r="L1165" s="256">
        <f>Table260616263656667686970717273747577787980818283757_34[[#This Row],[unit Price]]*Table260616263656667686970717273747577787980818283757_34[[#This Row],[TOTAL QUANTITY
(2021 Proposal)]]</f>
        <v>2400</v>
      </c>
      <c r="M1165" s="257">
        <v>1</v>
      </c>
      <c r="N1165" s="258">
        <v>600</v>
      </c>
      <c r="O1165" s="259">
        <v>1</v>
      </c>
      <c r="P1165" s="260">
        <v>600</v>
      </c>
      <c r="Q1165" s="288">
        <v>1</v>
      </c>
      <c r="R1165" s="258">
        <v>600</v>
      </c>
      <c r="S1165" s="259">
        <v>1</v>
      </c>
      <c r="T1165" s="289">
        <v>600</v>
      </c>
      <c r="U1165" s="290"/>
      <c r="V1165" s="291"/>
    </row>
    <row r="1166" spans="1:22">
      <c r="A1166" s="216" t="s">
        <v>63</v>
      </c>
      <c r="B1166" s="312">
        <v>1040407000</v>
      </c>
      <c r="C1166" s="237" t="s">
        <v>687</v>
      </c>
      <c r="D1166" s="224"/>
      <c r="E1166" s="220" t="s">
        <v>1138</v>
      </c>
      <c r="F1166" s="221" t="s">
        <v>55</v>
      </c>
      <c r="G1166" s="222" t="str">
        <f t="shared" si="18"/>
        <v xml:space="preserve">Terumo Needle G26, </v>
      </c>
      <c r="H1166" s="227">
        <v>831</v>
      </c>
      <c r="I1166" s="268">
        <v>10</v>
      </c>
      <c r="J1166" s="269" t="s">
        <v>627</v>
      </c>
      <c r="K1166" s="270">
        <v>600</v>
      </c>
      <c r="L1166" s="256">
        <f>Table260616263656667686970717273747577787980818283757_34[[#This Row],[unit Price]]*Table260616263656667686970717273747577787980818283757_34[[#This Row],[TOTAL QUANTITY
(2021 Proposal)]]</f>
        <v>6000</v>
      </c>
      <c r="M1166" s="271">
        <v>3</v>
      </c>
      <c r="N1166" s="258">
        <v>1800</v>
      </c>
      <c r="O1166" s="272">
        <v>3</v>
      </c>
      <c r="P1166" s="260">
        <v>1800</v>
      </c>
      <c r="Q1166" s="296">
        <v>2</v>
      </c>
      <c r="R1166" s="258">
        <v>1200</v>
      </c>
      <c r="S1166" s="272">
        <v>2</v>
      </c>
      <c r="T1166" s="289">
        <v>1200</v>
      </c>
      <c r="U1166" s="290"/>
      <c r="V1166" s="291"/>
    </row>
    <row r="1167" spans="1:22">
      <c r="A1167" s="216" t="s">
        <v>63</v>
      </c>
      <c r="B1167" s="312">
        <v>1040407000</v>
      </c>
      <c r="C1167" s="237" t="s">
        <v>687</v>
      </c>
      <c r="D1167" s="224"/>
      <c r="E1167" s="220" t="s">
        <v>1139</v>
      </c>
      <c r="F1167" s="221" t="s">
        <v>55</v>
      </c>
      <c r="G1167" s="222" t="str">
        <f t="shared" si="18"/>
        <v xml:space="preserve">Thermal Paper 50X30, </v>
      </c>
      <c r="H1167" s="227"/>
      <c r="I1167" s="268">
        <v>5</v>
      </c>
      <c r="J1167" s="269" t="s">
        <v>880</v>
      </c>
      <c r="K1167" s="270">
        <v>50</v>
      </c>
      <c r="L1167" s="256">
        <f>Table260616263656667686970717273747577787980818283757_34[[#This Row],[unit Price]]*Table260616263656667686970717273747577787980818283757_34[[#This Row],[TOTAL QUANTITY
(2021 Proposal)]]</f>
        <v>250</v>
      </c>
      <c r="M1167" s="271">
        <v>1</v>
      </c>
      <c r="N1167" s="258">
        <v>50</v>
      </c>
      <c r="O1167" s="272">
        <v>2</v>
      </c>
      <c r="P1167" s="260">
        <v>100</v>
      </c>
      <c r="Q1167" s="296">
        <v>1</v>
      </c>
      <c r="R1167" s="258">
        <v>50</v>
      </c>
      <c r="S1167" s="272">
        <v>1</v>
      </c>
      <c r="T1167" s="289">
        <v>50</v>
      </c>
      <c r="U1167" s="290"/>
      <c r="V1167" s="291"/>
    </row>
    <row r="1168" spans="1:22">
      <c r="A1168" s="216" t="s">
        <v>63</v>
      </c>
      <c r="B1168" s="312">
        <v>1040407000</v>
      </c>
      <c r="C1168" s="237" t="s">
        <v>687</v>
      </c>
      <c r="D1168" s="224"/>
      <c r="E1168" s="220" t="s">
        <v>1140</v>
      </c>
      <c r="F1168" s="221" t="s">
        <v>55</v>
      </c>
      <c r="G1168" s="222" t="str">
        <f t="shared" si="18"/>
        <v xml:space="preserve">Thermal Paper 80X20, </v>
      </c>
      <c r="H1168" s="227">
        <v>17</v>
      </c>
      <c r="I1168" s="268">
        <v>25</v>
      </c>
      <c r="J1168" s="269" t="s">
        <v>880</v>
      </c>
      <c r="K1168" s="270">
        <v>50</v>
      </c>
      <c r="L1168" s="256">
        <f>Table260616263656667686970717273747577787980818283757_34[[#This Row],[unit Price]]*Table260616263656667686970717273747577787980818283757_34[[#This Row],[TOTAL QUANTITY
(2021 Proposal)]]</f>
        <v>1250</v>
      </c>
      <c r="M1168" s="271">
        <v>6</v>
      </c>
      <c r="N1168" s="258">
        <v>300</v>
      </c>
      <c r="O1168" s="272">
        <v>6</v>
      </c>
      <c r="P1168" s="260">
        <v>300</v>
      </c>
      <c r="Q1168" s="296">
        <v>6</v>
      </c>
      <c r="R1168" s="258">
        <v>300</v>
      </c>
      <c r="S1168" s="272">
        <v>7</v>
      </c>
      <c r="T1168" s="289">
        <v>350</v>
      </c>
      <c r="U1168" s="290"/>
      <c r="V1168" s="291"/>
    </row>
    <row r="1169" spans="1:22">
      <c r="A1169" s="216" t="s">
        <v>63</v>
      </c>
      <c r="B1169" s="230">
        <v>1040510000</v>
      </c>
      <c r="C1169" s="237" t="s">
        <v>685</v>
      </c>
      <c r="D1169" s="224"/>
      <c r="E1169" s="220" t="s">
        <v>1141</v>
      </c>
      <c r="F1169" s="221" t="s">
        <v>1142</v>
      </c>
      <c r="G1169" s="222" t="str">
        <f t="shared" si="18"/>
        <v>Thermometer, Digital Forehead Infrared Thermometer</v>
      </c>
      <c r="H1169" s="227"/>
      <c r="I1169" s="268">
        <v>10</v>
      </c>
      <c r="J1169" s="269" t="s">
        <v>44</v>
      </c>
      <c r="K1169" s="270">
        <v>2000</v>
      </c>
      <c r="L1169" s="256">
        <f>Table260616263656667686970717273747577787980818283757_34[[#This Row],[unit Price]]*Table260616263656667686970717273747577787980818283757_34[[#This Row],[TOTAL QUANTITY
(2021 Proposal)]]</f>
        <v>20000</v>
      </c>
      <c r="M1169" s="271">
        <v>3</v>
      </c>
      <c r="N1169" s="258">
        <v>6000</v>
      </c>
      <c r="O1169" s="272">
        <v>3</v>
      </c>
      <c r="P1169" s="260">
        <v>6000</v>
      </c>
      <c r="Q1169" s="296">
        <v>2</v>
      </c>
      <c r="R1169" s="258">
        <v>4000</v>
      </c>
      <c r="S1169" s="272">
        <v>2</v>
      </c>
      <c r="T1169" s="289">
        <v>4000</v>
      </c>
      <c r="U1169" s="290"/>
      <c r="V1169" s="291"/>
    </row>
    <row r="1170" spans="1:22">
      <c r="A1170" s="216" t="s">
        <v>522</v>
      </c>
      <c r="B1170" s="230">
        <v>1040510000</v>
      </c>
      <c r="C1170" s="237" t="s">
        <v>685</v>
      </c>
      <c r="D1170" s="224"/>
      <c r="E1170" s="220" t="s">
        <v>1141</v>
      </c>
      <c r="F1170" s="221" t="s">
        <v>1142</v>
      </c>
      <c r="G1170" s="222" t="str">
        <f t="shared" si="18"/>
        <v>Thermometer, Digital Forehead Infrared Thermometer</v>
      </c>
      <c r="H1170" s="223"/>
      <c r="I1170" s="253">
        <v>5</v>
      </c>
      <c r="J1170" s="254" t="s">
        <v>44</v>
      </c>
      <c r="K1170" s="261">
        <v>2000</v>
      </c>
      <c r="L1170" s="256">
        <f>Table260616263656667686970717273747577787980818283757_34[[#This Row],[unit Price]]*Table260616263656667686970717273747577787980818283757_34[[#This Row],[TOTAL QUANTITY
(2021 Proposal)]]</f>
        <v>10000</v>
      </c>
      <c r="M1170" s="257">
        <v>5</v>
      </c>
      <c r="N1170" s="258">
        <v>10000</v>
      </c>
      <c r="O1170" s="259"/>
      <c r="P1170" s="260" t="s">
        <v>55</v>
      </c>
      <c r="Q1170" s="288"/>
      <c r="R1170" s="258" t="s">
        <v>55</v>
      </c>
      <c r="S1170" s="259"/>
      <c r="T1170" s="289" t="s">
        <v>55</v>
      </c>
      <c r="U1170" s="290"/>
      <c r="V1170" s="291"/>
    </row>
    <row r="1171" spans="1:22">
      <c r="A1171" s="216" t="s">
        <v>63</v>
      </c>
      <c r="B1171" s="312">
        <v>1040407000</v>
      </c>
      <c r="C1171" s="237" t="s">
        <v>687</v>
      </c>
      <c r="D1171" s="224"/>
      <c r="E1171" s="220" t="s">
        <v>1141</v>
      </c>
      <c r="F1171" s="221" t="s">
        <v>1143</v>
      </c>
      <c r="G1171" s="222" t="str">
        <f t="shared" si="18"/>
        <v>Thermometer, Digital Thermometer</v>
      </c>
      <c r="H1171" s="227"/>
      <c r="I1171" s="268">
        <v>10</v>
      </c>
      <c r="J1171" s="269" t="s">
        <v>627</v>
      </c>
      <c r="K1171" s="270">
        <v>350</v>
      </c>
      <c r="L1171" s="256">
        <f>Table260616263656667686970717273747577787980818283757_34[[#This Row],[unit Price]]*Table260616263656667686970717273747577787980818283757_34[[#This Row],[TOTAL QUANTITY
(2021 Proposal)]]</f>
        <v>3500</v>
      </c>
      <c r="M1171" s="271">
        <v>3</v>
      </c>
      <c r="N1171" s="258">
        <v>1050</v>
      </c>
      <c r="O1171" s="272">
        <v>3</v>
      </c>
      <c r="P1171" s="260">
        <v>1050</v>
      </c>
      <c r="Q1171" s="296">
        <v>2</v>
      </c>
      <c r="R1171" s="258">
        <v>700</v>
      </c>
      <c r="S1171" s="272">
        <v>2</v>
      </c>
      <c r="T1171" s="289">
        <v>700</v>
      </c>
      <c r="U1171" s="290"/>
      <c r="V1171" s="291"/>
    </row>
    <row r="1172" spans="1:22">
      <c r="A1172" s="216" t="s">
        <v>63</v>
      </c>
      <c r="B1172" s="312">
        <v>1040407000</v>
      </c>
      <c r="C1172" s="237" t="s">
        <v>687</v>
      </c>
      <c r="D1172" s="224"/>
      <c r="E1172" s="220" t="s">
        <v>1144</v>
      </c>
      <c r="F1172" s="221" t="s">
        <v>55</v>
      </c>
      <c r="G1172" s="222" t="str">
        <f t="shared" si="18"/>
        <v xml:space="preserve">Thoracic Catheter Fr 32, </v>
      </c>
      <c r="H1172" s="227">
        <v>0</v>
      </c>
      <c r="I1172" s="268">
        <v>12</v>
      </c>
      <c r="J1172" s="269" t="s">
        <v>44</v>
      </c>
      <c r="K1172" s="270">
        <v>125</v>
      </c>
      <c r="L1172" s="256">
        <f>Table260616263656667686970717273747577787980818283757_34[[#This Row],[unit Price]]*Table260616263656667686970717273747577787980818283757_34[[#This Row],[TOTAL QUANTITY
(2021 Proposal)]]</f>
        <v>1500</v>
      </c>
      <c r="M1172" s="271">
        <v>12</v>
      </c>
      <c r="N1172" s="258">
        <v>1500</v>
      </c>
      <c r="O1172" s="272"/>
      <c r="P1172" s="260" t="s">
        <v>55</v>
      </c>
      <c r="Q1172" s="296"/>
      <c r="R1172" s="258" t="s">
        <v>55</v>
      </c>
      <c r="S1172" s="272"/>
      <c r="T1172" s="289" t="s">
        <v>55</v>
      </c>
      <c r="U1172" s="290"/>
      <c r="V1172" s="291"/>
    </row>
    <row r="1173" spans="1:22">
      <c r="A1173" s="216" t="s">
        <v>63</v>
      </c>
      <c r="B1173" s="312">
        <v>1040407000</v>
      </c>
      <c r="C1173" s="237" t="s">
        <v>687</v>
      </c>
      <c r="D1173" s="224"/>
      <c r="E1173" s="220" t="s">
        <v>1145</v>
      </c>
      <c r="F1173" s="221" t="s">
        <v>55</v>
      </c>
      <c r="G1173" s="222" t="str">
        <f t="shared" si="18"/>
        <v xml:space="preserve">Thoracic Catheter Fr 36, </v>
      </c>
      <c r="H1173" s="227">
        <v>0</v>
      </c>
      <c r="I1173" s="268">
        <v>12</v>
      </c>
      <c r="J1173" s="269" t="s">
        <v>44</v>
      </c>
      <c r="K1173" s="270">
        <v>125</v>
      </c>
      <c r="L1173" s="256">
        <f>Table260616263656667686970717273747577787980818283757_34[[#This Row],[unit Price]]*Table260616263656667686970717273747577787980818283757_34[[#This Row],[TOTAL QUANTITY
(2021 Proposal)]]</f>
        <v>1500</v>
      </c>
      <c r="M1173" s="271">
        <v>12</v>
      </c>
      <c r="N1173" s="258">
        <v>1500</v>
      </c>
      <c r="O1173" s="272"/>
      <c r="P1173" s="260" t="s">
        <v>55</v>
      </c>
      <c r="Q1173" s="296"/>
      <c r="R1173" s="258" t="s">
        <v>55</v>
      </c>
      <c r="S1173" s="272"/>
      <c r="T1173" s="289" t="s">
        <v>55</v>
      </c>
      <c r="U1173" s="290"/>
      <c r="V1173" s="291"/>
    </row>
    <row r="1174" spans="1:22">
      <c r="A1174" s="216" t="s">
        <v>63</v>
      </c>
      <c r="B1174" s="312">
        <v>1040299000</v>
      </c>
      <c r="C1174" s="237" t="s">
        <v>1146</v>
      </c>
      <c r="D1174" s="224"/>
      <c r="E1174" s="220" t="s">
        <v>1147</v>
      </c>
      <c r="F1174" s="221" t="s">
        <v>1148</v>
      </c>
      <c r="G1174" s="222" t="str">
        <f t="shared" si="18"/>
        <v>Tissue Paper, Durable, Ultra Strong/tough, fine paper, 3PLY</v>
      </c>
      <c r="H1174" s="227">
        <v>48</v>
      </c>
      <c r="I1174" s="268">
        <v>250</v>
      </c>
      <c r="J1174" s="269" t="s">
        <v>880</v>
      </c>
      <c r="K1174" s="270">
        <v>45</v>
      </c>
      <c r="L1174" s="256">
        <f>Table260616263656667686970717273747577787980818283757_34[[#This Row],[unit Price]]*Table260616263656667686970717273747577787980818283757_34[[#This Row],[TOTAL QUANTITY
(2021 Proposal)]]</f>
        <v>11250</v>
      </c>
      <c r="M1174" s="271">
        <v>100</v>
      </c>
      <c r="N1174" s="258">
        <v>2000</v>
      </c>
      <c r="O1174" s="272">
        <v>50</v>
      </c>
      <c r="P1174" s="260">
        <v>1000</v>
      </c>
      <c r="Q1174" s="296">
        <v>50</v>
      </c>
      <c r="R1174" s="258">
        <v>1000</v>
      </c>
      <c r="S1174" s="272">
        <v>50</v>
      </c>
      <c r="T1174" s="289">
        <v>1000</v>
      </c>
      <c r="U1174" s="290"/>
      <c r="V1174" s="291"/>
    </row>
    <row r="1175" spans="1:22">
      <c r="A1175" s="216" t="s">
        <v>63</v>
      </c>
      <c r="B1175" s="312">
        <v>1040407000</v>
      </c>
      <c r="C1175" s="237" t="s">
        <v>687</v>
      </c>
      <c r="D1175" s="224"/>
      <c r="E1175" s="220" t="s">
        <v>1149</v>
      </c>
      <c r="F1175" s="221" t="s">
        <v>1150</v>
      </c>
      <c r="G1175" s="222" t="str">
        <f t="shared" si="18"/>
        <v>Tongue depressor, Tongue Depressor</v>
      </c>
      <c r="H1175" s="227">
        <v>289</v>
      </c>
      <c r="I1175" s="268">
        <v>10</v>
      </c>
      <c r="J1175" s="269" t="s">
        <v>627</v>
      </c>
      <c r="K1175" s="270">
        <v>300</v>
      </c>
      <c r="L1175" s="256">
        <f>Table260616263656667686970717273747577787980818283757_34[[#This Row],[unit Price]]*Table260616263656667686970717273747577787980818283757_34[[#This Row],[TOTAL QUANTITY
(2021 Proposal)]]</f>
        <v>3000</v>
      </c>
      <c r="M1175" s="271">
        <v>2</v>
      </c>
      <c r="N1175" s="258">
        <v>600</v>
      </c>
      <c r="O1175" s="272">
        <v>3</v>
      </c>
      <c r="P1175" s="260">
        <v>900</v>
      </c>
      <c r="Q1175" s="296">
        <v>2</v>
      </c>
      <c r="R1175" s="258">
        <v>600</v>
      </c>
      <c r="S1175" s="272">
        <v>3</v>
      </c>
      <c r="T1175" s="289">
        <v>900</v>
      </c>
      <c r="U1175" s="290"/>
      <c r="V1175" s="291"/>
    </row>
    <row r="1176" spans="1:22">
      <c r="A1176" s="216" t="s">
        <v>68</v>
      </c>
      <c r="B1176" s="312">
        <v>1040407000</v>
      </c>
      <c r="C1176" s="237" t="s">
        <v>687</v>
      </c>
      <c r="D1176" s="224"/>
      <c r="E1176" s="220" t="s">
        <v>1151</v>
      </c>
      <c r="F1176" s="221" t="s">
        <v>1151</v>
      </c>
      <c r="G1176" s="222" t="str">
        <f t="shared" si="18"/>
        <v>Total Cholesterol, Total Cholesterol</v>
      </c>
      <c r="H1176" s="223"/>
      <c r="I1176" s="253">
        <v>2</v>
      </c>
      <c r="J1176" s="254" t="s">
        <v>627</v>
      </c>
      <c r="K1176" s="261">
        <v>4686</v>
      </c>
      <c r="L1176" s="256">
        <f>Table260616263656667686970717273747577787980818283757_34[[#This Row],[unit Price]]*Table260616263656667686970717273747577787980818283757_34[[#This Row],[TOTAL QUANTITY
(2021 Proposal)]]</f>
        <v>9372</v>
      </c>
      <c r="M1176" s="257"/>
      <c r="N1176" s="258" t="s">
        <v>55</v>
      </c>
      <c r="O1176" s="259">
        <v>1</v>
      </c>
      <c r="P1176" s="260">
        <v>4686</v>
      </c>
      <c r="Q1176" s="288"/>
      <c r="R1176" s="258" t="s">
        <v>55</v>
      </c>
      <c r="S1176" s="259">
        <v>1</v>
      </c>
      <c r="T1176" s="289">
        <v>4686</v>
      </c>
      <c r="U1176" s="290"/>
      <c r="V1176" s="291"/>
    </row>
    <row r="1177" spans="1:22">
      <c r="A1177" s="216" t="s">
        <v>63</v>
      </c>
      <c r="B1177" s="312">
        <v>1040407000</v>
      </c>
      <c r="C1177" s="237" t="s">
        <v>687</v>
      </c>
      <c r="D1177" s="224"/>
      <c r="E1177" s="220" t="s">
        <v>1152</v>
      </c>
      <c r="F1177" s="221" t="s">
        <v>55</v>
      </c>
      <c r="G1177" s="222" t="str">
        <f t="shared" si="18"/>
        <v xml:space="preserve">Tourniquet Roll, </v>
      </c>
      <c r="H1177" s="227"/>
      <c r="I1177" s="268">
        <v>10</v>
      </c>
      <c r="J1177" s="269" t="s">
        <v>880</v>
      </c>
      <c r="K1177" s="270">
        <v>600</v>
      </c>
      <c r="L1177" s="256">
        <f>Table260616263656667686970717273747577787980818283757_34[[#This Row],[unit Price]]*Table260616263656667686970717273747577787980818283757_34[[#This Row],[TOTAL QUANTITY
(2021 Proposal)]]</f>
        <v>6000</v>
      </c>
      <c r="M1177" s="271">
        <v>1</v>
      </c>
      <c r="N1177" s="258">
        <v>600</v>
      </c>
      <c r="O1177" s="272">
        <v>3</v>
      </c>
      <c r="P1177" s="260">
        <v>1800</v>
      </c>
      <c r="Q1177" s="296">
        <v>4</v>
      </c>
      <c r="R1177" s="258">
        <v>2400</v>
      </c>
      <c r="S1177" s="272">
        <v>2</v>
      </c>
      <c r="T1177" s="289">
        <v>1200</v>
      </c>
      <c r="U1177" s="290"/>
      <c r="V1177" s="291"/>
    </row>
    <row r="1178" spans="1:22">
      <c r="A1178" s="216" t="s">
        <v>68</v>
      </c>
      <c r="B1178" s="312">
        <v>1040407000</v>
      </c>
      <c r="C1178" s="237" t="s">
        <v>687</v>
      </c>
      <c r="D1178" s="224"/>
      <c r="E1178" s="220" t="s">
        <v>1153</v>
      </c>
      <c r="F1178" s="221" t="s">
        <v>1153</v>
      </c>
      <c r="G1178" s="222" t="str">
        <f t="shared" si="18"/>
        <v>Triglycerides, Triglycerides</v>
      </c>
      <c r="H1178" s="223"/>
      <c r="I1178" s="253">
        <v>2</v>
      </c>
      <c r="J1178" s="254" t="s">
        <v>627</v>
      </c>
      <c r="K1178" s="261">
        <v>11800</v>
      </c>
      <c r="L1178" s="256">
        <f>Table260616263656667686970717273747577787980818283757_34[[#This Row],[unit Price]]*Table260616263656667686970717273747577787980818283757_34[[#This Row],[TOTAL QUANTITY
(2021 Proposal)]]</f>
        <v>23600</v>
      </c>
      <c r="M1178" s="257"/>
      <c r="N1178" s="258" t="s">
        <v>55</v>
      </c>
      <c r="O1178" s="259"/>
      <c r="P1178" s="260" t="s">
        <v>55</v>
      </c>
      <c r="Q1178" s="288"/>
      <c r="R1178" s="258" t="s">
        <v>55</v>
      </c>
      <c r="S1178" s="259"/>
      <c r="T1178" s="289" t="s">
        <v>55</v>
      </c>
      <c r="U1178" s="290"/>
      <c r="V1178" s="291"/>
    </row>
    <row r="1179" spans="1:22">
      <c r="A1179" s="216" t="s">
        <v>68</v>
      </c>
      <c r="B1179" s="312">
        <v>1040407000</v>
      </c>
      <c r="C1179" s="237" t="s">
        <v>687</v>
      </c>
      <c r="D1179" s="224"/>
      <c r="E1179" s="220" t="s">
        <v>1154</v>
      </c>
      <c r="F1179" s="221" t="s">
        <v>1154</v>
      </c>
      <c r="G1179" s="222" t="str">
        <f t="shared" si="18"/>
        <v xml:space="preserve">Triglycerides    , Triglycerides    </v>
      </c>
      <c r="H1179" s="223"/>
      <c r="I1179" s="253">
        <v>2</v>
      </c>
      <c r="J1179" s="254" t="s">
        <v>627</v>
      </c>
      <c r="K1179" s="261">
        <v>5500</v>
      </c>
      <c r="L1179" s="256">
        <f>Table260616263656667686970717273747577787980818283757_34[[#This Row],[unit Price]]*Table260616263656667686970717273747577787980818283757_34[[#This Row],[TOTAL QUANTITY
(2021 Proposal)]]</f>
        <v>11000</v>
      </c>
      <c r="M1179" s="257"/>
      <c r="N1179" s="258" t="s">
        <v>55</v>
      </c>
      <c r="O1179" s="259"/>
      <c r="P1179" s="260" t="s">
        <v>55</v>
      </c>
      <c r="Q1179" s="288"/>
      <c r="R1179" s="258" t="s">
        <v>55</v>
      </c>
      <c r="S1179" s="259"/>
      <c r="T1179" s="289" t="s">
        <v>55</v>
      </c>
      <c r="U1179" s="290"/>
      <c r="V1179" s="291"/>
    </row>
    <row r="1180" spans="1:22">
      <c r="A1180" s="216" t="s">
        <v>68</v>
      </c>
      <c r="B1180" s="312">
        <v>1040407000</v>
      </c>
      <c r="C1180" s="237" t="s">
        <v>687</v>
      </c>
      <c r="D1180" s="224"/>
      <c r="E1180" s="220" t="s">
        <v>1155</v>
      </c>
      <c r="F1180" s="221" t="s">
        <v>1155</v>
      </c>
      <c r="G1180" s="222" t="str">
        <f t="shared" si="18"/>
        <v>Troponin I, Troponin I</v>
      </c>
      <c r="H1180" s="223"/>
      <c r="I1180" s="253">
        <v>3</v>
      </c>
      <c r="J1180" s="254" t="s">
        <v>627</v>
      </c>
      <c r="K1180" s="261">
        <v>3000</v>
      </c>
      <c r="L1180" s="256">
        <f>Table260616263656667686970717273747577787980818283757_34[[#This Row],[unit Price]]*Table260616263656667686970717273747577787980818283757_34[[#This Row],[TOTAL QUANTITY
(2021 Proposal)]]</f>
        <v>9000</v>
      </c>
      <c r="M1180" s="257">
        <v>2</v>
      </c>
      <c r="N1180" s="258">
        <v>6000</v>
      </c>
      <c r="O1180" s="259"/>
      <c r="P1180" s="260" t="s">
        <v>55</v>
      </c>
      <c r="Q1180" s="288">
        <v>1</v>
      </c>
      <c r="R1180" s="258">
        <v>3000</v>
      </c>
      <c r="S1180" s="259"/>
      <c r="T1180" s="289" t="s">
        <v>55</v>
      </c>
      <c r="U1180" s="290"/>
      <c r="V1180" s="291"/>
    </row>
    <row r="1181" spans="1:22">
      <c r="A1181" s="216" t="s">
        <v>68</v>
      </c>
      <c r="B1181" s="312">
        <v>1040407000</v>
      </c>
      <c r="C1181" s="237" t="s">
        <v>687</v>
      </c>
      <c r="D1181" s="224"/>
      <c r="E1181" s="220" t="s">
        <v>1156</v>
      </c>
      <c r="F1181" s="221" t="s">
        <v>1156</v>
      </c>
      <c r="G1181" s="222" t="str">
        <f t="shared" si="18"/>
        <v>TSH, TSH</v>
      </c>
      <c r="H1181" s="223"/>
      <c r="I1181" s="253">
        <v>8</v>
      </c>
      <c r="J1181" s="254" t="s">
        <v>627</v>
      </c>
      <c r="K1181" s="261">
        <v>10920</v>
      </c>
      <c r="L1181" s="256">
        <f>Table260616263656667686970717273747577787980818283757_34[[#This Row],[unit Price]]*Table260616263656667686970717273747577787980818283757_34[[#This Row],[TOTAL QUANTITY
(2021 Proposal)]]</f>
        <v>87360</v>
      </c>
      <c r="M1181" s="257">
        <v>2</v>
      </c>
      <c r="N1181" s="258">
        <v>21840</v>
      </c>
      <c r="O1181" s="259">
        <v>2</v>
      </c>
      <c r="P1181" s="260">
        <v>21840</v>
      </c>
      <c r="Q1181" s="288">
        <v>2</v>
      </c>
      <c r="R1181" s="258">
        <v>21840</v>
      </c>
      <c r="S1181" s="259">
        <v>2</v>
      </c>
      <c r="T1181" s="289">
        <v>21840</v>
      </c>
      <c r="U1181" s="290"/>
      <c r="V1181" s="291"/>
    </row>
    <row r="1182" spans="1:22">
      <c r="A1182" s="216" t="s">
        <v>63</v>
      </c>
      <c r="B1182" s="312">
        <v>1040407000</v>
      </c>
      <c r="C1182" s="237" t="s">
        <v>687</v>
      </c>
      <c r="D1182" s="224"/>
      <c r="E1182" s="220" t="s">
        <v>1157</v>
      </c>
      <c r="F1182" s="221" t="s">
        <v>1158</v>
      </c>
      <c r="G1182" s="222" t="str">
        <f t="shared" si="18"/>
        <v>Turban cap, Hairnet</v>
      </c>
      <c r="H1182" s="227">
        <v>4816</v>
      </c>
      <c r="I1182" s="268">
        <v>7000</v>
      </c>
      <c r="J1182" s="269" t="s">
        <v>1159</v>
      </c>
      <c r="K1182" s="270">
        <v>500</v>
      </c>
      <c r="L1182" s="256">
        <f>Table260616263656667686970717273747577787980818283757_34[[#This Row],[unit Price]]*Table260616263656667686970717273747577787980818283757_34[[#This Row],[TOTAL QUANTITY
(2021 Proposal)]]</f>
        <v>3500000</v>
      </c>
      <c r="M1182" s="271">
        <v>1750</v>
      </c>
      <c r="N1182" s="258">
        <v>875000</v>
      </c>
      <c r="O1182" s="272">
        <v>1750</v>
      </c>
      <c r="P1182" s="260">
        <v>875000</v>
      </c>
      <c r="Q1182" s="296">
        <v>1750</v>
      </c>
      <c r="R1182" s="258">
        <v>875000</v>
      </c>
      <c r="S1182" s="272">
        <v>1750</v>
      </c>
      <c r="T1182" s="289">
        <v>875000</v>
      </c>
      <c r="U1182" s="290"/>
      <c r="V1182" s="291"/>
    </row>
    <row r="1183" spans="1:22">
      <c r="A1183" s="216" t="s">
        <v>64</v>
      </c>
      <c r="B1183" s="312">
        <v>1040407000</v>
      </c>
      <c r="C1183" s="237" t="s">
        <v>687</v>
      </c>
      <c r="D1183" s="224"/>
      <c r="E1183" s="220" t="s">
        <v>1160</v>
      </c>
      <c r="F1183" s="221" t="s">
        <v>55</v>
      </c>
      <c r="G1183" s="222" t="str">
        <f t="shared" si="18"/>
        <v xml:space="preserve">Turban/Cap, </v>
      </c>
      <c r="H1183" s="223"/>
      <c r="I1183" s="253">
        <v>4</v>
      </c>
      <c r="J1183" s="262" t="s">
        <v>910</v>
      </c>
      <c r="K1183" s="263">
        <v>400</v>
      </c>
      <c r="L1183" s="256">
        <f>Table260616263656667686970717273747577787980818283757_34[[#This Row],[unit Price]]*Table260616263656667686970717273747577787980818283757_34[[#This Row],[TOTAL QUANTITY
(2021 Proposal)]]</f>
        <v>1600</v>
      </c>
      <c r="M1183" s="257">
        <v>1</v>
      </c>
      <c r="N1183" s="258">
        <v>400</v>
      </c>
      <c r="O1183" s="259">
        <v>1</v>
      </c>
      <c r="P1183" s="260">
        <v>400</v>
      </c>
      <c r="Q1183" s="288">
        <v>1</v>
      </c>
      <c r="R1183" s="258">
        <v>400</v>
      </c>
      <c r="S1183" s="259">
        <v>1</v>
      </c>
      <c r="T1183" s="289">
        <v>400</v>
      </c>
      <c r="U1183" s="290"/>
      <c r="V1183" s="291"/>
    </row>
    <row r="1184" spans="1:22">
      <c r="A1184" s="216" t="s">
        <v>68</v>
      </c>
      <c r="B1184" s="312">
        <v>1040407000</v>
      </c>
      <c r="C1184" s="237" t="s">
        <v>687</v>
      </c>
      <c r="D1184" s="224"/>
      <c r="E1184" s="220" t="s">
        <v>1161</v>
      </c>
      <c r="F1184" s="221" t="s">
        <v>1161</v>
      </c>
      <c r="G1184" s="222" t="str">
        <f t="shared" si="18"/>
        <v>Typhidot, Typhidot</v>
      </c>
      <c r="H1184" s="223"/>
      <c r="I1184" s="253">
        <v>44</v>
      </c>
      <c r="J1184" s="254" t="s">
        <v>627</v>
      </c>
      <c r="K1184" s="261">
        <v>8000</v>
      </c>
      <c r="L1184" s="256">
        <f>Table260616263656667686970717273747577787980818283757_34[[#This Row],[unit Price]]*Table260616263656667686970717273747577787980818283757_34[[#This Row],[TOTAL QUANTITY
(2021 Proposal)]]</f>
        <v>352000</v>
      </c>
      <c r="M1184" s="257">
        <v>9</v>
      </c>
      <c r="N1184" s="258">
        <v>72000</v>
      </c>
      <c r="O1184" s="259">
        <v>9</v>
      </c>
      <c r="P1184" s="260">
        <v>72000</v>
      </c>
      <c r="Q1184" s="288">
        <v>14</v>
      </c>
      <c r="R1184" s="258">
        <v>112000</v>
      </c>
      <c r="S1184" s="259">
        <v>12</v>
      </c>
      <c r="T1184" s="289">
        <v>96000</v>
      </c>
      <c r="U1184" s="290"/>
      <c r="V1184" s="291"/>
    </row>
    <row r="1185" spans="1:22" ht="24">
      <c r="A1185" s="216" t="s">
        <v>72</v>
      </c>
      <c r="B1185" s="312">
        <v>1040407000</v>
      </c>
      <c r="C1185" s="237" t="s">
        <v>687</v>
      </c>
      <c r="D1185" s="224"/>
      <c r="E1185" s="220" t="s">
        <v>1162</v>
      </c>
      <c r="F1185" s="221" t="s">
        <v>55</v>
      </c>
      <c r="G1185" s="222" t="str">
        <f t="shared" si="18"/>
        <v xml:space="preserve">Ultrasound Transmission Gel, </v>
      </c>
      <c r="H1185" s="223"/>
      <c r="I1185" s="253">
        <v>4</v>
      </c>
      <c r="J1185" s="254" t="s">
        <v>818</v>
      </c>
      <c r="K1185" s="261">
        <v>350</v>
      </c>
      <c r="L1185" s="256">
        <f>Table260616263656667686970717273747577787980818283757_34[[#This Row],[unit Price]]*Table260616263656667686970717273747577787980818283757_34[[#This Row],[TOTAL QUANTITY
(2021 Proposal)]]</f>
        <v>1400</v>
      </c>
      <c r="M1185" s="257">
        <v>1</v>
      </c>
      <c r="N1185" s="258">
        <v>350</v>
      </c>
      <c r="O1185" s="259">
        <v>1</v>
      </c>
      <c r="P1185" s="260">
        <v>350</v>
      </c>
      <c r="Q1185" s="288">
        <v>1</v>
      </c>
      <c r="R1185" s="258">
        <v>350</v>
      </c>
      <c r="S1185" s="259">
        <v>1</v>
      </c>
      <c r="T1185" s="289">
        <v>350</v>
      </c>
      <c r="U1185" s="290"/>
      <c r="V1185" s="291"/>
    </row>
    <row r="1186" spans="1:22" ht="24">
      <c r="A1186" s="216" t="s">
        <v>63</v>
      </c>
      <c r="B1186" s="312">
        <v>1040407000</v>
      </c>
      <c r="C1186" s="229" t="s">
        <v>687</v>
      </c>
      <c r="D1186" s="224"/>
      <c r="E1186" s="220" t="s">
        <v>1163</v>
      </c>
      <c r="F1186" s="221" t="s">
        <v>55</v>
      </c>
      <c r="G1186" s="222" t="str">
        <f t="shared" si="18"/>
        <v xml:space="preserve">Ultrasound Transmission Gel , </v>
      </c>
      <c r="H1186" s="227"/>
      <c r="I1186" s="268">
        <v>4</v>
      </c>
      <c r="J1186" s="269" t="s">
        <v>818</v>
      </c>
      <c r="K1186" s="318">
        <v>3000</v>
      </c>
      <c r="L1186" s="256">
        <f>Table260616263656667686970717273747577787980818283757_34[[#This Row],[unit Price]]*Table260616263656667686970717273747577787980818283757_34[[#This Row],[TOTAL QUANTITY
(2021 Proposal)]]</f>
        <v>12000</v>
      </c>
      <c r="M1186" s="341">
        <v>4</v>
      </c>
      <c r="N1186" s="258"/>
      <c r="O1186" s="272"/>
      <c r="P1186" s="260"/>
      <c r="Q1186" s="296"/>
      <c r="R1186" s="258"/>
      <c r="S1186" s="272"/>
      <c r="T1186" s="289"/>
      <c r="U1186" s="290"/>
      <c r="V1186" s="291"/>
    </row>
    <row r="1187" spans="1:22">
      <c r="A1187" s="216" t="s">
        <v>63</v>
      </c>
      <c r="B1187" s="312">
        <v>1040407000</v>
      </c>
      <c r="C1187" s="237" t="s">
        <v>687</v>
      </c>
      <c r="D1187" s="224"/>
      <c r="E1187" s="220" t="s">
        <v>1164</v>
      </c>
      <c r="F1187" s="221" t="s">
        <v>1165</v>
      </c>
      <c r="G1187" s="222" t="str">
        <f t="shared" si="18"/>
        <v>Under Pads, Under Pads xl</v>
      </c>
      <c r="H1187" s="227"/>
      <c r="I1187" s="268">
        <v>100</v>
      </c>
      <c r="J1187" s="269" t="s">
        <v>910</v>
      </c>
      <c r="K1187" s="270">
        <v>280</v>
      </c>
      <c r="L1187" s="256">
        <f>Table260616263656667686970717273747577787980818283757_34[[#This Row],[unit Price]]*Table260616263656667686970717273747577787980818283757_34[[#This Row],[TOTAL QUANTITY
(2021 Proposal)]]</f>
        <v>28000</v>
      </c>
      <c r="M1187" s="271">
        <v>25</v>
      </c>
      <c r="N1187" s="258">
        <v>7000</v>
      </c>
      <c r="O1187" s="272">
        <v>25</v>
      </c>
      <c r="P1187" s="260">
        <v>7000</v>
      </c>
      <c r="Q1187" s="296">
        <v>25</v>
      </c>
      <c r="R1187" s="258">
        <v>7000</v>
      </c>
      <c r="S1187" s="272">
        <v>25</v>
      </c>
      <c r="T1187" s="289">
        <v>7000</v>
      </c>
      <c r="U1187" s="290"/>
      <c r="V1187" s="291"/>
    </row>
    <row r="1188" spans="1:22">
      <c r="A1188" s="216" t="s">
        <v>68</v>
      </c>
      <c r="B1188" s="312">
        <v>1040407000</v>
      </c>
      <c r="C1188" s="237" t="s">
        <v>687</v>
      </c>
      <c r="D1188" s="224"/>
      <c r="E1188" s="220" t="s">
        <v>1166</v>
      </c>
      <c r="F1188" s="221" t="s">
        <v>1166</v>
      </c>
      <c r="G1188" s="222" t="str">
        <f t="shared" si="18"/>
        <v>Uric Acid, Uric Acid</v>
      </c>
      <c r="H1188" s="223"/>
      <c r="I1188" s="253">
        <v>3</v>
      </c>
      <c r="J1188" s="254" t="s">
        <v>627</v>
      </c>
      <c r="K1188" s="261">
        <v>4396</v>
      </c>
      <c r="L1188" s="256">
        <f>Table260616263656667686970717273747577787980818283757_34[[#This Row],[unit Price]]*Table260616263656667686970717273747577787980818283757_34[[#This Row],[TOTAL QUANTITY
(2021 Proposal)]]</f>
        <v>13188</v>
      </c>
      <c r="M1188" s="257">
        <v>1</v>
      </c>
      <c r="N1188" s="258">
        <v>4396</v>
      </c>
      <c r="O1188" s="259">
        <v>1</v>
      </c>
      <c r="P1188" s="260">
        <v>4396</v>
      </c>
      <c r="Q1188" s="288"/>
      <c r="R1188" s="258" t="s">
        <v>55</v>
      </c>
      <c r="S1188" s="259">
        <v>1</v>
      </c>
      <c r="T1188" s="289">
        <v>4396</v>
      </c>
      <c r="U1188" s="290"/>
      <c r="V1188" s="291"/>
    </row>
    <row r="1189" spans="1:22" ht="24">
      <c r="A1189" s="216" t="s">
        <v>68</v>
      </c>
      <c r="B1189" s="312">
        <v>1040407000</v>
      </c>
      <c r="C1189" s="237" t="s">
        <v>687</v>
      </c>
      <c r="D1189" s="224"/>
      <c r="E1189" s="220" t="s">
        <v>1166</v>
      </c>
      <c r="F1189" s="221" t="s">
        <v>1167</v>
      </c>
      <c r="G1189" s="222" t="str">
        <f t="shared" si="18"/>
        <v>Uric Acid, Uric Acid 1x 120ml, STD: 5ml 5mg/dl for semi automated chem analyzer</v>
      </c>
      <c r="H1189" s="223"/>
      <c r="I1189" s="253">
        <v>2</v>
      </c>
      <c r="J1189" s="254" t="s">
        <v>627</v>
      </c>
      <c r="K1189" s="261">
        <v>16430</v>
      </c>
      <c r="L1189" s="256">
        <f>Table260616263656667686970717273747577787980818283757_34[[#This Row],[unit Price]]*Table260616263656667686970717273747577787980818283757_34[[#This Row],[TOTAL QUANTITY
(2021 Proposal)]]</f>
        <v>32860</v>
      </c>
      <c r="M1189" s="257">
        <v>1</v>
      </c>
      <c r="N1189" s="258">
        <v>16430</v>
      </c>
      <c r="O1189" s="259"/>
      <c r="P1189" s="260" t="s">
        <v>55</v>
      </c>
      <c r="Q1189" s="288">
        <v>1</v>
      </c>
      <c r="R1189" s="258">
        <v>16430</v>
      </c>
      <c r="S1189" s="259"/>
      <c r="T1189" s="289" t="s">
        <v>55</v>
      </c>
      <c r="U1189" s="290"/>
      <c r="V1189" s="291"/>
    </row>
    <row r="1190" spans="1:22">
      <c r="A1190" s="216" t="s">
        <v>63</v>
      </c>
      <c r="B1190" s="312">
        <v>1040407000</v>
      </c>
      <c r="C1190" s="237" t="s">
        <v>687</v>
      </c>
      <c r="D1190" s="224"/>
      <c r="E1190" s="220" t="s">
        <v>1168</v>
      </c>
      <c r="F1190" s="221" t="s">
        <v>1169</v>
      </c>
      <c r="G1190" s="222" t="str">
        <f t="shared" si="18"/>
        <v>Urine Bag, Urine bag, Adult, 10's</v>
      </c>
      <c r="H1190" s="227">
        <v>333</v>
      </c>
      <c r="I1190" s="268">
        <v>1000</v>
      </c>
      <c r="J1190" s="269" t="s">
        <v>44</v>
      </c>
      <c r="K1190" s="270">
        <v>30</v>
      </c>
      <c r="L1190" s="256">
        <f>Table260616263656667686970717273747577787980818283757_34[[#This Row],[unit Price]]*Table260616263656667686970717273747577787980818283757_34[[#This Row],[TOTAL QUANTITY
(2021 Proposal)]]</f>
        <v>30000</v>
      </c>
      <c r="M1190" s="271">
        <v>250</v>
      </c>
      <c r="N1190" s="258">
        <v>7500</v>
      </c>
      <c r="O1190" s="272">
        <v>250</v>
      </c>
      <c r="P1190" s="260">
        <v>7500</v>
      </c>
      <c r="Q1190" s="296">
        <v>250</v>
      </c>
      <c r="R1190" s="258">
        <v>7500</v>
      </c>
      <c r="S1190" s="272">
        <v>250</v>
      </c>
      <c r="T1190" s="289">
        <v>7500</v>
      </c>
      <c r="U1190" s="290"/>
      <c r="V1190" s="291"/>
    </row>
    <row r="1191" spans="1:22" ht="24">
      <c r="A1191" s="216" t="s">
        <v>68</v>
      </c>
      <c r="B1191" s="312">
        <v>1040407000</v>
      </c>
      <c r="C1191" s="237" t="s">
        <v>687</v>
      </c>
      <c r="D1191" s="224"/>
      <c r="E1191" s="220" t="s">
        <v>1170</v>
      </c>
      <c r="F1191" s="221" t="s">
        <v>1170</v>
      </c>
      <c r="G1191" s="222" t="str">
        <f t="shared" si="18"/>
        <v>Urine Strips ( 10 parameter ), Urine Strips ( 10 parameter )</v>
      </c>
      <c r="H1191" s="223"/>
      <c r="I1191" s="253">
        <v>65</v>
      </c>
      <c r="J1191" s="254" t="s">
        <v>627</v>
      </c>
      <c r="K1191" s="261">
        <v>1650</v>
      </c>
      <c r="L1191" s="256">
        <f>Table260616263656667686970717273747577787980818283757_34[[#This Row],[unit Price]]*Table260616263656667686970717273747577787980818283757_34[[#This Row],[TOTAL QUANTITY
(2021 Proposal)]]</f>
        <v>107250</v>
      </c>
      <c r="M1191" s="257">
        <v>15</v>
      </c>
      <c r="N1191" s="258">
        <v>24750</v>
      </c>
      <c r="O1191" s="259">
        <v>15</v>
      </c>
      <c r="P1191" s="260">
        <v>24750</v>
      </c>
      <c r="Q1191" s="288">
        <v>20</v>
      </c>
      <c r="R1191" s="258">
        <v>33000</v>
      </c>
      <c r="S1191" s="259">
        <v>15</v>
      </c>
      <c r="T1191" s="289">
        <v>24750</v>
      </c>
      <c r="U1191" s="290"/>
      <c r="V1191" s="291"/>
    </row>
    <row r="1192" spans="1:22">
      <c r="A1192" s="216" t="s">
        <v>63</v>
      </c>
      <c r="B1192" s="312">
        <v>1040407000</v>
      </c>
      <c r="C1192" s="237" t="s">
        <v>687</v>
      </c>
      <c r="D1192" s="224"/>
      <c r="E1192" s="220" t="s">
        <v>1171</v>
      </c>
      <c r="F1192" s="221" t="s">
        <v>1172</v>
      </c>
      <c r="G1192" s="222" t="str">
        <f t="shared" si="18"/>
        <v>Vicryl, Vicryl 0</v>
      </c>
      <c r="H1192" s="227">
        <v>72</v>
      </c>
      <c r="I1192" s="268">
        <v>20</v>
      </c>
      <c r="J1192" s="269" t="s">
        <v>627</v>
      </c>
      <c r="K1192" s="270">
        <v>4800</v>
      </c>
      <c r="L1192" s="256">
        <f>Table260616263656667686970717273747577787980818283757_34[[#This Row],[unit Price]]*Table260616263656667686970717273747577787980818283757_34[[#This Row],[TOTAL QUANTITY
(2021 Proposal)]]</f>
        <v>96000</v>
      </c>
      <c r="M1192" s="271">
        <v>5</v>
      </c>
      <c r="N1192" s="258">
        <v>24000</v>
      </c>
      <c r="O1192" s="272">
        <v>5</v>
      </c>
      <c r="P1192" s="260">
        <v>24000</v>
      </c>
      <c r="Q1192" s="296">
        <v>5</v>
      </c>
      <c r="R1192" s="258">
        <v>24000</v>
      </c>
      <c r="S1192" s="272">
        <v>5</v>
      </c>
      <c r="T1192" s="289">
        <v>24000</v>
      </c>
      <c r="U1192" s="290"/>
      <c r="V1192" s="291"/>
    </row>
    <row r="1193" spans="1:22">
      <c r="A1193" s="216" t="s">
        <v>63</v>
      </c>
      <c r="B1193" s="312">
        <v>1040407000</v>
      </c>
      <c r="C1193" s="237" t="s">
        <v>687</v>
      </c>
      <c r="D1193" s="224"/>
      <c r="E1193" s="220" t="s">
        <v>1171</v>
      </c>
      <c r="F1193" s="221" t="s">
        <v>1173</v>
      </c>
      <c r="G1193" s="222" t="str">
        <f t="shared" si="18"/>
        <v>Vicryl, Vicryl 2/0 round</v>
      </c>
      <c r="H1193" s="227">
        <v>0</v>
      </c>
      <c r="I1193" s="268">
        <v>10</v>
      </c>
      <c r="J1193" s="269" t="s">
        <v>627</v>
      </c>
      <c r="K1193" s="270">
        <v>5320</v>
      </c>
      <c r="L1193" s="256">
        <f>Table260616263656667686970717273747577787980818283757_34[[#This Row],[unit Price]]*Table260616263656667686970717273747577787980818283757_34[[#This Row],[TOTAL QUANTITY
(2021 Proposal)]]</f>
        <v>53200</v>
      </c>
      <c r="M1193" s="271">
        <v>3</v>
      </c>
      <c r="N1193" s="258">
        <v>15960</v>
      </c>
      <c r="O1193" s="272">
        <v>3</v>
      </c>
      <c r="P1193" s="260">
        <v>15960</v>
      </c>
      <c r="Q1193" s="296">
        <v>2</v>
      </c>
      <c r="R1193" s="258">
        <v>10640</v>
      </c>
      <c r="S1193" s="272">
        <v>2</v>
      </c>
      <c r="T1193" s="289">
        <v>10640</v>
      </c>
      <c r="U1193" s="290"/>
      <c r="V1193" s="291"/>
    </row>
    <row r="1194" spans="1:22">
      <c r="A1194" s="216" t="s">
        <v>63</v>
      </c>
      <c r="B1194" s="312">
        <v>1040407000</v>
      </c>
      <c r="C1194" s="237" t="s">
        <v>687</v>
      </c>
      <c r="D1194" s="224"/>
      <c r="E1194" s="220" t="s">
        <v>1174</v>
      </c>
      <c r="F1194" s="221" t="s">
        <v>55</v>
      </c>
      <c r="G1194" s="222" t="str">
        <f t="shared" si="18"/>
        <v xml:space="preserve">Vicryl 3/0 Cutting (12/Box), </v>
      </c>
      <c r="H1194" s="227">
        <v>38</v>
      </c>
      <c r="I1194" s="268">
        <v>2</v>
      </c>
      <c r="J1194" s="269" t="s">
        <v>627</v>
      </c>
      <c r="K1194" s="270">
        <v>650</v>
      </c>
      <c r="L1194" s="256">
        <f>Table260616263656667686970717273747577787980818283757_34[[#This Row],[unit Price]]*Table260616263656667686970717273747577787980818283757_34[[#This Row],[TOTAL QUANTITY
(2021 Proposal)]]</f>
        <v>1300</v>
      </c>
      <c r="M1194" s="271">
        <v>1</v>
      </c>
      <c r="N1194" s="258">
        <v>650</v>
      </c>
      <c r="O1194" s="272">
        <v>1</v>
      </c>
      <c r="P1194" s="260">
        <v>650</v>
      </c>
      <c r="Q1194" s="296"/>
      <c r="R1194" s="258" t="s">
        <v>55</v>
      </c>
      <c r="S1194" s="272"/>
      <c r="T1194" s="289" t="s">
        <v>55</v>
      </c>
      <c r="U1194" s="290"/>
      <c r="V1194" s="291"/>
    </row>
    <row r="1195" spans="1:22">
      <c r="A1195" s="216" t="s">
        <v>63</v>
      </c>
      <c r="B1195" s="312">
        <v>1040407000</v>
      </c>
      <c r="C1195" s="237" t="s">
        <v>687</v>
      </c>
      <c r="D1195" s="224"/>
      <c r="E1195" s="220" t="s">
        <v>1175</v>
      </c>
      <c r="F1195" s="221" t="s">
        <v>55</v>
      </c>
      <c r="G1195" s="222" t="str">
        <f t="shared" si="18"/>
        <v xml:space="preserve">Vicryl 3/0 ROUND, </v>
      </c>
      <c r="H1195" s="227">
        <v>12</v>
      </c>
      <c r="I1195" s="268">
        <v>2</v>
      </c>
      <c r="J1195" s="269" t="s">
        <v>627</v>
      </c>
      <c r="K1195" s="270">
        <v>9360</v>
      </c>
      <c r="L1195" s="256">
        <f>Table260616263656667686970717273747577787980818283757_34[[#This Row],[unit Price]]*Table260616263656667686970717273747577787980818283757_34[[#This Row],[TOTAL QUANTITY
(2021 Proposal)]]</f>
        <v>18720</v>
      </c>
      <c r="M1195" s="271">
        <v>1</v>
      </c>
      <c r="N1195" s="258">
        <v>9360</v>
      </c>
      <c r="O1195" s="272">
        <v>1</v>
      </c>
      <c r="P1195" s="260">
        <v>9360</v>
      </c>
      <c r="Q1195" s="296">
        <v>0</v>
      </c>
      <c r="R1195" s="258">
        <v>0</v>
      </c>
      <c r="S1195" s="272"/>
      <c r="T1195" s="289" t="s">
        <v>55</v>
      </c>
      <c r="U1195" s="290"/>
      <c r="V1195" s="291"/>
    </row>
    <row r="1196" spans="1:22">
      <c r="A1196" s="216" t="s">
        <v>63</v>
      </c>
      <c r="B1196" s="312">
        <v>1040407000</v>
      </c>
      <c r="C1196" s="237" t="s">
        <v>687</v>
      </c>
      <c r="D1196" s="224"/>
      <c r="E1196" s="220" t="s">
        <v>1176</v>
      </c>
      <c r="F1196" s="221" t="s">
        <v>55</v>
      </c>
      <c r="G1196" s="222" t="str">
        <f t="shared" si="18"/>
        <v xml:space="preserve">Vicryl 4/0 Cutting(12/Box), </v>
      </c>
      <c r="H1196" s="227">
        <v>24</v>
      </c>
      <c r="I1196" s="268">
        <v>5</v>
      </c>
      <c r="J1196" s="269" t="s">
        <v>627</v>
      </c>
      <c r="K1196" s="270">
        <v>650</v>
      </c>
      <c r="L1196" s="256">
        <f>Table260616263656667686970717273747577787980818283757_34[[#This Row],[unit Price]]*Table260616263656667686970717273747577787980818283757_34[[#This Row],[TOTAL QUANTITY
(2021 Proposal)]]</f>
        <v>3250</v>
      </c>
      <c r="M1196" s="271">
        <v>2</v>
      </c>
      <c r="N1196" s="258">
        <v>1300</v>
      </c>
      <c r="O1196" s="272">
        <v>1</v>
      </c>
      <c r="P1196" s="260">
        <v>650</v>
      </c>
      <c r="Q1196" s="296">
        <v>1</v>
      </c>
      <c r="R1196" s="258">
        <v>650</v>
      </c>
      <c r="S1196" s="272">
        <v>1</v>
      </c>
      <c r="T1196" s="289">
        <v>650</v>
      </c>
      <c r="U1196" s="290"/>
      <c r="V1196" s="291"/>
    </row>
    <row r="1197" spans="1:22">
      <c r="A1197" s="216" t="s">
        <v>68</v>
      </c>
      <c r="B1197" s="312">
        <v>1040407000</v>
      </c>
      <c r="C1197" s="237" t="s">
        <v>687</v>
      </c>
      <c r="D1197" s="224"/>
      <c r="E1197" s="347" t="s">
        <v>1177</v>
      </c>
      <c r="F1197" s="221" t="s">
        <v>1177</v>
      </c>
      <c r="G1197" s="222" t="str">
        <f t="shared" si="18"/>
        <v>Violet Top, Violet Top</v>
      </c>
      <c r="H1197" s="223"/>
      <c r="I1197" s="253">
        <v>80</v>
      </c>
      <c r="J1197" s="254" t="s">
        <v>627</v>
      </c>
      <c r="K1197" s="261">
        <v>800</v>
      </c>
      <c r="L1197" s="256">
        <f>Table260616263656667686970717273747577787980818283757_34[[#This Row],[unit Price]]*Table260616263656667686970717273747577787980818283757_34[[#This Row],[TOTAL QUANTITY
(2021 Proposal)]]</f>
        <v>64000</v>
      </c>
      <c r="M1197" s="257">
        <v>20</v>
      </c>
      <c r="N1197" s="258">
        <v>16000</v>
      </c>
      <c r="O1197" s="259">
        <v>20</v>
      </c>
      <c r="P1197" s="260">
        <v>16000</v>
      </c>
      <c r="Q1197" s="288">
        <v>20</v>
      </c>
      <c r="R1197" s="258">
        <v>16000</v>
      </c>
      <c r="S1197" s="259">
        <v>20</v>
      </c>
      <c r="T1197" s="289">
        <v>16000</v>
      </c>
      <c r="U1197" s="290"/>
      <c r="V1197" s="291"/>
    </row>
    <row r="1198" spans="1:22" ht="24">
      <c r="A1198" s="216" t="s">
        <v>68</v>
      </c>
      <c r="B1198" s="312">
        <v>1040407000</v>
      </c>
      <c r="C1198" s="237" t="s">
        <v>687</v>
      </c>
      <c r="D1198" s="224"/>
      <c r="E1198" s="220" t="s">
        <v>1178</v>
      </c>
      <c r="F1198" s="221" t="s">
        <v>1178</v>
      </c>
      <c r="G1198" s="222" t="str">
        <f t="shared" si="18"/>
        <v>WBC dilluting fluid, 1000mL, WBC dilluting fluid, 1000mL</v>
      </c>
      <c r="H1198" s="223"/>
      <c r="I1198" s="253">
        <v>1</v>
      </c>
      <c r="J1198" s="254" t="s">
        <v>91</v>
      </c>
      <c r="K1198" s="261">
        <v>4000</v>
      </c>
      <c r="L1198" s="256">
        <f>Table260616263656667686970717273747577787980818283757_34[[#This Row],[unit Price]]*Table260616263656667686970717273747577787980818283757_34[[#This Row],[TOTAL QUANTITY
(2021 Proposal)]]</f>
        <v>4000</v>
      </c>
      <c r="M1198" s="257">
        <v>1</v>
      </c>
      <c r="N1198" s="258">
        <v>4000</v>
      </c>
      <c r="O1198" s="259"/>
      <c r="P1198" s="260" t="s">
        <v>55</v>
      </c>
      <c r="Q1198" s="288"/>
      <c r="R1198" s="258" t="s">
        <v>55</v>
      </c>
      <c r="S1198" s="259"/>
      <c r="T1198" s="289" t="s">
        <v>55</v>
      </c>
      <c r="U1198" s="290"/>
      <c r="V1198" s="291"/>
    </row>
    <row r="1199" spans="1:22">
      <c r="A1199" s="216" t="s">
        <v>68</v>
      </c>
      <c r="B1199" s="312">
        <v>1040407000</v>
      </c>
      <c r="C1199" s="237" t="s">
        <v>687</v>
      </c>
      <c r="D1199" s="224"/>
      <c r="E1199" s="220" t="s">
        <v>1179</v>
      </c>
      <c r="F1199" s="221" t="s">
        <v>1179</v>
      </c>
      <c r="G1199" s="222" t="str">
        <f t="shared" si="18"/>
        <v xml:space="preserve">WBC Pipette , WBC Pipette </v>
      </c>
      <c r="H1199" s="223"/>
      <c r="I1199" s="253">
        <v>5</v>
      </c>
      <c r="J1199" s="254" t="s">
        <v>44</v>
      </c>
      <c r="K1199" s="261">
        <v>6000</v>
      </c>
      <c r="L1199" s="256">
        <f>Table260616263656667686970717273747577787980818283757_34[[#This Row],[unit Price]]*Table260616263656667686970717273747577787980818283757_34[[#This Row],[TOTAL QUANTITY
(2021 Proposal)]]</f>
        <v>30000</v>
      </c>
      <c r="M1199" s="257">
        <v>5</v>
      </c>
      <c r="N1199" s="258">
        <v>30000</v>
      </c>
      <c r="O1199" s="259"/>
      <c r="P1199" s="260" t="s">
        <v>55</v>
      </c>
      <c r="Q1199" s="288"/>
      <c r="R1199" s="258" t="s">
        <v>55</v>
      </c>
      <c r="S1199" s="259"/>
      <c r="T1199" s="289" t="s">
        <v>55</v>
      </c>
      <c r="U1199" s="290"/>
      <c r="V1199" s="291"/>
    </row>
    <row r="1200" spans="1:22">
      <c r="A1200" s="216" t="s">
        <v>72</v>
      </c>
      <c r="B1200" s="312">
        <v>1040407000</v>
      </c>
      <c r="C1200" s="237" t="s">
        <v>687</v>
      </c>
      <c r="D1200" s="224"/>
      <c r="E1200" s="220" t="s">
        <v>1180</v>
      </c>
      <c r="F1200" s="221" t="s">
        <v>1181</v>
      </c>
      <c r="G1200" s="222" t="str">
        <f t="shared" si="18"/>
        <v>Xray Developer, X-ray developer solution</v>
      </c>
      <c r="H1200" s="223"/>
      <c r="I1200" s="253">
        <v>6</v>
      </c>
      <c r="J1200" s="254" t="s">
        <v>627</v>
      </c>
      <c r="K1200" s="261">
        <v>7500</v>
      </c>
      <c r="L1200" s="256">
        <f>Table260616263656667686970717273747577787980818283757_34[[#This Row],[unit Price]]*Table260616263656667686970717273747577787980818283757_34[[#This Row],[TOTAL QUANTITY
(2021 Proposal)]]</f>
        <v>45000</v>
      </c>
      <c r="M1200" s="257">
        <v>2</v>
      </c>
      <c r="N1200" s="258">
        <v>15000</v>
      </c>
      <c r="O1200" s="259">
        <v>1</v>
      </c>
      <c r="P1200" s="260">
        <v>7500</v>
      </c>
      <c r="Q1200" s="288">
        <v>2</v>
      </c>
      <c r="R1200" s="258">
        <v>15000</v>
      </c>
      <c r="S1200" s="259">
        <v>1</v>
      </c>
      <c r="T1200" s="289">
        <v>7500</v>
      </c>
      <c r="U1200" s="290"/>
      <c r="V1200" s="291"/>
    </row>
    <row r="1201" spans="1:32">
      <c r="A1201" s="216" t="s">
        <v>72</v>
      </c>
      <c r="B1201" s="312">
        <v>1040407000</v>
      </c>
      <c r="C1201" s="237" t="s">
        <v>687</v>
      </c>
      <c r="D1201" s="224"/>
      <c r="E1201" s="220" t="s">
        <v>1182</v>
      </c>
      <c r="F1201" s="221" t="s">
        <v>1183</v>
      </c>
      <c r="G1201" s="222" t="str">
        <f t="shared" si="18"/>
        <v>X-ray envelope, X-ray envelope 14x17 100's</v>
      </c>
      <c r="H1201" s="223"/>
      <c r="I1201" s="253">
        <v>30</v>
      </c>
      <c r="J1201" s="254" t="s">
        <v>627</v>
      </c>
      <c r="K1201" s="261">
        <v>850</v>
      </c>
      <c r="L1201" s="256">
        <f>Table260616263656667686970717273747577787980818283757_34[[#This Row],[unit Price]]*Table260616263656667686970717273747577787980818283757_34[[#This Row],[TOTAL QUANTITY
(2021 Proposal)]]</f>
        <v>25500</v>
      </c>
      <c r="M1201" s="257">
        <v>8</v>
      </c>
      <c r="N1201" s="258">
        <v>6800</v>
      </c>
      <c r="O1201" s="259">
        <v>7</v>
      </c>
      <c r="P1201" s="260">
        <v>5950</v>
      </c>
      <c r="Q1201" s="288">
        <v>8</v>
      </c>
      <c r="R1201" s="258">
        <v>6800</v>
      </c>
      <c r="S1201" s="259">
        <v>7</v>
      </c>
      <c r="T1201" s="289">
        <v>5950</v>
      </c>
      <c r="U1201" s="290"/>
      <c r="V1201" s="291"/>
      <c r="AF1201" s="348">
        <f>Table260616263656667686970717273747577787980818283757_34[[#This Row],[TOTAL AMOUNT]]/Table260616263656667686970717273747577787980818283757_34[[#This Row],[TOTAL QUANTITY
(2021 Proposal)]]</f>
        <v>850</v>
      </c>
    </row>
    <row r="1202" spans="1:32">
      <c r="A1202" s="216" t="s">
        <v>72</v>
      </c>
      <c r="B1202" s="312">
        <v>1040407000</v>
      </c>
      <c r="C1202" s="237" t="s">
        <v>687</v>
      </c>
      <c r="D1202" s="224"/>
      <c r="E1202" s="220" t="s">
        <v>1184</v>
      </c>
      <c r="F1202" s="221" t="s">
        <v>1185</v>
      </c>
      <c r="G1202" s="222" t="str">
        <f t="shared" si="18"/>
        <v>X-ray Film, X-ray Film 10x12</v>
      </c>
      <c r="H1202" s="223"/>
      <c r="I1202" s="253">
        <v>12</v>
      </c>
      <c r="J1202" s="254" t="s">
        <v>627</v>
      </c>
      <c r="K1202" s="261">
        <v>4500</v>
      </c>
      <c r="L1202" s="256">
        <f>Table260616263656667686970717273747577787980818283757_34[[#This Row],[unit Price]]*Table260616263656667686970717273747577787980818283757_34[[#This Row],[TOTAL QUANTITY
(2021 Proposal)]]</f>
        <v>54000</v>
      </c>
      <c r="M1202" s="257">
        <v>3</v>
      </c>
      <c r="N1202" s="258">
        <v>13500</v>
      </c>
      <c r="O1202" s="259">
        <v>3</v>
      </c>
      <c r="P1202" s="260">
        <v>13500</v>
      </c>
      <c r="Q1202" s="288">
        <v>3</v>
      </c>
      <c r="R1202" s="258">
        <v>13500</v>
      </c>
      <c r="S1202" s="259">
        <v>3</v>
      </c>
      <c r="T1202" s="289">
        <v>13500</v>
      </c>
      <c r="U1202" s="290"/>
      <c r="V1202" s="291"/>
      <c r="AF1202" s="348">
        <f>Table260616263656667686970717273747577787980818283757_34[[#This Row],[TOTAL AMOUNT]]/Table260616263656667686970717273747577787980818283757_34[[#This Row],[TOTAL QUANTITY
(2021 Proposal)]]</f>
        <v>4500</v>
      </c>
    </row>
    <row r="1203" spans="1:32">
      <c r="A1203" s="216" t="s">
        <v>72</v>
      </c>
      <c r="B1203" s="312">
        <v>1040407000</v>
      </c>
      <c r="C1203" s="237" t="s">
        <v>687</v>
      </c>
      <c r="D1203" s="224"/>
      <c r="E1203" s="220" t="s">
        <v>1184</v>
      </c>
      <c r="F1203" s="221" t="s">
        <v>1186</v>
      </c>
      <c r="G1203" s="222" t="str">
        <f t="shared" si="18"/>
        <v>X-ray Film, X-ray film 14x14</v>
      </c>
      <c r="H1203" s="223"/>
      <c r="I1203" s="253">
        <v>15</v>
      </c>
      <c r="J1203" s="254" t="s">
        <v>627</v>
      </c>
      <c r="K1203" s="261">
        <v>8000</v>
      </c>
      <c r="L1203" s="256">
        <f>Table260616263656667686970717273747577787980818283757_34[[#This Row],[unit Price]]*Table260616263656667686970717273747577787980818283757_34[[#This Row],[TOTAL QUANTITY
(2021 Proposal)]]</f>
        <v>120000</v>
      </c>
      <c r="M1203" s="257">
        <v>5</v>
      </c>
      <c r="N1203" s="258">
        <v>40000</v>
      </c>
      <c r="O1203" s="259">
        <v>4</v>
      </c>
      <c r="P1203" s="260">
        <v>32000</v>
      </c>
      <c r="Q1203" s="288">
        <v>3</v>
      </c>
      <c r="R1203" s="258">
        <v>24000</v>
      </c>
      <c r="S1203" s="259">
        <v>3</v>
      </c>
      <c r="T1203" s="289">
        <v>24000</v>
      </c>
      <c r="U1203" s="290"/>
      <c r="V1203" s="291"/>
      <c r="AF1203" s="348">
        <f>Table260616263656667686970717273747577787980818283757_34[[#This Row],[TOTAL AMOUNT]]/Table260616263656667686970717273747577787980818283757_34[[#This Row],[TOTAL QUANTITY
(2021 Proposal)]]</f>
        <v>8000</v>
      </c>
    </row>
    <row r="1204" spans="1:32">
      <c r="A1204" s="216" t="s">
        <v>72</v>
      </c>
      <c r="B1204" s="312">
        <v>1040407000</v>
      </c>
      <c r="C1204" s="237" t="s">
        <v>687</v>
      </c>
      <c r="D1204" s="224"/>
      <c r="E1204" s="220" t="s">
        <v>1184</v>
      </c>
      <c r="F1204" s="221" t="s">
        <v>1187</v>
      </c>
      <c r="G1204" s="222" t="str">
        <f t="shared" si="18"/>
        <v>X-ray Film, X-ray Film 14x17</v>
      </c>
      <c r="H1204" s="223"/>
      <c r="I1204" s="253">
        <v>17</v>
      </c>
      <c r="J1204" s="254" t="s">
        <v>627</v>
      </c>
      <c r="K1204" s="261">
        <v>8000</v>
      </c>
      <c r="L1204" s="256">
        <f>Table260616263656667686970717273747577787980818283757_34[[#This Row],[unit Price]]*Table260616263656667686970717273747577787980818283757_34[[#This Row],[TOTAL QUANTITY
(2021 Proposal)]]</f>
        <v>136000</v>
      </c>
      <c r="M1204" s="257">
        <v>5</v>
      </c>
      <c r="N1204" s="258">
        <v>40000</v>
      </c>
      <c r="O1204" s="259">
        <v>5</v>
      </c>
      <c r="P1204" s="260">
        <v>40000</v>
      </c>
      <c r="Q1204" s="288">
        <v>4</v>
      </c>
      <c r="R1204" s="258">
        <v>32000</v>
      </c>
      <c r="S1204" s="259">
        <v>3</v>
      </c>
      <c r="T1204" s="289">
        <v>24000</v>
      </c>
      <c r="U1204" s="290"/>
      <c r="V1204" s="291"/>
      <c r="AF1204" s="348">
        <f>Table260616263656667686970717273747577787980818283757_34[[#This Row],[TOTAL AMOUNT]]/Table260616263656667686970717273747577787980818283757_34[[#This Row],[TOTAL QUANTITY
(2021 Proposal)]]</f>
        <v>8000</v>
      </c>
    </row>
    <row r="1205" spans="1:32">
      <c r="A1205" s="216" t="s">
        <v>72</v>
      </c>
      <c r="B1205" s="312">
        <v>1040407000</v>
      </c>
      <c r="C1205" s="237" t="s">
        <v>687</v>
      </c>
      <c r="D1205" s="224"/>
      <c r="E1205" s="220" t="s">
        <v>1188</v>
      </c>
      <c r="F1205" s="221" t="s">
        <v>1188</v>
      </c>
      <c r="G1205" s="222" t="str">
        <f t="shared" si="18"/>
        <v>X-Ray Film 11X14", X-Ray Film 11X14"</v>
      </c>
      <c r="H1205" s="223"/>
      <c r="I1205" s="253">
        <v>8</v>
      </c>
      <c r="J1205" s="254" t="s">
        <v>627</v>
      </c>
      <c r="K1205" s="261">
        <v>5200</v>
      </c>
      <c r="L1205" s="256">
        <f>Table260616263656667686970717273747577787980818283757_34[[#This Row],[unit Price]]*Table260616263656667686970717273747577787980818283757_34[[#This Row],[TOTAL QUANTITY
(2021 Proposal)]]</f>
        <v>41600</v>
      </c>
      <c r="M1205" s="257">
        <v>2</v>
      </c>
      <c r="N1205" s="258">
        <v>10400</v>
      </c>
      <c r="O1205" s="259">
        <v>2</v>
      </c>
      <c r="P1205" s="260">
        <v>10400</v>
      </c>
      <c r="Q1205" s="288">
        <v>2</v>
      </c>
      <c r="R1205" s="258">
        <v>10400</v>
      </c>
      <c r="S1205" s="259">
        <v>2</v>
      </c>
      <c r="T1205" s="289">
        <v>10400</v>
      </c>
      <c r="U1205" s="290"/>
      <c r="V1205" s="291"/>
      <c r="AF1205" s="348">
        <f>Table260616263656667686970717273747577787980818283757_34[[#This Row],[TOTAL AMOUNT]]/Table260616263656667686970717273747577787980818283757_34[[#This Row],[TOTAL QUANTITY
(2021 Proposal)]]</f>
        <v>5200</v>
      </c>
    </row>
    <row r="1206" spans="1:32">
      <c r="A1206" s="216" t="s">
        <v>72</v>
      </c>
      <c r="B1206" s="312">
        <v>1040407000</v>
      </c>
      <c r="C1206" s="237" t="s">
        <v>687</v>
      </c>
      <c r="D1206" s="224"/>
      <c r="E1206" s="220" t="s">
        <v>1189</v>
      </c>
      <c r="F1206" s="221" t="s">
        <v>1190</v>
      </c>
      <c r="G1206" s="222" t="str">
        <f t="shared" si="18"/>
        <v>Xray Fixer, Fixer (automatic processing)</v>
      </c>
      <c r="H1206" s="223"/>
      <c r="I1206" s="253">
        <v>6</v>
      </c>
      <c r="J1206" s="254" t="s">
        <v>627</v>
      </c>
      <c r="K1206" s="261">
        <v>7500</v>
      </c>
      <c r="L1206" s="256">
        <f>Table260616263656667686970717273747577787980818283757_34[[#This Row],[unit Price]]*Table260616263656667686970717273747577787980818283757_34[[#This Row],[TOTAL QUANTITY
(2021 Proposal)]]</f>
        <v>45000</v>
      </c>
      <c r="M1206" s="257">
        <v>2</v>
      </c>
      <c r="N1206" s="258">
        <v>15000</v>
      </c>
      <c r="O1206" s="259">
        <v>1</v>
      </c>
      <c r="P1206" s="260">
        <v>7500</v>
      </c>
      <c r="Q1206" s="288">
        <v>2</v>
      </c>
      <c r="R1206" s="258">
        <v>15000</v>
      </c>
      <c r="S1206" s="259">
        <v>1</v>
      </c>
      <c r="T1206" s="289">
        <v>7500</v>
      </c>
      <c r="U1206" s="290"/>
      <c r="V1206" s="291"/>
    </row>
    <row r="1207" spans="1:32">
      <c r="A1207" s="216" t="s">
        <v>63</v>
      </c>
      <c r="B1207" s="312">
        <v>1040407000</v>
      </c>
      <c r="C1207" s="237" t="s">
        <v>687</v>
      </c>
      <c r="D1207" s="224"/>
      <c r="E1207" s="220" t="s">
        <v>1191</v>
      </c>
      <c r="F1207" s="221" t="s">
        <v>1192</v>
      </c>
      <c r="G1207" s="222" t="str">
        <f t="shared" si="18"/>
        <v>Yankauer Set, Yankauer tube</v>
      </c>
      <c r="H1207" s="227">
        <v>96</v>
      </c>
      <c r="I1207" s="268">
        <v>100</v>
      </c>
      <c r="J1207" s="269" t="s">
        <v>44</v>
      </c>
      <c r="K1207" s="270">
        <v>450</v>
      </c>
      <c r="L1207" s="256">
        <f>Table260616263656667686970717273747577787980818283757_34[[#This Row],[unit Price]]*Table260616263656667686970717273747577787980818283757_34[[#This Row],[TOTAL QUANTITY
(2021 Proposal)]]</f>
        <v>45000</v>
      </c>
      <c r="M1207" s="271">
        <v>25</v>
      </c>
      <c r="N1207" s="258">
        <v>11250</v>
      </c>
      <c r="O1207" s="272">
        <v>25</v>
      </c>
      <c r="P1207" s="260">
        <v>11250</v>
      </c>
      <c r="Q1207" s="296">
        <v>25</v>
      </c>
      <c r="R1207" s="258">
        <v>11250</v>
      </c>
      <c r="S1207" s="272">
        <v>25</v>
      </c>
      <c r="T1207" s="289">
        <v>11250</v>
      </c>
      <c r="U1207" s="290"/>
      <c r="V1207" s="291"/>
    </row>
    <row r="1208" spans="1:32">
      <c r="A1208" s="216" t="s">
        <v>68</v>
      </c>
      <c r="B1208" s="312">
        <v>1040407000</v>
      </c>
      <c r="C1208" s="237" t="s">
        <v>687</v>
      </c>
      <c r="D1208" s="224"/>
      <c r="E1208" s="220" t="s">
        <v>1193</v>
      </c>
      <c r="F1208" s="221" t="s">
        <v>1192</v>
      </c>
      <c r="G1208" s="222" t="str">
        <f t="shared" si="18"/>
        <v>Yellow Tips, Yankauer tube</v>
      </c>
      <c r="H1208" s="223"/>
      <c r="I1208" s="253">
        <v>8</v>
      </c>
      <c r="J1208" s="254" t="s">
        <v>44</v>
      </c>
      <c r="K1208" s="261">
        <v>450</v>
      </c>
      <c r="L1208" s="256">
        <f>Table260616263656667686970717273747577787980818283757_34[[#This Row],[unit Price]]*Table260616263656667686970717273747577787980818283757_34[[#This Row],[TOTAL QUANTITY
(2021 Proposal)]]</f>
        <v>3600</v>
      </c>
      <c r="M1208" s="257">
        <v>2</v>
      </c>
      <c r="N1208" s="258">
        <v>900</v>
      </c>
      <c r="O1208" s="259">
        <v>2</v>
      </c>
      <c r="P1208" s="260">
        <v>900</v>
      </c>
      <c r="Q1208" s="288">
        <v>2</v>
      </c>
      <c r="R1208" s="258">
        <v>900</v>
      </c>
      <c r="S1208" s="259">
        <v>2</v>
      </c>
      <c r="T1208" s="289">
        <v>900</v>
      </c>
      <c r="U1208" s="290"/>
      <c r="V1208" s="291"/>
    </row>
    <row r="1209" spans="1:32">
      <c r="A1209" s="216" t="s">
        <v>63</v>
      </c>
      <c r="B1209" s="230">
        <v>1060502000</v>
      </c>
      <c r="C1209" s="237" t="s">
        <v>1194</v>
      </c>
      <c r="D1209" s="224"/>
      <c r="E1209" s="220" t="s">
        <v>1195</v>
      </c>
      <c r="F1209" s="221" t="s">
        <v>1196</v>
      </c>
      <c r="G1209" s="222" t="str">
        <f t="shared" si="18"/>
        <v>Aircon, ACU, 3 Toner, split type</v>
      </c>
      <c r="H1209" s="227"/>
      <c r="I1209" s="268">
        <v>2</v>
      </c>
      <c r="J1209" s="269" t="s">
        <v>501</v>
      </c>
      <c r="K1209" s="270">
        <v>65000</v>
      </c>
      <c r="L1209" s="256">
        <f>Table260616263656667686970717273747577787980818283757_34[[#This Row],[unit Price]]*Table260616263656667686970717273747577787980818283757_34[[#This Row],[TOTAL QUANTITY
(2021 Proposal)]]</f>
        <v>130000</v>
      </c>
      <c r="M1209" s="271">
        <v>2</v>
      </c>
      <c r="N1209" s="258">
        <v>130000</v>
      </c>
      <c r="O1209" s="272"/>
      <c r="P1209" s="260" t="s">
        <v>55</v>
      </c>
      <c r="Q1209" s="296"/>
      <c r="R1209" s="258" t="s">
        <v>55</v>
      </c>
      <c r="S1209" s="272"/>
      <c r="T1209" s="289" t="s">
        <v>55</v>
      </c>
      <c r="U1209" s="290"/>
      <c r="V1209" s="291"/>
    </row>
    <row r="1210" spans="1:32">
      <c r="A1210" s="216" t="s">
        <v>503</v>
      </c>
      <c r="B1210" s="230">
        <v>1060502000</v>
      </c>
      <c r="C1210" s="237" t="s">
        <v>1194</v>
      </c>
      <c r="D1210" s="224"/>
      <c r="E1210" s="220" t="s">
        <v>1195</v>
      </c>
      <c r="F1210" s="221" t="s">
        <v>1196</v>
      </c>
      <c r="G1210" s="222" t="str">
        <f t="shared" si="18"/>
        <v>Aircon, ACU, 3 Toner, split type</v>
      </c>
      <c r="H1210" s="223"/>
      <c r="I1210" s="253">
        <v>1</v>
      </c>
      <c r="J1210" s="254" t="s">
        <v>501</v>
      </c>
      <c r="K1210" s="261">
        <v>65000</v>
      </c>
      <c r="L1210" s="256">
        <f>Table260616263656667686970717273747577787980818283757_34[[#This Row],[unit Price]]*Table260616263656667686970717273747577787980818283757_34[[#This Row],[TOTAL QUANTITY
(2021 Proposal)]]</f>
        <v>65000</v>
      </c>
      <c r="M1210" s="257">
        <v>1</v>
      </c>
      <c r="N1210" s="258">
        <v>65000</v>
      </c>
      <c r="O1210" s="259"/>
      <c r="P1210" s="260" t="s">
        <v>55</v>
      </c>
      <c r="Q1210" s="288"/>
      <c r="R1210" s="258" t="s">
        <v>55</v>
      </c>
      <c r="S1210" s="259"/>
      <c r="T1210" s="289" t="s">
        <v>55</v>
      </c>
      <c r="U1210" s="290"/>
      <c r="V1210" s="291"/>
    </row>
    <row r="1211" spans="1:32">
      <c r="A1211" s="216" t="s">
        <v>56</v>
      </c>
      <c r="B1211" s="230">
        <v>1060502000</v>
      </c>
      <c r="C1211" s="237" t="s">
        <v>1194</v>
      </c>
      <c r="D1211" s="224"/>
      <c r="E1211" s="220" t="s">
        <v>1195</v>
      </c>
      <c r="F1211" s="221" t="s">
        <v>1197</v>
      </c>
      <c r="G1211" s="222" t="str">
        <f t="shared" si="18"/>
        <v>Aircon, Airconditioning Unit</v>
      </c>
      <c r="H1211" s="223"/>
      <c r="I1211" s="253">
        <v>1</v>
      </c>
      <c r="J1211" s="254" t="s">
        <v>501</v>
      </c>
      <c r="K1211" s="261">
        <v>18000</v>
      </c>
      <c r="L1211" s="256">
        <f>Table260616263656667686970717273747577787980818283757_34[[#This Row],[unit Price]]*Table260616263656667686970717273747577787980818283757_34[[#This Row],[TOTAL QUANTITY
(2021 Proposal)]]</f>
        <v>18000</v>
      </c>
      <c r="M1211" s="257">
        <v>1</v>
      </c>
      <c r="N1211" s="258">
        <v>18000</v>
      </c>
      <c r="O1211" s="259"/>
      <c r="P1211" s="260" t="s">
        <v>55</v>
      </c>
      <c r="Q1211" s="288"/>
      <c r="R1211" s="258" t="s">
        <v>55</v>
      </c>
      <c r="S1211" s="259"/>
      <c r="T1211" s="289" t="s">
        <v>55</v>
      </c>
      <c r="U1211" s="290"/>
      <c r="V1211" s="291"/>
    </row>
    <row r="1212" spans="1:32">
      <c r="A1212" s="216" t="s">
        <v>66</v>
      </c>
      <c r="B1212" s="230">
        <v>1060502000</v>
      </c>
      <c r="C1212" s="237" t="s">
        <v>1194</v>
      </c>
      <c r="D1212" s="224"/>
      <c r="E1212" s="220" t="s">
        <v>1195</v>
      </c>
      <c r="F1212" s="221" t="s">
        <v>1197</v>
      </c>
      <c r="G1212" s="222" t="str">
        <f t="shared" si="18"/>
        <v>Aircon, Airconditioning Unit</v>
      </c>
      <c r="H1212" s="223">
        <v>0</v>
      </c>
      <c r="I1212" s="253">
        <v>1</v>
      </c>
      <c r="J1212" s="254" t="s">
        <v>501</v>
      </c>
      <c r="K1212" s="261">
        <v>18000</v>
      </c>
      <c r="L1212" s="256">
        <f>Table260616263656667686970717273747577787980818283757_34[[#This Row],[unit Price]]*Table260616263656667686970717273747577787980818283757_34[[#This Row],[TOTAL QUANTITY
(2021 Proposal)]]</f>
        <v>18000</v>
      </c>
      <c r="M1212" s="257">
        <v>1</v>
      </c>
      <c r="N1212" s="258">
        <v>18000</v>
      </c>
      <c r="O1212" s="259"/>
      <c r="P1212" s="260" t="s">
        <v>55</v>
      </c>
      <c r="Q1212" s="288"/>
      <c r="R1212" s="258" t="s">
        <v>55</v>
      </c>
      <c r="S1212" s="259"/>
      <c r="T1212" s="289" t="s">
        <v>55</v>
      </c>
      <c r="U1212" s="290"/>
      <c r="V1212" s="291"/>
    </row>
    <row r="1213" spans="1:32">
      <c r="A1213" s="216" t="s">
        <v>69</v>
      </c>
      <c r="B1213" s="230">
        <v>1060502000</v>
      </c>
      <c r="C1213" s="237" t="s">
        <v>1194</v>
      </c>
      <c r="D1213" s="224"/>
      <c r="E1213" s="220" t="s">
        <v>1195</v>
      </c>
      <c r="F1213" s="221" t="s">
        <v>1197</v>
      </c>
      <c r="G1213" s="222" t="str">
        <f t="shared" si="18"/>
        <v>Aircon, Airconditioning Unit</v>
      </c>
      <c r="H1213" s="223"/>
      <c r="I1213" s="253">
        <v>1</v>
      </c>
      <c r="J1213" s="254" t="s">
        <v>501</v>
      </c>
      <c r="K1213" s="261">
        <v>18000</v>
      </c>
      <c r="L1213" s="256">
        <f>Table260616263656667686970717273747577787980818283757_34[[#This Row],[unit Price]]*Table260616263656667686970717273747577787980818283757_34[[#This Row],[TOTAL QUANTITY
(2021 Proposal)]]</f>
        <v>18000</v>
      </c>
      <c r="M1213" s="257">
        <v>1</v>
      </c>
      <c r="N1213" s="258">
        <v>18000</v>
      </c>
      <c r="O1213" s="259"/>
      <c r="P1213" s="260" t="s">
        <v>55</v>
      </c>
      <c r="Q1213" s="288"/>
      <c r="R1213" s="258" t="s">
        <v>55</v>
      </c>
      <c r="S1213" s="259"/>
      <c r="T1213" s="289" t="s">
        <v>55</v>
      </c>
      <c r="U1213" s="290"/>
      <c r="V1213" s="291"/>
    </row>
    <row r="1214" spans="1:32">
      <c r="A1214" s="216" t="s">
        <v>64</v>
      </c>
      <c r="B1214" s="230">
        <v>1060701000</v>
      </c>
      <c r="C1214" s="237" t="s">
        <v>499</v>
      </c>
      <c r="D1214" s="224"/>
      <c r="E1214" s="220" t="s">
        <v>512</v>
      </c>
      <c r="F1214" s="221" t="s">
        <v>1198</v>
      </c>
      <c r="G1214" s="222" t="str">
        <f t="shared" si="18"/>
        <v>Cabinet, Steel Cabinet</v>
      </c>
      <c r="H1214" s="223"/>
      <c r="I1214" s="253">
        <v>1</v>
      </c>
      <c r="J1214" s="262" t="s">
        <v>501</v>
      </c>
      <c r="K1214" s="263">
        <v>20000</v>
      </c>
      <c r="L1214" s="256">
        <f>Table260616263656667686970717273747577787980818283757_34[[#This Row],[unit Price]]*Table260616263656667686970717273747577787980818283757_34[[#This Row],[TOTAL QUANTITY
(2021 Proposal)]]</f>
        <v>20000</v>
      </c>
      <c r="M1214" s="257">
        <v>1</v>
      </c>
      <c r="N1214" s="258">
        <v>20000</v>
      </c>
      <c r="O1214" s="259"/>
      <c r="P1214" s="260" t="s">
        <v>55</v>
      </c>
      <c r="Q1214" s="288"/>
      <c r="R1214" s="258" t="s">
        <v>55</v>
      </c>
      <c r="S1214" s="259"/>
      <c r="T1214" s="289" t="s">
        <v>55</v>
      </c>
      <c r="U1214" s="290"/>
      <c r="V1214" s="291"/>
    </row>
    <row r="1215" spans="1:32">
      <c r="A1215" s="216" t="s">
        <v>533</v>
      </c>
      <c r="B1215" s="230">
        <v>1060701000</v>
      </c>
      <c r="C1215" s="237" t="s">
        <v>499</v>
      </c>
      <c r="D1215" s="224"/>
      <c r="E1215" s="220" t="s">
        <v>512</v>
      </c>
      <c r="F1215" s="221" t="s">
        <v>1198</v>
      </c>
      <c r="G1215" s="222" t="str">
        <f t="shared" si="18"/>
        <v>Cabinet, Steel Cabinet</v>
      </c>
      <c r="H1215" s="223"/>
      <c r="I1215" s="253">
        <v>2</v>
      </c>
      <c r="J1215" s="254" t="s">
        <v>501</v>
      </c>
      <c r="K1215" s="261">
        <v>20000</v>
      </c>
      <c r="L1215" s="256">
        <f>Table260616263656667686970717273747577787980818283757_34[[#This Row],[unit Price]]*Table260616263656667686970717273747577787980818283757_34[[#This Row],[TOTAL QUANTITY
(2021 Proposal)]]</f>
        <v>40000</v>
      </c>
      <c r="M1215" s="257"/>
      <c r="N1215" s="258" t="s">
        <v>55</v>
      </c>
      <c r="O1215" s="259">
        <v>1</v>
      </c>
      <c r="P1215" s="260">
        <v>20000</v>
      </c>
      <c r="Q1215" s="288">
        <v>1</v>
      </c>
      <c r="R1215" s="258">
        <v>20000</v>
      </c>
      <c r="S1215" s="259"/>
      <c r="T1215" s="289" t="s">
        <v>55</v>
      </c>
      <c r="U1215" s="290"/>
      <c r="V1215" s="291"/>
    </row>
    <row r="1216" spans="1:32">
      <c r="A1216" s="216" t="s">
        <v>69</v>
      </c>
      <c r="B1216" s="230">
        <v>1060701000</v>
      </c>
      <c r="C1216" s="237" t="s">
        <v>499</v>
      </c>
      <c r="D1216" s="224"/>
      <c r="E1216" s="220" t="s">
        <v>512</v>
      </c>
      <c r="F1216" s="221" t="s">
        <v>1198</v>
      </c>
      <c r="G1216" s="222" t="str">
        <f t="shared" si="18"/>
        <v>Cabinet, Steel Cabinet</v>
      </c>
      <c r="H1216" s="223"/>
      <c r="I1216" s="253">
        <v>3</v>
      </c>
      <c r="J1216" s="254" t="s">
        <v>501</v>
      </c>
      <c r="K1216" s="261">
        <v>20000</v>
      </c>
      <c r="L1216" s="256">
        <f>Table260616263656667686970717273747577787980818283757_34[[#This Row],[unit Price]]*Table260616263656667686970717273747577787980818283757_34[[#This Row],[TOTAL QUANTITY
(2021 Proposal)]]</f>
        <v>60000</v>
      </c>
      <c r="M1216" s="257">
        <v>3</v>
      </c>
      <c r="N1216" s="258">
        <v>60000</v>
      </c>
      <c r="O1216" s="259"/>
      <c r="P1216" s="260" t="s">
        <v>55</v>
      </c>
      <c r="Q1216" s="288"/>
      <c r="R1216" s="258" t="s">
        <v>55</v>
      </c>
      <c r="S1216" s="259"/>
      <c r="T1216" s="289" t="s">
        <v>55</v>
      </c>
      <c r="U1216" s="290"/>
      <c r="V1216" s="291"/>
    </row>
    <row r="1217" spans="1:22">
      <c r="A1217" s="216" t="s">
        <v>70</v>
      </c>
      <c r="B1217" s="230">
        <v>1060701000</v>
      </c>
      <c r="C1217" s="237" t="s">
        <v>499</v>
      </c>
      <c r="D1217" s="224"/>
      <c r="E1217" s="220" t="s">
        <v>512</v>
      </c>
      <c r="F1217" s="221" t="s">
        <v>1198</v>
      </c>
      <c r="G1217" s="222" t="str">
        <f t="shared" si="18"/>
        <v>Cabinet, Steel Cabinet</v>
      </c>
      <c r="H1217" s="223"/>
      <c r="I1217" s="253">
        <v>1</v>
      </c>
      <c r="J1217" s="254" t="s">
        <v>501</v>
      </c>
      <c r="K1217" s="261">
        <v>20000</v>
      </c>
      <c r="L1217" s="256">
        <f>Table260616263656667686970717273747577787980818283757_34[[#This Row],[unit Price]]*Table260616263656667686970717273747577787980818283757_34[[#This Row],[TOTAL QUANTITY
(2021 Proposal)]]</f>
        <v>20000</v>
      </c>
      <c r="M1217" s="257">
        <v>1</v>
      </c>
      <c r="N1217" s="258">
        <v>20000</v>
      </c>
      <c r="O1217" s="259"/>
      <c r="P1217" s="260" t="s">
        <v>55</v>
      </c>
      <c r="Q1217" s="288"/>
      <c r="R1217" s="258" t="s">
        <v>55</v>
      </c>
      <c r="S1217" s="259"/>
      <c r="T1217" s="289" t="s">
        <v>55</v>
      </c>
      <c r="U1217" s="290"/>
      <c r="V1217" s="291"/>
    </row>
    <row r="1218" spans="1:22">
      <c r="A1218" s="216" t="s">
        <v>63</v>
      </c>
      <c r="B1218" s="230">
        <v>1060502000</v>
      </c>
      <c r="C1218" s="237" t="s">
        <v>1194</v>
      </c>
      <c r="D1218" s="224"/>
      <c r="E1218" s="220" t="s">
        <v>1199</v>
      </c>
      <c r="F1218" s="221" t="s">
        <v>55</v>
      </c>
      <c r="G1218" s="222" t="str">
        <f t="shared" si="18"/>
        <v xml:space="preserve">Xerox Machine, </v>
      </c>
      <c r="H1218" s="227"/>
      <c r="I1218" s="268">
        <v>1</v>
      </c>
      <c r="J1218" s="269" t="s">
        <v>501</v>
      </c>
      <c r="K1218" s="318">
        <v>80000</v>
      </c>
      <c r="L1218" s="256">
        <f>Table260616263656667686970717273747577787980818283757_34[[#This Row],[unit Price]]*Table260616263656667686970717273747577787980818283757_34[[#This Row],[TOTAL QUANTITY
(2021 Proposal)]]</f>
        <v>80000</v>
      </c>
      <c r="M1218" s="341">
        <v>1</v>
      </c>
      <c r="N1218" s="258"/>
      <c r="O1218" s="272"/>
      <c r="P1218" s="260"/>
      <c r="Q1218" s="296"/>
      <c r="R1218" s="258"/>
      <c r="S1218" s="272"/>
      <c r="T1218" s="289"/>
      <c r="U1218" s="290"/>
      <c r="V1218" s="291"/>
    </row>
    <row r="1219" spans="1:22">
      <c r="A1219" s="216" t="s">
        <v>58</v>
      </c>
      <c r="B1219" s="230">
        <v>1060502000</v>
      </c>
      <c r="C1219" s="237" t="s">
        <v>1194</v>
      </c>
      <c r="D1219" s="224"/>
      <c r="E1219" s="220" t="s">
        <v>1195</v>
      </c>
      <c r="F1219" s="221" t="s">
        <v>512</v>
      </c>
      <c r="G1219" s="222" t="str">
        <f t="shared" si="18"/>
        <v>Aircon, Cabinet</v>
      </c>
      <c r="H1219" s="223"/>
      <c r="I1219" s="253">
        <v>1</v>
      </c>
      <c r="J1219" s="254" t="s">
        <v>501</v>
      </c>
      <c r="K1219" s="261">
        <v>5000</v>
      </c>
      <c r="L1219" s="256">
        <f>Table260616263656667686970717273747577787980818283757_34[[#This Row],[unit Price]]*Table260616263656667686970717273747577787980818283757_34[[#This Row],[TOTAL QUANTITY
(2021 Proposal)]]</f>
        <v>5000</v>
      </c>
      <c r="M1219" s="257">
        <v>1</v>
      </c>
      <c r="N1219" s="256">
        <v>18000</v>
      </c>
      <c r="O1219" s="259"/>
      <c r="P1219" s="260" t="s">
        <v>55</v>
      </c>
      <c r="Q1219" s="288"/>
      <c r="R1219" s="258" t="s">
        <v>55</v>
      </c>
      <c r="S1219" s="259"/>
      <c r="T1219" s="289" t="s">
        <v>55</v>
      </c>
      <c r="U1219" s="290"/>
      <c r="V1219" s="291"/>
    </row>
    <row r="1220" spans="1:22">
      <c r="A1220" s="216" t="s">
        <v>33</v>
      </c>
      <c r="B1220" s="230">
        <v>1060502000</v>
      </c>
      <c r="C1220" s="237" t="s">
        <v>1194</v>
      </c>
      <c r="D1220" s="224"/>
      <c r="E1220" s="220" t="s">
        <v>1195</v>
      </c>
      <c r="F1220" s="221" t="s">
        <v>512</v>
      </c>
      <c r="G1220" s="222" t="str">
        <f t="shared" si="18"/>
        <v>Aircon, Cabinet</v>
      </c>
      <c r="H1220" s="223"/>
      <c r="I1220" s="253">
        <v>1</v>
      </c>
      <c r="J1220" s="254" t="s">
        <v>501</v>
      </c>
      <c r="K1220" s="261">
        <v>5000</v>
      </c>
      <c r="L1220" s="256">
        <f>Table260616263656667686970717273747577787980818283757_34[[#This Row],[unit Price]]*Table260616263656667686970717273747577787980818283757_34[[#This Row],[TOTAL QUANTITY
(2021 Proposal)]]</f>
        <v>5000</v>
      </c>
      <c r="M1220" s="257">
        <v>1</v>
      </c>
      <c r="N1220" s="256">
        <v>18000</v>
      </c>
      <c r="O1220" s="259"/>
      <c r="P1220" s="260" t="s">
        <v>55</v>
      </c>
      <c r="Q1220" s="288"/>
      <c r="R1220" s="258" t="s">
        <v>55</v>
      </c>
      <c r="S1220" s="259"/>
      <c r="T1220" s="289" t="s">
        <v>55</v>
      </c>
      <c r="U1220" s="290"/>
      <c r="V1220" s="291"/>
    </row>
    <row r="1221" spans="1:22">
      <c r="A1221" s="216" t="s">
        <v>57</v>
      </c>
      <c r="B1221" s="312">
        <v>1040502000</v>
      </c>
      <c r="C1221" s="237" t="s">
        <v>1200</v>
      </c>
      <c r="D1221" s="224"/>
      <c r="E1221" s="220" t="s">
        <v>1201</v>
      </c>
      <c r="F1221" s="221" t="s">
        <v>1201</v>
      </c>
      <c r="G1221" s="222" t="str">
        <f t="shared" si="18"/>
        <v>Calculator, Calculator</v>
      </c>
      <c r="H1221" s="223">
        <v>2</v>
      </c>
      <c r="I1221" s="253">
        <v>3</v>
      </c>
      <c r="J1221" s="254" t="s">
        <v>576</v>
      </c>
      <c r="K1221" s="261">
        <v>250</v>
      </c>
      <c r="L1221" s="256">
        <f>Table260616263656667686970717273747577787980818283757_34[[#This Row],[unit Price]]*Table260616263656667686970717273747577787980818283757_34[[#This Row],[TOTAL QUANTITY
(2021 Proposal)]]</f>
        <v>750</v>
      </c>
      <c r="M1221" s="257">
        <v>3</v>
      </c>
      <c r="N1221" s="258">
        <v>750</v>
      </c>
      <c r="O1221" s="259"/>
      <c r="P1221" s="260" t="s">
        <v>55</v>
      </c>
      <c r="Q1221" s="288"/>
      <c r="R1221" s="258" t="s">
        <v>55</v>
      </c>
      <c r="S1221" s="259"/>
      <c r="T1221" s="289" t="s">
        <v>55</v>
      </c>
      <c r="U1221" s="290"/>
      <c r="V1221" s="291"/>
    </row>
    <row r="1222" spans="1:22">
      <c r="A1222" s="216" t="s">
        <v>63</v>
      </c>
      <c r="B1222" s="312">
        <v>1040502000</v>
      </c>
      <c r="C1222" s="237" t="s">
        <v>1200</v>
      </c>
      <c r="D1222" s="224"/>
      <c r="E1222" s="220" t="s">
        <v>1201</v>
      </c>
      <c r="F1222" s="221" t="s">
        <v>1201</v>
      </c>
      <c r="G1222" s="222" t="str">
        <f t="shared" si="18"/>
        <v>Calculator, Calculator</v>
      </c>
      <c r="H1222" s="227"/>
      <c r="I1222" s="268">
        <v>30</v>
      </c>
      <c r="J1222" s="269" t="s">
        <v>576</v>
      </c>
      <c r="K1222" s="270">
        <v>250</v>
      </c>
      <c r="L1222" s="256">
        <f>Table260616263656667686970717273747577787980818283757_34[[#This Row],[unit Price]]*Table260616263656667686970717273747577787980818283757_34[[#This Row],[TOTAL QUANTITY
(2021 Proposal)]]</f>
        <v>7500</v>
      </c>
      <c r="M1222" s="271">
        <v>10</v>
      </c>
      <c r="N1222" s="258">
        <v>2500</v>
      </c>
      <c r="O1222" s="272">
        <v>10</v>
      </c>
      <c r="P1222" s="260">
        <v>2500</v>
      </c>
      <c r="Q1222" s="296">
        <v>5</v>
      </c>
      <c r="R1222" s="258">
        <v>1250</v>
      </c>
      <c r="S1222" s="272">
        <v>5</v>
      </c>
      <c r="T1222" s="289">
        <v>1250</v>
      </c>
      <c r="U1222" s="290"/>
      <c r="V1222" s="291"/>
    </row>
    <row r="1223" spans="1:22">
      <c r="A1223" s="216" t="s">
        <v>503</v>
      </c>
      <c r="B1223" s="312">
        <v>1040502000</v>
      </c>
      <c r="C1223" s="237" t="s">
        <v>1200</v>
      </c>
      <c r="D1223" s="224"/>
      <c r="E1223" s="220" t="s">
        <v>1201</v>
      </c>
      <c r="F1223" s="221" t="s">
        <v>1201</v>
      </c>
      <c r="G1223" s="222" t="str">
        <f t="shared" si="18"/>
        <v>Calculator, Calculator</v>
      </c>
      <c r="H1223" s="223"/>
      <c r="I1223" s="253">
        <v>2</v>
      </c>
      <c r="J1223" s="254" t="s">
        <v>576</v>
      </c>
      <c r="K1223" s="261">
        <v>250</v>
      </c>
      <c r="L1223" s="256">
        <f>Table260616263656667686970717273747577787980818283757_34[[#This Row],[unit Price]]*Table260616263656667686970717273747577787980818283757_34[[#This Row],[TOTAL QUANTITY
(2021 Proposal)]]</f>
        <v>500</v>
      </c>
      <c r="M1223" s="257">
        <v>2</v>
      </c>
      <c r="N1223" s="258">
        <v>500</v>
      </c>
      <c r="O1223" s="259"/>
      <c r="P1223" s="260" t="s">
        <v>55</v>
      </c>
      <c r="Q1223" s="288"/>
      <c r="R1223" s="258" t="s">
        <v>55</v>
      </c>
      <c r="S1223" s="259"/>
      <c r="T1223" s="289" t="s">
        <v>55</v>
      </c>
      <c r="U1223" s="290"/>
      <c r="V1223" s="291"/>
    </row>
    <row r="1224" spans="1:22">
      <c r="A1224" s="216" t="s">
        <v>533</v>
      </c>
      <c r="B1224" s="312">
        <v>1040502000</v>
      </c>
      <c r="C1224" s="237" t="s">
        <v>1200</v>
      </c>
      <c r="D1224" s="224"/>
      <c r="E1224" s="220" t="s">
        <v>1201</v>
      </c>
      <c r="F1224" s="221" t="s">
        <v>1201</v>
      </c>
      <c r="G1224" s="222" t="str">
        <f t="shared" si="18"/>
        <v>Calculator, Calculator</v>
      </c>
      <c r="H1224" s="223"/>
      <c r="I1224" s="253">
        <v>2</v>
      </c>
      <c r="J1224" s="254" t="s">
        <v>576</v>
      </c>
      <c r="K1224" s="261">
        <v>250</v>
      </c>
      <c r="L1224" s="256">
        <f>Table260616263656667686970717273747577787980818283757_34[[#This Row],[unit Price]]*Table260616263656667686970717273747577787980818283757_34[[#This Row],[TOTAL QUANTITY
(2021 Proposal)]]</f>
        <v>500</v>
      </c>
      <c r="M1224" s="257">
        <v>1</v>
      </c>
      <c r="N1224" s="258">
        <v>250</v>
      </c>
      <c r="O1224" s="259"/>
      <c r="P1224" s="260" t="s">
        <v>55</v>
      </c>
      <c r="Q1224" s="288">
        <v>1</v>
      </c>
      <c r="R1224" s="258">
        <v>250</v>
      </c>
      <c r="S1224" s="259"/>
      <c r="T1224" s="289" t="s">
        <v>55</v>
      </c>
      <c r="U1224" s="290"/>
      <c r="V1224" s="291"/>
    </row>
    <row r="1225" spans="1:22">
      <c r="A1225" s="216" t="s">
        <v>68</v>
      </c>
      <c r="B1225" s="312">
        <v>1040502000</v>
      </c>
      <c r="C1225" s="237" t="s">
        <v>1200</v>
      </c>
      <c r="D1225" s="224"/>
      <c r="E1225" s="220" t="s">
        <v>1201</v>
      </c>
      <c r="F1225" s="221" t="s">
        <v>1201</v>
      </c>
      <c r="G1225" s="222" t="str">
        <f t="shared" si="18"/>
        <v>Calculator, Calculator</v>
      </c>
      <c r="H1225" s="223"/>
      <c r="I1225" s="253">
        <v>10</v>
      </c>
      <c r="J1225" s="254" t="s">
        <v>576</v>
      </c>
      <c r="K1225" s="261">
        <v>250</v>
      </c>
      <c r="L1225" s="256">
        <f>Table260616263656667686970717273747577787980818283757_34[[#This Row],[unit Price]]*Table260616263656667686970717273747577787980818283757_34[[#This Row],[TOTAL QUANTITY
(2021 Proposal)]]</f>
        <v>2500</v>
      </c>
      <c r="M1225" s="257">
        <v>5</v>
      </c>
      <c r="N1225" s="258">
        <v>1250</v>
      </c>
      <c r="O1225" s="259"/>
      <c r="P1225" s="260" t="s">
        <v>55</v>
      </c>
      <c r="Q1225" s="288">
        <v>5</v>
      </c>
      <c r="R1225" s="258">
        <v>1250</v>
      </c>
      <c r="S1225" s="259"/>
      <c r="T1225" s="289" t="s">
        <v>55</v>
      </c>
      <c r="U1225" s="290"/>
      <c r="V1225" s="291"/>
    </row>
    <row r="1226" spans="1:22">
      <c r="A1226" s="216" t="s">
        <v>33</v>
      </c>
      <c r="B1226" s="312">
        <v>1040502000</v>
      </c>
      <c r="C1226" s="237" t="s">
        <v>1200</v>
      </c>
      <c r="D1226" s="224"/>
      <c r="E1226" s="220" t="s">
        <v>1201</v>
      </c>
      <c r="F1226" s="221" t="s">
        <v>1201</v>
      </c>
      <c r="G1226" s="222" t="str">
        <f t="shared" si="18"/>
        <v>Calculator, Calculator</v>
      </c>
      <c r="H1226" s="223"/>
      <c r="I1226" s="253">
        <v>1</v>
      </c>
      <c r="J1226" s="254" t="s">
        <v>576</v>
      </c>
      <c r="K1226" s="261">
        <v>250</v>
      </c>
      <c r="L1226" s="256">
        <f>Table260616263656667686970717273747577787980818283757_34[[#This Row],[unit Price]]*Table260616263656667686970717273747577787980818283757_34[[#This Row],[TOTAL QUANTITY
(2021 Proposal)]]</f>
        <v>250</v>
      </c>
      <c r="M1226" s="257">
        <v>1</v>
      </c>
      <c r="N1226" s="258">
        <v>250</v>
      </c>
      <c r="O1226" s="259"/>
      <c r="P1226" s="260" t="s">
        <v>55</v>
      </c>
      <c r="Q1226" s="288"/>
      <c r="R1226" s="258" t="s">
        <v>55</v>
      </c>
      <c r="S1226" s="259"/>
      <c r="T1226" s="289" t="s">
        <v>55</v>
      </c>
      <c r="U1226" s="290"/>
      <c r="V1226" s="291"/>
    </row>
    <row r="1227" spans="1:22">
      <c r="A1227" s="216" t="s">
        <v>72</v>
      </c>
      <c r="B1227" s="312">
        <v>1040502000</v>
      </c>
      <c r="C1227" s="237" t="s">
        <v>1200</v>
      </c>
      <c r="D1227" s="224"/>
      <c r="E1227" s="220" t="s">
        <v>1201</v>
      </c>
      <c r="F1227" s="221" t="s">
        <v>1201</v>
      </c>
      <c r="G1227" s="222" t="str">
        <f t="shared" si="18"/>
        <v>Calculator, Calculator</v>
      </c>
      <c r="H1227" s="223"/>
      <c r="I1227" s="253">
        <v>1</v>
      </c>
      <c r="J1227" s="254" t="s">
        <v>576</v>
      </c>
      <c r="K1227" s="261">
        <v>250</v>
      </c>
      <c r="L1227" s="256">
        <f>Table260616263656667686970717273747577787980818283757_34[[#This Row],[unit Price]]*Table260616263656667686970717273747577787980818283757_34[[#This Row],[TOTAL QUANTITY
(2021 Proposal)]]</f>
        <v>250</v>
      </c>
      <c r="M1227" s="257">
        <v>1</v>
      </c>
      <c r="N1227" s="258">
        <v>250</v>
      </c>
      <c r="O1227" s="259"/>
      <c r="P1227" s="260" t="s">
        <v>55</v>
      </c>
      <c r="Q1227" s="288"/>
      <c r="R1227" s="258" t="s">
        <v>55</v>
      </c>
      <c r="S1227" s="259"/>
      <c r="T1227" s="289" t="s">
        <v>55</v>
      </c>
      <c r="U1227" s="290"/>
      <c r="V1227" s="291"/>
    </row>
    <row r="1228" spans="1:22">
      <c r="A1228" s="216" t="s">
        <v>58</v>
      </c>
      <c r="B1228" s="312">
        <v>1040502000</v>
      </c>
      <c r="C1228" s="237" t="s">
        <v>1200</v>
      </c>
      <c r="D1228" s="224"/>
      <c r="E1228" s="220" t="s">
        <v>1201</v>
      </c>
      <c r="F1228" s="221" t="s">
        <v>1202</v>
      </c>
      <c r="G1228" s="222" t="str">
        <f t="shared" ref="G1228:G1291" si="19">CONCATENATE(E1228,", ",F1228,)</f>
        <v>Calculator, Calculator, Scientific</v>
      </c>
      <c r="H1228" s="223"/>
      <c r="I1228" s="253">
        <v>1</v>
      </c>
      <c r="J1228" s="254" t="s">
        <v>44</v>
      </c>
      <c r="K1228" s="261">
        <v>1500</v>
      </c>
      <c r="L1228" s="256">
        <f>Table260616263656667686970717273747577787980818283757_34[[#This Row],[unit Price]]*Table260616263656667686970717273747577787980818283757_34[[#This Row],[TOTAL QUANTITY
(2021 Proposal)]]</f>
        <v>1500</v>
      </c>
      <c r="M1228" s="257">
        <v>1</v>
      </c>
      <c r="N1228" s="258">
        <v>1500</v>
      </c>
      <c r="O1228" s="259"/>
      <c r="P1228" s="260" t="s">
        <v>55</v>
      </c>
      <c r="Q1228" s="288"/>
      <c r="R1228" s="258" t="s">
        <v>55</v>
      </c>
      <c r="S1228" s="259"/>
      <c r="T1228" s="289" t="s">
        <v>55</v>
      </c>
      <c r="U1228" s="290"/>
      <c r="V1228" s="291"/>
    </row>
    <row r="1229" spans="1:22">
      <c r="A1229" s="216" t="s">
        <v>510</v>
      </c>
      <c r="B1229" s="312">
        <v>1040502000</v>
      </c>
      <c r="C1229" s="237" t="s">
        <v>1200</v>
      </c>
      <c r="D1229" s="224"/>
      <c r="E1229" s="220" t="s">
        <v>1201</v>
      </c>
      <c r="F1229" s="221" t="s">
        <v>1202</v>
      </c>
      <c r="G1229" s="222" t="str">
        <f t="shared" si="19"/>
        <v>Calculator, Calculator, Scientific</v>
      </c>
      <c r="H1229" s="223"/>
      <c r="I1229" s="253">
        <v>1</v>
      </c>
      <c r="J1229" s="254" t="s">
        <v>44</v>
      </c>
      <c r="K1229" s="261">
        <v>1500</v>
      </c>
      <c r="L1229" s="256">
        <f>Table260616263656667686970717273747577787980818283757_34[[#This Row],[unit Price]]*Table260616263656667686970717273747577787980818283757_34[[#This Row],[TOTAL QUANTITY
(2021 Proposal)]]</f>
        <v>1500</v>
      </c>
      <c r="M1229" s="257">
        <v>1</v>
      </c>
      <c r="N1229" s="258">
        <v>1500</v>
      </c>
      <c r="O1229" s="259"/>
      <c r="P1229" s="260" t="s">
        <v>55</v>
      </c>
      <c r="Q1229" s="288"/>
      <c r="R1229" s="258" t="s">
        <v>55</v>
      </c>
      <c r="S1229" s="259"/>
      <c r="T1229" s="289" t="s">
        <v>55</v>
      </c>
      <c r="U1229" s="290"/>
      <c r="V1229" s="291"/>
    </row>
    <row r="1230" spans="1:22">
      <c r="A1230" s="216" t="s">
        <v>59</v>
      </c>
      <c r="B1230" s="312">
        <v>1040502000</v>
      </c>
      <c r="C1230" s="237" t="s">
        <v>1200</v>
      </c>
      <c r="D1230" s="224"/>
      <c r="E1230" s="220" t="s">
        <v>1201</v>
      </c>
      <c r="F1230" s="221" t="s">
        <v>1202</v>
      </c>
      <c r="G1230" s="222" t="str">
        <f t="shared" si="19"/>
        <v>Calculator, Calculator, Scientific</v>
      </c>
      <c r="H1230" s="223"/>
      <c r="I1230" s="253">
        <v>2</v>
      </c>
      <c r="J1230" s="262" t="s">
        <v>44</v>
      </c>
      <c r="K1230" s="263">
        <v>1500</v>
      </c>
      <c r="L1230" s="256">
        <f>Table260616263656667686970717273747577787980818283757_34[[#This Row],[unit Price]]*Table260616263656667686970717273747577787980818283757_34[[#This Row],[TOTAL QUANTITY
(2021 Proposal)]]</f>
        <v>3000</v>
      </c>
      <c r="M1230" s="264">
        <v>1</v>
      </c>
      <c r="N1230" s="258">
        <v>1500</v>
      </c>
      <c r="O1230" s="265">
        <v>1</v>
      </c>
      <c r="P1230" s="260">
        <v>1500</v>
      </c>
      <c r="Q1230" s="292"/>
      <c r="R1230" s="258" t="s">
        <v>55</v>
      </c>
      <c r="S1230" s="293"/>
      <c r="T1230" s="289" t="s">
        <v>55</v>
      </c>
      <c r="U1230" s="290"/>
      <c r="V1230" s="291"/>
    </row>
    <row r="1231" spans="1:22">
      <c r="A1231" s="216" t="s">
        <v>514</v>
      </c>
      <c r="B1231" s="312">
        <v>1040502000</v>
      </c>
      <c r="C1231" s="237" t="s">
        <v>1200</v>
      </c>
      <c r="D1231" s="224"/>
      <c r="E1231" s="220" t="s">
        <v>1201</v>
      </c>
      <c r="F1231" s="221" t="s">
        <v>1202</v>
      </c>
      <c r="G1231" s="222" t="str">
        <f t="shared" si="19"/>
        <v>Calculator, Calculator, Scientific</v>
      </c>
      <c r="H1231" s="223"/>
      <c r="I1231" s="253">
        <v>1</v>
      </c>
      <c r="J1231" s="254" t="s">
        <v>44</v>
      </c>
      <c r="K1231" s="261">
        <v>1500</v>
      </c>
      <c r="L1231" s="256">
        <f>Table260616263656667686970717273747577787980818283757_34[[#This Row],[unit Price]]*Table260616263656667686970717273747577787980818283757_34[[#This Row],[TOTAL QUANTITY
(2021 Proposal)]]</f>
        <v>1500</v>
      </c>
      <c r="M1231" s="257">
        <v>1</v>
      </c>
      <c r="N1231" s="258">
        <v>1500</v>
      </c>
      <c r="O1231" s="259"/>
      <c r="P1231" s="260" t="s">
        <v>55</v>
      </c>
      <c r="Q1231" s="288"/>
      <c r="R1231" s="258" t="s">
        <v>55</v>
      </c>
      <c r="S1231" s="259"/>
      <c r="T1231" s="289" t="s">
        <v>55</v>
      </c>
      <c r="U1231" s="290"/>
      <c r="V1231" s="291"/>
    </row>
    <row r="1232" spans="1:22">
      <c r="A1232" s="216" t="s">
        <v>56</v>
      </c>
      <c r="B1232" s="312">
        <v>1040401000</v>
      </c>
      <c r="C1232" s="237" t="s">
        <v>631</v>
      </c>
      <c r="D1232" s="224"/>
      <c r="E1232" s="220" t="s">
        <v>1201</v>
      </c>
      <c r="F1232" s="221" t="s">
        <v>1203</v>
      </c>
      <c r="G1232" s="222" t="str">
        <f t="shared" si="19"/>
        <v>Calculator, Compact, Electronic, 12 digits cap</v>
      </c>
      <c r="H1232" s="223"/>
      <c r="I1232" s="253">
        <v>2</v>
      </c>
      <c r="J1232" s="254" t="s">
        <v>44</v>
      </c>
      <c r="K1232" s="261">
        <v>500</v>
      </c>
      <c r="L1232" s="256">
        <f>Table260616263656667686970717273747577787980818283757_34[[#This Row],[unit Price]]*Table260616263656667686970717273747577787980818283757_34[[#This Row],[TOTAL QUANTITY
(2021 Proposal)]]</f>
        <v>1000</v>
      </c>
      <c r="M1232" s="257">
        <v>1</v>
      </c>
      <c r="N1232" s="258">
        <v>500</v>
      </c>
      <c r="O1232" s="259"/>
      <c r="P1232" s="260" t="s">
        <v>55</v>
      </c>
      <c r="Q1232" s="288">
        <v>1</v>
      </c>
      <c r="R1232" s="258">
        <v>500</v>
      </c>
      <c r="S1232" s="259"/>
      <c r="T1232" s="289" t="s">
        <v>55</v>
      </c>
      <c r="U1232" s="290"/>
      <c r="V1232" s="291"/>
    </row>
    <row r="1233" spans="1:22">
      <c r="A1233" s="216" t="s">
        <v>56</v>
      </c>
      <c r="B1233" s="312">
        <v>1040502000</v>
      </c>
      <c r="C1233" s="237" t="s">
        <v>1200</v>
      </c>
      <c r="D1233" s="224"/>
      <c r="E1233" s="220" t="s">
        <v>1204</v>
      </c>
      <c r="F1233" s="221" t="s">
        <v>1205</v>
      </c>
      <c r="G1233" s="222" t="str">
        <f t="shared" si="19"/>
        <v>Electric Fan, Orbit Type, ceiling, plastic blade</v>
      </c>
      <c r="H1233" s="223"/>
      <c r="I1233" s="253">
        <v>1</v>
      </c>
      <c r="J1233" s="254" t="s">
        <v>36</v>
      </c>
      <c r="K1233" s="261">
        <v>3000</v>
      </c>
      <c r="L1233" s="256">
        <f>Table260616263656667686970717273747577787980818283757_34[[#This Row],[unit Price]]*Table260616263656667686970717273747577787980818283757_34[[#This Row],[TOTAL QUANTITY
(2021 Proposal)]]</f>
        <v>3000</v>
      </c>
      <c r="M1233" s="257">
        <v>1</v>
      </c>
      <c r="N1233" s="258">
        <v>3000</v>
      </c>
      <c r="O1233" s="259"/>
      <c r="P1233" s="260" t="s">
        <v>55</v>
      </c>
      <c r="Q1233" s="288"/>
      <c r="R1233" s="258" t="s">
        <v>55</v>
      </c>
      <c r="S1233" s="259"/>
      <c r="T1233" s="289" t="s">
        <v>55</v>
      </c>
      <c r="U1233" s="290"/>
      <c r="V1233" s="291"/>
    </row>
    <row r="1234" spans="1:22">
      <c r="A1234" s="216" t="s">
        <v>57</v>
      </c>
      <c r="B1234" s="312">
        <v>1040502000</v>
      </c>
      <c r="C1234" s="237" t="s">
        <v>1200</v>
      </c>
      <c r="D1234" s="224"/>
      <c r="E1234" s="220" t="s">
        <v>1204</v>
      </c>
      <c r="F1234" s="221" t="s">
        <v>1205</v>
      </c>
      <c r="G1234" s="222" t="str">
        <f t="shared" si="19"/>
        <v>Electric Fan, Orbit Type, ceiling, plastic blade</v>
      </c>
      <c r="H1234" s="223">
        <v>0</v>
      </c>
      <c r="I1234" s="253">
        <v>1</v>
      </c>
      <c r="J1234" s="254" t="s">
        <v>36</v>
      </c>
      <c r="K1234" s="261">
        <v>3000</v>
      </c>
      <c r="L1234" s="256">
        <f>Table260616263656667686970717273747577787980818283757_34[[#This Row],[unit Price]]*Table260616263656667686970717273747577787980818283757_34[[#This Row],[TOTAL QUANTITY
(2021 Proposal)]]</f>
        <v>3000</v>
      </c>
      <c r="M1234" s="257">
        <v>1</v>
      </c>
      <c r="N1234" s="258">
        <v>3000</v>
      </c>
      <c r="O1234" s="259"/>
      <c r="P1234" s="260" t="s">
        <v>55</v>
      </c>
      <c r="Q1234" s="288"/>
      <c r="R1234" s="258" t="s">
        <v>55</v>
      </c>
      <c r="S1234" s="259"/>
      <c r="T1234" s="289" t="s">
        <v>55</v>
      </c>
      <c r="U1234" s="290"/>
      <c r="V1234" s="291"/>
    </row>
    <row r="1235" spans="1:22" ht="24">
      <c r="A1235" s="216" t="s">
        <v>56</v>
      </c>
      <c r="B1235" s="312">
        <v>1040502000</v>
      </c>
      <c r="C1235" s="237" t="s">
        <v>1200</v>
      </c>
      <c r="D1235" s="224"/>
      <c r="E1235" s="220" t="s">
        <v>1204</v>
      </c>
      <c r="F1235" s="221" t="s">
        <v>1206</v>
      </c>
      <c r="G1235" s="222" t="str">
        <f t="shared" si="19"/>
        <v>Electric Fan, Stand Fan  (18" metal blade, 3-speed rotary switch)</v>
      </c>
      <c r="H1235" s="223"/>
      <c r="I1235" s="253">
        <v>1</v>
      </c>
      <c r="J1235" s="254" t="s">
        <v>44</v>
      </c>
      <c r="K1235" s="261">
        <v>3000</v>
      </c>
      <c r="L1235" s="256">
        <f>Table260616263656667686970717273747577787980818283757_34[[#This Row],[unit Price]]*Table260616263656667686970717273747577787980818283757_34[[#This Row],[TOTAL QUANTITY
(2021 Proposal)]]</f>
        <v>3000</v>
      </c>
      <c r="M1235" s="257">
        <v>1</v>
      </c>
      <c r="N1235" s="258">
        <v>3000</v>
      </c>
      <c r="O1235" s="259"/>
      <c r="P1235" s="260" t="s">
        <v>55</v>
      </c>
      <c r="Q1235" s="288"/>
      <c r="R1235" s="258" t="s">
        <v>55</v>
      </c>
      <c r="S1235" s="259"/>
      <c r="T1235" s="289" t="s">
        <v>55</v>
      </c>
      <c r="U1235" s="290"/>
      <c r="V1235" s="291"/>
    </row>
    <row r="1236" spans="1:22" ht="24">
      <c r="A1236" s="216" t="s">
        <v>58</v>
      </c>
      <c r="B1236" s="312">
        <v>1040502000</v>
      </c>
      <c r="C1236" s="237" t="s">
        <v>1200</v>
      </c>
      <c r="D1236" s="224"/>
      <c r="E1236" s="220" t="s">
        <v>1204</v>
      </c>
      <c r="F1236" s="221" t="s">
        <v>1206</v>
      </c>
      <c r="G1236" s="222" t="str">
        <f t="shared" si="19"/>
        <v>Electric Fan, Stand Fan  (18" metal blade, 3-speed rotary switch)</v>
      </c>
      <c r="H1236" s="223"/>
      <c r="I1236" s="253">
        <v>2</v>
      </c>
      <c r="J1236" s="254" t="s">
        <v>44</v>
      </c>
      <c r="K1236" s="261">
        <v>3000</v>
      </c>
      <c r="L1236" s="256">
        <f>Table260616263656667686970717273747577787980818283757_34[[#This Row],[unit Price]]*Table260616263656667686970717273747577787980818283757_34[[#This Row],[TOTAL QUANTITY
(2021 Proposal)]]</f>
        <v>6000</v>
      </c>
      <c r="M1236" s="257">
        <v>1</v>
      </c>
      <c r="N1236" s="258">
        <v>3000</v>
      </c>
      <c r="O1236" s="259"/>
      <c r="P1236" s="260" t="s">
        <v>55</v>
      </c>
      <c r="Q1236" s="288"/>
      <c r="R1236" s="258" t="s">
        <v>55</v>
      </c>
      <c r="S1236" s="259"/>
      <c r="T1236" s="289" t="s">
        <v>55</v>
      </c>
      <c r="U1236" s="290"/>
      <c r="V1236" s="291"/>
    </row>
    <row r="1237" spans="1:22" ht="24">
      <c r="A1237" s="216" t="s">
        <v>59</v>
      </c>
      <c r="B1237" s="312">
        <v>1040502000</v>
      </c>
      <c r="C1237" s="237" t="s">
        <v>1200</v>
      </c>
      <c r="D1237" s="224"/>
      <c r="E1237" s="220" t="s">
        <v>1204</v>
      </c>
      <c r="F1237" s="221" t="s">
        <v>1206</v>
      </c>
      <c r="G1237" s="222" t="str">
        <f t="shared" si="19"/>
        <v>Electric Fan, Stand Fan  (18" metal blade, 3-speed rotary switch)</v>
      </c>
      <c r="H1237" s="223"/>
      <c r="I1237" s="253">
        <v>1</v>
      </c>
      <c r="J1237" s="262" t="s">
        <v>44</v>
      </c>
      <c r="K1237" s="263">
        <v>3000</v>
      </c>
      <c r="L1237" s="256">
        <f>Table260616263656667686970717273747577787980818283757_34[[#This Row],[unit Price]]*Table260616263656667686970717273747577787980818283757_34[[#This Row],[TOTAL QUANTITY
(2021 Proposal)]]</f>
        <v>3000</v>
      </c>
      <c r="M1237" s="264"/>
      <c r="N1237" s="258" t="s">
        <v>55</v>
      </c>
      <c r="O1237" s="265">
        <v>1</v>
      </c>
      <c r="P1237" s="260">
        <v>3000</v>
      </c>
      <c r="Q1237" s="292"/>
      <c r="R1237" s="258" t="s">
        <v>55</v>
      </c>
      <c r="S1237" s="293"/>
      <c r="T1237" s="289" t="s">
        <v>55</v>
      </c>
      <c r="U1237" s="290"/>
      <c r="V1237" s="291"/>
    </row>
    <row r="1238" spans="1:22" ht="24">
      <c r="A1238" s="216" t="s">
        <v>63</v>
      </c>
      <c r="B1238" s="312">
        <v>1040502000</v>
      </c>
      <c r="C1238" s="237" t="s">
        <v>1200</v>
      </c>
      <c r="D1238" s="224"/>
      <c r="E1238" s="220" t="s">
        <v>1204</v>
      </c>
      <c r="F1238" s="221" t="s">
        <v>1206</v>
      </c>
      <c r="G1238" s="222" t="str">
        <f t="shared" si="19"/>
        <v>Electric Fan, Stand Fan  (18" metal blade, 3-speed rotary switch)</v>
      </c>
      <c r="H1238" s="227"/>
      <c r="I1238" s="268">
        <v>10</v>
      </c>
      <c r="J1238" s="269" t="s">
        <v>44</v>
      </c>
      <c r="K1238" s="270">
        <v>3000</v>
      </c>
      <c r="L1238" s="256">
        <f>Table260616263656667686970717273747577787980818283757_34[[#This Row],[unit Price]]*Table260616263656667686970717273747577787980818283757_34[[#This Row],[TOTAL QUANTITY
(2021 Proposal)]]</f>
        <v>30000</v>
      </c>
      <c r="M1238" s="271">
        <v>5</v>
      </c>
      <c r="N1238" s="258">
        <v>15000</v>
      </c>
      <c r="O1238" s="272">
        <v>5</v>
      </c>
      <c r="P1238" s="260">
        <v>15000</v>
      </c>
      <c r="Q1238" s="296"/>
      <c r="R1238" s="258" t="s">
        <v>55</v>
      </c>
      <c r="S1238" s="272"/>
      <c r="T1238" s="289" t="s">
        <v>55</v>
      </c>
      <c r="U1238" s="290"/>
      <c r="V1238" s="291"/>
    </row>
    <row r="1239" spans="1:22" ht="24">
      <c r="A1239" s="216" t="s">
        <v>503</v>
      </c>
      <c r="B1239" s="312">
        <v>1040502000</v>
      </c>
      <c r="C1239" s="237" t="s">
        <v>1200</v>
      </c>
      <c r="D1239" s="224"/>
      <c r="E1239" s="220" t="s">
        <v>1204</v>
      </c>
      <c r="F1239" s="221" t="s">
        <v>1206</v>
      </c>
      <c r="G1239" s="222" t="str">
        <f t="shared" si="19"/>
        <v>Electric Fan, Stand Fan  (18" metal blade, 3-speed rotary switch)</v>
      </c>
      <c r="H1239" s="223"/>
      <c r="I1239" s="253">
        <v>2</v>
      </c>
      <c r="J1239" s="254" t="s">
        <v>44</v>
      </c>
      <c r="K1239" s="261">
        <v>3000</v>
      </c>
      <c r="L1239" s="256">
        <f>Table260616263656667686970717273747577787980818283757_34[[#This Row],[unit Price]]*Table260616263656667686970717273747577787980818283757_34[[#This Row],[TOTAL QUANTITY
(2021 Proposal)]]</f>
        <v>6000</v>
      </c>
      <c r="M1239" s="257">
        <v>2</v>
      </c>
      <c r="N1239" s="258">
        <v>6000</v>
      </c>
      <c r="O1239" s="259"/>
      <c r="P1239" s="260" t="s">
        <v>55</v>
      </c>
      <c r="Q1239" s="288"/>
      <c r="R1239" s="258" t="s">
        <v>55</v>
      </c>
      <c r="S1239" s="259"/>
      <c r="T1239" s="289" t="s">
        <v>55</v>
      </c>
      <c r="U1239" s="290"/>
      <c r="V1239" s="291"/>
    </row>
    <row r="1240" spans="1:22" ht="24">
      <c r="A1240" s="216" t="s">
        <v>70</v>
      </c>
      <c r="B1240" s="312">
        <v>1040502000</v>
      </c>
      <c r="C1240" s="237" t="s">
        <v>1200</v>
      </c>
      <c r="D1240" s="224"/>
      <c r="E1240" s="220" t="s">
        <v>1204</v>
      </c>
      <c r="F1240" s="221" t="s">
        <v>1206</v>
      </c>
      <c r="G1240" s="222" t="str">
        <f t="shared" si="19"/>
        <v>Electric Fan, Stand Fan  (18" metal blade, 3-speed rotary switch)</v>
      </c>
      <c r="H1240" s="223"/>
      <c r="I1240" s="253">
        <v>2</v>
      </c>
      <c r="J1240" s="254" t="s">
        <v>44</v>
      </c>
      <c r="K1240" s="261">
        <v>3000</v>
      </c>
      <c r="L1240" s="256">
        <f>Table260616263656667686970717273747577787980818283757_34[[#This Row],[unit Price]]*Table260616263656667686970717273747577787980818283757_34[[#This Row],[TOTAL QUANTITY
(2021 Proposal)]]</f>
        <v>6000</v>
      </c>
      <c r="M1240" s="257">
        <v>2</v>
      </c>
      <c r="N1240" s="258">
        <v>6000</v>
      </c>
      <c r="O1240" s="259"/>
      <c r="P1240" s="260" t="s">
        <v>55</v>
      </c>
      <c r="Q1240" s="288"/>
      <c r="R1240" s="258" t="s">
        <v>55</v>
      </c>
      <c r="S1240" s="259"/>
      <c r="T1240" s="289" t="s">
        <v>55</v>
      </c>
      <c r="U1240" s="290"/>
      <c r="V1240" s="291"/>
    </row>
    <row r="1241" spans="1:22" ht="24">
      <c r="A1241" s="216" t="s">
        <v>514</v>
      </c>
      <c r="B1241" s="312">
        <v>1040502000</v>
      </c>
      <c r="C1241" s="237" t="s">
        <v>1200</v>
      </c>
      <c r="D1241" s="224"/>
      <c r="E1241" s="220" t="s">
        <v>1204</v>
      </c>
      <c r="F1241" s="221" t="s">
        <v>1207</v>
      </c>
      <c r="G1241" s="222" t="str">
        <f t="shared" si="19"/>
        <v>Electric Fan, Stand Fan (16" metal blade, 3-speed rotary switch)</v>
      </c>
      <c r="H1241" s="223"/>
      <c r="I1241" s="253">
        <v>1</v>
      </c>
      <c r="J1241" s="254" t="s">
        <v>562</v>
      </c>
      <c r="K1241" s="261">
        <v>2000</v>
      </c>
      <c r="L1241" s="256">
        <f>Table260616263656667686970717273747577787980818283757_34[[#This Row],[unit Price]]*Table260616263656667686970717273747577787980818283757_34[[#This Row],[TOTAL QUANTITY
(2021 Proposal)]]</f>
        <v>2000</v>
      </c>
      <c r="M1241" s="257">
        <v>1</v>
      </c>
      <c r="N1241" s="258">
        <v>2000</v>
      </c>
      <c r="O1241" s="259"/>
      <c r="P1241" s="260" t="s">
        <v>55</v>
      </c>
      <c r="Q1241" s="288"/>
      <c r="R1241" s="258" t="s">
        <v>55</v>
      </c>
      <c r="S1241" s="259"/>
      <c r="T1241" s="289" t="s">
        <v>55</v>
      </c>
      <c r="U1241" s="290"/>
      <c r="V1241" s="291"/>
    </row>
    <row r="1242" spans="1:22" ht="24">
      <c r="A1242" s="216" t="s">
        <v>938</v>
      </c>
      <c r="B1242" s="312">
        <v>1040502000</v>
      </c>
      <c r="C1242" s="237" t="s">
        <v>1200</v>
      </c>
      <c r="D1242" s="224"/>
      <c r="E1242" s="220" t="s">
        <v>1204</v>
      </c>
      <c r="F1242" s="221" t="s">
        <v>1207</v>
      </c>
      <c r="G1242" s="222" t="str">
        <f t="shared" si="19"/>
        <v>Electric Fan, Stand Fan (16" metal blade, 3-speed rotary switch)</v>
      </c>
      <c r="H1242" s="223"/>
      <c r="I1242" s="253">
        <v>2</v>
      </c>
      <c r="J1242" s="254" t="s">
        <v>562</v>
      </c>
      <c r="K1242" s="261">
        <v>2000</v>
      </c>
      <c r="L1242" s="256">
        <f>Table260616263656667686970717273747577787980818283757_34[[#This Row],[unit Price]]*Table260616263656667686970717273747577787980818283757_34[[#This Row],[TOTAL QUANTITY
(2021 Proposal)]]</f>
        <v>4000</v>
      </c>
      <c r="M1242" s="257">
        <v>2</v>
      </c>
      <c r="N1242" s="258">
        <v>4000</v>
      </c>
      <c r="O1242" s="259"/>
      <c r="P1242" s="260" t="s">
        <v>55</v>
      </c>
      <c r="Q1242" s="288"/>
      <c r="R1242" s="258" t="s">
        <v>55</v>
      </c>
      <c r="S1242" s="259"/>
      <c r="T1242" s="289" t="s">
        <v>55</v>
      </c>
      <c r="U1242" s="290"/>
      <c r="V1242" s="291"/>
    </row>
    <row r="1243" spans="1:22" ht="24">
      <c r="A1243" s="216" t="s">
        <v>67</v>
      </c>
      <c r="B1243" s="312">
        <v>1040502000</v>
      </c>
      <c r="C1243" s="237" t="s">
        <v>1200</v>
      </c>
      <c r="D1243" s="224"/>
      <c r="E1243" s="220" t="s">
        <v>1204</v>
      </c>
      <c r="F1243" s="221" t="s">
        <v>1207</v>
      </c>
      <c r="G1243" s="222" t="str">
        <f t="shared" si="19"/>
        <v>Electric Fan, Stand Fan (16" metal blade, 3-speed rotary switch)</v>
      </c>
      <c r="H1243" s="223" t="s">
        <v>517</v>
      </c>
      <c r="I1243" s="253">
        <v>1</v>
      </c>
      <c r="J1243" s="254" t="s">
        <v>562</v>
      </c>
      <c r="K1243" s="261">
        <v>2000</v>
      </c>
      <c r="L1243" s="256">
        <f>Table260616263656667686970717273747577787980818283757_34[[#This Row],[unit Price]]*Table260616263656667686970717273747577787980818283757_34[[#This Row],[TOTAL QUANTITY
(2021 Proposal)]]</f>
        <v>2000</v>
      </c>
      <c r="M1243" s="257">
        <v>1</v>
      </c>
      <c r="N1243" s="258">
        <v>2000</v>
      </c>
      <c r="O1243" s="259"/>
      <c r="P1243" s="260" t="s">
        <v>55</v>
      </c>
      <c r="Q1243" s="288"/>
      <c r="R1243" s="258" t="s">
        <v>55</v>
      </c>
      <c r="S1243" s="259"/>
      <c r="T1243" s="289" t="s">
        <v>55</v>
      </c>
      <c r="U1243" s="290"/>
      <c r="V1243" s="291"/>
    </row>
    <row r="1244" spans="1:22" ht="24">
      <c r="A1244" s="216" t="s">
        <v>70</v>
      </c>
      <c r="B1244" s="312">
        <v>1040502000</v>
      </c>
      <c r="C1244" s="237" t="s">
        <v>1200</v>
      </c>
      <c r="D1244" s="224"/>
      <c r="E1244" s="220" t="s">
        <v>1204</v>
      </c>
      <c r="F1244" s="221" t="s">
        <v>1207</v>
      </c>
      <c r="G1244" s="222" t="str">
        <f t="shared" si="19"/>
        <v>Electric Fan, Stand Fan (16" metal blade, 3-speed rotary switch)</v>
      </c>
      <c r="H1244" s="223"/>
      <c r="I1244" s="253">
        <v>4</v>
      </c>
      <c r="J1244" s="254" t="s">
        <v>562</v>
      </c>
      <c r="K1244" s="261">
        <v>2000</v>
      </c>
      <c r="L1244" s="256">
        <f>Table260616263656667686970717273747577787980818283757_34[[#This Row],[unit Price]]*Table260616263656667686970717273747577787980818283757_34[[#This Row],[TOTAL QUANTITY
(2021 Proposal)]]</f>
        <v>8000</v>
      </c>
      <c r="M1244" s="257">
        <v>4</v>
      </c>
      <c r="N1244" s="258">
        <v>8000</v>
      </c>
      <c r="O1244" s="259"/>
      <c r="P1244" s="260" t="s">
        <v>55</v>
      </c>
      <c r="Q1244" s="288"/>
      <c r="R1244" s="258" t="s">
        <v>55</v>
      </c>
      <c r="S1244" s="259"/>
      <c r="T1244" s="289" t="s">
        <v>55</v>
      </c>
      <c r="U1244" s="290"/>
      <c r="V1244" s="291"/>
    </row>
    <row r="1245" spans="1:22" ht="24">
      <c r="A1245" s="216" t="s">
        <v>33</v>
      </c>
      <c r="B1245" s="312">
        <v>1040502000</v>
      </c>
      <c r="C1245" s="237" t="s">
        <v>1200</v>
      </c>
      <c r="D1245" s="224"/>
      <c r="E1245" s="220" t="s">
        <v>1204</v>
      </c>
      <c r="F1245" s="221" t="s">
        <v>1207</v>
      </c>
      <c r="G1245" s="222" t="str">
        <f t="shared" si="19"/>
        <v>Electric Fan, Stand Fan (16" metal blade, 3-speed rotary switch)</v>
      </c>
      <c r="H1245" s="223"/>
      <c r="I1245" s="253">
        <v>1</v>
      </c>
      <c r="J1245" s="254" t="s">
        <v>562</v>
      </c>
      <c r="K1245" s="261">
        <v>2000</v>
      </c>
      <c r="L1245" s="256">
        <f>Table260616263656667686970717273747577787980818283757_34[[#This Row],[unit Price]]*Table260616263656667686970717273747577787980818283757_34[[#This Row],[TOTAL QUANTITY
(2021 Proposal)]]</f>
        <v>2000</v>
      </c>
      <c r="M1245" s="257">
        <v>1</v>
      </c>
      <c r="N1245" s="258">
        <v>2000</v>
      </c>
      <c r="O1245" s="259"/>
      <c r="P1245" s="260" t="s">
        <v>55</v>
      </c>
      <c r="Q1245" s="288"/>
      <c r="R1245" s="258" t="s">
        <v>55</v>
      </c>
      <c r="S1245" s="259"/>
      <c r="T1245" s="289" t="s">
        <v>55</v>
      </c>
      <c r="U1245" s="290"/>
      <c r="V1245" s="291"/>
    </row>
    <row r="1246" spans="1:22" ht="24">
      <c r="A1246" s="216" t="s">
        <v>73</v>
      </c>
      <c r="B1246" s="312">
        <v>1040502000</v>
      </c>
      <c r="C1246" s="237" t="s">
        <v>1200</v>
      </c>
      <c r="D1246" s="224"/>
      <c r="E1246" s="220" t="s">
        <v>1204</v>
      </c>
      <c r="F1246" s="221" t="s">
        <v>1207</v>
      </c>
      <c r="G1246" s="222" t="str">
        <f t="shared" si="19"/>
        <v>Electric Fan, Stand Fan (16" metal blade, 3-speed rotary switch)</v>
      </c>
      <c r="H1246" s="223"/>
      <c r="I1246" s="253">
        <v>2</v>
      </c>
      <c r="J1246" s="254" t="s">
        <v>562</v>
      </c>
      <c r="K1246" s="261">
        <v>2000</v>
      </c>
      <c r="L1246" s="256">
        <f>Table260616263656667686970717273747577787980818283757_34[[#This Row],[unit Price]]*Table260616263656667686970717273747577787980818283757_34[[#This Row],[TOTAL QUANTITY
(2021 Proposal)]]</f>
        <v>4000</v>
      </c>
      <c r="M1246" s="257">
        <v>1</v>
      </c>
      <c r="N1246" s="258">
        <v>2000</v>
      </c>
      <c r="O1246" s="259"/>
      <c r="P1246" s="260" t="s">
        <v>55</v>
      </c>
      <c r="Q1246" s="288"/>
      <c r="R1246" s="258" t="s">
        <v>55</v>
      </c>
      <c r="S1246" s="259"/>
      <c r="T1246" s="289" t="s">
        <v>55</v>
      </c>
      <c r="U1246" s="290"/>
      <c r="V1246" s="291"/>
    </row>
    <row r="1247" spans="1:22" ht="24">
      <c r="A1247" s="231" t="s">
        <v>74</v>
      </c>
      <c r="B1247" s="230">
        <v>1040502000</v>
      </c>
      <c r="C1247" s="307" t="s">
        <v>1200</v>
      </c>
      <c r="D1247" s="233"/>
      <c r="E1247" s="305" t="s">
        <v>1204</v>
      </c>
      <c r="F1247" s="306" t="s">
        <v>1207</v>
      </c>
      <c r="G1247" s="222" t="str">
        <f t="shared" si="19"/>
        <v>Electric Fan, Stand Fan (16" metal blade, 3-speed rotary switch)</v>
      </c>
      <c r="H1247" s="236"/>
      <c r="I1247" s="273">
        <v>2</v>
      </c>
      <c r="J1247" s="274" t="s">
        <v>562</v>
      </c>
      <c r="K1247" s="275">
        <v>2000</v>
      </c>
      <c r="L1247" s="256">
        <f>Table260616263656667686970717273747577787980818283757_34[[#This Row],[unit Price]]*Table260616263656667686970717273747577787980818283757_34[[#This Row],[TOTAL QUANTITY
(2021 Proposal)]]</f>
        <v>4000</v>
      </c>
      <c r="M1247" s="276">
        <v>2</v>
      </c>
      <c r="N1247" s="277">
        <v>4000</v>
      </c>
      <c r="O1247" s="278"/>
      <c r="P1247" s="279" t="s">
        <v>55</v>
      </c>
      <c r="Q1247" s="297"/>
      <c r="R1247" s="277" t="s">
        <v>55</v>
      </c>
      <c r="S1247" s="278"/>
      <c r="T1247" s="298" t="s">
        <v>55</v>
      </c>
      <c r="U1247" s="299"/>
      <c r="V1247" s="300"/>
    </row>
    <row r="1248" spans="1:22">
      <c r="A1248" s="216" t="s">
        <v>50</v>
      </c>
      <c r="B1248" s="312">
        <v>1040502000</v>
      </c>
      <c r="C1248" s="237" t="s">
        <v>1200</v>
      </c>
      <c r="D1248" s="224"/>
      <c r="E1248" s="220" t="s">
        <v>1208</v>
      </c>
      <c r="F1248" s="221" t="s">
        <v>1208</v>
      </c>
      <c r="G1248" s="222" t="str">
        <f t="shared" si="19"/>
        <v>Foot Stool, Foot Stool</v>
      </c>
      <c r="H1248" s="223"/>
      <c r="I1248" s="253">
        <v>1</v>
      </c>
      <c r="J1248" s="254" t="s">
        <v>501</v>
      </c>
      <c r="K1248" s="261">
        <v>3000</v>
      </c>
      <c r="L1248" s="256">
        <f>Table260616263656667686970717273747577787980818283757_34[[#This Row],[unit Price]]*Table260616263656667686970717273747577787980818283757_34[[#This Row],[TOTAL QUANTITY
(2021 Proposal)]]</f>
        <v>3000</v>
      </c>
      <c r="M1248" s="257">
        <v>1</v>
      </c>
      <c r="N1248" s="258">
        <v>3000</v>
      </c>
      <c r="O1248" s="259"/>
      <c r="P1248" s="260" t="s">
        <v>55</v>
      </c>
      <c r="Q1248" s="288"/>
      <c r="R1248" s="258" t="s">
        <v>55</v>
      </c>
      <c r="S1248" s="259"/>
      <c r="T1248" s="289" t="s">
        <v>55</v>
      </c>
      <c r="U1248" s="290"/>
      <c r="V1248" s="291"/>
    </row>
    <row r="1249" spans="1:22">
      <c r="A1249" s="216" t="s">
        <v>57</v>
      </c>
      <c r="B1249" s="312">
        <v>1040502000</v>
      </c>
      <c r="C1249" s="237" t="s">
        <v>1200</v>
      </c>
      <c r="D1249" s="224"/>
      <c r="E1249" s="220" t="s">
        <v>1208</v>
      </c>
      <c r="F1249" s="221" t="s">
        <v>1208</v>
      </c>
      <c r="G1249" s="222" t="str">
        <f t="shared" si="19"/>
        <v>Foot Stool, Foot Stool</v>
      </c>
      <c r="H1249" s="223">
        <v>0</v>
      </c>
      <c r="I1249" s="253">
        <v>1</v>
      </c>
      <c r="J1249" s="254" t="s">
        <v>501</v>
      </c>
      <c r="K1249" s="261">
        <v>3000</v>
      </c>
      <c r="L1249" s="256">
        <f>Table260616263656667686970717273747577787980818283757_34[[#This Row],[unit Price]]*Table260616263656667686970717273747577787980818283757_34[[#This Row],[TOTAL QUANTITY
(2021 Proposal)]]</f>
        <v>3000</v>
      </c>
      <c r="M1249" s="257">
        <v>1</v>
      </c>
      <c r="N1249" s="258">
        <v>3000</v>
      </c>
      <c r="O1249" s="259"/>
      <c r="P1249" s="260" t="s">
        <v>55</v>
      </c>
      <c r="Q1249" s="288"/>
      <c r="R1249" s="258" t="s">
        <v>55</v>
      </c>
      <c r="S1249" s="259"/>
      <c r="T1249" s="289" t="s">
        <v>55</v>
      </c>
      <c r="U1249" s="290"/>
      <c r="V1249" s="291"/>
    </row>
    <row r="1250" spans="1:22">
      <c r="A1250" s="216" t="s">
        <v>63</v>
      </c>
      <c r="B1250" s="312">
        <v>1040502000</v>
      </c>
      <c r="C1250" s="237" t="s">
        <v>1200</v>
      </c>
      <c r="D1250" s="224"/>
      <c r="E1250" s="220" t="s">
        <v>1208</v>
      </c>
      <c r="F1250" s="221" t="s">
        <v>1208</v>
      </c>
      <c r="G1250" s="222" t="str">
        <f t="shared" si="19"/>
        <v>Foot Stool, Foot Stool</v>
      </c>
      <c r="H1250" s="227"/>
      <c r="I1250" s="268">
        <v>3</v>
      </c>
      <c r="J1250" s="269" t="s">
        <v>501</v>
      </c>
      <c r="K1250" s="270">
        <v>3000</v>
      </c>
      <c r="L1250" s="256">
        <f>Table260616263656667686970717273747577787980818283757_34[[#This Row],[unit Price]]*Table260616263656667686970717273747577787980818283757_34[[#This Row],[TOTAL QUANTITY
(2021 Proposal)]]</f>
        <v>9000</v>
      </c>
      <c r="M1250" s="271">
        <v>3</v>
      </c>
      <c r="N1250" s="258">
        <v>9000</v>
      </c>
      <c r="O1250" s="272"/>
      <c r="P1250" s="260" t="s">
        <v>55</v>
      </c>
      <c r="Q1250" s="296"/>
      <c r="R1250" s="258" t="s">
        <v>55</v>
      </c>
      <c r="S1250" s="272"/>
      <c r="T1250" s="289" t="s">
        <v>55</v>
      </c>
      <c r="U1250" s="290"/>
      <c r="V1250" s="291"/>
    </row>
    <row r="1251" spans="1:22">
      <c r="A1251" s="216" t="s">
        <v>70</v>
      </c>
      <c r="B1251" s="312">
        <v>1040502000</v>
      </c>
      <c r="C1251" s="237" t="s">
        <v>1200</v>
      </c>
      <c r="D1251" s="224"/>
      <c r="E1251" s="220" t="s">
        <v>1208</v>
      </c>
      <c r="F1251" s="221" t="s">
        <v>1208</v>
      </c>
      <c r="G1251" s="222" t="str">
        <f t="shared" si="19"/>
        <v>Foot Stool, Foot Stool</v>
      </c>
      <c r="H1251" s="223">
        <v>2</v>
      </c>
      <c r="I1251" s="253">
        <v>2</v>
      </c>
      <c r="J1251" s="254" t="s">
        <v>501</v>
      </c>
      <c r="K1251" s="261">
        <v>3000</v>
      </c>
      <c r="L1251" s="256">
        <f>Table260616263656667686970717273747577787980818283757_34[[#This Row],[unit Price]]*Table260616263656667686970717273747577787980818283757_34[[#This Row],[TOTAL QUANTITY
(2021 Proposal)]]</f>
        <v>6000</v>
      </c>
      <c r="M1251" s="257">
        <v>2</v>
      </c>
      <c r="N1251" s="258">
        <v>6000</v>
      </c>
      <c r="O1251" s="259"/>
      <c r="P1251" s="260" t="s">
        <v>55</v>
      </c>
      <c r="Q1251" s="288"/>
      <c r="R1251" s="258" t="s">
        <v>55</v>
      </c>
      <c r="S1251" s="259"/>
      <c r="T1251" s="289" t="s">
        <v>55</v>
      </c>
      <c r="U1251" s="290"/>
      <c r="V1251" s="291"/>
    </row>
    <row r="1252" spans="1:22">
      <c r="A1252" s="216" t="s">
        <v>66</v>
      </c>
      <c r="B1252" s="312">
        <v>1040502000</v>
      </c>
      <c r="C1252" s="237" t="s">
        <v>1200</v>
      </c>
      <c r="D1252" s="224"/>
      <c r="E1252" s="220" t="s">
        <v>1209</v>
      </c>
      <c r="F1252" s="221" t="s">
        <v>1210</v>
      </c>
      <c r="G1252" s="222" t="str">
        <f t="shared" si="19"/>
        <v>Laminating Machine, Laminating Machine, A3, Heavy Duty</v>
      </c>
      <c r="H1252" s="223">
        <v>0</v>
      </c>
      <c r="I1252" s="253">
        <v>1</v>
      </c>
      <c r="J1252" s="254" t="s">
        <v>501</v>
      </c>
      <c r="K1252" s="261">
        <v>5000</v>
      </c>
      <c r="L1252" s="256">
        <f>Table260616263656667686970717273747577787980818283757_34[[#This Row],[unit Price]]*Table260616263656667686970717273747577787980818283757_34[[#This Row],[TOTAL QUANTITY
(2021 Proposal)]]</f>
        <v>5000</v>
      </c>
      <c r="M1252" s="257">
        <v>1</v>
      </c>
      <c r="N1252" s="258">
        <v>5000</v>
      </c>
      <c r="O1252" s="259"/>
      <c r="P1252" s="260" t="s">
        <v>55</v>
      </c>
      <c r="Q1252" s="288"/>
      <c r="R1252" s="258" t="s">
        <v>55</v>
      </c>
      <c r="S1252" s="259"/>
      <c r="T1252" s="289" t="s">
        <v>55</v>
      </c>
      <c r="U1252" s="290"/>
      <c r="V1252" s="291"/>
    </row>
    <row r="1253" spans="1:22">
      <c r="A1253" s="216" t="s">
        <v>57</v>
      </c>
      <c r="B1253" s="312">
        <v>1040502000</v>
      </c>
      <c r="C1253" s="229" t="s">
        <v>1200</v>
      </c>
      <c r="D1253" s="219"/>
      <c r="E1253" s="220" t="s">
        <v>1211</v>
      </c>
      <c r="F1253" s="221" t="s">
        <v>1212</v>
      </c>
      <c r="G1253" s="222" t="str">
        <f t="shared" si="19"/>
        <v>Paper Cutter, Paper Cutter with Board and Guide</v>
      </c>
      <c r="H1253" s="223"/>
      <c r="I1253" s="253">
        <v>2</v>
      </c>
      <c r="J1253" s="254" t="s">
        <v>501</v>
      </c>
      <c r="K1253" s="260">
        <v>1200</v>
      </c>
      <c r="L1253" s="256">
        <f>Table260616263656667686970717273747577787980818283757_34[[#This Row],[unit Price]]*Table260616263656667686970717273747577787980818283757_34[[#This Row],[TOTAL QUANTITY
(2021 Proposal)]]</f>
        <v>2400</v>
      </c>
      <c r="M1253" s="349">
        <v>1</v>
      </c>
      <c r="N1253" s="295">
        <v>1200</v>
      </c>
      <c r="O1253" s="258"/>
      <c r="P1253" s="350"/>
      <c r="Q1253" s="351">
        <v>1</v>
      </c>
      <c r="R1253" s="295">
        <v>1200</v>
      </c>
      <c r="S1253" s="258"/>
      <c r="T1253" s="352"/>
      <c r="U1253" s="290"/>
      <c r="V1253" s="291"/>
    </row>
    <row r="1254" spans="1:22">
      <c r="A1254" s="216" t="s">
        <v>64</v>
      </c>
      <c r="B1254" s="312">
        <v>1040502000</v>
      </c>
      <c r="C1254" s="237" t="s">
        <v>1200</v>
      </c>
      <c r="D1254" s="224"/>
      <c r="E1254" s="220" t="s">
        <v>1213</v>
      </c>
      <c r="F1254" s="221" t="s">
        <v>1213</v>
      </c>
      <c r="G1254" s="222" t="str">
        <f t="shared" si="19"/>
        <v>Reach - in - Chiller, Reach - in - Chiller</v>
      </c>
      <c r="H1254" s="223"/>
      <c r="I1254" s="253">
        <v>1</v>
      </c>
      <c r="J1254" s="262" t="s">
        <v>501</v>
      </c>
      <c r="K1254" s="263">
        <v>14000</v>
      </c>
      <c r="L1254" s="256">
        <f>Table260616263656667686970717273747577787980818283757_34[[#This Row],[unit Price]]*Table260616263656667686970717273747577787980818283757_34[[#This Row],[TOTAL QUANTITY
(2021 Proposal)]]</f>
        <v>14000</v>
      </c>
      <c r="M1254" s="257"/>
      <c r="N1254" s="258" t="s">
        <v>55</v>
      </c>
      <c r="O1254" s="259">
        <v>1</v>
      </c>
      <c r="P1254" s="260">
        <v>14000</v>
      </c>
      <c r="Q1254" s="288"/>
      <c r="R1254" s="258" t="s">
        <v>55</v>
      </c>
      <c r="S1254" s="259"/>
      <c r="T1254" s="289" t="s">
        <v>55</v>
      </c>
      <c r="U1254" s="290"/>
      <c r="V1254" s="291"/>
    </row>
    <row r="1255" spans="1:22">
      <c r="A1255" s="216" t="s">
        <v>50</v>
      </c>
      <c r="B1255" s="312">
        <v>1040401000</v>
      </c>
      <c r="C1255" s="237" t="s">
        <v>631</v>
      </c>
      <c r="D1255" s="224"/>
      <c r="E1255" s="220" t="s">
        <v>1214</v>
      </c>
      <c r="F1255" s="221" t="s">
        <v>1215</v>
      </c>
      <c r="G1255" s="222" t="str">
        <f t="shared" si="19"/>
        <v>Scissors, Scissor, big, HD</v>
      </c>
      <c r="H1255" s="223"/>
      <c r="I1255" s="253">
        <v>2</v>
      </c>
      <c r="J1255" s="254" t="s">
        <v>576</v>
      </c>
      <c r="K1255" s="261">
        <v>150</v>
      </c>
      <c r="L1255" s="256">
        <f>Table260616263656667686970717273747577787980818283757_34[[#This Row],[unit Price]]*Table260616263656667686970717273747577787980818283757_34[[#This Row],[TOTAL QUANTITY
(2021 Proposal)]]</f>
        <v>300</v>
      </c>
      <c r="M1255" s="257">
        <v>1</v>
      </c>
      <c r="N1255" s="258">
        <v>150</v>
      </c>
      <c r="O1255" s="259">
        <v>1</v>
      </c>
      <c r="P1255" s="260">
        <v>150</v>
      </c>
      <c r="Q1255" s="288"/>
      <c r="R1255" s="258" t="s">
        <v>55</v>
      </c>
      <c r="S1255" s="259"/>
      <c r="T1255" s="289" t="s">
        <v>55</v>
      </c>
      <c r="U1255" s="290"/>
      <c r="V1255" s="291"/>
    </row>
    <row r="1256" spans="1:22">
      <c r="A1256" s="216" t="s">
        <v>56</v>
      </c>
      <c r="B1256" s="312">
        <v>1040401000</v>
      </c>
      <c r="C1256" s="237" t="s">
        <v>631</v>
      </c>
      <c r="D1256" s="224"/>
      <c r="E1256" s="220" t="s">
        <v>1214</v>
      </c>
      <c r="F1256" s="221" t="s">
        <v>1215</v>
      </c>
      <c r="G1256" s="222" t="str">
        <f t="shared" si="19"/>
        <v>Scissors, Scissor, big, HD</v>
      </c>
      <c r="H1256" s="223"/>
      <c r="I1256" s="253">
        <v>1</v>
      </c>
      <c r="J1256" s="254" t="s">
        <v>576</v>
      </c>
      <c r="K1256" s="261">
        <v>150</v>
      </c>
      <c r="L1256" s="256">
        <f>Table260616263656667686970717273747577787980818283757_34[[#This Row],[unit Price]]*Table260616263656667686970717273747577787980818283757_34[[#This Row],[TOTAL QUANTITY
(2021 Proposal)]]</f>
        <v>150</v>
      </c>
      <c r="M1256" s="257">
        <v>1</v>
      </c>
      <c r="N1256" s="258">
        <v>150</v>
      </c>
      <c r="O1256" s="259"/>
      <c r="P1256" s="260" t="s">
        <v>55</v>
      </c>
      <c r="Q1256" s="288"/>
      <c r="R1256" s="258" t="s">
        <v>55</v>
      </c>
      <c r="S1256" s="259"/>
      <c r="T1256" s="289" t="s">
        <v>55</v>
      </c>
      <c r="U1256" s="290"/>
      <c r="V1256" s="291"/>
    </row>
    <row r="1257" spans="1:22">
      <c r="A1257" s="216" t="s">
        <v>57</v>
      </c>
      <c r="B1257" s="312">
        <v>1040401000</v>
      </c>
      <c r="C1257" s="237" t="s">
        <v>631</v>
      </c>
      <c r="D1257" s="224"/>
      <c r="E1257" s="220" t="s">
        <v>1214</v>
      </c>
      <c r="F1257" s="221" t="s">
        <v>1215</v>
      </c>
      <c r="G1257" s="222" t="str">
        <f t="shared" si="19"/>
        <v>Scissors, Scissor, big, HD</v>
      </c>
      <c r="H1257" s="223">
        <v>3</v>
      </c>
      <c r="I1257" s="253">
        <v>3</v>
      </c>
      <c r="J1257" s="254" t="s">
        <v>576</v>
      </c>
      <c r="K1257" s="261">
        <v>150</v>
      </c>
      <c r="L1257" s="256">
        <f>Table260616263656667686970717273747577787980818283757_34[[#This Row],[unit Price]]*Table260616263656667686970717273747577787980818283757_34[[#This Row],[TOTAL QUANTITY
(2021 Proposal)]]</f>
        <v>450</v>
      </c>
      <c r="M1257" s="257">
        <v>3</v>
      </c>
      <c r="N1257" s="258">
        <v>450</v>
      </c>
      <c r="O1257" s="259"/>
      <c r="P1257" s="260" t="s">
        <v>55</v>
      </c>
      <c r="Q1257" s="288"/>
      <c r="R1257" s="258" t="s">
        <v>55</v>
      </c>
      <c r="S1257" s="259"/>
      <c r="T1257" s="289" t="s">
        <v>55</v>
      </c>
      <c r="U1257" s="290"/>
      <c r="V1257" s="291"/>
    </row>
    <row r="1258" spans="1:22">
      <c r="A1258" s="216" t="s">
        <v>510</v>
      </c>
      <c r="B1258" s="312">
        <v>1040401000</v>
      </c>
      <c r="C1258" s="237" t="s">
        <v>631</v>
      </c>
      <c r="D1258" s="224"/>
      <c r="E1258" s="220" t="s">
        <v>1214</v>
      </c>
      <c r="F1258" s="221" t="s">
        <v>1215</v>
      </c>
      <c r="G1258" s="222" t="str">
        <f t="shared" si="19"/>
        <v>Scissors, Scissor, big, HD</v>
      </c>
      <c r="H1258" s="223"/>
      <c r="I1258" s="253">
        <v>1</v>
      </c>
      <c r="J1258" s="254" t="s">
        <v>576</v>
      </c>
      <c r="K1258" s="261">
        <v>150</v>
      </c>
      <c r="L1258" s="256">
        <f>Table260616263656667686970717273747577787980818283757_34[[#This Row],[unit Price]]*Table260616263656667686970717273747577787980818283757_34[[#This Row],[TOTAL QUANTITY
(2021 Proposal)]]</f>
        <v>150</v>
      </c>
      <c r="M1258" s="257">
        <v>1</v>
      </c>
      <c r="N1258" s="258">
        <v>150</v>
      </c>
      <c r="O1258" s="259"/>
      <c r="P1258" s="260" t="s">
        <v>55</v>
      </c>
      <c r="Q1258" s="288"/>
      <c r="R1258" s="258" t="s">
        <v>55</v>
      </c>
      <c r="S1258" s="259"/>
      <c r="T1258" s="289" t="s">
        <v>55</v>
      </c>
      <c r="U1258" s="290"/>
      <c r="V1258" s="291"/>
    </row>
    <row r="1259" spans="1:22">
      <c r="A1259" s="216" t="s">
        <v>64</v>
      </c>
      <c r="B1259" s="312">
        <v>1040401000</v>
      </c>
      <c r="C1259" s="237" t="s">
        <v>631</v>
      </c>
      <c r="D1259" s="224"/>
      <c r="E1259" s="220" t="s">
        <v>1214</v>
      </c>
      <c r="F1259" s="221" t="s">
        <v>1215</v>
      </c>
      <c r="G1259" s="222" t="str">
        <f t="shared" si="19"/>
        <v>Scissors, Scissor, big, HD</v>
      </c>
      <c r="H1259" s="223"/>
      <c r="I1259" s="253">
        <v>2</v>
      </c>
      <c r="J1259" s="262" t="s">
        <v>576</v>
      </c>
      <c r="K1259" s="263">
        <v>150</v>
      </c>
      <c r="L1259" s="256">
        <f>Table260616263656667686970717273747577787980818283757_34[[#This Row],[unit Price]]*Table260616263656667686970717273747577787980818283757_34[[#This Row],[TOTAL QUANTITY
(2021 Proposal)]]</f>
        <v>300</v>
      </c>
      <c r="M1259" s="257">
        <v>1</v>
      </c>
      <c r="N1259" s="258">
        <v>150</v>
      </c>
      <c r="O1259" s="259"/>
      <c r="P1259" s="260" t="s">
        <v>55</v>
      </c>
      <c r="Q1259" s="288">
        <v>1</v>
      </c>
      <c r="R1259" s="258">
        <v>150</v>
      </c>
      <c r="S1259" s="259"/>
      <c r="T1259" s="289" t="s">
        <v>55</v>
      </c>
      <c r="U1259" s="290"/>
      <c r="V1259" s="291"/>
    </row>
    <row r="1260" spans="1:22">
      <c r="A1260" s="216" t="s">
        <v>503</v>
      </c>
      <c r="B1260" s="312">
        <v>1040401000</v>
      </c>
      <c r="C1260" s="237" t="s">
        <v>631</v>
      </c>
      <c r="D1260" s="224"/>
      <c r="E1260" s="220" t="s">
        <v>1214</v>
      </c>
      <c r="F1260" s="221" t="s">
        <v>1215</v>
      </c>
      <c r="G1260" s="222" t="str">
        <f t="shared" si="19"/>
        <v>Scissors, Scissor, big, HD</v>
      </c>
      <c r="H1260" s="223"/>
      <c r="I1260" s="253">
        <v>3</v>
      </c>
      <c r="J1260" s="254" t="s">
        <v>576</v>
      </c>
      <c r="K1260" s="261">
        <v>150</v>
      </c>
      <c r="L1260" s="256">
        <f>Table260616263656667686970717273747577787980818283757_34[[#This Row],[unit Price]]*Table260616263656667686970717273747577787980818283757_34[[#This Row],[TOTAL QUANTITY
(2021 Proposal)]]</f>
        <v>450</v>
      </c>
      <c r="M1260" s="257">
        <v>3</v>
      </c>
      <c r="N1260" s="258">
        <v>450</v>
      </c>
      <c r="O1260" s="259"/>
      <c r="P1260" s="260" t="s">
        <v>55</v>
      </c>
      <c r="Q1260" s="288"/>
      <c r="R1260" s="258" t="s">
        <v>55</v>
      </c>
      <c r="S1260" s="259"/>
      <c r="T1260" s="289" t="s">
        <v>55</v>
      </c>
      <c r="U1260" s="290"/>
      <c r="V1260" s="291"/>
    </row>
    <row r="1261" spans="1:22">
      <c r="A1261" s="216" t="s">
        <v>66</v>
      </c>
      <c r="B1261" s="312">
        <v>1040401000</v>
      </c>
      <c r="C1261" s="237" t="s">
        <v>631</v>
      </c>
      <c r="D1261" s="224"/>
      <c r="E1261" s="220" t="s">
        <v>1214</v>
      </c>
      <c r="F1261" s="221" t="s">
        <v>1215</v>
      </c>
      <c r="G1261" s="222" t="str">
        <f t="shared" si="19"/>
        <v>Scissors, Scissor, big, HD</v>
      </c>
      <c r="H1261" s="223">
        <v>0</v>
      </c>
      <c r="I1261" s="253">
        <v>1</v>
      </c>
      <c r="J1261" s="254" t="s">
        <v>576</v>
      </c>
      <c r="K1261" s="261">
        <v>150</v>
      </c>
      <c r="L1261" s="256">
        <f>Table260616263656667686970717273747577787980818283757_34[[#This Row],[unit Price]]*Table260616263656667686970717273747577787980818283757_34[[#This Row],[TOTAL QUANTITY
(2021 Proposal)]]</f>
        <v>150</v>
      </c>
      <c r="M1261" s="257">
        <v>1</v>
      </c>
      <c r="N1261" s="258">
        <v>150</v>
      </c>
      <c r="O1261" s="259"/>
      <c r="P1261" s="260" t="s">
        <v>55</v>
      </c>
      <c r="Q1261" s="288"/>
      <c r="R1261" s="258" t="s">
        <v>55</v>
      </c>
      <c r="S1261" s="259"/>
      <c r="T1261" s="289" t="s">
        <v>55</v>
      </c>
      <c r="U1261" s="290"/>
      <c r="V1261" s="291"/>
    </row>
    <row r="1262" spans="1:22">
      <c r="A1262" s="216" t="s">
        <v>533</v>
      </c>
      <c r="B1262" s="312">
        <v>1040401000</v>
      </c>
      <c r="C1262" s="237" t="s">
        <v>631</v>
      </c>
      <c r="D1262" s="224"/>
      <c r="E1262" s="220" t="s">
        <v>1214</v>
      </c>
      <c r="F1262" s="221" t="s">
        <v>1215</v>
      </c>
      <c r="G1262" s="222" t="str">
        <f t="shared" si="19"/>
        <v>Scissors, Scissor, big, HD</v>
      </c>
      <c r="H1262" s="223"/>
      <c r="I1262" s="253">
        <v>2</v>
      </c>
      <c r="J1262" s="254" t="s">
        <v>576</v>
      </c>
      <c r="K1262" s="261">
        <v>150</v>
      </c>
      <c r="L1262" s="256">
        <f>Table260616263656667686970717273747577787980818283757_34[[#This Row],[unit Price]]*Table260616263656667686970717273747577787980818283757_34[[#This Row],[TOTAL QUANTITY
(2021 Proposal)]]</f>
        <v>300</v>
      </c>
      <c r="M1262" s="257">
        <v>2</v>
      </c>
      <c r="N1262" s="258">
        <v>300</v>
      </c>
      <c r="O1262" s="259"/>
      <c r="P1262" s="260" t="s">
        <v>55</v>
      </c>
      <c r="Q1262" s="288"/>
      <c r="R1262" s="258" t="s">
        <v>55</v>
      </c>
      <c r="S1262" s="259"/>
      <c r="T1262" s="289" t="s">
        <v>55</v>
      </c>
      <c r="U1262" s="290"/>
      <c r="V1262" s="291"/>
    </row>
    <row r="1263" spans="1:22">
      <c r="A1263" s="216" t="s">
        <v>68</v>
      </c>
      <c r="B1263" s="312">
        <v>1040401000</v>
      </c>
      <c r="C1263" s="237" t="s">
        <v>631</v>
      </c>
      <c r="D1263" s="224"/>
      <c r="E1263" s="220" t="s">
        <v>1214</v>
      </c>
      <c r="F1263" s="221" t="s">
        <v>1215</v>
      </c>
      <c r="G1263" s="222" t="str">
        <f t="shared" si="19"/>
        <v>Scissors, Scissor, big, HD</v>
      </c>
      <c r="H1263" s="223"/>
      <c r="I1263" s="253">
        <v>5</v>
      </c>
      <c r="J1263" s="254" t="s">
        <v>576</v>
      </c>
      <c r="K1263" s="261">
        <v>150</v>
      </c>
      <c r="L1263" s="256">
        <f>Table260616263656667686970717273747577787980818283757_34[[#This Row],[unit Price]]*Table260616263656667686970717273747577787980818283757_34[[#This Row],[TOTAL QUANTITY
(2021 Proposal)]]</f>
        <v>750</v>
      </c>
      <c r="M1263" s="257">
        <v>5</v>
      </c>
      <c r="N1263" s="258">
        <v>750</v>
      </c>
      <c r="O1263" s="259"/>
      <c r="P1263" s="260" t="s">
        <v>55</v>
      </c>
      <c r="Q1263" s="288"/>
      <c r="R1263" s="258" t="s">
        <v>55</v>
      </c>
      <c r="S1263" s="259"/>
      <c r="T1263" s="289" t="s">
        <v>55</v>
      </c>
      <c r="U1263" s="290"/>
      <c r="V1263" s="291"/>
    </row>
    <row r="1264" spans="1:22">
      <c r="A1264" s="216" t="s">
        <v>70</v>
      </c>
      <c r="B1264" s="312">
        <v>1040401000</v>
      </c>
      <c r="C1264" s="237" t="s">
        <v>631</v>
      </c>
      <c r="D1264" s="224"/>
      <c r="E1264" s="220" t="s">
        <v>1214</v>
      </c>
      <c r="F1264" s="221" t="s">
        <v>1215</v>
      </c>
      <c r="G1264" s="222" t="str">
        <f t="shared" si="19"/>
        <v>Scissors, Scissor, big, HD</v>
      </c>
      <c r="H1264" s="223"/>
      <c r="I1264" s="253">
        <v>2</v>
      </c>
      <c r="J1264" s="254" t="s">
        <v>576</v>
      </c>
      <c r="K1264" s="261">
        <v>150</v>
      </c>
      <c r="L1264" s="256">
        <f>Table260616263656667686970717273747577787980818283757_34[[#This Row],[unit Price]]*Table260616263656667686970717273747577787980818283757_34[[#This Row],[TOTAL QUANTITY
(2021 Proposal)]]</f>
        <v>300</v>
      </c>
      <c r="M1264" s="257">
        <v>1</v>
      </c>
      <c r="N1264" s="258">
        <v>150</v>
      </c>
      <c r="O1264" s="259"/>
      <c r="P1264" s="260" t="s">
        <v>55</v>
      </c>
      <c r="Q1264" s="288">
        <v>1</v>
      </c>
      <c r="R1264" s="258">
        <v>150</v>
      </c>
      <c r="S1264" s="259"/>
      <c r="T1264" s="289" t="s">
        <v>55</v>
      </c>
      <c r="U1264" s="290"/>
      <c r="V1264" s="291"/>
    </row>
    <row r="1265" spans="1:22">
      <c r="A1265" s="216" t="s">
        <v>33</v>
      </c>
      <c r="B1265" s="312">
        <v>1040401000</v>
      </c>
      <c r="C1265" s="237" t="s">
        <v>631</v>
      </c>
      <c r="D1265" s="224"/>
      <c r="E1265" s="220" t="s">
        <v>1214</v>
      </c>
      <c r="F1265" s="221" t="s">
        <v>1215</v>
      </c>
      <c r="G1265" s="222" t="str">
        <f t="shared" si="19"/>
        <v>Scissors, Scissor, big, HD</v>
      </c>
      <c r="H1265" s="223"/>
      <c r="I1265" s="253">
        <v>2</v>
      </c>
      <c r="J1265" s="254" t="s">
        <v>576</v>
      </c>
      <c r="K1265" s="261">
        <v>150</v>
      </c>
      <c r="L1265" s="256">
        <f>Table260616263656667686970717273747577787980818283757_34[[#This Row],[unit Price]]*Table260616263656667686970717273747577787980818283757_34[[#This Row],[TOTAL QUANTITY
(2021 Proposal)]]</f>
        <v>300</v>
      </c>
      <c r="M1265" s="257">
        <v>2</v>
      </c>
      <c r="N1265" s="258">
        <v>300</v>
      </c>
      <c r="O1265" s="259"/>
      <c r="P1265" s="260" t="s">
        <v>55</v>
      </c>
      <c r="Q1265" s="288"/>
      <c r="R1265" s="258" t="s">
        <v>55</v>
      </c>
      <c r="S1265" s="259"/>
      <c r="T1265" s="289" t="s">
        <v>55</v>
      </c>
      <c r="U1265" s="290"/>
      <c r="V1265" s="291"/>
    </row>
    <row r="1266" spans="1:22">
      <c r="A1266" s="216" t="s">
        <v>72</v>
      </c>
      <c r="B1266" s="312">
        <v>1040401000</v>
      </c>
      <c r="C1266" s="237" t="s">
        <v>631</v>
      </c>
      <c r="D1266" s="224"/>
      <c r="E1266" s="220" t="s">
        <v>1214</v>
      </c>
      <c r="F1266" s="221" t="s">
        <v>1215</v>
      </c>
      <c r="G1266" s="222" t="str">
        <f t="shared" si="19"/>
        <v>Scissors, Scissor, big, HD</v>
      </c>
      <c r="H1266" s="223"/>
      <c r="I1266" s="253">
        <v>1</v>
      </c>
      <c r="J1266" s="254" t="s">
        <v>576</v>
      </c>
      <c r="K1266" s="261">
        <v>150</v>
      </c>
      <c r="L1266" s="256">
        <f>Table260616263656667686970717273747577787980818283757_34[[#This Row],[unit Price]]*Table260616263656667686970717273747577787980818283757_34[[#This Row],[TOTAL QUANTITY
(2021 Proposal)]]</f>
        <v>150</v>
      </c>
      <c r="M1266" s="257">
        <v>1</v>
      </c>
      <c r="N1266" s="258">
        <v>150</v>
      </c>
      <c r="O1266" s="259"/>
      <c r="P1266" s="260" t="s">
        <v>55</v>
      </c>
      <c r="Q1266" s="288"/>
      <c r="R1266" s="258" t="s">
        <v>55</v>
      </c>
      <c r="S1266" s="259"/>
      <c r="T1266" s="289" t="s">
        <v>55</v>
      </c>
      <c r="U1266" s="290"/>
      <c r="V1266" s="291"/>
    </row>
    <row r="1267" spans="1:22">
      <c r="A1267" s="216" t="s">
        <v>50</v>
      </c>
      <c r="B1267" s="312">
        <v>1040401000</v>
      </c>
      <c r="C1267" s="237" t="s">
        <v>631</v>
      </c>
      <c r="D1267" s="224"/>
      <c r="E1267" s="220" t="s">
        <v>1216</v>
      </c>
      <c r="F1267" s="221" t="s">
        <v>1217</v>
      </c>
      <c r="G1267" s="222" t="str">
        <f t="shared" si="19"/>
        <v>Sharpener, Pencil Sharpener, heavy duty</v>
      </c>
      <c r="H1267" s="223"/>
      <c r="I1267" s="253">
        <v>1</v>
      </c>
      <c r="J1267" s="254" t="s">
        <v>576</v>
      </c>
      <c r="K1267" s="261">
        <v>350</v>
      </c>
      <c r="L1267" s="256">
        <f>Table260616263656667686970717273747577787980818283757_34[[#This Row],[unit Price]]*Table260616263656667686970717273747577787980818283757_34[[#This Row],[TOTAL QUANTITY
(2021 Proposal)]]</f>
        <v>350</v>
      </c>
      <c r="M1267" s="257">
        <v>1</v>
      </c>
      <c r="N1267" s="258">
        <v>350</v>
      </c>
      <c r="O1267" s="259"/>
      <c r="P1267" s="260" t="s">
        <v>55</v>
      </c>
      <c r="Q1267" s="288"/>
      <c r="R1267" s="258" t="s">
        <v>55</v>
      </c>
      <c r="S1267" s="259"/>
      <c r="T1267" s="289" t="s">
        <v>55</v>
      </c>
      <c r="U1267" s="290"/>
      <c r="V1267" s="291"/>
    </row>
    <row r="1268" spans="1:22">
      <c r="A1268" s="216" t="s">
        <v>510</v>
      </c>
      <c r="B1268" s="312">
        <v>1040401000</v>
      </c>
      <c r="C1268" s="237" t="s">
        <v>631</v>
      </c>
      <c r="D1268" s="224"/>
      <c r="E1268" s="220" t="s">
        <v>1216</v>
      </c>
      <c r="F1268" s="221" t="s">
        <v>1217</v>
      </c>
      <c r="G1268" s="222" t="str">
        <f t="shared" si="19"/>
        <v>Sharpener, Pencil Sharpener, heavy duty</v>
      </c>
      <c r="H1268" s="223"/>
      <c r="I1268" s="253">
        <v>1</v>
      </c>
      <c r="J1268" s="254" t="s">
        <v>576</v>
      </c>
      <c r="K1268" s="261">
        <v>350</v>
      </c>
      <c r="L1268" s="256">
        <f>Table260616263656667686970717273747577787980818283757_34[[#This Row],[unit Price]]*Table260616263656667686970717273747577787980818283757_34[[#This Row],[TOTAL QUANTITY
(2021 Proposal)]]</f>
        <v>350</v>
      </c>
      <c r="M1268" s="257">
        <v>1</v>
      </c>
      <c r="N1268" s="258">
        <v>350</v>
      </c>
      <c r="O1268" s="259"/>
      <c r="P1268" s="260" t="s">
        <v>55</v>
      </c>
      <c r="Q1268" s="288"/>
      <c r="R1268" s="258" t="s">
        <v>55</v>
      </c>
      <c r="S1268" s="259"/>
      <c r="T1268" s="289" t="s">
        <v>55</v>
      </c>
      <c r="U1268" s="290"/>
      <c r="V1268" s="291"/>
    </row>
    <row r="1269" spans="1:22">
      <c r="A1269" s="216" t="s">
        <v>63</v>
      </c>
      <c r="B1269" s="312">
        <v>1040401000</v>
      </c>
      <c r="C1269" s="237" t="s">
        <v>631</v>
      </c>
      <c r="D1269" s="224"/>
      <c r="E1269" s="220" t="s">
        <v>1216</v>
      </c>
      <c r="F1269" s="221" t="s">
        <v>1217</v>
      </c>
      <c r="G1269" s="222" t="str">
        <f t="shared" si="19"/>
        <v>Sharpener, Pencil Sharpener, heavy duty</v>
      </c>
      <c r="H1269" s="227"/>
      <c r="I1269" s="268">
        <v>5</v>
      </c>
      <c r="J1269" s="269" t="s">
        <v>576</v>
      </c>
      <c r="K1269" s="270">
        <v>350</v>
      </c>
      <c r="L1269" s="256">
        <f>Table260616263656667686970717273747577787980818283757_34[[#This Row],[unit Price]]*Table260616263656667686970717273747577787980818283757_34[[#This Row],[TOTAL QUANTITY
(2021 Proposal)]]</f>
        <v>1750</v>
      </c>
      <c r="M1269" s="271">
        <v>5</v>
      </c>
      <c r="N1269" s="258">
        <v>1750</v>
      </c>
      <c r="O1269" s="272"/>
      <c r="P1269" s="260" t="s">
        <v>55</v>
      </c>
      <c r="Q1269" s="296"/>
      <c r="R1269" s="258" t="s">
        <v>55</v>
      </c>
      <c r="S1269" s="272"/>
      <c r="T1269" s="289" t="s">
        <v>55</v>
      </c>
      <c r="U1269" s="290"/>
      <c r="V1269" s="291"/>
    </row>
    <row r="1270" spans="1:22">
      <c r="A1270" s="216" t="s">
        <v>66</v>
      </c>
      <c r="B1270" s="312">
        <v>1040401000</v>
      </c>
      <c r="C1270" s="237" t="s">
        <v>631</v>
      </c>
      <c r="D1270" s="224"/>
      <c r="E1270" s="220" t="s">
        <v>1216</v>
      </c>
      <c r="F1270" s="221" t="s">
        <v>1217</v>
      </c>
      <c r="G1270" s="222" t="str">
        <f t="shared" si="19"/>
        <v>Sharpener, Pencil Sharpener, heavy duty</v>
      </c>
      <c r="H1270" s="223">
        <v>0</v>
      </c>
      <c r="I1270" s="253">
        <v>1</v>
      </c>
      <c r="J1270" s="254" t="s">
        <v>576</v>
      </c>
      <c r="K1270" s="261">
        <v>350</v>
      </c>
      <c r="L1270" s="256">
        <f>Table260616263656667686970717273747577787980818283757_34[[#This Row],[unit Price]]*Table260616263656667686970717273747577787980818283757_34[[#This Row],[TOTAL QUANTITY
(2021 Proposal)]]</f>
        <v>350</v>
      </c>
      <c r="M1270" s="257">
        <v>1</v>
      </c>
      <c r="N1270" s="258">
        <v>350</v>
      </c>
      <c r="O1270" s="259"/>
      <c r="P1270" s="260" t="s">
        <v>55</v>
      </c>
      <c r="Q1270" s="288"/>
      <c r="R1270" s="258" t="s">
        <v>55</v>
      </c>
      <c r="S1270" s="259"/>
      <c r="T1270" s="289" t="s">
        <v>55</v>
      </c>
      <c r="U1270" s="290"/>
      <c r="V1270" s="291"/>
    </row>
    <row r="1271" spans="1:22">
      <c r="A1271" s="216" t="s">
        <v>533</v>
      </c>
      <c r="B1271" s="312">
        <v>1040401000</v>
      </c>
      <c r="C1271" s="237" t="s">
        <v>631</v>
      </c>
      <c r="D1271" s="224"/>
      <c r="E1271" s="220" t="s">
        <v>1216</v>
      </c>
      <c r="F1271" s="221" t="s">
        <v>1217</v>
      </c>
      <c r="G1271" s="222" t="str">
        <f t="shared" si="19"/>
        <v>Sharpener, Pencil Sharpener, heavy duty</v>
      </c>
      <c r="H1271" s="223"/>
      <c r="I1271" s="253">
        <v>1</v>
      </c>
      <c r="J1271" s="254" t="s">
        <v>576</v>
      </c>
      <c r="K1271" s="261">
        <v>350</v>
      </c>
      <c r="L1271" s="256">
        <f>Table260616263656667686970717273747577787980818283757_34[[#This Row],[unit Price]]*Table260616263656667686970717273747577787980818283757_34[[#This Row],[TOTAL QUANTITY
(2021 Proposal)]]</f>
        <v>350</v>
      </c>
      <c r="M1271" s="257">
        <v>1</v>
      </c>
      <c r="N1271" s="258">
        <v>350</v>
      </c>
      <c r="O1271" s="259"/>
      <c r="P1271" s="260" t="s">
        <v>55</v>
      </c>
      <c r="Q1271" s="288"/>
      <c r="R1271" s="258" t="s">
        <v>55</v>
      </c>
      <c r="S1271" s="259"/>
      <c r="T1271" s="289" t="s">
        <v>55</v>
      </c>
      <c r="U1271" s="290"/>
      <c r="V1271" s="291"/>
    </row>
    <row r="1272" spans="1:22">
      <c r="A1272" s="216" t="s">
        <v>70</v>
      </c>
      <c r="B1272" s="312">
        <v>1040401000</v>
      </c>
      <c r="C1272" s="237" t="s">
        <v>631</v>
      </c>
      <c r="D1272" s="224"/>
      <c r="E1272" s="220" t="s">
        <v>1216</v>
      </c>
      <c r="F1272" s="221" t="s">
        <v>1217</v>
      </c>
      <c r="G1272" s="222" t="str">
        <f t="shared" si="19"/>
        <v>Sharpener, Pencil Sharpener, heavy duty</v>
      </c>
      <c r="H1272" s="223"/>
      <c r="I1272" s="253">
        <v>1</v>
      </c>
      <c r="J1272" s="254" t="s">
        <v>576</v>
      </c>
      <c r="K1272" s="261">
        <v>350</v>
      </c>
      <c r="L1272" s="256">
        <f>Table260616263656667686970717273747577787980818283757_34[[#This Row],[unit Price]]*Table260616263656667686970717273747577787980818283757_34[[#This Row],[TOTAL QUANTITY
(2021 Proposal)]]</f>
        <v>350</v>
      </c>
      <c r="M1272" s="257">
        <v>1</v>
      </c>
      <c r="N1272" s="258">
        <v>350</v>
      </c>
      <c r="O1272" s="259"/>
      <c r="P1272" s="260" t="s">
        <v>55</v>
      </c>
      <c r="Q1272" s="288"/>
      <c r="R1272" s="258" t="s">
        <v>55</v>
      </c>
      <c r="S1272" s="259"/>
      <c r="T1272" s="289" t="s">
        <v>55</v>
      </c>
      <c r="U1272" s="290"/>
      <c r="V1272" s="291"/>
    </row>
    <row r="1273" spans="1:22">
      <c r="A1273" s="216" t="s">
        <v>33</v>
      </c>
      <c r="B1273" s="312">
        <v>1040401000</v>
      </c>
      <c r="C1273" s="237" t="s">
        <v>631</v>
      </c>
      <c r="D1273" s="224"/>
      <c r="E1273" s="220" t="s">
        <v>1216</v>
      </c>
      <c r="F1273" s="221" t="s">
        <v>1217</v>
      </c>
      <c r="G1273" s="222" t="str">
        <f t="shared" si="19"/>
        <v>Sharpener, Pencil Sharpener, heavy duty</v>
      </c>
      <c r="H1273" s="223"/>
      <c r="I1273" s="253">
        <v>2</v>
      </c>
      <c r="J1273" s="254" t="s">
        <v>576</v>
      </c>
      <c r="K1273" s="261">
        <v>350</v>
      </c>
      <c r="L1273" s="256">
        <f>Table260616263656667686970717273747577787980818283757_34[[#This Row],[unit Price]]*Table260616263656667686970717273747577787980818283757_34[[#This Row],[TOTAL QUANTITY
(2021 Proposal)]]</f>
        <v>700</v>
      </c>
      <c r="M1273" s="257">
        <v>2</v>
      </c>
      <c r="N1273" s="258">
        <v>700</v>
      </c>
      <c r="O1273" s="259"/>
      <c r="P1273" s="260" t="s">
        <v>55</v>
      </c>
      <c r="Q1273" s="288"/>
      <c r="R1273" s="258" t="s">
        <v>55</v>
      </c>
      <c r="S1273" s="259"/>
      <c r="T1273" s="289" t="s">
        <v>55</v>
      </c>
      <c r="U1273" s="290"/>
      <c r="V1273" s="291"/>
    </row>
    <row r="1274" spans="1:22">
      <c r="A1274" s="216" t="s">
        <v>72</v>
      </c>
      <c r="B1274" s="312">
        <v>1040401000</v>
      </c>
      <c r="C1274" s="237" t="s">
        <v>631</v>
      </c>
      <c r="D1274" s="224"/>
      <c r="E1274" s="220" t="s">
        <v>1216</v>
      </c>
      <c r="F1274" s="221" t="s">
        <v>1217</v>
      </c>
      <c r="G1274" s="222" t="str">
        <f t="shared" si="19"/>
        <v>Sharpener, Pencil Sharpener, heavy duty</v>
      </c>
      <c r="H1274" s="223"/>
      <c r="I1274" s="253">
        <v>1</v>
      </c>
      <c r="J1274" s="254" t="s">
        <v>576</v>
      </c>
      <c r="K1274" s="261">
        <v>350</v>
      </c>
      <c r="L1274" s="256">
        <f>Table260616263656667686970717273747577787980818283757_34[[#This Row],[unit Price]]*Table260616263656667686970717273747577787980818283757_34[[#This Row],[TOTAL QUANTITY
(2021 Proposal)]]</f>
        <v>350</v>
      </c>
      <c r="M1274" s="257">
        <v>1</v>
      </c>
      <c r="N1274" s="258">
        <v>350</v>
      </c>
      <c r="O1274" s="259"/>
      <c r="P1274" s="260" t="s">
        <v>55</v>
      </c>
      <c r="Q1274" s="288"/>
      <c r="R1274" s="258" t="s">
        <v>55</v>
      </c>
      <c r="S1274" s="259"/>
      <c r="T1274" s="289" t="s">
        <v>55</v>
      </c>
      <c r="U1274" s="290"/>
      <c r="V1274" s="291"/>
    </row>
    <row r="1275" spans="1:22">
      <c r="A1275" s="216" t="s">
        <v>50</v>
      </c>
      <c r="B1275" s="312">
        <v>1040502000</v>
      </c>
      <c r="C1275" s="237" t="s">
        <v>1200</v>
      </c>
      <c r="D1275" s="224"/>
      <c r="E1275" s="220" t="s">
        <v>1218</v>
      </c>
      <c r="F1275" s="221" t="s">
        <v>1218</v>
      </c>
      <c r="G1275" s="222" t="str">
        <f t="shared" si="19"/>
        <v>Shelves, Shelves</v>
      </c>
      <c r="H1275" s="223"/>
      <c r="I1275" s="253">
        <v>2</v>
      </c>
      <c r="J1275" s="254" t="s">
        <v>36</v>
      </c>
      <c r="K1275" s="261">
        <v>5000</v>
      </c>
      <c r="L1275" s="256">
        <f>Table260616263656667686970717273747577787980818283757_34[[#This Row],[unit Price]]*Table260616263656667686970717273747577787980818283757_34[[#This Row],[TOTAL QUANTITY
(2021 Proposal)]]</f>
        <v>10000</v>
      </c>
      <c r="M1275" s="257">
        <v>2</v>
      </c>
      <c r="N1275" s="258">
        <v>10000</v>
      </c>
      <c r="O1275" s="259"/>
      <c r="P1275" s="260" t="s">
        <v>55</v>
      </c>
      <c r="Q1275" s="288"/>
      <c r="R1275" s="258" t="s">
        <v>55</v>
      </c>
      <c r="S1275" s="259"/>
      <c r="T1275" s="289" t="s">
        <v>55</v>
      </c>
      <c r="U1275" s="290"/>
      <c r="V1275" s="291"/>
    </row>
    <row r="1276" spans="1:22">
      <c r="A1276" s="216" t="s">
        <v>62</v>
      </c>
      <c r="B1276" s="312">
        <v>1040502000</v>
      </c>
      <c r="C1276" s="237" t="s">
        <v>1200</v>
      </c>
      <c r="D1276" s="224"/>
      <c r="E1276" s="220" t="s">
        <v>1218</v>
      </c>
      <c r="F1276" s="221" t="s">
        <v>1218</v>
      </c>
      <c r="G1276" s="222" t="str">
        <f t="shared" si="19"/>
        <v>Shelves, Shelves</v>
      </c>
      <c r="H1276" s="223"/>
      <c r="I1276" s="253">
        <v>3</v>
      </c>
      <c r="J1276" s="262" t="s">
        <v>36</v>
      </c>
      <c r="K1276" s="263">
        <v>5000</v>
      </c>
      <c r="L1276" s="256">
        <f>Table260616263656667686970717273747577787980818283757_34[[#This Row],[unit Price]]*Table260616263656667686970717273747577787980818283757_34[[#This Row],[TOTAL QUANTITY
(2021 Proposal)]]</f>
        <v>15000</v>
      </c>
      <c r="M1276" s="266">
        <v>3</v>
      </c>
      <c r="N1276" s="258">
        <v>15000</v>
      </c>
      <c r="O1276" s="267"/>
      <c r="P1276" s="260" t="s">
        <v>55</v>
      </c>
      <c r="Q1276" s="294"/>
      <c r="R1276" s="258" t="s">
        <v>55</v>
      </c>
      <c r="S1276" s="309"/>
      <c r="T1276" s="289" t="s">
        <v>55</v>
      </c>
      <c r="U1276" s="290"/>
      <c r="V1276" s="291"/>
    </row>
    <row r="1277" spans="1:22">
      <c r="A1277" s="216" t="s">
        <v>66</v>
      </c>
      <c r="B1277" s="312">
        <v>1040502000</v>
      </c>
      <c r="C1277" s="237" t="s">
        <v>1200</v>
      </c>
      <c r="D1277" s="224"/>
      <c r="E1277" s="220" t="s">
        <v>1218</v>
      </c>
      <c r="F1277" s="221" t="s">
        <v>1218</v>
      </c>
      <c r="G1277" s="222" t="str">
        <f t="shared" si="19"/>
        <v>Shelves, Shelves</v>
      </c>
      <c r="H1277" s="223">
        <v>0</v>
      </c>
      <c r="I1277" s="253">
        <v>2</v>
      </c>
      <c r="J1277" s="254" t="s">
        <v>36</v>
      </c>
      <c r="K1277" s="261">
        <v>5000</v>
      </c>
      <c r="L1277" s="256">
        <f>Table260616263656667686970717273747577787980818283757_34[[#This Row],[unit Price]]*Table260616263656667686970717273747577787980818283757_34[[#This Row],[TOTAL QUANTITY
(2021 Proposal)]]</f>
        <v>10000</v>
      </c>
      <c r="M1277" s="257">
        <v>1</v>
      </c>
      <c r="N1277" s="258">
        <v>5000</v>
      </c>
      <c r="O1277" s="259"/>
      <c r="P1277" s="260" t="s">
        <v>55</v>
      </c>
      <c r="Q1277" s="288">
        <v>1</v>
      </c>
      <c r="R1277" s="258">
        <v>5000</v>
      </c>
      <c r="S1277" s="259"/>
      <c r="T1277" s="289" t="s">
        <v>55</v>
      </c>
      <c r="U1277" s="290"/>
      <c r="V1277" s="291"/>
    </row>
    <row r="1278" spans="1:22">
      <c r="A1278" s="216" t="s">
        <v>514</v>
      </c>
      <c r="B1278" s="312">
        <v>1040502000</v>
      </c>
      <c r="C1278" s="237" t="s">
        <v>1200</v>
      </c>
      <c r="D1278" s="224"/>
      <c r="E1278" s="220" t="s">
        <v>1218</v>
      </c>
      <c r="F1278" s="221" t="s">
        <v>1218</v>
      </c>
      <c r="G1278" s="222" t="str">
        <f t="shared" si="19"/>
        <v>Shelves, Shelves</v>
      </c>
      <c r="H1278" s="223"/>
      <c r="I1278" s="253">
        <v>10</v>
      </c>
      <c r="J1278" s="254" t="s">
        <v>36</v>
      </c>
      <c r="K1278" s="261">
        <v>5000</v>
      </c>
      <c r="L1278" s="256">
        <f>Table260616263656667686970717273747577787980818283757_34[[#This Row],[unit Price]]*Table260616263656667686970717273747577787980818283757_34[[#This Row],[TOTAL QUANTITY
(2021 Proposal)]]</f>
        <v>50000</v>
      </c>
      <c r="M1278" s="257">
        <v>10</v>
      </c>
      <c r="N1278" s="258">
        <v>50000</v>
      </c>
      <c r="O1278" s="259"/>
      <c r="P1278" s="260" t="s">
        <v>55</v>
      </c>
      <c r="Q1278" s="288"/>
      <c r="R1278" s="258" t="s">
        <v>55</v>
      </c>
      <c r="S1278" s="259"/>
      <c r="T1278" s="289" t="s">
        <v>55</v>
      </c>
      <c r="U1278" s="290"/>
      <c r="V1278" s="291"/>
    </row>
    <row r="1279" spans="1:22">
      <c r="A1279" s="216" t="s">
        <v>33</v>
      </c>
      <c r="B1279" s="312">
        <v>1040502000</v>
      </c>
      <c r="C1279" s="237" t="s">
        <v>1200</v>
      </c>
      <c r="D1279" s="224"/>
      <c r="E1279" s="220" t="s">
        <v>1218</v>
      </c>
      <c r="F1279" s="221" t="s">
        <v>1218</v>
      </c>
      <c r="G1279" s="222" t="str">
        <f t="shared" si="19"/>
        <v>Shelves, Shelves</v>
      </c>
      <c r="H1279" s="223"/>
      <c r="I1279" s="253">
        <v>1</v>
      </c>
      <c r="J1279" s="254" t="s">
        <v>36</v>
      </c>
      <c r="K1279" s="261">
        <v>5000</v>
      </c>
      <c r="L1279" s="256">
        <f>Table260616263656667686970717273747577787980818283757_34[[#This Row],[unit Price]]*Table260616263656667686970717273747577787980818283757_34[[#This Row],[TOTAL QUANTITY
(2021 Proposal)]]</f>
        <v>5000</v>
      </c>
      <c r="M1279" s="257">
        <v>1</v>
      </c>
      <c r="N1279" s="258">
        <v>5000</v>
      </c>
      <c r="O1279" s="259"/>
      <c r="P1279" s="260" t="s">
        <v>55</v>
      </c>
      <c r="Q1279" s="288"/>
      <c r="R1279" s="258" t="s">
        <v>55</v>
      </c>
      <c r="S1279" s="259"/>
      <c r="T1279" s="289" t="s">
        <v>55</v>
      </c>
      <c r="U1279" s="290"/>
      <c r="V1279" s="291"/>
    </row>
    <row r="1280" spans="1:22">
      <c r="A1280" s="216" t="s">
        <v>50</v>
      </c>
      <c r="B1280" s="312">
        <v>1040401000</v>
      </c>
      <c r="C1280" s="237" t="s">
        <v>631</v>
      </c>
      <c r="D1280" s="224"/>
      <c r="E1280" s="220" t="s">
        <v>1219</v>
      </c>
      <c r="F1280" s="221" t="s">
        <v>1220</v>
      </c>
      <c r="G1280" s="222" t="str">
        <f t="shared" si="19"/>
        <v>Stapler, Stapler w/remover, heavy duty</v>
      </c>
      <c r="H1280" s="223"/>
      <c r="I1280" s="253">
        <v>1</v>
      </c>
      <c r="J1280" s="254" t="s">
        <v>576</v>
      </c>
      <c r="K1280" s="261">
        <v>300</v>
      </c>
      <c r="L1280" s="256">
        <f>Table260616263656667686970717273747577787980818283757_34[[#This Row],[unit Price]]*Table260616263656667686970717273747577787980818283757_34[[#This Row],[TOTAL QUANTITY
(2021 Proposal)]]</f>
        <v>300</v>
      </c>
      <c r="M1280" s="257">
        <v>1</v>
      </c>
      <c r="N1280" s="258">
        <v>300</v>
      </c>
      <c r="O1280" s="259"/>
      <c r="P1280" s="260" t="s">
        <v>55</v>
      </c>
      <c r="Q1280" s="288"/>
      <c r="R1280" s="258" t="s">
        <v>55</v>
      </c>
      <c r="S1280" s="259"/>
      <c r="T1280" s="289" t="s">
        <v>55</v>
      </c>
      <c r="U1280" s="290"/>
      <c r="V1280" s="291"/>
    </row>
    <row r="1281" spans="1:22">
      <c r="A1281" s="216" t="s">
        <v>510</v>
      </c>
      <c r="B1281" s="312">
        <v>1040401000</v>
      </c>
      <c r="C1281" s="237" t="s">
        <v>631</v>
      </c>
      <c r="D1281" s="224"/>
      <c r="E1281" s="220" t="s">
        <v>1219</v>
      </c>
      <c r="F1281" s="221" t="s">
        <v>1220</v>
      </c>
      <c r="G1281" s="222" t="str">
        <f t="shared" si="19"/>
        <v>Stapler, Stapler w/remover, heavy duty</v>
      </c>
      <c r="H1281" s="223"/>
      <c r="I1281" s="253">
        <v>1</v>
      </c>
      <c r="J1281" s="254" t="s">
        <v>576</v>
      </c>
      <c r="K1281" s="261">
        <v>300</v>
      </c>
      <c r="L1281" s="256">
        <f>Table260616263656667686970717273747577787980818283757_34[[#This Row],[unit Price]]*Table260616263656667686970717273747577787980818283757_34[[#This Row],[TOTAL QUANTITY
(2021 Proposal)]]</f>
        <v>300</v>
      </c>
      <c r="M1281" s="257">
        <v>1</v>
      </c>
      <c r="N1281" s="258">
        <v>300</v>
      </c>
      <c r="O1281" s="259"/>
      <c r="P1281" s="260" t="s">
        <v>55</v>
      </c>
      <c r="Q1281" s="288"/>
      <c r="R1281" s="258" t="s">
        <v>55</v>
      </c>
      <c r="S1281" s="259"/>
      <c r="T1281" s="289" t="s">
        <v>55</v>
      </c>
      <c r="U1281" s="290"/>
      <c r="V1281" s="291"/>
    </row>
    <row r="1282" spans="1:22">
      <c r="A1282" s="216" t="s">
        <v>63</v>
      </c>
      <c r="B1282" s="312">
        <v>1040401000</v>
      </c>
      <c r="C1282" s="237" t="s">
        <v>631</v>
      </c>
      <c r="D1282" s="224"/>
      <c r="E1282" s="220" t="s">
        <v>1219</v>
      </c>
      <c r="F1282" s="221" t="s">
        <v>1220</v>
      </c>
      <c r="G1282" s="222" t="str">
        <f t="shared" si="19"/>
        <v>Stapler, Stapler w/remover, heavy duty</v>
      </c>
      <c r="H1282" s="227"/>
      <c r="I1282" s="268">
        <v>8</v>
      </c>
      <c r="J1282" s="269" t="s">
        <v>576</v>
      </c>
      <c r="K1282" s="270">
        <v>300</v>
      </c>
      <c r="L1282" s="256">
        <f>Table260616263656667686970717273747577787980818283757_34[[#This Row],[unit Price]]*Table260616263656667686970717273747577787980818283757_34[[#This Row],[TOTAL QUANTITY
(2021 Proposal)]]</f>
        <v>2400</v>
      </c>
      <c r="M1282" s="271">
        <v>2</v>
      </c>
      <c r="N1282" s="258">
        <v>600</v>
      </c>
      <c r="O1282" s="272">
        <v>2</v>
      </c>
      <c r="P1282" s="260">
        <v>600</v>
      </c>
      <c r="Q1282" s="296">
        <v>2</v>
      </c>
      <c r="R1282" s="258">
        <v>600</v>
      </c>
      <c r="S1282" s="272">
        <v>2</v>
      </c>
      <c r="T1282" s="289">
        <v>600</v>
      </c>
      <c r="U1282" s="290"/>
      <c r="V1282" s="291"/>
    </row>
    <row r="1283" spans="1:22">
      <c r="A1283" s="216" t="s">
        <v>514</v>
      </c>
      <c r="B1283" s="312">
        <v>1040401000</v>
      </c>
      <c r="C1283" s="237" t="s">
        <v>631</v>
      </c>
      <c r="D1283" s="224"/>
      <c r="E1283" s="220" t="s">
        <v>1219</v>
      </c>
      <c r="F1283" s="221" t="s">
        <v>1220</v>
      </c>
      <c r="G1283" s="222" t="str">
        <f t="shared" si="19"/>
        <v>Stapler, Stapler w/remover, heavy duty</v>
      </c>
      <c r="H1283" s="223"/>
      <c r="I1283" s="253">
        <v>1</v>
      </c>
      <c r="J1283" s="254" t="s">
        <v>576</v>
      </c>
      <c r="K1283" s="261">
        <v>300</v>
      </c>
      <c r="L1283" s="256">
        <f>Table260616263656667686970717273747577787980818283757_34[[#This Row],[unit Price]]*Table260616263656667686970717273747577787980818283757_34[[#This Row],[TOTAL QUANTITY
(2021 Proposal)]]</f>
        <v>300</v>
      </c>
      <c r="M1283" s="257">
        <v>1</v>
      </c>
      <c r="N1283" s="258">
        <v>300</v>
      </c>
      <c r="O1283" s="259"/>
      <c r="P1283" s="260" t="s">
        <v>55</v>
      </c>
      <c r="Q1283" s="288"/>
      <c r="R1283" s="258" t="s">
        <v>55</v>
      </c>
      <c r="S1283" s="259"/>
      <c r="T1283" s="289" t="s">
        <v>55</v>
      </c>
      <c r="U1283" s="290"/>
      <c r="V1283" s="291"/>
    </row>
    <row r="1284" spans="1:22">
      <c r="A1284" s="216" t="s">
        <v>533</v>
      </c>
      <c r="B1284" s="312">
        <v>1040401000</v>
      </c>
      <c r="C1284" s="237" t="s">
        <v>631</v>
      </c>
      <c r="D1284" s="224"/>
      <c r="E1284" s="220" t="s">
        <v>1219</v>
      </c>
      <c r="F1284" s="221" t="s">
        <v>1220</v>
      </c>
      <c r="G1284" s="222" t="str">
        <f t="shared" si="19"/>
        <v>Stapler, Stapler w/remover, heavy duty</v>
      </c>
      <c r="H1284" s="223"/>
      <c r="I1284" s="253">
        <v>2</v>
      </c>
      <c r="J1284" s="254" t="s">
        <v>576</v>
      </c>
      <c r="K1284" s="261">
        <v>300</v>
      </c>
      <c r="L1284" s="256">
        <f>Table260616263656667686970717273747577787980818283757_34[[#This Row],[unit Price]]*Table260616263656667686970717273747577787980818283757_34[[#This Row],[TOTAL QUANTITY
(2021 Proposal)]]</f>
        <v>600</v>
      </c>
      <c r="M1284" s="257"/>
      <c r="N1284" s="258" t="s">
        <v>55</v>
      </c>
      <c r="O1284" s="259">
        <v>1</v>
      </c>
      <c r="P1284" s="260">
        <v>300</v>
      </c>
      <c r="Q1284" s="288">
        <v>1</v>
      </c>
      <c r="R1284" s="258">
        <v>300</v>
      </c>
      <c r="S1284" s="259"/>
      <c r="T1284" s="289" t="s">
        <v>55</v>
      </c>
      <c r="U1284" s="290"/>
      <c r="V1284" s="291"/>
    </row>
    <row r="1285" spans="1:22">
      <c r="A1285" s="216" t="s">
        <v>67</v>
      </c>
      <c r="B1285" s="312">
        <v>1040401000</v>
      </c>
      <c r="C1285" s="237" t="s">
        <v>631</v>
      </c>
      <c r="D1285" s="224"/>
      <c r="E1285" s="220" t="s">
        <v>1219</v>
      </c>
      <c r="F1285" s="221" t="s">
        <v>1220</v>
      </c>
      <c r="G1285" s="222" t="str">
        <f t="shared" si="19"/>
        <v>Stapler, Stapler w/remover, heavy duty</v>
      </c>
      <c r="H1285" s="223">
        <v>1</v>
      </c>
      <c r="I1285" s="253">
        <v>2</v>
      </c>
      <c r="J1285" s="254" t="s">
        <v>576</v>
      </c>
      <c r="K1285" s="261">
        <v>300</v>
      </c>
      <c r="L1285" s="256">
        <f>Table260616263656667686970717273747577787980818283757_34[[#This Row],[unit Price]]*Table260616263656667686970717273747577787980818283757_34[[#This Row],[TOTAL QUANTITY
(2021 Proposal)]]</f>
        <v>600</v>
      </c>
      <c r="M1285" s="257">
        <v>1</v>
      </c>
      <c r="N1285" s="258">
        <v>300</v>
      </c>
      <c r="O1285" s="259">
        <v>1</v>
      </c>
      <c r="P1285" s="260">
        <v>300</v>
      </c>
      <c r="Q1285" s="288"/>
      <c r="R1285" s="258" t="s">
        <v>55</v>
      </c>
      <c r="S1285" s="259"/>
      <c r="T1285" s="289" t="s">
        <v>55</v>
      </c>
      <c r="U1285" s="290"/>
      <c r="V1285" s="291"/>
    </row>
    <row r="1286" spans="1:22">
      <c r="A1286" s="216" t="s">
        <v>33</v>
      </c>
      <c r="B1286" s="312">
        <v>1040401000</v>
      </c>
      <c r="C1286" s="237" t="s">
        <v>631</v>
      </c>
      <c r="D1286" s="224"/>
      <c r="E1286" s="220" t="s">
        <v>1219</v>
      </c>
      <c r="F1286" s="221" t="s">
        <v>1220</v>
      </c>
      <c r="G1286" s="222" t="str">
        <f t="shared" si="19"/>
        <v>Stapler, Stapler w/remover, heavy duty</v>
      </c>
      <c r="H1286" s="223"/>
      <c r="I1286" s="253">
        <v>1</v>
      </c>
      <c r="J1286" s="254" t="s">
        <v>576</v>
      </c>
      <c r="K1286" s="261">
        <v>300</v>
      </c>
      <c r="L1286" s="256">
        <f>Table260616263656667686970717273747577787980818283757_34[[#This Row],[unit Price]]*Table260616263656667686970717273747577787980818283757_34[[#This Row],[TOTAL QUANTITY
(2021 Proposal)]]</f>
        <v>300</v>
      </c>
      <c r="M1286" s="257">
        <v>1</v>
      </c>
      <c r="N1286" s="258">
        <v>300</v>
      </c>
      <c r="O1286" s="259"/>
      <c r="P1286" s="260" t="s">
        <v>55</v>
      </c>
      <c r="Q1286" s="288"/>
      <c r="R1286" s="258" t="s">
        <v>55</v>
      </c>
      <c r="S1286" s="259"/>
      <c r="T1286" s="289" t="s">
        <v>55</v>
      </c>
      <c r="U1286" s="290"/>
      <c r="V1286" s="291"/>
    </row>
    <row r="1287" spans="1:22">
      <c r="A1287" s="216" t="s">
        <v>72</v>
      </c>
      <c r="B1287" s="312">
        <v>1040401000</v>
      </c>
      <c r="C1287" s="237" t="s">
        <v>631</v>
      </c>
      <c r="D1287" s="224"/>
      <c r="E1287" s="220" t="s">
        <v>1219</v>
      </c>
      <c r="F1287" s="221" t="s">
        <v>1220</v>
      </c>
      <c r="G1287" s="222" t="str">
        <f t="shared" si="19"/>
        <v>Stapler, Stapler w/remover, heavy duty</v>
      </c>
      <c r="H1287" s="223"/>
      <c r="I1287" s="253">
        <v>1</v>
      </c>
      <c r="J1287" s="254" t="s">
        <v>576</v>
      </c>
      <c r="K1287" s="261">
        <v>300</v>
      </c>
      <c r="L1287" s="256">
        <f>Table260616263656667686970717273747577787980818283757_34[[#This Row],[unit Price]]*Table260616263656667686970717273747577787980818283757_34[[#This Row],[TOTAL QUANTITY
(2021 Proposal)]]</f>
        <v>300</v>
      </c>
      <c r="M1287" s="257">
        <v>1</v>
      </c>
      <c r="N1287" s="258">
        <v>300</v>
      </c>
      <c r="O1287" s="259"/>
      <c r="P1287" s="260" t="s">
        <v>55</v>
      </c>
      <c r="Q1287" s="288"/>
      <c r="R1287" s="258" t="s">
        <v>55</v>
      </c>
      <c r="S1287" s="259"/>
      <c r="T1287" s="289" t="s">
        <v>55</v>
      </c>
      <c r="U1287" s="290"/>
      <c r="V1287" s="291"/>
    </row>
    <row r="1288" spans="1:22">
      <c r="A1288" s="216" t="s">
        <v>58</v>
      </c>
      <c r="B1288" s="312">
        <v>1040401000</v>
      </c>
      <c r="C1288" s="237" t="s">
        <v>631</v>
      </c>
      <c r="D1288" s="224"/>
      <c r="E1288" s="220" t="s">
        <v>1219</v>
      </c>
      <c r="F1288" s="221" t="s">
        <v>1220</v>
      </c>
      <c r="G1288" s="222" t="str">
        <f t="shared" si="19"/>
        <v>Stapler, Stapler w/remover, heavy duty</v>
      </c>
      <c r="H1288" s="223"/>
      <c r="I1288" s="253">
        <v>2</v>
      </c>
      <c r="J1288" s="254" t="s">
        <v>576</v>
      </c>
      <c r="K1288" s="261">
        <v>600</v>
      </c>
      <c r="L1288" s="256">
        <f>Table260616263656667686970717273747577787980818283757_34[[#This Row],[unit Price]]*Table260616263656667686970717273747577787980818283757_34[[#This Row],[TOTAL QUANTITY
(2021 Proposal)]]</f>
        <v>1200</v>
      </c>
      <c r="M1288" s="257"/>
      <c r="N1288" s="258"/>
      <c r="O1288" s="259"/>
      <c r="P1288" s="260"/>
      <c r="Q1288" s="288"/>
      <c r="R1288" s="258"/>
      <c r="S1288" s="259"/>
      <c r="T1288" s="289"/>
      <c r="U1288" s="290"/>
      <c r="V1288" s="291"/>
    </row>
    <row r="1289" spans="1:22">
      <c r="A1289" s="216" t="s">
        <v>73</v>
      </c>
      <c r="B1289" s="312">
        <v>1040401000</v>
      </c>
      <c r="C1289" s="237" t="s">
        <v>631</v>
      </c>
      <c r="D1289" s="224"/>
      <c r="E1289" s="220" t="s">
        <v>1219</v>
      </c>
      <c r="F1289" s="221" t="s">
        <v>1220</v>
      </c>
      <c r="G1289" s="222" t="str">
        <f t="shared" si="19"/>
        <v>Stapler, Stapler w/remover, heavy duty</v>
      </c>
      <c r="H1289" s="223"/>
      <c r="I1289" s="253">
        <v>6</v>
      </c>
      <c r="J1289" s="254" t="s">
        <v>576</v>
      </c>
      <c r="K1289" s="261">
        <v>300</v>
      </c>
      <c r="L1289" s="256">
        <f>Table260616263656667686970717273747577787980818283757_34[[#This Row],[unit Price]]*Table260616263656667686970717273747577787980818283757_34[[#This Row],[TOTAL QUANTITY
(2021 Proposal)]]</f>
        <v>1800</v>
      </c>
      <c r="M1289" s="257">
        <v>6</v>
      </c>
      <c r="N1289" s="258">
        <v>300</v>
      </c>
      <c r="O1289" s="259"/>
      <c r="P1289" s="260" t="s">
        <v>55</v>
      </c>
      <c r="Q1289" s="288"/>
      <c r="R1289" s="258" t="s">
        <v>55</v>
      </c>
      <c r="S1289" s="259"/>
      <c r="T1289" s="289" t="s">
        <v>55</v>
      </c>
      <c r="U1289" s="290"/>
      <c r="V1289" s="291"/>
    </row>
    <row r="1290" spans="1:22">
      <c r="A1290" s="216" t="s">
        <v>57</v>
      </c>
      <c r="B1290" s="312">
        <v>1040502000</v>
      </c>
      <c r="C1290" s="229" t="s">
        <v>1200</v>
      </c>
      <c r="D1290" s="219"/>
      <c r="E1290" s="220" t="s">
        <v>1221</v>
      </c>
      <c r="F1290" s="221" t="s">
        <v>1222</v>
      </c>
      <c r="G1290" s="222" t="str">
        <f t="shared" si="19"/>
        <v>Steel Rack, Boltless, 4 layers</v>
      </c>
      <c r="H1290" s="223"/>
      <c r="I1290" s="253">
        <v>4</v>
      </c>
      <c r="J1290" s="254" t="s">
        <v>36</v>
      </c>
      <c r="K1290" s="255">
        <v>4500</v>
      </c>
      <c r="L1290" s="256">
        <f>Table260616263656667686970717273747577787980818283757_34[[#This Row],[unit Price]]*Table260616263656667686970717273747577787980818283757_34[[#This Row],[TOTAL QUANTITY
(2021 Proposal)]]</f>
        <v>18000</v>
      </c>
      <c r="M1290" s="257">
        <v>1</v>
      </c>
      <c r="N1290" s="258">
        <v>4500</v>
      </c>
      <c r="O1290" s="259"/>
      <c r="P1290" s="260"/>
      <c r="Q1290" s="288"/>
      <c r="R1290" s="258"/>
      <c r="S1290" s="259"/>
      <c r="T1290" s="289"/>
      <c r="U1290" s="290"/>
      <c r="V1290" s="291"/>
    </row>
    <row r="1291" spans="1:22">
      <c r="A1291" s="216" t="s">
        <v>522</v>
      </c>
      <c r="B1291" s="312">
        <v>1040502000</v>
      </c>
      <c r="C1291" s="229" t="s">
        <v>1200</v>
      </c>
      <c r="D1291" s="219"/>
      <c r="E1291" s="220" t="s">
        <v>1221</v>
      </c>
      <c r="F1291" s="221" t="s">
        <v>1222</v>
      </c>
      <c r="G1291" s="222" t="str">
        <f t="shared" si="19"/>
        <v>Steel Rack, Boltless, 4 layers</v>
      </c>
      <c r="H1291" s="223"/>
      <c r="I1291" s="253">
        <v>5</v>
      </c>
      <c r="J1291" s="254" t="s">
        <v>36</v>
      </c>
      <c r="K1291" s="255">
        <v>4500</v>
      </c>
      <c r="L1291" s="256">
        <f>Table260616263656667686970717273747577787980818283757_34[[#This Row],[unit Price]]*Table260616263656667686970717273747577787980818283757_34[[#This Row],[TOTAL QUANTITY
(2021 Proposal)]]</f>
        <v>22500</v>
      </c>
      <c r="M1291" s="257">
        <v>5</v>
      </c>
      <c r="N1291" s="258">
        <v>22500</v>
      </c>
      <c r="O1291" s="259"/>
      <c r="P1291" s="260"/>
      <c r="Q1291" s="288"/>
      <c r="R1291" s="258"/>
      <c r="S1291" s="259"/>
      <c r="T1291" s="289"/>
      <c r="U1291" s="290"/>
      <c r="V1291" s="291"/>
    </row>
    <row r="1292" spans="1:22">
      <c r="A1292" s="216" t="s">
        <v>50</v>
      </c>
      <c r="B1292" s="312">
        <v>1040401000</v>
      </c>
      <c r="C1292" s="237" t="s">
        <v>631</v>
      </c>
      <c r="D1292" s="224"/>
      <c r="E1292" s="220" t="s">
        <v>1223</v>
      </c>
      <c r="F1292" s="221" t="s">
        <v>1224</v>
      </c>
      <c r="G1292" s="222" t="str">
        <f t="shared" ref="G1292:G1355" si="20">CONCATENATE(E1292,", ",F1292,)</f>
        <v>Tape Dispenser, Tape Dispenser, HD</v>
      </c>
      <c r="H1292" s="223"/>
      <c r="I1292" s="253">
        <v>1</v>
      </c>
      <c r="J1292" s="254" t="s">
        <v>576</v>
      </c>
      <c r="K1292" s="261">
        <v>200</v>
      </c>
      <c r="L1292" s="256">
        <f>Table260616263656667686970717273747577787980818283757_34[[#This Row],[unit Price]]*Table260616263656667686970717273747577787980818283757_34[[#This Row],[TOTAL QUANTITY
(2021 Proposal)]]</f>
        <v>200</v>
      </c>
      <c r="M1292" s="257">
        <v>1</v>
      </c>
      <c r="N1292" s="258">
        <v>200</v>
      </c>
      <c r="O1292" s="259"/>
      <c r="P1292" s="260" t="s">
        <v>55</v>
      </c>
      <c r="Q1292" s="288"/>
      <c r="R1292" s="258" t="s">
        <v>55</v>
      </c>
      <c r="S1292" s="259"/>
      <c r="T1292" s="289" t="s">
        <v>55</v>
      </c>
      <c r="U1292" s="290"/>
      <c r="V1292" s="291"/>
    </row>
    <row r="1293" spans="1:22">
      <c r="A1293" s="216" t="s">
        <v>56</v>
      </c>
      <c r="B1293" s="312">
        <v>1040401000</v>
      </c>
      <c r="C1293" s="237" t="s">
        <v>631</v>
      </c>
      <c r="D1293" s="224"/>
      <c r="E1293" s="220" t="s">
        <v>1223</v>
      </c>
      <c r="F1293" s="221" t="s">
        <v>1224</v>
      </c>
      <c r="G1293" s="222" t="str">
        <f t="shared" si="20"/>
        <v>Tape Dispenser, Tape Dispenser, HD</v>
      </c>
      <c r="H1293" s="223"/>
      <c r="I1293" s="253">
        <v>1</v>
      </c>
      <c r="J1293" s="254" t="s">
        <v>576</v>
      </c>
      <c r="K1293" s="261">
        <v>200</v>
      </c>
      <c r="L1293" s="256">
        <f>Table260616263656667686970717273747577787980818283757_34[[#This Row],[unit Price]]*Table260616263656667686970717273747577787980818283757_34[[#This Row],[TOTAL QUANTITY
(2021 Proposal)]]</f>
        <v>200</v>
      </c>
      <c r="M1293" s="257">
        <v>1</v>
      </c>
      <c r="N1293" s="258">
        <v>200</v>
      </c>
      <c r="O1293" s="259"/>
      <c r="P1293" s="260" t="s">
        <v>55</v>
      </c>
      <c r="Q1293" s="288"/>
      <c r="R1293" s="258" t="s">
        <v>55</v>
      </c>
      <c r="S1293" s="259"/>
      <c r="T1293" s="289" t="s">
        <v>55</v>
      </c>
      <c r="U1293" s="290"/>
      <c r="V1293" s="291"/>
    </row>
    <row r="1294" spans="1:22">
      <c r="A1294" s="216" t="s">
        <v>510</v>
      </c>
      <c r="B1294" s="312">
        <v>1040401000</v>
      </c>
      <c r="C1294" s="237" t="s">
        <v>631</v>
      </c>
      <c r="D1294" s="224"/>
      <c r="E1294" s="220" t="s">
        <v>1223</v>
      </c>
      <c r="F1294" s="221" t="s">
        <v>1224</v>
      </c>
      <c r="G1294" s="222" t="str">
        <f t="shared" si="20"/>
        <v>Tape Dispenser, Tape Dispenser, HD</v>
      </c>
      <c r="H1294" s="223"/>
      <c r="I1294" s="253">
        <v>1</v>
      </c>
      <c r="J1294" s="254" t="s">
        <v>576</v>
      </c>
      <c r="K1294" s="261">
        <v>200</v>
      </c>
      <c r="L1294" s="256">
        <f>Table260616263656667686970717273747577787980818283757_34[[#This Row],[unit Price]]*Table260616263656667686970717273747577787980818283757_34[[#This Row],[TOTAL QUANTITY
(2021 Proposal)]]</f>
        <v>200</v>
      </c>
      <c r="M1294" s="257">
        <v>1</v>
      </c>
      <c r="N1294" s="258">
        <v>200</v>
      </c>
      <c r="O1294" s="259"/>
      <c r="P1294" s="260" t="s">
        <v>55</v>
      </c>
      <c r="Q1294" s="288"/>
      <c r="R1294" s="258" t="s">
        <v>55</v>
      </c>
      <c r="S1294" s="259"/>
      <c r="T1294" s="289" t="s">
        <v>55</v>
      </c>
      <c r="U1294" s="290"/>
      <c r="V1294" s="291"/>
    </row>
    <row r="1295" spans="1:22">
      <c r="A1295" s="216" t="s">
        <v>62</v>
      </c>
      <c r="B1295" s="312">
        <v>1040401000</v>
      </c>
      <c r="C1295" s="237" t="s">
        <v>631</v>
      </c>
      <c r="D1295" s="224"/>
      <c r="E1295" s="220" t="s">
        <v>1223</v>
      </c>
      <c r="F1295" s="221" t="s">
        <v>1224</v>
      </c>
      <c r="G1295" s="222" t="str">
        <f t="shared" si="20"/>
        <v>Tape Dispenser, Tape Dispenser, HD</v>
      </c>
      <c r="H1295" s="223"/>
      <c r="I1295" s="253">
        <v>2</v>
      </c>
      <c r="J1295" s="262" t="s">
        <v>576</v>
      </c>
      <c r="K1295" s="263">
        <v>200</v>
      </c>
      <c r="L1295" s="256">
        <f>Table260616263656667686970717273747577787980818283757_34[[#This Row],[unit Price]]*Table260616263656667686970717273747577787980818283757_34[[#This Row],[TOTAL QUANTITY
(2021 Proposal)]]</f>
        <v>400</v>
      </c>
      <c r="M1295" s="266">
        <v>2</v>
      </c>
      <c r="N1295" s="258">
        <v>400</v>
      </c>
      <c r="O1295" s="267"/>
      <c r="P1295" s="260" t="s">
        <v>55</v>
      </c>
      <c r="Q1295" s="294"/>
      <c r="R1295" s="258" t="s">
        <v>55</v>
      </c>
      <c r="S1295" s="309"/>
      <c r="T1295" s="289" t="s">
        <v>55</v>
      </c>
      <c r="U1295" s="290"/>
      <c r="V1295" s="291"/>
    </row>
    <row r="1296" spans="1:22">
      <c r="A1296" s="216" t="s">
        <v>63</v>
      </c>
      <c r="B1296" s="312">
        <v>1040401000</v>
      </c>
      <c r="C1296" s="237" t="s">
        <v>631</v>
      </c>
      <c r="D1296" s="224"/>
      <c r="E1296" s="220" t="s">
        <v>1223</v>
      </c>
      <c r="F1296" s="221" t="s">
        <v>1224</v>
      </c>
      <c r="G1296" s="222" t="str">
        <f t="shared" si="20"/>
        <v>Tape Dispenser, Tape Dispenser, HD</v>
      </c>
      <c r="H1296" s="227"/>
      <c r="I1296" s="268">
        <v>8</v>
      </c>
      <c r="J1296" s="269" t="s">
        <v>576</v>
      </c>
      <c r="K1296" s="270">
        <v>200</v>
      </c>
      <c r="L1296" s="256">
        <f>Table260616263656667686970717273747577787980818283757_34[[#This Row],[unit Price]]*Table260616263656667686970717273747577787980818283757_34[[#This Row],[TOTAL QUANTITY
(2021 Proposal)]]</f>
        <v>1600</v>
      </c>
      <c r="M1296" s="271">
        <v>2</v>
      </c>
      <c r="N1296" s="258">
        <v>400</v>
      </c>
      <c r="O1296" s="272">
        <v>2</v>
      </c>
      <c r="P1296" s="260">
        <v>400</v>
      </c>
      <c r="Q1296" s="296">
        <v>2</v>
      </c>
      <c r="R1296" s="258">
        <v>400</v>
      </c>
      <c r="S1296" s="272">
        <v>2</v>
      </c>
      <c r="T1296" s="289">
        <v>400</v>
      </c>
      <c r="U1296" s="290"/>
      <c r="V1296" s="291"/>
    </row>
    <row r="1297" spans="1:22">
      <c r="A1297" s="216" t="s">
        <v>66</v>
      </c>
      <c r="B1297" s="312">
        <v>1040401000</v>
      </c>
      <c r="C1297" s="237" t="s">
        <v>631</v>
      </c>
      <c r="D1297" s="224"/>
      <c r="E1297" s="220" t="s">
        <v>1223</v>
      </c>
      <c r="F1297" s="221" t="s">
        <v>1224</v>
      </c>
      <c r="G1297" s="222" t="str">
        <f t="shared" si="20"/>
        <v>Tape Dispenser, Tape Dispenser, HD</v>
      </c>
      <c r="H1297" s="223">
        <v>0</v>
      </c>
      <c r="I1297" s="253">
        <v>1</v>
      </c>
      <c r="J1297" s="254" t="s">
        <v>576</v>
      </c>
      <c r="K1297" s="261">
        <v>200</v>
      </c>
      <c r="L1297" s="256">
        <f>Table260616263656667686970717273747577787980818283757_34[[#This Row],[unit Price]]*Table260616263656667686970717273747577787980818283757_34[[#This Row],[TOTAL QUANTITY
(2021 Proposal)]]</f>
        <v>200</v>
      </c>
      <c r="M1297" s="257">
        <v>1</v>
      </c>
      <c r="N1297" s="258">
        <v>200</v>
      </c>
      <c r="O1297" s="259"/>
      <c r="P1297" s="260" t="s">
        <v>55</v>
      </c>
      <c r="Q1297" s="288"/>
      <c r="R1297" s="258" t="s">
        <v>55</v>
      </c>
      <c r="S1297" s="259"/>
      <c r="T1297" s="289" t="s">
        <v>55</v>
      </c>
      <c r="U1297" s="290"/>
      <c r="V1297" s="291"/>
    </row>
    <row r="1298" spans="1:22">
      <c r="A1298" s="216" t="s">
        <v>70</v>
      </c>
      <c r="B1298" s="312">
        <v>1040401000</v>
      </c>
      <c r="C1298" s="237" t="s">
        <v>631</v>
      </c>
      <c r="D1298" s="224"/>
      <c r="E1298" s="220" t="s">
        <v>1223</v>
      </c>
      <c r="F1298" s="221" t="s">
        <v>1224</v>
      </c>
      <c r="G1298" s="222" t="str">
        <f t="shared" si="20"/>
        <v>Tape Dispenser, Tape Dispenser, HD</v>
      </c>
      <c r="H1298" s="223"/>
      <c r="I1298" s="253">
        <v>1</v>
      </c>
      <c r="J1298" s="254" t="s">
        <v>576</v>
      </c>
      <c r="K1298" s="261">
        <v>200</v>
      </c>
      <c r="L1298" s="256">
        <f>Table260616263656667686970717273747577787980818283757_34[[#This Row],[unit Price]]*Table260616263656667686970717273747577787980818283757_34[[#This Row],[TOTAL QUANTITY
(2021 Proposal)]]</f>
        <v>200</v>
      </c>
      <c r="M1298" s="257">
        <v>1</v>
      </c>
      <c r="N1298" s="258">
        <v>200</v>
      </c>
      <c r="O1298" s="259"/>
      <c r="P1298" s="260" t="s">
        <v>55</v>
      </c>
      <c r="Q1298" s="288"/>
      <c r="R1298" s="258" t="s">
        <v>55</v>
      </c>
      <c r="S1298" s="259"/>
      <c r="T1298" s="289" t="s">
        <v>55</v>
      </c>
      <c r="U1298" s="290"/>
      <c r="V1298" s="291"/>
    </row>
    <row r="1299" spans="1:22">
      <c r="A1299" s="216" t="s">
        <v>33</v>
      </c>
      <c r="B1299" s="312">
        <v>1040401000</v>
      </c>
      <c r="C1299" s="237" t="s">
        <v>631</v>
      </c>
      <c r="D1299" s="224"/>
      <c r="E1299" s="220" t="s">
        <v>1223</v>
      </c>
      <c r="F1299" s="221" t="s">
        <v>1224</v>
      </c>
      <c r="G1299" s="222" t="str">
        <f t="shared" si="20"/>
        <v>Tape Dispenser, Tape Dispenser, HD</v>
      </c>
      <c r="H1299" s="223"/>
      <c r="I1299" s="253">
        <v>1</v>
      </c>
      <c r="J1299" s="254" t="s">
        <v>576</v>
      </c>
      <c r="K1299" s="261">
        <v>200</v>
      </c>
      <c r="L1299" s="256">
        <f>Table260616263656667686970717273747577787980818283757_34[[#This Row],[unit Price]]*Table260616263656667686970717273747577787980818283757_34[[#This Row],[TOTAL QUANTITY
(2021 Proposal)]]</f>
        <v>200</v>
      </c>
      <c r="M1299" s="257">
        <v>1</v>
      </c>
      <c r="N1299" s="258">
        <v>200</v>
      </c>
      <c r="O1299" s="259"/>
      <c r="P1299" s="260" t="s">
        <v>55</v>
      </c>
      <c r="Q1299" s="288"/>
      <c r="R1299" s="258" t="s">
        <v>55</v>
      </c>
      <c r="S1299" s="259"/>
      <c r="T1299" s="289" t="s">
        <v>55</v>
      </c>
      <c r="U1299" s="290"/>
      <c r="V1299" s="291"/>
    </row>
    <row r="1300" spans="1:22">
      <c r="A1300" s="216" t="s">
        <v>72</v>
      </c>
      <c r="B1300" s="312">
        <v>1040401000</v>
      </c>
      <c r="C1300" s="237" t="s">
        <v>631</v>
      </c>
      <c r="D1300" s="224"/>
      <c r="E1300" s="220" t="s">
        <v>1223</v>
      </c>
      <c r="F1300" s="221" t="s">
        <v>1224</v>
      </c>
      <c r="G1300" s="222" t="str">
        <f t="shared" si="20"/>
        <v>Tape Dispenser, Tape Dispenser, HD</v>
      </c>
      <c r="H1300" s="223"/>
      <c r="I1300" s="253">
        <v>1</v>
      </c>
      <c r="J1300" s="254" t="s">
        <v>576</v>
      </c>
      <c r="K1300" s="261">
        <v>200</v>
      </c>
      <c r="L1300" s="256">
        <f>Table260616263656667686970717273747577787980818283757_34[[#This Row],[unit Price]]*Table260616263656667686970717273747577787980818283757_34[[#This Row],[TOTAL QUANTITY
(2021 Proposal)]]</f>
        <v>200</v>
      </c>
      <c r="M1300" s="257">
        <v>1</v>
      </c>
      <c r="N1300" s="258">
        <v>200</v>
      </c>
      <c r="O1300" s="259"/>
      <c r="P1300" s="260" t="s">
        <v>55</v>
      </c>
      <c r="Q1300" s="288"/>
      <c r="R1300" s="258" t="s">
        <v>55</v>
      </c>
      <c r="S1300" s="259"/>
      <c r="T1300" s="289" t="s">
        <v>55</v>
      </c>
      <c r="U1300" s="290"/>
      <c r="V1300" s="291"/>
    </row>
    <row r="1301" spans="1:22">
      <c r="A1301" s="216" t="s">
        <v>66</v>
      </c>
      <c r="B1301" s="312">
        <v>1040502000</v>
      </c>
      <c r="C1301" s="237" t="s">
        <v>1200</v>
      </c>
      <c r="D1301" s="224"/>
      <c r="E1301" s="220" t="s">
        <v>1225</v>
      </c>
      <c r="F1301" s="221" t="s">
        <v>1226</v>
      </c>
      <c r="G1301" s="222" t="str">
        <f t="shared" si="20"/>
        <v>TV, 28 inches LED curve monitor</v>
      </c>
      <c r="H1301" s="223">
        <v>0</v>
      </c>
      <c r="I1301" s="253">
        <v>1</v>
      </c>
      <c r="J1301" s="254" t="s">
        <v>44</v>
      </c>
      <c r="K1301" s="261">
        <v>10000</v>
      </c>
      <c r="L1301" s="256">
        <f>Table260616263656667686970717273747577787980818283757_34[[#This Row],[unit Price]]*Table260616263656667686970717273747577787980818283757_34[[#This Row],[TOTAL QUANTITY
(2021 Proposal)]]</f>
        <v>10000</v>
      </c>
      <c r="M1301" s="257">
        <v>1</v>
      </c>
      <c r="N1301" s="258">
        <v>10000</v>
      </c>
      <c r="O1301" s="259"/>
      <c r="P1301" s="260" t="s">
        <v>55</v>
      </c>
      <c r="Q1301" s="288"/>
      <c r="R1301" s="258" t="s">
        <v>55</v>
      </c>
      <c r="S1301" s="259"/>
      <c r="T1301" s="289" t="s">
        <v>55</v>
      </c>
      <c r="U1301" s="290"/>
      <c r="V1301" s="291"/>
    </row>
    <row r="1302" spans="1:22">
      <c r="A1302" s="216" t="s">
        <v>66</v>
      </c>
      <c r="B1302" s="312">
        <v>1040502000</v>
      </c>
      <c r="C1302" s="237" t="s">
        <v>1200</v>
      </c>
      <c r="D1302" s="224"/>
      <c r="E1302" s="220" t="s">
        <v>1227</v>
      </c>
      <c r="F1302" s="221" t="s">
        <v>1228</v>
      </c>
      <c r="G1302" s="222" t="str">
        <f t="shared" si="20"/>
        <v>TV Stand, Movable floor TV stand</v>
      </c>
      <c r="H1302" s="223">
        <v>0</v>
      </c>
      <c r="I1302" s="253">
        <v>1</v>
      </c>
      <c r="J1302" s="254" t="s">
        <v>44</v>
      </c>
      <c r="K1302" s="261">
        <v>6000</v>
      </c>
      <c r="L1302" s="256">
        <f>Table260616263656667686970717273747577787980818283757_34[[#This Row],[unit Price]]*Table260616263656667686970717273747577787980818283757_34[[#This Row],[TOTAL QUANTITY
(2021 Proposal)]]</f>
        <v>6000</v>
      </c>
      <c r="M1302" s="257">
        <v>1</v>
      </c>
      <c r="N1302" s="258">
        <v>6000</v>
      </c>
      <c r="O1302" s="259"/>
      <c r="P1302" s="260" t="s">
        <v>55</v>
      </c>
      <c r="Q1302" s="288"/>
      <c r="R1302" s="258" t="s">
        <v>55</v>
      </c>
      <c r="S1302" s="259"/>
      <c r="T1302" s="289" t="s">
        <v>55</v>
      </c>
      <c r="U1302" s="290"/>
      <c r="V1302" s="291"/>
    </row>
    <row r="1303" spans="1:22">
      <c r="A1303" s="216" t="s">
        <v>58</v>
      </c>
      <c r="B1303" s="312">
        <v>1040502000</v>
      </c>
      <c r="C1303" s="237" t="s">
        <v>1200</v>
      </c>
      <c r="D1303" s="224"/>
      <c r="E1303" s="220" t="s">
        <v>1227</v>
      </c>
      <c r="F1303" s="221" t="s">
        <v>1228</v>
      </c>
      <c r="G1303" s="222" t="str">
        <f t="shared" si="20"/>
        <v>TV Stand, Movable floor TV stand</v>
      </c>
      <c r="H1303" s="223">
        <v>0</v>
      </c>
      <c r="I1303" s="253">
        <v>1</v>
      </c>
      <c r="J1303" s="254" t="s">
        <v>44</v>
      </c>
      <c r="K1303" s="261">
        <v>6000</v>
      </c>
      <c r="L1303" s="256">
        <f>Table260616263656667686970717273747577787980818283757_34[[#This Row],[unit Price]]*Table260616263656667686970717273747577787980818283757_34[[#This Row],[TOTAL QUANTITY
(2021 Proposal)]]</f>
        <v>6000</v>
      </c>
      <c r="M1303" s="257">
        <v>1</v>
      </c>
      <c r="N1303" s="258">
        <v>6000</v>
      </c>
      <c r="O1303" s="259"/>
      <c r="P1303" s="260"/>
      <c r="Q1303" s="288"/>
      <c r="R1303" s="258"/>
      <c r="S1303" s="259"/>
      <c r="T1303" s="289"/>
      <c r="U1303" s="290"/>
      <c r="V1303" s="291"/>
    </row>
    <row r="1304" spans="1:22">
      <c r="A1304" s="216" t="s">
        <v>50</v>
      </c>
      <c r="B1304" s="312">
        <v>1040502000</v>
      </c>
      <c r="C1304" s="237" t="s">
        <v>1200</v>
      </c>
      <c r="D1304" s="224"/>
      <c r="E1304" s="220" t="s">
        <v>1229</v>
      </c>
      <c r="F1304" s="221" t="s">
        <v>1230</v>
      </c>
      <c r="G1304" s="222" t="str">
        <f t="shared" si="20"/>
        <v>Voice Recorder, Digital Voice Recorder</v>
      </c>
      <c r="H1304" s="223"/>
      <c r="I1304" s="253">
        <v>1</v>
      </c>
      <c r="J1304" s="254" t="s">
        <v>44</v>
      </c>
      <c r="K1304" s="261">
        <v>6500</v>
      </c>
      <c r="L1304" s="256">
        <f>Table260616263656667686970717273747577787980818283757_34[[#This Row],[unit Price]]*Table260616263656667686970717273747577787980818283757_34[[#This Row],[TOTAL QUANTITY
(2021 Proposal)]]</f>
        <v>6500</v>
      </c>
      <c r="M1304" s="257">
        <v>1</v>
      </c>
      <c r="N1304" s="258">
        <v>6500</v>
      </c>
      <c r="O1304" s="259"/>
      <c r="P1304" s="260" t="s">
        <v>55</v>
      </c>
      <c r="Q1304" s="288"/>
      <c r="R1304" s="258" t="s">
        <v>55</v>
      </c>
      <c r="S1304" s="259"/>
      <c r="T1304" s="289" t="s">
        <v>55</v>
      </c>
      <c r="U1304" s="290"/>
      <c r="V1304" s="291"/>
    </row>
    <row r="1305" spans="1:22">
      <c r="A1305" s="216" t="s">
        <v>66</v>
      </c>
      <c r="B1305" s="312">
        <v>1040502000</v>
      </c>
      <c r="C1305" s="237" t="s">
        <v>1200</v>
      </c>
      <c r="D1305" s="224"/>
      <c r="E1305" s="220" t="s">
        <v>1229</v>
      </c>
      <c r="F1305" s="221" t="s">
        <v>1230</v>
      </c>
      <c r="G1305" s="222" t="str">
        <f t="shared" si="20"/>
        <v>Voice Recorder, Digital Voice Recorder</v>
      </c>
      <c r="H1305" s="223">
        <v>0</v>
      </c>
      <c r="I1305" s="253">
        <v>1</v>
      </c>
      <c r="J1305" s="254" t="s">
        <v>44</v>
      </c>
      <c r="K1305" s="261">
        <v>6500</v>
      </c>
      <c r="L1305" s="256">
        <f>Table260616263656667686970717273747577787980818283757_34[[#This Row],[unit Price]]*Table260616263656667686970717273747577787980818283757_34[[#This Row],[TOTAL QUANTITY
(2021 Proposal)]]</f>
        <v>6500</v>
      </c>
      <c r="M1305" s="257">
        <v>1</v>
      </c>
      <c r="N1305" s="258">
        <v>6500</v>
      </c>
      <c r="O1305" s="259"/>
      <c r="P1305" s="260" t="s">
        <v>55</v>
      </c>
      <c r="Q1305" s="288"/>
      <c r="R1305" s="258" t="s">
        <v>55</v>
      </c>
      <c r="S1305" s="259"/>
      <c r="T1305" s="289" t="s">
        <v>55</v>
      </c>
      <c r="U1305" s="290"/>
      <c r="V1305" s="291"/>
    </row>
    <row r="1306" spans="1:22">
      <c r="A1306" s="216" t="s">
        <v>50</v>
      </c>
      <c r="B1306" s="312">
        <v>1040502000</v>
      </c>
      <c r="C1306" s="237" t="s">
        <v>1200</v>
      </c>
      <c r="D1306" s="224"/>
      <c r="E1306" s="220" t="s">
        <v>1231</v>
      </c>
      <c r="F1306" s="221" t="s">
        <v>1231</v>
      </c>
      <c r="G1306" s="222" t="str">
        <f t="shared" si="20"/>
        <v>Wall Clock, Wall Clock</v>
      </c>
      <c r="H1306" s="223"/>
      <c r="I1306" s="253">
        <v>1</v>
      </c>
      <c r="J1306" s="254" t="s">
        <v>44</v>
      </c>
      <c r="K1306" s="261">
        <v>160</v>
      </c>
      <c r="L1306" s="256">
        <f>Table260616263656667686970717273747577787980818283757_34[[#This Row],[unit Price]]*Table260616263656667686970717273747577787980818283757_34[[#This Row],[TOTAL QUANTITY
(2021 Proposal)]]</f>
        <v>160</v>
      </c>
      <c r="M1306" s="257">
        <v>1</v>
      </c>
      <c r="N1306" s="258">
        <v>160</v>
      </c>
      <c r="O1306" s="259"/>
      <c r="P1306" s="260" t="s">
        <v>55</v>
      </c>
      <c r="Q1306" s="288"/>
      <c r="R1306" s="258" t="s">
        <v>55</v>
      </c>
      <c r="S1306" s="259"/>
      <c r="T1306" s="289" t="s">
        <v>55</v>
      </c>
      <c r="U1306" s="290"/>
      <c r="V1306" s="291"/>
    </row>
    <row r="1307" spans="1:22">
      <c r="A1307" s="216" t="s">
        <v>57</v>
      </c>
      <c r="B1307" s="312">
        <v>1040502000</v>
      </c>
      <c r="C1307" s="237" t="s">
        <v>1200</v>
      </c>
      <c r="D1307" s="224"/>
      <c r="E1307" s="220" t="s">
        <v>1231</v>
      </c>
      <c r="F1307" s="221" t="s">
        <v>1231</v>
      </c>
      <c r="G1307" s="222" t="str">
        <f t="shared" si="20"/>
        <v>Wall Clock, Wall Clock</v>
      </c>
      <c r="H1307" s="223">
        <v>0</v>
      </c>
      <c r="I1307" s="253">
        <v>1</v>
      </c>
      <c r="J1307" s="254" t="s">
        <v>44</v>
      </c>
      <c r="K1307" s="261">
        <v>160</v>
      </c>
      <c r="L1307" s="256">
        <f>Table260616263656667686970717273747577787980818283757_34[[#This Row],[unit Price]]*Table260616263656667686970717273747577787980818283757_34[[#This Row],[TOTAL QUANTITY
(2021 Proposal)]]</f>
        <v>160</v>
      </c>
      <c r="M1307" s="257">
        <v>1</v>
      </c>
      <c r="N1307" s="258">
        <v>160</v>
      </c>
      <c r="O1307" s="259"/>
      <c r="P1307" s="260" t="s">
        <v>55</v>
      </c>
      <c r="Q1307" s="288"/>
      <c r="R1307" s="258" t="s">
        <v>55</v>
      </c>
      <c r="S1307" s="259"/>
      <c r="T1307" s="289" t="s">
        <v>55</v>
      </c>
      <c r="U1307" s="290"/>
      <c r="V1307" s="291"/>
    </row>
    <row r="1308" spans="1:22">
      <c r="A1308" s="216" t="s">
        <v>510</v>
      </c>
      <c r="B1308" s="312">
        <v>1040502000</v>
      </c>
      <c r="C1308" s="237" t="s">
        <v>1200</v>
      </c>
      <c r="D1308" s="224"/>
      <c r="E1308" s="220" t="s">
        <v>1231</v>
      </c>
      <c r="F1308" s="221" t="s">
        <v>1231</v>
      </c>
      <c r="G1308" s="222" t="str">
        <f t="shared" si="20"/>
        <v>Wall Clock, Wall Clock</v>
      </c>
      <c r="H1308" s="223"/>
      <c r="I1308" s="253">
        <v>1</v>
      </c>
      <c r="J1308" s="254" t="s">
        <v>44</v>
      </c>
      <c r="K1308" s="261">
        <v>160</v>
      </c>
      <c r="L1308" s="256">
        <f>Table260616263656667686970717273747577787980818283757_34[[#This Row],[unit Price]]*Table260616263656667686970717273747577787980818283757_34[[#This Row],[TOTAL QUANTITY
(2021 Proposal)]]</f>
        <v>160</v>
      </c>
      <c r="M1308" s="257">
        <v>1</v>
      </c>
      <c r="N1308" s="258">
        <v>160</v>
      </c>
      <c r="O1308" s="259"/>
      <c r="P1308" s="260" t="s">
        <v>55</v>
      </c>
      <c r="Q1308" s="288"/>
      <c r="R1308" s="258" t="s">
        <v>55</v>
      </c>
      <c r="S1308" s="259"/>
      <c r="T1308" s="289" t="s">
        <v>55</v>
      </c>
      <c r="U1308" s="290"/>
      <c r="V1308" s="291"/>
    </row>
    <row r="1309" spans="1:22">
      <c r="A1309" s="216" t="s">
        <v>62</v>
      </c>
      <c r="B1309" s="312">
        <v>1040502000</v>
      </c>
      <c r="C1309" s="237" t="s">
        <v>1200</v>
      </c>
      <c r="D1309" s="224"/>
      <c r="E1309" s="220" t="s">
        <v>1231</v>
      </c>
      <c r="F1309" s="221" t="s">
        <v>1231</v>
      </c>
      <c r="G1309" s="222" t="str">
        <f t="shared" si="20"/>
        <v>Wall Clock, Wall Clock</v>
      </c>
      <c r="H1309" s="223"/>
      <c r="I1309" s="253">
        <v>2</v>
      </c>
      <c r="J1309" s="262" t="s">
        <v>44</v>
      </c>
      <c r="K1309" s="263">
        <v>160</v>
      </c>
      <c r="L1309" s="256">
        <f>Table260616263656667686970717273747577787980818283757_34[[#This Row],[unit Price]]*Table260616263656667686970717273747577787980818283757_34[[#This Row],[TOTAL QUANTITY
(2021 Proposal)]]</f>
        <v>320</v>
      </c>
      <c r="M1309" s="266">
        <v>2</v>
      </c>
      <c r="N1309" s="258">
        <v>320</v>
      </c>
      <c r="O1309" s="267"/>
      <c r="P1309" s="260" t="s">
        <v>55</v>
      </c>
      <c r="Q1309" s="294"/>
      <c r="R1309" s="258" t="s">
        <v>55</v>
      </c>
      <c r="S1309" s="309"/>
      <c r="T1309" s="289" t="s">
        <v>55</v>
      </c>
      <c r="U1309" s="290"/>
      <c r="V1309" s="291"/>
    </row>
    <row r="1310" spans="1:22">
      <c r="A1310" s="216" t="s">
        <v>63</v>
      </c>
      <c r="B1310" s="312">
        <v>1040502000</v>
      </c>
      <c r="C1310" s="237" t="s">
        <v>1200</v>
      </c>
      <c r="D1310" s="224"/>
      <c r="E1310" s="220" t="s">
        <v>1231</v>
      </c>
      <c r="F1310" s="221" t="s">
        <v>1231</v>
      </c>
      <c r="G1310" s="222" t="str">
        <f t="shared" si="20"/>
        <v>Wall Clock, Wall Clock</v>
      </c>
      <c r="H1310" s="227"/>
      <c r="I1310" s="268">
        <v>10</v>
      </c>
      <c r="J1310" s="269" t="s">
        <v>44</v>
      </c>
      <c r="K1310" s="270">
        <v>160</v>
      </c>
      <c r="L1310" s="256">
        <f>Table260616263656667686970717273747577787980818283757_34[[#This Row],[unit Price]]*Table260616263656667686970717273747577787980818283757_34[[#This Row],[TOTAL QUANTITY
(2021 Proposal)]]</f>
        <v>1600</v>
      </c>
      <c r="M1310" s="271">
        <v>4</v>
      </c>
      <c r="N1310" s="258">
        <v>640</v>
      </c>
      <c r="O1310" s="272">
        <v>2</v>
      </c>
      <c r="P1310" s="260">
        <v>320</v>
      </c>
      <c r="Q1310" s="296">
        <v>2</v>
      </c>
      <c r="R1310" s="258">
        <v>320</v>
      </c>
      <c r="S1310" s="272">
        <v>2</v>
      </c>
      <c r="T1310" s="289">
        <v>320</v>
      </c>
      <c r="U1310" s="290"/>
      <c r="V1310" s="291"/>
    </row>
    <row r="1311" spans="1:22">
      <c r="A1311" s="216" t="s">
        <v>503</v>
      </c>
      <c r="B1311" s="312">
        <v>1040502000</v>
      </c>
      <c r="C1311" s="237" t="s">
        <v>1200</v>
      </c>
      <c r="D1311" s="224"/>
      <c r="E1311" s="220" t="s">
        <v>1231</v>
      </c>
      <c r="F1311" s="221" t="s">
        <v>1231</v>
      </c>
      <c r="G1311" s="222" t="str">
        <f t="shared" si="20"/>
        <v>Wall Clock, Wall Clock</v>
      </c>
      <c r="H1311" s="223"/>
      <c r="I1311" s="253">
        <v>1</v>
      </c>
      <c r="J1311" s="254" t="s">
        <v>44</v>
      </c>
      <c r="K1311" s="261">
        <v>160</v>
      </c>
      <c r="L1311" s="256">
        <f>Table260616263656667686970717273747577787980818283757_34[[#This Row],[unit Price]]*Table260616263656667686970717273747577787980818283757_34[[#This Row],[TOTAL QUANTITY
(2021 Proposal)]]</f>
        <v>160</v>
      </c>
      <c r="M1311" s="257">
        <v>1</v>
      </c>
      <c r="N1311" s="258">
        <v>160</v>
      </c>
      <c r="O1311" s="259"/>
      <c r="P1311" s="260" t="s">
        <v>55</v>
      </c>
      <c r="Q1311" s="288"/>
      <c r="R1311" s="258" t="s">
        <v>55</v>
      </c>
      <c r="S1311" s="259"/>
      <c r="T1311" s="289" t="s">
        <v>55</v>
      </c>
      <c r="U1311" s="290"/>
      <c r="V1311" s="291"/>
    </row>
    <row r="1312" spans="1:22">
      <c r="A1312" s="216" t="s">
        <v>68</v>
      </c>
      <c r="B1312" s="312">
        <v>1040502000</v>
      </c>
      <c r="C1312" s="237" t="s">
        <v>1200</v>
      </c>
      <c r="D1312" s="224"/>
      <c r="E1312" s="220" t="s">
        <v>1231</v>
      </c>
      <c r="F1312" s="221" t="s">
        <v>1231</v>
      </c>
      <c r="G1312" s="222" t="str">
        <f t="shared" si="20"/>
        <v>Wall Clock, Wall Clock</v>
      </c>
      <c r="H1312" s="223"/>
      <c r="I1312" s="253">
        <v>3</v>
      </c>
      <c r="J1312" s="254" t="s">
        <v>44</v>
      </c>
      <c r="K1312" s="261">
        <v>160</v>
      </c>
      <c r="L1312" s="256">
        <f>Table260616263656667686970717273747577787980818283757_34[[#This Row],[unit Price]]*Table260616263656667686970717273747577787980818283757_34[[#This Row],[TOTAL QUANTITY
(2021 Proposal)]]</f>
        <v>480</v>
      </c>
      <c r="M1312" s="257">
        <v>3</v>
      </c>
      <c r="N1312" s="258">
        <v>480</v>
      </c>
      <c r="O1312" s="259"/>
      <c r="P1312" s="260" t="s">
        <v>55</v>
      </c>
      <c r="Q1312" s="288"/>
      <c r="R1312" s="258" t="s">
        <v>55</v>
      </c>
      <c r="S1312" s="259"/>
      <c r="T1312" s="289" t="s">
        <v>55</v>
      </c>
      <c r="U1312" s="290"/>
      <c r="V1312" s="291"/>
    </row>
    <row r="1313" spans="1:22">
      <c r="A1313" s="216" t="s">
        <v>70</v>
      </c>
      <c r="B1313" s="312">
        <v>1040502000</v>
      </c>
      <c r="C1313" s="237" t="s">
        <v>1200</v>
      </c>
      <c r="D1313" s="224"/>
      <c r="E1313" s="220" t="s">
        <v>1231</v>
      </c>
      <c r="F1313" s="221" t="s">
        <v>1231</v>
      </c>
      <c r="G1313" s="222" t="str">
        <f t="shared" si="20"/>
        <v>Wall Clock, Wall Clock</v>
      </c>
      <c r="H1313" s="223"/>
      <c r="I1313" s="253">
        <v>2</v>
      </c>
      <c r="J1313" s="254" t="s">
        <v>44</v>
      </c>
      <c r="K1313" s="261">
        <v>160</v>
      </c>
      <c r="L1313" s="256">
        <f>Table260616263656667686970717273747577787980818283757_34[[#This Row],[unit Price]]*Table260616263656667686970717273747577787980818283757_34[[#This Row],[TOTAL QUANTITY
(2021 Proposal)]]</f>
        <v>320</v>
      </c>
      <c r="M1313" s="257">
        <v>2</v>
      </c>
      <c r="N1313" s="258">
        <v>320</v>
      </c>
      <c r="O1313" s="259"/>
      <c r="P1313" s="260" t="s">
        <v>55</v>
      </c>
      <c r="Q1313" s="288"/>
      <c r="R1313" s="258" t="s">
        <v>55</v>
      </c>
      <c r="S1313" s="259"/>
      <c r="T1313" s="289" t="s">
        <v>55</v>
      </c>
      <c r="U1313" s="290"/>
      <c r="V1313" s="291"/>
    </row>
    <row r="1314" spans="1:22">
      <c r="A1314" s="216" t="s">
        <v>33</v>
      </c>
      <c r="B1314" s="312">
        <v>1040502000</v>
      </c>
      <c r="C1314" s="237" t="s">
        <v>1200</v>
      </c>
      <c r="D1314" s="224"/>
      <c r="E1314" s="220" t="s">
        <v>1231</v>
      </c>
      <c r="F1314" s="221" t="s">
        <v>1231</v>
      </c>
      <c r="G1314" s="222" t="str">
        <f t="shared" si="20"/>
        <v>Wall Clock, Wall Clock</v>
      </c>
      <c r="H1314" s="223"/>
      <c r="I1314" s="253">
        <v>1</v>
      </c>
      <c r="J1314" s="254" t="s">
        <v>44</v>
      </c>
      <c r="K1314" s="261">
        <v>160</v>
      </c>
      <c r="L1314" s="256">
        <f>Table260616263656667686970717273747577787980818283757_34[[#This Row],[unit Price]]*Table260616263656667686970717273747577787980818283757_34[[#This Row],[TOTAL QUANTITY
(2021 Proposal)]]</f>
        <v>160</v>
      </c>
      <c r="M1314" s="257">
        <v>1</v>
      </c>
      <c r="N1314" s="258">
        <v>160</v>
      </c>
      <c r="O1314" s="259"/>
      <c r="P1314" s="260" t="s">
        <v>55</v>
      </c>
      <c r="Q1314" s="288"/>
      <c r="R1314" s="258" t="s">
        <v>55</v>
      </c>
      <c r="S1314" s="259"/>
      <c r="T1314" s="289" t="s">
        <v>55</v>
      </c>
      <c r="U1314" s="290"/>
      <c r="V1314" s="291"/>
    </row>
    <row r="1315" spans="1:22">
      <c r="A1315" s="216" t="s">
        <v>56</v>
      </c>
      <c r="B1315" s="312">
        <v>1040401000</v>
      </c>
      <c r="C1315" s="237" t="s">
        <v>631</v>
      </c>
      <c r="D1315" s="224"/>
      <c r="E1315" s="220" t="s">
        <v>1232</v>
      </c>
      <c r="F1315" s="221" t="s">
        <v>1233</v>
      </c>
      <c r="G1315" s="222" t="str">
        <f t="shared" si="20"/>
        <v>Accountable Forms, Charge Slip</v>
      </c>
      <c r="H1315" s="223"/>
      <c r="I1315" s="253">
        <v>200</v>
      </c>
      <c r="J1315" s="254" t="s">
        <v>1234</v>
      </c>
      <c r="K1315" s="261">
        <v>150</v>
      </c>
      <c r="L1315" s="256">
        <f>Table260616263656667686970717273747577787980818283757_34[[#This Row],[unit Price]]*Table260616263656667686970717273747577787980818283757_34[[#This Row],[TOTAL QUANTITY
(2021 Proposal)]]</f>
        <v>30000</v>
      </c>
      <c r="M1315" s="257">
        <v>50</v>
      </c>
      <c r="N1315" s="258">
        <v>7500</v>
      </c>
      <c r="O1315" s="259">
        <v>50</v>
      </c>
      <c r="P1315" s="260">
        <v>7500</v>
      </c>
      <c r="Q1315" s="288">
        <v>50</v>
      </c>
      <c r="R1315" s="258">
        <v>7500</v>
      </c>
      <c r="S1315" s="259">
        <v>50</v>
      </c>
      <c r="T1315" s="289">
        <v>7500</v>
      </c>
      <c r="U1315" s="290"/>
      <c r="V1315" s="291"/>
    </row>
    <row r="1316" spans="1:22">
      <c r="A1316" s="216" t="s">
        <v>56</v>
      </c>
      <c r="B1316" s="312">
        <v>1040401000</v>
      </c>
      <c r="C1316" s="237" t="s">
        <v>631</v>
      </c>
      <c r="D1316" s="224"/>
      <c r="E1316" s="220" t="s">
        <v>1235</v>
      </c>
      <c r="F1316" s="221" t="s">
        <v>1236</v>
      </c>
      <c r="G1316" s="222" t="str">
        <f t="shared" si="20"/>
        <v>Arch File Folder, Arc File Folder, A4 size</v>
      </c>
      <c r="H1316" s="223"/>
      <c r="I1316" s="253">
        <v>4</v>
      </c>
      <c r="J1316" s="254" t="s">
        <v>44</v>
      </c>
      <c r="K1316" s="261">
        <v>100</v>
      </c>
      <c r="L1316" s="256">
        <f>Table260616263656667686970717273747577787980818283757_34[[#This Row],[unit Price]]*Table260616263656667686970717273747577787980818283757_34[[#This Row],[TOTAL QUANTITY
(2021 Proposal)]]</f>
        <v>400</v>
      </c>
      <c r="M1316" s="257">
        <v>2</v>
      </c>
      <c r="N1316" s="258">
        <v>200</v>
      </c>
      <c r="O1316" s="259"/>
      <c r="P1316" s="260" t="s">
        <v>55</v>
      </c>
      <c r="Q1316" s="288">
        <v>2</v>
      </c>
      <c r="R1316" s="258">
        <v>200</v>
      </c>
      <c r="S1316" s="259"/>
      <c r="T1316" s="289" t="s">
        <v>55</v>
      </c>
      <c r="U1316" s="290"/>
      <c r="V1316" s="291"/>
    </row>
    <row r="1317" spans="1:22">
      <c r="A1317" s="216" t="s">
        <v>59</v>
      </c>
      <c r="B1317" s="312">
        <v>1040401000</v>
      </c>
      <c r="C1317" s="237" t="s">
        <v>631</v>
      </c>
      <c r="D1317" s="224"/>
      <c r="E1317" s="220" t="s">
        <v>1235</v>
      </c>
      <c r="F1317" s="221" t="s">
        <v>1236</v>
      </c>
      <c r="G1317" s="222" t="str">
        <f t="shared" si="20"/>
        <v>Arch File Folder, Arc File Folder, A4 size</v>
      </c>
      <c r="H1317" s="223"/>
      <c r="I1317" s="253">
        <v>144</v>
      </c>
      <c r="J1317" s="262" t="s">
        <v>44</v>
      </c>
      <c r="K1317" s="263">
        <v>100</v>
      </c>
      <c r="L1317" s="256">
        <f>Table260616263656667686970717273747577787980818283757_34[[#This Row],[unit Price]]*Table260616263656667686970717273747577787980818283757_34[[#This Row],[TOTAL QUANTITY
(2021 Proposal)]]</f>
        <v>14400</v>
      </c>
      <c r="M1317" s="264">
        <v>48</v>
      </c>
      <c r="N1317" s="258">
        <v>4800</v>
      </c>
      <c r="O1317" s="265">
        <v>48</v>
      </c>
      <c r="P1317" s="260">
        <v>4800</v>
      </c>
      <c r="Q1317" s="292">
        <v>48</v>
      </c>
      <c r="R1317" s="258">
        <v>4800</v>
      </c>
      <c r="S1317" s="293"/>
      <c r="T1317" s="289" t="s">
        <v>55</v>
      </c>
      <c r="U1317" s="290"/>
      <c r="V1317" s="291"/>
    </row>
    <row r="1318" spans="1:22">
      <c r="A1318" s="231" t="s">
        <v>74</v>
      </c>
      <c r="B1318" s="230">
        <v>1040401000</v>
      </c>
      <c r="C1318" s="307" t="s">
        <v>631</v>
      </c>
      <c r="D1318" s="233"/>
      <c r="E1318" s="305" t="s">
        <v>1235</v>
      </c>
      <c r="F1318" s="306" t="s">
        <v>1236</v>
      </c>
      <c r="G1318" s="222" t="str">
        <f t="shared" si="20"/>
        <v>Arch File Folder, Arc File Folder, A4 size</v>
      </c>
      <c r="H1318" s="236"/>
      <c r="I1318" s="273">
        <v>15</v>
      </c>
      <c r="J1318" s="274" t="s">
        <v>44</v>
      </c>
      <c r="K1318" s="275">
        <v>100</v>
      </c>
      <c r="L1318" s="256">
        <f>Table260616263656667686970717273747577787980818283757_34[[#This Row],[unit Price]]*Table260616263656667686970717273747577787980818283757_34[[#This Row],[TOTAL QUANTITY
(2021 Proposal)]]</f>
        <v>1500</v>
      </c>
      <c r="M1318" s="276">
        <v>4</v>
      </c>
      <c r="N1318" s="277">
        <v>400</v>
      </c>
      <c r="O1318" s="278">
        <v>4</v>
      </c>
      <c r="P1318" s="279">
        <v>400</v>
      </c>
      <c r="Q1318" s="297">
        <v>4</v>
      </c>
      <c r="R1318" s="277">
        <v>400</v>
      </c>
      <c r="S1318" s="278">
        <v>3</v>
      </c>
      <c r="T1318" s="298">
        <v>300</v>
      </c>
      <c r="U1318" s="299"/>
      <c r="V1318" s="300"/>
    </row>
    <row r="1319" spans="1:22">
      <c r="A1319" s="216" t="s">
        <v>58</v>
      </c>
      <c r="B1319" s="312">
        <v>1040401000</v>
      </c>
      <c r="C1319" s="237" t="s">
        <v>631</v>
      </c>
      <c r="D1319" s="224"/>
      <c r="E1319" s="220" t="s">
        <v>1235</v>
      </c>
      <c r="F1319" s="221" t="s">
        <v>1237</v>
      </c>
      <c r="G1319" s="222" t="str">
        <f t="shared" si="20"/>
        <v>Arch File Folder, Arc File Folder, long, Portrait, blue</v>
      </c>
      <c r="H1319" s="223">
        <v>0</v>
      </c>
      <c r="I1319" s="253">
        <v>4</v>
      </c>
      <c r="J1319" s="254" t="s">
        <v>44</v>
      </c>
      <c r="K1319" s="261">
        <v>150</v>
      </c>
      <c r="L1319" s="256">
        <f>Table260616263656667686970717273747577787980818283757_34[[#This Row],[unit Price]]*Table260616263656667686970717273747577787980818283757_34[[#This Row],[TOTAL QUANTITY
(2021 Proposal)]]</f>
        <v>600</v>
      </c>
      <c r="M1319" s="257">
        <v>2</v>
      </c>
      <c r="N1319" s="258">
        <v>300</v>
      </c>
      <c r="O1319" s="259">
        <v>2</v>
      </c>
      <c r="P1319" s="260">
        <v>300</v>
      </c>
      <c r="Q1319" s="288"/>
      <c r="R1319" s="258" t="s">
        <v>55</v>
      </c>
      <c r="S1319" s="259"/>
      <c r="T1319" s="289" t="s">
        <v>55</v>
      </c>
      <c r="U1319" s="290"/>
      <c r="V1319" s="291"/>
    </row>
    <row r="1320" spans="1:22">
      <c r="A1320" s="216" t="s">
        <v>61</v>
      </c>
      <c r="B1320" s="312">
        <v>1040401000</v>
      </c>
      <c r="C1320" s="237" t="s">
        <v>631</v>
      </c>
      <c r="D1320" s="224"/>
      <c r="E1320" s="220" t="s">
        <v>1235</v>
      </c>
      <c r="F1320" s="221" t="s">
        <v>1237</v>
      </c>
      <c r="G1320" s="222" t="str">
        <f t="shared" si="20"/>
        <v>Arch File Folder, Arc File Folder, long, Portrait, blue</v>
      </c>
      <c r="H1320" s="223"/>
      <c r="I1320" s="253">
        <v>25</v>
      </c>
      <c r="J1320" s="262" t="s">
        <v>44</v>
      </c>
      <c r="K1320" s="263">
        <v>150</v>
      </c>
      <c r="L1320" s="256">
        <f>Table260616263656667686970717273747577787980818283757_34[[#This Row],[unit Price]]*Table260616263656667686970717273747577787980818283757_34[[#This Row],[TOTAL QUANTITY
(2021 Proposal)]]</f>
        <v>3750</v>
      </c>
      <c r="M1320" s="266">
        <v>15</v>
      </c>
      <c r="N1320" s="258">
        <v>2250</v>
      </c>
      <c r="O1320" s="267">
        <v>5</v>
      </c>
      <c r="P1320" s="260">
        <v>750</v>
      </c>
      <c r="Q1320" s="294">
        <v>5</v>
      </c>
      <c r="R1320" s="258">
        <v>750</v>
      </c>
      <c r="S1320" s="309"/>
      <c r="T1320" s="289" t="s">
        <v>55</v>
      </c>
      <c r="U1320" s="290"/>
      <c r="V1320" s="291"/>
    </row>
    <row r="1321" spans="1:22">
      <c r="A1321" s="216" t="s">
        <v>514</v>
      </c>
      <c r="B1321" s="312">
        <v>1040401000</v>
      </c>
      <c r="C1321" s="237" t="s">
        <v>631</v>
      </c>
      <c r="D1321" s="224"/>
      <c r="E1321" s="220" t="s">
        <v>1235</v>
      </c>
      <c r="F1321" s="221" t="s">
        <v>1237</v>
      </c>
      <c r="G1321" s="222" t="str">
        <f t="shared" si="20"/>
        <v>Arch File Folder, Arc File Folder, long, Portrait, blue</v>
      </c>
      <c r="H1321" s="223"/>
      <c r="I1321" s="253">
        <v>8</v>
      </c>
      <c r="J1321" s="254" t="s">
        <v>44</v>
      </c>
      <c r="K1321" s="261">
        <v>150</v>
      </c>
      <c r="L1321" s="256">
        <f>Table260616263656667686970717273747577787980818283757_34[[#This Row],[unit Price]]*Table260616263656667686970717273747577787980818283757_34[[#This Row],[TOTAL QUANTITY
(2021 Proposal)]]</f>
        <v>1200</v>
      </c>
      <c r="M1321" s="257">
        <v>2</v>
      </c>
      <c r="N1321" s="258">
        <v>300</v>
      </c>
      <c r="O1321" s="259">
        <v>2</v>
      </c>
      <c r="P1321" s="260">
        <v>300</v>
      </c>
      <c r="Q1321" s="288">
        <v>2</v>
      </c>
      <c r="R1321" s="258">
        <v>300</v>
      </c>
      <c r="S1321" s="259">
        <v>2</v>
      </c>
      <c r="T1321" s="289">
        <v>300</v>
      </c>
      <c r="U1321" s="290"/>
      <c r="V1321" s="291"/>
    </row>
    <row r="1322" spans="1:22">
      <c r="A1322" s="216" t="s">
        <v>33</v>
      </c>
      <c r="B1322" s="312">
        <v>1040401000</v>
      </c>
      <c r="C1322" s="237" t="s">
        <v>631</v>
      </c>
      <c r="D1322" s="224"/>
      <c r="E1322" s="220" t="s">
        <v>1235</v>
      </c>
      <c r="F1322" s="221" t="s">
        <v>1237</v>
      </c>
      <c r="G1322" s="222" t="str">
        <f t="shared" si="20"/>
        <v>Arch File Folder, Arc File Folder, long, Portrait, blue</v>
      </c>
      <c r="H1322" s="223"/>
      <c r="I1322" s="253">
        <v>12</v>
      </c>
      <c r="J1322" s="254" t="s">
        <v>44</v>
      </c>
      <c r="K1322" s="261">
        <v>150</v>
      </c>
      <c r="L1322" s="256">
        <f>Table260616263656667686970717273747577787980818283757_34[[#This Row],[unit Price]]*Table260616263656667686970717273747577787980818283757_34[[#This Row],[TOTAL QUANTITY
(2021 Proposal)]]</f>
        <v>1800</v>
      </c>
      <c r="M1322" s="257">
        <v>12</v>
      </c>
      <c r="N1322" s="258">
        <v>1800</v>
      </c>
      <c r="O1322" s="259"/>
      <c r="P1322" s="260" t="s">
        <v>55</v>
      </c>
      <c r="Q1322" s="288"/>
      <c r="R1322" s="258" t="s">
        <v>55</v>
      </c>
      <c r="S1322" s="259"/>
      <c r="T1322" s="289" t="s">
        <v>55</v>
      </c>
      <c r="U1322" s="290"/>
      <c r="V1322" s="291"/>
    </row>
    <row r="1323" spans="1:22">
      <c r="A1323" s="231" t="s">
        <v>74</v>
      </c>
      <c r="B1323" s="230">
        <v>1040401000</v>
      </c>
      <c r="C1323" s="307" t="s">
        <v>631</v>
      </c>
      <c r="D1323" s="233"/>
      <c r="E1323" s="305" t="s">
        <v>1235</v>
      </c>
      <c r="F1323" s="306" t="s">
        <v>1237</v>
      </c>
      <c r="G1323" s="222" t="str">
        <f t="shared" si="20"/>
        <v>Arch File Folder, Arc File Folder, long, Portrait, blue</v>
      </c>
      <c r="H1323" s="236"/>
      <c r="I1323" s="273">
        <v>15</v>
      </c>
      <c r="J1323" s="274" t="s">
        <v>44</v>
      </c>
      <c r="K1323" s="275">
        <v>150</v>
      </c>
      <c r="L1323" s="256">
        <f>Table260616263656667686970717273747577787980818283757_34[[#This Row],[unit Price]]*Table260616263656667686970717273747577787980818283757_34[[#This Row],[TOTAL QUANTITY
(2021 Proposal)]]</f>
        <v>2250</v>
      </c>
      <c r="M1323" s="276">
        <v>4</v>
      </c>
      <c r="N1323" s="277">
        <v>600</v>
      </c>
      <c r="O1323" s="278">
        <v>4</v>
      </c>
      <c r="P1323" s="279">
        <v>600</v>
      </c>
      <c r="Q1323" s="297">
        <v>4</v>
      </c>
      <c r="R1323" s="277">
        <v>600</v>
      </c>
      <c r="S1323" s="278">
        <v>3</v>
      </c>
      <c r="T1323" s="298">
        <v>450</v>
      </c>
      <c r="U1323" s="299"/>
      <c r="V1323" s="300"/>
    </row>
    <row r="1324" spans="1:22">
      <c r="A1324" s="216" t="s">
        <v>58</v>
      </c>
      <c r="B1324" s="312">
        <v>1040401000</v>
      </c>
      <c r="C1324" s="237" t="s">
        <v>631</v>
      </c>
      <c r="D1324" s="224"/>
      <c r="E1324" s="220" t="s">
        <v>1238</v>
      </c>
      <c r="F1324" s="221" t="s">
        <v>1239</v>
      </c>
      <c r="G1324" s="222" t="str">
        <f t="shared" si="20"/>
        <v>Backfold Clip, CLIP, backfold, 25mm, 12 pcs per box</v>
      </c>
      <c r="H1324" s="223">
        <v>0</v>
      </c>
      <c r="I1324" s="253">
        <v>2</v>
      </c>
      <c r="J1324" s="254" t="s">
        <v>862</v>
      </c>
      <c r="K1324" s="261">
        <v>20</v>
      </c>
      <c r="L1324" s="256">
        <f>Table260616263656667686970717273747577787980818283757_34[[#This Row],[unit Price]]*Table260616263656667686970717273747577787980818283757_34[[#This Row],[TOTAL QUANTITY
(2021 Proposal)]]</f>
        <v>40</v>
      </c>
      <c r="M1324" s="257">
        <v>1</v>
      </c>
      <c r="N1324" s="258">
        <v>20</v>
      </c>
      <c r="O1324" s="259"/>
      <c r="P1324" s="260" t="s">
        <v>55</v>
      </c>
      <c r="Q1324" s="288">
        <v>1</v>
      </c>
      <c r="R1324" s="258">
        <v>20</v>
      </c>
      <c r="S1324" s="259"/>
      <c r="T1324" s="289" t="s">
        <v>55</v>
      </c>
      <c r="U1324" s="290"/>
      <c r="V1324" s="291"/>
    </row>
    <row r="1325" spans="1:22">
      <c r="A1325" s="216" t="s">
        <v>61</v>
      </c>
      <c r="B1325" s="312">
        <v>1040401000</v>
      </c>
      <c r="C1325" s="237" t="s">
        <v>631</v>
      </c>
      <c r="D1325" s="224"/>
      <c r="E1325" s="220" t="s">
        <v>1238</v>
      </c>
      <c r="F1325" s="221" t="s">
        <v>1239</v>
      </c>
      <c r="G1325" s="222" t="str">
        <f t="shared" si="20"/>
        <v>Backfold Clip, CLIP, backfold, 25mm, 12 pcs per box</v>
      </c>
      <c r="H1325" s="223"/>
      <c r="I1325" s="253">
        <v>1</v>
      </c>
      <c r="J1325" s="262" t="s">
        <v>862</v>
      </c>
      <c r="K1325" s="263">
        <v>20</v>
      </c>
      <c r="L1325" s="256">
        <f>Table260616263656667686970717273747577787980818283757_34[[#This Row],[unit Price]]*Table260616263656667686970717273747577787980818283757_34[[#This Row],[TOTAL QUANTITY
(2021 Proposal)]]</f>
        <v>20</v>
      </c>
      <c r="M1325" s="266">
        <v>1</v>
      </c>
      <c r="N1325" s="258">
        <v>20</v>
      </c>
      <c r="O1325" s="267"/>
      <c r="P1325" s="260" t="s">
        <v>55</v>
      </c>
      <c r="Q1325" s="294"/>
      <c r="R1325" s="258" t="s">
        <v>55</v>
      </c>
      <c r="S1325" s="309"/>
      <c r="T1325" s="289" t="s">
        <v>55</v>
      </c>
      <c r="U1325" s="290"/>
      <c r="V1325" s="291"/>
    </row>
    <row r="1326" spans="1:22">
      <c r="A1326" s="216" t="s">
        <v>66</v>
      </c>
      <c r="B1326" s="312">
        <v>1040401000</v>
      </c>
      <c r="C1326" s="237" t="s">
        <v>631</v>
      </c>
      <c r="D1326" s="224"/>
      <c r="E1326" s="220" t="s">
        <v>1238</v>
      </c>
      <c r="F1326" s="221" t="s">
        <v>1239</v>
      </c>
      <c r="G1326" s="222" t="str">
        <f t="shared" si="20"/>
        <v>Backfold Clip, CLIP, backfold, 25mm, 12 pcs per box</v>
      </c>
      <c r="H1326" s="223">
        <v>1</v>
      </c>
      <c r="I1326" s="253">
        <v>4</v>
      </c>
      <c r="J1326" s="254" t="s">
        <v>862</v>
      </c>
      <c r="K1326" s="261">
        <v>20</v>
      </c>
      <c r="L1326" s="256">
        <f>Table260616263656667686970717273747577787980818283757_34[[#This Row],[unit Price]]*Table260616263656667686970717273747577787980818283757_34[[#This Row],[TOTAL QUANTITY
(2021 Proposal)]]</f>
        <v>80</v>
      </c>
      <c r="M1326" s="257">
        <v>2</v>
      </c>
      <c r="N1326" s="258">
        <v>40</v>
      </c>
      <c r="O1326" s="259"/>
      <c r="P1326" s="260" t="s">
        <v>55</v>
      </c>
      <c r="Q1326" s="288">
        <v>2</v>
      </c>
      <c r="R1326" s="258">
        <v>40</v>
      </c>
      <c r="S1326" s="259"/>
      <c r="T1326" s="289" t="s">
        <v>55</v>
      </c>
      <c r="U1326" s="290"/>
      <c r="V1326" s="291"/>
    </row>
    <row r="1327" spans="1:22">
      <c r="A1327" s="216" t="s">
        <v>33</v>
      </c>
      <c r="B1327" s="312">
        <v>1040401000</v>
      </c>
      <c r="C1327" s="237" t="s">
        <v>631</v>
      </c>
      <c r="D1327" s="224"/>
      <c r="E1327" s="220" t="s">
        <v>1238</v>
      </c>
      <c r="F1327" s="221" t="s">
        <v>1239</v>
      </c>
      <c r="G1327" s="222" t="str">
        <f t="shared" si="20"/>
        <v>Backfold Clip, CLIP, backfold, 25mm, 12 pcs per box</v>
      </c>
      <c r="H1327" s="223"/>
      <c r="I1327" s="253">
        <v>1</v>
      </c>
      <c r="J1327" s="254" t="s">
        <v>862</v>
      </c>
      <c r="K1327" s="261">
        <v>20</v>
      </c>
      <c r="L1327" s="256">
        <f>Table260616263656667686970717273747577787980818283757_34[[#This Row],[unit Price]]*Table260616263656667686970717273747577787980818283757_34[[#This Row],[TOTAL QUANTITY
(2021 Proposal)]]</f>
        <v>20</v>
      </c>
      <c r="M1327" s="257">
        <v>1</v>
      </c>
      <c r="N1327" s="258">
        <v>20</v>
      </c>
      <c r="O1327" s="259"/>
      <c r="P1327" s="260" t="s">
        <v>55</v>
      </c>
      <c r="Q1327" s="288"/>
      <c r="R1327" s="258" t="s">
        <v>55</v>
      </c>
      <c r="S1327" s="259"/>
      <c r="T1327" s="289" t="s">
        <v>55</v>
      </c>
      <c r="U1327" s="290"/>
      <c r="V1327" s="291"/>
    </row>
    <row r="1328" spans="1:22">
      <c r="A1328" s="216" t="s">
        <v>56</v>
      </c>
      <c r="B1328" s="312">
        <v>1040401000</v>
      </c>
      <c r="C1328" s="237" t="s">
        <v>631</v>
      </c>
      <c r="D1328" s="224"/>
      <c r="E1328" s="220" t="s">
        <v>1238</v>
      </c>
      <c r="F1328" s="221" t="s">
        <v>1240</v>
      </c>
      <c r="G1328" s="222" t="str">
        <f t="shared" si="20"/>
        <v>Backfold Clip, CLIP, backfold, 32mm, 12 pcs per box</v>
      </c>
      <c r="H1328" s="223"/>
      <c r="I1328" s="253">
        <v>8</v>
      </c>
      <c r="J1328" s="254" t="s">
        <v>862</v>
      </c>
      <c r="K1328" s="261">
        <v>30</v>
      </c>
      <c r="L1328" s="256">
        <f>Table260616263656667686970717273747577787980818283757_34[[#This Row],[unit Price]]*Table260616263656667686970717273747577787980818283757_34[[#This Row],[TOTAL QUANTITY
(2021 Proposal)]]</f>
        <v>240</v>
      </c>
      <c r="M1328" s="257">
        <v>2</v>
      </c>
      <c r="N1328" s="258">
        <v>60</v>
      </c>
      <c r="O1328" s="259">
        <v>2</v>
      </c>
      <c r="P1328" s="260">
        <v>60</v>
      </c>
      <c r="Q1328" s="288">
        <v>2</v>
      </c>
      <c r="R1328" s="258">
        <v>60</v>
      </c>
      <c r="S1328" s="259">
        <v>2</v>
      </c>
      <c r="T1328" s="289">
        <v>60</v>
      </c>
      <c r="U1328" s="290"/>
      <c r="V1328" s="291"/>
    </row>
    <row r="1329" spans="1:22">
      <c r="A1329" s="216" t="s">
        <v>61</v>
      </c>
      <c r="B1329" s="312">
        <v>1040401000</v>
      </c>
      <c r="C1329" s="237" t="s">
        <v>631</v>
      </c>
      <c r="D1329" s="224"/>
      <c r="E1329" s="220" t="s">
        <v>1238</v>
      </c>
      <c r="F1329" s="221" t="s">
        <v>1240</v>
      </c>
      <c r="G1329" s="222" t="str">
        <f t="shared" si="20"/>
        <v>Backfold Clip, CLIP, backfold, 32mm, 12 pcs per box</v>
      </c>
      <c r="H1329" s="223"/>
      <c r="I1329" s="253">
        <v>1</v>
      </c>
      <c r="J1329" s="262" t="s">
        <v>862</v>
      </c>
      <c r="K1329" s="263">
        <v>30</v>
      </c>
      <c r="L1329" s="256">
        <f>Table260616263656667686970717273747577787980818283757_34[[#This Row],[unit Price]]*Table260616263656667686970717273747577787980818283757_34[[#This Row],[TOTAL QUANTITY
(2021 Proposal)]]</f>
        <v>30</v>
      </c>
      <c r="M1329" s="266">
        <v>1</v>
      </c>
      <c r="N1329" s="258">
        <v>30</v>
      </c>
      <c r="O1329" s="267"/>
      <c r="P1329" s="260" t="s">
        <v>55</v>
      </c>
      <c r="Q1329" s="294"/>
      <c r="R1329" s="258" t="s">
        <v>55</v>
      </c>
      <c r="S1329" s="309"/>
      <c r="T1329" s="289" t="s">
        <v>55</v>
      </c>
      <c r="U1329" s="290"/>
      <c r="V1329" s="291"/>
    </row>
    <row r="1330" spans="1:22">
      <c r="A1330" s="216" t="s">
        <v>69</v>
      </c>
      <c r="B1330" s="312">
        <v>1040401000</v>
      </c>
      <c r="C1330" s="237" t="s">
        <v>631</v>
      </c>
      <c r="D1330" s="224"/>
      <c r="E1330" s="220" t="s">
        <v>1238</v>
      </c>
      <c r="F1330" s="221" t="s">
        <v>1240</v>
      </c>
      <c r="G1330" s="222" t="str">
        <f t="shared" si="20"/>
        <v>Backfold Clip, CLIP, backfold, 32mm, 12 pcs per box</v>
      </c>
      <c r="H1330" s="223"/>
      <c r="I1330" s="253">
        <v>5</v>
      </c>
      <c r="J1330" s="254" t="s">
        <v>862</v>
      </c>
      <c r="K1330" s="261">
        <v>30</v>
      </c>
      <c r="L1330" s="256">
        <f>Table260616263656667686970717273747577787980818283757_34[[#This Row],[unit Price]]*Table260616263656667686970717273747577787980818283757_34[[#This Row],[TOTAL QUANTITY
(2021 Proposal)]]</f>
        <v>150</v>
      </c>
      <c r="M1330" s="257">
        <v>5</v>
      </c>
      <c r="N1330" s="258">
        <v>150</v>
      </c>
      <c r="O1330" s="259"/>
      <c r="P1330" s="260" t="s">
        <v>55</v>
      </c>
      <c r="Q1330" s="288"/>
      <c r="R1330" s="258" t="s">
        <v>55</v>
      </c>
      <c r="S1330" s="259"/>
      <c r="T1330" s="289" t="s">
        <v>55</v>
      </c>
      <c r="U1330" s="290"/>
      <c r="V1330" s="291"/>
    </row>
    <row r="1331" spans="1:22">
      <c r="A1331" s="216" t="s">
        <v>33</v>
      </c>
      <c r="B1331" s="312">
        <v>1040401000</v>
      </c>
      <c r="C1331" s="237" t="s">
        <v>631</v>
      </c>
      <c r="D1331" s="224"/>
      <c r="E1331" s="220" t="s">
        <v>1238</v>
      </c>
      <c r="F1331" s="221" t="s">
        <v>1240</v>
      </c>
      <c r="G1331" s="222" t="str">
        <f t="shared" si="20"/>
        <v>Backfold Clip, CLIP, backfold, 32mm, 12 pcs per box</v>
      </c>
      <c r="H1331" s="223"/>
      <c r="I1331" s="253">
        <v>1</v>
      </c>
      <c r="J1331" s="254" t="s">
        <v>862</v>
      </c>
      <c r="K1331" s="261">
        <v>30</v>
      </c>
      <c r="L1331" s="256">
        <f>Table260616263656667686970717273747577787980818283757_34[[#This Row],[unit Price]]*Table260616263656667686970717273747577787980818283757_34[[#This Row],[TOTAL QUANTITY
(2021 Proposal)]]</f>
        <v>30</v>
      </c>
      <c r="M1331" s="257">
        <v>1</v>
      </c>
      <c r="N1331" s="258">
        <v>30</v>
      </c>
      <c r="O1331" s="259"/>
      <c r="P1331" s="260" t="s">
        <v>55</v>
      </c>
      <c r="Q1331" s="288"/>
      <c r="R1331" s="258" t="s">
        <v>55</v>
      </c>
      <c r="S1331" s="259"/>
      <c r="T1331" s="289" t="s">
        <v>55</v>
      </c>
      <c r="U1331" s="290"/>
      <c r="V1331" s="291"/>
    </row>
    <row r="1332" spans="1:22">
      <c r="A1332" s="216" t="s">
        <v>56</v>
      </c>
      <c r="B1332" s="312">
        <v>1040401000</v>
      </c>
      <c r="C1332" s="237" t="s">
        <v>631</v>
      </c>
      <c r="D1332" s="224"/>
      <c r="E1332" s="220" t="s">
        <v>1238</v>
      </c>
      <c r="F1332" s="221" t="s">
        <v>1241</v>
      </c>
      <c r="G1332" s="222" t="str">
        <f t="shared" si="20"/>
        <v>Backfold Clip, CLIP, backfold, 50mm, 12 pcs per box</v>
      </c>
      <c r="H1332" s="223"/>
      <c r="I1332" s="253">
        <v>4</v>
      </c>
      <c r="J1332" s="254" t="s">
        <v>862</v>
      </c>
      <c r="K1332" s="261">
        <v>50</v>
      </c>
      <c r="L1332" s="256">
        <f>Table260616263656667686970717273747577787980818283757_34[[#This Row],[unit Price]]*Table260616263656667686970717273747577787980818283757_34[[#This Row],[TOTAL QUANTITY
(2021 Proposal)]]</f>
        <v>200</v>
      </c>
      <c r="M1332" s="257">
        <v>1</v>
      </c>
      <c r="N1332" s="258">
        <v>50</v>
      </c>
      <c r="O1332" s="259">
        <v>1</v>
      </c>
      <c r="P1332" s="260">
        <v>50</v>
      </c>
      <c r="Q1332" s="288">
        <v>1</v>
      </c>
      <c r="R1332" s="258">
        <v>50</v>
      </c>
      <c r="S1332" s="259">
        <v>1</v>
      </c>
      <c r="T1332" s="289">
        <v>50</v>
      </c>
      <c r="U1332" s="290"/>
      <c r="V1332" s="291"/>
    </row>
    <row r="1333" spans="1:22">
      <c r="A1333" s="216" t="s">
        <v>33</v>
      </c>
      <c r="B1333" s="312">
        <v>1040401000</v>
      </c>
      <c r="C1333" s="237" t="s">
        <v>631</v>
      </c>
      <c r="D1333" s="224"/>
      <c r="E1333" s="220" t="s">
        <v>1238</v>
      </c>
      <c r="F1333" s="221" t="s">
        <v>1241</v>
      </c>
      <c r="G1333" s="222" t="str">
        <f t="shared" si="20"/>
        <v>Backfold Clip, CLIP, backfold, 50mm, 12 pcs per box</v>
      </c>
      <c r="H1333" s="223"/>
      <c r="I1333" s="253">
        <v>1</v>
      </c>
      <c r="J1333" s="254" t="s">
        <v>862</v>
      </c>
      <c r="K1333" s="261">
        <v>50</v>
      </c>
      <c r="L1333" s="256">
        <f>Table260616263656667686970717273747577787980818283757_34[[#This Row],[unit Price]]*Table260616263656667686970717273747577787980818283757_34[[#This Row],[TOTAL QUANTITY
(2021 Proposal)]]</f>
        <v>50</v>
      </c>
      <c r="M1333" s="257">
        <v>1</v>
      </c>
      <c r="N1333" s="258">
        <v>50</v>
      </c>
      <c r="O1333" s="259"/>
      <c r="P1333" s="260" t="s">
        <v>55</v>
      </c>
      <c r="Q1333" s="288"/>
      <c r="R1333" s="258" t="s">
        <v>55</v>
      </c>
      <c r="S1333" s="259"/>
      <c r="T1333" s="289" t="s">
        <v>55</v>
      </c>
      <c r="U1333" s="290"/>
      <c r="V1333" s="291"/>
    </row>
    <row r="1334" spans="1:22">
      <c r="A1334" s="216" t="s">
        <v>50</v>
      </c>
      <c r="B1334" s="312">
        <v>1040401000</v>
      </c>
      <c r="C1334" s="237" t="s">
        <v>631</v>
      </c>
      <c r="D1334" s="224"/>
      <c r="E1334" s="220" t="s">
        <v>1242</v>
      </c>
      <c r="F1334" s="221" t="s">
        <v>1243</v>
      </c>
      <c r="G1334" s="222" t="str">
        <f t="shared" si="20"/>
        <v>Ballpen, Ballpen, Black</v>
      </c>
      <c r="H1334" s="223"/>
      <c r="I1334" s="253">
        <v>20</v>
      </c>
      <c r="J1334" s="254" t="s">
        <v>44</v>
      </c>
      <c r="K1334" s="261">
        <v>10</v>
      </c>
      <c r="L1334" s="256">
        <f>Table260616263656667686970717273747577787980818283757_34[[#This Row],[unit Price]]*Table260616263656667686970717273747577787980818283757_34[[#This Row],[TOTAL QUANTITY
(2021 Proposal)]]</f>
        <v>200</v>
      </c>
      <c r="M1334" s="257">
        <v>20</v>
      </c>
      <c r="N1334" s="258">
        <v>200</v>
      </c>
      <c r="O1334" s="259"/>
      <c r="P1334" s="260" t="s">
        <v>55</v>
      </c>
      <c r="Q1334" s="288"/>
      <c r="R1334" s="258" t="s">
        <v>55</v>
      </c>
      <c r="S1334" s="259"/>
      <c r="T1334" s="289" t="s">
        <v>55</v>
      </c>
      <c r="U1334" s="290"/>
      <c r="V1334" s="291"/>
    </row>
    <row r="1335" spans="1:22">
      <c r="A1335" s="216" t="s">
        <v>56</v>
      </c>
      <c r="B1335" s="312">
        <v>1040401000</v>
      </c>
      <c r="C1335" s="237" t="s">
        <v>631</v>
      </c>
      <c r="D1335" s="224"/>
      <c r="E1335" s="220" t="s">
        <v>1242</v>
      </c>
      <c r="F1335" s="221" t="s">
        <v>1243</v>
      </c>
      <c r="G1335" s="222" t="str">
        <f t="shared" si="20"/>
        <v>Ballpen, Ballpen, Black</v>
      </c>
      <c r="H1335" s="223"/>
      <c r="I1335" s="253">
        <v>120</v>
      </c>
      <c r="J1335" s="254" t="s">
        <v>44</v>
      </c>
      <c r="K1335" s="261">
        <v>10</v>
      </c>
      <c r="L1335" s="256">
        <f>Table260616263656667686970717273747577787980818283757_34[[#This Row],[unit Price]]*Table260616263656667686970717273747577787980818283757_34[[#This Row],[TOTAL QUANTITY
(2021 Proposal)]]</f>
        <v>1200</v>
      </c>
      <c r="M1335" s="257">
        <v>30</v>
      </c>
      <c r="N1335" s="258">
        <v>300</v>
      </c>
      <c r="O1335" s="259">
        <v>30</v>
      </c>
      <c r="P1335" s="260">
        <v>300</v>
      </c>
      <c r="Q1335" s="288">
        <v>30</v>
      </c>
      <c r="R1335" s="258">
        <v>300</v>
      </c>
      <c r="S1335" s="259">
        <v>30</v>
      </c>
      <c r="T1335" s="289">
        <v>300</v>
      </c>
      <c r="U1335" s="290"/>
      <c r="V1335" s="291"/>
    </row>
    <row r="1336" spans="1:22">
      <c r="A1336" s="216" t="s">
        <v>58</v>
      </c>
      <c r="B1336" s="312">
        <v>1040401000</v>
      </c>
      <c r="C1336" s="237" t="s">
        <v>631</v>
      </c>
      <c r="D1336" s="224"/>
      <c r="E1336" s="220" t="s">
        <v>1242</v>
      </c>
      <c r="F1336" s="221" t="s">
        <v>1243</v>
      </c>
      <c r="G1336" s="222" t="str">
        <f t="shared" si="20"/>
        <v>Ballpen, Ballpen, Black</v>
      </c>
      <c r="H1336" s="223"/>
      <c r="I1336" s="253">
        <v>24</v>
      </c>
      <c r="J1336" s="254" t="s">
        <v>44</v>
      </c>
      <c r="K1336" s="261">
        <v>10</v>
      </c>
      <c r="L1336" s="256">
        <f>Table260616263656667686970717273747577787980818283757_34[[#This Row],[unit Price]]*Table260616263656667686970717273747577787980818283757_34[[#This Row],[TOTAL QUANTITY
(2021 Proposal)]]</f>
        <v>240</v>
      </c>
      <c r="M1336" s="257">
        <v>12</v>
      </c>
      <c r="N1336" s="258">
        <v>120</v>
      </c>
      <c r="O1336" s="259"/>
      <c r="P1336" s="260" t="s">
        <v>55</v>
      </c>
      <c r="Q1336" s="288">
        <v>12</v>
      </c>
      <c r="R1336" s="258">
        <v>120</v>
      </c>
      <c r="S1336" s="259"/>
      <c r="T1336" s="289" t="s">
        <v>55</v>
      </c>
      <c r="U1336" s="290"/>
      <c r="V1336" s="291"/>
    </row>
    <row r="1337" spans="1:22">
      <c r="A1337" s="216" t="s">
        <v>510</v>
      </c>
      <c r="B1337" s="312">
        <v>1040401000</v>
      </c>
      <c r="C1337" s="237" t="s">
        <v>631</v>
      </c>
      <c r="D1337" s="224"/>
      <c r="E1337" s="220" t="s">
        <v>1242</v>
      </c>
      <c r="F1337" s="221" t="s">
        <v>1243</v>
      </c>
      <c r="G1337" s="222" t="str">
        <f t="shared" si="20"/>
        <v>Ballpen, Ballpen, Black</v>
      </c>
      <c r="H1337" s="223"/>
      <c r="I1337" s="253">
        <v>160</v>
      </c>
      <c r="J1337" s="254" t="s">
        <v>44</v>
      </c>
      <c r="K1337" s="261">
        <v>10</v>
      </c>
      <c r="L1337" s="256">
        <f>Table260616263656667686970717273747577787980818283757_34[[#This Row],[unit Price]]*Table260616263656667686970717273747577787980818283757_34[[#This Row],[TOTAL QUANTITY
(2021 Proposal)]]</f>
        <v>1600</v>
      </c>
      <c r="M1337" s="257">
        <v>40</v>
      </c>
      <c r="N1337" s="258">
        <v>400</v>
      </c>
      <c r="O1337" s="259">
        <v>40</v>
      </c>
      <c r="P1337" s="260">
        <v>400</v>
      </c>
      <c r="Q1337" s="288">
        <v>40</v>
      </c>
      <c r="R1337" s="258">
        <v>400</v>
      </c>
      <c r="S1337" s="259">
        <v>40</v>
      </c>
      <c r="T1337" s="289">
        <v>400</v>
      </c>
      <c r="U1337" s="290"/>
      <c r="V1337" s="291"/>
    </row>
    <row r="1338" spans="1:22">
      <c r="A1338" s="216" t="s">
        <v>59</v>
      </c>
      <c r="B1338" s="312">
        <v>1040401000</v>
      </c>
      <c r="C1338" s="237" t="s">
        <v>631</v>
      </c>
      <c r="D1338" s="224"/>
      <c r="E1338" s="220" t="s">
        <v>1242</v>
      </c>
      <c r="F1338" s="221" t="s">
        <v>1243</v>
      </c>
      <c r="G1338" s="222" t="str">
        <f t="shared" si="20"/>
        <v>Ballpen, Ballpen, Black</v>
      </c>
      <c r="H1338" s="223"/>
      <c r="I1338" s="253">
        <v>18</v>
      </c>
      <c r="J1338" s="262" t="s">
        <v>44</v>
      </c>
      <c r="K1338" s="263">
        <v>10</v>
      </c>
      <c r="L1338" s="256">
        <f>Table260616263656667686970717273747577787980818283757_34[[#This Row],[unit Price]]*Table260616263656667686970717273747577787980818283757_34[[#This Row],[TOTAL QUANTITY
(2021 Proposal)]]</f>
        <v>180</v>
      </c>
      <c r="M1338" s="264">
        <v>4</v>
      </c>
      <c r="N1338" s="258">
        <v>40</v>
      </c>
      <c r="O1338" s="265">
        <v>4</v>
      </c>
      <c r="P1338" s="260">
        <v>40</v>
      </c>
      <c r="Q1338" s="292">
        <v>10</v>
      </c>
      <c r="R1338" s="258">
        <v>100</v>
      </c>
      <c r="S1338" s="293"/>
      <c r="T1338" s="289" t="s">
        <v>55</v>
      </c>
      <c r="U1338" s="290"/>
      <c r="V1338" s="291"/>
    </row>
    <row r="1339" spans="1:22">
      <c r="A1339" s="216" t="s">
        <v>61</v>
      </c>
      <c r="B1339" s="312">
        <v>1040401000</v>
      </c>
      <c r="C1339" s="237" t="s">
        <v>631</v>
      </c>
      <c r="D1339" s="224"/>
      <c r="E1339" s="220" t="s">
        <v>1242</v>
      </c>
      <c r="F1339" s="221" t="s">
        <v>1243</v>
      </c>
      <c r="G1339" s="222" t="str">
        <f t="shared" si="20"/>
        <v>Ballpen, Ballpen, Black</v>
      </c>
      <c r="H1339" s="223"/>
      <c r="I1339" s="253">
        <v>36</v>
      </c>
      <c r="J1339" s="262" t="s">
        <v>44</v>
      </c>
      <c r="K1339" s="263">
        <v>10</v>
      </c>
      <c r="L1339" s="256">
        <f>Table260616263656667686970717273747577787980818283757_34[[#This Row],[unit Price]]*Table260616263656667686970717273747577787980818283757_34[[#This Row],[TOTAL QUANTITY
(2021 Proposal)]]</f>
        <v>360</v>
      </c>
      <c r="M1339" s="266">
        <v>12</v>
      </c>
      <c r="N1339" s="258">
        <v>120</v>
      </c>
      <c r="O1339" s="267">
        <v>12</v>
      </c>
      <c r="P1339" s="260">
        <v>120</v>
      </c>
      <c r="Q1339" s="294">
        <v>12</v>
      </c>
      <c r="R1339" s="258">
        <v>120</v>
      </c>
      <c r="S1339" s="309"/>
      <c r="T1339" s="289" t="s">
        <v>55</v>
      </c>
      <c r="U1339" s="290"/>
      <c r="V1339" s="291"/>
    </row>
    <row r="1340" spans="1:22">
      <c r="A1340" s="216" t="s">
        <v>63</v>
      </c>
      <c r="B1340" s="312">
        <v>1040401000</v>
      </c>
      <c r="C1340" s="237" t="s">
        <v>631</v>
      </c>
      <c r="D1340" s="224"/>
      <c r="E1340" s="220" t="s">
        <v>1242</v>
      </c>
      <c r="F1340" s="221" t="s">
        <v>1243</v>
      </c>
      <c r="G1340" s="222" t="str">
        <f t="shared" si="20"/>
        <v>Ballpen, Ballpen, Black</v>
      </c>
      <c r="H1340" s="227"/>
      <c r="I1340" s="268">
        <v>1000</v>
      </c>
      <c r="J1340" s="269" t="s">
        <v>44</v>
      </c>
      <c r="K1340" s="270">
        <v>10</v>
      </c>
      <c r="L1340" s="256">
        <f>Table260616263656667686970717273747577787980818283757_34[[#This Row],[unit Price]]*Table260616263656667686970717273747577787980818283757_34[[#This Row],[TOTAL QUANTITY
(2021 Proposal)]]</f>
        <v>10000</v>
      </c>
      <c r="M1340" s="271">
        <v>250</v>
      </c>
      <c r="N1340" s="258">
        <v>2500</v>
      </c>
      <c r="O1340" s="272">
        <v>250</v>
      </c>
      <c r="P1340" s="260">
        <v>2500</v>
      </c>
      <c r="Q1340" s="296">
        <v>250</v>
      </c>
      <c r="R1340" s="258">
        <v>2500</v>
      </c>
      <c r="S1340" s="272">
        <v>250</v>
      </c>
      <c r="T1340" s="289">
        <v>2500</v>
      </c>
      <c r="U1340" s="290"/>
      <c r="V1340" s="291"/>
    </row>
    <row r="1341" spans="1:22">
      <c r="A1341" s="216" t="s">
        <v>339</v>
      </c>
      <c r="B1341" s="312">
        <v>1040401000</v>
      </c>
      <c r="C1341" s="237" t="s">
        <v>631</v>
      </c>
      <c r="D1341" s="224"/>
      <c r="E1341" s="220" t="s">
        <v>1242</v>
      </c>
      <c r="F1341" s="221" t="s">
        <v>1243</v>
      </c>
      <c r="G1341" s="222" t="str">
        <f t="shared" si="20"/>
        <v>Ballpen, Ballpen, Black</v>
      </c>
      <c r="H1341" s="223"/>
      <c r="I1341" s="253">
        <v>24</v>
      </c>
      <c r="J1341" s="262" t="s">
        <v>44</v>
      </c>
      <c r="K1341" s="263">
        <v>10</v>
      </c>
      <c r="L1341" s="256">
        <f>Table260616263656667686970717273747577787980818283757_34[[#This Row],[unit Price]]*Table260616263656667686970717273747577787980818283757_34[[#This Row],[TOTAL QUANTITY
(2021 Proposal)]]</f>
        <v>240</v>
      </c>
      <c r="M1341" s="257">
        <v>12</v>
      </c>
      <c r="N1341" s="258">
        <v>120</v>
      </c>
      <c r="O1341" s="259"/>
      <c r="P1341" s="260" t="s">
        <v>55</v>
      </c>
      <c r="Q1341" s="288">
        <v>12</v>
      </c>
      <c r="R1341" s="258">
        <v>120</v>
      </c>
      <c r="S1341" s="259"/>
      <c r="T1341" s="289" t="s">
        <v>55</v>
      </c>
      <c r="U1341" s="290"/>
      <c r="V1341" s="291"/>
    </row>
    <row r="1342" spans="1:22">
      <c r="A1342" s="216" t="s">
        <v>64</v>
      </c>
      <c r="B1342" s="312">
        <v>1040401000</v>
      </c>
      <c r="C1342" s="237" t="s">
        <v>631</v>
      </c>
      <c r="D1342" s="224"/>
      <c r="E1342" s="220" t="s">
        <v>1242</v>
      </c>
      <c r="F1342" s="221" t="s">
        <v>1243</v>
      </c>
      <c r="G1342" s="222" t="str">
        <f t="shared" si="20"/>
        <v>Ballpen, Ballpen, Black</v>
      </c>
      <c r="H1342" s="223"/>
      <c r="I1342" s="253">
        <v>50</v>
      </c>
      <c r="J1342" s="262" t="s">
        <v>44</v>
      </c>
      <c r="K1342" s="263">
        <v>10</v>
      </c>
      <c r="L1342" s="256">
        <f>Table260616263656667686970717273747577787980818283757_34[[#This Row],[unit Price]]*Table260616263656667686970717273747577787980818283757_34[[#This Row],[TOTAL QUANTITY
(2021 Proposal)]]</f>
        <v>500</v>
      </c>
      <c r="M1342" s="257">
        <v>15</v>
      </c>
      <c r="N1342" s="258">
        <v>150</v>
      </c>
      <c r="O1342" s="259">
        <v>15</v>
      </c>
      <c r="P1342" s="260">
        <v>150</v>
      </c>
      <c r="Q1342" s="288">
        <v>10</v>
      </c>
      <c r="R1342" s="258">
        <v>100</v>
      </c>
      <c r="S1342" s="259">
        <v>10</v>
      </c>
      <c r="T1342" s="289">
        <v>100</v>
      </c>
      <c r="U1342" s="290"/>
      <c r="V1342" s="291"/>
    </row>
    <row r="1343" spans="1:22">
      <c r="A1343" s="216" t="s">
        <v>65</v>
      </c>
      <c r="B1343" s="312">
        <v>1040401000</v>
      </c>
      <c r="C1343" s="237" t="s">
        <v>631</v>
      </c>
      <c r="D1343" s="224"/>
      <c r="E1343" s="220" t="s">
        <v>1242</v>
      </c>
      <c r="F1343" s="221" t="s">
        <v>1243</v>
      </c>
      <c r="G1343" s="222" t="str">
        <f t="shared" si="20"/>
        <v>Ballpen, Ballpen, Black</v>
      </c>
      <c r="H1343" s="223"/>
      <c r="I1343" s="253">
        <v>50</v>
      </c>
      <c r="J1343" s="254" t="s">
        <v>44</v>
      </c>
      <c r="K1343" s="261">
        <v>10</v>
      </c>
      <c r="L1343" s="256">
        <f>Table260616263656667686970717273747577787980818283757_34[[#This Row],[unit Price]]*Table260616263656667686970717273747577787980818283757_34[[#This Row],[TOTAL QUANTITY
(2021 Proposal)]]</f>
        <v>500</v>
      </c>
      <c r="M1343" s="257">
        <v>25</v>
      </c>
      <c r="N1343" s="258">
        <v>250</v>
      </c>
      <c r="O1343" s="259">
        <v>15</v>
      </c>
      <c r="P1343" s="260">
        <v>150</v>
      </c>
      <c r="Q1343" s="288">
        <v>10</v>
      </c>
      <c r="R1343" s="258">
        <v>100</v>
      </c>
      <c r="S1343" s="259"/>
      <c r="T1343" s="289" t="s">
        <v>55</v>
      </c>
      <c r="U1343" s="290"/>
      <c r="V1343" s="291"/>
    </row>
    <row r="1344" spans="1:22">
      <c r="A1344" s="216" t="s">
        <v>66</v>
      </c>
      <c r="B1344" s="312">
        <v>1040401000</v>
      </c>
      <c r="C1344" s="237" t="s">
        <v>631</v>
      </c>
      <c r="D1344" s="224"/>
      <c r="E1344" s="220" t="s">
        <v>1242</v>
      </c>
      <c r="F1344" s="221" t="s">
        <v>1243</v>
      </c>
      <c r="G1344" s="222" t="str">
        <f t="shared" si="20"/>
        <v>Ballpen, Ballpen, Black</v>
      </c>
      <c r="H1344" s="223">
        <v>100</v>
      </c>
      <c r="I1344" s="253">
        <v>100</v>
      </c>
      <c r="J1344" s="254" t="s">
        <v>44</v>
      </c>
      <c r="K1344" s="261">
        <v>10</v>
      </c>
      <c r="L1344" s="256">
        <f>Table260616263656667686970717273747577787980818283757_34[[#This Row],[unit Price]]*Table260616263656667686970717273747577787980818283757_34[[#This Row],[TOTAL QUANTITY
(2021 Proposal)]]</f>
        <v>1000</v>
      </c>
      <c r="M1344" s="257">
        <v>25</v>
      </c>
      <c r="N1344" s="258">
        <v>250</v>
      </c>
      <c r="O1344" s="259">
        <v>25</v>
      </c>
      <c r="P1344" s="260">
        <v>250</v>
      </c>
      <c r="Q1344" s="288">
        <v>25</v>
      </c>
      <c r="R1344" s="258">
        <v>250</v>
      </c>
      <c r="S1344" s="259">
        <v>25</v>
      </c>
      <c r="T1344" s="289">
        <v>250</v>
      </c>
      <c r="U1344" s="290"/>
      <c r="V1344" s="291"/>
    </row>
    <row r="1345" spans="1:22">
      <c r="A1345" s="216" t="s">
        <v>514</v>
      </c>
      <c r="B1345" s="312">
        <v>1040401000</v>
      </c>
      <c r="C1345" s="237" t="s">
        <v>631</v>
      </c>
      <c r="D1345" s="224"/>
      <c r="E1345" s="220" t="s">
        <v>1242</v>
      </c>
      <c r="F1345" s="221" t="s">
        <v>1243</v>
      </c>
      <c r="G1345" s="222" t="str">
        <f t="shared" si="20"/>
        <v>Ballpen, Ballpen, Black</v>
      </c>
      <c r="H1345" s="223"/>
      <c r="I1345" s="253">
        <v>160</v>
      </c>
      <c r="J1345" s="254" t="s">
        <v>44</v>
      </c>
      <c r="K1345" s="261">
        <v>10</v>
      </c>
      <c r="L1345" s="256">
        <f>Table260616263656667686970717273747577787980818283757_34[[#This Row],[unit Price]]*Table260616263656667686970717273747577787980818283757_34[[#This Row],[TOTAL QUANTITY
(2021 Proposal)]]</f>
        <v>1600</v>
      </c>
      <c r="M1345" s="257">
        <v>40</v>
      </c>
      <c r="N1345" s="258">
        <v>400</v>
      </c>
      <c r="O1345" s="259">
        <v>40</v>
      </c>
      <c r="P1345" s="260">
        <v>400</v>
      </c>
      <c r="Q1345" s="288">
        <v>40</v>
      </c>
      <c r="R1345" s="258">
        <v>400</v>
      </c>
      <c r="S1345" s="259">
        <v>40</v>
      </c>
      <c r="T1345" s="289">
        <v>400</v>
      </c>
      <c r="U1345" s="290"/>
      <c r="V1345" s="291"/>
    </row>
    <row r="1346" spans="1:22">
      <c r="A1346" s="216" t="s">
        <v>533</v>
      </c>
      <c r="B1346" s="312">
        <v>1040401000</v>
      </c>
      <c r="C1346" s="237" t="s">
        <v>631</v>
      </c>
      <c r="D1346" s="224"/>
      <c r="E1346" s="220" t="s">
        <v>1242</v>
      </c>
      <c r="F1346" s="221" t="s">
        <v>1243</v>
      </c>
      <c r="G1346" s="222" t="str">
        <f t="shared" si="20"/>
        <v>Ballpen, Ballpen, Black</v>
      </c>
      <c r="H1346" s="223"/>
      <c r="I1346" s="253">
        <v>24</v>
      </c>
      <c r="J1346" s="254" t="s">
        <v>44</v>
      </c>
      <c r="K1346" s="261">
        <v>10</v>
      </c>
      <c r="L1346" s="256">
        <f>Table260616263656667686970717273747577787980818283757_34[[#This Row],[unit Price]]*Table260616263656667686970717273747577787980818283757_34[[#This Row],[TOTAL QUANTITY
(2021 Proposal)]]</f>
        <v>240</v>
      </c>
      <c r="M1346" s="257">
        <v>6</v>
      </c>
      <c r="N1346" s="258">
        <v>60</v>
      </c>
      <c r="O1346" s="259">
        <v>6</v>
      </c>
      <c r="P1346" s="260">
        <v>60</v>
      </c>
      <c r="Q1346" s="288">
        <v>6</v>
      </c>
      <c r="R1346" s="258">
        <v>60</v>
      </c>
      <c r="S1346" s="259">
        <v>6</v>
      </c>
      <c r="T1346" s="289">
        <v>60</v>
      </c>
      <c r="U1346" s="290"/>
      <c r="V1346" s="291"/>
    </row>
    <row r="1347" spans="1:22">
      <c r="A1347" s="216" t="s">
        <v>522</v>
      </c>
      <c r="B1347" s="312">
        <v>1040401000</v>
      </c>
      <c r="C1347" s="237" t="s">
        <v>631</v>
      </c>
      <c r="D1347" s="224"/>
      <c r="E1347" s="220" t="s">
        <v>1242</v>
      </c>
      <c r="F1347" s="221" t="s">
        <v>1243</v>
      </c>
      <c r="G1347" s="222" t="str">
        <f t="shared" si="20"/>
        <v>Ballpen, Ballpen, Black</v>
      </c>
      <c r="H1347" s="223"/>
      <c r="I1347" s="253">
        <v>100</v>
      </c>
      <c r="J1347" s="254" t="s">
        <v>44</v>
      </c>
      <c r="K1347" s="261">
        <v>10</v>
      </c>
      <c r="L1347" s="256">
        <f>Table260616263656667686970717273747577787980818283757_34[[#This Row],[unit Price]]*Table260616263656667686970717273747577787980818283757_34[[#This Row],[TOTAL QUANTITY
(2021 Proposal)]]</f>
        <v>1000</v>
      </c>
      <c r="M1347" s="257">
        <v>25</v>
      </c>
      <c r="N1347" s="258"/>
      <c r="O1347" s="259">
        <v>25</v>
      </c>
      <c r="P1347" s="260"/>
      <c r="Q1347" s="288">
        <v>25</v>
      </c>
      <c r="R1347" s="258"/>
      <c r="S1347" s="259">
        <v>25</v>
      </c>
      <c r="T1347" s="289"/>
      <c r="U1347" s="290"/>
      <c r="V1347" s="291"/>
    </row>
    <row r="1348" spans="1:22">
      <c r="A1348" s="216" t="s">
        <v>68</v>
      </c>
      <c r="B1348" s="312">
        <v>1040401000</v>
      </c>
      <c r="C1348" s="237" t="s">
        <v>631</v>
      </c>
      <c r="D1348" s="224"/>
      <c r="E1348" s="220" t="s">
        <v>1242</v>
      </c>
      <c r="F1348" s="221" t="s">
        <v>1243</v>
      </c>
      <c r="G1348" s="222" t="str">
        <f t="shared" si="20"/>
        <v>Ballpen, Ballpen, Black</v>
      </c>
      <c r="H1348" s="223"/>
      <c r="I1348" s="253">
        <v>120</v>
      </c>
      <c r="J1348" s="254" t="s">
        <v>44</v>
      </c>
      <c r="K1348" s="261">
        <v>10</v>
      </c>
      <c r="L1348" s="256">
        <f>Table260616263656667686970717273747577787980818283757_34[[#This Row],[unit Price]]*Table260616263656667686970717273747577787980818283757_34[[#This Row],[TOTAL QUANTITY
(2021 Proposal)]]</f>
        <v>1200</v>
      </c>
      <c r="M1348" s="257">
        <v>30</v>
      </c>
      <c r="N1348" s="258">
        <v>300</v>
      </c>
      <c r="O1348" s="259">
        <v>30</v>
      </c>
      <c r="P1348" s="260">
        <v>300</v>
      </c>
      <c r="Q1348" s="288">
        <v>30</v>
      </c>
      <c r="R1348" s="258">
        <v>300</v>
      </c>
      <c r="S1348" s="259">
        <v>30</v>
      </c>
      <c r="T1348" s="289">
        <v>300</v>
      </c>
      <c r="U1348" s="290"/>
      <c r="V1348" s="291"/>
    </row>
    <row r="1349" spans="1:22">
      <c r="A1349" s="216" t="s">
        <v>69</v>
      </c>
      <c r="B1349" s="312">
        <v>1040401000</v>
      </c>
      <c r="C1349" s="237" t="s">
        <v>631</v>
      </c>
      <c r="D1349" s="224"/>
      <c r="E1349" s="220" t="s">
        <v>1242</v>
      </c>
      <c r="F1349" s="221" t="s">
        <v>1243</v>
      </c>
      <c r="G1349" s="222" t="str">
        <f t="shared" si="20"/>
        <v>Ballpen, Ballpen, Black</v>
      </c>
      <c r="H1349" s="223"/>
      <c r="I1349" s="253">
        <v>25</v>
      </c>
      <c r="J1349" s="254" t="s">
        <v>44</v>
      </c>
      <c r="K1349" s="261">
        <v>10</v>
      </c>
      <c r="L1349" s="256">
        <f>Table260616263656667686970717273747577787980818283757_34[[#This Row],[unit Price]]*Table260616263656667686970717273747577787980818283757_34[[#This Row],[TOTAL QUANTITY
(2021 Proposal)]]</f>
        <v>250</v>
      </c>
      <c r="M1349" s="257">
        <v>25</v>
      </c>
      <c r="N1349" s="258">
        <v>250</v>
      </c>
      <c r="O1349" s="259"/>
      <c r="P1349" s="260" t="s">
        <v>55</v>
      </c>
      <c r="Q1349" s="288"/>
      <c r="R1349" s="258" t="s">
        <v>55</v>
      </c>
      <c r="S1349" s="259"/>
      <c r="T1349" s="289" t="s">
        <v>55</v>
      </c>
      <c r="U1349" s="290"/>
      <c r="V1349" s="291"/>
    </row>
    <row r="1350" spans="1:22">
      <c r="A1350" s="216" t="s">
        <v>70</v>
      </c>
      <c r="B1350" s="312">
        <v>1040401000</v>
      </c>
      <c r="C1350" s="237" t="s">
        <v>631</v>
      </c>
      <c r="D1350" s="224"/>
      <c r="E1350" s="220" t="s">
        <v>1242</v>
      </c>
      <c r="F1350" s="221" t="s">
        <v>1243</v>
      </c>
      <c r="G1350" s="222" t="str">
        <f t="shared" si="20"/>
        <v>Ballpen, Ballpen, Black</v>
      </c>
      <c r="H1350" s="223"/>
      <c r="I1350" s="253">
        <v>240</v>
      </c>
      <c r="J1350" s="254" t="s">
        <v>44</v>
      </c>
      <c r="K1350" s="261">
        <v>10</v>
      </c>
      <c r="L1350" s="256">
        <f>Table260616263656667686970717273747577787980818283757_34[[#This Row],[unit Price]]*Table260616263656667686970717273747577787980818283757_34[[#This Row],[TOTAL QUANTITY
(2021 Proposal)]]</f>
        <v>2400</v>
      </c>
      <c r="M1350" s="257">
        <v>60</v>
      </c>
      <c r="N1350" s="258">
        <v>600</v>
      </c>
      <c r="O1350" s="259">
        <v>60</v>
      </c>
      <c r="P1350" s="260">
        <v>600</v>
      </c>
      <c r="Q1350" s="288">
        <v>60</v>
      </c>
      <c r="R1350" s="258">
        <v>600</v>
      </c>
      <c r="S1350" s="259">
        <v>60</v>
      </c>
      <c r="T1350" s="289">
        <v>600</v>
      </c>
      <c r="U1350" s="290"/>
      <c r="V1350" s="291"/>
    </row>
    <row r="1351" spans="1:22">
      <c r="A1351" s="216" t="s">
        <v>71</v>
      </c>
      <c r="B1351" s="312">
        <v>1040401000</v>
      </c>
      <c r="C1351" s="237" t="s">
        <v>631</v>
      </c>
      <c r="D1351" s="224"/>
      <c r="E1351" s="220" t="s">
        <v>1242</v>
      </c>
      <c r="F1351" s="221" t="s">
        <v>1243</v>
      </c>
      <c r="G1351" s="222" t="str">
        <f t="shared" si="20"/>
        <v>Ballpen, Ballpen, Black</v>
      </c>
      <c r="H1351" s="223"/>
      <c r="I1351" s="253">
        <v>50</v>
      </c>
      <c r="J1351" s="254" t="s">
        <v>44</v>
      </c>
      <c r="K1351" s="261">
        <v>10</v>
      </c>
      <c r="L1351" s="256">
        <f>Table260616263656667686970717273747577787980818283757_34[[#This Row],[unit Price]]*Table260616263656667686970717273747577787980818283757_34[[#This Row],[TOTAL QUANTITY
(2021 Proposal)]]</f>
        <v>500</v>
      </c>
      <c r="M1351" s="257">
        <v>25</v>
      </c>
      <c r="N1351" s="258">
        <v>250</v>
      </c>
      <c r="O1351" s="259"/>
      <c r="P1351" s="260" t="s">
        <v>55</v>
      </c>
      <c r="Q1351" s="288">
        <v>25</v>
      </c>
      <c r="R1351" s="258">
        <v>250</v>
      </c>
      <c r="S1351" s="259"/>
      <c r="T1351" s="289" t="s">
        <v>55</v>
      </c>
      <c r="U1351" s="290"/>
      <c r="V1351" s="291"/>
    </row>
    <row r="1352" spans="1:22">
      <c r="A1352" s="216" t="s">
        <v>33</v>
      </c>
      <c r="B1352" s="312">
        <v>1040401000</v>
      </c>
      <c r="C1352" s="237" t="s">
        <v>631</v>
      </c>
      <c r="D1352" s="224"/>
      <c r="E1352" s="220" t="s">
        <v>1242</v>
      </c>
      <c r="F1352" s="221" t="s">
        <v>1243</v>
      </c>
      <c r="G1352" s="222" t="str">
        <f t="shared" si="20"/>
        <v>Ballpen, Ballpen, Black</v>
      </c>
      <c r="H1352" s="223"/>
      <c r="I1352" s="253">
        <v>12</v>
      </c>
      <c r="J1352" s="254" t="s">
        <v>44</v>
      </c>
      <c r="K1352" s="261">
        <v>10</v>
      </c>
      <c r="L1352" s="256">
        <f>Table260616263656667686970717273747577787980818283757_34[[#This Row],[unit Price]]*Table260616263656667686970717273747577787980818283757_34[[#This Row],[TOTAL QUANTITY
(2021 Proposal)]]</f>
        <v>120</v>
      </c>
      <c r="M1352" s="257">
        <v>12</v>
      </c>
      <c r="N1352" s="258">
        <v>120</v>
      </c>
      <c r="O1352" s="259"/>
      <c r="P1352" s="260" t="s">
        <v>55</v>
      </c>
      <c r="Q1352" s="288"/>
      <c r="R1352" s="258" t="s">
        <v>55</v>
      </c>
      <c r="S1352" s="259"/>
      <c r="T1352" s="289" t="s">
        <v>55</v>
      </c>
      <c r="U1352" s="290"/>
      <c r="V1352" s="291"/>
    </row>
    <row r="1353" spans="1:22">
      <c r="A1353" s="216" t="s">
        <v>1244</v>
      </c>
      <c r="B1353" s="312">
        <v>1040401000</v>
      </c>
      <c r="C1353" s="237" t="s">
        <v>631</v>
      </c>
      <c r="D1353" s="224"/>
      <c r="E1353" s="220" t="s">
        <v>1242</v>
      </c>
      <c r="F1353" s="221" t="s">
        <v>1243</v>
      </c>
      <c r="G1353" s="222" t="str">
        <f t="shared" si="20"/>
        <v>Ballpen, Ballpen, Black</v>
      </c>
      <c r="H1353" s="223"/>
      <c r="I1353" s="253">
        <v>10</v>
      </c>
      <c r="J1353" s="254" t="s">
        <v>44</v>
      </c>
      <c r="K1353" s="261">
        <v>10</v>
      </c>
      <c r="L1353" s="256">
        <f>Table260616263656667686970717273747577787980818283757_34[[#This Row],[unit Price]]*Table260616263656667686970717273747577787980818283757_34[[#This Row],[TOTAL QUANTITY
(2021 Proposal)]]</f>
        <v>100</v>
      </c>
      <c r="M1353" s="257">
        <v>5</v>
      </c>
      <c r="N1353" s="258">
        <v>50</v>
      </c>
      <c r="O1353" s="259">
        <v>5</v>
      </c>
      <c r="P1353" s="260">
        <v>50</v>
      </c>
      <c r="Q1353" s="288"/>
      <c r="R1353" s="258" t="s">
        <v>55</v>
      </c>
      <c r="S1353" s="259"/>
      <c r="T1353" s="289" t="s">
        <v>55</v>
      </c>
      <c r="U1353" s="290"/>
      <c r="V1353" s="291"/>
    </row>
    <row r="1354" spans="1:22">
      <c r="A1354" s="216" t="s">
        <v>73</v>
      </c>
      <c r="B1354" s="312">
        <v>1040401000</v>
      </c>
      <c r="C1354" s="237" t="s">
        <v>631</v>
      </c>
      <c r="D1354" s="224"/>
      <c r="E1354" s="220" t="s">
        <v>1242</v>
      </c>
      <c r="F1354" s="221" t="s">
        <v>1243</v>
      </c>
      <c r="G1354" s="222" t="str">
        <f t="shared" si="20"/>
        <v>Ballpen, Ballpen, Black</v>
      </c>
      <c r="H1354" s="223"/>
      <c r="I1354" s="253">
        <v>60</v>
      </c>
      <c r="J1354" s="254" t="s">
        <v>44</v>
      </c>
      <c r="K1354" s="261">
        <v>10</v>
      </c>
      <c r="L1354" s="256">
        <f>Table260616263656667686970717273747577787980818283757_34[[#This Row],[unit Price]]*Table260616263656667686970717273747577787980818283757_34[[#This Row],[TOTAL QUANTITY
(2021 Proposal)]]</f>
        <v>600</v>
      </c>
      <c r="M1354" s="257">
        <v>15</v>
      </c>
      <c r="N1354" s="258">
        <v>100</v>
      </c>
      <c r="O1354" s="259">
        <v>15</v>
      </c>
      <c r="P1354" s="260">
        <v>100</v>
      </c>
      <c r="Q1354" s="288">
        <v>15</v>
      </c>
      <c r="R1354" s="258">
        <v>100</v>
      </c>
      <c r="S1354" s="259">
        <v>15</v>
      </c>
      <c r="T1354" s="289">
        <v>100</v>
      </c>
      <c r="U1354" s="290"/>
      <c r="V1354" s="291"/>
    </row>
    <row r="1355" spans="1:22">
      <c r="A1355" s="231" t="s">
        <v>74</v>
      </c>
      <c r="B1355" s="230">
        <v>1040401000</v>
      </c>
      <c r="C1355" s="307" t="s">
        <v>631</v>
      </c>
      <c r="D1355" s="233"/>
      <c r="E1355" s="305" t="s">
        <v>1242</v>
      </c>
      <c r="F1355" s="306" t="s">
        <v>1243</v>
      </c>
      <c r="G1355" s="222" t="str">
        <f t="shared" si="20"/>
        <v>Ballpen, Ballpen, Black</v>
      </c>
      <c r="H1355" s="236"/>
      <c r="I1355" s="273">
        <v>150</v>
      </c>
      <c r="J1355" s="274" t="s">
        <v>44</v>
      </c>
      <c r="K1355" s="275">
        <v>10</v>
      </c>
      <c r="L1355" s="256">
        <f>Table260616263656667686970717273747577787980818283757_34[[#This Row],[unit Price]]*Table260616263656667686970717273747577787980818283757_34[[#This Row],[TOTAL QUANTITY
(2021 Proposal)]]</f>
        <v>1500</v>
      </c>
      <c r="M1355" s="276">
        <v>35</v>
      </c>
      <c r="N1355" s="277">
        <v>350</v>
      </c>
      <c r="O1355" s="278">
        <v>35</v>
      </c>
      <c r="P1355" s="279">
        <v>350</v>
      </c>
      <c r="Q1355" s="297">
        <v>35</v>
      </c>
      <c r="R1355" s="277">
        <v>350</v>
      </c>
      <c r="S1355" s="278">
        <v>45</v>
      </c>
      <c r="T1355" s="298">
        <v>450</v>
      </c>
      <c r="U1355" s="299"/>
      <c r="V1355" s="300"/>
    </row>
    <row r="1356" spans="1:22">
      <c r="A1356" s="216" t="s">
        <v>50</v>
      </c>
      <c r="B1356" s="312">
        <v>1040401000</v>
      </c>
      <c r="C1356" s="237" t="s">
        <v>631</v>
      </c>
      <c r="D1356" s="224"/>
      <c r="E1356" s="220" t="s">
        <v>1242</v>
      </c>
      <c r="F1356" s="221" t="s">
        <v>1245</v>
      </c>
      <c r="G1356" s="222" t="str">
        <f t="shared" ref="G1356:G1419" si="21">CONCATENATE(E1356,", ",F1356,)</f>
        <v>Ballpen, Ballpen, Blue</v>
      </c>
      <c r="H1356" s="223"/>
      <c r="I1356" s="253">
        <v>20</v>
      </c>
      <c r="J1356" s="254" t="s">
        <v>44</v>
      </c>
      <c r="K1356" s="261">
        <v>10</v>
      </c>
      <c r="L1356" s="256">
        <f>Table260616263656667686970717273747577787980818283757_34[[#This Row],[unit Price]]*Table260616263656667686970717273747577787980818283757_34[[#This Row],[TOTAL QUANTITY
(2021 Proposal)]]</f>
        <v>200</v>
      </c>
      <c r="M1356" s="257">
        <v>20</v>
      </c>
      <c r="N1356" s="258">
        <v>200</v>
      </c>
      <c r="O1356" s="259"/>
      <c r="P1356" s="260" t="s">
        <v>55</v>
      </c>
      <c r="Q1356" s="288"/>
      <c r="R1356" s="258" t="s">
        <v>55</v>
      </c>
      <c r="S1356" s="259"/>
      <c r="T1356" s="289" t="s">
        <v>55</v>
      </c>
      <c r="U1356" s="290"/>
      <c r="V1356" s="291"/>
    </row>
    <row r="1357" spans="1:22">
      <c r="A1357" s="216" t="s">
        <v>56</v>
      </c>
      <c r="B1357" s="312">
        <v>1040401000</v>
      </c>
      <c r="C1357" s="237" t="s">
        <v>631</v>
      </c>
      <c r="D1357" s="224"/>
      <c r="E1357" s="220" t="s">
        <v>1242</v>
      </c>
      <c r="F1357" s="221" t="s">
        <v>1245</v>
      </c>
      <c r="G1357" s="222" t="str">
        <f t="shared" si="21"/>
        <v>Ballpen, Ballpen, Blue</v>
      </c>
      <c r="H1357" s="223"/>
      <c r="I1357" s="253">
        <v>120</v>
      </c>
      <c r="J1357" s="254" t="s">
        <v>44</v>
      </c>
      <c r="K1357" s="261">
        <v>10</v>
      </c>
      <c r="L1357" s="256">
        <f>Table260616263656667686970717273747577787980818283757_34[[#This Row],[unit Price]]*Table260616263656667686970717273747577787980818283757_34[[#This Row],[TOTAL QUANTITY
(2021 Proposal)]]</f>
        <v>1200</v>
      </c>
      <c r="M1357" s="257">
        <v>30</v>
      </c>
      <c r="N1357" s="258">
        <v>300</v>
      </c>
      <c r="O1357" s="259">
        <v>30</v>
      </c>
      <c r="P1357" s="260">
        <v>300</v>
      </c>
      <c r="Q1357" s="288">
        <v>30</v>
      </c>
      <c r="R1357" s="258">
        <v>300</v>
      </c>
      <c r="S1357" s="259">
        <v>30</v>
      </c>
      <c r="T1357" s="289">
        <v>300</v>
      </c>
      <c r="U1357" s="290"/>
      <c r="V1357" s="291"/>
    </row>
    <row r="1358" spans="1:22">
      <c r="A1358" s="216" t="s">
        <v>57</v>
      </c>
      <c r="B1358" s="312">
        <v>1040401000</v>
      </c>
      <c r="C1358" s="237" t="s">
        <v>631</v>
      </c>
      <c r="D1358" s="224"/>
      <c r="E1358" s="220" t="s">
        <v>1242</v>
      </c>
      <c r="F1358" s="221" t="s">
        <v>1245</v>
      </c>
      <c r="G1358" s="222" t="str">
        <f t="shared" si="21"/>
        <v>Ballpen, Ballpen, Blue</v>
      </c>
      <c r="H1358" s="223">
        <v>20</v>
      </c>
      <c r="I1358" s="253">
        <v>60</v>
      </c>
      <c r="J1358" s="254" t="s">
        <v>44</v>
      </c>
      <c r="K1358" s="261">
        <v>10</v>
      </c>
      <c r="L1358" s="256">
        <f>Table260616263656667686970717273747577787980818283757_34[[#This Row],[unit Price]]*Table260616263656667686970717273747577787980818283757_34[[#This Row],[TOTAL QUANTITY
(2021 Proposal)]]</f>
        <v>600</v>
      </c>
      <c r="M1358" s="257">
        <v>20</v>
      </c>
      <c r="N1358" s="258">
        <v>200</v>
      </c>
      <c r="O1358" s="259">
        <v>20</v>
      </c>
      <c r="P1358" s="260">
        <v>200</v>
      </c>
      <c r="Q1358" s="288">
        <v>20</v>
      </c>
      <c r="R1358" s="258">
        <v>200</v>
      </c>
      <c r="S1358" s="259"/>
      <c r="T1358" s="289" t="s">
        <v>55</v>
      </c>
      <c r="U1358" s="290"/>
      <c r="V1358" s="291"/>
    </row>
    <row r="1359" spans="1:22">
      <c r="A1359" s="216" t="s">
        <v>58</v>
      </c>
      <c r="B1359" s="312">
        <v>1040401000</v>
      </c>
      <c r="C1359" s="237" t="s">
        <v>631</v>
      </c>
      <c r="D1359" s="224"/>
      <c r="E1359" s="220" t="s">
        <v>1242</v>
      </c>
      <c r="F1359" s="221" t="s">
        <v>1245</v>
      </c>
      <c r="G1359" s="222" t="str">
        <f t="shared" si="21"/>
        <v>Ballpen, Ballpen, Blue</v>
      </c>
      <c r="H1359" s="223"/>
      <c r="I1359" s="253">
        <v>18</v>
      </c>
      <c r="J1359" s="254" t="s">
        <v>44</v>
      </c>
      <c r="K1359" s="261">
        <v>10</v>
      </c>
      <c r="L1359" s="256">
        <f>Table260616263656667686970717273747577787980818283757_34[[#This Row],[unit Price]]*Table260616263656667686970717273747577787980818283757_34[[#This Row],[TOTAL QUANTITY
(2021 Proposal)]]</f>
        <v>180</v>
      </c>
      <c r="M1359" s="257">
        <v>9</v>
      </c>
      <c r="N1359" s="258">
        <v>90</v>
      </c>
      <c r="O1359" s="259"/>
      <c r="P1359" s="260" t="s">
        <v>55</v>
      </c>
      <c r="Q1359" s="288">
        <v>9</v>
      </c>
      <c r="R1359" s="258">
        <v>90</v>
      </c>
      <c r="S1359" s="259"/>
      <c r="T1359" s="289" t="s">
        <v>55</v>
      </c>
      <c r="U1359" s="290"/>
      <c r="V1359" s="291"/>
    </row>
    <row r="1360" spans="1:22">
      <c r="A1360" s="216" t="s">
        <v>61</v>
      </c>
      <c r="B1360" s="312">
        <v>1040401000</v>
      </c>
      <c r="C1360" s="237" t="s">
        <v>631</v>
      </c>
      <c r="D1360" s="224"/>
      <c r="E1360" s="220" t="s">
        <v>1242</v>
      </c>
      <c r="F1360" s="221" t="s">
        <v>1245</v>
      </c>
      <c r="G1360" s="222" t="str">
        <f t="shared" si="21"/>
        <v>Ballpen, Ballpen, Blue</v>
      </c>
      <c r="H1360" s="223"/>
      <c r="I1360" s="253">
        <v>36</v>
      </c>
      <c r="J1360" s="262" t="s">
        <v>44</v>
      </c>
      <c r="K1360" s="263">
        <v>10</v>
      </c>
      <c r="L1360" s="256">
        <f>Table260616263656667686970717273747577787980818283757_34[[#This Row],[unit Price]]*Table260616263656667686970717273747577787980818283757_34[[#This Row],[TOTAL QUANTITY
(2021 Proposal)]]</f>
        <v>360</v>
      </c>
      <c r="M1360" s="266">
        <v>12</v>
      </c>
      <c r="N1360" s="258">
        <v>120</v>
      </c>
      <c r="O1360" s="267">
        <v>12</v>
      </c>
      <c r="P1360" s="260">
        <v>120</v>
      </c>
      <c r="Q1360" s="294">
        <v>12</v>
      </c>
      <c r="R1360" s="258">
        <v>120</v>
      </c>
      <c r="S1360" s="309"/>
      <c r="T1360" s="289" t="s">
        <v>55</v>
      </c>
      <c r="U1360" s="290"/>
      <c r="V1360" s="291"/>
    </row>
    <row r="1361" spans="1:22">
      <c r="A1361" s="216" t="s">
        <v>63</v>
      </c>
      <c r="B1361" s="312">
        <v>1040401000</v>
      </c>
      <c r="C1361" s="237" t="s">
        <v>631</v>
      </c>
      <c r="D1361" s="224"/>
      <c r="E1361" s="220" t="s">
        <v>1242</v>
      </c>
      <c r="F1361" s="221" t="s">
        <v>1245</v>
      </c>
      <c r="G1361" s="222" t="str">
        <f t="shared" si="21"/>
        <v>Ballpen, Ballpen, Blue</v>
      </c>
      <c r="H1361" s="227"/>
      <c r="I1361" s="268">
        <v>1000</v>
      </c>
      <c r="J1361" s="269" t="s">
        <v>44</v>
      </c>
      <c r="K1361" s="270">
        <v>10</v>
      </c>
      <c r="L1361" s="256">
        <f>Table260616263656667686970717273747577787980818283757_34[[#This Row],[unit Price]]*Table260616263656667686970717273747577787980818283757_34[[#This Row],[TOTAL QUANTITY
(2021 Proposal)]]</f>
        <v>10000</v>
      </c>
      <c r="M1361" s="271">
        <v>250</v>
      </c>
      <c r="N1361" s="258">
        <v>2500</v>
      </c>
      <c r="O1361" s="272">
        <v>250</v>
      </c>
      <c r="P1361" s="260">
        <v>2500</v>
      </c>
      <c r="Q1361" s="296">
        <v>250</v>
      </c>
      <c r="R1361" s="258">
        <v>2500</v>
      </c>
      <c r="S1361" s="272">
        <v>250</v>
      </c>
      <c r="T1361" s="289">
        <v>2500</v>
      </c>
      <c r="U1361" s="290"/>
      <c r="V1361" s="291"/>
    </row>
    <row r="1362" spans="1:22">
      <c r="A1362" s="216" t="s">
        <v>64</v>
      </c>
      <c r="B1362" s="312">
        <v>1040401000</v>
      </c>
      <c r="C1362" s="237" t="s">
        <v>631</v>
      </c>
      <c r="D1362" s="224"/>
      <c r="E1362" s="220" t="s">
        <v>1242</v>
      </c>
      <c r="F1362" s="221" t="s">
        <v>1245</v>
      </c>
      <c r="G1362" s="222" t="str">
        <f t="shared" si="21"/>
        <v>Ballpen, Ballpen, Blue</v>
      </c>
      <c r="H1362" s="223"/>
      <c r="I1362" s="253">
        <v>20</v>
      </c>
      <c r="J1362" s="262" t="s">
        <v>44</v>
      </c>
      <c r="K1362" s="263">
        <v>10</v>
      </c>
      <c r="L1362" s="256">
        <f>Table260616263656667686970717273747577787980818283757_34[[#This Row],[unit Price]]*Table260616263656667686970717273747577787980818283757_34[[#This Row],[TOTAL QUANTITY
(2021 Proposal)]]</f>
        <v>200</v>
      </c>
      <c r="M1362" s="257">
        <v>5</v>
      </c>
      <c r="N1362" s="258">
        <v>50</v>
      </c>
      <c r="O1362" s="259">
        <v>5</v>
      </c>
      <c r="P1362" s="260">
        <v>50</v>
      </c>
      <c r="Q1362" s="288">
        <v>5</v>
      </c>
      <c r="R1362" s="258">
        <v>50</v>
      </c>
      <c r="S1362" s="259">
        <v>5</v>
      </c>
      <c r="T1362" s="289">
        <v>50</v>
      </c>
      <c r="U1362" s="290"/>
      <c r="V1362" s="291"/>
    </row>
    <row r="1363" spans="1:22">
      <c r="A1363" s="216" t="s">
        <v>65</v>
      </c>
      <c r="B1363" s="312">
        <v>1040401000</v>
      </c>
      <c r="C1363" s="237" t="s">
        <v>631</v>
      </c>
      <c r="D1363" s="224"/>
      <c r="E1363" s="220" t="s">
        <v>1242</v>
      </c>
      <c r="F1363" s="221" t="s">
        <v>1245</v>
      </c>
      <c r="G1363" s="222" t="str">
        <f t="shared" si="21"/>
        <v>Ballpen, Ballpen, Blue</v>
      </c>
      <c r="H1363" s="223"/>
      <c r="I1363" s="253">
        <v>50</v>
      </c>
      <c r="J1363" s="254" t="s">
        <v>44</v>
      </c>
      <c r="K1363" s="261">
        <v>10</v>
      </c>
      <c r="L1363" s="256">
        <f>Table260616263656667686970717273747577787980818283757_34[[#This Row],[unit Price]]*Table260616263656667686970717273747577787980818283757_34[[#This Row],[TOTAL QUANTITY
(2021 Proposal)]]</f>
        <v>500</v>
      </c>
      <c r="M1363" s="257">
        <v>25</v>
      </c>
      <c r="N1363" s="258">
        <v>250</v>
      </c>
      <c r="O1363" s="259">
        <v>15</v>
      </c>
      <c r="P1363" s="260">
        <v>150</v>
      </c>
      <c r="Q1363" s="288">
        <v>10</v>
      </c>
      <c r="R1363" s="258">
        <v>100</v>
      </c>
      <c r="S1363" s="259"/>
      <c r="T1363" s="289" t="s">
        <v>55</v>
      </c>
      <c r="U1363" s="290"/>
      <c r="V1363" s="291"/>
    </row>
    <row r="1364" spans="1:22">
      <c r="A1364" s="216" t="s">
        <v>514</v>
      </c>
      <c r="B1364" s="312">
        <v>1040401000</v>
      </c>
      <c r="C1364" s="237" t="s">
        <v>631</v>
      </c>
      <c r="D1364" s="224"/>
      <c r="E1364" s="220" t="s">
        <v>1242</v>
      </c>
      <c r="F1364" s="221" t="s">
        <v>1245</v>
      </c>
      <c r="G1364" s="222" t="str">
        <f t="shared" si="21"/>
        <v>Ballpen, Ballpen, Blue</v>
      </c>
      <c r="H1364" s="223"/>
      <c r="I1364" s="253">
        <v>80</v>
      </c>
      <c r="J1364" s="254" t="s">
        <v>44</v>
      </c>
      <c r="K1364" s="261">
        <v>10</v>
      </c>
      <c r="L1364" s="256">
        <f>Table260616263656667686970717273747577787980818283757_34[[#This Row],[unit Price]]*Table260616263656667686970717273747577787980818283757_34[[#This Row],[TOTAL QUANTITY
(2021 Proposal)]]</f>
        <v>800</v>
      </c>
      <c r="M1364" s="257">
        <v>20</v>
      </c>
      <c r="N1364" s="258">
        <v>200</v>
      </c>
      <c r="O1364" s="259">
        <v>20</v>
      </c>
      <c r="P1364" s="260">
        <v>200</v>
      </c>
      <c r="Q1364" s="288">
        <v>20</v>
      </c>
      <c r="R1364" s="258">
        <v>200</v>
      </c>
      <c r="S1364" s="259">
        <v>20</v>
      </c>
      <c r="T1364" s="289">
        <v>200</v>
      </c>
      <c r="U1364" s="290"/>
      <c r="V1364" s="291"/>
    </row>
    <row r="1365" spans="1:22">
      <c r="A1365" s="216" t="s">
        <v>533</v>
      </c>
      <c r="B1365" s="312">
        <v>1040401000</v>
      </c>
      <c r="C1365" s="237" t="s">
        <v>631</v>
      </c>
      <c r="D1365" s="224"/>
      <c r="E1365" s="220" t="s">
        <v>1242</v>
      </c>
      <c r="F1365" s="221" t="s">
        <v>1245</v>
      </c>
      <c r="G1365" s="222" t="str">
        <f t="shared" si="21"/>
        <v>Ballpen, Ballpen, Blue</v>
      </c>
      <c r="H1365" s="223"/>
      <c r="I1365" s="253">
        <v>24</v>
      </c>
      <c r="J1365" s="254" t="s">
        <v>44</v>
      </c>
      <c r="K1365" s="261">
        <v>10</v>
      </c>
      <c r="L1365" s="256">
        <f>Table260616263656667686970717273747577787980818283757_34[[#This Row],[unit Price]]*Table260616263656667686970717273747577787980818283757_34[[#This Row],[TOTAL QUANTITY
(2021 Proposal)]]</f>
        <v>240</v>
      </c>
      <c r="M1365" s="257">
        <v>6</v>
      </c>
      <c r="N1365" s="258">
        <v>60</v>
      </c>
      <c r="O1365" s="259">
        <v>6</v>
      </c>
      <c r="P1365" s="260">
        <v>60</v>
      </c>
      <c r="Q1365" s="288">
        <v>6</v>
      </c>
      <c r="R1365" s="258">
        <v>60</v>
      </c>
      <c r="S1365" s="259">
        <v>6</v>
      </c>
      <c r="T1365" s="289">
        <v>60</v>
      </c>
      <c r="U1365" s="290"/>
      <c r="V1365" s="291"/>
    </row>
    <row r="1366" spans="1:22">
      <c r="A1366" s="216" t="s">
        <v>522</v>
      </c>
      <c r="B1366" s="312">
        <v>1040401000</v>
      </c>
      <c r="C1366" s="237" t="s">
        <v>631</v>
      </c>
      <c r="D1366" s="224"/>
      <c r="E1366" s="220" t="s">
        <v>1242</v>
      </c>
      <c r="F1366" s="221" t="s">
        <v>1245</v>
      </c>
      <c r="G1366" s="222" t="str">
        <f t="shared" si="21"/>
        <v>Ballpen, Ballpen, Blue</v>
      </c>
      <c r="H1366" s="223"/>
      <c r="I1366" s="253">
        <v>100</v>
      </c>
      <c r="J1366" s="254" t="s">
        <v>44</v>
      </c>
      <c r="K1366" s="261">
        <v>10</v>
      </c>
      <c r="L1366" s="256">
        <f>Table260616263656667686970717273747577787980818283757_34[[#This Row],[unit Price]]*Table260616263656667686970717273747577787980818283757_34[[#This Row],[TOTAL QUANTITY
(2021 Proposal)]]</f>
        <v>1000</v>
      </c>
      <c r="M1366" s="257">
        <v>25</v>
      </c>
      <c r="N1366" s="258"/>
      <c r="O1366" s="259">
        <v>25</v>
      </c>
      <c r="P1366" s="260"/>
      <c r="Q1366" s="288">
        <v>25</v>
      </c>
      <c r="R1366" s="258"/>
      <c r="S1366" s="259">
        <v>25</v>
      </c>
      <c r="T1366" s="289"/>
      <c r="U1366" s="290"/>
      <c r="V1366" s="291"/>
    </row>
    <row r="1367" spans="1:22">
      <c r="A1367" s="216" t="s">
        <v>68</v>
      </c>
      <c r="B1367" s="312">
        <v>1040401000</v>
      </c>
      <c r="C1367" s="237" t="s">
        <v>631</v>
      </c>
      <c r="D1367" s="224"/>
      <c r="E1367" s="220" t="s">
        <v>1242</v>
      </c>
      <c r="F1367" s="221" t="s">
        <v>1245</v>
      </c>
      <c r="G1367" s="222" t="str">
        <f t="shared" si="21"/>
        <v>Ballpen, Ballpen, Blue</v>
      </c>
      <c r="H1367" s="223"/>
      <c r="I1367" s="253">
        <v>120</v>
      </c>
      <c r="J1367" s="254" t="s">
        <v>44</v>
      </c>
      <c r="K1367" s="261">
        <v>10</v>
      </c>
      <c r="L1367" s="256">
        <f>Table260616263656667686970717273747577787980818283757_34[[#This Row],[unit Price]]*Table260616263656667686970717273747577787980818283757_34[[#This Row],[TOTAL QUANTITY
(2021 Proposal)]]</f>
        <v>1200</v>
      </c>
      <c r="M1367" s="257">
        <v>30</v>
      </c>
      <c r="N1367" s="258">
        <v>300</v>
      </c>
      <c r="O1367" s="259">
        <v>30</v>
      </c>
      <c r="P1367" s="260">
        <v>300</v>
      </c>
      <c r="Q1367" s="288">
        <v>30</v>
      </c>
      <c r="R1367" s="258">
        <v>300</v>
      </c>
      <c r="S1367" s="259">
        <v>30</v>
      </c>
      <c r="T1367" s="289">
        <v>300</v>
      </c>
      <c r="U1367" s="290"/>
      <c r="V1367" s="291"/>
    </row>
    <row r="1368" spans="1:22">
      <c r="A1368" s="216" t="s">
        <v>69</v>
      </c>
      <c r="B1368" s="312">
        <v>1040401000</v>
      </c>
      <c r="C1368" s="237" t="s">
        <v>631</v>
      </c>
      <c r="D1368" s="224"/>
      <c r="E1368" s="220" t="s">
        <v>1242</v>
      </c>
      <c r="F1368" s="221" t="s">
        <v>1245</v>
      </c>
      <c r="G1368" s="222" t="str">
        <f t="shared" si="21"/>
        <v>Ballpen, Ballpen, Blue</v>
      </c>
      <c r="H1368" s="223"/>
      <c r="I1368" s="253">
        <v>25</v>
      </c>
      <c r="J1368" s="254" t="s">
        <v>44</v>
      </c>
      <c r="K1368" s="261">
        <v>10</v>
      </c>
      <c r="L1368" s="256">
        <f>Table260616263656667686970717273747577787980818283757_34[[#This Row],[unit Price]]*Table260616263656667686970717273747577787980818283757_34[[#This Row],[TOTAL QUANTITY
(2021 Proposal)]]</f>
        <v>250</v>
      </c>
      <c r="M1368" s="257">
        <v>25</v>
      </c>
      <c r="N1368" s="258">
        <v>250</v>
      </c>
      <c r="O1368" s="259"/>
      <c r="P1368" s="260" t="s">
        <v>55</v>
      </c>
      <c r="Q1368" s="288"/>
      <c r="R1368" s="258" t="s">
        <v>55</v>
      </c>
      <c r="S1368" s="259"/>
      <c r="T1368" s="289" t="s">
        <v>55</v>
      </c>
      <c r="U1368" s="290"/>
      <c r="V1368" s="291"/>
    </row>
    <row r="1369" spans="1:22">
      <c r="A1369" s="216" t="s">
        <v>70</v>
      </c>
      <c r="B1369" s="312">
        <v>1040401000</v>
      </c>
      <c r="C1369" s="237" t="s">
        <v>631</v>
      </c>
      <c r="D1369" s="224"/>
      <c r="E1369" s="220" t="s">
        <v>1242</v>
      </c>
      <c r="F1369" s="221" t="s">
        <v>1245</v>
      </c>
      <c r="G1369" s="222" t="str">
        <f t="shared" si="21"/>
        <v>Ballpen, Ballpen, Blue</v>
      </c>
      <c r="H1369" s="223"/>
      <c r="I1369" s="253">
        <v>240</v>
      </c>
      <c r="J1369" s="254" t="s">
        <v>44</v>
      </c>
      <c r="K1369" s="261">
        <v>10</v>
      </c>
      <c r="L1369" s="256">
        <f>Table260616263656667686970717273747577787980818283757_34[[#This Row],[unit Price]]*Table260616263656667686970717273747577787980818283757_34[[#This Row],[TOTAL QUANTITY
(2021 Proposal)]]</f>
        <v>2400</v>
      </c>
      <c r="M1369" s="257">
        <v>60</v>
      </c>
      <c r="N1369" s="258">
        <v>600</v>
      </c>
      <c r="O1369" s="259">
        <v>60</v>
      </c>
      <c r="P1369" s="260">
        <v>600</v>
      </c>
      <c r="Q1369" s="288">
        <v>60</v>
      </c>
      <c r="R1369" s="258">
        <v>600</v>
      </c>
      <c r="S1369" s="259">
        <v>60</v>
      </c>
      <c r="T1369" s="289">
        <v>600</v>
      </c>
      <c r="U1369" s="290"/>
      <c r="V1369" s="291"/>
    </row>
    <row r="1370" spans="1:22">
      <c r="A1370" s="216" t="s">
        <v>71</v>
      </c>
      <c r="B1370" s="312">
        <v>1040401000</v>
      </c>
      <c r="C1370" s="237" t="s">
        <v>631</v>
      </c>
      <c r="D1370" s="224"/>
      <c r="E1370" s="220" t="s">
        <v>1242</v>
      </c>
      <c r="F1370" s="221" t="s">
        <v>1245</v>
      </c>
      <c r="G1370" s="222" t="str">
        <f t="shared" si="21"/>
        <v>Ballpen, Ballpen, Blue</v>
      </c>
      <c r="H1370" s="223"/>
      <c r="I1370" s="253">
        <v>50</v>
      </c>
      <c r="J1370" s="254" t="s">
        <v>44</v>
      </c>
      <c r="K1370" s="261">
        <v>10</v>
      </c>
      <c r="L1370" s="256">
        <f>Table260616263656667686970717273747577787980818283757_34[[#This Row],[unit Price]]*Table260616263656667686970717273747577787980818283757_34[[#This Row],[TOTAL QUANTITY
(2021 Proposal)]]</f>
        <v>500</v>
      </c>
      <c r="M1370" s="257">
        <v>25</v>
      </c>
      <c r="N1370" s="258">
        <v>250</v>
      </c>
      <c r="O1370" s="259"/>
      <c r="P1370" s="260" t="s">
        <v>55</v>
      </c>
      <c r="Q1370" s="288">
        <v>25</v>
      </c>
      <c r="R1370" s="258">
        <v>250</v>
      </c>
      <c r="S1370" s="259"/>
      <c r="T1370" s="289" t="s">
        <v>55</v>
      </c>
      <c r="U1370" s="290"/>
      <c r="V1370" s="291"/>
    </row>
    <row r="1371" spans="1:22">
      <c r="A1371" s="216" t="s">
        <v>33</v>
      </c>
      <c r="B1371" s="312">
        <v>1040401000</v>
      </c>
      <c r="C1371" s="237" t="s">
        <v>631</v>
      </c>
      <c r="D1371" s="224"/>
      <c r="E1371" s="220" t="s">
        <v>1242</v>
      </c>
      <c r="F1371" s="221" t="s">
        <v>1245</v>
      </c>
      <c r="G1371" s="222" t="str">
        <f t="shared" si="21"/>
        <v>Ballpen, Ballpen, Blue</v>
      </c>
      <c r="H1371" s="223"/>
      <c r="I1371" s="253">
        <v>12</v>
      </c>
      <c r="J1371" s="254" t="s">
        <v>44</v>
      </c>
      <c r="K1371" s="261">
        <v>10</v>
      </c>
      <c r="L1371" s="256">
        <f>Table260616263656667686970717273747577787980818283757_34[[#This Row],[unit Price]]*Table260616263656667686970717273747577787980818283757_34[[#This Row],[TOTAL QUANTITY
(2021 Proposal)]]</f>
        <v>120</v>
      </c>
      <c r="M1371" s="257">
        <v>12</v>
      </c>
      <c r="N1371" s="258">
        <v>120</v>
      </c>
      <c r="O1371" s="259"/>
      <c r="P1371" s="260" t="s">
        <v>55</v>
      </c>
      <c r="Q1371" s="288"/>
      <c r="R1371" s="258" t="s">
        <v>55</v>
      </c>
      <c r="S1371" s="259"/>
      <c r="T1371" s="289" t="s">
        <v>55</v>
      </c>
      <c r="U1371" s="290"/>
      <c r="V1371" s="291"/>
    </row>
    <row r="1372" spans="1:22">
      <c r="A1372" s="216" t="s">
        <v>72</v>
      </c>
      <c r="B1372" s="312">
        <v>1040401000</v>
      </c>
      <c r="C1372" s="237" t="s">
        <v>631</v>
      </c>
      <c r="D1372" s="224"/>
      <c r="E1372" s="220" t="s">
        <v>1242</v>
      </c>
      <c r="F1372" s="221" t="s">
        <v>1245</v>
      </c>
      <c r="G1372" s="222" t="str">
        <f t="shared" si="21"/>
        <v>Ballpen, Ballpen, Blue</v>
      </c>
      <c r="H1372" s="223"/>
      <c r="I1372" s="253">
        <v>24</v>
      </c>
      <c r="J1372" s="254" t="s">
        <v>44</v>
      </c>
      <c r="K1372" s="261">
        <v>10</v>
      </c>
      <c r="L1372" s="256">
        <f>Table260616263656667686970717273747577787980818283757_34[[#This Row],[unit Price]]*Table260616263656667686970717273747577787980818283757_34[[#This Row],[TOTAL QUANTITY
(2021 Proposal)]]</f>
        <v>240</v>
      </c>
      <c r="M1372" s="257">
        <v>6</v>
      </c>
      <c r="N1372" s="258">
        <v>60</v>
      </c>
      <c r="O1372" s="259">
        <v>6</v>
      </c>
      <c r="P1372" s="260">
        <v>60</v>
      </c>
      <c r="Q1372" s="288">
        <v>6</v>
      </c>
      <c r="R1372" s="258">
        <v>60</v>
      </c>
      <c r="S1372" s="259">
        <v>6</v>
      </c>
      <c r="T1372" s="289">
        <v>60</v>
      </c>
      <c r="U1372" s="290"/>
      <c r="V1372" s="291"/>
    </row>
    <row r="1373" spans="1:22">
      <c r="A1373" s="216" t="s">
        <v>73</v>
      </c>
      <c r="B1373" s="312">
        <v>1040401000</v>
      </c>
      <c r="C1373" s="237" t="s">
        <v>631</v>
      </c>
      <c r="D1373" s="224"/>
      <c r="E1373" s="220" t="s">
        <v>1242</v>
      </c>
      <c r="F1373" s="221" t="s">
        <v>1245</v>
      </c>
      <c r="G1373" s="222" t="str">
        <f t="shared" si="21"/>
        <v>Ballpen, Ballpen, Blue</v>
      </c>
      <c r="H1373" s="223"/>
      <c r="I1373" s="253">
        <v>60</v>
      </c>
      <c r="J1373" s="254" t="s">
        <v>44</v>
      </c>
      <c r="K1373" s="261">
        <v>10</v>
      </c>
      <c r="L1373" s="256">
        <f>Table260616263656667686970717273747577787980818283757_34[[#This Row],[unit Price]]*Table260616263656667686970717273747577787980818283757_34[[#This Row],[TOTAL QUANTITY
(2021 Proposal)]]</f>
        <v>600</v>
      </c>
      <c r="M1373" s="257">
        <v>15</v>
      </c>
      <c r="N1373" s="258">
        <v>100</v>
      </c>
      <c r="O1373" s="259">
        <v>15</v>
      </c>
      <c r="P1373" s="260">
        <v>100</v>
      </c>
      <c r="Q1373" s="288">
        <v>15</v>
      </c>
      <c r="R1373" s="258">
        <v>100</v>
      </c>
      <c r="S1373" s="259">
        <v>15</v>
      </c>
      <c r="T1373" s="289">
        <v>100</v>
      </c>
      <c r="U1373" s="290"/>
      <c r="V1373" s="291"/>
    </row>
    <row r="1374" spans="1:22">
      <c r="A1374" s="216" t="s">
        <v>50</v>
      </c>
      <c r="B1374" s="312">
        <v>1040401000</v>
      </c>
      <c r="C1374" s="237" t="s">
        <v>631</v>
      </c>
      <c r="D1374" s="224"/>
      <c r="E1374" s="220" t="s">
        <v>1242</v>
      </c>
      <c r="F1374" s="221" t="s">
        <v>1246</v>
      </c>
      <c r="G1374" s="222" t="str">
        <f t="shared" si="21"/>
        <v>Ballpen, Ballpen, Red</v>
      </c>
      <c r="H1374" s="223"/>
      <c r="I1374" s="253">
        <v>20</v>
      </c>
      <c r="J1374" s="254" t="s">
        <v>44</v>
      </c>
      <c r="K1374" s="261">
        <v>10</v>
      </c>
      <c r="L1374" s="256">
        <f>Table260616263656667686970717273747577787980818283757_34[[#This Row],[unit Price]]*Table260616263656667686970717273747577787980818283757_34[[#This Row],[TOTAL QUANTITY
(2021 Proposal)]]</f>
        <v>200</v>
      </c>
      <c r="M1374" s="257">
        <v>20</v>
      </c>
      <c r="N1374" s="258">
        <v>200</v>
      </c>
      <c r="O1374" s="259"/>
      <c r="P1374" s="260" t="s">
        <v>55</v>
      </c>
      <c r="Q1374" s="288"/>
      <c r="R1374" s="258" t="s">
        <v>55</v>
      </c>
      <c r="S1374" s="259"/>
      <c r="T1374" s="289" t="s">
        <v>55</v>
      </c>
      <c r="U1374" s="290"/>
      <c r="V1374" s="291"/>
    </row>
    <row r="1375" spans="1:22">
      <c r="A1375" s="216" t="s">
        <v>63</v>
      </c>
      <c r="B1375" s="312">
        <v>1040401000</v>
      </c>
      <c r="C1375" s="237" t="s">
        <v>631</v>
      </c>
      <c r="D1375" s="224"/>
      <c r="E1375" s="220" t="s">
        <v>1242</v>
      </c>
      <c r="F1375" s="221" t="s">
        <v>1246</v>
      </c>
      <c r="G1375" s="222" t="str">
        <f t="shared" si="21"/>
        <v>Ballpen, Ballpen, Red</v>
      </c>
      <c r="H1375" s="227"/>
      <c r="I1375" s="268">
        <v>500</v>
      </c>
      <c r="J1375" s="269" t="s">
        <v>44</v>
      </c>
      <c r="K1375" s="270">
        <v>10</v>
      </c>
      <c r="L1375" s="256">
        <f>Table260616263656667686970717273747577787980818283757_34[[#This Row],[unit Price]]*Table260616263656667686970717273747577787980818283757_34[[#This Row],[TOTAL QUANTITY
(2021 Proposal)]]</f>
        <v>5000</v>
      </c>
      <c r="M1375" s="271">
        <v>150</v>
      </c>
      <c r="N1375" s="258">
        <v>1500</v>
      </c>
      <c r="O1375" s="272">
        <v>150</v>
      </c>
      <c r="P1375" s="260">
        <v>1500</v>
      </c>
      <c r="Q1375" s="296">
        <v>100</v>
      </c>
      <c r="R1375" s="258">
        <v>1000</v>
      </c>
      <c r="S1375" s="272">
        <v>100</v>
      </c>
      <c r="T1375" s="289">
        <v>1000</v>
      </c>
      <c r="U1375" s="290"/>
      <c r="V1375" s="291"/>
    </row>
    <row r="1376" spans="1:22">
      <c r="A1376" s="216" t="s">
        <v>514</v>
      </c>
      <c r="B1376" s="312">
        <v>1040401000</v>
      </c>
      <c r="C1376" s="237" t="s">
        <v>631</v>
      </c>
      <c r="D1376" s="224"/>
      <c r="E1376" s="220" t="s">
        <v>1242</v>
      </c>
      <c r="F1376" s="221" t="s">
        <v>1246</v>
      </c>
      <c r="G1376" s="222" t="str">
        <f t="shared" si="21"/>
        <v>Ballpen, Ballpen, Red</v>
      </c>
      <c r="H1376" s="223"/>
      <c r="I1376" s="253">
        <v>16</v>
      </c>
      <c r="J1376" s="254" t="s">
        <v>44</v>
      </c>
      <c r="K1376" s="261">
        <v>10</v>
      </c>
      <c r="L1376" s="256">
        <f>Table260616263656667686970717273747577787980818283757_34[[#This Row],[unit Price]]*Table260616263656667686970717273747577787980818283757_34[[#This Row],[TOTAL QUANTITY
(2021 Proposal)]]</f>
        <v>160</v>
      </c>
      <c r="M1376" s="257">
        <v>4</v>
      </c>
      <c r="N1376" s="258">
        <v>40</v>
      </c>
      <c r="O1376" s="259">
        <v>4</v>
      </c>
      <c r="P1376" s="260">
        <v>40</v>
      </c>
      <c r="Q1376" s="288">
        <v>4</v>
      </c>
      <c r="R1376" s="258">
        <v>40</v>
      </c>
      <c r="S1376" s="259">
        <v>4</v>
      </c>
      <c r="T1376" s="289">
        <v>40</v>
      </c>
      <c r="U1376" s="290"/>
      <c r="V1376" s="291"/>
    </row>
    <row r="1377" spans="1:22">
      <c r="A1377" s="216" t="s">
        <v>522</v>
      </c>
      <c r="B1377" s="312">
        <v>1040401000</v>
      </c>
      <c r="C1377" s="237" t="s">
        <v>631</v>
      </c>
      <c r="D1377" s="224"/>
      <c r="E1377" s="220" t="s">
        <v>1242</v>
      </c>
      <c r="F1377" s="221" t="s">
        <v>1246</v>
      </c>
      <c r="G1377" s="222" t="str">
        <f t="shared" si="21"/>
        <v>Ballpen, Ballpen, Red</v>
      </c>
      <c r="H1377" s="223"/>
      <c r="I1377" s="253">
        <v>100</v>
      </c>
      <c r="J1377" s="254" t="s">
        <v>44</v>
      </c>
      <c r="K1377" s="261">
        <v>10</v>
      </c>
      <c r="L1377" s="256">
        <f>Table260616263656667686970717273747577787980818283757_34[[#This Row],[unit Price]]*Table260616263656667686970717273747577787980818283757_34[[#This Row],[TOTAL QUANTITY
(2021 Proposal)]]</f>
        <v>1000</v>
      </c>
      <c r="M1377" s="257">
        <v>25</v>
      </c>
      <c r="N1377" s="258"/>
      <c r="O1377" s="259">
        <v>25</v>
      </c>
      <c r="P1377" s="260"/>
      <c r="Q1377" s="288">
        <v>25</v>
      </c>
      <c r="R1377" s="258"/>
      <c r="S1377" s="259">
        <v>25</v>
      </c>
      <c r="T1377" s="289"/>
      <c r="U1377" s="290"/>
      <c r="V1377" s="291"/>
    </row>
    <row r="1378" spans="1:22">
      <c r="A1378" s="216" t="s">
        <v>68</v>
      </c>
      <c r="B1378" s="312">
        <v>1040401000</v>
      </c>
      <c r="C1378" s="237" t="s">
        <v>631</v>
      </c>
      <c r="D1378" s="224"/>
      <c r="E1378" s="220" t="s">
        <v>1242</v>
      </c>
      <c r="F1378" s="221" t="s">
        <v>1246</v>
      </c>
      <c r="G1378" s="222" t="str">
        <f t="shared" si="21"/>
        <v>Ballpen, Ballpen, Red</v>
      </c>
      <c r="H1378" s="223"/>
      <c r="I1378" s="253">
        <v>40</v>
      </c>
      <c r="J1378" s="254" t="s">
        <v>44</v>
      </c>
      <c r="K1378" s="261">
        <v>10</v>
      </c>
      <c r="L1378" s="256">
        <f>Table260616263656667686970717273747577787980818283757_34[[#This Row],[unit Price]]*Table260616263656667686970717273747577787980818283757_34[[#This Row],[TOTAL QUANTITY
(2021 Proposal)]]</f>
        <v>400</v>
      </c>
      <c r="M1378" s="257">
        <v>10</v>
      </c>
      <c r="N1378" s="258">
        <v>100</v>
      </c>
      <c r="O1378" s="259">
        <v>10</v>
      </c>
      <c r="P1378" s="260">
        <v>100</v>
      </c>
      <c r="Q1378" s="288">
        <v>10</v>
      </c>
      <c r="R1378" s="258">
        <v>100</v>
      </c>
      <c r="S1378" s="259">
        <v>10</v>
      </c>
      <c r="T1378" s="289">
        <v>100</v>
      </c>
      <c r="U1378" s="290"/>
      <c r="V1378" s="291"/>
    </row>
    <row r="1379" spans="1:22">
      <c r="A1379" s="216" t="s">
        <v>33</v>
      </c>
      <c r="B1379" s="312">
        <v>1040401000</v>
      </c>
      <c r="C1379" s="237" t="s">
        <v>631</v>
      </c>
      <c r="D1379" s="224"/>
      <c r="E1379" s="220" t="s">
        <v>1242</v>
      </c>
      <c r="F1379" s="221" t="s">
        <v>1246</v>
      </c>
      <c r="G1379" s="222" t="str">
        <f t="shared" si="21"/>
        <v>Ballpen, Ballpen, Red</v>
      </c>
      <c r="H1379" s="223"/>
      <c r="I1379" s="253">
        <v>12</v>
      </c>
      <c r="J1379" s="254" t="s">
        <v>44</v>
      </c>
      <c r="K1379" s="261">
        <v>10</v>
      </c>
      <c r="L1379" s="256">
        <f>Table260616263656667686970717273747577787980818283757_34[[#This Row],[unit Price]]*Table260616263656667686970717273747577787980818283757_34[[#This Row],[TOTAL QUANTITY
(2021 Proposal)]]</f>
        <v>120</v>
      </c>
      <c r="M1379" s="257">
        <v>12</v>
      </c>
      <c r="N1379" s="258">
        <v>120</v>
      </c>
      <c r="O1379" s="259"/>
      <c r="P1379" s="260" t="s">
        <v>55</v>
      </c>
      <c r="Q1379" s="288"/>
      <c r="R1379" s="258" t="s">
        <v>55</v>
      </c>
      <c r="S1379" s="259"/>
      <c r="T1379" s="289" t="s">
        <v>55</v>
      </c>
      <c r="U1379" s="290"/>
      <c r="V1379" s="291"/>
    </row>
    <row r="1380" spans="1:22">
      <c r="A1380" s="216" t="s">
        <v>72</v>
      </c>
      <c r="B1380" s="312">
        <v>1040401000</v>
      </c>
      <c r="C1380" s="237" t="s">
        <v>631</v>
      </c>
      <c r="D1380" s="224"/>
      <c r="E1380" s="220" t="s">
        <v>1242</v>
      </c>
      <c r="F1380" s="221" t="s">
        <v>1246</v>
      </c>
      <c r="G1380" s="222" t="str">
        <f t="shared" si="21"/>
        <v>Ballpen, Ballpen, Red</v>
      </c>
      <c r="H1380" s="223"/>
      <c r="I1380" s="253">
        <v>8</v>
      </c>
      <c r="J1380" s="254" t="s">
        <v>44</v>
      </c>
      <c r="K1380" s="261">
        <v>10</v>
      </c>
      <c r="L1380" s="256">
        <f>Table260616263656667686970717273747577787980818283757_34[[#This Row],[unit Price]]*Table260616263656667686970717273747577787980818283757_34[[#This Row],[TOTAL QUANTITY
(2021 Proposal)]]</f>
        <v>80</v>
      </c>
      <c r="M1380" s="257">
        <v>2</v>
      </c>
      <c r="N1380" s="258">
        <v>20</v>
      </c>
      <c r="O1380" s="259">
        <v>2</v>
      </c>
      <c r="P1380" s="260">
        <v>20</v>
      </c>
      <c r="Q1380" s="288">
        <v>2</v>
      </c>
      <c r="R1380" s="258">
        <v>20</v>
      </c>
      <c r="S1380" s="259">
        <v>2</v>
      </c>
      <c r="T1380" s="289">
        <v>20</v>
      </c>
      <c r="U1380" s="290"/>
      <c r="V1380" s="291"/>
    </row>
    <row r="1381" spans="1:22">
      <c r="A1381" s="216" t="s">
        <v>73</v>
      </c>
      <c r="B1381" s="312">
        <v>1040401000</v>
      </c>
      <c r="C1381" s="237" t="s">
        <v>631</v>
      </c>
      <c r="D1381" s="224"/>
      <c r="E1381" s="220" t="s">
        <v>1242</v>
      </c>
      <c r="F1381" s="221" t="s">
        <v>1246</v>
      </c>
      <c r="G1381" s="222" t="str">
        <f t="shared" si="21"/>
        <v>Ballpen, Ballpen, Red</v>
      </c>
      <c r="H1381" s="223"/>
      <c r="I1381" s="253">
        <v>8</v>
      </c>
      <c r="J1381" s="254" t="s">
        <v>44</v>
      </c>
      <c r="K1381" s="261">
        <v>10</v>
      </c>
      <c r="L1381" s="256">
        <f>Table260616263656667686970717273747577787980818283757_34[[#This Row],[unit Price]]*Table260616263656667686970717273747577787980818283757_34[[#This Row],[TOTAL QUANTITY
(2021 Proposal)]]</f>
        <v>80</v>
      </c>
      <c r="M1381" s="257">
        <v>2</v>
      </c>
      <c r="N1381" s="258">
        <v>10</v>
      </c>
      <c r="O1381" s="259">
        <v>2</v>
      </c>
      <c r="P1381" s="260">
        <v>10</v>
      </c>
      <c r="Q1381" s="288">
        <v>2</v>
      </c>
      <c r="R1381" s="258">
        <v>10</v>
      </c>
      <c r="S1381" s="259">
        <v>2</v>
      </c>
      <c r="T1381" s="289">
        <v>10</v>
      </c>
      <c r="U1381" s="290"/>
      <c r="V1381" s="291"/>
    </row>
    <row r="1382" spans="1:22">
      <c r="A1382" s="216" t="s">
        <v>56</v>
      </c>
      <c r="B1382" s="312">
        <v>1040401000</v>
      </c>
      <c r="C1382" s="237" t="s">
        <v>631</v>
      </c>
      <c r="D1382" s="224"/>
      <c r="E1382" s="220" t="s">
        <v>1247</v>
      </c>
      <c r="F1382" s="221" t="s">
        <v>1248</v>
      </c>
      <c r="G1382" s="222" t="str">
        <f t="shared" si="21"/>
        <v>Binder clip, Binder clips, medium size</v>
      </c>
      <c r="H1382" s="223"/>
      <c r="I1382" s="253">
        <v>12</v>
      </c>
      <c r="J1382" s="254" t="s">
        <v>627</v>
      </c>
      <c r="K1382" s="261">
        <v>30</v>
      </c>
      <c r="L1382" s="256">
        <f>Table260616263656667686970717273747577787980818283757_34[[#This Row],[unit Price]]*Table260616263656667686970717273747577787980818283757_34[[#This Row],[TOTAL QUANTITY
(2021 Proposal)]]</f>
        <v>360</v>
      </c>
      <c r="M1382" s="257">
        <v>3</v>
      </c>
      <c r="N1382" s="258">
        <v>90</v>
      </c>
      <c r="O1382" s="259">
        <v>3</v>
      </c>
      <c r="P1382" s="260">
        <v>90</v>
      </c>
      <c r="Q1382" s="288">
        <v>3</v>
      </c>
      <c r="R1382" s="258">
        <v>90</v>
      </c>
      <c r="S1382" s="259">
        <v>3</v>
      </c>
      <c r="T1382" s="289">
        <v>90</v>
      </c>
      <c r="U1382" s="290"/>
      <c r="V1382" s="291"/>
    </row>
    <row r="1383" spans="1:22">
      <c r="A1383" s="216" t="s">
        <v>510</v>
      </c>
      <c r="B1383" s="312">
        <v>1040401000</v>
      </c>
      <c r="C1383" s="237" t="s">
        <v>631</v>
      </c>
      <c r="D1383" s="224"/>
      <c r="E1383" s="220" t="s">
        <v>1247</v>
      </c>
      <c r="F1383" s="221" t="s">
        <v>1248</v>
      </c>
      <c r="G1383" s="222" t="str">
        <f t="shared" si="21"/>
        <v>Binder clip, Binder clips, medium size</v>
      </c>
      <c r="H1383" s="223"/>
      <c r="I1383" s="253">
        <v>16</v>
      </c>
      <c r="J1383" s="254" t="s">
        <v>627</v>
      </c>
      <c r="K1383" s="261">
        <v>30</v>
      </c>
      <c r="L1383" s="256">
        <f>Table260616263656667686970717273747577787980818283757_34[[#This Row],[unit Price]]*Table260616263656667686970717273747577787980818283757_34[[#This Row],[TOTAL QUANTITY
(2021 Proposal)]]</f>
        <v>480</v>
      </c>
      <c r="M1383" s="257">
        <v>4</v>
      </c>
      <c r="N1383" s="258">
        <v>120</v>
      </c>
      <c r="O1383" s="259">
        <v>4</v>
      </c>
      <c r="P1383" s="260">
        <v>120</v>
      </c>
      <c r="Q1383" s="288">
        <v>4</v>
      </c>
      <c r="R1383" s="258">
        <v>120</v>
      </c>
      <c r="S1383" s="259">
        <v>4</v>
      </c>
      <c r="T1383" s="289">
        <v>120</v>
      </c>
      <c r="U1383" s="290"/>
      <c r="V1383" s="291"/>
    </row>
    <row r="1384" spans="1:22">
      <c r="A1384" s="216" t="s">
        <v>59</v>
      </c>
      <c r="B1384" s="312">
        <v>1040401000</v>
      </c>
      <c r="C1384" s="237" t="s">
        <v>631</v>
      </c>
      <c r="D1384" s="224"/>
      <c r="E1384" s="220" t="s">
        <v>1247</v>
      </c>
      <c r="F1384" s="221" t="s">
        <v>1248</v>
      </c>
      <c r="G1384" s="222" t="str">
        <f t="shared" si="21"/>
        <v>Binder clip, Binder clips, medium size</v>
      </c>
      <c r="H1384" s="223"/>
      <c r="I1384" s="253">
        <v>10</v>
      </c>
      <c r="J1384" s="262" t="s">
        <v>627</v>
      </c>
      <c r="K1384" s="263">
        <v>30</v>
      </c>
      <c r="L1384" s="256">
        <f>Table260616263656667686970717273747577787980818283757_34[[#This Row],[unit Price]]*Table260616263656667686970717273747577787980818283757_34[[#This Row],[TOTAL QUANTITY
(2021 Proposal)]]</f>
        <v>300</v>
      </c>
      <c r="M1384" s="264">
        <v>5</v>
      </c>
      <c r="N1384" s="258">
        <v>150</v>
      </c>
      <c r="O1384" s="265">
        <v>5</v>
      </c>
      <c r="P1384" s="260">
        <v>150</v>
      </c>
      <c r="Q1384" s="292"/>
      <c r="R1384" s="258" t="s">
        <v>55</v>
      </c>
      <c r="S1384" s="293"/>
      <c r="T1384" s="289" t="s">
        <v>55</v>
      </c>
      <c r="U1384" s="290"/>
      <c r="V1384" s="291"/>
    </row>
    <row r="1385" spans="1:22">
      <c r="A1385" s="216" t="s">
        <v>63</v>
      </c>
      <c r="B1385" s="312">
        <v>1040401000</v>
      </c>
      <c r="C1385" s="237" t="s">
        <v>631</v>
      </c>
      <c r="D1385" s="224"/>
      <c r="E1385" s="220" t="s">
        <v>1247</v>
      </c>
      <c r="F1385" s="221" t="s">
        <v>1248</v>
      </c>
      <c r="G1385" s="222" t="str">
        <f t="shared" si="21"/>
        <v>Binder clip, Binder clips, medium size</v>
      </c>
      <c r="H1385" s="227"/>
      <c r="I1385" s="268">
        <v>1</v>
      </c>
      <c r="J1385" s="269" t="s">
        <v>627</v>
      </c>
      <c r="K1385" s="270">
        <v>30</v>
      </c>
      <c r="L1385" s="256">
        <f>Table260616263656667686970717273747577787980818283757_34[[#This Row],[unit Price]]*Table260616263656667686970717273747577787980818283757_34[[#This Row],[TOTAL QUANTITY
(2021 Proposal)]]</f>
        <v>30</v>
      </c>
      <c r="M1385" s="271">
        <v>1</v>
      </c>
      <c r="N1385" s="258">
        <v>30</v>
      </c>
      <c r="O1385" s="272"/>
      <c r="P1385" s="260" t="s">
        <v>55</v>
      </c>
      <c r="Q1385" s="296"/>
      <c r="R1385" s="258" t="s">
        <v>55</v>
      </c>
      <c r="S1385" s="272"/>
      <c r="T1385" s="289" t="s">
        <v>55</v>
      </c>
      <c r="U1385" s="290"/>
      <c r="V1385" s="291"/>
    </row>
    <row r="1386" spans="1:22">
      <c r="A1386" s="216" t="s">
        <v>66</v>
      </c>
      <c r="B1386" s="312">
        <v>1040401000</v>
      </c>
      <c r="C1386" s="237" t="s">
        <v>631</v>
      </c>
      <c r="D1386" s="224"/>
      <c r="E1386" s="220" t="s">
        <v>1247</v>
      </c>
      <c r="F1386" s="221" t="s">
        <v>1248</v>
      </c>
      <c r="G1386" s="222" t="str">
        <f t="shared" si="21"/>
        <v>Binder clip, Binder clips, medium size</v>
      </c>
      <c r="H1386" s="223">
        <v>2</v>
      </c>
      <c r="I1386" s="253">
        <v>5</v>
      </c>
      <c r="J1386" s="254" t="s">
        <v>627</v>
      </c>
      <c r="K1386" s="261">
        <v>30</v>
      </c>
      <c r="L1386" s="256">
        <f>Table260616263656667686970717273747577787980818283757_34[[#This Row],[unit Price]]*Table260616263656667686970717273747577787980818283757_34[[#This Row],[TOTAL QUANTITY
(2021 Proposal)]]</f>
        <v>150</v>
      </c>
      <c r="M1386" s="257">
        <v>2</v>
      </c>
      <c r="N1386" s="258">
        <v>60</v>
      </c>
      <c r="O1386" s="259">
        <v>1</v>
      </c>
      <c r="P1386" s="260">
        <v>30</v>
      </c>
      <c r="Q1386" s="288">
        <v>1</v>
      </c>
      <c r="R1386" s="258">
        <v>30</v>
      </c>
      <c r="S1386" s="259">
        <v>1</v>
      </c>
      <c r="T1386" s="289">
        <v>30</v>
      </c>
      <c r="U1386" s="290"/>
      <c r="V1386" s="291"/>
    </row>
    <row r="1387" spans="1:22">
      <c r="A1387" s="216" t="s">
        <v>514</v>
      </c>
      <c r="B1387" s="312">
        <v>1040401000</v>
      </c>
      <c r="C1387" s="237" t="s">
        <v>631</v>
      </c>
      <c r="D1387" s="224"/>
      <c r="E1387" s="220" t="s">
        <v>1247</v>
      </c>
      <c r="F1387" s="221" t="s">
        <v>1248</v>
      </c>
      <c r="G1387" s="222" t="str">
        <f t="shared" si="21"/>
        <v>Binder clip, Binder clips, medium size</v>
      </c>
      <c r="H1387" s="223"/>
      <c r="I1387" s="253">
        <v>12</v>
      </c>
      <c r="J1387" s="254" t="s">
        <v>627</v>
      </c>
      <c r="K1387" s="261">
        <v>30</v>
      </c>
      <c r="L1387" s="256">
        <f>Table260616263656667686970717273747577787980818283757_34[[#This Row],[unit Price]]*Table260616263656667686970717273747577787980818283757_34[[#This Row],[TOTAL QUANTITY
(2021 Proposal)]]</f>
        <v>360</v>
      </c>
      <c r="M1387" s="257">
        <v>3</v>
      </c>
      <c r="N1387" s="258">
        <v>90</v>
      </c>
      <c r="O1387" s="259">
        <v>3</v>
      </c>
      <c r="P1387" s="260">
        <v>90</v>
      </c>
      <c r="Q1387" s="288">
        <v>3</v>
      </c>
      <c r="R1387" s="258">
        <v>90</v>
      </c>
      <c r="S1387" s="259">
        <v>3</v>
      </c>
      <c r="T1387" s="289">
        <v>90</v>
      </c>
      <c r="U1387" s="290"/>
      <c r="V1387" s="291"/>
    </row>
    <row r="1388" spans="1:22">
      <c r="A1388" s="216" t="s">
        <v>533</v>
      </c>
      <c r="B1388" s="312">
        <v>1040401000</v>
      </c>
      <c r="C1388" s="237" t="s">
        <v>631</v>
      </c>
      <c r="D1388" s="224"/>
      <c r="E1388" s="220" t="s">
        <v>1247</v>
      </c>
      <c r="F1388" s="221" t="s">
        <v>1248</v>
      </c>
      <c r="G1388" s="222" t="str">
        <f t="shared" si="21"/>
        <v>Binder clip, Binder clips, medium size</v>
      </c>
      <c r="H1388" s="223"/>
      <c r="I1388" s="253">
        <v>12</v>
      </c>
      <c r="J1388" s="254" t="s">
        <v>627</v>
      </c>
      <c r="K1388" s="261">
        <v>30</v>
      </c>
      <c r="L1388" s="256">
        <f>Table260616263656667686970717273747577787980818283757_34[[#This Row],[unit Price]]*Table260616263656667686970717273747577787980818283757_34[[#This Row],[TOTAL QUANTITY
(2021 Proposal)]]</f>
        <v>360</v>
      </c>
      <c r="M1388" s="257">
        <v>3</v>
      </c>
      <c r="N1388" s="258">
        <v>90</v>
      </c>
      <c r="O1388" s="259">
        <v>3</v>
      </c>
      <c r="P1388" s="260">
        <v>90</v>
      </c>
      <c r="Q1388" s="288">
        <v>3</v>
      </c>
      <c r="R1388" s="258">
        <v>90</v>
      </c>
      <c r="S1388" s="259">
        <v>3</v>
      </c>
      <c r="T1388" s="289">
        <v>90</v>
      </c>
      <c r="U1388" s="290"/>
      <c r="V1388" s="291"/>
    </row>
    <row r="1389" spans="1:22">
      <c r="A1389" s="216" t="s">
        <v>522</v>
      </c>
      <c r="B1389" s="312">
        <v>1040401000</v>
      </c>
      <c r="C1389" s="237" t="s">
        <v>631</v>
      </c>
      <c r="D1389" s="224"/>
      <c r="E1389" s="220" t="s">
        <v>1247</v>
      </c>
      <c r="F1389" s="221" t="s">
        <v>1248</v>
      </c>
      <c r="G1389" s="222" t="str">
        <f t="shared" si="21"/>
        <v>Binder clip, Binder clips, medium size</v>
      </c>
      <c r="H1389" s="223"/>
      <c r="I1389" s="253">
        <v>10</v>
      </c>
      <c r="J1389" s="254" t="s">
        <v>627</v>
      </c>
      <c r="K1389" s="261">
        <v>30</v>
      </c>
      <c r="L1389" s="256">
        <f>Table260616263656667686970717273747577787980818283757_34[[#This Row],[unit Price]]*Table260616263656667686970717273747577787980818283757_34[[#This Row],[TOTAL QUANTITY
(2021 Proposal)]]</f>
        <v>300</v>
      </c>
      <c r="M1389" s="257">
        <v>10</v>
      </c>
      <c r="N1389" s="258"/>
      <c r="O1389" s="259">
        <v>0</v>
      </c>
      <c r="P1389" s="260"/>
      <c r="Q1389" s="288"/>
      <c r="R1389" s="258"/>
      <c r="S1389" s="259"/>
      <c r="T1389" s="289"/>
      <c r="U1389" s="290"/>
      <c r="V1389" s="291"/>
    </row>
    <row r="1390" spans="1:22">
      <c r="A1390" s="216" t="s">
        <v>73</v>
      </c>
      <c r="B1390" s="312">
        <v>1040401000</v>
      </c>
      <c r="C1390" s="237" t="s">
        <v>631</v>
      </c>
      <c r="D1390" s="224"/>
      <c r="E1390" s="220" t="s">
        <v>1247</v>
      </c>
      <c r="F1390" s="221" t="s">
        <v>1248</v>
      </c>
      <c r="G1390" s="222" t="str">
        <f t="shared" si="21"/>
        <v>Binder clip, Binder clips, medium size</v>
      </c>
      <c r="H1390" s="223"/>
      <c r="I1390" s="253">
        <v>8</v>
      </c>
      <c r="J1390" s="254" t="s">
        <v>627</v>
      </c>
      <c r="K1390" s="261">
        <v>30</v>
      </c>
      <c r="L1390" s="256">
        <f>Table260616263656667686970717273747577787980818283757_34[[#This Row],[unit Price]]*Table260616263656667686970717273747577787980818283757_34[[#This Row],[TOTAL QUANTITY
(2021 Proposal)]]</f>
        <v>240</v>
      </c>
      <c r="M1390" s="257">
        <v>4</v>
      </c>
      <c r="N1390" s="258">
        <v>30</v>
      </c>
      <c r="O1390" s="259"/>
      <c r="P1390" s="260">
        <v>30</v>
      </c>
      <c r="Q1390" s="288">
        <v>4</v>
      </c>
      <c r="R1390" s="258">
        <v>30</v>
      </c>
      <c r="S1390" s="259"/>
      <c r="T1390" s="289">
        <v>30</v>
      </c>
      <c r="U1390" s="290"/>
      <c r="V1390" s="291"/>
    </row>
    <row r="1391" spans="1:22">
      <c r="A1391" s="216" t="s">
        <v>63</v>
      </c>
      <c r="B1391" s="312">
        <v>1040401000</v>
      </c>
      <c r="C1391" s="237" t="s">
        <v>631</v>
      </c>
      <c r="D1391" s="224"/>
      <c r="E1391" s="220" t="s">
        <v>1249</v>
      </c>
      <c r="F1391" s="221" t="s">
        <v>1249</v>
      </c>
      <c r="G1391" s="222" t="str">
        <f t="shared" si="21"/>
        <v>Blade Cutter, Blade Cutter</v>
      </c>
      <c r="H1391" s="227"/>
      <c r="I1391" s="268">
        <v>5</v>
      </c>
      <c r="J1391" s="269" t="s">
        <v>44</v>
      </c>
      <c r="K1391" s="270">
        <v>5</v>
      </c>
      <c r="L1391" s="256">
        <f>Table260616263656667686970717273747577787980818283757_34[[#This Row],[unit Price]]*Table260616263656667686970717273747577787980818283757_34[[#This Row],[TOTAL QUANTITY
(2021 Proposal)]]</f>
        <v>25</v>
      </c>
      <c r="M1391" s="271">
        <v>5</v>
      </c>
      <c r="N1391" s="258">
        <v>25</v>
      </c>
      <c r="O1391" s="272"/>
      <c r="P1391" s="260" t="s">
        <v>55</v>
      </c>
      <c r="Q1391" s="296"/>
      <c r="R1391" s="258" t="s">
        <v>55</v>
      </c>
      <c r="S1391" s="272"/>
      <c r="T1391" s="289" t="s">
        <v>55</v>
      </c>
      <c r="U1391" s="290"/>
      <c r="V1391" s="291"/>
    </row>
    <row r="1392" spans="1:22">
      <c r="A1392" s="216" t="s">
        <v>33</v>
      </c>
      <c r="B1392" s="312">
        <v>1040401000</v>
      </c>
      <c r="C1392" s="237" t="s">
        <v>631</v>
      </c>
      <c r="D1392" s="224"/>
      <c r="E1392" s="220" t="s">
        <v>1249</v>
      </c>
      <c r="F1392" s="221" t="s">
        <v>1249</v>
      </c>
      <c r="G1392" s="222" t="str">
        <f t="shared" si="21"/>
        <v>Blade Cutter, Blade Cutter</v>
      </c>
      <c r="H1392" s="223"/>
      <c r="I1392" s="253">
        <v>2</v>
      </c>
      <c r="J1392" s="254" t="s">
        <v>44</v>
      </c>
      <c r="K1392" s="261">
        <v>5</v>
      </c>
      <c r="L1392" s="256">
        <f>Table260616263656667686970717273747577787980818283757_34[[#This Row],[unit Price]]*Table260616263656667686970717273747577787980818283757_34[[#This Row],[TOTAL QUANTITY
(2021 Proposal)]]</f>
        <v>10</v>
      </c>
      <c r="M1392" s="257">
        <v>2</v>
      </c>
      <c r="N1392" s="258">
        <v>10</v>
      </c>
      <c r="O1392" s="259"/>
      <c r="P1392" s="260" t="s">
        <v>55</v>
      </c>
      <c r="Q1392" s="288"/>
      <c r="R1392" s="258" t="s">
        <v>55</v>
      </c>
      <c r="S1392" s="259"/>
      <c r="T1392" s="289" t="s">
        <v>55</v>
      </c>
      <c r="U1392" s="290"/>
      <c r="V1392" s="291"/>
    </row>
    <row r="1393" spans="1:22">
      <c r="A1393" s="216" t="s">
        <v>58</v>
      </c>
      <c r="B1393" s="312">
        <v>1040401000</v>
      </c>
      <c r="C1393" s="229" t="s">
        <v>631</v>
      </c>
      <c r="D1393" s="219"/>
      <c r="E1393" s="220" t="s">
        <v>1250</v>
      </c>
      <c r="F1393" s="221" t="s">
        <v>1251</v>
      </c>
      <c r="G1393" s="222" t="str">
        <f t="shared" si="21"/>
        <v>Board Paper, Camia, white, 8.5X11</v>
      </c>
      <c r="H1393" s="223"/>
      <c r="I1393" s="253">
        <v>1</v>
      </c>
      <c r="J1393" s="254" t="s">
        <v>1252</v>
      </c>
      <c r="K1393" s="255">
        <v>300</v>
      </c>
      <c r="L1393" s="256">
        <f>Table260616263656667686970717273747577787980818283757_34[[#This Row],[unit Price]]*Table260616263656667686970717273747577787980818283757_34[[#This Row],[TOTAL QUANTITY
(2021 Proposal)]]</f>
        <v>300</v>
      </c>
      <c r="M1393" s="257">
        <v>1</v>
      </c>
      <c r="N1393" s="258">
        <v>300</v>
      </c>
      <c r="O1393" s="259"/>
      <c r="P1393" s="260"/>
      <c r="Q1393" s="288"/>
      <c r="R1393" s="258"/>
      <c r="S1393" s="259"/>
      <c r="T1393" s="289"/>
      <c r="U1393" s="290"/>
      <c r="V1393" s="291"/>
    </row>
    <row r="1394" spans="1:22">
      <c r="A1394" s="216" t="s">
        <v>66</v>
      </c>
      <c r="B1394" s="312">
        <v>1040401000</v>
      </c>
      <c r="C1394" s="237" t="s">
        <v>631</v>
      </c>
      <c r="D1394" s="224"/>
      <c r="E1394" s="220" t="s">
        <v>1253</v>
      </c>
      <c r="F1394" s="221" t="s">
        <v>1254</v>
      </c>
      <c r="G1394" s="222" t="str">
        <f t="shared" si="21"/>
        <v>Bondpaper, 8.5" X 11" (short)</v>
      </c>
      <c r="H1394" s="223">
        <v>1</v>
      </c>
      <c r="I1394" s="253">
        <v>4</v>
      </c>
      <c r="J1394" s="254" t="s">
        <v>1252</v>
      </c>
      <c r="K1394" s="261">
        <v>210</v>
      </c>
      <c r="L1394" s="256">
        <f>Table260616263656667686970717273747577787980818283757_34[[#This Row],[unit Price]]*Table260616263656667686970717273747577787980818283757_34[[#This Row],[TOTAL QUANTITY
(2021 Proposal)]]</f>
        <v>840</v>
      </c>
      <c r="M1394" s="257">
        <v>1</v>
      </c>
      <c r="N1394" s="258">
        <v>210</v>
      </c>
      <c r="O1394" s="259">
        <v>1</v>
      </c>
      <c r="P1394" s="260">
        <v>210</v>
      </c>
      <c r="Q1394" s="288">
        <v>1</v>
      </c>
      <c r="R1394" s="258">
        <v>210</v>
      </c>
      <c r="S1394" s="259">
        <v>1</v>
      </c>
      <c r="T1394" s="289">
        <v>210</v>
      </c>
      <c r="U1394" s="290"/>
      <c r="V1394" s="291"/>
    </row>
    <row r="1395" spans="1:22">
      <c r="A1395" s="216" t="s">
        <v>522</v>
      </c>
      <c r="B1395" s="312">
        <v>1040401000</v>
      </c>
      <c r="C1395" s="237" t="s">
        <v>631</v>
      </c>
      <c r="D1395" s="224"/>
      <c r="E1395" s="220" t="s">
        <v>1253</v>
      </c>
      <c r="F1395" s="221" t="s">
        <v>1254</v>
      </c>
      <c r="G1395" s="222" t="str">
        <f t="shared" si="21"/>
        <v>Bondpaper, 8.5" X 11" (short)</v>
      </c>
      <c r="H1395" s="223"/>
      <c r="I1395" s="253">
        <v>10</v>
      </c>
      <c r="J1395" s="254" t="s">
        <v>1252</v>
      </c>
      <c r="K1395" s="261">
        <v>210</v>
      </c>
      <c r="L1395" s="256">
        <f>Table260616263656667686970717273747577787980818283757_34[[#This Row],[unit Price]]*Table260616263656667686970717273747577787980818283757_34[[#This Row],[TOTAL QUANTITY
(2021 Proposal)]]</f>
        <v>2100</v>
      </c>
      <c r="M1395" s="257">
        <v>10</v>
      </c>
      <c r="N1395" s="258"/>
      <c r="O1395" s="259"/>
      <c r="P1395" s="260"/>
      <c r="Q1395" s="288"/>
      <c r="R1395" s="258"/>
      <c r="S1395" s="259"/>
      <c r="T1395" s="289"/>
      <c r="U1395" s="290"/>
      <c r="V1395" s="291"/>
    </row>
    <row r="1396" spans="1:22">
      <c r="A1396" s="216" t="s">
        <v>69</v>
      </c>
      <c r="B1396" s="312">
        <v>1040401000</v>
      </c>
      <c r="C1396" s="237" t="s">
        <v>631</v>
      </c>
      <c r="D1396" s="224"/>
      <c r="E1396" s="220" t="s">
        <v>1253</v>
      </c>
      <c r="F1396" s="221" t="s">
        <v>1254</v>
      </c>
      <c r="G1396" s="222" t="str">
        <f t="shared" si="21"/>
        <v>Bondpaper, 8.5" X 11" (short)</v>
      </c>
      <c r="H1396" s="223"/>
      <c r="I1396" s="253">
        <v>40</v>
      </c>
      <c r="J1396" s="254" t="s">
        <v>1252</v>
      </c>
      <c r="K1396" s="261">
        <v>210</v>
      </c>
      <c r="L1396" s="256">
        <f>Table260616263656667686970717273747577787980818283757_34[[#This Row],[unit Price]]*Table260616263656667686970717273747577787980818283757_34[[#This Row],[TOTAL QUANTITY
(2021 Proposal)]]</f>
        <v>8400</v>
      </c>
      <c r="M1396" s="257">
        <v>40</v>
      </c>
      <c r="N1396" s="258">
        <v>8400</v>
      </c>
      <c r="O1396" s="259"/>
      <c r="P1396" s="260" t="s">
        <v>55</v>
      </c>
      <c r="Q1396" s="288"/>
      <c r="R1396" s="258" t="s">
        <v>55</v>
      </c>
      <c r="S1396" s="259"/>
      <c r="T1396" s="289" t="s">
        <v>55</v>
      </c>
      <c r="U1396" s="290"/>
      <c r="V1396" s="291"/>
    </row>
    <row r="1397" spans="1:22">
      <c r="A1397" s="216" t="s">
        <v>70</v>
      </c>
      <c r="B1397" s="312">
        <v>1040401000</v>
      </c>
      <c r="C1397" s="237" t="s">
        <v>631</v>
      </c>
      <c r="D1397" s="224"/>
      <c r="E1397" s="220" t="s">
        <v>1253</v>
      </c>
      <c r="F1397" s="221" t="s">
        <v>1254</v>
      </c>
      <c r="G1397" s="222" t="str">
        <f t="shared" si="21"/>
        <v>Bondpaper, 8.5" X 11" (short)</v>
      </c>
      <c r="H1397" s="223"/>
      <c r="I1397" s="253">
        <v>60</v>
      </c>
      <c r="J1397" s="254" t="s">
        <v>1252</v>
      </c>
      <c r="K1397" s="261">
        <v>210</v>
      </c>
      <c r="L1397" s="256">
        <f>Table260616263656667686970717273747577787980818283757_34[[#This Row],[unit Price]]*Table260616263656667686970717273747577787980818283757_34[[#This Row],[TOTAL QUANTITY
(2021 Proposal)]]</f>
        <v>12600</v>
      </c>
      <c r="M1397" s="257">
        <v>15</v>
      </c>
      <c r="N1397" s="258">
        <v>3150</v>
      </c>
      <c r="O1397" s="259">
        <v>15</v>
      </c>
      <c r="P1397" s="260">
        <v>3150</v>
      </c>
      <c r="Q1397" s="288">
        <v>15</v>
      </c>
      <c r="R1397" s="258">
        <v>3150</v>
      </c>
      <c r="S1397" s="259">
        <v>15</v>
      </c>
      <c r="T1397" s="289">
        <v>3150</v>
      </c>
      <c r="U1397" s="290"/>
      <c r="V1397" s="291"/>
    </row>
    <row r="1398" spans="1:22">
      <c r="A1398" s="216" t="s">
        <v>33</v>
      </c>
      <c r="B1398" s="312">
        <v>1040401000</v>
      </c>
      <c r="C1398" s="237" t="s">
        <v>631</v>
      </c>
      <c r="D1398" s="224"/>
      <c r="E1398" s="220" t="s">
        <v>1253</v>
      </c>
      <c r="F1398" s="221" t="s">
        <v>1254</v>
      </c>
      <c r="G1398" s="222" t="str">
        <f t="shared" si="21"/>
        <v>Bondpaper, 8.5" X 11" (short)</v>
      </c>
      <c r="H1398" s="223"/>
      <c r="I1398" s="253">
        <v>15</v>
      </c>
      <c r="J1398" s="254" t="s">
        <v>1252</v>
      </c>
      <c r="K1398" s="261">
        <v>210</v>
      </c>
      <c r="L1398" s="256">
        <f>Table260616263656667686970717273747577787980818283757_34[[#This Row],[unit Price]]*Table260616263656667686970717273747577787980818283757_34[[#This Row],[TOTAL QUANTITY
(2021 Proposal)]]</f>
        <v>3150</v>
      </c>
      <c r="M1398" s="257">
        <v>15</v>
      </c>
      <c r="N1398" s="258">
        <v>3150</v>
      </c>
      <c r="O1398" s="259"/>
      <c r="P1398" s="260" t="s">
        <v>55</v>
      </c>
      <c r="Q1398" s="288"/>
      <c r="R1398" s="258" t="s">
        <v>55</v>
      </c>
      <c r="S1398" s="259"/>
      <c r="T1398" s="289" t="s">
        <v>55</v>
      </c>
      <c r="U1398" s="290"/>
      <c r="V1398" s="291"/>
    </row>
    <row r="1399" spans="1:22">
      <c r="A1399" s="216" t="s">
        <v>50</v>
      </c>
      <c r="B1399" s="312">
        <v>1040401000</v>
      </c>
      <c r="C1399" s="237" t="s">
        <v>631</v>
      </c>
      <c r="D1399" s="224"/>
      <c r="E1399" s="220" t="s">
        <v>1253</v>
      </c>
      <c r="F1399" s="221" t="s">
        <v>1255</v>
      </c>
      <c r="G1399" s="222" t="str">
        <f t="shared" si="21"/>
        <v>Bondpaper, 8.5" X 13" (long)</v>
      </c>
      <c r="H1399" s="223"/>
      <c r="I1399" s="253">
        <v>10</v>
      </c>
      <c r="J1399" s="254" t="s">
        <v>1252</v>
      </c>
      <c r="K1399" s="261">
        <v>230</v>
      </c>
      <c r="L1399" s="256">
        <f>Table260616263656667686970717273747577787980818283757_34[[#This Row],[unit Price]]*Table260616263656667686970717273747577787980818283757_34[[#This Row],[TOTAL QUANTITY
(2021 Proposal)]]</f>
        <v>2300</v>
      </c>
      <c r="M1399" s="257">
        <v>10</v>
      </c>
      <c r="N1399" s="258">
        <v>2300</v>
      </c>
      <c r="O1399" s="259"/>
      <c r="P1399" s="260" t="s">
        <v>55</v>
      </c>
      <c r="Q1399" s="288"/>
      <c r="R1399" s="258" t="s">
        <v>55</v>
      </c>
      <c r="S1399" s="259"/>
      <c r="T1399" s="289" t="s">
        <v>55</v>
      </c>
      <c r="U1399" s="290"/>
      <c r="V1399" s="291"/>
    </row>
    <row r="1400" spans="1:22">
      <c r="A1400" s="216" t="s">
        <v>56</v>
      </c>
      <c r="B1400" s="312">
        <v>1040401000</v>
      </c>
      <c r="C1400" s="237" t="s">
        <v>631</v>
      </c>
      <c r="D1400" s="224"/>
      <c r="E1400" s="220" t="s">
        <v>1253</v>
      </c>
      <c r="F1400" s="221" t="s">
        <v>1255</v>
      </c>
      <c r="G1400" s="222" t="str">
        <f t="shared" si="21"/>
        <v>Bondpaper, 8.5" X 13" (long)</v>
      </c>
      <c r="H1400" s="223"/>
      <c r="I1400" s="253">
        <v>8</v>
      </c>
      <c r="J1400" s="254" t="s">
        <v>1252</v>
      </c>
      <c r="K1400" s="261">
        <v>230</v>
      </c>
      <c r="L1400" s="256">
        <f>Table260616263656667686970717273747577787980818283757_34[[#This Row],[unit Price]]*Table260616263656667686970717273747577787980818283757_34[[#This Row],[TOTAL QUANTITY
(2021 Proposal)]]</f>
        <v>1840</v>
      </c>
      <c r="M1400" s="257">
        <v>2</v>
      </c>
      <c r="N1400" s="258">
        <v>460</v>
      </c>
      <c r="O1400" s="259">
        <v>2</v>
      </c>
      <c r="P1400" s="260">
        <v>460</v>
      </c>
      <c r="Q1400" s="288">
        <v>2</v>
      </c>
      <c r="R1400" s="258">
        <v>460</v>
      </c>
      <c r="S1400" s="259">
        <v>2</v>
      </c>
      <c r="T1400" s="289">
        <v>460</v>
      </c>
      <c r="U1400" s="290"/>
      <c r="V1400" s="291"/>
    </row>
    <row r="1401" spans="1:22">
      <c r="A1401" s="216" t="s">
        <v>57</v>
      </c>
      <c r="B1401" s="312">
        <v>1040401000</v>
      </c>
      <c r="C1401" s="237" t="s">
        <v>631</v>
      </c>
      <c r="D1401" s="224"/>
      <c r="E1401" s="220" t="s">
        <v>1253</v>
      </c>
      <c r="F1401" s="221" t="s">
        <v>1255</v>
      </c>
      <c r="G1401" s="222" t="str">
        <f t="shared" si="21"/>
        <v>Bondpaper, 8.5" X 13" (long)</v>
      </c>
      <c r="H1401" s="223">
        <v>20</v>
      </c>
      <c r="I1401" s="253">
        <v>40</v>
      </c>
      <c r="J1401" s="254" t="s">
        <v>1252</v>
      </c>
      <c r="K1401" s="261">
        <v>230</v>
      </c>
      <c r="L1401" s="256">
        <f>Table260616263656667686970717273747577787980818283757_34[[#This Row],[unit Price]]*Table260616263656667686970717273747577787980818283757_34[[#This Row],[TOTAL QUANTITY
(2021 Proposal)]]</f>
        <v>9200</v>
      </c>
      <c r="M1401" s="257">
        <v>10</v>
      </c>
      <c r="N1401" s="258">
        <v>2300</v>
      </c>
      <c r="O1401" s="259">
        <v>10</v>
      </c>
      <c r="P1401" s="260">
        <v>2300</v>
      </c>
      <c r="Q1401" s="288">
        <v>10</v>
      </c>
      <c r="R1401" s="258">
        <v>2300</v>
      </c>
      <c r="S1401" s="259">
        <v>10</v>
      </c>
      <c r="T1401" s="289">
        <v>2300</v>
      </c>
      <c r="U1401" s="290"/>
      <c r="V1401" s="291"/>
    </row>
    <row r="1402" spans="1:22">
      <c r="A1402" s="216" t="s">
        <v>59</v>
      </c>
      <c r="B1402" s="312">
        <v>1040401000</v>
      </c>
      <c r="C1402" s="237" t="s">
        <v>631</v>
      </c>
      <c r="D1402" s="224"/>
      <c r="E1402" s="220" t="s">
        <v>1253</v>
      </c>
      <c r="F1402" s="221" t="s">
        <v>1255</v>
      </c>
      <c r="G1402" s="222" t="str">
        <f t="shared" si="21"/>
        <v>Bondpaper, 8.5" X 13" (long)</v>
      </c>
      <c r="H1402" s="223"/>
      <c r="I1402" s="253">
        <v>16</v>
      </c>
      <c r="J1402" s="262" t="s">
        <v>1252</v>
      </c>
      <c r="K1402" s="263">
        <v>230</v>
      </c>
      <c r="L1402" s="256">
        <f>Table260616263656667686970717273747577787980818283757_34[[#This Row],[unit Price]]*Table260616263656667686970717273747577787980818283757_34[[#This Row],[TOTAL QUANTITY
(2021 Proposal)]]</f>
        <v>3680</v>
      </c>
      <c r="M1402" s="264">
        <v>2</v>
      </c>
      <c r="N1402" s="258">
        <v>460</v>
      </c>
      <c r="O1402" s="265">
        <v>3</v>
      </c>
      <c r="P1402" s="260">
        <v>690</v>
      </c>
      <c r="Q1402" s="292">
        <v>11</v>
      </c>
      <c r="R1402" s="258">
        <v>2530</v>
      </c>
      <c r="S1402" s="293"/>
      <c r="T1402" s="289" t="s">
        <v>55</v>
      </c>
      <c r="U1402" s="290"/>
      <c r="V1402" s="291"/>
    </row>
    <row r="1403" spans="1:22">
      <c r="A1403" s="216" t="s">
        <v>61</v>
      </c>
      <c r="B1403" s="312">
        <v>1040401000</v>
      </c>
      <c r="C1403" s="237" t="s">
        <v>631</v>
      </c>
      <c r="D1403" s="224"/>
      <c r="E1403" s="220" t="s">
        <v>1253</v>
      </c>
      <c r="F1403" s="221" t="s">
        <v>1255</v>
      </c>
      <c r="G1403" s="222" t="str">
        <f t="shared" si="21"/>
        <v>Bondpaper, 8.5" X 13" (long)</v>
      </c>
      <c r="H1403" s="223"/>
      <c r="I1403" s="253">
        <v>30</v>
      </c>
      <c r="J1403" s="262" t="s">
        <v>1252</v>
      </c>
      <c r="K1403" s="263">
        <v>230</v>
      </c>
      <c r="L1403" s="256">
        <f>Table260616263656667686970717273747577787980818283757_34[[#This Row],[unit Price]]*Table260616263656667686970717273747577787980818283757_34[[#This Row],[TOTAL QUANTITY
(2021 Proposal)]]</f>
        <v>6900</v>
      </c>
      <c r="M1403" s="266">
        <v>10</v>
      </c>
      <c r="N1403" s="258">
        <v>2300</v>
      </c>
      <c r="O1403" s="267">
        <v>10</v>
      </c>
      <c r="P1403" s="260">
        <v>2300</v>
      </c>
      <c r="Q1403" s="294">
        <v>10</v>
      </c>
      <c r="R1403" s="258">
        <v>2300</v>
      </c>
      <c r="S1403" s="309"/>
      <c r="T1403" s="289" t="s">
        <v>55</v>
      </c>
      <c r="U1403" s="290"/>
      <c r="V1403" s="291"/>
    </row>
    <row r="1404" spans="1:22">
      <c r="A1404" s="216" t="s">
        <v>63</v>
      </c>
      <c r="B1404" s="312">
        <v>1040401000</v>
      </c>
      <c r="C1404" s="237" t="s">
        <v>631</v>
      </c>
      <c r="D1404" s="224"/>
      <c r="E1404" s="220" t="s">
        <v>1253</v>
      </c>
      <c r="F1404" s="221" t="s">
        <v>1255</v>
      </c>
      <c r="G1404" s="222" t="str">
        <f t="shared" si="21"/>
        <v>Bondpaper, 8.5" X 13" (long)</v>
      </c>
      <c r="H1404" s="227"/>
      <c r="I1404" s="268">
        <v>250</v>
      </c>
      <c r="J1404" s="269" t="s">
        <v>1252</v>
      </c>
      <c r="K1404" s="270">
        <v>230</v>
      </c>
      <c r="L1404" s="256">
        <f>Table260616263656667686970717273747577787980818283757_34[[#This Row],[unit Price]]*Table260616263656667686970717273747577787980818283757_34[[#This Row],[TOTAL QUANTITY
(2021 Proposal)]]</f>
        <v>57500</v>
      </c>
      <c r="M1404" s="271">
        <v>75</v>
      </c>
      <c r="N1404" s="258">
        <v>17250</v>
      </c>
      <c r="O1404" s="272">
        <v>75</v>
      </c>
      <c r="P1404" s="260">
        <v>17250</v>
      </c>
      <c r="Q1404" s="296">
        <v>50</v>
      </c>
      <c r="R1404" s="258">
        <v>11500</v>
      </c>
      <c r="S1404" s="272">
        <v>50</v>
      </c>
      <c r="T1404" s="289">
        <v>11500</v>
      </c>
      <c r="U1404" s="290"/>
      <c r="V1404" s="291"/>
    </row>
    <row r="1405" spans="1:22">
      <c r="A1405" s="216" t="s">
        <v>64</v>
      </c>
      <c r="B1405" s="312">
        <v>1040401000</v>
      </c>
      <c r="C1405" s="237" t="s">
        <v>631</v>
      </c>
      <c r="D1405" s="224"/>
      <c r="E1405" s="220" t="s">
        <v>1253</v>
      </c>
      <c r="F1405" s="221" t="s">
        <v>1255</v>
      </c>
      <c r="G1405" s="222" t="str">
        <f t="shared" si="21"/>
        <v>Bondpaper, 8.5" X 13" (long)</v>
      </c>
      <c r="H1405" s="223"/>
      <c r="I1405" s="253">
        <v>4</v>
      </c>
      <c r="J1405" s="262" t="s">
        <v>1252</v>
      </c>
      <c r="K1405" s="263">
        <v>230</v>
      </c>
      <c r="L1405" s="256">
        <f>Table260616263656667686970717273747577787980818283757_34[[#This Row],[unit Price]]*Table260616263656667686970717273747577787980818283757_34[[#This Row],[TOTAL QUANTITY
(2021 Proposal)]]</f>
        <v>920</v>
      </c>
      <c r="M1405" s="257">
        <v>1</v>
      </c>
      <c r="N1405" s="258">
        <v>230</v>
      </c>
      <c r="O1405" s="259">
        <v>1</v>
      </c>
      <c r="P1405" s="260">
        <v>230</v>
      </c>
      <c r="Q1405" s="288">
        <v>1</v>
      </c>
      <c r="R1405" s="258">
        <v>230</v>
      </c>
      <c r="S1405" s="259">
        <v>1</v>
      </c>
      <c r="T1405" s="289">
        <v>230</v>
      </c>
      <c r="U1405" s="290"/>
      <c r="V1405" s="291"/>
    </row>
    <row r="1406" spans="1:22">
      <c r="A1406" s="216" t="s">
        <v>65</v>
      </c>
      <c r="B1406" s="312">
        <v>1040401000</v>
      </c>
      <c r="C1406" s="237" t="s">
        <v>631</v>
      </c>
      <c r="D1406" s="224"/>
      <c r="E1406" s="220" t="s">
        <v>1253</v>
      </c>
      <c r="F1406" s="221" t="s">
        <v>1255</v>
      </c>
      <c r="G1406" s="222" t="str">
        <f t="shared" si="21"/>
        <v>Bondpaper, 8.5" X 13" (long)</v>
      </c>
      <c r="H1406" s="223"/>
      <c r="I1406" s="253">
        <v>24</v>
      </c>
      <c r="J1406" s="254" t="s">
        <v>1252</v>
      </c>
      <c r="K1406" s="261">
        <v>230</v>
      </c>
      <c r="L1406" s="256">
        <f>Table260616263656667686970717273747577787980818283757_34[[#This Row],[unit Price]]*Table260616263656667686970717273747577787980818283757_34[[#This Row],[TOTAL QUANTITY
(2021 Proposal)]]</f>
        <v>5520</v>
      </c>
      <c r="M1406" s="257">
        <v>10</v>
      </c>
      <c r="N1406" s="258">
        <v>2300</v>
      </c>
      <c r="O1406" s="259">
        <v>5</v>
      </c>
      <c r="P1406" s="260">
        <v>1150</v>
      </c>
      <c r="Q1406" s="288">
        <v>5</v>
      </c>
      <c r="R1406" s="258">
        <v>1150</v>
      </c>
      <c r="S1406" s="259">
        <v>4</v>
      </c>
      <c r="T1406" s="289">
        <v>920</v>
      </c>
      <c r="U1406" s="290"/>
      <c r="V1406" s="291"/>
    </row>
    <row r="1407" spans="1:22">
      <c r="A1407" s="216" t="s">
        <v>66</v>
      </c>
      <c r="B1407" s="312">
        <v>1040401000</v>
      </c>
      <c r="C1407" s="237" t="s">
        <v>631</v>
      </c>
      <c r="D1407" s="224"/>
      <c r="E1407" s="220" t="s">
        <v>1253</v>
      </c>
      <c r="F1407" s="221" t="s">
        <v>1255</v>
      </c>
      <c r="G1407" s="222" t="str">
        <f t="shared" si="21"/>
        <v>Bondpaper, 8.5" X 13" (long)</v>
      </c>
      <c r="H1407" s="223">
        <v>2</v>
      </c>
      <c r="I1407" s="253">
        <v>4</v>
      </c>
      <c r="J1407" s="254" t="s">
        <v>1252</v>
      </c>
      <c r="K1407" s="261">
        <v>230</v>
      </c>
      <c r="L1407" s="256">
        <f>Table260616263656667686970717273747577787980818283757_34[[#This Row],[unit Price]]*Table260616263656667686970717273747577787980818283757_34[[#This Row],[TOTAL QUANTITY
(2021 Proposal)]]</f>
        <v>920</v>
      </c>
      <c r="M1407" s="257">
        <v>1</v>
      </c>
      <c r="N1407" s="258">
        <v>230</v>
      </c>
      <c r="O1407" s="259">
        <v>1</v>
      </c>
      <c r="P1407" s="260">
        <v>230</v>
      </c>
      <c r="Q1407" s="288">
        <v>1</v>
      </c>
      <c r="R1407" s="258">
        <v>230</v>
      </c>
      <c r="S1407" s="259">
        <v>1</v>
      </c>
      <c r="T1407" s="289">
        <v>230</v>
      </c>
      <c r="U1407" s="290"/>
      <c r="V1407" s="291"/>
    </row>
    <row r="1408" spans="1:22">
      <c r="A1408" s="216" t="s">
        <v>514</v>
      </c>
      <c r="B1408" s="312">
        <v>1040401000</v>
      </c>
      <c r="C1408" s="237" t="s">
        <v>631</v>
      </c>
      <c r="D1408" s="224"/>
      <c r="E1408" s="220" t="s">
        <v>1253</v>
      </c>
      <c r="F1408" s="221" t="s">
        <v>1255</v>
      </c>
      <c r="G1408" s="222" t="str">
        <f t="shared" si="21"/>
        <v>Bondpaper, 8.5" X 13" (long)</v>
      </c>
      <c r="H1408" s="223"/>
      <c r="I1408" s="253">
        <v>12</v>
      </c>
      <c r="J1408" s="254" t="s">
        <v>1252</v>
      </c>
      <c r="K1408" s="261">
        <v>230</v>
      </c>
      <c r="L1408" s="256">
        <f>Table260616263656667686970717273747577787980818283757_34[[#This Row],[unit Price]]*Table260616263656667686970717273747577787980818283757_34[[#This Row],[TOTAL QUANTITY
(2021 Proposal)]]</f>
        <v>2760</v>
      </c>
      <c r="M1408" s="257">
        <v>4</v>
      </c>
      <c r="N1408" s="258">
        <v>920</v>
      </c>
      <c r="O1408" s="259">
        <v>4</v>
      </c>
      <c r="P1408" s="260">
        <v>920</v>
      </c>
      <c r="Q1408" s="288">
        <v>4</v>
      </c>
      <c r="R1408" s="258">
        <v>920</v>
      </c>
      <c r="S1408" s="259"/>
      <c r="T1408" s="289" t="s">
        <v>55</v>
      </c>
      <c r="U1408" s="290"/>
      <c r="V1408" s="291"/>
    </row>
    <row r="1409" spans="1:22">
      <c r="A1409" s="216" t="s">
        <v>533</v>
      </c>
      <c r="B1409" s="312">
        <v>1040401000</v>
      </c>
      <c r="C1409" s="237" t="s">
        <v>631</v>
      </c>
      <c r="D1409" s="224"/>
      <c r="E1409" s="220" t="s">
        <v>1253</v>
      </c>
      <c r="F1409" s="221" t="s">
        <v>1255</v>
      </c>
      <c r="G1409" s="222" t="str">
        <f t="shared" si="21"/>
        <v>Bondpaper, 8.5" X 13" (long)</v>
      </c>
      <c r="H1409" s="223"/>
      <c r="I1409" s="253">
        <v>48</v>
      </c>
      <c r="J1409" s="254" t="s">
        <v>1252</v>
      </c>
      <c r="K1409" s="261">
        <v>230</v>
      </c>
      <c r="L1409" s="256">
        <f>Table260616263656667686970717273747577787980818283757_34[[#This Row],[unit Price]]*Table260616263656667686970717273747577787980818283757_34[[#This Row],[TOTAL QUANTITY
(2021 Proposal)]]</f>
        <v>11040</v>
      </c>
      <c r="M1409" s="257">
        <v>12</v>
      </c>
      <c r="N1409" s="258">
        <v>2760</v>
      </c>
      <c r="O1409" s="259">
        <v>12</v>
      </c>
      <c r="P1409" s="260">
        <v>2760</v>
      </c>
      <c r="Q1409" s="288">
        <v>12</v>
      </c>
      <c r="R1409" s="258">
        <v>2760</v>
      </c>
      <c r="S1409" s="259">
        <v>12</v>
      </c>
      <c r="T1409" s="289">
        <v>2760</v>
      </c>
      <c r="U1409" s="290"/>
      <c r="V1409" s="291"/>
    </row>
    <row r="1410" spans="1:22">
      <c r="A1410" s="216" t="s">
        <v>67</v>
      </c>
      <c r="B1410" s="312">
        <v>1040401000</v>
      </c>
      <c r="C1410" s="237" t="s">
        <v>631</v>
      </c>
      <c r="D1410" s="224"/>
      <c r="E1410" s="220" t="s">
        <v>1253</v>
      </c>
      <c r="F1410" s="221" t="s">
        <v>1255</v>
      </c>
      <c r="G1410" s="222" t="str">
        <f t="shared" si="21"/>
        <v>Bondpaper, 8.5" X 13" (long)</v>
      </c>
      <c r="H1410" s="223">
        <v>5</v>
      </c>
      <c r="I1410" s="253">
        <v>10</v>
      </c>
      <c r="J1410" s="254" t="s">
        <v>1252</v>
      </c>
      <c r="K1410" s="261">
        <v>230</v>
      </c>
      <c r="L1410" s="256">
        <f>Table260616263656667686970717273747577787980818283757_34[[#This Row],[unit Price]]*Table260616263656667686970717273747577787980818283757_34[[#This Row],[TOTAL QUANTITY
(2021 Proposal)]]</f>
        <v>2300</v>
      </c>
      <c r="M1410" s="257">
        <v>5</v>
      </c>
      <c r="N1410" s="258">
        <v>1150</v>
      </c>
      <c r="O1410" s="259">
        <v>5</v>
      </c>
      <c r="P1410" s="260">
        <v>1150</v>
      </c>
      <c r="Q1410" s="288"/>
      <c r="R1410" s="258" t="s">
        <v>55</v>
      </c>
      <c r="S1410" s="259"/>
      <c r="T1410" s="289" t="s">
        <v>55</v>
      </c>
      <c r="U1410" s="290"/>
      <c r="V1410" s="291"/>
    </row>
    <row r="1411" spans="1:22">
      <c r="A1411" s="216" t="s">
        <v>68</v>
      </c>
      <c r="B1411" s="312">
        <v>1040401000</v>
      </c>
      <c r="C1411" s="237" t="s">
        <v>631</v>
      </c>
      <c r="D1411" s="224"/>
      <c r="E1411" s="220" t="s">
        <v>1253</v>
      </c>
      <c r="F1411" s="221" t="s">
        <v>1255</v>
      </c>
      <c r="G1411" s="222" t="str">
        <f t="shared" si="21"/>
        <v>Bondpaper, 8.5" X 13" (long)</v>
      </c>
      <c r="H1411" s="223"/>
      <c r="I1411" s="253">
        <v>40</v>
      </c>
      <c r="J1411" s="254" t="s">
        <v>1252</v>
      </c>
      <c r="K1411" s="261">
        <v>230</v>
      </c>
      <c r="L1411" s="256">
        <f>Table260616263656667686970717273747577787980818283757_34[[#This Row],[unit Price]]*Table260616263656667686970717273747577787980818283757_34[[#This Row],[TOTAL QUANTITY
(2021 Proposal)]]</f>
        <v>9200</v>
      </c>
      <c r="M1411" s="257">
        <v>10</v>
      </c>
      <c r="N1411" s="258">
        <v>2300</v>
      </c>
      <c r="O1411" s="259">
        <v>10</v>
      </c>
      <c r="P1411" s="260">
        <v>2300</v>
      </c>
      <c r="Q1411" s="288">
        <v>10</v>
      </c>
      <c r="R1411" s="258">
        <v>2300</v>
      </c>
      <c r="S1411" s="259">
        <v>10</v>
      </c>
      <c r="T1411" s="289">
        <v>2300</v>
      </c>
      <c r="U1411" s="290"/>
      <c r="V1411" s="291"/>
    </row>
    <row r="1412" spans="1:22">
      <c r="A1412" s="216" t="s">
        <v>69</v>
      </c>
      <c r="B1412" s="312">
        <v>1040401000</v>
      </c>
      <c r="C1412" s="237" t="s">
        <v>631</v>
      </c>
      <c r="D1412" s="224"/>
      <c r="E1412" s="220" t="s">
        <v>1253</v>
      </c>
      <c r="F1412" s="221" t="s">
        <v>1255</v>
      </c>
      <c r="G1412" s="222" t="str">
        <f t="shared" si="21"/>
        <v>Bondpaper, 8.5" X 13" (long)</v>
      </c>
      <c r="H1412" s="223"/>
      <c r="I1412" s="253">
        <v>40</v>
      </c>
      <c r="J1412" s="254" t="s">
        <v>1252</v>
      </c>
      <c r="K1412" s="261">
        <v>230</v>
      </c>
      <c r="L1412" s="256">
        <f>Table260616263656667686970717273747577787980818283757_34[[#This Row],[unit Price]]*Table260616263656667686970717273747577787980818283757_34[[#This Row],[TOTAL QUANTITY
(2021 Proposal)]]</f>
        <v>9200</v>
      </c>
      <c r="M1412" s="257">
        <v>40</v>
      </c>
      <c r="N1412" s="258">
        <v>9200</v>
      </c>
      <c r="O1412" s="259"/>
      <c r="P1412" s="260" t="s">
        <v>55</v>
      </c>
      <c r="Q1412" s="288"/>
      <c r="R1412" s="258" t="s">
        <v>55</v>
      </c>
      <c r="S1412" s="259"/>
      <c r="T1412" s="289" t="s">
        <v>55</v>
      </c>
      <c r="U1412" s="290"/>
      <c r="V1412" s="291"/>
    </row>
    <row r="1413" spans="1:22">
      <c r="A1413" s="216" t="s">
        <v>71</v>
      </c>
      <c r="B1413" s="312">
        <v>1040401000</v>
      </c>
      <c r="C1413" s="237" t="s">
        <v>631</v>
      </c>
      <c r="D1413" s="224"/>
      <c r="E1413" s="220" t="s">
        <v>1253</v>
      </c>
      <c r="F1413" s="221" t="s">
        <v>1255</v>
      </c>
      <c r="G1413" s="222" t="str">
        <f t="shared" si="21"/>
        <v>Bondpaper, 8.5" X 13" (long)</v>
      </c>
      <c r="H1413" s="223"/>
      <c r="I1413" s="253">
        <v>12</v>
      </c>
      <c r="J1413" s="254" t="s">
        <v>1252</v>
      </c>
      <c r="K1413" s="261">
        <v>230</v>
      </c>
      <c r="L1413" s="256">
        <f>Table260616263656667686970717273747577787980818283757_34[[#This Row],[unit Price]]*Table260616263656667686970717273747577787980818283757_34[[#This Row],[TOTAL QUANTITY
(2021 Proposal)]]</f>
        <v>2760</v>
      </c>
      <c r="M1413" s="257">
        <v>3</v>
      </c>
      <c r="N1413" s="258">
        <v>690</v>
      </c>
      <c r="O1413" s="259">
        <v>3</v>
      </c>
      <c r="P1413" s="260">
        <v>690</v>
      </c>
      <c r="Q1413" s="288">
        <v>3</v>
      </c>
      <c r="R1413" s="258">
        <v>690</v>
      </c>
      <c r="S1413" s="259">
        <v>3</v>
      </c>
      <c r="T1413" s="289">
        <v>690</v>
      </c>
      <c r="U1413" s="290"/>
      <c r="V1413" s="291"/>
    </row>
    <row r="1414" spans="1:22">
      <c r="A1414" s="216" t="s">
        <v>33</v>
      </c>
      <c r="B1414" s="312">
        <v>1040401000</v>
      </c>
      <c r="C1414" s="237" t="s">
        <v>631</v>
      </c>
      <c r="D1414" s="224"/>
      <c r="E1414" s="220" t="s">
        <v>1253</v>
      </c>
      <c r="F1414" s="221" t="s">
        <v>1255</v>
      </c>
      <c r="G1414" s="222" t="str">
        <f t="shared" si="21"/>
        <v>Bondpaper, 8.5" X 13" (long)</v>
      </c>
      <c r="H1414" s="223"/>
      <c r="I1414" s="253">
        <v>15</v>
      </c>
      <c r="J1414" s="254" t="s">
        <v>1252</v>
      </c>
      <c r="K1414" s="261">
        <v>230</v>
      </c>
      <c r="L1414" s="256">
        <f>Table260616263656667686970717273747577787980818283757_34[[#This Row],[unit Price]]*Table260616263656667686970717273747577787980818283757_34[[#This Row],[TOTAL QUANTITY
(2021 Proposal)]]</f>
        <v>3450</v>
      </c>
      <c r="M1414" s="257">
        <v>15</v>
      </c>
      <c r="N1414" s="258">
        <v>3450</v>
      </c>
      <c r="O1414" s="259"/>
      <c r="P1414" s="260" t="s">
        <v>55</v>
      </c>
      <c r="Q1414" s="288"/>
      <c r="R1414" s="258" t="s">
        <v>55</v>
      </c>
      <c r="S1414" s="259"/>
      <c r="T1414" s="289" t="s">
        <v>55</v>
      </c>
      <c r="U1414" s="290"/>
      <c r="V1414" s="291"/>
    </row>
    <row r="1415" spans="1:22">
      <c r="A1415" s="216" t="s">
        <v>1244</v>
      </c>
      <c r="B1415" s="312">
        <v>1040401000</v>
      </c>
      <c r="C1415" s="237" t="s">
        <v>631</v>
      </c>
      <c r="D1415" s="224"/>
      <c r="E1415" s="220" t="s">
        <v>1253</v>
      </c>
      <c r="F1415" s="221" t="s">
        <v>1255</v>
      </c>
      <c r="G1415" s="222" t="str">
        <f t="shared" si="21"/>
        <v>Bondpaper, 8.5" X 13" (long)</v>
      </c>
      <c r="H1415" s="223"/>
      <c r="I1415" s="253">
        <v>5</v>
      </c>
      <c r="J1415" s="254" t="s">
        <v>1252</v>
      </c>
      <c r="K1415" s="261">
        <v>230</v>
      </c>
      <c r="L1415" s="256">
        <f>Table260616263656667686970717273747577787980818283757_34[[#This Row],[unit Price]]*Table260616263656667686970717273747577787980818283757_34[[#This Row],[TOTAL QUANTITY
(2021 Proposal)]]</f>
        <v>1150</v>
      </c>
      <c r="M1415" s="257">
        <v>2</v>
      </c>
      <c r="N1415" s="258">
        <v>460</v>
      </c>
      <c r="O1415" s="259">
        <v>2</v>
      </c>
      <c r="P1415" s="260">
        <v>460</v>
      </c>
      <c r="Q1415" s="288">
        <v>1</v>
      </c>
      <c r="R1415" s="258">
        <v>230</v>
      </c>
      <c r="S1415" s="259"/>
      <c r="T1415" s="289" t="s">
        <v>55</v>
      </c>
      <c r="U1415" s="290"/>
      <c r="V1415" s="291"/>
    </row>
    <row r="1416" spans="1:22">
      <c r="A1416" s="216" t="s">
        <v>73</v>
      </c>
      <c r="B1416" s="312">
        <v>1040401000</v>
      </c>
      <c r="C1416" s="237" t="s">
        <v>631</v>
      </c>
      <c r="D1416" s="224"/>
      <c r="E1416" s="220" t="s">
        <v>1253</v>
      </c>
      <c r="F1416" s="221" t="s">
        <v>1255</v>
      </c>
      <c r="G1416" s="222" t="str">
        <f t="shared" si="21"/>
        <v>Bondpaper, 8.5" X 13" (long)</v>
      </c>
      <c r="H1416" s="223"/>
      <c r="I1416" s="253">
        <v>40</v>
      </c>
      <c r="J1416" s="254" t="s">
        <v>1252</v>
      </c>
      <c r="K1416" s="261">
        <v>230</v>
      </c>
      <c r="L1416" s="256">
        <f>Table260616263656667686970717273747577787980818283757_34[[#This Row],[unit Price]]*Table260616263656667686970717273747577787980818283757_34[[#This Row],[TOTAL QUANTITY
(2021 Proposal)]]</f>
        <v>9200</v>
      </c>
      <c r="M1416" s="257">
        <v>5</v>
      </c>
      <c r="N1416" s="258">
        <v>1150</v>
      </c>
      <c r="O1416" s="259">
        <v>5</v>
      </c>
      <c r="P1416" s="260">
        <v>1150</v>
      </c>
      <c r="Q1416" s="288">
        <v>5</v>
      </c>
      <c r="R1416" s="258">
        <v>1150</v>
      </c>
      <c r="S1416" s="259">
        <v>5</v>
      </c>
      <c r="T1416" s="289">
        <v>1150</v>
      </c>
      <c r="U1416" s="290"/>
      <c r="V1416" s="291"/>
    </row>
    <row r="1417" spans="1:22">
      <c r="A1417" s="216" t="s">
        <v>50</v>
      </c>
      <c r="B1417" s="312">
        <v>1040401000</v>
      </c>
      <c r="C1417" s="237" t="s">
        <v>631</v>
      </c>
      <c r="D1417" s="224"/>
      <c r="E1417" s="220" t="s">
        <v>1253</v>
      </c>
      <c r="F1417" s="221" t="s">
        <v>1256</v>
      </c>
      <c r="G1417" s="222" t="str">
        <f t="shared" si="21"/>
        <v>Bondpaper, A3 Size</v>
      </c>
      <c r="H1417" s="223"/>
      <c r="I1417" s="253">
        <v>1</v>
      </c>
      <c r="J1417" s="254" t="s">
        <v>1252</v>
      </c>
      <c r="K1417" s="261">
        <v>550</v>
      </c>
      <c r="L1417" s="256">
        <f>Table260616263656667686970717273747577787980818283757_34[[#This Row],[unit Price]]*Table260616263656667686970717273747577787980818283757_34[[#This Row],[TOTAL QUANTITY
(2021 Proposal)]]</f>
        <v>550</v>
      </c>
      <c r="M1417" s="257">
        <v>1</v>
      </c>
      <c r="N1417" s="258">
        <v>550</v>
      </c>
      <c r="O1417" s="259"/>
      <c r="P1417" s="260" t="s">
        <v>55</v>
      </c>
      <c r="Q1417" s="288"/>
      <c r="R1417" s="258" t="s">
        <v>55</v>
      </c>
      <c r="S1417" s="259"/>
      <c r="T1417" s="289" t="s">
        <v>55</v>
      </c>
      <c r="U1417" s="290"/>
      <c r="V1417" s="291"/>
    </row>
    <row r="1418" spans="1:22">
      <c r="A1418" s="216" t="s">
        <v>65</v>
      </c>
      <c r="B1418" s="312">
        <v>1040401000</v>
      </c>
      <c r="C1418" s="237" t="s">
        <v>631</v>
      </c>
      <c r="D1418" s="224"/>
      <c r="E1418" s="220" t="s">
        <v>1253</v>
      </c>
      <c r="F1418" s="221" t="s">
        <v>1256</v>
      </c>
      <c r="G1418" s="222" t="str">
        <f t="shared" si="21"/>
        <v>Bondpaper, A3 Size</v>
      </c>
      <c r="H1418" s="223"/>
      <c r="I1418" s="253">
        <v>5</v>
      </c>
      <c r="J1418" s="254" t="s">
        <v>1252</v>
      </c>
      <c r="K1418" s="261">
        <v>550</v>
      </c>
      <c r="L1418" s="256">
        <f>Table260616263656667686970717273747577787980818283757_34[[#This Row],[unit Price]]*Table260616263656667686970717273747577787980818283757_34[[#This Row],[TOTAL QUANTITY
(2021 Proposal)]]</f>
        <v>2750</v>
      </c>
      <c r="M1418" s="257">
        <v>2</v>
      </c>
      <c r="N1418" s="258">
        <v>1100</v>
      </c>
      <c r="O1418" s="259">
        <v>2</v>
      </c>
      <c r="P1418" s="260">
        <v>1100</v>
      </c>
      <c r="Q1418" s="288">
        <v>1</v>
      </c>
      <c r="R1418" s="258">
        <v>550</v>
      </c>
      <c r="S1418" s="259"/>
      <c r="T1418" s="289" t="s">
        <v>55</v>
      </c>
      <c r="U1418" s="290"/>
      <c r="V1418" s="291"/>
    </row>
    <row r="1419" spans="1:22">
      <c r="A1419" s="216" t="s">
        <v>66</v>
      </c>
      <c r="B1419" s="312">
        <v>1040401000</v>
      </c>
      <c r="C1419" s="237" t="s">
        <v>631</v>
      </c>
      <c r="D1419" s="224"/>
      <c r="E1419" s="220" t="s">
        <v>1253</v>
      </c>
      <c r="F1419" s="221" t="s">
        <v>1256</v>
      </c>
      <c r="G1419" s="222" t="str">
        <f t="shared" si="21"/>
        <v>Bondpaper, A3 Size</v>
      </c>
      <c r="H1419" s="223">
        <v>1</v>
      </c>
      <c r="I1419" s="253">
        <v>1</v>
      </c>
      <c r="J1419" s="254" t="s">
        <v>1252</v>
      </c>
      <c r="K1419" s="261">
        <v>550</v>
      </c>
      <c r="L1419" s="256">
        <f>Table260616263656667686970717273747577787980818283757_34[[#This Row],[unit Price]]*Table260616263656667686970717273747577787980818283757_34[[#This Row],[TOTAL QUANTITY
(2021 Proposal)]]</f>
        <v>550</v>
      </c>
      <c r="M1419" s="257">
        <v>1</v>
      </c>
      <c r="N1419" s="258">
        <v>550</v>
      </c>
      <c r="O1419" s="259"/>
      <c r="P1419" s="260" t="s">
        <v>55</v>
      </c>
      <c r="Q1419" s="288"/>
      <c r="R1419" s="258" t="s">
        <v>55</v>
      </c>
      <c r="S1419" s="259"/>
      <c r="T1419" s="289" t="s">
        <v>55</v>
      </c>
      <c r="U1419" s="290"/>
      <c r="V1419" s="291"/>
    </row>
    <row r="1420" spans="1:22">
      <c r="A1420" s="216" t="s">
        <v>533</v>
      </c>
      <c r="B1420" s="312">
        <v>1040401000</v>
      </c>
      <c r="C1420" s="237" t="s">
        <v>631</v>
      </c>
      <c r="D1420" s="224"/>
      <c r="E1420" s="220" t="s">
        <v>1253</v>
      </c>
      <c r="F1420" s="221" t="s">
        <v>1256</v>
      </c>
      <c r="G1420" s="222" t="str">
        <f t="shared" ref="G1420:G1483" si="22">CONCATENATE(E1420,", ",F1420,)</f>
        <v>Bondpaper, A3 Size</v>
      </c>
      <c r="H1420" s="223"/>
      <c r="I1420" s="253">
        <v>4</v>
      </c>
      <c r="J1420" s="254" t="s">
        <v>1252</v>
      </c>
      <c r="K1420" s="261">
        <v>550</v>
      </c>
      <c r="L1420" s="256">
        <f>Table260616263656667686970717273747577787980818283757_34[[#This Row],[unit Price]]*Table260616263656667686970717273747577787980818283757_34[[#This Row],[TOTAL QUANTITY
(2021 Proposal)]]</f>
        <v>2200</v>
      </c>
      <c r="M1420" s="257">
        <v>1</v>
      </c>
      <c r="N1420" s="258">
        <v>550</v>
      </c>
      <c r="O1420" s="259">
        <v>1</v>
      </c>
      <c r="P1420" s="260">
        <v>550</v>
      </c>
      <c r="Q1420" s="288">
        <v>1</v>
      </c>
      <c r="R1420" s="258">
        <v>550</v>
      </c>
      <c r="S1420" s="259">
        <v>1</v>
      </c>
      <c r="T1420" s="289">
        <v>550</v>
      </c>
      <c r="U1420" s="290"/>
      <c r="V1420" s="291"/>
    </row>
    <row r="1421" spans="1:22">
      <c r="A1421" s="216" t="s">
        <v>522</v>
      </c>
      <c r="B1421" s="312">
        <v>1040401000</v>
      </c>
      <c r="C1421" s="237" t="s">
        <v>631</v>
      </c>
      <c r="D1421" s="224"/>
      <c r="E1421" s="220" t="s">
        <v>1253</v>
      </c>
      <c r="F1421" s="221" t="s">
        <v>1256</v>
      </c>
      <c r="G1421" s="222" t="str">
        <f t="shared" si="22"/>
        <v>Bondpaper, A3 Size</v>
      </c>
      <c r="H1421" s="223"/>
      <c r="I1421" s="253">
        <v>10</v>
      </c>
      <c r="J1421" s="254" t="s">
        <v>1252</v>
      </c>
      <c r="K1421" s="261">
        <v>550</v>
      </c>
      <c r="L1421" s="256">
        <f>Table260616263656667686970717273747577787980818283757_34[[#This Row],[unit Price]]*Table260616263656667686970717273747577787980818283757_34[[#This Row],[TOTAL QUANTITY
(2021 Proposal)]]</f>
        <v>5500</v>
      </c>
      <c r="M1421" s="257">
        <v>5</v>
      </c>
      <c r="N1421" s="258">
        <v>2750</v>
      </c>
      <c r="O1421" s="259">
        <v>2</v>
      </c>
      <c r="P1421" s="260">
        <v>1100</v>
      </c>
      <c r="Q1421" s="288">
        <v>2</v>
      </c>
      <c r="R1421" s="258">
        <v>1100</v>
      </c>
      <c r="S1421" s="259">
        <v>1</v>
      </c>
      <c r="T1421" s="289">
        <v>550</v>
      </c>
      <c r="U1421" s="290"/>
      <c r="V1421" s="291"/>
    </row>
    <row r="1422" spans="1:22">
      <c r="A1422" s="216" t="s">
        <v>70</v>
      </c>
      <c r="B1422" s="312">
        <v>1040401000</v>
      </c>
      <c r="C1422" s="237" t="s">
        <v>631</v>
      </c>
      <c r="D1422" s="224"/>
      <c r="E1422" s="220" t="s">
        <v>1253</v>
      </c>
      <c r="F1422" s="221" t="s">
        <v>1256</v>
      </c>
      <c r="G1422" s="222" t="str">
        <f t="shared" si="22"/>
        <v>Bondpaper, A3 Size</v>
      </c>
      <c r="H1422" s="223"/>
      <c r="I1422" s="253">
        <v>20</v>
      </c>
      <c r="J1422" s="254" t="s">
        <v>1252</v>
      </c>
      <c r="K1422" s="261">
        <v>550</v>
      </c>
      <c r="L1422" s="256">
        <f>Table260616263656667686970717273747577787980818283757_34[[#This Row],[unit Price]]*Table260616263656667686970717273747577787980818283757_34[[#This Row],[TOTAL QUANTITY
(2021 Proposal)]]</f>
        <v>11000</v>
      </c>
      <c r="M1422" s="257">
        <v>5</v>
      </c>
      <c r="N1422" s="258">
        <v>2750</v>
      </c>
      <c r="O1422" s="259">
        <v>5</v>
      </c>
      <c r="P1422" s="260">
        <v>2750</v>
      </c>
      <c r="Q1422" s="288">
        <v>5</v>
      </c>
      <c r="R1422" s="258">
        <v>2750</v>
      </c>
      <c r="S1422" s="259">
        <v>5</v>
      </c>
      <c r="T1422" s="289">
        <v>2750</v>
      </c>
      <c r="U1422" s="290"/>
      <c r="V1422" s="291"/>
    </row>
    <row r="1423" spans="1:22">
      <c r="A1423" s="216" t="s">
        <v>50</v>
      </c>
      <c r="B1423" s="312">
        <v>1040401000</v>
      </c>
      <c r="C1423" s="237" t="s">
        <v>631</v>
      </c>
      <c r="D1423" s="224"/>
      <c r="E1423" s="220" t="s">
        <v>1253</v>
      </c>
      <c r="F1423" s="221" t="s">
        <v>1257</v>
      </c>
      <c r="G1423" s="222" t="str">
        <f t="shared" si="22"/>
        <v>Bondpaper, A4 size (210 mm x 297 mm) 70 GSM</v>
      </c>
      <c r="H1423" s="223"/>
      <c r="I1423" s="253">
        <v>20</v>
      </c>
      <c r="J1423" s="254" t="s">
        <v>1252</v>
      </c>
      <c r="K1423" s="261">
        <v>210</v>
      </c>
      <c r="L1423" s="256">
        <f>Table260616263656667686970717273747577787980818283757_34[[#This Row],[unit Price]]*Table260616263656667686970717273747577787980818283757_34[[#This Row],[TOTAL QUANTITY
(2021 Proposal)]]</f>
        <v>4200</v>
      </c>
      <c r="M1423" s="257">
        <v>20</v>
      </c>
      <c r="N1423" s="258">
        <v>4200</v>
      </c>
      <c r="O1423" s="259"/>
      <c r="P1423" s="260" t="s">
        <v>55</v>
      </c>
      <c r="Q1423" s="288"/>
      <c r="R1423" s="258" t="s">
        <v>55</v>
      </c>
      <c r="S1423" s="259"/>
      <c r="T1423" s="289" t="s">
        <v>55</v>
      </c>
      <c r="U1423" s="290"/>
      <c r="V1423" s="291"/>
    </row>
    <row r="1424" spans="1:22">
      <c r="A1424" s="216" t="s">
        <v>56</v>
      </c>
      <c r="B1424" s="312">
        <v>1040401000</v>
      </c>
      <c r="C1424" s="237" t="s">
        <v>631</v>
      </c>
      <c r="D1424" s="224"/>
      <c r="E1424" s="220" t="s">
        <v>1253</v>
      </c>
      <c r="F1424" s="221" t="s">
        <v>1257</v>
      </c>
      <c r="G1424" s="222" t="str">
        <f t="shared" si="22"/>
        <v>Bondpaper, A4 size (210 mm x 297 mm) 70 GSM</v>
      </c>
      <c r="H1424" s="223"/>
      <c r="I1424" s="253">
        <v>36</v>
      </c>
      <c r="J1424" s="254" t="s">
        <v>1252</v>
      </c>
      <c r="K1424" s="261">
        <v>210</v>
      </c>
      <c r="L1424" s="256">
        <f>Table260616263656667686970717273747577787980818283757_34[[#This Row],[unit Price]]*Table260616263656667686970717273747577787980818283757_34[[#This Row],[TOTAL QUANTITY
(2021 Proposal)]]</f>
        <v>7560</v>
      </c>
      <c r="M1424" s="257">
        <v>9</v>
      </c>
      <c r="N1424" s="258">
        <v>1890</v>
      </c>
      <c r="O1424" s="259">
        <v>9</v>
      </c>
      <c r="P1424" s="260">
        <v>1890</v>
      </c>
      <c r="Q1424" s="288">
        <v>9</v>
      </c>
      <c r="R1424" s="258">
        <v>1890</v>
      </c>
      <c r="S1424" s="259">
        <v>9</v>
      </c>
      <c r="T1424" s="289">
        <v>1890</v>
      </c>
      <c r="U1424" s="290"/>
      <c r="V1424" s="291"/>
    </row>
    <row r="1425" spans="1:22">
      <c r="A1425" s="216" t="s">
        <v>57</v>
      </c>
      <c r="B1425" s="312">
        <v>1040401000</v>
      </c>
      <c r="C1425" s="237" t="s">
        <v>631</v>
      </c>
      <c r="D1425" s="224"/>
      <c r="E1425" s="220" t="s">
        <v>1253</v>
      </c>
      <c r="F1425" s="221" t="s">
        <v>1257</v>
      </c>
      <c r="G1425" s="222" t="str">
        <f t="shared" si="22"/>
        <v>Bondpaper, A4 size (210 mm x 297 mm) 70 GSM</v>
      </c>
      <c r="H1425" s="223">
        <v>45</v>
      </c>
      <c r="I1425" s="253">
        <v>60</v>
      </c>
      <c r="J1425" s="254" t="s">
        <v>1252</v>
      </c>
      <c r="K1425" s="261">
        <v>210</v>
      </c>
      <c r="L1425" s="256">
        <f>Table260616263656667686970717273747577787980818283757_34[[#This Row],[unit Price]]*Table260616263656667686970717273747577787980818283757_34[[#This Row],[TOTAL QUANTITY
(2021 Proposal)]]</f>
        <v>12600</v>
      </c>
      <c r="M1425" s="257">
        <v>15</v>
      </c>
      <c r="N1425" s="258">
        <v>3150</v>
      </c>
      <c r="O1425" s="259">
        <v>15</v>
      </c>
      <c r="P1425" s="260">
        <v>3150</v>
      </c>
      <c r="Q1425" s="288">
        <v>15</v>
      </c>
      <c r="R1425" s="258">
        <v>3150</v>
      </c>
      <c r="S1425" s="259">
        <v>15</v>
      </c>
      <c r="T1425" s="289">
        <v>3150</v>
      </c>
      <c r="U1425" s="290"/>
      <c r="V1425" s="291"/>
    </row>
    <row r="1426" spans="1:22">
      <c r="A1426" s="216" t="s">
        <v>58</v>
      </c>
      <c r="B1426" s="312">
        <v>1040401000</v>
      </c>
      <c r="C1426" s="237" t="s">
        <v>631</v>
      </c>
      <c r="D1426" s="224"/>
      <c r="E1426" s="220" t="s">
        <v>1253</v>
      </c>
      <c r="F1426" s="221" t="s">
        <v>1257</v>
      </c>
      <c r="G1426" s="222" t="str">
        <f t="shared" si="22"/>
        <v>Bondpaper, A4 size (210 mm x 297 mm) 70 GSM</v>
      </c>
      <c r="H1426" s="223"/>
      <c r="I1426" s="253">
        <v>44</v>
      </c>
      <c r="J1426" s="254" t="s">
        <v>1252</v>
      </c>
      <c r="K1426" s="261">
        <v>210</v>
      </c>
      <c r="L1426" s="256">
        <f>Table260616263656667686970717273747577787980818283757_34[[#This Row],[unit Price]]*Table260616263656667686970717273747577787980818283757_34[[#This Row],[TOTAL QUANTITY
(2021 Proposal)]]</f>
        <v>9240</v>
      </c>
      <c r="M1426" s="257">
        <v>5</v>
      </c>
      <c r="N1426" s="258">
        <v>1050</v>
      </c>
      <c r="O1426" s="259">
        <v>5</v>
      </c>
      <c r="P1426" s="260">
        <v>1050</v>
      </c>
      <c r="Q1426" s="288">
        <v>5</v>
      </c>
      <c r="R1426" s="258">
        <v>1050</v>
      </c>
      <c r="S1426" s="259">
        <v>5</v>
      </c>
      <c r="T1426" s="289">
        <v>1050</v>
      </c>
      <c r="U1426" s="290"/>
      <c r="V1426" s="291"/>
    </row>
    <row r="1427" spans="1:22">
      <c r="A1427" s="216" t="s">
        <v>510</v>
      </c>
      <c r="B1427" s="312">
        <v>1040401000</v>
      </c>
      <c r="C1427" s="237" t="s">
        <v>631</v>
      </c>
      <c r="D1427" s="224"/>
      <c r="E1427" s="220" t="s">
        <v>1253</v>
      </c>
      <c r="F1427" s="221" t="s">
        <v>1257</v>
      </c>
      <c r="G1427" s="222" t="str">
        <f t="shared" si="22"/>
        <v>Bondpaper, A4 size (210 mm x 297 mm) 70 GSM</v>
      </c>
      <c r="H1427" s="223"/>
      <c r="I1427" s="253">
        <v>24</v>
      </c>
      <c r="J1427" s="254" t="s">
        <v>1252</v>
      </c>
      <c r="K1427" s="261">
        <v>210</v>
      </c>
      <c r="L1427" s="256">
        <f>Table260616263656667686970717273747577787980818283757_34[[#This Row],[unit Price]]*Table260616263656667686970717273747577787980818283757_34[[#This Row],[TOTAL QUANTITY
(2021 Proposal)]]</f>
        <v>5040</v>
      </c>
      <c r="M1427" s="257">
        <v>6</v>
      </c>
      <c r="N1427" s="258">
        <v>1260</v>
      </c>
      <c r="O1427" s="259">
        <v>6</v>
      </c>
      <c r="P1427" s="260">
        <v>1260</v>
      </c>
      <c r="Q1427" s="288">
        <v>6</v>
      </c>
      <c r="R1427" s="258">
        <v>1260</v>
      </c>
      <c r="S1427" s="259">
        <v>6</v>
      </c>
      <c r="T1427" s="289">
        <v>1260</v>
      </c>
      <c r="U1427" s="290"/>
      <c r="V1427" s="291"/>
    </row>
    <row r="1428" spans="1:22">
      <c r="A1428" s="216" t="s">
        <v>59</v>
      </c>
      <c r="B1428" s="312">
        <v>1040401000</v>
      </c>
      <c r="C1428" s="237" t="s">
        <v>631</v>
      </c>
      <c r="D1428" s="224"/>
      <c r="E1428" s="220" t="s">
        <v>1253</v>
      </c>
      <c r="F1428" s="221" t="s">
        <v>1257</v>
      </c>
      <c r="G1428" s="222" t="str">
        <f t="shared" si="22"/>
        <v>Bondpaper, A4 size (210 mm x 297 mm) 70 GSM</v>
      </c>
      <c r="H1428" s="223"/>
      <c r="I1428" s="253">
        <v>50</v>
      </c>
      <c r="J1428" s="262" t="s">
        <v>1252</v>
      </c>
      <c r="K1428" s="263">
        <v>210</v>
      </c>
      <c r="L1428" s="256">
        <f>Table260616263656667686970717273747577787980818283757_34[[#This Row],[unit Price]]*Table260616263656667686970717273747577787980818283757_34[[#This Row],[TOTAL QUANTITY
(2021 Proposal)]]</f>
        <v>10500</v>
      </c>
      <c r="M1428" s="264">
        <v>12</v>
      </c>
      <c r="N1428" s="258">
        <v>2520</v>
      </c>
      <c r="O1428" s="265">
        <v>12</v>
      </c>
      <c r="P1428" s="260">
        <v>2520</v>
      </c>
      <c r="Q1428" s="292">
        <v>15</v>
      </c>
      <c r="R1428" s="258">
        <v>3150</v>
      </c>
      <c r="S1428" s="293">
        <v>11</v>
      </c>
      <c r="T1428" s="289">
        <v>2310</v>
      </c>
      <c r="U1428" s="290"/>
      <c r="V1428" s="291"/>
    </row>
    <row r="1429" spans="1:22">
      <c r="A1429" s="216" t="s">
        <v>61</v>
      </c>
      <c r="B1429" s="312">
        <v>1040401000</v>
      </c>
      <c r="C1429" s="237" t="s">
        <v>631</v>
      </c>
      <c r="D1429" s="224"/>
      <c r="E1429" s="220" t="s">
        <v>1253</v>
      </c>
      <c r="F1429" s="221" t="s">
        <v>1257</v>
      </c>
      <c r="G1429" s="222" t="str">
        <f t="shared" si="22"/>
        <v>Bondpaper, A4 size (210 mm x 297 mm) 70 GSM</v>
      </c>
      <c r="H1429" s="223"/>
      <c r="I1429" s="253">
        <v>40</v>
      </c>
      <c r="J1429" s="262" t="s">
        <v>1252</v>
      </c>
      <c r="K1429" s="263">
        <v>210</v>
      </c>
      <c r="L1429" s="256">
        <f>Table260616263656667686970717273747577787980818283757_34[[#This Row],[unit Price]]*Table260616263656667686970717273747577787980818283757_34[[#This Row],[TOTAL QUANTITY
(2021 Proposal)]]</f>
        <v>8400</v>
      </c>
      <c r="M1429" s="266">
        <v>20</v>
      </c>
      <c r="N1429" s="258">
        <v>4200</v>
      </c>
      <c r="O1429" s="267">
        <v>10</v>
      </c>
      <c r="P1429" s="260">
        <v>2100</v>
      </c>
      <c r="Q1429" s="294">
        <v>10</v>
      </c>
      <c r="R1429" s="258">
        <v>2100</v>
      </c>
      <c r="S1429" s="309"/>
      <c r="T1429" s="289" t="s">
        <v>55</v>
      </c>
      <c r="U1429" s="290"/>
      <c r="V1429" s="291"/>
    </row>
    <row r="1430" spans="1:22">
      <c r="A1430" s="216" t="s">
        <v>63</v>
      </c>
      <c r="B1430" s="312">
        <v>1040401000</v>
      </c>
      <c r="C1430" s="237" t="s">
        <v>631</v>
      </c>
      <c r="D1430" s="224"/>
      <c r="E1430" s="220" t="s">
        <v>1253</v>
      </c>
      <c r="F1430" s="221" t="s">
        <v>1257</v>
      </c>
      <c r="G1430" s="222" t="str">
        <f t="shared" si="22"/>
        <v>Bondpaper, A4 size (210 mm x 297 mm) 70 GSM</v>
      </c>
      <c r="H1430" s="227"/>
      <c r="I1430" s="268">
        <v>500</v>
      </c>
      <c r="J1430" s="269" t="s">
        <v>1252</v>
      </c>
      <c r="K1430" s="270">
        <v>210</v>
      </c>
      <c r="L1430" s="256">
        <f>Table260616263656667686970717273747577787980818283757_34[[#This Row],[unit Price]]*Table260616263656667686970717273747577787980818283757_34[[#This Row],[TOTAL QUANTITY
(2021 Proposal)]]</f>
        <v>105000</v>
      </c>
      <c r="M1430" s="271">
        <v>150</v>
      </c>
      <c r="N1430" s="258">
        <v>31500</v>
      </c>
      <c r="O1430" s="272">
        <v>150</v>
      </c>
      <c r="P1430" s="260">
        <v>31500</v>
      </c>
      <c r="Q1430" s="296">
        <v>100</v>
      </c>
      <c r="R1430" s="258">
        <v>21000</v>
      </c>
      <c r="S1430" s="272">
        <v>100</v>
      </c>
      <c r="T1430" s="289">
        <v>21000</v>
      </c>
      <c r="U1430" s="290"/>
      <c r="V1430" s="291"/>
    </row>
    <row r="1431" spans="1:22">
      <c r="A1431" s="216" t="s">
        <v>339</v>
      </c>
      <c r="B1431" s="312">
        <v>1040401000</v>
      </c>
      <c r="C1431" s="237" t="s">
        <v>631</v>
      </c>
      <c r="D1431" s="224"/>
      <c r="E1431" s="220" t="s">
        <v>1253</v>
      </c>
      <c r="F1431" s="221" t="s">
        <v>1257</v>
      </c>
      <c r="G1431" s="222" t="str">
        <f t="shared" si="22"/>
        <v>Bondpaper, A4 size (210 mm x 297 mm) 70 GSM</v>
      </c>
      <c r="H1431" s="223"/>
      <c r="I1431" s="253">
        <v>2</v>
      </c>
      <c r="J1431" s="262" t="s">
        <v>1252</v>
      </c>
      <c r="K1431" s="263">
        <v>210</v>
      </c>
      <c r="L1431" s="256">
        <f>Table260616263656667686970717273747577787980818283757_34[[#This Row],[unit Price]]*Table260616263656667686970717273747577787980818283757_34[[#This Row],[TOTAL QUANTITY
(2021 Proposal)]]</f>
        <v>420</v>
      </c>
      <c r="M1431" s="257">
        <v>1</v>
      </c>
      <c r="N1431" s="258">
        <v>210</v>
      </c>
      <c r="O1431" s="259"/>
      <c r="P1431" s="260" t="s">
        <v>55</v>
      </c>
      <c r="Q1431" s="288">
        <v>1</v>
      </c>
      <c r="R1431" s="258">
        <v>210</v>
      </c>
      <c r="S1431" s="259"/>
      <c r="T1431" s="289" t="s">
        <v>55</v>
      </c>
      <c r="U1431" s="290"/>
      <c r="V1431" s="291"/>
    </row>
    <row r="1432" spans="1:22">
      <c r="A1432" s="216" t="s">
        <v>64</v>
      </c>
      <c r="B1432" s="312">
        <v>1040401000</v>
      </c>
      <c r="C1432" s="237" t="s">
        <v>631</v>
      </c>
      <c r="D1432" s="224"/>
      <c r="E1432" s="220" t="s">
        <v>1253</v>
      </c>
      <c r="F1432" s="221" t="s">
        <v>1257</v>
      </c>
      <c r="G1432" s="222" t="str">
        <f t="shared" si="22"/>
        <v>Bondpaper, A4 size (210 mm x 297 mm) 70 GSM</v>
      </c>
      <c r="H1432" s="223"/>
      <c r="I1432" s="253">
        <v>24</v>
      </c>
      <c r="J1432" s="262" t="s">
        <v>1252</v>
      </c>
      <c r="K1432" s="263">
        <v>210</v>
      </c>
      <c r="L1432" s="256">
        <f>Table260616263656667686970717273747577787980818283757_34[[#This Row],[unit Price]]*Table260616263656667686970717273747577787980818283757_34[[#This Row],[TOTAL QUANTITY
(2021 Proposal)]]</f>
        <v>5040</v>
      </c>
      <c r="M1432" s="257">
        <v>6</v>
      </c>
      <c r="N1432" s="258">
        <v>1260</v>
      </c>
      <c r="O1432" s="259">
        <v>6</v>
      </c>
      <c r="P1432" s="260">
        <v>1260</v>
      </c>
      <c r="Q1432" s="288">
        <v>6</v>
      </c>
      <c r="R1432" s="258">
        <v>1260</v>
      </c>
      <c r="S1432" s="259">
        <v>6</v>
      </c>
      <c r="T1432" s="289">
        <v>1260</v>
      </c>
      <c r="U1432" s="290"/>
      <c r="V1432" s="291"/>
    </row>
    <row r="1433" spans="1:22">
      <c r="A1433" s="216" t="s">
        <v>65</v>
      </c>
      <c r="B1433" s="312">
        <v>1040401000</v>
      </c>
      <c r="C1433" s="237" t="s">
        <v>631</v>
      </c>
      <c r="D1433" s="224"/>
      <c r="E1433" s="220" t="s">
        <v>1253</v>
      </c>
      <c r="F1433" s="221" t="s">
        <v>1257</v>
      </c>
      <c r="G1433" s="222" t="str">
        <f t="shared" si="22"/>
        <v>Bondpaper, A4 size (210 mm x 297 mm) 70 GSM</v>
      </c>
      <c r="H1433" s="223"/>
      <c r="I1433" s="253">
        <v>24</v>
      </c>
      <c r="J1433" s="254" t="s">
        <v>1252</v>
      </c>
      <c r="K1433" s="261">
        <v>210</v>
      </c>
      <c r="L1433" s="256">
        <f>Table260616263656667686970717273747577787980818283757_34[[#This Row],[unit Price]]*Table260616263656667686970717273747577787980818283757_34[[#This Row],[TOTAL QUANTITY
(2021 Proposal)]]</f>
        <v>5040</v>
      </c>
      <c r="M1433" s="257">
        <v>10</v>
      </c>
      <c r="N1433" s="258">
        <v>2100</v>
      </c>
      <c r="O1433" s="259">
        <v>5</v>
      </c>
      <c r="P1433" s="260">
        <v>1050</v>
      </c>
      <c r="Q1433" s="288">
        <v>5</v>
      </c>
      <c r="R1433" s="258">
        <v>1050</v>
      </c>
      <c r="S1433" s="259">
        <v>4</v>
      </c>
      <c r="T1433" s="289">
        <v>840</v>
      </c>
      <c r="U1433" s="290"/>
      <c r="V1433" s="291"/>
    </row>
    <row r="1434" spans="1:22">
      <c r="A1434" s="216" t="s">
        <v>66</v>
      </c>
      <c r="B1434" s="312">
        <v>1040401000</v>
      </c>
      <c r="C1434" s="237" t="s">
        <v>631</v>
      </c>
      <c r="D1434" s="224"/>
      <c r="E1434" s="220" t="s">
        <v>1253</v>
      </c>
      <c r="F1434" s="221" t="s">
        <v>1257</v>
      </c>
      <c r="G1434" s="222" t="str">
        <f t="shared" si="22"/>
        <v>Bondpaper, A4 size (210 mm x 297 mm) 70 GSM</v>
      </c>
      <c r="H1434" s="223">
        <v>20</v>
      </c>
      <c r="I1434" s="253">
        <v>20</v>
      </c>
      <c r="J1434" s="254" t="s">
        <v>1252</v>
      </c>
      <c r="K1434" s="261">
        <v>210</v>
      </c>
      <c r="L1434" s="256">
        <f>Table260616263656667686970717273747577787980818283757_34[[#This Row],[unit Price]]*Table260616263656667686970717273747577787980818283757_34[[#This Row],[TOTAL QUANTITY
(2021 Proposal)]]</f>
        <v>4200</v>
      </c>
      <c r="M1434" s="257">
        <v>5</v>
      </c>
      <c r="N1434" s="258">
        <v>1050</v>
      </c>
      <c r="O1434" s="259">
        <v>5</v>
      </c>
      <c r="P1434" s="260">
        <v>1050</v>
      </c>
      <c r="Q1434" s="288">
        <v>5</v>
      </c>
      <c r="R1434" s="258">
        <v>1050</v>
      </c>
      <c r="S1434" s="259">
        <v>5</v>
      </c>
      <c r="T1434" s="289">
        <v>1050</v>
      </c>
      <c r="U1434" s="290"/>
      <c r="V1434" s="291"/>
    </row>
    <row r="1435" spans="1:22">
      <c r="A1435" s="216" t="s">
        <v>514</v>
      </c>
      <c r="B1435" s="312">
        <v>1040401000</v>
      </c>
      <c r="C1435" s="237" t="s">
        <v>631</v>
      </c>
      <c r="D1435" s="224"/>
      <c r="E1435" s="220" t="s">
        <v>1253</v>
      </c>
      <c r="F1435" s="221" t="s">
        <v>1257</v>
      </c>
      <c r="G1435" s="222" t="str">
        <f t="shared" si="22"/>
        <v>Bondpaper, A4 size (210 mm x 297 mm) 70 GSM</v>
      </c>
      <c r="H1435" s="223"/>
      <c r="I1435" s="253">
        <v>160</v>
      </c>
      <c r="J1435" s="254" t="s">
        <v>1252</v>
      </c>
      <c r="K1435" s="261">
        <v>210</v>
      </c>
      <c r="L1435" s="256">
        <f>Table260616263656667686970717273747577787980818283757_34[[#This Row],[unit Price]]*Table260616263656667686970717273747577787980818283757_34[[#This Row],[TOTAL QUANTITY
(2021 Proposal)]]</f>
        <v>33600</v>
      </c>
      <c r="M1435" s="257">
        <v>40</v>
      </c>
      <c r="N1435" s="258">
        <v>8400</v>
      </c>
      <c r="O1435" s="259">
        <v>40</v>
      </c>
      <c r="P1435" s="260">
        <v>8400</v>
      </c>
      <c r="Q1435" s="288">
        <v>40</v>
      </c>
      <c r="R1435" s="258">
        <v>8400</v>
      </c>
      <c r="S1435" s="259">
        <v>40</v>
      </c>
      <c r="T1435" s="289">
        <v>8400</v>
      </c>
      <c r="U1435" s="290"/>
      <c r="V1435" s="291"/>
    </row>
    <row r="1436" spans="1:22">
      <c r="A1436" s="216" t="s">
        <v>533</v>
      </c>
      <c r="B1436" s="312">
        <v>1040401000</v>
      </c>
      <c r="C1436" s="237" t="s">
        <v>631</v>
      </c>
      <c r="D1436" s="224"/>
      <c r="E1436" s="220" t="s">
        <v>1253</v>
      </c>
      <c r="F1436" s="221" t="s">
        <v>1257</v>
      </c>
      <c r="G1436" s="222" t="str">
        <f t="shared" si="22"/>
        <v>Bondpaper, A4 size (210 mm x 297 mm) 70 GSM</v>
      </c>
      <c r="H1436" s="223"/>
      <c r="I1436" s="253">
        <v>48</v>
      </c>
      <c r="J1436" s="254" t="s">
        <v>1252</v>
      </c>
      <c r="K1436" s="261">
        <v>210</v>
      </c>
      <c r="L1436" s="256">
        <f>Table260616263656667686970717273747577787980818283757_34[[#This Row],[unit Price]]*Table260616263656667686970717273747577787980818283757_34[[#This Row],[TOTAL QUANTITY
(2021 Proposal)]]</f>
        <v>10080</v>
      </c>
      <c r="M1436" s="257">
        <v>12</v>
      </c>
      <c r="N1436" s="258">
        <v>2520</v>
      </c>
      <c r="O1436" s="259">
        <v>12</v>
      </c>
      <c r="P1436" s="260">
        <v>2520</v>
      </c>
      <c r="Q1436" s="288">
        <v>12</v>
      </c>
      <c r="R1436" s="258">
        <v>2520</v>
      </c>
      <c r="S1436" s="259">
        <v>12</v>
      </c>
      <c r="T1436" s="289">
        <v>2520</v>
      </c>
      <c r="U1436" s="290"/>
      <c r="V1436" s="291"/>
    </row>
    <row r="1437" spans="1:22">
      <c r="A1437" s="216" t="s">
        <v>522</v>
      </c>
      <c r="B1437" s="312">
        <v>1040401000</v>
      </c>
      <c r="C1437" s="237" t="s">
        <v>631</v>
      </c>
      <c r="D1437" s="224"/>
      <c r="E1437" s="220" t="s">
        <v>1253</v>
      </c>
      <c r="F1437" s="221" t="s">
        <v>1257</v>
      </c>
      <c r="G1437" s="222" t="str">
        <f t="shared" si="22"/>
        <v>Bondpaper, A4 size (210 mm x 297 mm) 70 GSM</v>
      </c>
      <c r="H1437" s="223"/>
      <c r="I1437" s="253">
        <v>10</v>
      </c>
      <c r="J1437" s="254" t="s">
        <v>1252</v>
      </c>
      <c r="K1437" s="261">
        <v>210</v>
      </c>
      <c r="L1437" s="256">
        <f>Table260616263656667686970717273747577787980818283757_34[[#This Row],[unit Price]]*Table260616263656667686970717273747577787980818283757_34[[#This Row],[TOTAL QUANTITY
(2021 Proposal)]]</f>
        <v>2100</v>
      </c>
      <c r="M1437" s="257">
        <v>5</v>
      </c>
      <c r="N1437" s="258">
        <v>1050</v>
      </c>
      <c r="O1437" s="259">
        <v>2</v>
      </c>
      <c r="P1437" s="260">
        <v>420</v>
      </c>
      <c r="Q1437" s="288">
        <v>2</v>
      </c>
      <c r="R1437" s="258">
        <v>420</v>
      </c>
      <c r="S1437" s="259">
        <v>1</v>
      </c>
      <c r="T1437" s="289">
        <v>210</v>
      </c>
      <c r="U1437" s="290"/>
      <c r="V1437" s="291"/>
    </row>
    <row r="1438" spans="1:22">
      <c r="A1438" s="216" t="s">
        <v>67</v>
      </c>
      <c r="B1438" s="312">
        <v>1040401000</v>
      </c>
      <c r="C1438" s="237" t="s">
        <v>631</v>
      </c>
      <c r="D1438" s="224"/>
      <c r="E1438" s="220" t="s">
        <v>1253</v>
      </c>
      <c r="F1438" s="221" t="s">
        <v>1257</v>
      </c>
      <c r="G1438" s="222" t="str">
        <f t="shared" si="22"/>
        <v>Bondpaper, A4 size (210 mm x 297 mm) 70 GSM</v>
      </c>
      <c r="H1438" s="223">
        <v>20</v>
      </c>
      <c r="I1438" s="253">
        <v>30</v>
      </c>
      <c r="J1438" s="254" t="s">
        <v>1252</v>
      </c>
      <c r="K1438" s="261">
        <v>210</v>
      </c>
      <c r="L1438" s="256">
        <f>Table260616263656667686970717273747577787980818283757_34[[#This Row],[unit Price]]*Table260616263656667686970717273747577787980818283757_34[[#This Row],[TOTAL QUANTITY
(2021 Proposal)]]</f>
        <v>6300</v>
      </c>
      <c r="M1438" s="257">
        <v>15</v>
      </c>
      <c r="N1438" s="258">
        <v>3150</v>
      </c>
      <c r="O1438" s="259">
        <v>15</v>
      </c>
      <c r="P1438" s="260">
        <v>3150</v>
      </c>
      <c r="Q1438" s="288"/>
      <c r="R1438" s="258" t="s">
        <v>55</v>
      </c>
      <c r="S1438" s="259"/>
      <c r="T1438" s="289" t="s">
        <v>55</v>
      </c>
      <c r="U1438" s="290"/>
      <c r="V1438" s="291"/>
    </row>
    <row r="1439" spans="1:22">
      <c r="A1439" s="216" t="s">
        <v>68</v>
      </c>
      <c r="B1439" s="312">
        <v>1040401000</v>
      </c>
      <c r="C1439" s="237" t="s">
        <v>631</v>
      </c>
      <c r="D1439" s="224"/>
      <c r="E1439" s="220" t="s">
        <v>1253</v>
      </c>
      <c r="F1439" s="221" t="s">
        <v>1257</v>
      </c>
      <c r="G1439" s="222" t="str">
        <f t="shared" si="22"/>
        <v>Bondpaper, A4 size (210 mm x 297 mm) 70 GSM</v>
      </c>
      <c r="H1439" s="223"/>
      <c r="I1439" s="253">
        <v>20</v>
      </c>
      <c r="J1439" s="254" t="s">
        <v>1252</v>
      </c>
      <c r="K1439" s="261">
        <v>210</v>
      </c>
      <c r="L1439" s="256">
        <f>Table260616263656667686970717273747577787980818283757_34[[#This Row],[unit Price]]*Table260616263656667686970717273747577787980818283757_34[[#This Row],[TOTAL QUANTITY
(2021 Proposal)]]</f>
        <v>4200</v>
      </c>
      <c r="M1439" s="257">
        <v>5</v>
      </c>
      <c r="N1439" s="258">
        <v>1050</v>
      </c>
      <c r="O1439" s="259">
        <v>5</v>
      </c>
      <c r="P1439" s="260">
        <v>1050</v>
      </c>
      <c r="Q1439" s="288">
        <v>5</v>
      </c>
      <c r="R1439" s="258">
        <v>1050</v>
      </c>
      <c r="S1439" s="259">
        <v>5</v>
      </c>
      <c r="T1439" s="289">
        <v>1050</v>
      </c>
      <c r="U1439" s="290"/>
      <c r="V1439" s="291"/>
    </row>
    <row r="1440" spans="1:22">
      <c r="A1440" s="216" t="s">
        <v>69</v>
      </c>
      <c r="B1440" s="312">
        <v>1040401000</v>
      </c>
      <c r="C1440" s="237" t="s">
        <v>631</v>
      </c>
      <c r="D1440" s="224"/>
      <c r="E1440" s="220" t="s">
        <v>1253</v>
      </c>
      <c r="F1440" s="221" t="s">
        <v>1257</v>
      </c>
      <c r="G1440" s="222" t="str">
        <f t="shared" si="22"/>
        <v>Bondpaper, A4 size (210 mm x 297 mm) 70 GSM</v>
      </c>
      <c r="H1440" s="223"/>
      <c r="I1440" s="253">
        <v>55</v>
      </c>
      <c r="J1440" s="254" t="s">
        <v>1252</v>
      </c>
      <c r="K1440" s="261">
        <v>210</v>
      </c>
      <c r="L1440" s="256">
        <f>Table260616263656667686970717273747577787980818283757_34[[#This Row],[unit Price]]*Table260616263656667686970717273747577787980818283757_34[[#This Row],[TOTAL QUANTITY
(2021 Proposal)]]</f>
        <v>11550</v>
      </c>
      <c r="M1440" s="257">
        <v>55</v>
      </c>
      <c r="N1440" s="258">
        <v>11550</v>
      </c>
      <c r="O1440" s="259"/>
      <c r="P1440" s="260" t="s">
        <v>55</v>
      </c>
      <c r="Q1440" s="288"/>
      <c r="R1440" s="258" t="s">
        <v>55</v>
      </c>
      <c r="S1440" s="259"/>
      <c r="T1440" s="289" t="s">
        <v>55</v>
      </c>
      <c r="U1440" s="290"/>
      <c r="V1440" s="291"/>
    </row>
    <row r="1441" spans="1:22">
      <c r="A1441" s="216" t="s">
        <v>70</v>
      </c>
      <c r="B1441" s="312">
        <v>1040401000</v>
      </c>
      <c r="C1441" s="237" t="s">
        <v>631</v>
      </c>
      <c r="D1441" s="224"/>
      <c r="E1441" s="220" t="s">
        <v>1253</v>
      </c>
      <c r="F1441" s="221" t="s">
        <v>1257</v>
      </c>
      <c r="G1441" s="222" t="str">
        <f t="shared" si="22"/>
        <v>Bondpaper, A4 size (210 mm x 297 mm) 70 GSM</v>
      </c>
      <c r="H1441" s="223"/>
      <c r="I1441" s="253">
        <v>60</v>
      </c>
      <c r="J1441" s="254" t="s">
        <v>1252</v>
      </c>
      <c r="K1441" s="261">
        <v>210</v>
      </c>
      <c r="L1441" s="256">
        <f>Table260616263656667686970717273747577787980818283757_34[[#This Row],[unit Price]]*Table260616263656667686970717273747577787980818283757_34[[#This Row],[TOTAL QUANTITY
(2021 Proposal)]]</f>
        <v>12600</v>
      </c>
      <c r="M1441" s="257">
        <v>15</v>
      </c>
      <c r="N1441" s="258">
        <v>3150</v>
      </c>
      <c r="O1441" s="259">
        <v>15</v>
      </c>
      <c r="P1441" s="260">
        <v>3150</v>
      </c>
      <c r="Q1441" s="288">
        <v>15</v>
      </c>
      <c r="R1441" s="258">
        <v>3150</v>
      </c>
      <c r="S1441" s="259">
        <v>15</v>
      </c>
      <c r="T1441" s="289">
        <v>3150</v>
      </c>
      <c r="U1441" s="290"/>
      <c r="V1441" s="291"/>
    </row>
    <row r="1442" spans="1:22">
      <c r="A1442" s="216" t="s">
        <v>71</v>
      </c>
      <c r="B1442" s="312">
        <v>1040401000</v>
      </c>
      <c r="C1442" s="237" t="s">
        <v>631</v>
      </c>
      <c r="D1442" s="224"/>
      <c r="E1442" s="220" t="s">
        <v>1253</v>
      </c>
      <c r="F1442" s="221" t="s">
        <v>1257</v>
      </c>
      <c r="G1442" s="222" t="str">
        <f t="shared" si="22"/>
        <v>Bondpaper, A4 size (210 mm x 297 mm) 70 GSM</v>
      </c>
      <c r="H1442" s="223"/>
      <c r="I1442" s="253">
        <v>24</v>
      </c>
      <c r="J1442" s="254" t="s">
        <v>1252</v>
      </c>
      <c r="K1442" s="261">
        <v>210</v>
      </c>
      <c r="L1442" s="256">
        <f>Table260616263656667686970717273747577787980818283757_34[[#This Row],[unit Price]]*Table260616263656667686970717273747577787980818283757_34[[#This Row],[TOTAL QUANTITY
(2021 Proposal)]]</f>
        <v>5040</v>
      </c>
      <c r="M1442" s="257">
        <v>7</v>
      </c>
      <c r="N1442" s="258">
        <v>1470</v>
      </c>
      <c r="O1442" s="259">
        <v>6</v>
      </c>
      <c r="P1442" s="260">
        <v>1260</v>
      </c>
      <c r="Q1442" s="288">
        <v>6</v>
      </c>
      <c r="R1442" s="258">
        <v>1260</v>
      </c>
      <c r="S1442" s="259">
        <v>6</v>
      </c>
      <c r="T1442" s="289">
        <v>1260</v>
      </c>
      <c r="U1442" s="290"/>
      <c r="V1442" s="291"/>
    </row>
    <row r="1443" spans="1:22">
      <c r="A1443" s="216" t="s">
        <v>72</v>
      </c>
      <c r="B1443" s="312">
        <v>1040401000</v>
      </c>
      <c r="C1443" s="237" t="s">
        <v>631</v>
      </c>
      <c r="D1443" s="224"/>
      <c r="E1443" s="220" t="s">
        <v>1253</v>
      </c>
      <c r="F1443" s="221" t="s">
        <v>1257</v>
      </c>
      <c r="G1443" s="222" t="str">
        <f t="shared" si="22"/>
        <v>Bondpaper, A4 size (210 mm x 297 mm) 70 GSM</v>
      </c>
      <c r="H1443" s="223"/>
      <c r="I1443" s="253">
        <v>12</v>
      </c>
      <c r="J1443" s="254" t="s">
        <v>1252</v>
      </c>
      <c r="K1443" s="261">
        <v>210</v>
      </c>
      <c r="L1443" s="256">
        <f>Table260616263656667686970717273747577787980818283757_34[[#This Row],[unit Price]]*Table260616263656667686970717273747577787980818283757_34[[#This Row],[TOTAL QUANTITY
(2021 Proposal)]]</f>
        <v>2520</v>
      </c>
      <c r="M1443" s="257">
        <v>3</v>
      </c>
      <c r="N1443" s="258">
        <v>630</v>
      </c>
      <c r="O1443" s="259">
        <v>3</v>
      </c>
      <c r="P1443" s="260">
        <v>630</v>
      </c>
      <c r="Q1443" s="288">
        <v>3</v>
      </c>
      <c r="R1443" s="258">
        <v>630</v>
      </c>
      <c r="S1443" s="259">
        <v>3</v>
      </c>
      <c r="T1443" s="289">
        <v>630</v>
      </c>
      <c r="U1443" s="290"/>
      <c r="V1443" s="291"/>
    </row>
    <row r="1444" spans="1:22">
      <c r="A1444" s="216" t="s">
        <v>1244</v>
      </c>
      <c r="B1444" s="312">
        <v>1040401000</v>
      </c>
      <c r="C1444" s="237" t="s">
        <v>631</v>
      </c>
      <c r="D1444" s="224"/>
      <c r="E1444" s="220" t="s">
        <v>1253</v>
      </c>
      <c r="F1444" s="221" t="s">
        <v>1257</v>
      </c>
      <c r="G1444" s="222" t="str">
        <f t="shared" si="22"/>
        <v>Bondpaper, A4 size (210 mm x 297 mm) 70 GSM</v>
      </c>
      <c r="H1444" s="223"/>
      <c r="I1444" s="253">
        <v>5</v>
      </c>
      <c r="J1444" s="254" t="s">
        <v>1252</v>
      </c>
      <c r="K1444" s="261">
        <v>210</v>
      </c>
      <c r="L1444" s="256">
        <f>Table260616263656667686970717273747577787980818283757_34[[#This Row],[unit Price]]*Table260616263656667686970717273747577787980818283757_34[[#This Row],[TOTAL QUANTITY
(2021 Proposal)]]</f>
        <v>1050</v>
      </c>
      <c r="M1444" s="257">
        <v>2</v>
      </c>
      <c r="N1444" s="258">
        <v>420</v>
      </c>
      <c r="O1444" s="259">
        <v>2</v>
      </c>
      <c r="P1444" s="260">
        <v>420</v>
      </c>
      <c r="Q1444" s="288">
        <v>1</v>
      </c>
      <c r="R1444" s="258">
        <v>210</v>
      </c>
      <c r="S1444" s="259"/>
      <c r="T1444" s="289" t="s">
        <v>55</v>
      </c>
      <c r="U1444" s="290"/>
      <c r="V1444" s="291"/>
    </row>
    <row r="1445" spans="1:22">
      <c r="A1445" s="216" t="s">
        <v>73</v>
      </c>
      <c r="B1445" s="312">
        <v>1040401000</v>
      </c>
      <c r="C1445" s="237" t="s">
        <v>631</v>
      </c>
      <c r="D1445" s="224"/>
      <c r="E1445" s="220" t="s">
        <v>1253</v>
      </c>
      <c r="F1445" s="221" t="s">
        <v>1257</v>
      </c>
      <c r="G1445" s="222" t="str">
        <f t="shared" si="22"/>
        <v>Bondpaper, A4 size (210 mm x 297 mm) 70 GSM</v>
      </c>
      <c r="H1445" s="223"/>
      <c r="I1445" s="253">
        <v>96</v>
      </c>
      <c r="J1445" s="254" t="s">
        <v>1252</v>
      </c>
      <c r="K1445" s="261">
        <v>210</v>
      </c>
      <c r="L1445" s="256">
        <f>Table260616263656667686970717273747577787980818283757_34[[#This Row],[unit Price]]*Table260616263656667686970717273747577787980818283757_34[[#This Row],[TOTAL QUANTITY
(2021 Proposal)]]</f>
        <v>20160</v>
      </c>
      <c r="M1445" s="257">
        <v>24</v>
      </c>
      <c r="N1445" s="258">
        <v>1260</v>
      </c>
      <c r="O1445" s="259">
        <v>24</v>
      </c>
      <c r="P1445" s="260">
        <v>1260</v>
      </c>
      <c r="Q1445" s="288">
        <v>24</v>
      </c>
      <c r="R1445" s="258">
        <v>1260</v>
      </c>
      <c r="S1445" s="259">
        <v>24</v>
      </c>
      <c r="T1445" s="289">
        <v>1260</v>
      </c>
      <c r="U1445" s="290"/>
      <c r="V1445" s="291"/>
    </row>
    <row r="1446" spans="1:22">
      <c r="A1446" s="231" t="s">
        <v>74</v>
      </c>
      <c r="B1446" s="230">
        <v>1040401000</v>
      </c>
      <c r="C1446" s="307" t="s">
        <v>631</v>
      </c>
      <c r="D1446" s="233"/>
      <c r="E1446" s="305" t="s">
        <v>1253</v>
      </c>
      <c r="F1446" s="306" t="s">
        <v>1257</v>
      </c>
      <c r="G1446" s="222" t="str">
        <f t="shared" si="22"/>
        <v>Bondpaper, A4 size (210 mm x 297 mm) 70 GSM</v>
      </c>
      <c r="H1446" s="236"/>
      <c r="I1446" s="273">
        <v>30</v>
      </c>
      <c r="J1446" s="274" t="s">
        <v>1252</v>
      </c>
      <c r="K1446" s="275">
        <v>210</v>
      </c>
      <c r="L1446" s="256">
        <f>Table260616263656667686970717273747577787980818283757_34[[#This Row],[unit Price]]*Table260616263656667686970717273747577787980818283757_34[[#This Row],[TOTAL QUANTITY
(2021 Proposal)]]</f>
        <v>6300</v>
      </c>
      <c r="M1446" s="276">
        <v>8</v>
      </c>
      <c r="N1446" s="277">
        <v>1680</v>
      </c>
      <c r="O1446" s="278">
        <v>8</v>
      </c>
      <c r="P1446" s="279">
        <v>1680</v>
      </c>
      <c r="Q1446" s="297">
        <v>8</v>
      </c>
      <c r="R1446" s="277">
        <v>1680</v>
      </c>
      <c r="S1446" s="278">
        <v>6</v>
      </c>
      <c r="T1446" s="298">
        <v>1260</v>
      </c>
      <c r="U1446" s="299"/>
      <c r="V1446" s="300"/>
    </row>
    <row r="1447" spans="1:22">
      <c r="A1447" s="216" t="s">
        <v>63</v>
      </c>
      <c r="B1447" s="312">
        <v>1040401000</v>
      </c>
      <c r="C1447" s="237" t="s">
        <v>631</v>
      </c>
      <c r="D1447" s="224"/>
      <c r="E1447" s="220" t="s">
        <v>1258</v>
      </c>
      <c r="F1447" s="221" t="s">
        <v>1259</v>
      </c>
      <c r="G1447" s="222" t="str">
        <f t="shared" si="22"/>
        <v>Bristol paper, Bristol board paper(legal size)</v>
      </c>
      <c r="H1447" s="227"/>
      <c r="I1447" s="268">
        <v>500</v>
      </c>
      <c r="J1447" s="269" t="s">
        <v>1252</v>
      </c>
      <c r="K1447" s="270">
        <v>400</v>
      </c>
      <c r="L1447" s="256">
        <f>Table260616263656667686970717273747577787980818283757_34[[#This Row],[unit Price]]*Table260616263656667686970717273747577787980818283757_34[[#This Row],[TOTAL QUANTITY
(2021 Proposal)]]</f>
        <v>200000</v>
      </c>
      <c r="M1447" s="271">
        <v>150</v>
      </c>
      <c r="N1447" s="258">
        <v>60000</v>
      </c>
      <c r="O1447" s="272">
        <v>150</v>
      </c>
      <c r="P1447" s="260">
        <v>60000</v>
      </c>
      <c r="Q1447" s="296">
        <v>100</v>
      </c>
      <c r="R1447" s="258">
        <v>40000</v>
      </c>
      <c r="S1447" s="272">
        <v>100</v>
      </c>
      <c r="T1447" s="289">
        <v>40000</v>
      </c>
      <c r="U1447" s="290"/>
      <c r="V1447" s="291"/>
    </row>
    <row r="1448" spans="1:22">
      <c r="A1448" s="216" t="s">
        <v>64</v>
      </c>
      <c r="B1448" s="312">
        <v>1040401000</v>
      </c>
      <c r="C1448" s="237" t="s">
        <v>631</v>
      </c>
      <c r="D1448" s="224"/>
      <c r="E1448" s="220" t="s">
        <v>1258</v>
      </c>
      <c r="F1448" s="221" t="s">
        <v>1259</v>
      </c>
      <c r="G1448" s="222" t="str">
        <f t="shared" si="22"/>
        <v>Bristol paper, Bristol board paper(legal size)</v>
      </c>
      <c r="H1448" s="223"/>
      <c r="I1448" s="253">
        <v>1</v>
      </c>
      <c r="J1448" s="262" t="s">
        <v>1252</v>
      </c>
      <c r="K1448" s="263">
        <v>400</v>
      </c>
      <c r="L1448" s="256">
        <f>Table260616263656667686970717273747577787980818283757_34[[#This Row],[unit Price]]*Table260616263656667686970717273747577787980818283757_34[[#This Row],[TOTAL QUANTITY
(2021 Proposal)]]</f>
        <v>400</v>
      </c>
      <c r="M1448" s="257"/>
      <c r="N1448" s="258" t="s">
        <v>55</v>
      </c>
      <c r="O1448" s="259">
        <v>1</v>
      </c>
      <c r="P1448" s="260">
        <v>400</v>
      </c>
      <c r="Q1448" s="288"/>
      <c r="R1448" s="258" t="s">
        <v>55</v>
      </c>
      <c r="S1448" s="259"/>
      <c r="T1448" s="289" t="s">
        <v>55</v>
      </c>
      <c r="U1448" s="290"/>
      <c r="V1448" s="291"/>
    </row>
    <row r="1449" spans="1:22">
      <c r="A1449" s="216" t="s">
        <v>69</v>
      </c>
      <c r="B1449" s="312">
        <v>1040401000</v>
      </c>
      <c r="C1449" s="237" t="s">
        <v>631</v>
      </c>
      <c r="D1449" s="224"/>
      <c r="E1449" s="220" t="s">
        <v>1258</v>
      </c>
      <c r="F1449" s="221" t="s">
        <v>1259</v>
      </c>
      <c r="G1449" s="222" t="str">
        <f t="shared" si="22"/>
        <v>Bristol paper, Bristol board paper(legal size)</v>
      </c>
      <c r="H1449" s="223"/>
      <c r="I1449" s="253">
        <v>40</v>
      </c>
      <c r="J1449" s="254" t="s">
        <v>1252</v>
      </c>
      <c r="K1449" s="261">
        <v>400</v>
      </c>
      <c r="L1449" s="256">
        <f>Table260616263656667686970717273747577787980818283757_34[[#This Row],[unit Price]]*Table260616263656667686970717273747577787980818283757_34[[#This Row],[TOTAL QUANTITY
(2021 Proposal)]]</f>
        <v>16000</v>
      </c>
      <c r="M1449" s="257">
        <v>40</v>
      </c>
      <c r="N1449" s="258">
        <v>16000</v>
      </c>
      <c r="O1449" s="259"/>
      <c r="P1449" s="260" t="s">
        <v>55</v>
      </c>
      <c r="Q1449" s="288"/>
      <c r="R1449" s="258" t="s">
        <v>55</v>
      </c>
      <c r="S1449" s="259"/>
      <c r="T1449" s="289" t="s">
        <v>55</v>
      </c>
      <c r="U1449" s="290"/>
      <c r="V1449" s="291"/>
    </row>
    <row r="1450" spans="1:22">
      <c r="A1450" s="216" t="s">
        <v>73</v>
      </c>
      <c r="B1450" s="312">
        <v>1040401000</v>
      </c>
      <c r="C1450" s="237" t="s">
        <v>631</v>
      </c>
      <c r="D1450" s="224"/>
      <c r="E1450" s="220" t="s">
        <v>1258</v>
      </c>
      <c r="F1450" s="221" t="s">
        <v>1259</v>
      </c>
      <c r="G1450" s="222" t="str">
        <f t="shared" si="22"/>
        <v>Bristol paper, Bristol board paper(legal size)</v>
      </c>
      <c r="H1450" s="223"/>
      <c r="I1450" s="253">
        <v>4</v>
      </c>
      <c r="J1450" s="254" t="s">
        <v>1252</v>
      </c>
      <c r="K1450" s="261">
        <v>400</v>
      </c>
      <c r="L1450" s="256">
        <f>Table260616263656667686970717273747577787980818283757_34[[#This Row],[unit Price]]*Table260616263656667686970717273747577787980818283757_34[[#This Row],[TOTAL QUANTITY
(2021 Proposal)]]</f>
        <v>1600</v>
      </c>
      <c r="M1450" s="257">
        <v>1</v>
      </c>
      <c r="N1450" s="258">
        <v>400</v>
      </c>
      <c r="O1450" s="259">
        <v>1</v>
      </c>
      <c r="P1450" s="260">
        <v>400</v>
      </c>
      <c r="Q1450" s="288">
        <v>1</v>
      </c>
      <c r="R1450" s="258">
        <v>400</v>
      </c>
      <c r="S1450" s="259">
        <v>1</v>
      </c>
      <c r="T1450" s="289">
        <v>400</v>
      </c>
      <c r="U1450" s="290"/>
      <c r="V1450" s="291"/>
    </row>
    <row r="1451" spans="1:22" ht="24">
      <c r="A1451" s="216" t="s">
        <v>56</v>
      </c>
      <c r="B1451" s="312">
        <v>1040401000</v>
      </c>
      <c r="C1451" s="237" t="s">
        <v>631</v>
      </c>
      <c r="D1451" s="224"/>
      <c r="E1451" s="220" t="s">
        <v>1260</v>
      </c>
      <c r="F1451" s="221" t="s">
        <v>1261</v>
      </c>
      <c r="G1451" s="222" t="str">
        <f t="shared" si="22"/>
        <v>Carbon Paper, Carbon Film, PE, black, 216mm x 30mm, 100 sheets per box</v>
      </c>
      <c r="H1451" s="223"/>
      <c r="I1451" s="253">
        <v>1</v>
      </c>
      <c r="J1451" s="254" t="s">
        <v>627</v>
      </c>
      <c r="K1451" s="261">
        <v>150</v>
      </c>
      <c r="L1451" s="256">
        <f>Table260616263656667686970717273747577787980818283757_34[[#This Row],[unit Price]]*Table260616263656667686970717273747577787980818283757_34[[#This Row],[TOTAL QUANTITY
(2021 Proposal)]]</f>
        <v>150</v>
      </c>
      <c r="M1451" s="257">
        <v>1</v>
      </c>
      <c r="N1451" s="258">
        <v>150</v>
      </c>
      <c r="O1451" s="259"/>
      <c r="P1451" s="260" t="s">
        <v>55</v>
      </c>
      <c r="Q1451" s="288"/>
      <c r="R1451" s="258" t="s">
        <v>55</v>
      </c>
      <c r="S1451" s="259"/>
      <c r="T1451" s="289" t="s">
        <v>55</v>
      </c>
      <c r="U1451" s="290"/>
      <c r="V1451" s="291"/>
    </row>
    <row r="1452" spans="1:22" ht="24">
      <c r="A1452" s="216" t="s">
        <v>63</v>
      </c>
      <c r="B1452" s="312">
        <v>1040401000</v>
      </c>
      <c r="C1452" s="237" t="s">
        <v>631</v>
      </c>
      <c r="D1452" s="224"/>
      <c r="E1452" s="220" t="s">
        <v>1260</v>
      </c>
      <c r="F1452" s="221" t="s">
        <v>1261</v>
      </c>
      <c r="G1452" s="222" t="str">
        <f t="shared" si="22"/>
        <v>Carbon Paper, Carbon Film, PE, black, 216mm x 30mm, 100 sheets per box</v>
      </c>
      <c r="H1452" s="227"/>
      <c r="I1452" s="268">
        <v>3</v>
      </c>
      <c r="J1452" s="269" t="s">
        <v>627</v>
      </c>
      <c r="K1452" s="270">
        <v>150</v>
      </c>
      <c r="L1452" s="256">
        <f>Table260616263656667686970717273747577787980818283757_34[[#This Row],[unit Price]]*Table260616263656667686970717273747577787980818283757_34[[#This Row],[TOTAL QUANTITY
(2021 Proposal)]]</f>
        <v>450</v>
      </c>
      <c r="M1452" s="271">
        <v>1</v>
      </c>
      <c r="N1452" s="258">
        <v>150</v>
      </c>
      <c r="O1452" s="272">
        <v>1</v>
      </c>
      <c r="P1452" s="260">
        <v>150</v>
      </c>
      <c r="Q1452" s="296">
        <v>1</v>
      </c>
      <c r="R1452" s="258">
        <v>150</v>
      </c>
      <c r="S1452" s="272"/>
      <c r="T1452" s="289" t="s">
        <v>55</v>
      </c>
      <c r="U1452" s="290"/>
      <c r="V1452" s="291"/>
    </row>
    <row r="1453" spans="1:22" ht="24">
      <c r="A1453" s="216" t="s">
        <v>70</v>
      </c>
      <c r="B1453" s="312">
        <v>1040401000</v>
      </c>
      <c r="C1453" s="237" t="s">
        <v>631</v>
      </c>
      <c r="D1453" s="224"/>
      <c r="E1453" s="220" t="s">
        <v>1260</v>
      </c>
      <c r="F1453" s="221" t="s">
        <v>1261</v>
      </c>
      <c r="G1453" s="222" t="str">
        <f t="shared" si="22"/>
        <v>Carbon Paper, Carbon Film, PE, black, 216mm x 30mm, 100 sheets per box</v>
      </c>
      <c r="H1453" s="223"/>
      <c r="I1453" s="253">
        <v>1</v>
      </c>
      <c r="J1453" s="254" t="s">
        <v>627</v>
      </c>
      <c r="K1453" s="261">
        <v>150</v>
      </c>
      <c r="L1453" s="256">
        <f>Table260616263656667686970717273747577787980818283757_34[[#This Row],[unit Price]]*Table260616263656667686970717273747577787980818283757_34[[#This Row],[TOTAL QUANTITY
(2021 Proposal)]]</f>
        <v>150</v>
      </c>
      <c r="M1453" s="257">
        <v>1</v>
      </c>
      <c r="N1453" s="258">
        <v>150</v>
      </c>
      <c r="O1453" s="259"/>
      <c r="P1453" s="260" t="s">
        <v>55</v>
      </c>
      <c r="Q1453" s="288"/>
      <c r="R1453" s="258" t="s">
        <v>55</v>
      </c>
      <c r="S1453" s="259"/>
      <c r="T1453" s="289" t="s">
        <v>55</v>
      </c>
      <c r="U1453" s="290"/>
      <c r="V1453" s="291"/>
    </row>
    <row r="1454" spans="1:22">
      <c r="A1454" s="216" t="s">
        <v>63</v>
      </c>
      <c r="B1454" s="312">
        <v>1040401000</v>
      </c>
      <c r="C1454" s="237" t="s">
        <v>631</v>
      </c>
      <c r="D1454" s="224"/>
      <c r="E1454" s="220" t="s">
        <v>1262</v>
      </c>
      <c r="F1454" s="221" t="s">
        <v>1263</v>
      </c>
      <c r="G1454" s="222" t="str">
        <f t="shared" si="22"/>
        <v>Cartolina, Cartolina, Blue</v>
      </c>
      <c r="H1454" s="227"/>
      <c r="I1454" s="268">
        <v>250</v>
      </c>
      <c r="J1454" s="269" t="s">
        <v>44</v>
      </c>
      <c r="K1454" s="270">
        <v>8</v>
      </c>
      <c r="L1454" s="256">
        <f>Table260616263656667686970717273747577787980818283757_34[[#This Row],[unit Price]]*Table260616263656667686970717273747577787980818283757_34[[#This Row],[TOTAL QUANTITY
(2021 Proposal)]]</f>
        <v>2000</v>
      </c>
      <c r="M1454" s="271">
        <v>100</v>
      </c>
      <c r="N1454" s="258">
        <v>800</v>
      </c>
      <c r="O1454" s="272">
        <v>50</v>
      </c>
      <c r="P1454" s="260">
        <v>400</v>
      </c>
      <c r="Q1454" s="296">
        <v>50</v>
      </c>
      <c r="R1454" s="258">
        <v>400</v>
      </c>
      <c r="S1454" s="272">
        <v>50</v>
      </c>
      <c r="T1454" s="289">
        <v>400</v>
      </c>
      <c r="U1454" s="290"/>
      <c r="V1454" s="291"/>
    </row>
    <row r="1455" spans="1:22">
      <c r="A1455" s="216" t="s">
        <v>522</v>
      </c>
      <c r="B1455" s="312">
        <v>1040401000</v>
      </c>
      <c r="C1455" s="237" t="s">
        <v>631</v>
      </c>
      <c r="D1455" s="224"/>
      <c r="E1455" s="220" t="s">
        <v>1262</v>
      </c>
      <c r="F1455" s="221" t="s">
        <v>1263</v>
      </c>
      <c r="G1455" s="222" t="str">
        <f t="shared" si="22"/>
        <v>Cartolina, Cartolina, Blue</v>
      </c>
      <c r="H1455" s="223"/>
      <c r="I1455" s="253">
        <v>50</v>
      </c>
      <c r="J1455" s="254" t="s">
        <v>44</v>
      </c>
      <c r="K1455" s="261">
        <v>8</v>
      </c>
      <c r="L1455" s="256">
        <f>Table260616263656667686970717273747577787980818283757_34[[#This Row],[unit Price]]*Table260616263656667686970717273747577787980818283757_34[[#This Row],[TOTAL QUANTITY
(2021 Proposal)]]</f>
        <v>400</v>
      </c>
      <c r="M1455" s="257">
        <v>15</v>
      </c>
      <c r="N1455" s="258">
        <v>120</v>
      </c>
      <c r="O1455" s="259">
        <v>15</v>
      </c>
      <c r="P1455" s="260">
        <v>120</v>
      </c>
      <c r="Q1455" s="288">
        <v>10</v>
      </c>
      <c r="R1455" s="258">
        <v>80</v>
      </c>
      <c r="S1455" s="259">
        <v>10</v>
      </c>
      <c r="T1455" s="289">
        <v>80</v>
      </c>
      <c r="U1455" s="290"/>
      <c r="V1455" s="291"/>
    </row>
    <row r="1456" spans="1:22">
      <c r="A1456" s="216" t="s">
        <v>70</v>
      </c>
      <c r="B1456" s="312">
        <v>1040401000</v>
      </c>
      <c r="C1456" s="237" t="s">
        <v>631</v>
      </c>
      <c r="D1456" s="224"/>
      <c r="E1456" s="220" t="s">
        <v>1262</v>
      </c>
      <c r="F1456" s="221" t="s">
        <v>1263</v>
      </c>
      <c r="G1456" s="222" t="str">
        <f t="shared" si="22"/>
        <v>Cartolina, Cartolina, Blue</v>
      </c>
      <c r="H1456" s="223"/>
      <c r="I1456" s="253">
        <v>10</v>
      </c>
      <c r="J1456" s="254" t="s">
        <v>44</v>
      </c>
      <c r="K1456" s="261">
        <v>8</v>
      </c>
      <c r="L1456" s="256">
        <f>Table260616263656667686970717273747577787980818283757_34[[#This Row],[unit Price]]*Table260616263656667686970717273747577787980818283757_34[[#This Row],[TOTAL QUANTITY
(2021 Proposal)]]</f>
        <v>80</v>
      </c>
      <c r="M1456" s="257">
        <v>5</v>
      </c>
      <c r="N1456" s="258">
        <v>40</v>
      </c>
      <c r="O1456" s="259"/>
      <c r="P1456" s="260" t="s">
        <v>55</v>
      </c>
      <c r="Q1456" s="288">
        <v>5</v>
      </c>
      <c r="R1456" s="258">
        <v>40</v>
      </c>
      <c r="S1456" s="259"/>
      <c r="T1456" s="289" t="s">
        <v>55</v>
      </c>
      <c r="U1456" s="290"/>
      <c r="V1456" s="291"/>
    </row>
    <row r="1457" spans="1:22">
      <c r="A1457" s="216" t="s">
        <v>63</v>
      </c>
      <c r="B1457" s="312">
        <v>1040401000</v>
      </c>
      <c r="C1457" s="237" t="s">
        <v>631</v>
      </c>
      <c r="D1457" s="224"/>
      <c r="E1457" s="220" t="s">
        <v>1262</v>
      </c>
      <c r="F1457" s="221" t="s">
        <v>1264</v>
      </c>
      <c r="G1457" s="222" t="str">
        <f t="shared" si="22"/>
        <v>Cartolina, Cartolina, Green</v>
      </c>
      <c r="H1457" s="227"/>
      <c r="I1457" s="268">
        <v>250</v>
      </c>
      <c r="J1457" s="269" t="s">
        <v>44</v>
      </c>
      <c r="K1457" s="270">
        <v>8</v>
      </c>
      <c r="L1457" s="256">
        <f>Table260616263656667686970717273747577787980818283757_34[[#This Row],[unit Price]]*Table260616263656667686970717273747577787980818283757_34[[#This Row],[TOTAL QUANTITY
(2021 Proposal)]]</f>
        <v>2000</v>
      </c>
      <c r="M1457" s="271">
        <v>100</v>
      </c>
      <c r="N1457" s="258">
        <v>800</v>
      </c>
      <c r="O1457" s="272">
        <v>50</v>
      </c>
      <c r="P1457" s="260">
        <v>400</v>
      </c>
      <c r="Q1457" s="296">
        <v>50</v>
      </c>
      <c r="R1457" s="258">
        <v>400</v>
      </c>
      <c r="S1457" s="272">
        <v>50</v>
      </c>
      <c r="T1457" s="289">
        <v>400</v>
      </c>
      <c r="U1457" s="290"/>
      <c r="V1457" s="291"/>
    </row>
    <row r="1458" spans="1:22">
      <c r="A1458" s="216" t="s">
        <v>522</v>
      </c>
      <c r="B1458" s="312">
        <v>1040401000</v>
      </c>
      <c r="C1458" s="237" t="s">
        <v>631</v>
      </c>
      <c r="D1458" s="224"/>
      <c r="E1458" s="220" t="s">
        <v>1262</v>
      </c>
      <c r="F1458" s="221" t="s">
        <v>1264</v>
      </c>
      <c r="G1458" s="222" t="str">
        <f t="shared" si="22"/>
        <v>Cartolina, Cartolina, Green</v>
      </c>
      <c r="H1458" s="223"/>
      <c r="I1458" s="253">
        <v>50</v>
      </c>
      <c r="J1458" s="254" t="s">
        <v>44</v>
      </c>
      <c r="K1458" s="261">
        <v>8</v>
      </c>
      <c r="L1458" s="256">
        <f>Table260616263656667686970717273747577787980818283757_34[[#This Row],[unit Price]]*Table260616263656667686970717273747577787980818283757_34[[#This Row],[TOTAL QUANTITY
(2021 Proposal)]]</f>
        <v>400</v>
      </c>
      <c r="M1458" s="257">
        <v>15</v>
      </c>
      <c r="N1458" s="258">
        <v>120</v>
      </c>
      <c r="O1458" s="259">
        <v>15</v>
      </c>
      <c r="P1458" s="260">
        <v>120</v>
      </c>
      <c r="Q1458" s="288">
        <v>10</v>
      </c>
      <c r="R1458" s="258">
        <v>80</v>
      </c>
      <c r="S1458" s="259">
        <v>10</v>
      </c>
      <c r="T1458" s="289">
        <v>80</v>
      </c>
      <c r="U1458" s="290"/>
      <c r="V1458" s="291"/>
    </row>
    <row r="1459" spans="1:22">
      <c r="A1459" s="216" t="s">
        <v>70</v>
      </c>
      <c r="B1459" s="312">
        <v>1040401000</v>
      </c>
      <c r="C1459" s="237" t="s">
        <v>631</v>
      </c>
      <c r="D1459" s="224"/>
      <c r="E1459" s="220" t="s">
        <v>1262</v>
      </c>
      <c r="F1459" s="221" t="s">
        <v>1264</v>
      </c>
      <c r="G1459" s="222" t="str">
        <f t="shared" si="22"/>
        <v>Cartolina, Cartolina, Green</v>
      </c>
      <c r="H1459" s="223"/>
      <c r="I1459" s="253">
        <v>10</v>
      </c>
      <c r="J1459" s="254" t="s">
        <v>44</v>
      </c>
      <c r="K1459" s="261">
        <v>8</v>
      </c>
      <c r="L1459" s="256">
        <f>Table260616263656667686970717273747577787980818283757_34[[#This Row],[unit Price]]*Table260616263656667686970717273747577787980818283757_34[[#This Row],[TOTAL QUANTITY
(2021 Proposal)]]</f>
        <v>80</v>
      </c>
      <c r="M1459" s="257">
        <v>5</v>
      </c>
      <c r="N1459" s="258">
        <v>40</v>
      </c>
      <c r="O1459" s="259"/>
      <c r="P1459" s="260" t="s">
        <v>55</v>
      </c>
      <c r="Q1459" s="288">
        <v>5</v>
      </c>
      <c r="R1459" s="258">
        <v>40</v>
      </c>
      <c r="S1459" s="259"/>
      <c r="T1459" s="289" t="s">
        <v>55</v>
      </c>
      <c r="U1459" s="290"/>
      <c r="V1459" s="291"/>
    </row>
    <row r="1460" spans="1:22">
      <c r="A1460" s="216" t="s">
        <v>63</v>
      </c>
      <c r="B1460" s="312">
        <v>1040401000</v>
      </c>
      <c r="C1460" s="237" t="s">
        <v>631</v>
      </c>
      <c r="D1460" s="224"/>
      <c r="E1460" s="220" t="s">
        <v>1262</v>
      </c>
      <c r="F1460" s="221" t="s">
        <v>1265</v>
      </c>
      <c r="G1460" s="222" t="str">
        <f t="shared" si="22"/>
        <v>Cartolina, Cartolina, Pink</v>
      </c>
      <c r="H1460" s="227"/>
      <c r="I1460" s="268">
        <v>300</v>
      </c>
      <c r="J1460" s="269" t="s">
        <v>44</v>
      </c>
      <c r="K1460" s="270">
        <v>8</v>
      </c>
      <c r="L1460" s="256">
        <f>Table260616263656667686970717273747577787980818283757_34[[#This Row],[unit Price]]*Table260616263656667686970717273747577787980818283757_34[[#This Row],[TOTAL QUANTITY
(2021 Proposal)]]</f>
        <v>2400</v>
      </c>
      <c r="M1460" s="271">
        <v>100</v>
      </c>
      <c r="N1460" s="258">
        <v>800</v>
      </c>
      <c r="O1460" s="272">
        <v>100</v>
      </c>
      <c r="P1460" s="260">
        <v>800</v>
      </c>
      <c r="Q1460" s="296">
        <v>50</v>
      </c>
      <c r="R1460" s="258">
        <v>400</v>
      </c>
      <c r="S1460" s="272">
        <v>50</v>
      </c>
      <c r="T1460" s="289">
        <v>400</v>
      </c>
      <c r="U1460" s="290"/>
      <c r="V1460" s="291"/>
    </row>
    <row r="1461" spans="1:22">
      <c r="A1461" s="216" t="s">
        <v>522</v>
      </c>
      <c r="B1461" s="312">
        <v>1040401000</v>
      </c>
      <c r="C1461" s="237" t="s">
        <v>631</v>
      </c>
      <c r="D1461" s="224"/>
      <c r="E1461" s="220" t="s">
        <v>1262</v>
      </c>
      <c r="F1461" s="221" t="s">
        <v>1265</v>
      </c>
      <c r="G1461" s="222" t="str">
        <f t="shared" si="22"/>
        <v>Cartolina, Cartolina, Pink</v>
      </c>
      <c r="H1461" s="223"/>
      <c r="I1461" s="253">
        <v>50</v>
      </c>
      <c r="J1461" s="254" t="s">
        <v>44</v>
      </c>
      <c r="K1461" s="261">
        <v>8</v>
      </c>
      <c r="L1461" s="256">
        <f>Table260616263656667686970717273747577787980818283757_34[[#This Row],[unit Price]]*Table260616263656667686970717273747577787980818283757_34[[#This Row],[TOTAL QUANTITY
(2021 Proposal)]]</f>
        <v>400</v>
      </c>
      <c r="M1461" s="257">
        <v>20</v>
      </c>
      <c r="N1461" s="258">
        <v>160</v>
      </c>
      <c r="O1461" s="259">
        <v>20</v>
      </c>
      <c r="P1461" s="260">
        <v>160</v>
      </c>
      <c r="Q1461" s="288">
        <v>5</v>
      </c>
      <c r="R1461" s="258">
        <v>40</v>
      </c>
      <c r="S1461" s="259">
        <v>5</v>
      </c>
      <c r="T1461" s="289">
        <v>40</v>
      </c>
      <c r="U1461" s="290"/>
      <c r="V1461" s="291"/>
    </row>
    <row r="1462" spans="1:22">
      <c r="A1462" s="216" t="s">
        <v>63</v>
      </c>
      <c r="B1462" s="312">
        <v>1040401000</v>
      </c>
      <c r="C1462" s="237" t="s">
        <v>631</v>
      </c>
      <c r="D1462" s="224"/>
      <c r="E1462" s="220" t="s">
        <v>1262</v>
      </c>
      <c r="F1462" s="221" t="s">
        <v>1266</v>
      </c>
      <c r="G1462" s="222" t="str">
        <f t="shared" si="22"/>
        <v>Cartolina, Cartolina, Red</v>
      </c>
      <c r="H1462" s="227"/>
      <c r="I1462" s="268">
        <v>150</v>
      </c>
      <c r="J1462" s="269" t="s">
        <v>44</v>
      </c>
      <c r="K1462" s="270">
        <v>8</v>
      </c>
      <c r="L1462" s="256">
        <f>Table260616263656667686970717273747577787980818283757_34[[#This Row],[unit Price]]*Table260616263656667686970717273747577787980818283757_34[[#This Row],[TOTAL QUANTITY
(2021 Proposal)]]</f>
        <v>1200</v>
      </c>
      <c r="M1462" s="271">
        <v>40</v>
      </c>
      <c r="N1462" s="258">
        <v>320</v>
      </c>
      <c r="O1462" s="272">
        <v>40</v>
      </c>
      <c r="P1462" s="260">
        <v>320</v>
      </c>
      <c r="Q1462" s="296">
        <v>30</v>
      </c>
      <c r="R1462" s="258">
        <v>240</v>
      </c>
      <c r="S1462" s="272">
        <v>40</v>
      </c>
      <c r="T1462" s="289">
        <v>320</v>
      </c>
      <c r="U1462" s="290"/>
      <c r="V1462" s="291"/>
    </row>
    <row r="1463" spans="1:22">
      <c r="A1463" s="216" t="s">
        <v>522</v>
      </c>
      <c r="B1463" s="312">
        <v>1040401000</v>
      </c>
      <c r="C1463" s="237" t="s">
        <v>631</v>
      </c>
      <c r="D1463" s="224"/>
      <c r="E1463" s="220" t="s">
        <v>1262</v>
      </c>
      <c r="F1463" s="221" t="s">
        <v>1266</v>
      </c>
      <c r="G1463" s="222" t="str">
        <f t="shared" si="22"/>
        <v>Cartolina, Cartolina, Red</v>
      </c>
      <c r="H1463" s="223"/>
      <c r="I1463" s="253">
        <v>50</v>
      </c>
      <c r="J1463" s="254" t="s">
        <v>44</v>
      </c>
      <c r="K1463" s="261">
        <v>8</v>
      </c>
      <c r="L1463" s="256">
        <f>Table260616263656667686970717273747577787980818283757_34[[#This Row],[unit Price]]*Table260616263656667686970717273747577787980818283757_34[[#This Row],[TOTAL QUANTITY
(2021 Proposal)]]</f>
        <v>400</v>
      </c>
      <c r="M1463" s="257">
        <v>20</v>
      </c>
      <c r="N1463" s="258">
        <v>160</v>
      </c>
      <c r="O1463" s="259">
        <v>20</v>
      </c>
      <c r="P1463" s="260">
        <v>160</v>
      </c>
      <c r="Q1463" s="288">
        <v>5</v>
      </c>
      <c r="R1463" s="258">
        <v>40</v>
      </c>
      <c r="S1463" s="259">
        <v>5</v>
      </c>
      <c r="T1463" s="289">
        <v>40</v>
      </c>
      <c r="U1463" s="290"/>
      <c r="V1463" s="291"/>
    </row>
    <row r="1464" spans="1:22">
      <c r="A1464" s="216" t="s">
        <v>63</v>
      </c>
      <c r="B1464" s="312">
        <v>1040401000</v>
      </c>
      <c r="C1464" s="229" t="s">
        <v>631</v>
      </c>
      <c r="D1464" s="224"/>
      <c r="E1464" s="220" t="s">
        <v>1267</v>
      </c>
      <c r="F1464" s="221" t="s">
        <v>55</v>
      </c>
      <c r="G1464" s="222" t="str">
        <f t="shared" si="22"/>
        <v xml:space="preserve">Cartolina Orange, </v>
      </c>
      <c r="H1464" s="227"/>
      <c r="I1464" s="268">
        <v>25</v>
      </c>
      <c r="J1464" s="269" t="s">
        <v>44</v>
      </c>
      <c r="K1464" s="318">
        <v>8</v>
      </c>
      <c r="L1464" s="256">
        <f>Table260616263656667686970717273747577787980818283757_34[[#This Row],[unit Price]]*Table260616263656667686970717273747577787980818283757_34[[#This Row],[TOTAL QUANTITY
(2021 Proposal)]]</f>
        <v>200</v>
      </c>
      <c r="M1464" s="341">
        <v>25</v>
      </c>
      <c r="N1464" s="258"/>
      <c r="O1464" s="272"/>
      <c r="P1464" s="260"/>
      <c r="Q1464" s="296"/>
      <c r="R1464" s="258"/>
      <c r="S1464" s="272"/>
      <c r="T1464" s="289"/>
      <c r="U1464" s="290"/>
      <c r="V1464" s="291"/>
    </row>
    <row r="1465" spans="1:22">
      <c r="A1465" s="216" t="s">
        <v>66</v>
      </c>
      <c r="B1465" s="312">
        <v>1040401000</v>
      </c>
      <c r="C1465" s="237" t="s">
        <v>631</v>
      </c>
      <c r="D1465" s="224"/>
      <c r="E1465" s="220" t="s">
        <v>1268</v>
      </c>
      <c r="F1465" s="221" t="s">
        <v>1268</v>
      </c>
      <c r="G1465" s="222" t="str">
        <f t="shared" si="22"/>
        <v>Certificate Frame, Certificate Frame</v>
      </c>
      <c r="H1465" s="223">
        <v>20</v>
      </c>
      <c r="I1465" s="253">
        <v>50</v>
      </c>
      <c r="J1465" s="254" t="s">
        <v>576</v>
      </c>
      <c r="K1465" s="261">
        <v>200</v>
      </c>
      <c r="L1465" s="256">
        <f>Table260616263656667686970717273747577787980818283757_34[[#This Row],[unit Price]]*Table260616263656667686970717273747577787980818283757_34[[#This Row],[TOTAL QUANTITY
(2021 Proposal)]]</f>
        <v>10000</v>
      </c>
      <c r="M1465" s="257">
        <v>20</v>
      </c>
      <c r="N1465" s="258">
        <v>4000</v>
      </c>
      <c r="O1465" s="259">
        <v>10</v>
      </c>
      <c r="P1465" s="260">
        <v>2000</v>
      </c>
      <c r="Q1465" s="288">
        <v>10</v>
      </c>
      <c r="R1465" s="258">
        <v>2000</v>
      </c>
      <c r="S1465" s="259">
        <v>10</v>
      </c>
      <c r="T1465" s="289">
        <v>2000</v>
      </c>
      <c r="U1465" s="290"/>
      <c r="V1465" s="291"/>
    </row>
    <row r="1466" spans="1:22">
      <c r="A1466" s="216" t="s">
        <v>522</v>
      </c>
      <c r="B1466" s="312">
        <v>1040401000</v>
      </c>
      <c r="C1466" s="237" t="s">
        <v>631</v>
      </c>
      <c r="D1466" s="224"/>
      <c r="E1466" s="220" t="s">
        <v>1268</v>
      </c>
      <c r="F1466" s="221" t="s">
        <v>1268</v>
      </c>
      <c r="G1466" s="222" t="str">
        <f t="shared" si="22"/>
        <v>Certificate Frame, Certificate Frame</v>
      </c>
      <c r="H1466" s="223"/>
      <c r="I1466" s="253">
        <v>20</v>
      </c>
      <c r="J1466" s="254" t="s">
        <v>576</v>
      </c>
      <c r="K1466" s="261">
        <v>200</v>
      </c>
      <c r="L1466" s="256">
        <f>Table260616263656667686970717273747577787980818283757_34[[#This Row],[unit Price]]*Table260616263656667686970717273747577787980818283757_34[[#This Row],[TOTAL QUANTITY
(2021 Proposal)]]</f>
        <v>4000</v>
      </c>
      <c r="M1466" s="257">
        <v>10</v>
      </c>
      <c r="N1466" s="258">
        <v>2000</v>
      </c>
      <c r="O1466" s="259">
        <v>5</v>
      </c>
      <c r="P1466" s="260">
        <v>1000</v>
      </c>
      <c r="Q1466" s="288">
        <v>3</v>
      </c>
      <c r="R1466" s="258">
        <v>600</v>
      </c>
      <c r="S1466" s="259">
        <v>2</v>
      </c>
      <c r="T1466" s="289">
        <v>400</v>
      </c>
      <c r="U1466" s="290"/>
      <c r="V1466" s="291"/>
    </row>
    <row r="1467" spans="1:22">
      <c r="A1467" s="216" t="s">
        <v>70</v>
      </c>
      <c r="B1467" s="312">
        <v>1040401000</v>
      </c>
      <c r="C1467" s="237" t="s">
        <v>631</v>
      </c>
      <c r="D1467" s="224"/>
      <c r="E1467" s="220" t="s">
        <v>1268</v>
      </c>
      <c r="F1467" s="221" t="s">
        <v>1268</v>
      </c>
      <c r="G1467" s="222" t="str">
        <f t="shared" si="22"/>
        <v>Certificate Frame, Certificate Frame</v>
      </c>
      <c r="H1467" s="223"/>
      <c r="I1467" s="253">
        <v>10</v>
      </c>
      <c r="J1467" s="254" t="s">
        <v>576</v>
      </c>
      <c r="K1467" s="261">
        <v>200</v>
      </c>
      <c r="L1467" s="256">
        <f>Table260616263656667686970717273747577787980818283757_34[[#This Row],[unit Price]]*Table260616263656667686970717273747577787980818283757_34[[#This Row],[TOTAL QUANTITY
(2021 Proposal)]]</f>
        <v>2000</v>
      </c>
      <c r="M1467" s="257">
        <v>5</v>
      </c>
      <c r="N1467" s="258">
        <v>1000</v>
      </c>
      <c r="O1467" s="259"/>
      <c r="P1467" s="260" t="s">
        <v>55</v>
      </c>
      <c r="Q1467" s="288">
        <v>5</v>
      </c>
      <c r="R1467" s="258">
        <v>1000</v>
      </c>
      <c r="S1467" s="259"/>
      <c r="T1467" s="289" t="s">
        <v>55</v>
      </c>
      <c r="U1467" s="290"/>
      <c r="V1467" s="291"/>
    </row>
    <row r="1468" spans="1:22">
      <c r="A1468" s="216" t="s">
        <v>33</v>
      </c>
      <c r="B1468" s="312">
        <v>1040401000</v>
      </c>
      <c r="C1468" s="237" t="s">
        <v>631</v>
      </c>
      <c r="D1468" s="224"/>
      <c r="E1468" s="220" t="s">
        <v>1268</v>
      </c>
      <c r="F1468" s="221" t="s">
        <v>1268</v>
      </c>
      <c r="G1468" s="222" t="str">
        <f t="shared" si="22"/>
        <v>Certificate Frame, Certificate Frame</v>
      </c>
      <c r="H1468" s="223"/>
      <c r="I1468" s="253">
        <v>3</v>
      </c>
      <c r="J1468" s="254" t="s">
        <v>576</v>
      </c>
      <c r="K1468" s="261">
        <v>200</v>
      </c>
      <c r="L1468" s="256">
        <f>Table260616263656667686970717273747577787980818283757_34[[#This Row],[unit Price]]*Table260616263656667686970717273747577787980818283757_34[[#This Row],[TOTAL QUANTITY
(2021 Proposal)]]</f>
        <v>600</v>
      </c>
      <c r="M1468" s="257">
        <v>3</v>
      </c>
      <c r="N1468" s="258">
        <v>600</v>
      </c>
      <c r="O1468" s="259"/>
      <c r="P1468" s="260" t="s">
        <v>55</v>
      </c>
      <c r="Q1468" s="288"/>
      <c r="R1468" s="258" t="s">
        <v>55</v>
      </c>
      <c r="S1468" s="259"/>
      <c r="T1468" s="289" t="s">
        <v>55</v>
      </c>
      <c r="U1468" s="290"/>
      <c r="V1468" s="291"/>
    </row>
    <row r="1469" spans="1:22">
      <c r="A1469" s="216" t="s">
        <v>66</v>
      </c>
      <c r="B1469" s="312">
        <v>1040401000</v>
      </c>
      <c r="C1469" s="237" t="s">
        <v>631</v>
      </c>
      <c r="D1469" s="224"/>
      <c r="E1469" s="220" t="s">
        <v>1269</v>
      </c>
      <c r="F1469" s="221" t="s">
        <v>1269</v>
      </c>
      <c r="G1469" s="222" t="str">
        <f t="shared" si="22"/>
        <v>Certificate Paper, Certificate Paper</v>
      </c>
      <c r="H1469" s="223">
        <v>50</v>
      </c>
      <c r="I1469" s="253">
        <v>100</v>
      </c>
      <c r="J1469" s="254" t="s">
        <v>1234</v>
      </c>
      <c r="K1469" s="261">
        <v>150</v>
      </c>
      <c r="L1469" s="256">
        <f>Table260616263656667686970717273747577787980818283757_34[[#This Row],[unit Price]]*Table260616263656667686970717273747577787980818283757_34[[#This Row],[TOTAL QUANTITY
(2021 Proposal)]]</f>
        <v>15000</v>
      </c>
      <c r="M1469" s="257">
        <v>25</v>
      </c>
      <c r="N1469" s="258">
        <v>3750</v>
      </c>
      <c r="O1469" s="259">
        <v>25</v>
      </c>
      <c r="P1469" s="260">
        <v>3750</v>
      </c>
      <c r="Q1469" s="288">
        <v>25</v>
      </c>
      <c r="R1469" s="258">
        <v>3750</v>
      </c>
      <c r="S1469" s="259">
        <v>25</v>
      </c>
      <c r="T1469" s="289">
        <v>3750</v>
      </c>
      <c r="U1469" s="290"/>
      <c r="V1469" s="291"/>
    </row>
    <row r="1470" spans="1:22">
      <c r="A1470" s="216" t="s">
        <v>522</v>
      </c>
      <c r="B1470" s="312">
        <v>1040401000</v>
      </c>
      <c r="C1470" s="237" t="s">
        <v>631</v>
      </c>
      <c r="D1470" s="224"/>
      <c r="E1470" s="220" t="s">
        <v>1269</v>
      </c>
      <c r="F1470" s="221" t="s">
        <v>1269</v>
      </c>
      <c r="G1470" s="222" t="str">
        <f t="shared" si="22"/>
        <v>Certificate Paper, Certificate Paper</v>
      </c>
      <c r="H1470" s="223"/>
      <c r="I1470" s="253">
        <v>50</v>
      </c>
      <c r="J1470" s="254" t="s">
        <v>1234</v>
      </c>
      <c r="K1470" s="261">
        <v>150</v>
      </c>
      <c r="L1470" s="256">
        <f>Table260616263656667686970717273747577787980818283757_34[[#This Row],[unit Price]]*Table260616263656667686970717273747577787980818283757_34[[#This Row],[TOTAL QUANTITY
(2021 Proposal)]]</f>
        <v>7500</v>
      </c>
      <c r="M1470" s="257">
        <v>20</v>
      </c>
      <c r="N1470" s="258">
        <v>3000</v>
      </c>
      <c r="O1470" s="259">
        <v>20</v>
      </c>
      <c r="P1470" s="260">
        <v>3000</v>
      </c>
      <c r="Q1470" s="288">
        <v>5</v>
      </c>
      <c r="R1470" s="258">
        <v>750</v>
      </c>
      <c r="S1470" s="259">
        <v>5</v>
      </c>
      <c r="T1470" s="289">
        <v>750</v>
      </c>
      <c r="U1470" s="290"/>
      <c r="V1470" s="291"/>
    </row>
    <row r="1471" spans="1:22">
      <c r="A1471" s="216" t="s">
        <v>522</v>
      </c>
      <c r="B1471" s="312">
        <v>1040401000</v>
      </c>
      <c r="C1471" s="237" t="s">
        <v>631</v>
      </c>
      <c r="D1471" s="224"/>
      <c r="E1471" s="220" t="s">
        <v>1269</v>
      </c>
      <c r="F1471" s="221" t="s">
        <v>1270</v>
      </c>
      <c r="G1471" s="222" t="str">
        <f t="shared" si="22"/>
        <v>Certificate Paper, Certificate Paper, A4</v>
      </c>
      <c r="H1471" s="223"/>
      <c r="I1471" s="253">
        <v>50</v>
      </c>
      <c r="J1471" s="254" t="s">
        <v>1252</v>
      </c>
      <c r="K1471" s="261">
        <v>300</v>
      </c>
      <c r="L1471" s="256">
        <f>Table260616263656667686970717273747577787980818283757_34[[#This Row],[unit Price]]*Table260616263656667686970717273747577787980818283757_34[[#This Row],[TOTAL QUANTITY
(2021 Proposal)]]</f>
        <v>15000</v>
      </c>
      <c r="M1471" s="257">
        <v>20</v>
      </c>
      <c r="N1471" s="258">
        <v>6000</v>
      </c>
      <c r="O1471" s="259">
        <v>20</v>
      </c>
      <c r="P1471" s="260">
        <v>6000</v>
      </c>
      <c r="Q1471" s="288">
        <v>5</v>
      </c>
      <c r="R1471" s="258">
        <v>1500</v>
      </c>
      <c r="S1471" s="259">
        <v>5</v>
      </c>
      <c r="T1471" s="289">
        <v>1500</v>
      </c>
      <c r="U1471" s="290"/>
      <c r="V1471" s="291"/>
    </row>
    <row r="1472" spans="1:22">
      <c r="A1472" s="216" t="s">
        <v>33</v>
      </c>
      <c r="B1472" s="312">
        <v>1040401000</v>
      </c>
      <c r="C1472" s="237" t="s">
        <v>631</v>
      </c>
      <c r="D1472" s="224"/>
      <c r="E1472" s="220" t="s">
        <v>1269</v>
      </c>
      <c r="F1472" s="221" t="s">
        <v>1270</v>
      </c>
      <c r="G1472" s="222" t="str">
        <f t="shared" si="22"/>
        <v>Certificate Paper, Certificate Paper, A4</v>
      </c>
      <c r="H1472" s="223"/>
      <c r="I1472" s="253">
        <v>1</v>
      </c>
      <c r="J1472" s="254" t="s">
        <v>1252</v>
      </c>
      <c r="K1472" s="261">
        <v>300</v>
      </c>
      <c r="L1472" s="256">
        <f>Table260616263656667686970717273747577787980818283757_34[[#This Row],[unit Price]]*Table260616263656667686970717273747577787980818283757_34[[#This Row],[TOTAL QUANTITY
(2021 Proposal)]]</f>
        <v>300</v>
      </c>
      <c r="M1472" s="257">
        <v>1</v>
      </c>
      <c r="N1472" s="258">
        <v>300</v>
      </c>
      <c r="O1472" s="259"/>
      <c r="P1472" s="260" t="s">
        <v>55</v>
      </c>
      <c r="Q1472" s="288"/>
      <c r="R1472" s="258" t="s">
        <v>55</v>
      </c>
      <c r="S1472" s="259"/>
      <c r="T1472" s="289" t="s">
        <v>55</v>
      </c>
      <c r="U1472" s="290"/>
      <c r="V1472" s="291"/>
    </row>
    <row r="1473" spans="1:22">
      <c r="A1473" s="216" t="s">
        <v>63</v>
      </c>
      <c r="B1473" s="312">
        <v>1040401000</v>
      </c>
      <c r="C1473" s="229" t="s">
        <v>631</v>
      </c>
      <c r="D1473" s="224"/>
      <c r="E1473" s="220" t="s">
        <v>1271</v>
      </c>
      <c r="F1473" s="221" t="s">
        <v>55</v>
      </c>
      <c r="G1473" s="222" t="str">
        <f t="shared" si="22"/>
        <v xml:space="preserve">Chart A4, </v>
      </c>
      <c r="H1473" s="227"/>
      <c r="I1473" s="268">
        <v>100</v>
      </c>
      <c r="J1473" s="269" t="s">
        <v>44</v>
      </c>
      <c r="K1473" s="318">
        <v>500</v>
      </c>
      <c r="L1473" s="256">
        <f>Table260616263656667686970717273747577787980818283757_34[[#This Row],[unit Price]]*Table260616263656667686970717273747577787980818283757_34[[#This Row],[TOTAL QUANTITY
(2021 Proposal)]]</f>
        <v>50000</v>
      </c>
      <c r="M1473" s="341">
        <v>100</v>
      </c>
      <c r="N1473" s="258"/>
      <c r="O1473" s="272"/>
      <c r="P1473" s="260"/>
      <c r="Q1473" s="296"/>
      <c r="R1473" s="258"/>
      <c r="S1473" s="272"/>
      <c r="T1473" s="289"/>
      <c r="U1473" s="290"/>
      <c r="V1473" s="291"/>
    </row>
    <row r="1474" spans="1:22">
      <c r="A1474" s="216" t="s">
        <v>61</v>
      </c>
      <c r="B1474" s="312">
        <v>1040401000</v>
      </c>
      <c r="C1474" s="237" t="s">
        <v>631</v>
      </c>
      <c r="D1474" s="224"/>
      <c r="E1474" s="220" t="s">
        <v>1272</v>
      </c>
      <c r="F1474" s="221" t="s">
        <v>1273</v>
      </c>
      <c r="G1474" s="222" t="str">
        <f t="shared" si="22"/>
        <v>Clear Book, Clear Book Refill</v>
      </c>
      <c r="H1474" s="223"/>
      <c r="I1474" s="253">
        <v>15</v>
      </c>
      <c r="J1474" s="262" t="s">
        <v>910</v>
      </c>
      <c r="K1474" s="263">
        <v>50</v>
      </c>
      <c r="L1474" s="256">
        <f>Table260616263656667686970717273747577787980818283757_34[[#This Row],[unit Price]]*Table260616263656667686970717273747577787980818283757_34[[#This Row],[TOTAL QUANTITY
(2021 Proposal)]]</f>
        <v>750</v>
      </c>
      <c r="M1474" s="266">
        <v>5</v>
      </c>
      <c r="N1474" s="258">
        <v>250</v>
      </c>
      <c r="O1474" s="267">
        <v>5</v>
      </c>
      <c r="P1474" s="260">
        <v>250</v>
      </c>
      <c r="Q1474" s="294">
        <v>5</v>
      </c>
      <c r="R1474" s="258">
        <v>250</v>
      </c>
      <c r="S1474" s="309"/>
      <c r="T1474" s="289" t="s">
        <v>55</v>
      </c>
      <c r="U1474" s="290"/>
      <c r="V1474" s="291"/>
    </row>
    <row r="1475" spans="1:22">
      <c r="A1475" s="216" t="s">
        <v>69</v>
      </c>
      <c r="B1475" s="312">
        <v>1040401000</v>
      </c>
      <c r="C1475" s="237" t="s">
        <v>631</v>
      </c>
      <c r="D1475" s="224"/>
      <c r="E1475" s="220" t="s">
        <v>1272</v>
      </c>
      <c r="F1475" s="221" t="s">
        <v>1273</v>
      </c>
      <c r="G1475" s="222" t="str">
        <f t="shared" si="22"/>
        <v>Clear Book, Clear Book Refill</v>
      </c>
      <c r="H1475" s="223"/>
      <c r="I1475" s="253">
        <v>3</v>
      </c>
      <c r="J1475" s="254" t="s">
        <v>910</v>
      </c>
      <c r="K1475" s="261">
        <v>50</v>
      </c>
      <c r="L1475" s="256">
        <f>Table260616263656667686970717273747577787980818283757_34[[#This Row],[unit Price]]*Table260616263656667686970717273747577787980818283757_34[[#This Row],[TOTAL QUANTITY
(2021 Proposal)]]</f>
        <v>150</v>
      </c>
      <c r="M1475" s="257">
        <v>3</v>
      </c>
      <c r="N1475" s="258">
        <v>150</v>
      </c>
      <c r="O1475" s="259"/>
      <c r="P1475" s="260" t="s">
        <v>55</v>
      </c>
      <c r="Q1475" s="288"/>
      <c r="R1475" s="258" t="s">
        <v>55</v>
      </c>
      <c r="S1475" s="259"/>
      <c r="T1475" s="289" t="s">
        <v>55</v>
      </c>
      <c r="U1475" s="290"/>
      <c r="V1475" s="291"/>
    </row>
    <row r="1476" spans="1:22">
      <c r="A1476" s="216" t="s">
        <v>510</v>
      </c>
      <c r="B1476" s="312">
        <v>1040401000</v>
      </c>
      <c r="C1476" s="237" t="s">
        <v>631</v>
      </c>
      <c r="D1476" s="224"/>
      <c r="E1476" s="220" t="s">
        <v>1272</v>
      </c>
      <c r="F1476" s="221" t="s">
        <v>1274</v>
      </c>
      <c r="G1476" s="222" t="str">
        <f t="shared" si="22"/>
        <v>Clear Book, Clear Book, Legal size</v>
      </c>
      <c r="H1476" s="223"/>
      <c r="I1476" s="253">
        <v>1</v>
      </c>
      <c r="J1476" s="254" t="s">
        <v>44</v>
      </c>
      <c r="K1476" s="261">
        <v>150</v>
      </c>
      <c r="L1476" s="256">
        <f>Table260616263656667686970717273747577787980818283757_34[[#This Row],[unit Price]]*Table260616263656667686970717273747577787980818283757_34[[#This Row],[TOTAL QUANTITY
(2021 Proposal)]]</f>
        <v>150</v>
      </c>
      <c r="M1476" s="257">
        <v>1</v>
      </c>
      <c r="N1476" s="258">
        <v>150</v>
      </c>
      <c r="O1476" s="259"/>
      <c r="P1476" s="260" t="s">
        <v>55</v>
      </c>
      <c r="Q1476" s="288"/>
      <c r="R1476" s="258" t="s">
        <v>55</v>
      </c>
      <c r="S1476" s="259"/>
      <c r="T1476" s="289" t="s">
        <v>55</v>
      </c>
      <c r="U1476" s="290"/>
      <c r="V1476" s="291"/>
    </row>
    <row r="1477" spans="1:22">
      <c r="A1477" s="216" t="s">
        <v>61</v>
      </c>
      <c r="B1477" s="312">
        <v>1040401000</v>
      </c>
      <c r="C1477" s="237" t="s">
        <v>631</v>
      </c>
      <c r="D1477" s="224"/>
      <c r="E1477" s="220" t="s">
        <v>1272</v>
      </c>
      <c r="F1477" s="221" t="s">
        <v>1274</v>
      </c>
      <c r="G1477" s="222" t="str">
        <f t="shared" si="22"/>
        <v>Clear Book, Clear Book, Legal size</v>
      </c>
      <c r="H1477" s="223"/>
      <c r="I1477" s="253">
        <v>5</v>
      </c>
      <c r="J1477" s="262" t="s">
        <v>44</v>
      </c>
      <c r="K1477" s="263">
        <v>150</v>
      </c>
      <c r="L1477" s="256">
        <f>Table260616263656667686970717273747577787980818283757_34[[#This Row],[unit Price]]*Table260616263656667686970717273747577787980818283757_34[[#This Row],[TOTAL QUANTITY
(2021 Proposal)]]</f>
        <v>750</v>
      </c>
      <c r="M1477" s="266">
        <v>3</v>
      </c>
      <c r="N1477" s="258">
        <v>450</v>
      </c>
      <c r="O1477" s="267">
        <v>2</v>
      </c>
      <c r="P1477" s="260">
        <v>300</v>
      </c>
      <c r="Q1477" s="294"/>
      <c r="R1477" s="258" t="s">
        <v>55</v>
      </c>
      <c r="S1477" s="309"/>
      <c r="T1477" s="289" t="s">
        <v>55</v>
      </c>
      <c r="U1477" s="290"/>
      <c r="V1477" s="291"/>
    </row>
    <row r="1478" spans="1:22">
      <c r="A1478" s="216" t="s">
        <v>62</v>
      </c>
      <c r="B1478" s="312">
        <v>1040401000</v>
      </c>
      <c r="C1478" s="237" t="s">
        <v>631</v>
      </c>
      <c r="D1478" s="224"/>
      <c r="E1478" s="220" t="s">
        <v>1272</v>
      </c>
      <c r="F1478" s="221" t="s">
        <v>1274</v>
      </c>
      <c r="G1478" s="222" t="str">
        <f t="shared" si="22"/>
        <v>Clear Book, Clear Book, Legal size</v>
      </c>
      <c r="H1478" s="223"/>
      <c r="I1478" s="253">
        <v>2</v>
      </c>
      <c r="J1478" s="262" t="s">
        <v>44</v>
      </c>
      <c r="K1478" s="263">
        <v>150</v>
      </c>
      <c r="L1478" s="256">
        <f>Table260616263656667686970717273747577787980818283757_34[[#This Row],[unit Price]]*Table260616263656667686970717273747577787980818283757_34[[#This Row],[TOTAL QUANTITY
(2021 Proposal)]]</f>
        <v>300</v>
      </c>
      <c r="M1478" s="266">
        <v>2</v>
      </c>
      <c r="N1478" s="258">
        <v>300</v>
      </c>
      <c r="O1478" s="267"/>
      <c r="P1478" s="260" t="s">
        <v>55</v>
      </c>
      <c r="Q1478" s="294"/>
      <c r="R1478" s="258" t="s">
        <v>55</v>
      </c>
      <c r="S1478" s="309"/>
      <c r="T1478" s="289" t="s">
        <v>55</v>
      </c>
      <c r="U1478" s="290"/>
      <c r="V1478" s="291"/>
    </row>
    <row r="1479" spans="1:22">
      <c r="A1479" s="216" t="s">
        <v>533</v>
      </c>
      <c r="B1479" s="312">
        <v>1040401000</v>
      </c>
      <c r="C1479" s="237" t="s">
        <v>631</v>
      </c>
      <c r="D1479" s="224"/>
      <c r="E1479" s="220" t="s">
        <v>1272</v>
      </c>
      <c r="F1479" s="221" t="s">
        <v>1274</v>
      </c>
      <c r="G1479" s="222" t="str">
        <f t="shared" si="22"/>
        <v>Clear Book, Clear Book, Legal size</v>
      </c>
      <c r="H1479" s="223"/>
      <c r="I1479" s="253">
        <v>5</v>
      </c>
      <c r="J1479" s="254" t="s">
        <v>44</v>
      </c>
      <c r="K1479" s="261">
        <v>150</v>
      </c>
      <c r="L1479" s="256">
        <f>Table260616263656667686970717273747577787980818283757_34[[#This Row],[unit Price]]*Table260616263656667686970717273747577787980818283757_34[[#This Row],[TOTAL QUANTITY
(2021 Proposal)]]</f>
        <v>750</v>
      </c>
      <c r="M1479" s="257">
        <v>5</v>
      </c>
      <c r="N1479" s="258">
        <v>750</v>
      </c>
      <c r="O1479" s="259"/>
      <c r="P1479" s="260" t="s">
        <v>55</v>
      </c>
      <c r="Q1479" s="288"/>
      <c r="R1479" s="258" t="s">
        <v>55</v>
      </c>
      <c r="S1479" s="259"/>
      <c r="T1479" s="289" t="s">
        <v>55</v>
      </c>
      <c r="U1479" s="290"/>
      <c r="V1479" s="291"/>
    </row>
    <row r="1480" spans="1:22">
      <c r="A1480" s="216" t="s">
        <v>68</v>
      </c>
      <c r="B1480" s="312">
        <v>1040401000</v>
      </c>
      <c r="C1480" s="237" t="s">
        <v>631</v>
      </c>
      <c r="D1480" s="224"/>
      <c r="E1480" s="220" t="s">
        <v>1272</v>
      </c>
      <c r="F1480" s="221" t="s">
        <v>1274</v>
      </c>
      <c r="G1480" s="222" t="str">
        <f t="shared" si="22"/>
        <v>Clear Book, Clear Book, Legal size</v>
      </c>
      <c r="H1480" s="223"/>
      <c r="I1480" s="253">
        <v>2</v>
      </c>
      <c r="J1480" s="254" t="s">
        <v>44</v>
      </c>
      <c r="K1480" s="261">
        <v>150</v>
      </c>
      <c r="L1480" s="256">
        <f>Table260616263656667686970717273747577787980818283757_34[[#This Row],[unit Price]]*Table260616263656667686970717273747577787980818283757_34[[#This Row],[TOTAL QUANTITY
(2021 Proposal)]]</f>
        <v>300</v>
      </c>
      <c r="M1480" s="257">
        <v>2</v>
      </c>
      <c r="N1480" s="258">
        <v>300</v>
      </c>
      <c r="O1480" s="259"/>
      <c r="P1480" s="260" t="s">
        <v>55</v>
      </c>
      <c r="Q1480" s="288"/>
      <c r="R1480" s="258" t="s">
        <v>55</v>
      </c>
      <c r="S1480" s="259"/>
      <c r="T1480" s="289" t="s">
        <v>55</v>
      </c>
      <c r="U1480" s="290"/>
      <c r="V1480" s="291"/>
    </row>
    <row r="1481" spans="1:22">
      <c r="A1481" s="216" t="s">
        <v>69</v>
      </c>
      <c r="B1481" s="312">
        <v>1040401000</v>
      </c>
      <c r="C1481" s="237" t="s">
        <v>631</v>
      </c>
      <c r="D1481" s="224"/>
      <c r="E1481" s="220" t="s">
        <v>1272</v>
      </c>
      <c r="F1481" s="221" t="s">
        <v>1274</v>
      </c>
      <c r="G1481" s="222" t="str">
        <f t="shared" si="22"/>
        <v>Clear Book, Clear Book, Legal size</v>
      </c>
      <c r="H1481" s="223"/>
      <c r="I1481" s="253">
        <v>3</v>
      </c>
      <c r="J1481" s="254" t="s">
        <v>44</v>
      </c>
      <c r="K1481" s="261">
        <v>150</v>
      </c>
      <c r="L1481" s="256">
        <f>Table260616263656667686970717273747577787980818283757_34[[#This Row],[unit Price]]*Table260616263656667686970717273747577787980818283757_34[[#This Row],[TOTAL QUANTITY
(2021 Proposal)]]</f>
        <v>450</v>
      </c>
      <c r="M1481" s="257">
        <v>3</v>
      </c>
      <c r="N1481" s="258">
        <v>450</v>
      </c>
      <c r="O1481" s="259"/>
      <c r="P1481" s="260" t="s">
        <v>55</v>
      </c>
      <c r="Q1481" s="288"/>
      <c r="R1481" s="258" t="s">
        <v>55</v>
      </c>
      <c r="S1481" s="259"/>
      <c r="T1481" s="289" t="s">
        <v>55</v>
      </c>
      <c r="U1481" s="290"/>
      <c r="V1481" s="291"/>
    </row>
    <row r="1482" spans="1:22">
      <c r="A1482" s="216" t="s">
        <v>70</v>
      </c>
      <c r="B1482" s="312">
        <v>1040401000</v>
      </c>
      <c r="C1482" s="237" t="s">
        <v>631</v>
      </c>
      <c r="D1482" s="224"/>
      <c r="E1482" s="220" t="s">
        <v>1272</v>
      </c>
      <c r="F1482" s="221" t="s">
        <v>1274</v>
      </c>
      <c r="G1482" s="222" t="str">
        <f t="shared" si="22"/>
        <v>Clear Book, Clear Book, Legal size</v>
      </c>
      <c r="H1482" s="223"/>
      <c r="I1482" s="253">
        <v>6</v>
      </c>
      <c r="J1482" s="254" t="s">
        <v>44</v>
      </c>
      <c r="K1482" s="261">
        <v>150</v>
      </c>
      <c r="L1482" s="256">
        <f>Table260616263656667686970717273747577787980818283757_34[[#This Row],[unit Price]]*Table260616263656667686970717273747577787980818283757_34[[#This Row],[TOTAL QUANTITY
(2021 Proposal)]]</f>
        <v>900</v>
      </c>
      <c r="M1482" s="257">
        <v>6</v>
      </c>
      <c r="N1482" s="258">
        <v>900</v>
      </c>
      <c r="O1482" s="259"/>
      <c r="P1482" s="260" t="s">
        <v>55</v>
      </c>
      <c r="Q1482" s="288"/>
      <c r="R1482" s="258" t="s">
        <v>55</v>
      </c>
      <c r="S1482" s="259"/>
      <c r="T1482" s="289" t="s">
        <v>55</v>
      </c>
      <c r="U1482" s="290"/>
      <c r="V1482" s="291"/>
    </row>
    <row r="1483" spans="1:22" ht="24">
      <c r="A1483" s="216" t="s">
        <v>50</v>
      </c>
      <c r="B1483" s="312">
        <v>1040401000</v>
      </c>
      <c r="C1483" s="237" t="s">
        <v>631</v>
      </c>
      <c r="D1483" s="224"/>
      <c r="E1483" s="220" t="s">
        <v>1272</v>
      </c>
      <c r="F1483" s="221" t="s">
        <v>1275</v>
      </c>
      <c r="G1483" s="222" t="str">
        <f t="shared" si="22"/>
        <v>Clear Book, Clear Book, with 20 transparent pockets , A4 size</v>
      </c>
      <c r="H1483" s="223"/>
      <c r="I1483" s="253">
        <v>5</v>
      </c>
      <c r="J1483" s="254" t="s">
        <v>44</v>
      </c>
      <c r="K1483" s="261">
        <v>130</v>
      </c>
      <c r="L1483" s="256">
        <f>Table260616263656667686970717273747577787980818283757_34[[#This Row],[unit Price]]*Table260616263656667686970717273747577787980818283757_34[[#This Row],[TOTAL QUANTITY
(2021 Proposal)]]</f>
        <v>650</v>
      </c>
      <c r="M1483" s="257">
        <v>5</v>
      </c>
      <c r="N1483" s="258">
        <v>650</v>
      </c>
      <c r="O1483" s="259"/>
      <c r="P1483" s="260" t="s">
        <v>55</v>
      </c>
      <c r="Q1483" s="288"/>
      <c r="R1483" s="258" t="s">
        <v>55</v>
      </c>
      <c r="S1483" s="259"/>
      <c r="T1483" s="289" t="s">
        <v>55</v>
      </c>
      <c r="U1483" s="290"/>
      <c r="V1483" s="291"/>
    </row>
    <row r="1484" spans="1:22" ht="24">
      <c r="A1484" s="216" t="s">
        <v>62</v>
      </c>
      <c r="B1484" s="312">
        <v>1040401000</v>
      </c>
      <c r="C1484" s="237" t="s">
        <v>631</v>
      </c>
      <c r="D1484" s="224"/>
      <c r="E1484" s="220" t="s">
        <v>1272</v>
      </c>
      <c r="F1484" s="221" t="s">
        <v>1275</v>
      </c>
      <c r="G1484" s="222" t="str">
        <f t="shared" ref="G1484:G1547" si="23">CONCATENATE(E1484,", ",F1484,)</f>
        <v>Clear Book, Clear Book, with 20 transparent pockets , A4 size</v>
      </c>
      <c r="H1484" s="223"/>
      <c r="I1484" s="253">
        <v>2</v>
      </c>
      <c r="J1484" s="262" t="s">
        <v>44</v>
      </c>
      <c r="K1484" s="263">
        <v>130</v>
      </c>
      <c r="L1484" s="256">
        <f>Table260616263656667686970717273747577787980818283757_34[[#This Row],[unit Price]]*Table260616263656667686970717273747577787980818283757_34[[#This Row],[TOTAL QUANTITY
(2021 Proposal)]]</f>
        <v>260</v>
      </c>
      <c r="M1484" s="266">
        <v>2</v>
      </c>
      <c r="N1484" s="258">
        <v>260</v>
      </c>
      <c r="O1484" s="267"/>
      <c r="P1484" s="260" t="s">
        <v>55</v>
      </c>
      <c r="Q1484" s="294"/>
      <c r="R1484" s="258" t="s">
        <v>55</v>
      </c>
      <c r="S1484" s="309"/>
      <c r="T1484" s="289" t="s">
        <v>55</v>
      </c>
      <c r="U1484" s="290"/>
      <c r="V1484" s="291"/>
    </row>
    <row r="1485" spans="1:22" ht="24">
      <c r="A1485" s="216" t="s">
        <v>533</v>
      </c>
      <c r="B1485" s="312">
        <v>1040401000</v>
      </c>
      <c r="C1485" s="237" t="s">
        <v>631</v>
      </c>
      <c r="D1485" s="224"/>
      <c r="E1485" s="220" t="s">
        <v>1272</v>
      </c>
      <c r="F1485" s="221" t="s">
        <v>1275</v>
      </c>
      <c r="G1485" s="222" t="str">
        <f t="shared" si="23"/>
        <v>Clear Book, Clear Book, with 20 transparent pockets , A4 size</v>
      </c>
      <c r="H1485" s="223"/>
      <c r="I1485" s="253">
        <v>2</v>
      </c>
      <c r="J1485" s="254" t="s">
        <v>44</v>
      </c>
      <c r="K1485" s="261">
        <v>130</v>
      </c>
      <c r="L1485" s="256">
        <f>Table260616263656667686970717273747577787980818283757_34[[#This Row],[unit Price]]*Table260616263656667686970717273747577787980818283757_34[[#This Row],[TOTAL QUANTITY
(2021 Proposal)]]</f>
        <v>260</v>
      </c>
      <c r="M1485" s="257"/>
      <c r="N1485" s="258" t="s">
        <v>55</v>
      </c>
      <c r="O1485" s="259">
        <v>2</v>
      </c>
      <c r="P1485" s="260">
        <v>260</v>
      </c>
      <c r="Q1485" s="288"/>
      <c r="R1485" s="258" t="s">
        <v>55</v>
      </c>
      <c r="S1485" s="259"/>
      <c r="T1485" s="289" t="s">
        <v>55</v>
      </c>
      <c r="U1485" s="290"/>
      <c r="V1485" s="291"/>
    </row>
    <row r="1486" spans="1:22" ht="24">
      <c r="A1486" s="216" t="s">
        <v>68</v>
      </c>
      <c r="B1486" s="312">
        <v>1040401000</v>
      </c>
      <c r="C1486" s="237" t="s">
        <v>631</v>
      </c>
      <c r="D1486" s="224"/>
      <c r="E1486" s="220" t="s">
        <v>1272</v>
      </c>
      <c r="F1486" s="221" t="s">
        <v>1275</v>
      </c>
      <c r="G1486" s="222" t="str">
        <f t="shared" si="23"/>
        <v>Clear Book, Clear Book, with 20 transparent pockets , A4 size</v>
      </c>
      <c r="H1486" s="223"/>
      <c r="I1486" s="253">
        <v>2</v>
      </c>
      <c r="J1486" s="254" t="s">
        <v>44</v>
      </c>
      <c r="K1486" s="261">
        <v>130</v>
      </c>
      <c r="L1486" s="256">
        <f>Table260616263656667686970717273747577787980818283757_34[[#This Row],[unit Price]]*Table260616263656667686970717273747577787980818283757_34[[#This Row],[TOTAL QUANTITY
(2021 Proposal)]]</f>
        <v>260</v>
      </c>
      <c r="M1486" s="257">
        <v>2</v>
      </c>
      <c r="N1486" s="258">
        <v>260</v>
      </c>
      <c r="O1486" s="259"/>
      <c r="P1486" s="260" t="s">
        <v>55</v>
      </c>
      <c r="Q1486" s="288"/>
      <c r="R1486" s="258" t="s">
        <v>55</v>
      </c>
      <c r="S1486" s="259"/>
      <c r="T1486" s="289" t="s">
        <v>55</v>
      </c>
      <c r="U1486" s="290"/>
      <c r="V1486" s="291"/>
    </row>
    <row r="1487" spans="1:22" ht="24">
      <c r="A1487" s="216" t="s">
        <v>33</v>
      </c>
      <c r="B1487" s="312">
        <v>1040401000</v>
      </c>
      <c r="C1487" s="237" t="s">
        <v>631</v>
      </c>
      <c r="D1487" s="224"/>
      <c r="E1487" s="220" t="s">
        <v>1272</v>
      </c>
      <c r="F1487" s="221" t="s">
        <v>1275</v>
      </c>
      <c r="G1487" s="222" t="str">
        <f t="shared" si="23"/>
        <v>Clear Book, Clear Book, with 20 transparent pockets , A4 size</v>
      </c>
      <c r="H1487" s="223"/>
      <c r="I1487" s="253">
        <v>5</v>
      </c>
      <c r="J1487" s="254" t="s">
        <v>44</v>
      </c>
      <c r="K1487" s="261">
        <v>130</v>
      </c>
      <c r="L1487" s="256">
        <f>Table260616263656667686970717273747577787980818283757_34[[#This Row],[unit Price]]*Table260616263656667686970717273747577787980818283757_34[[#This Row],[TOTAL QUANTITY
(2021 Proposal)]]</f>
        <v>650</v>
      </c>
      <c r="M1487" s="257">
        <v>5</v>
      </c>
      <c r="N1487" s="258">
        <v>650</v>
      </c>
      <c r="O1487" s="259"/>
      <c r="P1487" s="260" t="s">
        <v>55</v>
      </c>
      <c r="Q1487" s="288"/>
      <c r="R1487" s="258" t="s">
        <v>55</v>
      </c>
      <c r="S1487" s="259"/>
      <c r="T1487" s="289" t="s">
        <v>55</v>
      </c>
      <c r="U1487" s="290"/>
      <c r="V1487" s="291"/>
    </row>
    <row r="1488" spans="1:22" ht="24">
      <c r="A1488" s="216" t="s">
        <v>57</v>
      </c>
      <c r="B1488" s="312">
        <v>1040401000</v>
      </c>
      <c r="C1488" s="237" t="s">
        <v>631</v>
      </c>
      <c r="D1488" s="224"/>
      <c r="E1488" s="220" t="s">
        <v>1272</v>
      </c>
      <c r="F1488" s="221" t="s">
        <v>1276</v>
      </c>
      <c r="G1488" s="222" t="str">
        <f t="shared" si="23"/>
        <v>Clear Book, Clear Book, with 20 transparent pockets , Legal size</v>
      </c>
      <c r="H1488" s="223">
        <v>0</v>
      </c>
      <c r="I1488" s="253">
        <v>2</v>
      </c>
      <c r="J1488" s="254" t="s">
        <v>44</v>
      </c>
      <c r="K1488" s="261">
        <v>150</v>
      </c>
      <c r="L1488" s="256">
        <f>Table260616263656667686970717273747577787980818283757_34[[#This Row],[unit Price]]*Table260616263656667686970717273747577787980818283757_34[[#This Row],[TOTAL QUANTITY
(2021 Proposal)]]</f>
        <v>300</v>
      </c>
      <c r="M1488" s="257">
        <v>2</v>
      </c>
      <c r="N1488" s="258">
        <v>300</v>
      </c>
      <c r="O1488" s="259"/>
      <c r="P1488" s="260" t="s">
        <v>55</v>
      </c>
      <c r="Q1488" s="288"/>
      <c r="R1488" s="258" t="s">
        <v>55</v>
      </c>
      <c r="S1488" s="259"/>
      <c r="T1488" s="289" t="s">
        <v>55</v>
      </c>
      <c r="U1488" s="290"/>
      <c r="V1488" s="291"/>
    </row>
    <row r="1489" spans="1:22" ht="24">
      <c r="A1489" s="216" t="s">
        <v>58</v>
      </c>
      <c r="B1489" s="312">
        <v>1040401000</v>
      </c>
      <c r="C1489" s="237" t="s">
        <v>631</v>
      </c>
      <c r="D1489" s="224"/>
      <c r="E1489" s="220" t="s">
        <v>1272</v>
      </c>
      <c r="F1489" s="221" t="s">
        <v>1276</v>
      </c>
      <c r="G1489" s="222" t="str">
        <f t="shared" si="23"/>
        <v>Clear Book, Clear Book, with 20 transparent pockets , Legal size</v>
      </c>
      <c r="H1489" s="223"/>
      <c r="I1489" s="253">
        <v>4</v>
      </c>
      <c r="J1489" s="254" t="s">
        <v>44</v>
      </c>
      <c r="K1489" s="261">
        <v>150</v>
      </c>
      <c r="L1489" s="256">
        <f>Table260616263656667686970717273747577787980818283757_34[[#This Row],[unit Price]]*Table260616263656667686970717273747577787980818283757_34[[#This Row],[TOTAL QUANTITY
(2021 Proposal)]]</f>
        <v>600</v>
      </c>
      <c r="M1489" s="257"/>
      <c r="N1489" s="258" t="s">
        <v>55</v>
      </c>
      <c r="O1489" s="259">
        <v>1</v>
      </c>
      <c r="P1489" s="260">
        <v>150</v>
      </c>
      <c r="Q1489" s="288">
        <v>1</v>
      </c>
      <c r="R1489" s="258">
        <v>150</v>
      </c>
      <c r="S1489" s="259"/>
      <c r="T1489" s="289" t="s">
        <v>55</v>
      </c>
      <c r="U1489" s="290"/>
      <c r="V1489" s="291"/>
    </row>
    <row r="1490" spans="1:22" ht="24">
      <c r="A1490" s="216" t="s">
        <v>61</v>
      </c>
      <c r="B1490" s="312">
        <v>1040401000</v>
      </c>
      <c r="C1490" s="237" t="s">
        <v>631</v>
      </c>
      <c r="D1490" s="224"/>
      <c r="E1490" s="220" t="s">
        <v>1272</v>
      </c>
      <c r="F1490" s="221" t="s">
        <v>1276</v>
      </c>
      <c r="G1490" s="222" t="str">
        <f t="shared" si="23"/>
        <v>Clear Book, Clear Book, with 20 transparent pockets , Legal size</v>
      </c>
      <c r="H1490" s="223"/>
      <c r="I1490" s="253">
        <v>5</v>
      </c>
      <c r="J1490" s="262" t="s">
        <v>44</v>
      </c>
      <c r="K1490" s="263">
        <v>150</v>
      </c>
      <c r="L1490" s="256">
        <f>Table260616263656667686970717273747577787980818283757_34[[#This Row],[unit Price]]*Table260616263656667686970717273747577787980818283757_34[[#This Row],[TOTAL QUANTITY
(2021 Proposal)]]</f>
        <v>750</v>
      </c>
      <c r="M1490" s="266">
        <v>3</v>
      </c>
      <c r="N1490" s="258">
        <v>450</v>
      </c>
      <c r="O1490" s="267">
        <v>2</v>
      </c>
      <c r="P1490" s="260">
        <v>300</v>
      </c>
      <c r="Q1490" s="294"/>
      <c r="R1490" s="258" t="s">
        <v>55</v>
      </c>
      <c r="S1490" s="309"/>
      <c r="T1490" s="289" t="s">
        <v>55</v>
      </c>
      <c r="U1490" s="290"/>
      <c r="V1490" s="291"/>
    </row>
    <row r="1491" spans="1:22" ht="24">
      <c r="A1491" s="216" t="s">
        <v>66</v>
      </c>
      <c r="B1491" s="312">
        <v>1040401000</v>
      </c>
      <c r="C1491" s="237" t="s">
        <v>631</v>
      </c>
      <c r="D1491" s="224"/>
      <c r="E1491" s="220" t="s">
        <v>1272</v>
      </c>
      <c r="F1491" s="221" t="s">
        <v>1276</v>
      </c>
      <c r="G1491" s="222" t="str">
        <f t="shared" si="23"/>
        <v>Clear Book, Clear Book, with 20 transparent pockets , Legal size</v>
      </c>
      <c r="H1491" s="223">
        <v>0</v>
      </c>
      <c r="I1491" s="253">
        <v>2</v>
      </c>
      <c r="J1491" s="254" t="s">
        <v>44</v>
      </c>
      <c r="K1491" s="261">
        <v>150</v>
      </c>
      <c r="L1491" s="256">
        <f>Table260616263656667686970717273747577787980818283757_34[[#This Row],[unit Price]]*Table260616263656667686970717273747577787980818283757_34[[#This Row],[TOTAL QUANTITY
(2021 Proposal)]]</f>
        <v>300</v>
      </c>
      <c r="M1491" s="257">
        <v>2</v>
      </c>
      <c r="N1491" s="258">
        <v>300</v>
      </c>
      <c r="O1491" s="259"/>
      <c r="P1491" s="260" t="s">
        <v>55</v>
      </c>
      <c r="Q1491" s="288"/>
      <c r="R1491" s="258" t="s">
        <v>55</v>
      </c>
      <c r="S1491" s="259"/>
      <c r="T1491" s="289" t="s">
        <v>55</v>
      </c>
      <c r="U1491" s="290"/>
      <c r="V1491" s="291"/>
    </row>
    <row r="1492" spans="1:22" ht="24">
      <c r="A1492" s="216" t="s">
        <v>514</v>
      </c>
      <c r="B1492" s="312">
        <v>1040401000</v>
      </c>
      <c r="C1492" s="237" t="s">
        <v>631</v>
      </c>
      <c r="D1492" s="224"/>
      <c r="E1492" s="220" t="s">
        <v>1272</v>
      </c>
      <c r="F1492" s="221" t="s">
        <v>1276</v>
      </c>
      <c r="G1492" s="222" t="str">
        <f t="shared" si="23"/>
        <v>Clear Book, Clear Book, with 20 transparent pockets , Legal size</v>
      </c>
      <c r="H1492" s="223"/>
      <c r="I1492" s="253">
        <v>2</v>
      </c>
      <c r="J1492" s="254" t="s">
        <v>44</v>
      </c>
      <c r="K1492" s="261">
        <v>150</v>
      </c>
      <c r="L1492" s="256">
        <f>Table260616263656667686970717273747577787980818283757_34[[#This Row],[unit Price]]*Table260616263656667686970717273747577787980818283757_34[[#This Row],[TOTAL QUANTITY
(2021 Proposal)]]</f>
        <v>300</v>
      </c>
      <c r="M1492" s="257">
        <v>2</v>
      </c>
      <c r="N1492" s="258">
        <v>300</v>
      </c>
      <c r="O1492" s="259"/>
      <c r="P1492" s="260" t="s">
        <v>55</v>
      </c>
      <c r="Q1492" s="288"/>
      <c r="R1492" s="258" t="s">
        <v>55</v>
      </c>
      <c r="S1492" s="259"/>
      <c r="T1492" s="289" t="s">
        <v>55</v>
      </c>
      <c r="U1492" s="290"/>
      <c r="V1492" s="291"/>
    </row>
    <row r="1493" spans="1:22" ht="24">
      <c r="A1493" s="216" t="s">
        <v>70</v>
      </c>
      <c r="B1493" s="312">
        <v>1040401000</v>
      </c>
      <c r="C1493" s="237" t="s">
        <v>631</v>
      </c>
      <c r="D1493" s="224"/>
      <c r="E1493" s="220" t="s">
        <v>1272</v>
      </c>
      <c r="F1493" s="221" t="s">
        <v>1276</v>
      </c>
      <c r="G1493" s="222" t="str">
        <f t="shared" si="23"/>
        <v>Clear Book, Clear Book, with 20 transparent pockets , Legal size</v>
      </c>
      <c r="H1493" s="223"/>
      <c r="I1493" s="253">
        <v>13</v>
      </c>
      <c r="J1493" s="254" t="s">
        <v>44</v>
      </c>
      <c r="K1493" s="261">
        <v>150</v>
      </c>
      <c r="L1493" s="256">
        <f>Table260616263656667686970717273747577787980818283757_34[[#This Row],[unit Price]]*Table260616263656667686970717273747577787980818283757_34[[#This Row],[TOTAL QUANTITY
(2021 Proposal)]]</f>
        <v>1950</v>
      </c>
      <c r="M1493" s="257">
        <v>13</v>
      </c>
      <c r="N1493" s="258">
        <v>1950</v>
      </c>
      <c r="O1493" s="259"/>
      <c r="P1493" s="260" t="s">
        <v>55</v>
      </c>
      <c r="Q1493" s="288"/>
      <c r="R1493" s="258" t="s">
        <v>55</v>
      </c>
      <c r="S1493" s="259"/>
      <c r="T1493" s="289" t="s">
        <v>55</v>
      </c>
      <c r="U1493" s="290"/>
      <c r="V1493" s="291"/>
    </row>
    <row r="1494" spans="1:22" ht="24">
      <c r="A1494" s="216" t="s">
        <v>33</v>
      </c>
      <c r="B1494" s="312">
        <v>1040401000</v>
      </c>
      <c r="C1494" s="237" t="s">
        <v>631</v>
      </c>
      <c r="D1494" s="224"/>
      <c r="E1494" s="220" t="s">
        <v>1272</v>
      </c>
      <c r="F1494" s="221" t="s">
        <v>1276</v>
      </c>
      <c r="G1494" s="222" t="str">
        <f t="shared" si="23"/>
        <v>Clear Book, Clear Book, with 20 transparent pockets , Legal size</v>
      </c>
      <c r="H1494" s="223"/>
      <c r="I1494" s="253">
        <v>5</v>
      </c>
      <c r="J1494" s="254" t="s">
        <v>44</v>
      </c>
      <c r="K1494" s="261">
        <v>150</v>
      </c>
      <c r="L1494" s="256">
        <f>Table260616263656667686970717273747577787980818283757_34[[#This Row],[unit Price]]*Table260616263656667686970717273747577787980818283757_34[[#This Row],[TOTAL QUANTITY
(2021 Proposal)]]</f>
        <v>750</v>
      </c>
      <c r="M1494" s="257">
        <v>5</v>
      </c>
      <c r="N1494" s="258">
        <v>750</v>
      </c>
      <c r="O1494" s="259"/>
      <c r="P1494" s="260" t="s">
        <v>55</v>
      </c>
      <c r="Q1494" s="288"/>
      <c r="R1494" s="258" t="s">
        <v>55</v>
      </c>
      <c r="S1494" s="259"/>
      <c r="T1494" s="289" t="s">
        <v>55</v>
      </c>
      <c r="U1494" s="290"/>
      <c r="V1494" s="291"/>
    </row>
    <row r="1495" spans="1:22" ht="36">
      <c r="A1495" s="216" t="s">
        <v>67</v>
      </c>
      <c r="B1495" s="312">
        <v>1040401000</v>
      </c>
      <c r="C1495" s="229" t="s">
        <v>631</v>
      </c>
      <c r="D1495" s="219"/>
      <c r="E1495" s="220" t="s">
        <v>1277</v>
      </c>
      <c r="F1495" s="221" t="s">
        <v>55</v>
      </c>
      <c r="G1495" s="222" t="str">
        <f t="shared" si="23"/>
        <v xml:space="preserve">Clear Book Binder, 3 Ring, 2",  Can Accommodate 600 Sheets, Black, A4, </v>
      </c>
      <c r="H1495" s="223"/>
      <c r="I1495" s="253">
        <v>4</v>
      </c>
      <c r="J1495" s="254" t="s">
        <v>44</v>
      </c>
      <c r="K1495" s="255">
        <v>400</v>
      </c>
      <c r="L1495" s="256">
        <f>Table260616263656667686970717273747577787980818283757_34[[#This Row],[unit Price]]*Table260616263656667686970717273747577787980818283757_34[[#This Row],[TOTAL QUANTITY
(2021 Proposal)]]</f>
        <v>1600</v>
      </c>
      <c r="M1495" s="257">
        <v>2</v>
      </c>
      <c r="N1495" s="258">
        <v>800</v>
      </c>
      <c r="O1495" s="259">
        <v>2</v>
      </c>
      <c r="P1495" s="260"/>
      <c r="Q1495" s="288"/>
      <c r="R1495" s="258"/>
      <c r="S1495" s="259"/>
      <c r="T1495" s="289"/>
      <c r="U1495" s="290"/>
      <c r="V1495" s="291"/>
    </row>
    <row r="1496" spans="1:22" ht="36">
      <c r="A1496" s="216" t="s">
        <v>67</v>
      </c>
      <c r="B1496" s="312">
        <v>1040401000</v>
      </c>
      <c r="C1496" s="229" t="s">
        <v>631</v>
      </c>
      <c r="D1496" s="219"/>
      <c r="E1496" s="220" t="s">
        <v>1278</v>
      </c>
      <c r="F1496" s="221" t="s">
        <v>55</v>
      </c>
      <c r="G1496" s="222" t="str">
        <f t="shared" si="23"/>
        <v xml:space="preserve">Clear Book Binder, 3 Ring, 2",  Can Accommodate 600 Sheets, Blue, A4, </v>
      </c>
      <c r="H1496" s="223"/>
      <c r="I1496" s="253">
        <v>3</v>
      </c>
      <c r="J1496" s="254" t="s">
        <v>44</v>
      </c>
      <c r="K1496" s="255">
        <v>400</v>
      </c>
      <c r="L1496" s="256">
        <f>Table260616263656667686970717273747577787980818283757_34[[#This Row],[unit Price]]*Table260616263656667686970717273747577787980818283757_34[[#This Row],[TOTAL QUANTITY
(2021 Proposal)]]</f>
        <v>1200</v>
      </c>
      <c r="M1496" s="257">
        <v>2</v>
      </c>
      <c r="N1496" s="258">
        <v>800</v>
      </c>
      <c r="O1496" s="259">
        <v>1</v>
      </c>
      <c r="P1496" s="260"/>
      <c r="Q1496" s="288"/>
      <c r="R1496" s="258"/>
      <c r="S1496" s="259"/>
      <c r="T1496" s="289"/>
      <c r="U1496" s="290"/>
      <c r="V1496" s="291"/>
    </row>
    <row r="1497" spans="1:22" ht="36">
      <c r="A1497" s="216" t="s">
        <v>67</v>
      </c>
      <c r="B1497" s="312">
        <v>1040401000</v>
      </c>
      <c r="C1497" s="229" t="s">
        <v>631</v>
      </c>
      <c r="D1497" s="219"/>
      <c r="E1497" s="220" t="s">
        <v>1279</v>
      </c>
      <c r="F1497" s="221" t="s">
        <v>55</v>
      </c>
      <c r="G1497" s="222" t="str">
        <f t="shared" si="23"/>
        <v xml:space="preserve">Clear Book Binder, 3 Ring, 2", Can Accommodate 600 Sheets, Red, A4, </v>
      </c>
      <c r="H1497" s="223"/>
      <c r="I1497" s="253">
        <v>4</v>
      </c>
      <c r="J1497" s="254" t="s">
        <v>44</v>
      </c>
      <c r="K1497" s="255">
        <v>400</v>
      </c>
      <c r="L1497" s="256">
        <f>Table260616263656667686970717273747577787980818283757_34[[#This Row],[unit Price]]*Table260616263656667686970717273747577787980818283757_34[[#This Row],[TOTAL QUANTITY
(2021 Proposal)]]</f>
        <v>1600</v>
      </c>
      <c r="M1497" s="257">
        <v>2</v>
      </c>
      <c r="N1497" s="258">
        <v>800</v>
      </c>
      <c r="O1497" s="259">
        <v>2</v>
      </c>
      <c r="P1497" s="260"/>
      <c r="Q1497" s="288"/>
      <c r="R1497" s="258"/>
      <c r="S1497" s="259"/>
      <c r="T1497" s="289"/>
      <c r="U1497" s="290"/>
      <c r="V1497" s="291"/>
    </row>
    <row r="1498" spans="1:22" ht="36">
      <c r="A1498" s="216" t="s">
        <v>67</v>
      </c>
      <c r="B1498" s="312">
        <v>1040401000</v>
      </c>
      <c r="C1498" s="229" t="s">
        <v>631</v>
      </c>
      <c r="D1498" s="219"/>
      <c r="E1498" s="220" t="s">
        <v>1280</v>
      </c>
      <c r="F1498" s="221" t="s">
        <v>55</v>
      </c>
      <c r="G1498" s="222" t="str">
        <f t="shared" si="23"/>
        <v xml:space="preserve">Clear Book Binder,3 Ring, 2", Can Accommodate 600 Sheets, White, A4, </v>
      </c>
      <c r="H1498" s="223"/>
      <c r="I1498" s="253">
        <v>4</v>
      </c>
      <c r="J1498" s="254" t="s">
        <v>44</v>
      </c>
      <c r="K1498" s="255">
        <v>400</v>
      </c>
      <c r="L1498" s="256">
        <f>Table260616263656667686970717273747577787980818283757_34[[#This Row],[unit Price]]*Table260616263656667686970717273747577787980818283757_34[[#This Row],[TOTAL QUANTITY
(2021 Proposal)]]</f>
        <v>1600</v>
      </c>
      <c r="M1498" s="257">
        <v>2</v>
      </c>
      <c r="N1498" s="258">
        <v>800</v>
      </c>
      <c r="O1498" s="259">
        <v>2</v>
      </c>
      <c r="P1498" s="260"/>
      <c r="Q1498" s="288"/>
      <c r="R1498" s="258"/>
      <c r="S1498" s="259"/>
      <c r="T1498" s="289"/>
      <c r="U1498" s="290"/>
      <c r="V1498" s="291"/>
    </row>
    <row r="1499" spans="1:22">
      <c r="A1499" s="216" t="s">
        <v>67</v>
      </c>
      <c r="B1499" s="312">
        <v>1040401000</v>
      </c>
      <c r="C1499" s="229" t="s">
        <v>631</v>
      </c>
      <c r="D1499" s="219"/>
      <c r="E1499" s="220" t="s">
        <v>1273</v>
      </c>
      <c r="F1499" s="221" t="s">
        <v>1281</v>
      </c>
      <c r="G1499" s="222" t="str">
        <f t="shared" si="23"/>
        <v>Clear Book Refill, Clear Book Refill, A4 (Pack)</v>
      </c>
      <c r="H1499" s="223"/>
      <c r="I1499" s="253">
        <v>300</v>
      </c>
      <c r="J1499" s="254" t="s">
        <v>44</v>
      </c>
      <c r="K1499" s="255">
        <v>300</v>
      </c>
      <c r="L1499" s="256">
        <f>Table260616263656667686970717273747577787980818283757_34[[#This Row],[unit Price]]*Table260616263656667686970717273747577787980818283757_34[[#This Row],[TOTAL QUANTITY
(2021 Proposal)]]</f>
        <v>90000</v>
      </c>
      <c r="M1499" s="257">
        <v>100</v>
      </c>
      <c r="N1499" s="258">
        <v>30000</v>
      </c>
      <c r="O1499" s="259">
        <v>100</v>
      </c>
      <c r="P1499" s="260"/>
      <c r="Q1499" s="288">
        <v>100</v>
      </c>
      <c r="R1499" s="258"/>
      <c r="S1499" s="259"/>
      <c r="T1499" s="289"/>
      <c r="U1499" s="290"/>
      <c r="V1499" s="291"/>
    </row>
    <row r="1500" spans="1:22">
      <c r="A1500" s="216" t="s">
        <v>64</v>
      </c>
      <c r="B1500" s="312">
        <v>1040401000</v>
      </c>
      <c r="C1500" s="237" t="s">
        <v>631</v>
      </c>
      <c r="D1500" s="224"/>
      <c r="E1500" s="220" t="s">
        <v>1282</v>
      </c>
      <c r="F1500" s="221" t="s">
        <v>1283</v>
      </c>
      <c r="G1500" s="222" t="str">
        <f t="shared" si="23"/>
        <v>Clip, Backfold, all metal, clamping: 25mm (-1mm)</v>
      </c>
      <c r="H1500" s="223"/>
      <c r="I1500" s="253">
        <v>1</v>
      </c>
      <c r="J1500" s="262" t="s">
        <v>627</v>
      </c>
      <c r="K1500" s="263">
        <v>45</v>
      </c>
      <c r="L1500" s="256">
        <f>Table260616263656667686970717273747577787980818283757_34[[#This Row],[unit Price]]*Table260616263656667686970717273747577787980818283757_34[[#This Row],[TOTAL QUANTITY
(2021 Proposal)]]</f>
        <v>45</v>
      </c>
      <c r="M1500" s="257"/>
      <c r="N1500" s="258" t="s">
        <v>55</v>
      </c>
      <c r="O1500" s="259">
        <v>1</v>
      </c>
      <c r="P1500" s="260">
        <v>45</v>
      </c>
      <c r="Q1500" s="288"/>
      <c r="R1500" s="258" t="s">
        <v>55</v>
      </c>
      <c r="S1500" s="259"/>
      <c r="T1500" s="289" t="s">
        <v>55</v>
      </c>
      <c r="U1500" s="290"/>
      <c r="V1500" s="291"/>
    </row>
    <row r="1501" spans="1:22">
      <c r="A1501" s="216" t="s">
        <v>522</v>
      </c>
      <c r="B1501" s="312">
        <v>1040401000</v>
      </c>
      <c r="C1501" s="237" t="s">
        <v>631</v>
      </c>
      <c r="D1501" s="224"/>
      <c r="E1501" s="220" t="s">
        <v>1282</v>
      </c>
      <c r="F1501" s="221" t="s">
        <v>1283</v>
      </c>
      <c r="G1501" s="222" t="str">
        <f t="shared" si="23"/>
        <v>Clip, Backfold, all metal, clamping: 25mm (-1mm)</v>
      </c>
      <c r="H1501" s="223"/>
      <c r="I1501" s="253">
        <v>20</v>
      </c>
      <c r="J1501" s="254" t="s">
        <v>627</v>
      </c>
      <c r="K1501" s="261">
        <v>45</v>
      </c>
      <c r="L1501" s="256">
        <f>Table260616263656667686970717273747577787980818283757_34[[#This Row],[unit Price]]*Table260616263656667686970717273747577787980818283757_34[[#This Row],[TOTAL QUANTITY
(2021 Proposal)]]</f>
        <v>900</v>
      </c>
      <c r="M1501" s="257">
        <v>10</v>
      </c>
      <c r="N1501" s="258">
        <v>450</v>
      </c>
      <c r="O1501" s="259">
        <v>5</v>
      </c>
      <c r="P1501" s="260">
        <v>225</v>
      </c>
      <c r="Q1501" s="288">
        <v>3</v>
      </c>
      <c r="R1501" s="258">
        <v>135</v>
      </c>
      <c r="S1501" s="259">
        <v>2</v>
      </c>
      <c r="T1501" s="289">
        <v>90</v>
      </c>
      <c r="U1501" s="290"/>
      <c r="V1501" s="291"/>
    </row>
    <row r="1502" spans="1:22">
      <c r="A1502" s="216" t="s">
        <v>59</v>
      </c>
      <c r="B1502" s="312">
        <v>1040401000</v>
      </c>
      <c r="C1502" s="237" t="s">
        <v>631</v>
      </c>
      <c r="D1502" s="224"/>
      <c r="E1502" s="220" t="s">
        <v>1282</v>
      </c>
      <c r="F1502" s="221" t="s">
        <v>1284</v>
      </c>
      <c r="G1502" s="222" t="str">
        <f t="shared" si="23"/>
        <v>Clip, Backfold, all metal, clamping: 32mm (-1mm)</v>
      </c>
      <c r="H1502" s="223"/>
      <c r="I1502" s="253">
        <v>10</v>
      </c>
      <c r="J1502" s="262" t="s">
        <v>627</v>
      </c>
      <c r="K1502" s="263">
        <v>45</v>
      </c>
      <c r="L1502" s="256">
        <f>Table260616263656667686970717273747577787980818283757_34[[#This Row],[unit Price]]*Table260616263656667686970717273747577787980818283757_34[[#This Row],[TOTAL QUANTITY
(2021 Proposal)]]</f>
        <v>450</v>
      </c>
      <c r="M1502" s="264">
        <v>4</v>
      </c>
      <c r="N1502" s="258">
        <v>180</v>
      </c>
      <c r="O1502" s="265">
        <v>2</v>
      </c>
      <c r="P1502" s="260">
        <v>90</v>
      </c>
      <c r="Q1502" s="292">
        <v>2</v>
      </c>
      <c r="R1502" s="258">
        <v>90</v>
      </c>
      <c r="S1502" s="293">
        <v>2</v>
      </c>
      <c r="T1502" s="289">
        <v>90</v>
      </c>
      <c r="U1502" s="290"/>
      <c r="V1502" s="291"/>
    </row>
    <row r="1503" spans="1:22">
      <c r="A1503" s="216" t="s">
        <v>64</v>
      </c>
      <c r="B1503" s="312">
        <v>1040401000</v>
      </c>
      <c r="C1503" s="237" t="s">
        <v>631</v>
      </c>
      <c r="D1503" s="224"/>
      <c r="E1503" s="220" t="s">
        <v>1282</v>
      </c>
      <c r="F1503" s="221" t="s">
        <v>1284</v>
      </c>
      <c r="G1503" s="222" t="str">
        <f t="shared" si="23"/>
        <v>Clip, Backfold, all metal, clamping: 32mm (-1mm)</v>
      </c>
      <c r="H1503" s="223"/>
      <c r="I1503" s="253">
        <v>1</v>
      </c>
      <c r="J1503" s="262" t="s">
        <v>627</v>
      </c>
      <c r="K1503" s="263">
        <v>45</v>
      </c>
      <c r="L1503" s="256">
        <f>Table260616263656667686970717273747577787980818283757_34[[#This Row],[unit Price]]*Table260616263656667686970717273747577787980818283757_34[[#This Row],[TOTAL QUANTITY
(2021 Proposal)]]</f>
        <v>45</v>
      </c>
      <c r="M1503" s="257"/>
      <c r="N1503" s="258" t="s">
        <v>55</v>
      </c>
      <c r="O1503" s="259">
        <v>1</v>
      </c>
      <c r="P1503" s="260">
        <v>45</v>
      </c>
      <c r="Q1503" s="288"/>
      <c r="R1503" s="258" t="s">
        <v>55</v>
      </c>
      <c r="S1503" s="259"/>
      <c r="T1503" s="289" t="s">
        <v>55</v>
      </c>
      <c r="U1503" s="290"/>
      <c r="V1503" s="291"/>
    </row>
    <row r="1504" spans="1:22">
      <c r="A1504" s="216" t="s">
        <v>533</v>
      </c>
      <c r="B1504" s="312">
        <v>1040401000</v>
      </c>
      <c r="C1504" s="237" t="s">
        <v>631</v>
      </c>
      <c r="D1504" s="224"/>
      <c r="E1504" s="220" t="s">
        <v>1282</v>
      </c>
      <c r="F1504" s="221" t="s">
        <v>1284</v>
      </c>
      <c r="G1504" s="222" t="str">
        <f t="shared" si="23"/>
        <v>Clip, Backfold, all metal, clamping: 32mm (-1mm)</v>
      </c>
      <c r="H1504" s="223"/>
      <c r="I1504" s="253">
        <v>12</v>
      </c>
      <c r="J1504" s="254" t="s">
        <v>627</v>
      </c>
      <c r="K1504" s="261">
        <v>45</v>
      </c>
      <c r="L1504" s="256">
        <f>Table260616263656667686970717273747577787980818283757_34[[#This Row],[unit Price]]*Table260616263656667686970717273747577787980818283757_34[[#This Row],[TOTAL QUANTITY
(2021 Proposal)]]</f>
        <v>540</v>
      </c>
      <c r="M1504" s="257">
        <v>3</v>
      </c>
      <c r="N1504" s="258">
        <v>135</v>
      </c>
      <c r="O1504" s="259">
        <v>3</v>
      </c>
      <c r="P1504" s="260">
        <v>135</v>
      </c>
      <c r="Q1504" s="288">
        <v>3</v>
      </c>
      <c r="R1504" s="258">
        <v>135</v>
      </c>
      <c r="S1504" s="259">
        <v>3</v>
      </c>
      <c r="T1504" s="289">
        <v>135</v>
      </c>
      <c r="U1504" s="290"/>
      <c r="V1504" s="291"/>
    </row>
    <row r="1505" spans="1:22">
      <c r="A1505" s="216" t="s">
        <v>69</v>
      </c>
      <c r="B1505" s="312">
        <v>1040401000</v>
      </c>
      <c r="C1505" s="237" t="s">
        <v>631</v>
      </c>
      <c r="D1505" s="224"/>
      <c r="E1505" s="220" t="s">
        <v>1282</v>
      </c>
      <c r="F1505" s="221" t="s">
        <v>1284</v>
      </c>
      <c r="G1505" s="222" t="str">
        <f t="shared" si="23"/>
        <v>Clip, Backfold, all metal, clamping: 32mm (-1mm)</v>
      </c>
      <c r="H1505" s="223"/>
      <c r="I1505" s="253">
        <v>5</v>
      </c>
      <c r="J1505" s="254" t="s">
        <v>627</v>
      </c>
      <c r="K1505" s="261">
        <v>45</v>
      </c>
      <c r="L1505" s="256">
        <f>Table260616263656667686970717273747577787980818283757_34[[#This Row],[unit Price]]*Table260616263656667686970717273747577787980818283757_34[[#This Row],[TOTAL QUANTITY
(2021 Proposal)]]</f>
        <v>225</v>
      </c>
      <c r="M1505" s="257">
        <v>5</v>
      </c>
      <c r="N1505" s="258">
        <v>225</v>
      </c>
      <c r="O1505" s="259"/>
      <c r="P1505" s="260" t="s">
        <v>55</v>
      </c>
      <c r="Q1505" s="288"/>
      <c r="R1505" s="258" t="s">
        <v>55</v>
      </c>
      <c r="S1505" s="259"/>
      <c r="T1505" s="289" t="s">
        <v>55</v>
      </c>
      <c r="U1505" s="290"/>
      <c r="V1505" s="291"/>
    </row>
    <row r="1506" spans="1:22">
      <c r="A1506" s="216" t="s">
        <v>73</v>
      </c>
      <c r="B1506" s="312">
        <v>1040401000</v>
      </c>
      <c r="C1506" s="237" t="s">
        <v>631</v>
      </c>
      <c r="D1506" s="224"/>
      <c r="E1506" s="220" t="s">
        <v>1282</v>
      </c>
      <c r="F1506" s="221" t="s">
        <v>1284</v>
      </c>
      <c r="G1506" s="222" t="str">
        <f t="shared" si="23"/>
        <v>Clip, Backfold, all metal, clamping: 32mm (-1mm)</v>
      </c>
      <c r="H1506" s="223"/>
      <c r="I1506" s="253">
        <v>4</v>
      </c>
      <c r="J1506" s="254" t="s">
        <v>627</v>
      </c>
      <c r="K1506" s="261">
        <v>45</v>
      </c>
      <c r="L1506" s="256">
        <f>Table260616263656667686970717273747577787980818283757_34[[#This Row],[unit Price]]*Table260616263656667686970717273747577787980818283757_34[[#This Row],[TOTAL QUANTITY
(2021 Proposal)]]</f>
        <v>180</v>
      </c>
      <c r="M1506" s="257">
        <v>1</v>
      </c>
      <c r="N1506" s="258">
        <v>45</v>
      </c>
      <c r="O1506" s="259">
        <v>1</v>
      </c>
      <c r="P1506" s="260">
        <v>45</v>
      </c>
      <c r="Q1506" s="288">
        <v>1</v>
      </c>
      <c r="R1506" s="258">
        <v>45</v>
      </c>
      <c r="S1506" s="259">
        <v>1</v>
      </c>
      <c r="T1506" s="289">
        <v>45</v>
      </c>
      <c r="U1506" s="290"/>
      <c r="V1506" s="291"/>
    </row>
    <row r="1507" spans="1:22">
      <c r="A1507" s="216" t="s">
        <v>64</v>
      </c>
      <c r="B1507" s="312">
        <v>1040401000</v>
      </c>
      <c r="C1507" s="237" t="s">
        <v>631</v>
      </c>
      <c r="D1507" s="224"/>
      <c r="E1507" s="220" t="s">
        <v>1282</v>
      </c>
      <c r="F1507" s="221" t="s">
        <v>1285</v>
      </c>
      <c r="G1507" s="222" t="str">
        <f t="shared" si="23"/>
        <v>Clip, Backfold, all metal, clamping: 50mm (-1mm)</v>
      </c>
      <c r="H1507" s="223"/>
      <c r="I1507" s="253">
        <v>1</v>
      </c>
      <c r="J1507" s="262" t="s">
        <v>627</v>
      </c>
      <c r="K1507" s="263">
        <v>50</v>
      </c>
      <c r="L1507" s="256">
        <f>Table260616263656667686970717273747577787980818283757_34[[#This Row],[unit Price]]*Table260616263656667686970717273747577787980818283757_34[[#This Row],[TOTAL QUANTITY
(2021 Proposal)]]</f>
        <v>50</v>
      </c>
      <c r="M1507" s="257"/>
      <c r="N1507" s="258" t="s">
        <v>55</v>
      </c>
      <c r="O1507" s="259">
        <v>1</v>
      </c>
      <c r="P1507" s="260">
        <v>50</v>
      </c>
      <c r="Q1507" s="288"/>
      <c r="R1507" s="258" t="s">
        <v>55</v>
      </c>
      <c r="S1507" s="259"/>
      <c r="T1507" s="289" t="s">
        <v>55</v>
      </c>
      <c r="U1507" s="290"/>
      <c r="V1507" s="291"/>
    </row>
    <row r="1508" spans="1:22">
      <c r="A1508" s="216" t="s">
        <v>533</v>
      </c>
      <c r="B1508" s="312">
        <v>1040401000</v>
      </c>
      <c r="C1508" s="237" t="s">
        <v>631</v>
      </c>
      <c r="D1508" s="224"/>
      <c r="E1508" s="220" t="s">
        <v>1282</v>
      </c>
      <c r="F1508" s="221" t="s">
        <v>1285</v>
      </c>
      <c r="G1508" s="222" t="str">
        <f t="shared" si="23"/>
        <v>Clip, Backfold, all metal, clamping: 50mm (-1mm)</v>
      </c>
      <c r="H1508" s="223"/>
      <c r="I1508" s="253">
        <v>12</v>
      </c>
      <c r="J1508" s="254" t="s">
        <v>627</v>
      </c>
      <c r="K1508" s="261">
        <v>50</v>
      </c>
      <c r="L1508" s="256">
        <f>Table260616263656667686970717273747577787980818283757_34[[#This Row],[unit Price]]*Table260616263656667686970717273747577787980818283757_34[[#This Row],[TOTAL QUANTITY
(2021 Proposal)]]</f>
        <v>600</v>
      </c>
      <c r="M1508" s="257">
        <v>3</v>
      </c>
      <c r="N1508" s="258">
        <v>150</v>
      </c>
      <c r="O1508" s="259">
        <v>3</v>
      </c>
      <c r="P1508" s="260">
        <v>150</v>
      </c>
      <c r="Q1508" s="288">
        <v>3</v>
      </c>
      <c r="R1508" s="258">
        <v>150</v>
      </c>
      <c r="S1508" s="259">
        <v>3</v>
      </c>
      <c r="T1508" s="289">
        <v>150</v>
      </c>
      <c r="U1508" s="290"/>
      <c r="V1508" s="291"/>
    </row>
    <row r="1509" spans="1:22">
      <c r="A1509" s="216" t="s">
        <v>63</v>
      </c>
      <c r="B1509" s="312">
        <v>1040401000</v>
      </c>
      <c r="C1509" s="237" t="s">
        <v>631</v>
      </c>
      <c r="D1509" s="224"/>
      <c r="E1509" s="220" t="s">
        <v>1286</v>
      </c>
      <c r="F1509" s="221" t="s">
        <v>1287</v>
      </c>
      <c r="G1509" s="222" t="str">
        <f t="shared" si="23"/>
        <v>Clipboard , Medical Chart Clipboard</v>
      </c>
      <c r="H1509" s="227"/>
      <c r="I1509" s="268">
        <v>10</v>
      </c>
      <c r="J1509" s="269" t="s">
        <v>501</v>
      </c>
      <c r="K1509" s="270">
        <v>200</v>
      </c>
      <c r="L1509" s="256">
        <f>Table260616263656667686970717273747577787980818283757_34[[#This Row],[unit Price]]*Table260616263656667686970717273747577787980818283757_34[[#This Row],[TOTAL QUANTITY
(2021 Proposal)]]</f>
        <v>2000</v>
      </c>
      <c r="M1509" s="271">
        <v>10</v>
      </c>
      <c r="N1509" s="258">
        <v>2000</v>
      </c>
      <c r="O1509" s="272"/>
      <c r="P1509" s="260" t="s">
        <v>55</v>
      </c>
      <c r="Q1509" s="296"/>
      <c r="R1509" s="258" t="s">
        <v>55</v>
      </c>
      <c r="S1509" s="272"/>
      <c r="T1509" s="289" t="s">
        <v>55</v>
      </c>
      <c r="U1509" s="290"/>
      <c r="V1509" s="291"/>
    </row>
    <row r="1510" spans="1:22">
      <c r="A1510" s="216" t="s">
        <v>64</v>
      </c>
      <c r="B1510" s="312">
        <v>1040401000</v>
      </c>
      <c r="C1510" s="237" t="s">
        <v>631</v>
      </c>
      <c r="D1510" s="224"/>
      <c r="E1510" s="220" t="s">
        <v>1286</v>
      </c>
      <c r="F1510" s="221" t="s">
        <v>1287</v>
      </c>
      <c r="G1510" s="222" t="str">
        <f t="shared" si="23"/>
        <v>Clipboard , Medical Chart Clipboard</v>
      </c>
      <c r="H1510" s="223"/>
      <c r="I1510" s="253">
        <v>1</v>
      </c>
      <c r="J1510" s="262" t="s">
        <v>501</v>
      </c>
      <c r="K1510" s="263">
        <v>200</v>
      </c>
      <c r="L1510" s="256">
        <f>Table260616263656667686970717273747577787980818283757_34[[#This Row],[unit Price]]*Table260616263656667686970717273747577787980818283757_34[[#This Row],[TOTAL QUANTITY
(2021 Proposal)]]</f>
        <v>200</v>
      </c>
      <c r="M1510" s="257"/>
      <c r="N1510" s="258" t="s">
        <v>55</v>
      </c>
      <c r="O1510" s="259">
        <v>1</v>
      </c>
      <c r="P1510" s="260">
        <v>200</v>
      </c>
      <c r="Q1510" s="288"/>
      <c r="R1510" s="258" t="s">
        <v>55</v>
      </c>
      <c r="S1510" s="259"/>
      <c r="T1510" s="289" t="s">
        <v>55</v>
      </c>
      <c r="U1510" s="290"/>
      <c r="V1510" s="291"/>
    </row>
    <row r="1511" spans="1:22">
      <c r="A1511" s="216" t="s">
        <v>522</v>
      </c>
      <c r="B1511" s="312">
        <v>1040401000</v>
      </c>
      <c r="C1511" s="237" t="s">
        <v>631</v>
      </c>
      <c r="D1511" s="224"/>
      <c r="E1511" s="220" t="s">
        <v>1286</v>
      </c>
      <c r="F1511" s="221" t="s">
        <v>1287</v>
      </c>
      <c r="G1511" s="222" t="str">
        <f t="shared" si="23"/>
        <v>Clipboard , Medical Chart Clipboard</v>
      </c>
      <c r="H1511" s="223"/>
      <c r="I1511" s="253">
        <v>5</v>
      </c>
      <c r="J1511" s="254" t="s">
        <v>501</v>
      </c>
      <c r="K1511" s="261">
        <v>200</v>
      </c>
      <c r="L1511" s="256">
        <f>Table260616263656667686970717273747577787980818283757_34[[#This Row],[unit Price]]*Table260616263656667686970717273747577787980818283757_34[[#This Row],[TOTAL QUANTITY
(2021 Proposal)]]</f>
        <v>1000</v>
      </c>
      <c r="M1511" s="257">
        <v>2</v>
      </c>
      <c r="N1511" s="258">
        <v>400</v>
      </c>
      <c r="O1511" s="259">
        <v>1</v>
      </c>
      <c r="P1511" s="260">
        <v>200</v>
      </c>
      <c r="Q1511" s="288">
        <v>1</v>
      </c>
      <c r="R1511" s="258">
        <v>200</v>
      </c>
      <c r="S1511" s="259">
        <v>1</v>
      </c>
      <c r="T1511" s="289">
        <v>200</v>
      </c>
      <c r="U1511" s="290"/>
      <c r="V1511" s="291"/>
    </row>
    <row r="1512" spans="1:22">
      <c r="A1512" s="216" t="s">
        <v>522</v>
      </c>
      <c r="B1512" s="312">
        <v>1040401000</v>
      </c>
      <c r="C1512" s="237" t="s">
        <v>631</v>
      </c>
      <c r="D1512" s="224"/>
      <c r="E1512" s="220" t="s">
        <v>1288</v>
      </c>
      <c r="F1512" s="221" t="s">
        <v>1289</v>
      </c>
      <c r="G1512" s="222" t="str">
        <f t="shared" si="23"/>
        <v>Clipboard Folder, Size - Long</v>
      </c>
      <c r="H1512" s="223"/>
      <c r="I1512" s="253">
        <v>10</v>
      </c>
      <c r="J1512" s="254" t="s">
        <v>576</v>
      </c>
      <c r="K1512" s="261">
        <v>150</v>
      </c>
      <c r="L1512" s="256">
        <f>Table260616263656667686970717273747577787980818283757_34[[#This Row],[unit Price]]*Table260616263656667686970717273747577787980818283757_34[[#This Row],[TOTAL QUANTITY
(2021 Proposal)]]</f>
        <v>1500</v>
      </c>
      <c r="M1512" s="257">
        <v>5</v>
      </c>
      <c r="N1512" s="258">
        <v>750</v>
      </c>
      <c r="O1512" s="259">
        <v>3</v>
      </c>
      <c r="P1512" s="260">
        <v>450</v>
      </c>
      <c r="Q1512" s="288">
        <v>1</v>
      </c>
      <c r="R1512" s="258">
        <v>150</v>
      </c>
      <c r="S1512" s="259">
        <v>1</v>
      </c>
      <c r="T1512" s="289">
        <v>150</v>
      </c>
      <c r="U1512" s="290"/>
      <c r="V1512" s="291"/>
    </row>
    <row r="1513" spans="1:22">
      <c r="A1513" s="216" t="s">
        <v>61</v>
      </c>
      <c r="B1513" s="312">
        <v>1040401000</v>
      </c>
      <c r="C1513" s="237" t="s">
        <v>631</v>
      </c>
      <c r="D1513" s="224"/>
      <c r="E1513" s="220" t="s">
        <v>1290</v>
      </c>
      <c r="F1513" s="221" t="s">
        <v>1291</v>
      </c>
      <c r="G1513" s="222" t="str">
        <f t="shared" si="23"/>
        <v>Colored Paper, Colored Paper, Assorted Color</v>
      </c>
      <c r="H1513" s="223"/>
      <c r="I1513" s="253">
        <v>1</v>
      </c>
      <c r="J1513" s="262" t="s">
        <v>1292</v>
      </c>
      <c r="K1513" s="263">
        <v>200</v>
      </c>
      <c r="L1513" s="256">
        <f>Table260616263656667686970717273747577787980818283757_34[[#This Row],[unit Price]]*Table260616263656667686970717273747577787980818283757_34[[#This Row],[TOTAL QUANTITY
(2021 Proposal)]]</f>
        <v>200</v>
      </c>
      <c r="M1513" s="266">
        <v>1</v>
      </c>
      <c r="N1513" s="258">
        <v>200</v>
      </c>
      <c r="O1513" s="267"/>
      <c r="P1513" s="260" t="s">
        <v>55</v>
      </c>
      <c r="Q1513" s="294"/>
      <c r="R1513" s="258" t="s">
        <v>55</v>
      </c>
      <c r="S1513" s="309"/>
      <c r="T1513" s="289" t="s">
        <v>55</v>
      </c>
      <c r="U1513" s="290"/>
      <c r="V1513" s="291"/>
    </row>
    <row r="1514" spans="1:22">
      <c r="A1514" s="216" t="s">
        <v>64</v>
      </c>
      <c r="B1514" s="312">
        <v>1040401000</v>
      </c>
      <c r="C1514" s="237" t="s">
        <v>631</v>
      </c>
      <c r="D1514" s="224"/>
      <c r="E1514" s="220" t="s">
        <v>1290</v>
      </c>
      <c r="F1514" s="221" t="s">
        <v>1291</v>
      </c>
      <c r="G1514" s="222" t="str">
        <f t="shared" si="23"/>
        <v>Colored Paper, Colored Paper, Assorted Color</v>
      </c>
      <c r="H1514" s="223"/>
      <c r="I1514" s="253">
        <v>4</v>
      </c>
      <c r="J1514" s="262" t="s">
        <v>1292</v>
      </c>
      <c r="K1514" s="263">
        <v>200</v>
      </c>
      <c r="L1514" s="256">
        <f>Table260616263656667686970717273747577787980818283757_34[[#This Row],[unit Price]]*Table260616263656667686970717273747577787980818283757_34[[#This Row],[TOTAL QUANTITY
(2021 Proposal)]]</f>
        <v>800</v>
      </c>
      <c r="M1514" s="257">
        <v>4</v>
      </c>
      <c r="N1514" s="258">
        <v>800</v>
      </c>
      <c r="O1514" s="259"/>
      <c r="P1514" s="260" t="s">
        <v>55</v>
      </c>
      <c r="Q1514" s="288"/>
      <c r="R1514" s="258" t="s">
        <v>55</v>
      </c>
      <c r="S1514" s="259"/>
      <c r="T1514" s="289" t="s">
        <v>55</v>
      </c>
      <c r="U1514" s="290"/>
      <c r="V1514" s="291"/>
    </row>
    <row r="1515" spans="1:22">
      <c r="A1515" s="216" t="s">
        <v>66</v>
      </c>
      <c r="B1515" s="312">
        <v>1040401000</v>
      </c>
      <c r="C1515" s="237" t="s">
        <v>631</v>
      </c>
      <c r="D1515" s="224"/>
      <c r="E1515" s="220" t="s">
        <v>1290</v>
      </c>
      <c r="F1515" s="221" t="s">
        <v>1291</v>
      </c>
      <c r="G1515" s="222" t="str">
        <f t="shared" si="23"/>
        <v>Colored Paper, Colored Paper, Assorted Color</v>
      </c>
      <c r="H1515" s="223">
        <v>0</v>
      </c>
      <c r="I1515" s="253">
        <v>2</v>
      </c>
      <c r="J1515" s="254" t="s">
        <v>1292</v>
      </c>
      <c r="K1515" s="261">
        <v>200</v>
      </c>
      <c r="L1515" s="256">
        <f>Table260616263656667686970717273747577787980818283757_34[[#This Row],[unit Price]]*Table260616263656667686970717273747577787980818283757_34[[#This Row],[TOTAL QUANTITY
(2021 Proposal)]]</f>
        <v>400</v>
      </c>
      <c r="M1515" s="257">
        <v>2</v>
      </c>
      <c r="N1515" s="258">
        <v>400</v>
      </c>
      <c r="O1515" s="259"/>
      <c r="P1515" s="260" t="s">
        <v>55</v>
      </c>
      <c r="Q1515" s="288"/>
      <c r="R1515" s="258" t="s">
        <v>55</v>
      </c>
      <c r="S1515" s="259"/>
      <c r="T1515" s="289" t="s">
        <v>55</v>
      </c>
      <c r="U1515" s="290"/>
      <c r="V1515" s="291"/>
    </row>
    <row r="1516" spans="1:22">
      <c r="A1516" s="216" t="s">
        <v>514</v>
      </c>
      <c r="B1516" s="312">
        <v>1040401000</v>
      </c>
      <c r="C1516" s="237" t="s">
        <v>631</v>
      </c>
      <c r="D1516" s="224"/>
      <c r="E1516" s="220" t="s">
        <v>1290</v>
      </c>
      <c r="F1516" s="221" t="s">
        <v>1291</v>
      </c>
      <c r="G1516" s="222" t="str">
        <f t="shared" si="23"/>
        <v>Colored Paper, Colored Paper, Assorted Color</v>
      </c>
      <c r="H1516" s="223"/>
      <c r="I1516" s="253">
        <v>4</v>
      </c>
      <c r="J1516" s="254" t="s">
        <v>1292</v>
      </c>
      <c r="K1516" s="261">
        <v>200</v>
      </c>
      <c r="L1516" s="256">
        <f>Table260616263656667686970717273747577787980818283757_34[[#This Row],[unit Price]]*Table260616263656667686970717273747577787980818283757_34[[#This Row],[TOTAL QUANTITY
(2021 Proposal)]]</f>
        <v>800</v>
      </c>
      <c r="M1516" s="257">
        <v>1</v>
      </c>
      <c r="N1516" s="258">
        <v>200</v>
      </c>
      <c r="O1516" s="259">
        <v>1</v>
      </c>
      <c r="P1516" s="260">
        <v>200</v>
      </c>
      <c r="Q1516" s="288">
        <v>1</v>
      </c>
      <c r="R1516" s="258">
        <v>200</v>
      </c>
      <c r="S1516" s="259">
        <v>1</v>
      </c>
      <c r="T1516" s="289">
        <v>200</v>
      </c>
      <c r="U1516" s="290"/>
      <c r="V1516" s="291"/>
    </row>
    <row r="1517" spans="1:22">
      <c r="A1517" s="216" t="s">
        <v>522</v>
      </c>
      <c r="B1517" s="312">
        <v>1040401000</v>
      </c>
      <c r="C1517" s="237" t="s">
        <v>631</v>
      </c>
      <c r="D1517" s="224"/>
      <c r="E1517" s="220" t="s">
        <v>1290</v>
      </c>
      <c r="F1517" s="221" t="s">
        <v>1291</v>
      </c>
      <c r="G1517" s="222" t="str">
        <f t="shared" si="23"/>
        <v>Colored Paper, Colored Paper, Assorted Color</v>
      </c>
      <c r="H1517" s="223"/>
      <c r="I1517" s="253">
        <v>10</v>
      </c>
      <c r="J1517" s="254" t="s">
        <v>1292</v>
      </c>
      <c r="K1517" s="261">
        <v>200</v>
      </c>
      <c r="L1517" s="256">
        <f>Table260616263656667686970717273747577787980818283757_34[[#This Row],[unit Price]]*Table260616263656667686970717273747577787980818283757_34[[#This Row],[TOTAL QUANTITY
(2021 Proposal)]]</f>
        <v>2000</v>
      </c>
      <c r="M1517" s="257">
        <v>5</v>
      </c>
      <c r="N1517" s="258">
        <v>1000</v>
      </c>
      <c r="O1517" s="259">
        <v>3</v>
      </c>
      <c r="P1517" s="260">
        <v>600</v>
      </c>
      <c r="Q1517" s="288">
        <v>1</v>
      </c>
      <c r="R1517" s="258">
        <v>200</v>
      </c>
      <c r="S1517" s="259">
        <v>1</v>
      </c>
      <c r="T1517" s="289">
        <v>200</v>
      </c>
      <c r="U1517" s="290"/>
      <c r="V1517" s="291"/>
    </row>
    <row r="1518" spans="1:22">
      <c r="A1518" s="216" t="s">
        <v>70</v>
      </c>
      <c r="B1518" s="312">
        <v>1040401000</v>
      </c>
      <c r="C1518" s="237" t="s">
        <v>631</v>
      </c>
      <c r="D1518" s="224"/>
      <c r="E1518" s="220" t="s">
        <v>1290</v>
      </c>
      <c r="F1518" s="221" t="s">
        <v>1291</v>
      </c>
      <c r="G1518" s="222" t="str">
        <f t="shared" si="23"/>
        <v>Colored Paper, Colored Paper, Assorted Color</v>
      </c>
      <c r="H1518" s="223"/>
      <c r="I1518" s="253">
        <v>1</v>
      </c>
      <c r="J1518" s="254" t="s">
        <v>1292</v>
      </c>
      <c r="K1518" s="261">
        <v>200</v>
      </c>
      <c r="L1518" s="256">
        <f>Table260616263656667686970717273747577787980818283757_34[[#This Row],[unit Price]]*Table260616263656667686970717273747577787980818283757_34[[#This Row],[TOTAL QUANTITY
(2021 Proposal)]]</f>
        <v>200</v>
      </c>
      <c r="M1518" s="257">
        <v>1</v>
      </c>
      <c r="N1518" s="258">
        <v>200</v>
      </c>
      <c r="O1518" s="259"/>
      <c r="P1518" s="260" t="s">
        <v>55</v>
      </c>
      <c r="Q1518" s="288"/>
      <c r="R1518" s="258" t="s">
        <v>55</v>
      </c>
      <c r="S1518" s="259"/>
      <c r="T1518" s="289" t="s">
        <v>55</v>
      </c>
      <c r="U1518" s="290"/>
      <c r="V1518" s="291"/>
    </row>
    <row r="1519" spans="1:22">
      <c r="A1519" s="216" t="s">
        <v>33</v>
      </c>
      <c r="B1519" s="312">
        <v>1040401000</v>
      </c>
      <c r="C1519" s="237" t="s">
        <v>631</v>
      </c>
      <c r="D1519" s="224"/>
      <c r="E1519" s="220" t="s">
        <v>1290</v>
      </c>
      <c r="F1519" s="221" t="s">
        <v>1291</v>
      </c>
      <c r="G1519" s="222" t="str">
        <f t="shared" si="23"/>
        <v>Colored Paper, Colored Paper, Assorted Color</v>
      </c>
      <c r="H1519" s="223"/>
      <c r="I1519" s="253">
        <v>1</v>
      </c>
      <c r="J1519" s="254" t="s">
        <v>1292</v>
      </c>
      <c r="K1519" s="261">
        <v>200</v>
      </c>
      <c r="L1519" s="256">
        <f>Table260616263656667686970717273747577787980818283757_34[[#This Row],[unit Price]]*Table260616263656667686970717273747577787980818283757_34[[#This Row],[TOTAL QUANTITY
(2021 Proposal)]]</f>
        <v>200</v>
      </c>
      <c r="M1519" s="257">
        <v>1</v>
      </c>
      <c r="N1519" s="258">
        <v>200</v>
      </c>
      <c r="O1519" s="259"/>
      <c r="P1519" s="260" t="s">
        <v>55</v>
      </c>
      <c r="Q1519" s="288"/>
      <c r="R1519" s="258" t="s">
        <v>55</v>
      </c>
      <c r="S1519" s="259"/>
      <c r="T1519" s="289" t="s">
        <v>55</v>
      </c>
      <c r="U1519" s="290"/>
      <c r="V1519" s="291"/>
    </row>
    <row r="1520" spans="1:22">
      <c r="A1520" s="216" t="s">
        <v>63</v>
      </c>
      <c r="B1520" s="312">
        <v>1040401000</v>
      </c>
      <c r="C1520" s="237" t="s">
        <v>631</v>
      </c>
      <c r="D1520" s="224"/>
      <c r="E1520" s="220" t="s">
        <v>1290</v>
      </c>
      <c r="F1520" s="221" t="s">
        <v>1293</v>
      </c>
      <c r="G1520" s="222" t="str">
        <f t="shared" si="23"/>
        <v>Colored Paper, Colored Paper, Blue</v>
      </c>
      <c r="H1520" s="227"/>
      <c r="I1520" s="268">
        <v>20</v>
      </c>
      <c r="J1520" s="269" t="s">
        <v>1292</v>
      </c>
      <c r="K1520" s="270">
        <v>100</v>
      </c>
      <c r="L1520" s="256">
        <f>Table260616263656667686970717273747577787980818283757_34[[#This Row],[unit Price]]*Table260616263656667686970717273747577787980818283757_34[[#This Row],[TOTAL QUANTITY
(2021 Proposal)]]</f>
        <v>2000</v>
      </c>
      <c r="M1520" s="271">
        <v>5</v>
      </c>
      <c r="N1520" s="258">
        <v>500</v>
      </c>
      <c r="O1520" s="272">
        <v>5</v>
      </c>
      <c r="P1520" s="260">
        <v>500</v>
      </c>
      <c r="Q1520" s="296">
        <v>5</v>
      </c>
      <c r="R1520" s="258">
        <v>500</v>
      </c>
      <c r="S1520" s="272">
        <v>5</v>
      </c>
      <c r="T1520" s="289">
        <v>500</v>
      </c>
      <c r="U1520" s="290"/>
      <c r="V1520" s="291"/>
    </row>
    <row r="1521" spans="1:22">
      <c r="A1521" s="216" t="s">
        <v>514</v>
      </c>
      <c r="B1521" s="312">
        <v>1040401000</v>
      </c>
      <c r="C1521" s="237" t="s">
        <v>631</v>
      </c>
      <c r="D1521" s="224"/>
      <c r="E1521" s="220" t="s">
        <v>1290</v>
      </c>
      <c r="F1521" s="221" t="s">
        <v>1293</v>
      </c>
      <c r="G1521" s="222" t="str">
        <f t="shared" si="23"/>
        <v>Colored Paper, Colored Paper, Blue</v>
      </c>
      <c r="H1521" s="223"/>
      <c r="I1521" s="253">
        <v>4</v>
      </c>
      <c r="J1521" s="254" t="s">
        <v>1292</v>
      </c>
      <c r="K1521" s="261">
        <v>100</v>
      </c>
      <c r="L1521" s="256">
        <f>Table260616263656667686970717273747577787980818283757_34[[#This Row],[unit Price]]*Table260616263656667686970717273747577787980818283757_34[[#This Row],[TOTAL QUANTITY
(2021 Proposal)]]</f>
        <v>400</v>
      </c>
      <c r="M1521" s="257">
        <v>1</v>
      </c>
      <c r="N1521" s="258">
        <v>100</v>
      </c>
      <c r="O1521" s="259">
        <v>1</v>
      </c>
      <c r="P1521" s="260">
        <v>100</v>
      </c>
      <c r="Q1521" s="288">
        <v>1</v>
      </c>
      <c r="R1521" s="258">
        <v>100</v>
      </c>
      <c r="S1521" s="259">
        <v>1</v>
      </c>
      <c r="T1521" s="289">
        <v>100</v>
      </c>
      <c r="U1521" s="290"/>
      <c r="V1521" s="291"/>
    </row>
    <row r="1522" spans="1:22">
      <c r="A1522" s="216" t="s">
        <v>522</v>
      </c>
      <c r="B1522" s="312">
        <v>1040401000</v>
      </c>
      <c r="C1522" s="237" t="s">
        <v>631</v>
      </c>
      <c r="D1522" s="224"/>
      <c r="E1522" s="220" t="s">
        <v>1290</v>
      </c>
      <c r="F1522" s="221" t="s">
        <v>1293</v>
      </c>
      <c r="G1522" s="222" t="str">
        <f t="shared" si="23"/>
        <v>Colored Paper, Colored Paper, Blue</v>
      </c>
      <c r="H1522" s="223"/>
      <c r="I1522" s="253">
        <v>10</v>
      </c>
      <c r="J1522" s="254" t="s">
        <v>1292</v>
      </c>
      <c r="K1522" s="261">
        <v>100</v>
      </c>
      <c r="L1522" s="256">
        <f>Table260616263656667686970717273747577787980818283757_34[[#This Row],[unit Price]]*Table260616263656667686970717273747577787980818283757_34[[#This Row],[TOTAL QUANTITY
(2021 Proposal)]]</f>
        <v>1000</v>
      </c>
      <c r="M1522" s="257">
        <v>5</v>
      </c>
      <c r="N1522" s="258">
        <v>500</v>
      </c>
      <c r="O1522" s="259">
        <v>3</v>
      </c>
      <c r="P1522" s="260">
        <v>300</v>
      </c>
      <c r="Q1522" s="288">
        <v>1</v>
      </c>
      <c r="R1522" s="258">
        <v>100</v>
      </c>
      <c r="S1522" s="259">
        <v>1</v>
      </c>
      <c r="T1522" s="289">
        <v>100</v>
      </c>
      <c r="U1522" s="290"/>
      <c r="V1522" s="291"/>
    </row>
    <row r="1523" spans="1:22">
      <c r="A1523" s="216" t="s">
        <v>63</v>
      </c>
      <c r="B1523" s="312">
        <v>1040401000</v>
      </c>
      <c r="C1523" s="237" t="s">
        <v>631</v>
      </c>
      <c r="D1523" s="224"/>
      <c r="E1523" s="220" t="s">
        <v>1290</v>
      </c>
      <c r="F1523" s="221" t="s">
        <v>1294</v>
      </c>
      <c r="G1523" s="222" t="str">
        <f t="shared" si="23"/>
        <v>Colored Paper, Colored Paper, Pink</v>
      </c>
      <c r="H1523" s="227"/>
      <c r="I1523" s="268">
        <v>20</v>
      </c>
      <c r="J1523" s="269" t="s">
        <v>1292</v>
      </c>
      <c r="K1523" s="270">
        <v>100</v>
      </c>
      <c r="L1523" s="256">
        <f>Table260616263656667686970717273747577787980818283757_34[[#This Row],[unit Price]]*Table260616263656667686970717273747577787980818283757_34[[#This Row],[TOTAL QUANTITY
(2021 Proposal)]]</f>
        <v>2000</v>
      </c>
      <c r="M1523" s="271">
        <v>5</v>
      </c>
      <c r="N1523" s="258">
        <v>500</v>
      </c>
      <c r="O1523" s="272">
        <v>5</v>
      </c>
      <c r="P1523" s="260">
        <v>500</v>
      </c>
      <c r="Q1523" s="296">
        <v>5</v>
      </c>
      <c r="R1523" s="258">
        <v>500</v>
      </c>
      <c r="S1523" s="272">
        <v>5</v>
      </c>
      <c r="T1523" s="289">
        <v>500</v>
      </c>
      <c r="U1523" s="290"/>
      <c r="V1523" s="291"/>
    </row>
    <row r="1524" spans="1:22">
      <c r="A1524" s="216" t="s">
        <v>514</v>
      </c>
      <c r="B1524" s="312">
        <v>1040401000</v>
      </c>
      <c r="C1524" s="237" t="s">
        <v>631</v>
      </c>
      <c r="D1524" s="224"/>
      <c r="E1524" s="220" t="s">
        <v>1290</v>
      </c>
      <c r="F1524" s="221" t="s">
        <v>1294</v>
      </c>
      <c r="G1524" s="222" t="str">
        <f t="shared" si="23"/>
        <v>Colored Paper, Colored Paper, Pink</v>
      </c>
      <c r="H1524" s="223"/>
      <c r="I1524" s="253">
        <v>4</v>
      </c>
      <c r="J1524" s="254" t="s">
        <v>1292</v>
      </c>
      <c r="K1524" s="261">
        <v>100</v>
      </c>
      <c r="L1524" s="256">
        <f>Table260616263656667686970717273747577787980818283757_34[[#This Row],[unit Price]]*Table260616263656667686970717273747577787980818283757_34[[#This Row],[TOTAL QUANTITY
(2021 Proposal)]]</f>
        <v>400</v>
      </c>
      <c r="M1524" s="257">
        <v>1</v>
      </c>
      <c r="N1524" s="258">
        <v>100</v>
      </c>
      <c r="O1524" s="259">
        <v>1</v>
      </c>
      <c r="P1524" s="260">
        <v>100</v>
      </c>
      <c r="Q1524" s="288">
        <v>1</v>
      </c>
      <c r="R1524" s="258">
        <v>100</v>
      </c>
      <c r="S1524" s="259">
        <v>1</v>
      </c>
      <c r="T1524" s="289">
        <v>100</v>
      </c>
      <c r="U1524" s="290"/>
      <c r="V1524" s="291"/>
    </row>
    <row r="1525" spans="1:22">
      <c r="A1525" s="216" t="s">
        <v>522</v>
      </c>
      <c r="B1525" s="312">
        <v>1040401000</v>
      </c>
      <c r="C1525" s="237" t="s">
        <v>631</v>
      </c>
      <c r="D1525" s="224"/>
      <c r="E1525" s="220" t="s">
        <v>1290</v>
      </c>
      <c r="F1525" s="221" t="s">
        <v>1294</v>
      </c>
      <c r="G1525" s="222" t="str">
        <f t="shared" si="23"/>
        <v>Colored Paper, Colored Paper, Pink</v>
      </c>
      <c r="H1525" s="223"/>
      <c r="I1525" s="253">
        <v>10</v>
      </c>
      <c r="J1525" s="254" t="s">
        <v>1292</v>
      </c>
      <c r="K1525" s="261">
        <v>100</v>
      </c>
      <c r="L1525" s="256">
        <f>Table260616263656667686970717273747577787980818283757_34[[#This Row],[unit Price]]*Table260616263656667686970717273747577787980818283757_34[[#This Row],[TOTAL QUANTITY
(2021 Proposal)]]</f>
        <v>1000</v>
      </c>
      <c r="M1525" s="257">
        <v>5</v>
      </c>
      <c r="N1525" s="258">
        <v>500</v>
      </c>
      <c r="O1525" s="259">
        <v>3</v>
      </c>
      <c r="P1525" s="260">
        <v>300</v>
      </c>
      <c r="Q1525" s="288">
        <v>1</v>
      </c>
      <c r="R1525" s="258">
        <v>100</v>
      </c>
      <c r="S1525" s="259">
        <v>1</v>
      </c>
      <c r="T1525" s="289">
        <v>100</v>
      </c>
      <c r="U1525" s="290"/>
      <c r="V1525" s="291"/>
    </row>
    <row r="1526" spans="1:22">
      <c r="A1526" s="216" t="s">
        <v>63</v>
      </c>
      <c r="B1526" s="312">
        <v>1040401000</v>
      </c>
      <c r="C1526" s="237" t="s">
        <v>631</v>
      </c>
      <c r="D1526" s="224"/>
      <c r="E1526" s="220" t="s">
        <v>1290</v>
      </c>
      <c r="F1526" s="221" t="s">
        <v>1295</v>
      </c>
      <c r="G1526" s="222" t="str">
        <f t="shared" si="23"/>
        <v>Colored Paper, Colored Paper, Red</v>
      </c>
      <c r="H1526" s="227"/>
      <c r="I1526" s="268">
        <v>2</v>
      </c>
      <c r="J1526" s="269" t="s">
        <v>1292</v>
      </c>
      <c r="K1526" s="270">
        <v>100</v>
      </c>
      <c r="L1526" s="256">
        <f>Table260616263656667686970717273747577787980818283757_34[[#This Row],[unit Price]]*Table260616263656667686970717273747577787980818283757_34[[#This Row],[TOTAL QUANTITY
(2021 Proposal)]]</f>
        <v>200</v>
      </c>
      <c r="M1526" s="271">
        <v>2</v>
      </c>
      <c r="N1526" s="258">
        <v>200</v>
      </c>
      <c r="O1526" s="272"/>
      <c r="P1526" s="260" t="s">
        <v>55</v>
      </c>
      <c r="Q1526" s="296"/>
      <c r="R1526" s="258" t="s">
        <v>55</v>
      </c>
      <c r="S1526" s="272"/>
      <c r="T1526" s="289" t="s">
        <v>55</v>
      </c>
      <c r="U1526" s="290"/>
      <c r="V1526" s="291"/>
    </row>
    <row r="1527" spans="1:22">
      <c r="A1527" s="216" t="s">
        <v>514</v>
      </c>
      <c r="B1527" s="312">
        <v>1040401000</v>
      </c>
      <c r="C1527" s="237" t="s">
        <v>631</v>
      </c>
      <c r="D1527" s="224"/>
      <c r="E1527" s="220" t="s">
        <v>1290</v>
      </c>
      <c r="F1527" s="221" t="s">
        <v>1295</v>
      </c>
      <c r="G1527" s="222" t="str">
        <f t="shared" si="23"/>
        <v>Colored Paper, Colored Paper, Red</v>
      </c>
      <c r="H1527" s="223"/>
      <c r="I1527" s="253">
        <v>4</v>
      </c>
      <c r="J1527" s="254" t="s">
        <v>1292</v>
      </c>
      <c r="K1527" s="261">
        <v>100</v>
      </c>
      <c r="L1527" s="256">
        <f>Table260616263656667686970717273747577787980818283757_34[[#This Row],[unit Price]]*Table260616263656667686970717273747577787980818283757_34[[#This Row],[TOTAL QUANTITY
(2021 Proposal)]]</f>
        <v>400</v>
      </c>
      <c r="M1527" s="257">
        <v>1</v>
      </c>
      <c r="N1527" s="258">
        <v>100</v>
      </c>
      <c r="O1527" s="259">
        <v>1</v>
      </c>
      <c r="P1527" s="260">
        <v>100</v>
      </c>
      <c r="Q1527" s="288">
        <v>1</v>
      </c>
      <c r="R1527" s="258">
        <v>100</v>
      </c>
      <c r="S1527" s="259">
        <v>1</v>
      </c>
      <c r="T1527" s="289">
        <v>100</v>
      </c>
      <c r="U1527" s="290"/>
      <c r="V1527" s="291"/>
    </row>
    <row r="1528" spans="1:22">
      <c r="A1528" s="216" t="s">
        <v>522</v>
      </c>
      <c r="B1528" s="312">
        <v>1040401000</v>
      </c>
      <c r="C1528" s="237" t="s">
        <v>631</v>
      </c>
      <c r="D1528" s="224"/>
      <c r="E1528" s="220" t="s">
        <v>1290</v>
      </c>
      <c r="F1528" s="221" t="s">
        <v>1295</v>
      </c>
      <c r="G1528" s="222" t="str">
        <f t="shared" si="23"/>
        <v>Colored Paper, Colored Paper, Red</v>
      </c>
      <c r="H1528" s="223"/>
      <c r="I1528" s="253">
        <v>10</v>
      </c>
      <c r="J1528" s="254" t="s">
        <v>1292</v>
      </c>
      <c r="K1528" s="261">
        <v>100</v>
      </c>
      <c r="L1528" s="256">
        <f>Table260616263656667686970717273747577787980818283757_34[[#This Row],[unit Price]]*Table260616263656667686970717273747577787980818283757_34[[#This Row],[TOTAL QUANTITY
(2021 Proposal)]]</f>
        <v>1000</v>
      </c>
      <c r="M1528" s="257">
        <v>5</v>
      </c>
      <c r="N1528" s="258">
        <v>500</v>
      </c>
      <c r="O1528" s="259">
        <v>3</v>
      </c>
      <c r="P1528" s="260">
        <v>300</v>
      </c>
      <c r="Q1528" s="288">
        <v>1</v>
      </c>
      <c r="R1528" s="258">
        <v>100</v>
      </c>
      <c r="S1528" s="259">
        <v>1</v>
      </c>
      <c r="T1528" s="289">
        <v>100</v>
      </c>
      <c r="U1528" s="290"/>
      <c r="V1528" s="291"/>
    </row>
    <row r="1529" spans="1:22">
      <c r="A1529" s="216" t="s">
        <v>522</v>
      </c>
      <c r="B1529" s="312">
        <v>1040401000</v>
      </c>
      <c r="C1529" s="237" t="s">
        <v>631</v>
      </c>
      <c r="D1529" s="224"/>
      <c r="E1529" s="220" t="s">
        <v>1296</v>
      </c>
      <c r="F1529" s="221" t="s">
        <v>1297</v>
      </c>
      <c r="G1529" s="222" t="str">
        <f t="shared" si="23"/>
        <v>Cork Board, Cork Board  ½ Size</v>
      </c>
      <c r="H1529" s="223"/>
      <c r="I1529" s="253">
        <v>2</v>
      </c>
      <c r="J1529" s="254" t="s">
        <v>576</v>
      </c>
      <c r="K1529" s="261">
        <v>5</v>
      </c>
      <c r="L1529" s="256">
        <f>Table260616263656667686970717273747577787980818283757_34[[#This Row],[unit Price]]*Table260616263656667686970717273747577787980818283757_34[[#This Row],[TOTAL QUANTITY
(2021 Proposal)]]</f>
        <v>10</v>
      </c>
      <c r="M1529" s="257">
        <v>2</v>
      </c>
      <c r="N1529" s="258"/>
      <c r="O1529" s="259"/>
      <c r="P1529" s="260" t="s">
        <v>55</v>
      </c>
      <c r="Q1529" s="288"/>
      <c r="R1529" s="258" t="s">
        <v>55</v>
      </c>
      <c r="S1529" s="259"/>
      <c r="T1529" s="289" t="s">
        <v>55</v>
      </c>
      <c r="U1529" s="290"/>
      <c r="V1529" s="291"/>
    </row>
    <row r="1530" spans="1:22">
      <c r="A1530" s="216" t="s">
        <v>33</v>
      </c>
      <c r="B1530" s="312">
        <v>1040401000</v>
      </c>
      <c r="C1530" s="237" t="s">
        <v>631</v>
      </c>
      <c r="D1530" s="224"/>
      <c r="E1530" s="220" t="s">
        <v>1296</v>
      </c>
      <c r="F1530" s="221" t="s">
        <v>1297</v>
      </c>
      <c r="G1530" s="222" t="str">
        <f t="shared" si="23"/>
        <v>Cork Board, Cork Board  ½ Size</v>
      </c>
      <c r="H1530" s="223"/>
      <c r="I1530" s="253">
        <v>1</v>
      </c>
      <c r="J1530" s="254" t="s">
        <v>576</v>
      </c>
      <c r="K1530" s="261">
        <v>5</v>
      </c>
      <c r="L1530" s="256">
        <f>Table260616263656667686970717273747577787980818283757_34[[#This Row],[unit Price]]*Table260616263656667686970717273747577787980818283757_34[[#This Row],[TOTAL QUANTITY
(2021 Proposal)]]</f>
        <v>5</v>
      </c>
      <c r="M1530" s="257">
        <v>1</v>
      </c>
      <c r="N1530" s="258">
        <v>5</v>
      </c>
      <c r="O1530" s="259"/>
      <c r="P1530" s="260" t="s">
        <v>55</v>
      </c>
      <c r="Q1530" s="288"/>
      <c r="R1530" s="258" t="s">
        <v>55</v>
      </c>
      <c r="S1530" s="259"/>
      <c r="T1530" s="289" t="s">
        <v>55</v>
      </c>
      <c r="U1530" s="290"/>
      <c r="V1530" s="291"/>
    </row>
    <row r="1531" spans="1:22">
      <c r="A1531" s="216" t="s">
        <v>56</v>
      </c>
      <c r="B1531" s="312">
        <v>1040401000</v>
      </c>
      <c r="C1531" s="237" t="s">
        <v>631</v>
      </c>
      <c r="D1531" s="224"/>
      <c r="E1531" s="220" t="s">
        <v>1298</v>
      </c>
      <c r="F1531" s="221" t="s">
        <v>1299</v>
      </c>
      <c r="G1531" s="222" t="str">
        <f t="shared" si="23"/>
        <v>Correctional Tape, Correction Tape, 12mx5mm</v>
      </c>
      <c r="H1531" s="223"/>
      <c r="I1531" s="253">
        <v>12</v>
      </c>
      <c r="J1531" s="254" t="s">
        <v>576</v>
      </c>
      <c r="K1531" s="261">
        <v>35</v>
      </c>
      <c r="L1531" s="256">
        <f>Table260616263656667686970717273747577787980818283757_34[[#This Row],[unit Price]]*Table260616263656667686970717273747577787980818283757_34[[#This Row],[TOTAL QUANTITY
(2021 Proposal)]]</f>
        <v>420</v>
      </c>
      <c r="M1531" s="257">
        <v>3</v>
      </c>
      <c r="N1531" s="258">
        <v>105</v>
      </c>
      <c r="O1531" s="259">
        <v>3</v>
      </c>
      <c r="P1531" s="260">
        <v>105</v>
      </c>
      <c r="Q1531" s="288">
        <v>3</v>
      </c>
      <c r="R1531" s="258">
        <v>105</v>
      </c>
      <c r="S1531" s="259">
        <v>3</v>
      </c>
      <c r="T1531" s="289">
        <v>105</v>
      </c>
      <c r="U1531" s="290"/>
      <c r="V1531" s="291"/>
    </row>
    <row r="1532" spans="1:22">
      <c r="A1532" s="216" t="s">
        <v>57</v>
      </c>
      <c r="B1532" s="312">
        <v>1040401000</v>
      </c>
      <c r="C1532" s="237" t="s">
        <v>631</v>
      </c>
      <c r="D1532" s="224"/>
      <c r="E1532" s="220" t="s">
        <v>1298</v>
      </c>
      <c r="F1532" s="221" t="s">
        <v>1299</v>
      </c>
      <c r="G1532" s="222" t="str">
        <f t="shared" si="23"/>
        <v>Correctional Tape, Correction Tape, 12mx5mm</v>
      </c>
      <c r="H1532" s="223">
        <v>3</v>
      </c>
      <c r="I1532" s="253">
        <v>12</v>
      </c>
      <c r="J1532" s="254" t="s">
        <v>576</v>
      </c>
      <c r="K1532" s="261">
        <v>35</v>
      </c>
      <c r="L1532" s="256">
        <f>Table260616263656667686970717273747577787980818283757_34[[#This Row],[unit Price]]*Table260616263656667686970717273747577787980818283757_34[[#This Row],[TOTAL QUANTITY
(2021 Proposal)]]</f>
        <v>420</v>
      </c>
      <c r="M1532" s="257">
        <v>3</v>
      </c>
      <c r="N1532" s="258">
        <v>105</v>
      </c>
      <c r="O1532" s="259">
        <v>3</v>
      </c>
      <c r="P1532" s="260">
        <v>105</v>
      </c>
      <c r="Q1532" s="288">
        <v>3</v>
      </c>
      <c r="R1532" s="258">
        <v>105</v>
      </c>
      <c r="S1532" s="259">
        <v>3</v>
      </c>
      <c r="T1532" s="289">
        <v>105</v>
      </c>
      <c r="U1532" s="290"/>
      <c r="V1532" s="291"/>
    </row>
    <row r="1533" spans="1:22">
      <c r="A1533" s="216" t="s">
        <v>58</v>
      </c>
      <c r="B1533" s="312">
        <v>1040401000</v>
      </c>
      <c r="C1533" s="237" t="s">
        <v>631</v>
      </c>
      <c r="D1533" s="224"/>
      <c r="E1533" s="220" t="s">
        <v>1298</v>
      </c>
      <c r="F1533" s="221" t="s">
        <v>1299</v>
      </c>
      <c r="G1533" s="222" t="str">
        <f t="shared" si="23"/>
        <v>Correctional Tape, Correction Tape, 12mx5mm</v>
      </c>
      <c r="H1533" s="223"/>
      <c r="I1533" s="253">
        <v>9</v>
      </c>
      <c r="J1533" s="254" t="s">
        <v>576</v>
      </c>
      <c r="K1533" s="261">
        <v>35</v>
      </c>
      <c r="L1533" s="256">
        <f>Table260616263656667686970717273747577787980818283757_34[[#This Row],[unit Price]]*Table260616263656667686970717273747577787980818283757_34[[#This Row],[TOTAL QUANTITY
(2021 Proposal)]]</f>
        <v>315</v>
      </c>
      <c r="M1533" s="257">
        <v>3</v>
      </c>
      <c r="N1533" s="258">
        <v>105</v>
      </c>
      <c r="O1533" s="259"/>
      <c r="P1533" s="260" t="s">
        <v>55</v>
      </c>
      <c r="Q1533" s="288"/>
      <c r="R1533" s="258" t="s">
        <v>55</v>
      </c>
      <c r="S1533" s="259"/>
      <c r="T1533" s="289" t="s">
        <v>55</v>
      </c>
      <c r="U1533" s="290"/>
      <c r="V1533" s="291"/>
    </row>
    <row r="1534" spans="1:22">
      <c r="A1534" s="216" t="s">
        <v>510</v>
      </c>
      <c r="B1534" s="312">
        <v>1040401000</v>
      </c>
      <c r="C1534" s="237" t="s">
        <v>631</v>
      </c>
      <c r="D1534" s="224"/>
      <c r="E1534" s="220" t="s">
        <v>1298</v>
      </c>
      <c r="F1534" s="221" t="s">
        <v>1299</v>
      </c>
      <c r="G1534" s="222" t="str">
        <f t="shared" si="23"/>
        <v>Correctional Tape, Correction Tape, 12mx5mm</v>
      </c>
      <c r="H1534" s="223"/>
      <c r="I1534" s="253">
        <v>24</v>
      </c>
      <c r="J1534" s="254" t="s">
        <v>576</v>
      </c>
      <c r="K1534" s="261">
        <v>35</v>
      </c>
      <c r="L1534" s="256">
        <f>Table260616263656667686970717273747577787980818283757_34[[#This Row],[unit Price]]*Table260616263656667686970717273747577787980818283757_34[[#This Row],[TOTAL QUANTITY
(2021 Proposal)]]</f>
        <v>840</v>
      </c>
      <c r="M1534" s="257">
        <v>6</v>
      </c>
      <c r="N1534" s="258">
        <v>210</v>
      </c>
      <c r="O1534" s="259">
        <v>6</v>
      </c>
      <c r="P1534" s="260">
        <v>210</v>
      </c>
      <c r="Q1534" s="288">
        <v>6</v>
      </c>
      <c r="R1534" s="258">
        <v>210</v>
      </c>
      <c r="S1534" s="259">
        <v>6</v>
      </c>
      <c r="T1534" s="289">
        <v>210</v>
      </c>
      <c r="U1534" s="290"/>
      <c r="V1534" s="291"/>
    </row>
    <row r="1535" spans="1:22">
      <c r="A1535" s="216" t="s">
        <v>64</v>
      </c>
      <c r="B1535" s="312">
        <v>1040401000</v>
      </c>
      <c r="C1535" s="237" t="s">
        <v>631</v>
      </c>
      <c r="D1535" s="224"/>
      <c r="E1535" s="220" t="s">
        <v>1298</v>
      </c>
      <c r="F1535" s="221" t="s">
        <v>1299</v>
      </c>
      <c r="G1535" s="222" t="str">
        <f t="shared" si="23"/>
        <v>Correctional Tape, Correction Tape, 12mx5mm</v>
      </c>
      <c r="H1535" s="223"/>
      <c r="I1535" s="253">
        <v>4</v>
      </c>
      <c r="J1535" s="262" t="s">
        <v>576</v>
      </c>
      <c r="K1535" s="263">
        <v>35</v>
      </c>
      <c r="L1535" s="256">
        <f>Table260616263656667686970717273747577787980818283757_34[[#This Row],[unit Price]]*Table260616263656667686970717273747577787980818283757_34[[#This Row],[TOTAL QUANTITY
(2021 Proposal)]]</f>
        <v>140</v>
      </c>
      <c r="M1535" s="257">
        <v>1</v>
      </c>
      <c r="N1535" s="258">
        <v>35</v>
      </c>
      <c r="O1535" s="259">
        <v>1</v>
      </c>
      <c r="P1535" s="260">
        <v>35</v>
      </c>
      <c r="Q1535" s="288">
        <v>1</v>
      </c>
      <c r="R1535" s="258">
        <v>35</v>
      </c>
      <c r="S1535" s="259">
        <v>1</v>
      </c>
      <c r="T1535" s="289">
        <v>35</v>
      </c>
      <c r="U1535" s="290"/>
      <c r="V1535" s="291"/>
    </row>
    <row r="1536" spans="1:22">
      <c r="A1536" s="216" t="s">
        <v>66</v>
      </c>
      <c r="B1536" s="312">
        <v>1040401000</v>
      </c>
      <c r="C1536" s="237" t="s">
        <v>631</v>
      </c>
      <c r="D1536" s="224"/>
      <c r="E1536" s="220" t="s">
        <v>1298</v>
      </c>
      <c r="F1536" s="221" t="s">
        <v>1299</v>
      </c>
      <c r="G1536" s="222" t="str">
        <f t="shared" si="23"/>
        <v>Correctional Tape, Correction Tape, 12mx5mm</v>
      </c>
      <c r="H1536" s="223">
        <v>1</v>
      </c>
      <c r="I1536" s="253">
        <v>2</v>
      </c>
      <c r="J1536" s="254" t="s">
        <v>576</v>
      </c>
      <c r="K1536" s="261">
        <v>35</v>
      </c>
      <c r="L1536" s="256">
        <f>Table260616263656667686970717273747577787980818283757_34[[#This Row],[unit Price]]*Table260616263656667686970717273747577787980818283757_34[[#This Row],[TOTAL QUANTITY
(2021 Proposal)]]</f>
        <v>70</v>
      </c>
      <c r="M1536" s="257">
        <v>2</v>
      </c>
      <c r="N1536" s="258">
        <v>70</v>
      </c>
      <c r="O1536" s="259"/>
      <c r="P1536" s="260" t="s">
        <v>55</v>
      </c>
      <c r="Q1536" s="288"/>
      <c r="R1536" s="258" t="s">
        <v>55</v>
      </c>
      <c r="S1536" s="259"/>
      <c r="T1536" s="289" t="s">
        <v>55</v>
      </c>
      <c r="U1536" s="290"/>
      <c r="V1536" s="291"/>
    </row>
    <row r="1537" spans="1:22">
      <c r="A1537" s="216" t="s">
        <v>514</v>
      </c>
      <c r="B1537" s="312">
        <v>1040401000</v>
      </c>
      <c r="C1537" s="237" t="s">
        <v>631</v>
      </c>
      <c r="D1537" s="224"/>
      <c r="E1537" s="220" t="s">
        <v>1298</v>
      </c>
      <c r="F1537" s="221" t="s">
        <v>1299</v>
      </c>
      <c r="G1537" s="222" t="str">
        <f t="shared" si="23"/>
        <v>Correctional Tape, Correction Tape, 12mx5mm</v>
      </c>
      <c r="H1537" s="223"/>
      <c r="I1537" s="253">
        <v>12</v>
      </c>
      <c r="J1537" s="254" t="s">
        <v>576</v>
      </c>
      <c r="K1537" s="261">
        <v>35</v>
      </c>
      <c r="L1537" s="256">
        <f>Table260616263656667686970717273747577787980818283757_34[[#This Row],[unit Price]]*Table260616263656667686970717273747577787980818283757_34[[#This Row],[TOTAL QUANTITY
(2021 Proposal)]]</f>
        <v>420</v>
      </c>
      <c r="M1537" s="257">
        <v>3</v>
      </c>
      <c r="N1537" s="258">
        <v>105</v>
      </c>
      <c r="O1537" s="259">
        <v>3</v>
      </c>
      <c r="P1537" s="260">
        <v>105</v>
      </c>
      <c r="Q1537" s="288">
        <v>3</v>
      </c>
      <c r="R1537" s="258">
        <v>105</v>
      </c>
      <c r="S1537" s="259">
        <v>3</v>
      </c>
      <c r="T1537" s="289">
        <v>105</v>
      </c>
      <c r="U1537" s="290"/>
      <c r="V1537" s="291"/>
    </row>
    <row r="1538" spans="1:22">
      <c r="A1538" s="216" t="s">
        <v>533</v>
      </c>
      <c r="B1538" s="312">
        <v>1040401000</v>
      </c>
      <c r="C1538" s="237" t="s">
        <v>631</v>
      </c>
      <c r="D1538" s="224"/>
      <c r="E1538" s="220" t="s">
        <v>1298</v>
      </c>
      <c r="F1538" s="221" t="s">
        <v>1299</v>
      </c>
      <c r="G1538" s="222" t="str">
        <f t="shared" si="23"/>
        <v>Correctional Tape, Correction Tape, 12mx5mm</v>
      </c>
      <c r="H1538" s="223"/>
      <c r="I1538" s="253">
        <v>4</v>
      </c>
      <c r="J1538" s="254" t="s">
        <v>576</v>
      </c>
      <c r="K1538" s="261">
        <v>35</v>
      </c>
      <c r="L1538" s="256">
        <f>Table260616263656667686970717273747577787980818283757_34[[#This Row],[unit Price]]*Table260616263656667686970717273747577787980818283757_34[[#This Row],[TOTAL QUANTITY
(2021 Proposal)]]</f>
        <v>140</v>
      </c>
      <c r="M1538" s="257">
        <v>1</v>
      </c>
      <c r="N1538" s="258">
        <v>35</v>
      </c>
      <c r="O1538" s="259">
        <v>1</v>
      </c>
      <c r="P1538" s="260">
        <v>35</v>
      </c>
      <c r="Q1538" s="288"/>
      <c r="R1538" s="258" t="s">
        <v>55</v>
      </c>
      <c r="S1538" s="259">
        <v>2</v>
      </c>
      <c r="T1538" s="289">
        <v>70</v>
      </c>
      <c r="U1538" s="290"/>
      <c r="V1538" s="291"/>
    </row>
    <row r="1539" spans="1:22">
      <c r="A1539" s="216" t="s">
        <v>522</v>
      </c>
      <c r="B1539" s="312">
        <v>1040401000</v>
      </c>
      <c r="C1539" s="237" t="s">
        <v>631</v>
      </c>
      <c r="D1539" s="224"/>
      <c r="E1539" s="220" t="s">
        <v>1298</v>
      </c>
      <c r="F1539" s="221" t="s">
        <v>1299</v>
      </c>
      <c r="G1539" s="222" t="str">
        <f t="shared" si="23"/>
        <v>Correctional Tape, Correction Tape, 12mx5mm</v>
      </c>
      <c r="H1539" s="223"/>
      <c r="I1539" s="253">
        <v>10</v>
      </c>
      <c r="J1539" s="254" t="s">
        <v>576</v>
      </c>
      <c r="K1539" s="261">
        <v>35</v>
      </c>
      <c r="L1539" s="256">
        <f>Table260616263656667686970717273747577787980818283757_34[[#This Row],[unit Price]]*Table260616263656667686970717273747577787980818283757_34[[#This Row],[TOTAL QUANTITY
(2021 Proposal)]]</f>
        <v>350</v>
      </c>
      <c r="M1539" s="257">
        <v>5</v>
      </c>
      <c r="N1539" s="258">
        <v>175</v>
      </c>
      <c r="O1539" s="259">
        <v>3</v>
      </c>
      <c r="P1539" s="260">
        <v>105</v>
      </c>
      <c r="Q1539" s="288">
        <v>1</v>
      </c>
      <c r="R1539" s="258">
        <v>35</v>
      </c>
      <c r="S1539" s="259">
        <v>1</v>
      </c>
      <c r="T1539" s="289">
        <v>35</v>
      </c>
      <c r="U1539" s="290"/>
      <c r="V1539" s="291"/>
    </row>
    <row r="1540" spans="1:22">
      <c r="A1540" s="216" t="s">
        <v>68</v>
      </c>
      <c r="B1540" s="312">
        <v>1040401000</v>
      </c>
      <c r="C1540" s="237" t="s">
        <v>631</v>
      </c>
      <c r="D1540" s="224"/>
      <c r="E1540" s="220" t="s">
        <v>1298</v>
      </c>
      <c r="F1540" s="221" t="s">
        <v>1299</v>
      </c>
      <c r="G1540" s="222" t="str">
        <f t="shared" si="23"/>
        <v>Correctional Tape, Correction Tape, 12mx5mm</v>
      </c>
      <c r="H1540" s="223"/>
      <c r="I1540" s="253">
        <v>8</v>
      </c>
      <c r="J1540" s="254" t="s">
        <v>576</v>
      </c>
      <c r="K1540" s="261">
        <v>35</v>
      </c>
      <c r="L1540" s="256">
        <f>Table260616263656667686970717273747577787980818283757_34[[#This Row],[unit Price]]*Table260616263656667686970717273747577787980818283757_34[[#This Row],[TOTAL QUANTITY
(2021 Proposal)]]</f>
        <v>280</v>
      </c>
      <c r="M1540" s="257">
        <v>2</v>
      </c>
      <c r="N1540" s="258">
        <v>70</v>
      </c>
      <c r="O1540" s="259">
        <v>2</v>
      </c>
      <c r="P1540" s="260">
        <v>70</v>
      </c>
      <c r="Q1540" s="288">
        <v>2</v>
      </c>
      <c r="R1540" s="258">
        <v>70</v>
      </c>
      <c r="S1540" s="259">
        <v>2</v>
      </c>
      <c r="T1540" s="289">
        <v>70</v>
      </c>
      <c r="U1540" s="290"/>
      <c r="V1540" s="291"/>
    </row>
    <row r="1541" spans="1:22">
      <c r="A1541" s="216" t="s">
        <v>69</v>
      </c>
      <c r="B1541" s="312">
        <v>1040401000</v>
      </c>
      <c r="C1541" s="237" t="s">
        <v>631</v>
      </c>
      <c r="D1541" s="224"/>
      <c r="E1541" s="220" t="s">
        <v>1298</v>
      </c>
      <c r="F1541" s="221" t="s">
        <v>1299</v>
      </c>
      <c r="G1541" s="222" t="str">
        <f t="shared" si="23"/>
        <v>Correctional Tape, Correction Tape, 12mx5mm</v>
      </c>
      <c r="H1541" s="223"/>
      <c r="I1541" s="253">
        <v>20</v>
      </c>
      <c r="J1541" s="254" t="s">
        <v>576</v>
      </c>
      <c r="K1541" s="261">
        <v>35</v>
      </c>
      <c r="L1541" s="256">
        <f>Table260616263656667686970717273747577787980818283757_34[[#This Row],[unit Price]]*Table260616263656667686970717273747577787980818283757_34[[#This Row],[TOTAL QUANTITY
(2021 Proposal)]]</f>
        <v>700</v>
      </c>
      <c r="M1541" s="257">
        <v>20</v>
      </c>
      <c r="N1541" s="258">
        <v>700</v>
      </c>
      <c r="O1541" s="259"/>
      <c r="P1541" s="260" t="s">
        <v>55</v>
      </c>
      <c r="Q1541" s="288"/>
      <c r="R1541" s="258" t="s">
        <v>55</v>
      </c>
      <c r="S1541" s="259"/>
      <c r="T1541" s="289" t="s">
        <v>55</v>
      </c>
      <c r="U1541" s="290"/>
      <c r="V1541" s="291"/>
    </row>
    <row r="1542" spans="1:22">
      <c r="A1542" s="216" t="s">
        <v>33</v>
      </c>
      <c r="B1542" s="312">
        <v>1040401000</v>
      </c>
      <c r="C1542" s="237" t="s">
        <v>631</v>
      </c>
      <c r="D1542" s="224"/>
      <c r="E1542" s="220" t="s">
        <v>1298</v>
      </c>
      <c r="F1542" s="221" t="s">
        <v>1299</v>
      </c>
      <c r="G1542" s="222" t="str">
        <f t="shared" si="23"/>
        <v>Correctional Tape, Correction Tape, 12mx5mm</v>
      </c>
      <c r="H1542" s="223"/>
      <c r="I1542" s="253">
        <v>12</v>
      </c>
      <c r="J1542" s="254" t="s">
        <v>576</v>
      </c>
      <c r="K1542" s="261">
        <v>35</v>
      </c>
      <c r="L1542" s="256">
        <f>Table260616263656667686970717273747577787980818283757_34[[#This Row],[unit Price]]*Table260616263656667686970717273747577787980818283757_34[[#This Row],[TOTAL QUANTITY
(2021 Proposal)]]</f>
        <v>420</v>
      </c>
      <c r="M1542" s="257">
        <v>12</v>
      </c>
      <c r="N1542" s="258">
        <v>420</v>
      </c>
      <c r="O1542" s="259"/>
      <c r="P1542" s="260" t="s">
        <v>55</v>
      </c>
      <c r="Q1542" s="288"/>
      <c r="R1542" s="258" t="s">
        <v>55</v>
      </c>
      <c r="S1542" s="259"/>
      <c r="T1542" s="289" t="s">
        <v>55</v>
      </c>
      <c r="U1542" s="290"/>
      <c r="V1542" s="291"/>
    </row>
    <row r="1543" spans="1:22">
      <c r="A1543" s="216" t="s">
        <v>72</v>
      </c>
      <c r="B1543" s="312">
        <v>1040401000</v>
      </c>
      <c r="C1543" s="237" t="s">
        <v>631</v>
      </c>
      <c r="D1543" s="224"/>
      <c r="E1543" s="220" t="s">
        <v>1298</v>
      </c>
      <c r="F1543" s="221" t="s">
        <v>1299</v>
      </c>
      <c r="G1543" s="222" t="str">
        <f t="shared" si="23"/>
        <v>Correctional Tape, Correction Tape, 12mx5mm</v>
      </c>
      <c r="H1543" s="223"/>
      <c r="I1543" s="253">
        <v>1</v>
      </c>
      <c r="J1543" s="254" t="s">
        <v>576</v>
      </c>
      <c r="K1543" s="261">
        <v>35</v>
      </c>
      <c r="L1543" s="256">
        <f>Table260616263656667686970717273747577787980818283757_34[[#This Row],[unit Price]]*Table260616263656667686970717273747577787980818283757_34[[#This Row],[TOTAL QUANTITY
(2021 Proposal)]]</f>
        <v>35</v>
      </c>
      <c r="M1543" s="257">
        <v>1</v>
      </c>
      <c r="N1543" s="258">
        <v>35</v>
      </c>
      <c r="O1543" s="259"/>
      <c r="P1543" s="260" t="s">
        <v>55</v>
      </c>
      <c r="Q1543" s="288"/>
      <c r="R1543" s="258" t="s">
        <v>55</v>
      </c>
      <c r="S1543" s="259"/>
      <c r="T1543" s="289" t="s">
        <v>55</v>
      </c>
      <c r="U1543" s="290"/>
      <c r="V1543" s="291"/>
    </row>
    <row r="1544" spans="1:22">
      <c r="A1544" s="216" t="s">
        <v>73</v>
      </c>
      <c r="B1544" s="312">
        <v>1040401000</v>
      </c>
      <c r="C1544" s="237" t="s">
        <v>631</v>
      </c>
      <c r="D1544" s="224"/>
      <c r="E1544" s="220" t="s">
        <v>1298</v>
      </c>
      <c r="F1544" s="221" t="s">
        <v>1299</v>
      </c>
      <c r="G1544" s="222" t="str">
        <f t="shared" si="23"/>
        <v>Correctional Tape, Correction Tape, 12mx5mm</v>
      </c>
      <c r="H1544" s="223"/>
      <c r="I1544" s="253">
        <v>24</v>
      </c>
      <c r="J1544" s="254" t="s">
        <v>576</v>
      </c>
      <c r="K1544" s="261">
        <v>35</v>
      </c>
      <c r="L1544" s="256">
        <f>Table260616263656667686970717273747577787980818283757_34[[#This Row],[unit Price]]*Table260616263656667686970717273747577787980818283757_34[[#This Row],[TOTAL QUANTITY
(2021 Proposal)]]</f>
        <v>840</v>
      </c>
      <c r="M1544" s="257">
        <v>6</v>
      </c>
      <c r="N1544" s="258">
        <v>105</v>
      </c>
      <c r="O1544" s="259">
        <v>6</v>
      </c>
      <c r="P1544" s="260">
        <v>105</v>
      </c>
      <c r="Q1544" s="288">
        <v>6</v>
      </c>
      <c r="R1544" s="258">
        <v>105</v>
      </c>
      <c r="S1544" s="259">
        <v>6</v>
      </c>
      <c r="T1544" s="289">
        <v>105</v>
      </c>
      <c r="U1544" s="290"/>
      <c r="V1544" s="291"/>
    </row>
    <row r="1545" spans="1:22">
      <c r="A1545" s="216" t="s">
        <v>50</v>
      </c>
      <c r="B1545" s="312">
        <v>1040401000</v>
      </c>
      <c r="C1545" s="237" t="s">
        <v>631</v>
      </c>
      <c r="D1545" s="224"/>
      <c r="E1545" s="220" t="s">
        <v>1300</v>
      </c>
      <c r="F1545" s="221" t="s">
        <v>1301</v>
      </c>
      <c r="G1545" s="222" t="str">
        <f t="shared" si="23"/>
        <v>Cutter, Cutter Knife</v>
      </c>
      <c r="H1545" s="223"/>
      <c r="I1545" s="253">
        <v>2</v>
      </c>
      <c r="J1545" s="254" t="s">
        <v>501</v>
      </c>
      <c r="K1545" s="261">
        <v>35</v>
      </c>
      <c r="L1545" s="256">
        <f>Table260616263656667686970717273747577787980818283757_34[[#This Row],[unit Price]]*Table260616263656667686970717273747577787980818283757_34[[#This Row],[TOTAL QUANTITY
(2021 Proposal)]]</f>
        <v>70</v>
      </c>
      <c r="M1545" s="257">
        <v>1</v>
      </c>
      <c r="N1545" s="258">
        <v>35</v>
      </c>
      <c r="O1545" s="259"/>
      <c r="P1545" s="260" t="s">
        <v>55</v>
      </c>
      <c r="Q1545" s="288"/>
      <c r="R1545" s="258" t="s">
        <v>55</v>
      </c>
      <c r="S1545" s="259">
        <v>1</v>
      </c>
      <c r="T1545" s="289">
        <v>35</v>
      </c>
      <c r="U1545" s="290"/>
      <c r="V1545" s="291"/>
    </row>
    <row r="1546" spans="1:22">
      <c r="A1546" s="216" t="s">
        <v>61</v>
      </c>
      <c r="B1546" s="312">
        <v>1040401000</v>
      </c>
      <c r="C1546" s="237" t="s">
        <v>631</v>
      </c>
      <c r="D1546" s="224"/>
      <c r="E1546" s="220" t="s">
        <v>1300</v>
      </c>
      <c r="F1546" s="221" t="s">
        <v>1301</v>
      </c>
      <c r="G1546" s="222" t="str">
        <f t="shared" si="23"/>
        <v>Cutter, Cutter Knife</v>
      </c>
      <c r="H1546" s="223"/>
      <c r="I1546" s="253">
        <v>1</v>
      </c>
      <c r="J1546" s="262" t="s">
        <v>501</v>
      </c>
      <c r="K1546" s="263">
        <v>35</v>
      </c>
      <c r="L1546" s="256">
        <f>Table260616263656667686970717273747577787980818283757_34[[#This Row],[unit Price]]*Table260616263656667686970717273747577787980818283757_34[[#This Row],[TOTAL QUANTITY
(2021 Proposal)]]</f>
        <v>35</v>
      </c>
      <c r="M1546" s="266">
        <v>1</v>
      </c>
      <c r="N1546" s="258">
        <v>35</v>
      </c>
      <c r="O1546" s="267"/>
      <c r="P1546" s="260" t="s">
        <v>55</v>
      </c>
      <c r="Q1546" s="294"/>
      <c r="R1546" s="258" t="s">
        <v>55</v>
      </c>
      <c r="S1546" s="309"/>
      <c r="T1546" s="289" t="s">
        <v>55</v>
      </c>
      <c r="U1546" s="290"/>
      <c r="V1546" s="291"/>
    </row>
    <row r="1547" spans="1:22">
      <c r="A1547" s="216" t="s">
        <v>63</v>
      </c>
      <c r="B1547" s="312">
        <v>1040401000</v>
      </c>
      <c r="C1547" s="237" t="s">
        <v>631</v>
      </c>
      <c r="D1547" s="224"/>
      <c r="E1547" s="220" t="s">
        <v>1300</v>
      </c>
      <c r="F1547" s="221" t="s">
        <v>1301</v>
      </c>
      <c r="G1547" s="222" t="str">
        <f t="shared" si="23"/>
        <v>Cutter, Cutter Knife</v>
      </c>
      <c r="H1547" s="227"/>
      <c r="I1547" s="268">
        <v>1</v>
      </c>
      <c r="J1547" s="269" t="s">
        <v>501</v>
      </c>
      <c r="K1547" s="270">
        <v>35</v>
      </c>
      <c r="L1547" s="256">
        <f>Table260616263656667686970717273747577787980818283757_34[[#This Row],[unit Price]]*Table260616263656667686970717273747577787980818283757_34[[#This Row],[TOTAL QUANTITY
(2021 Proposal)]]</f>
        <v>35</v>
      </c>
      <c r="M1547" s="271">
        <v>1</v>
      </c>
      <c r="N1547" s="258">
        <v>35</v>
      </c>
      <c r="O1547" s="272"/>
      <c r="P1547" s="260" t="s">
        <v>55</v>
      </c>
      <c r="Q1547" s="296"/>
      <c r="R1547" s="258" t="s">
        <v>55</v>
      </c>
      <c r="S1547" s="272"/>
      <c r="T1547" s="289" t="s">
        <v>55</v>
      </c>
      <c r="U1547" s="290"/>
      <c r="V1547" s="291"/>
    </row>
    <row r="1548" spans="1:22">
      <c r="A1548" s="216" t="s">
        <v>66</v>
      </c>
      <c r="B1548" s="312">
        <v>1040401000</v>
      </c>
      <c r="C1548" s="237" t="s">
        <v>631</v>
      </c>
      <c r="D1548" s="224"/>
      <c r="E1548" s="220" t="s">
        <v>1300</v>
      </c>
      <c r="F1548" s="221" t="s">
        <v>1301</v>
      </c>
      <c r="G1548" s="222" t="str">
        <f t="shared" ref="G1548:G1611" si="24">CONCATENATE(E1548,", ",F1548,)</f>
        <v>Cutter, Cutter Knife</v>
      </c>
      <c r="H1548" s="223">
        <v>0</v>
      </c>
      <c r="I1548" s="253">
        <v>2</v>
      </c>
      <c r="J1548" s="254" t="s">
        <v>501</v>
      </c>
      <c r="K1548" s="261">
        <v>35</v>
      </c>
      <c r="L1548" s="256">
        <f>Table260616263656667686970717273747577787980818283757_34[[#This Row],[unit Price]]*Table260616263656667686970717273747577787980818283757_34[[#This Row],[TOTAL QUANTITY
(2021 Proposal)]]</f>
        <v>70</v>
      </c>
      <c r="M1548" s="257">
        <v>2</v>
      </c>
      <c r="N1548" s="258">
        <v>70</v>
      </c>
      <c r="O1548" s="259"/>
      <c r="P1548" s="260" t="s">
        <v>55</v>
      </c>
      <c r="Q1548" s="288"/>
      <c r="R1548" s="258" t="s">
        <v>55</v>
      </c>
      <c r="S1548" s="259"/>
      <c r="T1548" s="289" t="s">
        <v>55</v>
      </c>
      <c r="U1548" s="290"/>
      <c r="V1548" s="291"/>
    </row>
    <row r="1549" spans="1:22">
      <c r="A1549" s="216" t="s">
        <v>522</v>
      </c>
      <c r="B1549" s="312">
        <v>1040401000</v>
      </c>
      <c r="C1549" s="237" t="s">
        <v>631</v>
      </c>
      <c r="D1549" s="224"/>
      <c r="E1549" s="220" t="s">
        <v>1300</v>
      </c>
      <c r="F1549" s="221" t="s">
        <v>1301</v>
      </c>
      <c r="G1549" s="222" t="str">
        <f t="shared" si="24"/>
        <v>Cutter, Cutter Knife</v>
      </c>
      <c r="H1549" s="223"/>
      <c r="I1549" s="253">
        <v>5</v>
      </c>
      <c r="J1549" s="254" t="s">
        <v>501</v>
      </c>
      <c r="K1549" s="261">
        <v>35</v>
      </c>
      <c r="L1549" s="256">
        <f>Table260616263656667686970717273747577787980818283757_34[[#This Row],[unit Price]]*Table260616263656667686970717273747577787980818283757_34[[#This Row],[TOTAL QUANTITY
(2021 Proposal)]]</f>
        <v>175</v>
      </c>
      <c r="M1549" s="257">
        <v>3</v>
      </c>
      <c r="N1549" s="258">
        <v>105</v>
      </c>
      <c r="O1549" s="259">
        <v>1</v>
      </c>
      <c r="P1549" s="260">
        <v>35</v>
      </c>
      <c r="Q1549" s="288">
        <v>1</v>
      </c>
      <c r="R1549" s="258"/>
      <c r="S1549" s="259"/>
      <c r="T1549" s="289" t="s">
        <v>55</v>
      </c>
      <c r="U1549" s="290"/>
      <c r="V1549" s="291"/>
    </row>
    <row r="1550" spans="1:22">
      <c r="A1550" s="216" t="s">
        <v>73</v>
      </c>
      <c r="B1550" s="312">
        <v>1040401000</v>
      </c>
      <c r="C1550" s="237" t="s">
        <v>631</v>
      </c>
      <c r="D1550" s="224"/>
      <c r="E1550" s="220" t="s">
        <v>1300</v>
      </c>
      <c r="F1550" s="221" t="s">
        <v>1301</v>
      </c>
      <c r="G1550" s="222" t="str">
        <f t="shared" si="24"/>
        <v>Cutter, Cutter Knife</v>
      </c>
      <c r="H1550" s="223"/>
      <c r="I1550" s="253">
        <v>2</v>
      </c>
      <c r="J1550" s="254" t="s">
        <v>501</v>
      </c>
      <c r="K1550" s="261">
        <v>35</v>
      </c>
      <c r="L1550" s="256">
        <f>Table260616263656667686970717273747577787980818283757_34[[#This Row],[unit Price]]*Table260616263656667686970717273747577787980818283757_34[[#This Row],[TOTAL QUANTITY
(2021 Proposal)]]</f>
        <v>70</v>
      </c>
      <c r="M1550" s="257">
        <v>1</v>
      </c>
      <c r="N1550" s="258">
        <v>35</v>
      </c>
      <c r="O1550" s="259"/>
      <c r="P1550" s="260" t="s">
        <v>55</v>
      </c>
      <c r="Q1550" s="288">
        <v>1</v>
      </c>
      <c r="R1550" s="258">
        <v>35</v>
      </c>
      <c r="S1550" s="259"/>
      <c r="T1550" s="289" t="s">
        <v>55</v>
      </c>
      <c r="U1550" s="290"/>
      <c r="V1550" s="291"/>
    </row>
    <row r="1551" spans="1:22" ht="24">
      <c r="A1551" s="216" t="s">
        <v>57</v>
      </c>
      <c r="B1551" s="312">
        <v>1040401000</v>
      </c>
      <c r="C1551" s="237" t="s">
        <v>631</v>
      </c>
      <c r="D1551" s="224"/>
      <c r="E1551" s="220" t="s">
        <v>1302</v>
      </c>
      <c r="F1551" s="221" t="s">
        <v>1303</v>
      </c>
      <c r="G1551" s="222" t="str">
        <f t="shared" si="24"/>
        <v>Data File Box, Data File Box, made of chipboard with close ends, Large</v>
      </c>
      <c r="H1551" s="223">
        <v>0</v>
      </c>
      <c r="I1551" s="253">
        <v>10</v>
      </c>
      <c r="J1551" s="254" t="s">
        <v>44</v>
      </c>
      <c r="K1551" s="261">
        <v>120</v>
      </c>
      <c r="L1551" s="256">
        <f>Table260616263656667686970717273747577787980818283757_34[[#This Row],[unit Price]]*Table260616263656667686970717273747577787980818283757_34[[#This Row],[TOTAL QUANTITY
(2021 Proposal)]]</f>
        <v>1200</v>
      </c>
      <c r="M1551" s="257">
        <v>10</v>
      </c>
      <c r="N1551" s="258">
        <v>1200</v>
      </c>
      <c r="O1551" s="259"/>
      <c r="P1551" s="260" t="s">
        <v>55</v>
      </c>
      <c r="Q1551" s="288"/>
      <c r="R1551" s="258" t="s">
        <v>55</v>
      </c>
      <c r="S1551" s="259"/>
      <c r="T1551" s="289" t="s">
        <v>55</v>
      </c>
      <c r="U1551" s="290"/>
      <c r="V1551" s="291"/>
    </row>
    <row r="1552" spans="1:22" ht="24">
      <c r="A1552" s="216" t="s">
        <v>61</v>
      </c>
      <c r="B1552" s="312">
        <v>1040401000</v>
      </c>
      <c r="C1552" s="237" t="s">
        <v>631</v>
      </c>
      <c r="D1552" s="224"/>
      <c r="E1552" s="220" t="s">
        <v>1302</v>
      </c>
      <c r="F1552" s="221" t="s">
        <v>1303</v>
      </c>
      <c r="G1552" s="222" t="str">
        <f t="shared" si="24"/>
        <v>Data File Box, Data File Box, made of chipboard with close ends, Large</v>
      </c>
      <c r="H1552" s="223"/>
      <c r="I1552" s="253">
        <v>10</v>
      </c>
      <c r="J1552" s="262" t="s">
        <v>44</v>
      </c>
      <c r="K1552" s="263">
        <v>120</v>
      </c>
      <c r="L1552" s="256">
        <f>Table260616263656667686970717273747577787980818283757_34[[#This Row],[unit Price]]*Table260616263656667686970717273747577787980818283757_34[[#This Row],[TOTAL QUANTITY
(2021 Proposal)]]</f>
        <v>1200</v>
      </c>
      <c r="M1552" s="266">
        <v>5</v>
      </c>
      <c r="N1552" s="258">
        <v>600</v>
      </c>
      <c r="O1552" s="267">
        <v>5</v>
      </c>
      <c r="P1552" s="260">
        <v>600</v>
      </c>
      <c r="Q1552" s="294"/>
      <c r="R1552" s="258" t="s">
        <v>55</v>
      </c>
      <c r="S1552" s="309"/>
      <c r="T1552" s="289" t="s">
        <v>55</v>
      </c>
      <c r="U1552" s="290"/>
      <c r="V1552" s="291"/>
    </row>
    <row r="1553" spans="1:22" ht="24">
      <c r="A1553" s="216" t="s">
        <v>533</v>
      </c>
      <c r="B1553" s="312">
        <v>1040401000</v>
      </c>
      <c r="C1553" s="237" t="s">
        <v>631</v>
      </c>
      <c r="D1553" s="224"/>
      <c r="E1553" s="220" t="s">
        <v>1302</v>
      </c>
      <c r="F1553" s="221" t="s">
        <v>1303</v>
      </c>
      <c r="G1553" s="222" t="str">
        <f t="shared" si="24"/>
        <v>Data File Box, Data File Box, made of chipboard with close ends, Large</v>
      </c>
      <c r="H1553" s="223"/>
      <c r="I1553" s="253">
        <v>10</v>
      </c>
      <c r="J1553" s="254" t="s">
        <v>44</v>
      </c>
      <c r="K1553" s="261">
        <v>120</v>
      </c>
      <c r="L1553" s="256">
        <f>Table260616263656667686970717273747577787980818283757_34[[#This Row],[unit Price]]*Table260616263656667686970717273747577787980818283757_34[[#This Row],[TOTAL QUANTITY
(2021 Proposal)]]</f>
        <v>1200</v>
      </c>
      <c r="M1553" s="257">
        <v>4</v>
      </c>
      <c r="N1553" s="258">
        <v>480</v>
      </c>
      <c r="O1553" s="259">
        <v>4</v>
      </c>
      <c r="P1553" s="260">
        <v>480</v>
      </c>
      <c r="Q1553" s="288">
        <v>2</v>
      </c>
      <c r="R1553" s="258">
        <v>240</v>
      </c>
      <c r="S1553" s="259"/>
      <c r="T1553" s="289" t="s">
        <v>55</v>
      </c>
      <c r="U1553" s="290"/>
      <c r="V1553" s="291"/>
    </row>
    <row r="1554" spans="1:22" ht="24">
      <c r="A1554" s="216" t="s">
        <v>522</v>
      </c>
      <c r="B1554" s="312">
        <v>1040401000</v>
      </c>
      <c r="C1554" s="237" t="s">
        <v>631</v>
      </c>
      <c r="D1554" s="224"/>
      <c r="E1554" s="220" t="s">
        <v>1302</v>
      </c>
      <c r="F1554" s="221" t="s">
        <v>1303</v>
      </c>
      <c r="G1554" s="222" t="str">
        <f t="shared" si="24"/>
        <v>Data File Box, Data File Box, made of chipboard with close ends, Large</v>
      </c>
      <c r="H1554" s="223"/>
      <c r="I1554" s="253">
        <v>10</v>
      </c>
      <c r="J1554" s="254" t="s">
        <v>44</v>
      </c>
      <c r="K1554" s="261">
        <v>120</v>
      </c>
      <c r="L1554" s="256">
        <f>Table260616263656667686970717273747577787980818283757_34[[#This Row],[unit Price]]*Table260616263656667686970717273747577787980818283757_34[[#This Row],[TOTAL QUANTITY
(2021 Proposal)]]</f>
        <v>1200</v>
      </c>
      <c r="M1554" s="257">
        <v>5</v>
      </c>
      <c r="N1554" s="258">
        <v>600</v>
      </c>
      <c r="O1554" s="259">
        <v>3</v>
      </c>
      <c r="P1554" s="260">
        <v>360</v>
      </c>
      <c r="Q1554" s="288">
        <v>1</v>
      </c>
      <c r="R1554" s="258">
        <v>120</v>
      </c>
      <c r="S1554" s="259">
        <v>1</v>
      </c>
      <c r="T1554" s="289">
        <v>120</v>
      </c>
      <c r="U1554" s="290"/>
      <c r="V1554" s="291"/>
    </row>
    <row r="1555" spans="1:22" ht="24">
      <c r="A1555" s="216" t="s">
        <v>68</v>
      </c>
      <c r="B1555" s="312">
        <v>1040401000</v>
      </c>
      <c r="C1555" s="237" t="s">
        <v>631</v>
      </c>
      <c r="D1555" s="224"/>
      <c r="E1555" s="220" t="s">
        <v>1302</v>
      </c>
      <c r="F1555" s="221" t="s">
        <v>1303</v>
      </c>
      <c r="G1555" s="222" t="str">
        <f t="shared" si="24"/>
        <v>Data File Box, Data File Box, made of chipboard with close ends, Large</v>
      </c>
      <c r="H1555" s="223"/>
      <c r="I1555" s="253">
        <v>5</v>
      </c>
      <c r="J1555" s="254" t="s">
        <v>44</v>
      </c>
      <c r="K1555" s="261">
        <v>120</v>
      </c>
      <c r="L1555" s="256">
        <f>Table260616263656667686970717273747577787980818283757_34[[#This Row],[unit Price]]*Table260616263656667686970717273747577787980818283757_34[[#This Row],[TOTAL QUANTITY
(2021 Proposal)]]</f>
        <v>600</v>
      </c>
      <c r="M1555" s="257">
        <v>5</v>
      </c>
      <c r="N1555" s="258">
        <v>600</v>
      </c>
      <c r="O1555" s="259"/>
      <c r="P1555" s="260" t="s">
        <v>55</v>
      </c>
      <c r="Q1555" s="288"/>
      <c r="R1555" s="258" t="s">
        <v>55</v>
      </c>
      <c r="S1555" s="259"/>
      <c r="T1555" s="289" t="s">
        <v>55</v>
      </c>
      <c r="U1555" s="290"/>
      <c r="V1555" s="291"/>
    </row>
    <row r="1556" spans="1:22" ht="24">
      <c r="A1556" s="216" t="s">
        <v>33</v>
      </c>
      <c r="B1556" s="312">
        <v>1040401000</v>
      </c>
      <c r="C1556" s="237" t="s">
        <v>631</v>
      </c>
      <c r="D1556" s="224"/>
      <c r="E1556" s="220" t="s">
        <v>1302</v>
      </c>
      <c r="F1556" s="221" t="s">
        <v>1303</v>
      </c>
      <c r="G1556" s="222" t="str">
        <f t="shared" si="24"/>
        <v>Data File Box, Data File Box, made of chipboard with close ends, Large</v>
      </c>
      <c r="H1556" s="223"/>
      <c r="I1556" s="253">
        <v>2</v>
      </c>
      <c r="J1556" s="254" t="s">
        <v>44</v>
      </c>
      <c r="K1556" s="261">
        <v>120</v>
      </c>
      <c r="L1556" s="256">
        <f>Table260616263656667686970717273747577787980818283757_34[[#This Row],[unit Price]]*Table260616263656667686970717273747577787980818283757_34[[#This Row],[TOTAL QUANTITY
(2021 Proposal)]]</f>
        <v>240</v>
      </c>
      <c r="M1556" s="257">
        <v>2</v>
      </c>
      <c r="N1556" s="258">
        <v>240</v>
      </c>
      <c r="O1556" s="259"/>
      <c r="P1556" s="260" t="s">
        <v>55</v>
      </c>
      <c r="Q1556" s="288"/>
      <c r="R1556" s="258" t="s">
        <v>55</v>
      </c>
      <c r="S1556" s="259"/>
      <c r="T1556" s="289" t="s">
        <v>55</v>
      </c>
      <c r="U1556" s="290"/>
      <c r="V1556" s="291"/>
    </row>
    <row r="1557" spans="1:22" ht="24">
      <c r="A1557" s="216" t="s">
        <v>72</v>
      </c>
      <c r="B1557" s="312">
        <v>1040401000</v>
      </c>
      <c r="C1557" s="237" t="s">
        <v>631</v>
      </c>
      <c r="D1557" s="224"/>
      <c r="E1557" s="220" t="s">
        <v>1302</v>
      </c>
      <c r="F1557" s="221" t="s">
        <v>1303</v>
      </c>
      <c r="G1557" s="222" t="str">
        <f t="shared" si="24"/>
        <v>Data File Box, Data File Box, made of chipboard with close ends, Large</v>
      </c>
      <c r="H1557" s="223"/>
      <c r="I1557" s="253">
        <v>6</v>
      </c>
      <c r="J1557" s="254" t="s">
        <v>44</v>
      </c>
      <c r="K1557" s="261">
        <v>120</v>
      </c>
      <c r="L1557" s="256">
        <f>Table260616263656667686970717273747577787980818283757_34[[#This Row],[unit Price]]*Table260616263656667686970717273747577787980818283757_34[[#This Row],[TOTAL QUANTITY
(2021 Proposal)]]</f>
        <v>720</v>
      </c>
      <c r="M1557" s="257">
        <v>6</v>
      </c>
      <c r="N1557" s="258">
        <v>720</v>
      </c>
      <c r="O1557" s="259"/>
      <c r="P1557" s="260" t="s">
        <v>55</v>
      </c>
      <c r="Q1557" s="288"/>
      <c r="R1557" s="258" t="s">
        <v>55</v>
      </c>
      <c r="S1557" s="259"/>
      <c r="T1557" s="289" t="s">
        <v>55</v>
      </c>
      <c r="U1557" s="290"/>
      <c r="V1557" s="291"/>
    </row>
    <row r="1558" spans="1:22">
      <c r="A1558" s="216" t="s">
        <v>56</v>
      </c>
      <c r="B1558" s="312">
        <v>1040401000</v>
      </c>
      <c r="C1558" s="237" t="s">
        <v>631</v>
      </c>
      <c r="D1558" s="224"/>
      <c r="E1558" s="220" t="s">
        <v>1304</v>
      </c>
      <c r="F1558" s="221" t="s">
        <v>1305</v>
      </c>
      <c r="G1558" s="222" t="str">
        <f t="shared" si="24"/>
        <v>Data File Organizer, Data File Organizer, Kraftboard</v>
      </c>
      <c r="H1558" s="223"/>
      <c r="I1558" s="253">
        <v>2</v>
      </c>
      <c r="J1558" s="254" t="s">
        <v>627</v>
      </c>
      <c r="K1558" s="261">
        <v>200</v>
      </c>
      <c r="L1558" s="256">
        <f>Table260616263656667686970717273747577787980818283757_34[[#This Row],[unit Price]]*Table260616263656667686970717273747577787980818283757_34[[#This Row],[TOTAL QUANTITY
(2021 Proposal)]]</f>
        <v>400</v>
      </c>
      <c r="M1558" s="257">
        <v>1</v>
      </c>
      <c r="N1558" s="258">
        <v>200</v>
      </c>
      <c r="O1558" s="259"/>
      <c r="P1558" s="260" t="s">
        <v>55</v>
      </c>
      <c r="Q1558" s="288">
        <v>1</v>
      </c>
      <c r="R1558" s="258">
        <v>200</v>
      </c>
      <c r="S1558" s="259"/>
      <c r="T1558" s="289" t="s">
        <v>55</v>
      </c>
      <c r="U1558" s="290"/>
      <c r="V1558" s="291"/>
    </row>
    <row r="1559" spans="1:22">
      <c r="A1559" s="216" t="s">
        <v>61</v>
      </c>
      <c r="B1559" s="312">
        <v>1040401000</v>
      </c>
      <c r="C1559" s="237" t="s">
        <v>631</v>
      </c>
      <c r="D1559" s="224"/>
      <c r="E1559" s="220" t="s">
        <v>1304</v>
      </c>
      <c r="F1559" s="221" t="s">
        <v>1305</v>
      </c>
      <c r="G1559" s="222" t="str">
        <f t="shared" si="24"/>
        <v>Data File Organizer, Data File Organizer, Kraftboard</v>
      </c>
      <c r="H1559" s="223"/>
      <c r="I1559" s="253">
        <v>1</v>
      </c>
      <c r="J1559" s="262" t="s">
        <v>627</v>
      </c>
      <c r="K1559" s="263">
        <v>200</v>
      </c>
      <c r="L1559" s="256">
        <f>Table260616263656667686970717273747577787980818283757_34[[#This Row],[unit Price]]*Table260616263656667686970717273747577787980818283757_34[[#This Row],[TOTAL QUANTITY
(2021 Proposal)]]</f>
        <v>200</v>
      </c>
      <c r="M1559" s="266">
        <v>1</v>
      </c>
      <c r="N1559" s="258">
        <v>200</v>
      </c>
      <c r="O1559" s="267"/>
      <c r="P1559" s="260" t="s">
        <v>55</v>
      </c>
      <c r="Q1559" s="294"/>
      <c r="R1559" s="258" t="s">
        <v>55</v>
      </c>
      <c r="S1559" s="309"/>
      <c r="T1559" s="289" t="s">
        <v>55</v>
      </c>
      <c r="U1559" s="290"/>
      <c r="V1559" s="291"/>
    </row>
    <row r="1560" spans="1:22">
      <c r="A1560" s="216" t="s">
        <v>66</v>
      </c>
      <c r="B1560" s="312">
        <v>1040401000</v>
      </c>
      <c r="C1560" s="237" t="s">
        <v>631</v>
      </c>
      <c r="D1560" s="224"/>
      <c r="E1560" s="220" t="s">
        <v>1304</v>
      </c>
      <c r="F1560" s="221" t="s">
        <v>1305</v>
      </c>
      <c r="G1560" s="222" t="str">
        <f t="shared" si="24"/>
        <v>Data File Organizer, Data File Organizer, Kraftboard</v>
      </c>
      <c r="H1560" s="223">
        <v>0</v>
      </c>
      <c r="I1560" s="253">
        <v>5</v>
      </c>
      <c r="J1560" s="254" t="s">
        <v>627</v>
      </c>
      <c r="K1560" s="261">
        <v>200</v>
      </c>
      <c r="L1560" s="256">
        <f>Table260616263656667686970717273747577787980818283757_34[[#This Row],[unit Price]]*Table260616263656667686970717273747577787980818283757_34[[#This Row],[TOTAL QUANTITY
(2021 Proposal)]]</f>
        <v>1000</v>
      </c>
      <c r="M1560" s="257">
        <v>5</v>
      </c>
      <c r="N1560" s="258">
        <v>1000</v>
      </c>
      <c r="O1560" s="259"/>
      <c r="P1560" s="260" t="s">
        <v>55</v>
      </c>
      <c r="Q1560" s="288"/>
      <c r="R1560" s="258" t="s">
        <v>55</v>
      </c>
      <c r="S1560" s="259"/>
      <c r="T1560" s="289" t="s">
        <v>55</v>
      </c>
      <c r="U1560" s="290"/>
      <c r="V1560" s="291"/>
    </row>
    <row r="1561" spans="1:22">
      <c r="A1561" s="216" t="s">
        <v>522</v>
      </c>
      <c r="B1561" s="312">
        <v>1040401000</v>
      </c>
      <c r="C1561" s="237" t="s">
        <v>631</v>
      </c>
      <c r="D1561" s="224"/>
      <c r="E1561" s="220" t="s">
        <v>1304</v>
      </c>
      <c r="F1561" s="221" t="s">
        <v>1305</v>
      </c>
      <c r="G1561" s="222" t="str">
        <f t="shared" si="24"/>
        <v>Data File Organizer, Data File Organizer, Kraftboard</v>
      </c>
      <c r="H1561" s="223"/>
      <c r="I1561" s="253">
        <v>5</v>
      </c>
      <c r="J1561" s="254" t="s">
        <v>627</v>
      </c>
      <c r="K1561" s="261">
        <v>200</v>
      </c>
      <c r="L1561" s="256">
        <f>Table260616263656667686970717273747577787980818283757_34[[#This Row],[unit Price]]*Table260616263656667686970717273747577787980818283757_34[[#This Row],[TOTAL QUANTITY
(2021 Proposal)]]</f>
        <v>1000</v>
      </c>
      <c r="M1561" s="257">
        <v>2</v>
      </c>
      <c r="N1561" s="258">
        <v>400</v>
      </c>
      <c r="O1561" s="259">
        <v>1</v>
      </c>
      <c r="P1561" s="260">
        <v>200</v>
      </c>
      <c r="Q1561" s="288">
        <v>1</v>
      </c>
      <c r="R1561" s="258">
        <v>200</v>
      </c>
      <c r="S1561" s="259">
        <v>1</v>
      </c>
      <c r="T1561" s="289">
        <v>200</v>
      </c>
      <c r="U1561" s="290"/>
      <c r="V1561" s="291"/>
    </row>
    <row r="1562" spans="1:22">
      <c r="A1562" s="216" t="s">
        <v>33</v>
      </c>
      <c r="B1562" s="312">
        <v>1040401000</v>
      </c>
      <c r="C1562" s="237" t="s">
        <v>631</v>
      </c>
      <c r="D1562" s="224"/>
      <c r="E1562" s="220" t="s">
        <v>1304</v>
      </c>
      <c r="F1562" s="221" t="s">
        <v>1305</v>
      </c>
      <c r="G1562" s="222" t="str">
        <f t="shared" si="24"/>
        <v>Data File Organizer, Data File Organizer, Kraftboard</v>
      </c>
      <c r="H1562" s="223"/>
      <c r="I1562" s="253">
        <v>2</v>
      </c>
      <c r="J1562" s="254" t="s">
        <v>627</v>
      </c>
      <c r="K1562" s="261">
        <v>200</v>
      </c>
      <c r="L1562" s="256">
        <f>Table260616263656667686970717273747577787980818283757_34[[#This Row],[unit Price]]*Table260616263656667686970717273747577787980818283757_34[[#This Row],[TOTAL QUANTITY
(2021 Proposal)]]</f>
        <v>400</v>
      </c>
      <c r="M1562" s="257">
        <v>2</v>
      </c>
      <c r="N1562" s="258">
        <v>400</v>
      </c>
      <c r="O1562" s="259"/>
      <c r="P1562" s="260" t="s">
        <v>55</v>
      </c>
      <c r="Q1562" s="288"/>
      <c r="R1562" s="258" t="s">
        <v>55</v>
      </c>
      <c r="S1562" s="259"/>
      <c r="T1562" s="289" t="s">
        <v>55</v>
      </c>
      <c r="U1562" s="290"/>
      <c r="V1562" s="291"/>
    </row>
    <row r="1563" spans="1:22">
      <c r="A1563" s="216" t="s">
        <v>73</v>
      </c>
      <c r="B1563" s="312">
        <v>1040401000</v>
      </c>
      <c r="C1563" s="237" t="s">
        <v>631</v>
      </c>
      <c r="D1563" s="224"/>
      <c r="E1563" s="220" t="s">
        <v>1304</v>
      </c>
      <c r="F1563" s="221" t="s">
        <v>1305</v>
      </c>
      <c r="G1563" s="222" t="str">
        <f t="shared" si="24"/>
        <v>Data File Organizer, Data File Organizer, Kraftboard</v>
      </c>
      <c r="H1563" s="223"/>
      <c r="I1563" s="253">
        <v>4</v>
      </c>
      <c r="J1563" s="254" t="s">
        <v>627</v>
      </c>
      <c r="K1563" s="261">
        <v>200</v>
      </c>
      <c r="L1563" s="256">
        <f>Table260616263656667686970717273747577787980818283757_34[[#This Row],[unit Price]]*Table260616263656667686970717273747577787980818283757_34[[#This Row],[TOTAL QUANTITY
(2021 Proposal)]]</f>
        <v>800</v>
      </c>
      <c r="M1563" s="257">
        <v>2</v>
      </c>
      <c r="N1563" s="258">
        <v>400</v>
      </c>
      <c r="O1563" s="259"/>
      <c r="P1563" s="260" t="s">
        <v>55</v>
      </c>
      <c r="Q1563" s="288">
        <v>2</v>
      </c>
      <c r="R1563" s="258">
        <v>400</v>
      </c>
      <c r="S1563" s="259"/>
      <c r="T1563" s="289" t="s">
        <v>55</v>
      </c>
      <c r="U1563" s="290"/>
      <c r="V1563" s="291"/>
    </row>
    <row r="1564" spans="1:22">
      <c r="A1564" s="216" t="s">
        <v>50</v>
      </c>
      <c r="B1564" s="312">
        <v>1040401000</v>
      </c>
      <c r="C1564" s="237" t="s">
        <v>631</v>
      </c>
      <c r="D1564" s="224"/>
      <c r="E1564" s="220" t="s">
        <v>1306</v>
      </c>
      <c r="F1564" s="221" t="s">
        <v>1307</v>
      </c>
      <c r="G1564" s="222" t="str">
        <f t="shared" si="24"/>
        <v>Double Sided Tape, 3M Double Sided Tape</v>
      </c>
      <c r="H1564" s="223"/>
      <c r="I1564" s="253">
        <v>10</v>
      </c>
      <c r="J1564" s="254" t="s">
        <v>880</v>
      </c>
      <c r="K1564" s="261">
        <v>700</v>
      </c>
      <c r="L1564" s="256">
        <f>Table260616263656667686970717273747577787980818283757_34[[#This Row],[unit Price]]*Table260616263656667686970717273747577787980818283757_34[[#This Row],[TOTAL QUANTITY
(2021 Proposal)]]</f>
        <v>7000</v>
      </c>
      <c r="M1564" s="257">
        <v>2</v>
      </c>
      <c r="N1564" s="258">
        <v>1400</v>
      </c>
      <c r="O1564" s="259">
        <v>2</v>
      </c>
      <c r="P1564" s="260">
        <v>1400</v>
      </c>
      <c r="Q1564" s="288">
        <v>2</v>
      </c>
      <c r="R1564" s="258">
        <v>1400</v>
      </c>
      <c r="S1564" s="259">
        <v>4</v>
      </c>
      <c r="T1564" s="289">
        <v>2800</v>
      </c>
      <c r="U1564" s="290"/>
      <c r="V1564" s="291"/>
    </row>
    <row r="1565" spans="1:22">
      <c r="A1565" s="216" t="s">
        <v>66</v>
      </c>
      <c r="B1565" s="312">
        <v>1040401000</v>
      </c>
      <c r="C1565" s="237" t="s">
        <v>631</v>
      </c>
      <c r="D1565" s="224"/>
      <c r="E1565" s="220" t="s">
        <v>1306</v>
      </c>
      <c r="F1565" s="221" t="s">
        <v>1307</v>
      </c>
      <c r="G1565" s="222" t="str">
        <f t="shared" si="24"/>
        <v>Double Sided Tape, 3M Double Sided Tape</v>
      </c>
      <c r="H1565" s="223">
        <v>0</v>
      </c>
      <c r="I1565" s="253">
        <v>50</v>
      </c>
      <c r="J1565" s="254" t="s">
        <v>880</v>
      </c>
      <c r="K1565" s="261">
        <v>700</v>
      </c>
      <c r="L1565" s="256">
        <f>Table260616263656667686970717273747577787980818283757_34[[#This Row],[unit Price]]*Table260616263656667686970717273747577787980818283757_34[[#This Row],[TOTAL QUANTITY
(2021 Proposal)]]</f>
        <v>35000</v>
      </c>
      <c r="M1565" s="257">
        <v>20</v>
      </c>
      <c r="N1565" s="258">
        <v>14000</v>
      </c>
      <c r="O1565" s="259">
        <v>10</v>
      </c>
      <c r="P1565" s="260">
        <v>7000</v>
      </c>
      <c r="Q1565" s="288">
        <v>10</v>
      </c>
      <c r="R1565" s="258">
        <v>7000</v>
      </c>
      <c r="S1565" s="259">
        <v>10</v>
      </c>
      <c r="T1565" s="289">
        <v>7000</v>
      </c>
      <c r="U1565" s="290"/>
      <c r="V1565" s="291"/>
    </row>
    <row r="1566" spans="1:22">
      <c r="A1566" s="216" t="s">
        <v>522</v>
      </c>
      <c r="B1566" s="312">
        <v>1040401000</v>
      </c>
      <c r="C1566" s="237" t="s">
        <v>631</v>
      </c>
      <c r="D1566" s="224"/>
      <c r="E1566" s="220" t="s">
        <v>1306</v>
      </c>
      <c r="F1566" s="221" t="s">
        <v>1307</v>
      </c>
      <c r="G1566" s="222" t="str">
        <f t="shared" si="24"/>
        <v>Double Sided Tape, 3M Double Sided Tape</v>
      </c>
      <c r="H1566" s="223"/>
      <c r="I1566" s="253">
        <v>10</v>
      </c>
      <c r="J1566" s="254" t="s">
        <v>880</v>
      </c>
      <c r="K1566" s="261">
        <v>700</v>
      </c>
      <c r="L1566" s="256">
        <f>Table260616263656667686970717273747577787980818283757_34[[#This Row],[unit Price]]*Table260616263656667686970717273747577787980818283757_34[[#This Row],[TOTAL QUANTITY
(2021 Proposal)]]</f>
        <v>7000</v>
      </c>
      <c r="M1566" s="257">
        <v>5</v>
      </c>
      <c r="N1566" s="258">
        <v>3500</v>
      </c>
      <c r="O1566" s="259">
        <v>3</v>
      </c>
      <c r="P1566" s="260">
        <v>2100</v>
      </c>
      <c r="Q1566" s="288">
        <v>1</v>
      </c>
      <c r="R1566" s="258">
        <v>700</v>
      </c>
      <c r="S1566" s="259">
        <v>1</v>
      </c>
      <c r="T1566" s="289">
        <v>700</v>
      </c>
      <c r="U1566" s="290"/>
      <c r="V1566" s="291"/>
    </row>
    <row r="1567" spans="1:22">
      <c r="A1567" s="216" t="s">
        <v>33</v>
      </c>
      <c r="B1567" s="312">
        <v>1040401000</v>
      </c>
      <c r="C1567" s="237" t="s">
        <v>631</v>
      </c>
      <c r="D1567" s="224"/>
      <c r="E1567" s="220" t="s">
        <v>1306</v>
      </c>
      <c r="F1567" s="221" t="s">
        <v>1307</v>
      </c>
      <c r="G1567" s="222" t="str">
        <f t="shared" si="24"/>
        <v>Double Sided Tape, 3M Double Sided Tape</v>
      </c>
      <c r="H1567" s="223"/>
      <c r="I1567" s="253">
        <v>1</v>
      </c>
      <c r="J1567" s="254" t="s">
        <v>880</v>
      </c>
      <c r="K1567" s="261">
        <v>700</v>
      </c>
      <c r="L1567" s="256">
        <f>Table260616263656667686970717273747577787980818283757_34[[#This Row],[unit Price]]*Table260616263656667686970717273747577787980818283757_34[[#This Row],[TOTAL QUANTITY
(2021 Proposal)]]</f>
        <v>700</v>
      </c>
      <c r="M1567" s="257">
        <v>1</v>
      </c>
      <c r="N1567" s="258">
        <v>700</v>
      </c>
      <c r="O1567" s="259"/>
      <c r="P1567" s="260" t="s">
        <v>55</v>
      </c>
      <c r="Q1567" s="288"/>
      <c r="R1567" s="258" t="s">
        <v>55</v>
      </c>
      <c r="S1567" s="259"/>
      <c r="T1567" s="289" t="s">
        <v>55</v>
      </c>
      <c r="U1567" s="290"/>
      <c r="V1567" s="291"/>
    </row>
    <row r="1568" spans="1:22">
      <c r="A1568" s="216" t="s">
        <v>59</v>
      </c>
      <c r="B1568" s="312">
        <v>1040401000</v>
      </c>
      <c r="C1568" s="237" t="s">
        <v>631</v>
      </c>
      <c r="D1568" s="224"/>
      <c r="E1568" s="220" t="s">
        <v>1306</v>
      </c>
      <c r="F1568" s="221" t="s">
        <v>1308</v>
      </c>
      <c r="G1568" s="222" t="str">
        <f t="shared" si="24"/>
        <v>Double Sided Tape, Double sided tape, 1"</v>
      </c>
      <c r="H1568" s="223"/>
      <c r="I1568" s="253">
        <v>2</v>
      </c>
      <c r="J1568" s="262" t="s">
        <v>880</v>
      </c>
      <c r="K1568" s="263">
        <v>120</v>
      </c>
      <c r="L1568" s="256">
        <f>Table260616263656667686970717273747577787980818283757_34[[#This Row],[unit Price]]*Table260616263656667686970717273747577787980818283757_34[[#This Row],[TOTAL QUANTITY
(2021 Proposal)]]</f>
        <v>240</v>
      </c>
      <c r="M1568" s="264">
        <v>1</v>
      </c>
      <c r="N1568" s="258">
        <v>120</v>
      </c>
      <c r="O1568" s="265"/>
      <c r="P1568" s="260" t="s">
        <v>55</v>
      </c>
      <c r="Q1568" s="292">
        <v>1</v>
      </c>
      <c r="R1568" s="258">
        <v>120</v>
      </c>
      <c r="S1568" s="293"/>
      <c r="T1568" s="289" t="s">
        <v>55</v>
      </c>
      <c r="U1568" s="290"/>
      <c r="V1568" s="291"/>
    </row>
    <row r="1569" spans="1:22">
      <c r="A1569" s="216" t="s">
        <v>61</v>
      </c>
      <c r="B1569" s="312">
        <v>1040401000</v>
      </c>
      <c r="C1569" s="237" t="s">
        <v>631</v>
      </c>
      <c r="D1569" s="224"/>
      <c r="E1569" s="220" t="s">
        <v>1306</v>
      </c>
      <c r="F1569" s="221" t="s">
        <v>1308</v>
      </c>
      <c r="G1569" s="222" t="str">
        <f t="shared" si="24"/>
        <v>Double Sided Tape, Double sided tape, 1"</v>
      </c>
      <c r="H1569" s="223"/>
      <c r="I1569" s="253">
        <v>2</v>
      </c>
      <c r="J1569" s="262" t="s">
        <v>880</v>
      </c>
      <c r="K1569" s="263">
        <v>120</v>
      </c>
      <c r="L1569" s="256">
        <f>Table260616263656667686970717273747577787980818283757_34[[#This Row],[unit Price]]*Table260616263656667686970717273747577787980818283757_34[[#This Row],[TOTAL QUANTITY
(2021 Proposal)]]</f>
        <v>240</v>
      </c>
      <c r="M1569" s="266">
        <v>1</v>
      </c>
      <c r="N1569" s="258">
        <v>120</v>
      </c>
      <c r="O1569" s="267">
        <v>1</v>
      </c>
      <c r="P1569" s="260">
        <v>120</v>
      </c>
      <c r="Q1569" s="294"/>
      <c r="R1569" s="258" t="s">
        <v>55</v>
      </c>
      <c r="S1569" s="309"/>
      <c r="T1569" s="289" t="s">
        <v>55</v>
      </c>
      <c r="U1569" s="290"/>
      <c r="V1569" s="291"/>
    </row>
    <row r="1570" spans="1:22">
      <c r="A1570" s="216" t="s">
        <v>63</v>
      </c>
      <c r="B1570" s="312">
        <v>1040401000</v>
      </c>
      <c r="C1570" s="237" t="s">
        <v>631</v>
      </c>
      <c r="D1570" s="224"/>
      <c r="E1570" s="220" t="s">
        <v>1306</v>
      </c>
      <c r="F1570" s="221" t="s">
        <v>1308</v>
      </c>
      <c r="G1570" s="222" t="str">
        <f t="shared" si="24"/>
        <v>Double Sided Tape, Double sided tape, 1"</v>
      </c>
      <c r="H1570" s="227"/>
      <c r="I1570" s="268">
        <v>10</v>
      </c>
      <c r="J1570" s="269" t="s">
        <v>880</v>
      </c>
      <c r="K1570" s="270">
        <v>120</v>
      </c>
      <c r="L1570" s="256">
        <f>Table260616263656667686970717273747577787980818283757_34[[#This Row],[unit Price]]*Table260616263656667686970717273747577787980818283757_34[[#This Row],[TOTAL QUANTITY
(2021 Proposal)]]</f>
        <v>1200</v>
      </c>
      <c r="M1570" s="271">
        <v>5</v>
      </c>
      <c r="N1570" s="258">
        <v>600</v>
      </c>
      <c r="O1570" s="272">
        <v>5</v>
      </c>
      <c r="P1570" s="260">
        <v>600</v>
      </c>
      <c r="Q1570" s="296"/>
      <c r="R1570" s="258" t="s">
        <v>55</v>
      </c>
      <c r="S1570" s="272"/>
      <c r="T1570" s="289" t="s">
        <v>55</v>
      </c>
      <c r="U1570" s="290"/>
      <c r="V1570" s="291"/>
    </row>
    <row r="1571" spans="1:22">
      <c r="A1571" s="216" t="s">
        <v>522</v>
      </c>
      <c r="B1571" s="312">
        <v>1040401000</v>
      </c>
      <c r="C1571" s="237" t="s">
        <v>631</v>
      </c>
      <c r="D1571" s="224"/>
      <c r="E1571" s="220" t="s">
        <v>1306</v>
      </c>
      <c r="F1571" s="221" t="s">
        <v>1308</v>
      </c>
      <c r="G1571" s="222" t="str">
        <f t="shared" si="24"/>
        <v>Double Sided Tape, Double sided tape, 1"</v>
      </c>
      <c r="H1571" s="223"/>
      <c r="I1571" s="253">
        <v>5</v>
      </c>
      <c r="J1571" s="254" t="s">
        <v>880</v>
      </c>
      <c r="K1571" s="261">
        <v>120</v>
      </c>
      <c r="L1571" s="256">
        <f>Table260616263656667686970717273747577787980818283757_34[[#This Row],[unit Price]]*Table260616263656667686970717273747577787980818283757_34[[#This Row],[TOTAL QUANTITY
(2021 Proposal)]]</f>
        <v>600</v>
      </c>
      <c r="M1571" s="257">
        <v>2</v>
      </c>
      <c r="N1571" s="258">
        <v>240</v>
      </c>
      <c r="O1571" s="259">
        <v>1</v>
      </c>
      <c r="P1571" s="260">
        <v>120</v>
      </c>
      <c r="Q1571" s="288">
        <v>1</v>
      </c>
      <c r="R1571" s="258">
        <v>120</v>
      </c>
      <c r="S1571" s="259">
        <v>1</v>
      </c>
      <c r="T1571" s="289">
        <v>120</v>
      </c>
      <c r="U1571" s="290"/>
      <c r="V1571" s="291"/>
    </row>
    <row r="1572" spans="1:22">
      <c r="A1572" s="216" t="s">
        <v>68</v>
      </c>
      <c r="B1572" s="312">
        <v>1040401000</v>
      </c>
      <c r="C1572" s="237" t="s">
        <v>631</v>
      </c>
      <c r="D1572" s="224"/>
      <c r="E1572" s="220" t="s">
        <v>1306</v>
      </c>
      <c r="F1572" s="221" t="s">
        <v>1308</v>
      </c>
      <c r="G1572" s="222" t="str">
        <f t="shared" si="24"/>
        <v>Double Sided Tape, Double sided tape, 1"</v>
      </c>
      <c r="H1572" s="223"/>
      <c r="I1572" s="253">
        <v>2</v>
      </c>
      <c r="J1572" s="254" t="s">
        <v>880</v>
      </c>
      <c r="K1572" s="261">
        <v>120</v>
      </c>
      <c r="L1572" s="256">
        <f>Table260616263656667686970717273747577787980818283757_34[[#This Row],[unit Price]]*Table260616263656667686970717273747577787980818283757_34[[#This Row],[TOTAL QUANTITY
(2021 Proposal)]]</f>
        <v>240</v>
      </c>
      <c r="M1572" s="257">
        <v>2</v>
      </c>
      <c r="N1572" s="258">
        <v>240</v>
      </c>
      <c r="O1572" s="259"/>
      <c r="P1572" s="260" t="s">
        <v>55</v>
      </c>
      <c r="Q1572" s="288"/>
      <c r="R1572" s="258" t="s">
        <v>55</v>
      </c>
      <c r="S1572" s="259"/>
      <c r="T1572" s="289" t="s">
        <v>55</v>
      </c>
      <c r="U1572" s="290"/>
      <c r="V1572" s="291"/>
    </row>
    <row r="1573" spans="1:22">
      <c r="A1573" s="216" t="s">
        <v>73</v>
      </c>
      <c r="B1573" s="312">
        <v>1040401000</v>
      </c>
      <c r="C1573" s="237" t="s">
        <v>631</v>
      </c>
      <c r="D1573" s="224"/>
      <c r="E1573" s="220" t="s">
        <v>1306</v>
      </c>
      <c r="F1573" s="221" t="s">
        <v>1308</v>
      </c>
      <c r="G1573" s="222" t="str">
        <f t="shared" si="24"/>
        <v>Double Sided Tape, Double sided tape, 1"</v>
      </c>
      <c r="H1573" s="223"/>
      <c r="I1573" s="253">
        <v>4</v>
      </c>
      <c r="J1573" s="254" t="s">
        <v>880</v>
      </c>
      <c r="K1573" s="261">
        <v>120</v>
      </c>
      <c r="L1573" s="256">
        <f>Table260616263656667686970717273747577787980818283757_34[[#This Row],[unit Price]]*Table260616263656667686970717273747577787980818283757_34[[#This Row],[TOTAL QUANTITY
(2021 Proposal)]]</f>
        <v>480</v>
      </c>
      <c r="M1573" s="257">
        <v>1</v>
      </c>
      <c r="N1573" s="258">
        <v>120</v>
      </c>
      <c r="O1573" s="259">
        <v>1</v>
      </c>
      <c r="P1573" s="260">
        <v>120</v>
      </c>
      <c r="Q1573" s="288">
        <v>1</v>
      </c>
      <c r="R1573" s="258">
        <v>120</v>
      </c>
      <c r="S1573" s="259">
        <v>1</v>
      </c>
      <c r="T1573" s="289">
        <v>120</v>
      </c>
      <c r="U1573" s="290"/>
      <c r="V1573" s="291"/>
    </row>
    <row r="1574" spans="1:22">
      <c r="A1574" s="216" t="s">
        <v>33</v>
      </c>
      <c r="B1574" s="312">
        <v>1040401000</v>
      </c>
      <c r="C1574" s="237" t="s">
        <v>631</v>
      </c>
      <c r="D1574" s="224"/>
      <c r="E1574" s="220" t="s">
        <v>1309</v>
      </c>
      <c r="F1574" s="221" t="s">
        <v>1310</v>
      </c>
      <c r="G1574" s="222" t="str">
        <f t="shared" si="24"/>
        <v>Envelope, Documentary (14"X17"), 500 box</v>
      </c>
      <c r="H1574" s="223"/>
      <c r="I1574" s="253">
        <v>1</v>
      </c>
      <c r="J1574" s="254" t="s">
        <v>44</v>
      </c>
      <c r="K1574" s="261">
        <v>6</v>
      </c>
      <c r="L1574" s="256">
        <f>Table260616263656667686970717273747577787980818283757_34[[#This Row],[unit Price]]*Table260616263656667686970717273747577787980818283757_34[[#This Row],[TOTAL QUANTITY
(2021 Proposal)]]</f>
        <v>6</v>
      </c>
      <c r="M1574" s="257">
        <v>1</v>
      </c>
      <c r="N1574" s="258">
        <v>6</v>
      </c>
      <c r="O1574" s="259"/>
      <c r="P1574" s="260" t="s">
        <v>55</v>
      </c>
      <c r="Q1574" s="288"/>
      <c r="R1574" s="258" t="s">
        <v>55</v>
      </c>
      <c r="S1574" s="259"/>
      <c r="T1574" s="289" t="s">
        <v>55</v>
      </c>
      <c r="U1574" s="290"/>
      <c r="V1574" s="291"/>
    </row>
    <row r="1575" spans="1:22">
      <c r="A1575" s="216" t="s">
        <v>56</v>
      </c>
      <c r="B1575" s="312">
        <v>1040401000</v>
      </c>
      <c r="C1575" s="237" t="s">
        <v>631</v>
      </c>
      <c r="D1575" s="224"/>
      <c r="E1575" s="220" t="s">
        <v>1309</v>
      </c>
      <c r="F1575" s="221" t="s">
        <v>1311</v>
      </c>
      <c r="G1575" s="222" t="str">
        <f t="shared" si="24"/>
        <v>Envelope, Envelope, brown, A4 size</v>
      </c>
      <c r="H1575" s="223"/>
      <c r="I1575" s="253">
        <v>200</v>
      </c>
      <c r="J1575" s="254" t="s">
        <v>44</v>
      </c>
      <c r="K1575" s="261">
        <v>5</v>
      </c>
      <c r="L1575" s="256">
        <f>Table260616263656667686970717273747577787980818283757_34[[#This Row],[unit Price]]*Table260616263656667686970717273747577787980818283757_34[[#This Row],[TOTAL QUANTITY
(2021 Proposal)]]</f>
        <v>1000</v>
      </c>
      <c r="M1575" s="257">
        <v>50</v>
      </c>
      <c r="N1575" s="258">
        <v>250</v>
      </c>
      <c r="O1575" s="259">
        <v>50</v>
      </c>
      <c r="P1575" s="260">
        <v>250</v>
      </c>
      <c r="Q1575" s="288">
        <v>50</v>
      </c>
      <c r="R1575" s="258">
        <v>250</v>
      </c>
      <c r="S1575" s="259">
        <v>50</v>
      </c>
      <c r="T1575" s="289">
        <v>250</v>
      </c>
      <c r="U1575" s="290"/>
      <c r="V1575" s="291"/>
    </row>
    <row r="1576" spans="1:22">
      <c r="A1576" s="216" t="s">
        <v>58</v>
      </c>
      <c r="B1576" s="312">
        <v>1040401000</v>
      </c>
      <c r="C1576" s="237" t="s">
        <v>631</v>
      </c>
      <c r="D1576" s="224"/>
      <c r="E1576" s="220" t="s">
        <v>1309</v>
      </c>
      <c r="F1576" s="221" t="s">
        <v>1311</v>
      </c>
      <c r="G1576" s="222" t="str">
        <f t="shared" si="24"/>
        <v>Envelope, Envelope, brown, A4 size</v>
      </c>
      <c r="H1576" s="223"/>
      <c r="I1576" s="253">
        <v>100</v>
      </c>
      <c r="J1576" s="254" t="s">
        <v>44</v>
      </c>
      <c r="K1576" s="261">
        <v>5</v>
      </c>
      <c r="L1576" s="256">
        <f>Table260616263656667686970717273747577787980818283757_34[[#This Row],[unit Price]]*Table260616263656667686970717273747577787980818283757_34[[#This Row],[TOTAL QUANTITY
(2021 Proposal)]]</f>
        <v>500</v>
      </c>
      <c r="M1576" s="257">
        <v>50</v>
      </c>
      <c r="N1576" s="258">
        <v>250</v>
      </c>
      <c r="O1576" s="259"/>
      <c r="P1576" s="260" t="s">
        <v>55</v>
      </c>
      <c r="Q1576" s="288"/>
      <c r="R1576" s="258" t="s">
        <v>55</v>
      </c>
      <c r="S1576" s="259"/>
      <c r="T1576" s="289" t="s">
        <v>55</v>
      </c>
      <c r="U1576" s="290"/>
      <c r="V1576" s="291"/>
    </row>
    <row r="1577" spans="1:22">
      <c r="A1577" s="216" t="s">
        <v>61</v>
      </c>
      <c r="B1577" s="312">
        <v>1040401000</v>
      </c>
      <c r="C1577" s="237" t="s">
        <v>631</v>
      </c>
      <c r="D1577" s="224"/>
      <c r="E1577" s="220" t="s">
        <v>1309</v>
      </c>
      <c r="F1577" s="221" t="s">
        <v>1311</v>
      </c>
      <c r="G1577" s="222" t="str">
        <f t="shared" si="24"/>
        <v>Envelope, Envelope, brown, A4 size</v>
      </c>
      <c r="H1577" s="223"/>
      <c r="I1577" s="253">
        <v>1</v>
      </c>
      <c r="J1577" s="262" t="s">
        <v>627</v>
      </c>
      <c r="K1577" s="263">
        <v>420</v>
      </c>
      <c r="L1577" s="256">
        <f>Table260616263656667686970717273747577787980818283757_34[[#This Row],[unit Price]]*Table260616263656667686970717273747577787980818283757_34[[#This Row],[TOTAL QUANTITY
(2021 Proposal)]]</f>
        <v>420</v>
      </c>
      <c r="M1577" s="266">
        <v>1</v>
      </c>
      <c r="N1577" s="258">
        <v>420</v>
      </c>
      <c r="O1577" s="267"/>
      <c r="P1577" s="260" t="s">
        <v>55</v>
      </c>
      <c r="Q1577" s="294"/>
      <c r="R1577" s="258" t="s">
        <v>55</v>
      </c>
      <c r="S1577" s="309"/>
      <c r="T1577" s="289" t="s">
        <v>55</v>
      </c>
      <c r="U1577" s="290"/>
      <c r="V1577" s="291"/>
    </row>
    <row r="1578" spans="1:22">
      <c r="A1578" s="216" t="s">
        <v>63</v>
      </c>
      <c r="B1578" s="312">
        <v>1040401000</v>
      </c>
      <c r="C1578" s="237" t="s">
        <v>631</v>
      </c>
      <c r="D1578" s="224"/>
      <c r="E1578" s="220" t="s">
        <v>1309</v>
      </c>
      <c r="F1578" s="221" t="s">
        <v>1311</v>
      </c>
      <c r="G1578" s="222" t="str">
        <f t="shared" si="24"/>
        <v>Envelope, Envelope, brown, A4 size</v>
      </c>
      <c r="H1578" s="227"/>
      <c r="I1578" s="268">
        <v>5</v>
      </c>
      <c r="J1578" s="269" t="s">
        <v>627</v>
      </c>
      <c r="K1578" s="270">
        <v>420</v>
      </c>
      <c r="L1578" s="256">
        <f>Table260616263656667686970717273747577787980818283757_34[[#This Row],[unit Price]]*Table260616263656667686970717273747577787980818283757_34[[#This Row],[TOTAL QUANTITY
(2021 Proposal)]]</f>
        <v>2100</v>
      </c>
      <c r="M1578" s="271">
        <v>5</v>
      </c>
      <c r="N1578" s="258">
        <v>2100</v>
      </c>
      <c r="O1578" s="272"/>
      <c r="P1578" s="260" t="s">
        <v>55</v>
      </c>
      <c r="Q1578" s="296"/>
      <c r="R1578" s="258" t="s">
        <v>55</v>
      </c>
      <c r="S1578" s="272"/>
      <c r="T1578" s="289" t="s">
        <v>55</v>
      </c>
      <c r="U1578" s="290"/>
      <c r="V1578" s="291"/>
    </row>
    <row r="1579" spans="1:22">
      <c r="A1579" s="216" t="s">
        <v>65</v>
      </c>
      <c r="B1579" s="312">
        <v>1040401000</v>
      </c>
      <c r="C1579" s="237" t="s">
        <v>631</v>
      </c>
      <c r="D1579" s="224"/>
      <c r="E1579" s="220" t="s">
        <v>1309</v>
      </c>
      <c r="F1579" s="221" t="s">
        <v>1311</v>
      </c>
      <c r="G1579" s="222" t="str">
        <f t="shared" si="24"/>
        <v>Envelope, Envelope, brown, A4 size</v>
      </c>
      <c r="H1579" s="223"/>
      <c r="I1579" s="253">
        <v>500</v>
      </c>
      <c r="J1579" s="254" t="s">
        <v>44</v>
      </c>
      <c r="K1579" s="261">
        <v>5</v>
      </c>
      <c r="L1579" s="256">
        <f>Table260616263656667686970717273747577787980818283757_34[[#This Row],[unit Price]]*Table260616263656667686970717273747577787980818283757_34[[#This Row],[TOTAL QUANTITY
(2021 Proposal)]]</f>
        <v>2500</v>
      </c>
      <c r="M1579" s="257">
        <v>500</v>
      </c>
      <c r="N1579" s="258">
        <v>2500</v>
      </c>
      <c r="O1579" s="259"/>
      <c r="P1579" s="260" t="s">
        <v>55</v>
      </c>
      <c r="Q1579" s="288"/>
      <c r="R1579" s="258" t="s">
        <v>55</v>
      </c>
      <c r="S1579" s="259"/>
      <c r="T1579" s="289" t="s">
        <v>55</v>
      </c>
      <c r="U1579" s="290"/>
      <c r="V1579" s="291"/>
    </row>
    <row r="1580" spans="1:22">
      <c r="A1580" s="216" t="s">
        <v>533</v>
      </c>
      <c r="B1580" s="312">
        <v>1040401000</v>
      </c>
      <c r="C1580" s="237" t="s">
        <v>631</v>
      </c>
      <c r="D1580" s="224"/>
      <c r="E1580" s="220" t="s">
        <v>1309</v>
      </c>
      <c r="F1580" s="221" t="s">
        <v>1311</v>
      </c>
      <c r="G1580" s="222" t="str">
        <f t="shared" si="24"/>
        <v>Envelope, Envelope, brown, A4 size</v>
      </c>
      <c r="H1580" s="223"/>
      <c r="I1580" s="253">
        <v>120</v>
      </c>
      <c r="J1580" s="254" t="s">
        <v>44</v>
      </c>
      <c r="K1580" s="261">
        <v>5</v>
      </c>
      <c r="L1580" s="256">
        <f>Table260616263656667686970717273747577787980818283757_34[[#This Row],[unit Price]]*Table260616263656667686970717273747577787980818283757_34[[#This Row],[TOTAL QUANTITY
(2021 Proposal)]]</f>
        <v>600</v>
      </c>
      <c r="M1580" s="257">
        <v>30</v>
      </c>
      <c r="N1580" s="258">
        <v>150</v>
      </c>
      <c r="O1580" s="259">
        <v>30</v>
      </c>
      <c r="P1580" s="260">
        <v>150</v>
      </c>
      <c r="Q1580" s="288">
        <v>30</v>
      </c>
      <c r="R1580" s="258">
        <v>150</v>
      </c>
      <c r="S1580" s="259">
        <v>30</v>
      </c>
      <c r="T1580" s="289">
        <v>150</v>
      </c>
      <c r="U1580" s="290"/>
      <c r="V1580" s="291"/>
    </row>
    <row r="1581" spans="1:22">
      <c r="A1581" s="216" t="s">
        <v>522</v>
      </c>
      <c r="B1581" s="312">
        <v>1040401000</v>
      </c>
      <c r="C1581" s="237" t="s">
        <v>631</v>
      </c>
      <c r="D1581" s="224"/>
      <c r="E1581" s="220" t="s">
        <v>1309</v>
      </c>
      <c r="F1581" s="221" t="s">
        <v>1311</v>
      </c>
      <c r="G1581" s="222" t="str">
        <f t="shared" si="24"/>
        <v>Envelope, Envelope, brown, A4 size</v>
      </c>
      <c r="H1581" s="223"/>
      <c r="I1581" s="253">
        <v>5</v>
      </c>
      <c r="J1581" s="254" t="s">
        <v>627</v>
      </c>
      <c r="K1581" s="261">
        <v>420</v>
      </c>
      <c r="L1581" s="256">
        <f>Table260616263656667686970717273747577787980818283757_34[[#This Row],[unit Price]]*Table260616263656667686970717273747577787980818283757_34[[#This Row],[TOTAL QUANTITY
(2021 Proposal)]]</f>
        <v>2100</v>
      </c>
      <c r="M1581" s="257">
        <v>2</v>
      </c>
      <c r="N1581" s="258">
        <v>840</v>
      </c>
      <c r="O1581" s="259">
        <v>1</v>
      </c>
      <c r="P1581" s="260">
        <v>420</v>
      </c>
      <c r="Q1581" s="288">
        <v>1</v>
      </c>
      <c r="R1581" s="258">
        <v>420</v>
      </c>
      <c r="S1581" s="259">
        <v>1</v>
      </c>
      <c r="T1581" s="289">
        <v>420</v>
      </c>
      <c r="U1581" s="290"/>
      <c r="V1581" s="291"/>
    </row>
    <row r="1582" spans="1:22">
      <c r="A1582" s="216" t="s">
        <v>68</v>
      </c>
      <c r="B1582" s="312">
        <v>1040401000</v>
      </c>
      <c r="C1582" s="237" t="s">
        <v>631</v>
      </c>
      <c r="D1582" s="224"/>
      <c r="E1582" s="220" t="s">
        <v>1309</v>
      </c>
      <c r="F1582" s="221" t="s">
        <v>1311</v>
      </c>
      <c r="G1582" s="222" t="str">
        <f t="shared" si="24"/>
        <v>Envelope, Envelope, brown, A4 size</v>
      </c>
      <c r="H1582" s="223"/>
      <c r="I1582" s="253">
        <v>40</v>
      </c>
      <c r="J1582" s="254" t="s">
        <v>44</v>
      </c>
      <c r="K1582" s="261">
        <v>5</v>
      </c>
      <c r="L1582" s="256">
        <f>Table260616263656667686970717273747577787980818283757_34[[#This Row],[unit Price]]*Table260616263656667686970717273747577787980818283757_34[[#This Row],[TOTAL QUANTITY
(2021 Proposal)]]</f>
        <v>200</v>
      </c>
      <c r="M1582" s="257">
        <v>10</v>
      </c>
      <c r="N1582" s="258">
        <v>50</v>
      </c>
      <c r="O1582" s="259">
        <v>10</v>
      </c>
      <c r="P1582" s="260">
        <v>50</v>
      </c>
      <c r="Q1582" s="288">
        <v>10</v>
      </c>
      <c r="R1582" s="258">
        <v>50</v>
      </c>
      <c r="S1582" s="259">
        <v>10</v>
      </c>
      <c r="T1582" s="289">
        <v>50</v>
      </c>
      <c r="U1582" s="290"/>
      <c r="V1582" s="291"/>
    </row>
    <row r="1583" spans="1:22">
      <c r="A1583" s="216" t="s">
        <v>33</v>
      </c>
      <c r="B1583" s="312">
        <v>1040401000</v>
      </c>
      <c r="C1583" s="237" t="s">
        <v>631</v>
      </c>
      <c r="D1583" s="224"/>
      <c r="E1583" s="220" t="s">
        <v>1309</v>
      </c>
      <c r="F1583" s="221" t="s">
        <v>1311</v>
      </c>
      <c r="G1583" s="222" t="str">
        <f t="shared" si="24"/>
        <v>Envelope, Envelope, brown, A4 size</v>
      </c>
      <c r="H1583" s="223"/>
      <c r="I1583" s="253">
        <v>1</v>
      </c>
      <c r="J1583" s="254" t="s">
        <v>627</v>
      </c>
      <c r="K1583" s="261">
        <v>420</v>
      </c>
      <c r="L1583" s="256">
        <f>Table260616263656667686970717273747577787980818283757_34[[#This Row],[unit Price]]*Table260616263656667686970717273747577787980818283757_34[[#This Row],[TOTAL QUANTITY
(2021 Proposal)]]</f>
        <v>420</v>
      </c>
      <c r="M1583" s="257">
        <v>1</v>
      </c>
      <c r="N1583" s="258">
        <v>420</v>
      </c>
      <c r="O1583" s="259"/>
      <c r="P1583" s="260" t="s">
        <v>55</v>
      </c>
      <c r="Q1583" s="288"/>
      <c r="R1583" s="258" t="s">
        <v>55</v>
      </c>
      <c r="S1583" s="259"/>
      <c r="T1583" s="289" t="s">
        <v>55</v>
      </c>
      <c r="U1583" s="290"/>
      <c r="V1583" s="291"/>
    </row>
    <row r="1584" spans="1:22">
      <c r="A1584" s="216" t="s">
        <v>73</v>
      </c>
      <c r="B1584" s="312">
        <v>1040401000</v>
      </c>
      <c r="C1584" s="237" t="s">
        <v>631</v>
      </c>
      <c r="D1584" s="224"/>
      <c r="E1584" s="220" t="s">
        <v>1309</v>
      </c>
      <c r="F1584" s="221" t="s">
        <v>1311</v>
      </c>
      <c r="G1584" s="222" t="str">
        <f t="shared" si="24"/>
        <v>Envelope, Envelope, brown, A4 size</v>
      </c>
      <c r="H1584" s="223"/>
      <c r="I1584" s="253">
        <v>100</v>
      </c>
      <c r="J1584" s="254" t="s">
        <v>44</v>
      </c>
      <c r="K1584" s="261">
        <v>5</v>
      </c>
      <c r="L1584" s="256">
        <f>Table260616263656667686970717273747577787980818283757_34[[#This Row],[unit Price]]*Table260616263656667686970717273747577787980818283757_34[[#This Row],[TOTAL QUANTITY
(2021 Proposal)]]</f>
        <v>500</v>
      </c>
      <c r="M1584" s="257">
        <v>50</v>
      </c>
      <c r="N1584" s="258">
        <v>50</v>
      </c>
      <c r="O1584" s="259"/>
      <c r="P1584" s="260" t="s">
        <v>55</v>
      </c>
      <c r="Q1584" s="288">
        <v>50</v>
      </c>
      <c r="R1584" s="258">
        <v>50</v>
      </c>
      <c r="S1584" s="259"/>
      <c r="T1584" s="289" t="s">
        <v>55</v>
      </c>
      <c r="U1584" s="290"/>
      <c r="V1584" s="291"/>
    </row>
    <row r="1585" spans="1:22">
      <c r="A1585" s="216" t="s">
        <v>56</v>
      </c>
      <c r="B1585" s="312">
        <v>1040401000</v>
      </c>
      <c r="C1585" s="237" t="s">
        <v>631</v>
      </c>
      <c r="D1585" s="224"/>
      <c r="E1585" s="220" t="s">
        <v>1309</v>
      </c>
      <c r="F1585" s="221" t="s">
        <v>1312</v>
      </c>
      <c r="G1585" s="222" t="str">
        <f t="shared" si="24"/>
        <v>Envelope, Envelope, brown, Legal size</v>
      </c>
      <c r="H1585" s="223"/>
      <c r="I1585" s="253">
        <v>200</v>
      </c>
      <c r="J1585" s="254" t="s">
        <v>44</v>
      </c>
      <c r="K1585" s="261">
        <v>7</v>
      </c>
      <c r="L1585" s="256">
        <f>Table260616263656667686970717273747577787980818283757_34[[#This Row],[unit Price]]*Table260616263656667686970717273747577787980818283757_34[[#This Row],[TOTAL QUANTITY
(2021 Proposal)]]</f>
        <v>1400</v>
      </c>
      <c r="M1585" s="257">
        <v>50</v>
      </c>
      <c r="N1585" s="258">
        <v>350</v>
      </c>
      <c r="O1585" s="259">
        <v>50</v>
      </c>
      <c r="P1585" s="260">
        <v>350</v>
      </c>
      <c r="Q1585" s="288">
        <v>50</v>
      </c>
      <c r="R1585" s="258">
        <v>350</v>
      </c>
      <c r="S1585" s="259">
        <v>50</v>
      </c>
      <c r="T1585" s="289">
        <v>350</v>
      </c>
      <c r="U1585" s="290"/>
      <c r="V1585" s="291"/>
    </row>
    <row r="1586" spans="1:22">
      <c r="A1586" s="216" t="s">
        <v>58</v>
      </c>
      <c r="B1586" s="312">
        <v>1040401000</v>
      </c>
      <c r="C1586" s="237" t="s">
        <v>631</v>
      </c>
      <c r="D1586" s="224"/>
      <c r="E1586" s="220" t="s">
        <v>1309</v>
      </c>
      <c r="F1586" s="221" t="s">
        <v>1312</v>
      </c>
      <c r="G1586" s="222" t="str">
        <f t="shared" si="24"/>
        <v>Envelope, Envelope, brown, Legal size</v>
      </c>
      <c r="H1586" s="223"/>
      <c r="I1586" s="253">
        <v>100</v>
      </c>
      <c r="J1586" s="254" t="s">
        <v>44</v>
      </c>
      <c r="K1586" s="261">
        <v>7</v>
      </c>
      <c r="L1586" s="256">
        <f>Table260616263656667686970717273747577787980818283757_34[[#This Row],[unit Price]]*Table260616263656667686970717273747577787980818283757_34[[#This Row],[TOTAL QUANTITY
(2021 Proposal)]]</f>
        <v>700</v>
      </c>
      <c r="M1586" s="257">
        <v>50</v>
      </c>
      <c r="N1586" s="258">
        <v>350</v>
      </c>
      <c r="O1586" s="259"/>
      <c r="P1586" s="260" t="s">
        <v>55</v>
      </c>
      <c r="Q1586" s="288"/>
      <c r="R1586" s="258" t="s">
        <v>55</v>
      </c>
      <c r="S1586" s="259"/>
      <c r="T1586" s="289" t="s">
        <v>55</v>
      </c>
      <c r="U1586" s="290"/>
      <c r="V1586" s="291"/>
    </row>
    <row r="1587" spans="1:22">
      <c r="A1587" s="216" t="s">
        <v>510</v>
      </c>
      <c r="B1587" s="312">
        <v>1040401000</v>
      </c>
      <c r="C1587" s="237" t="s">
        <v>631</v>
      </c>
      <c r="D1587" s="224"/>
      <c r="E1587" s="220" t="s">
        <v>1309</v>
      </c>
      <c r="F1587" s="221" t="s">
        <v>1312</v>
      </c>
      <c r="G1587" s="222" t="str">
        <f t="shared" si="24"/>
        <v>Envelope, Envelope, brown, Legal size</v>
      </c>
      <c r="H1587" s="223"/>
      <c r="I1587" s="253">
        <v>2</v>
      </c>
      <c r="J1587" s="254" t="s">
        <v>627</v>
      </c>
      <c r="K1587" s="261">
        <v>600</v>
      </c>
      <c r="L1587" s="256">
        <f>Table260616263656667686970717273747577787980818283757_34[[#This Row],[unit Price]]*Table260616263656667686970717273747577787980818283757_34[[#This Row],[TOTAL QUANTITY
(2021 Proposal)]]</f>
        <v>1200</v>
      </c>
      <c r="M1587" s="257">
        <v>1</v>
      </c>
      <c r="N1587" s="258">
        <v>600</v>
      </c>
      <c r="O1587" s="259"/>
      <c r="P1587" s="260" t="s">
        <v>55</v>
      </c>
      <c r="Q1587" s="288">
        <v>1</v>
      </c>
      <c r="R1587" s="258">
        <v>600</v>
      </c>
      <c r="S1587" s="259"/>
      <c r="T1587" s="289" t="s">
        <v>55</v>
      </c>
      <c r="U1587" s="290"/>
      <c r="V1587" s="291"/>
    </row>
    <row r="1588" spans="1:22">
      <c r="A1588" s="216" t="s">
        <v>61</v>
      </c>
      <c r="B1588" s="312">
        <v>1040401000</v>
      </c>
      <c r="C1588" s="237" t="s">
        <v>631</v>
      </c>
      <c r="D1588" s="224"/>
      <c r="E1588" s="220" t="s">
        <v>1309</v>
      </c>
      <c r="F1588" s="221" t="s">
        <v>1312</v>
      </c>
      <c r="G1588" s="222" t="str">
        <f t="shared" si="24"/>
        <v>Envelope, Envelope, brown, Legal size</v>
      </c>
      <c r="H1588" s="223"/>
      <c r="I1588" s="253">
        <v>1</v>
      </c>
      <c r="J1588" s="262" t="s">
        <v>627</v>
      </c>
      <c r="K1588" s="263">
        <v>600</v>
      </c>
      <c r="L1588" s="256">
        <f>Table260616263656667686970717273747577787980818283757_34[[#This Row],[unit Price]]*Table260616263656667686970717273747577787980818283757_34[[#This Row],[TOTAL QUANTITY
(2021 Proposal)]]</f>
        <v>600</v>
      </c>
      <c r="M1588" s="266">
        <v>1</v>
      </c>
      <c r="N1588" s="258">
        <v>600</v>
      </c>
      <c r="O1588" s="267"/>
      <c r="P1588" s="260" t="s">
        <v>55</v>
      </c>
      <c r="Q1588" s="294"/>
      <c r="R1588" s="258" t="s">
        <v>55</v>
      </c>
      <c r="S1588" s="309"/>
      <c r="T1588" s="289" t="s">
        <v>55</v>
      </c>
      <c r="U1588" s="290"/>
      <c r="V1588" s="291"/>
    </row>
    <row r="1589" spans="1:22">
      <c r="A1589" s="216" t="s">
        <v>63</v>
      </c>
      <c r="B1589" s="312">
        <v>1040401000</v>
      </c>
      <c r="C1589" s="237" t="s">
        <v>631</v>
      </c>
      <c r="D1589" s="224"/>
      <c r="E1589" s="220" t="s">
        <v>1309</v>
      </c>
      <c r="F1589" s="221" t="s">
        <v>1312</v>
      </c>
      <c r="G1589" s="222" t="str">
        <f t="shared" si="24"/>
        <v>Envelope, Envelope, brown, Legal size</v>
      </c>
      <c r="H1589" s="227"/>
      <c r="I1589" s="268">
        <v>5</v>
      </c>
      <c r="J1589" s="269" t="s">
        <v>627</v>
      </c>
      <c r="K1589" s="270">
        <v>600</v>
      </c>
      <c r="L1589" s="256">
        <f>Table260616263656667686970717273747577787980818283757_34[[#This Row],[unit Price]]*Table260616263656667686970717273747577787980818283757_34[[#This Row],[TOTAL QUANTITY
(2021 Proposal)]]</f>
        <v>3000</v>
      </c>
      <c r="M1589" s="271">
        <v>5</v>
      </c>
      <c r="N1589" s="258">
        <v>3000</v>
      </c>
      <c r="O1589" s="272"/>
      <c r="P1589" s="260" t="s">
        <v>55</v>
      </c>
      <c r="Q1589" s="296"/>
      <c r="R1589" s="258" t="s">
        <v>55</v>
      </c>
      <c r="S1589" s="272"/>
      <c r="T1589" s="289" t="s">
        <v>55</v>
      </c>
      <c r="U1589" s="290"/>
      <c r="V1589" s="291"/>
    </row>
    <row r="1590" spans="1:22">
      <c r="A1590" s="216" t="s">
        <v>65</v>
      </c>
      <c r="B1590" s="312">
        <v>1040401000</v>
      </c>
      <c r="C1590" s="237" t="s">
        <v>631</v>
      </c>
      <c r="D1590" s="224"/>
      <c r="E1590" s="220" t="s">
        <v>1309</v>
      </c>
      <c r="F1590" s="221" t="s">
        <v>1312</v>
      </c>
      <c r="G1590" s="222" t="str">
        <f t="shared" si="24"/>
        <v>Envelope, Envelope, brown, Legal size</v>
      </c>
      <c r="H1590" s="223"/>
      <c r="I1590" s="253">
        <v>1</v>
      </c>
      <c r="J1590" s="254" t="s">
        <v>627</v>
      </c>
      <c r="K1590" s="261">
        <v>600</v>
      </c>
      <c r="L1590" s="256">
        <f>Table260616263656667686970717273747577787980818283757_34[[#This Row],[unit Price]]*Table260616263656667686970717273747577787980818283757_34[[#This Row],[TOTAL QUANTITY
(2021 Proposal)]]</f>
        <v>600</v>
      </c>
      <c r="M1590" s="257">
        <v>1</v>
      </c>
      <c r="N1590" s="258">
        <v>600</v>
      </c>
      <c r="O1590" s="259"/>
      <c r="P1590" s="260" t="s">
        <v>55</v>
      </c>
      <c r="Q1590" s="288"/>
      <c r="R1590" s="258" t="s">
        <v>55</v>
      </c>
      <c r="S1590" s="259"/>
      <c r="T1590" s="289" t="s">
        <v>55</v>
      </c>
      <c r="U1590" s="290"/>
      <c r="V1590" s="291"/>
    </row>
    <row r="1591" spans="1:22">
      <c r="A1591" s="216" t="s">
        <v>514</v>
      </c>
      <c r="B1591" s="312">
        <v>1040401000</v>
      </c>
      <c r="C1591" s="237" t="s">
        <v>631</v>
      </c>
      <c r="D1591" s="224"/>
      <c r="E1591" s="220" t="s">
        <v>1309</v>
      </c>
      <c r="F1591" s="221" t="s">
        <v>1312</v>
      </c>
      <c r="G1591" s="222" t="str">
        <f t="shared" si="24"/>
        <v>Envelope, Envelope, brown, Legal size</v>
      </c>
      <c r="H1591" s="223"/>
      <c r="I1591" s="253">
        <v>12</v>
      </c>
      <c r="J1591" s="254" t="s">
        <v>627</v>
      </c>
      <c r="K1591" s="261">
        <v>600</v>
      </c>
      <c r="L1591" s="256">
        <f>Table260616263656667686970717273747577787980818283757_34[[#This Row],[unit Price]]*Table260616263656667686970717273747577787980818283757_34[[#This Row],[TOTAL QUANTITY
(2021 Proposal)]]</f>
        <v>7200</v>
      </c>
      <c r="M1591" s="257">
        <v>3</v>
      </c>
      <c r="N1591" s="258">
        <v>1800</v>
      </c>
      <c r="O1591" s="259">
        <v>3</v>
      </c>
      <c r="P1591" s="260">
        <v>1800</v>
      </c>
      <c r="Q1591" s="288">
        <v>3</v>
      </c>
      <c r="R1591" s="258">
        <v>1800</v>
      </c>
      <c r="S1591" s="259">
        <v>3</v>
      </c>
      <c r="T1591" s="289">
        <v>1800</v>
      </c>
      <c r="U1591" s="290"/>
      <c r="V1591" s="291"/>
    </row>
    <row r="1592" spans="1:22">
      <c r="A1592" s="216" t="s">
        <v>533</v>
      </c>
      <c r="B1592" s="312">
        <v>1040401000</v>
      </c>
      <c r="C1592" s="237" t="s">
        <v>631</v>
      </c>
      <c r="D1592" s="224"/>
      <c r="E1592" s="220" t="s">
        <v>1309</v>
      </c>
      <c r="F1592" s="221" t="s">
        <v>1312</v>
      </c>
      <c r="G1592" s="222" t="str">
        <f t="shared" si="24"/>
        <v>Envelope, Envelope, brown, Legal size</v>
      </c>
      <c r="H1592" s="223"/>
      <c r="I1592" s="253">
        <v>150</v>
      </c>
      <c r="J1592" s="254" t="s">
        <v>44</v>
      </c>
      <c r="K1592" s="261">
        <v>7</v>
      </c>
      <c r="L1592" s="256">
        <f>Table260616263656667686970717273747577787980818283757_34[[#This Row],[unit Price]]*Table260616263656667686970717273747577787980818283757_34[[#This Row],[TOTAL QUANTITY
(2021 Proposal)]]</f>
        <v>1050</v>
      </c>
      <c r="M1592" s="257">
        <v>50</v>
      </c>
      <c r="N1592" s="258">
        <v>350</v>
      </c>
      <c r="O1592" s="259">
        <v>40</v>
      </c>
      <c r="P1592" s="260">
        <v>280</v>
      </c>
      <c r="Q1592" s="288">
        <v>40</v>
      </c>
      <c r="R1592" s="258">
        <v>280</v>
      </c>
      <c r="S1592" s="259">
        <v>20</v>
      </c>
      <c r="T1592" s="289">
        <v>140</v>
      </c>
      <c r="U1592" s="290"/>
      <c r="V1592" s="291"/>
    </row>
    <row r="1593" spans="1:22">
      <c r="A1593" s="216" t="s">
        <v>522</v>
      </c>
      <c r="B1593" s="312">
        <v>1040401000</v>
      </c>
      <c r="C1593" s="237" t="s">
        <v>631</v>
      </c>
      <c r="D1593" s="224"/>
      <c r="E1593" s="220" t="s">
        <v>1309</v>
      </c>
      <c r="F1593" s="221" t="s">
        <v>1312</v>
      </c>
      <c r="G1593" s="222" t="str">
        <f t="shared" si="24"/>
        <v>Envelope, Envelope, brown, Legal size</v>
      </c>
      <c r="H1593" s="223"/>
      <c r="I1593" s="253">
        <v>5</v>
      </c>
      <c r="J1593" s="254" t="s">
        <v>627</v>
      </c>
      <c r="K1593" s="261">
        <v>600</v>
      </c>
      <c r="L1593" s="256">
        <f>Table260616263656667686970717273747577787980818283757_34[[#This Row],[unit Price]]*Table260616263656667686970717273747577787980818283757_34[[#This Row],[TOTAL QUANTITY
(2021 Proposal)]]</f>
        <v>3000</v>
      </c>
      <c r="M1593" s="257">
        <v>2</v>
      </c>
      <c r="N1593" s="258">
        <v>1200</v>
      </c>
      <c r="O1593" s="259">
        <v>1</v>
      </c>
      <c r="P1593" s="260">
        <v>600</v>
      </c>
      <c r="Q1593" s="288">
        <v>1</v>
      </c>
      <c r="R1593" s="258">
        <v>600</v>
      </c>
      <c r="S1593" s="259">
        <v>1</v>
      </c>
      <c r="T1593" s="289">
        <v>600</v>
      </c>
      <c r="U1593" s="290"/>
      <c r="V1593" s="291"/>
    </row>
    <row r="1594" spans="1:22">
      <c r="A1594" s="216" t="s">
        <v>522</v>
      </c>
      <c r="B1594" s="312">
        <v>1040401000</v>
      </c>
      <c r="C1594" s="237" t="s">
        <v>631</v>
      </c>
      <c r="D1594" s="224"/>
      <c r="E1594" s="220" t="s">
        <v>1309</v>
      </c>
      <c r="F1594" s="221" t="s">
        <v>1312</v>
      </c>
      <c r="G1594" s="222" t="str">
        <f t="shared" si="24"/>
        <v>Envelope, Envelope, brown, Legal size</v>
      </c>
      <c r="H1594" s="223"/>
      <c r="I1594" s="253">
        <v>20</v>
      </c>
      <c r="J1594" s="254" t="s">
        <v>44</v>
      </c>
      <c r="K1594" s="261">
        <v>7</v>
      </c>
      <c r="L1594" s="256">
        <f>Table260616263656667686970717273747577787980818283757_34[[#This Row],[unit Price]]*Table260616263656667686970717273747577787980818283757_34[[#This Row],[TOTAL QUANTITY
(2021 Proposal)]]</f>
        <v>140</v>
      </c>
      <c r="M1594" s="257">
        <v>10</v>
      </c>
      <c r="N1594" s="258">
        <v>70</v>
      </c>
      <c r="O1594" s="259">
        <v>5</v>
      </c>
      <c r="P1594" s="260">
        <v>35</v>
      </c>
      <c r="Q1594" s="288">
        <v>3</v>
      </c>
      <c r="R1594" s="258">
        <v>21</v>
      </c>
      <c r="S1594" s="259">
        <v>2</v>
      </c>
      <c r="T1594" s="289">
        <v>14</v>
      </c>
      <c r="U1594" s="290"/>
      <c r="V1594" s="291"/>
    </row>
    <row r="1595" spans="1:22">
      <c r="A1595" s="216" t="s">
        <v>68</v>
      </c>
      <c r="B1595" s="312">
        <v>1040401000</v>
      </c>
      <c r="C1595" s="237" t="s">
        <v>631</v>
      </c>
      <c r="D1595" s="224"/>
      <c r="E1595" s="220" t="s">
        <v>1309</v>
      </c>
      <c r="F1595" s="221" t="s">
        <v>1312</v>
      </c>
      <c r="G1595" s="222" t="str">
        <f t="shared" si="24"/>
        <v>Envelope, Envelope, brown, Legal size</v>
      </c>
      <c r="H1595" s="223"/>
      <c r="I1595" s="253">
        <v>40</v>
      </c>
      <c r="J1595" s="254" t="s">
        <v>44</v>
      </c>
      <c r="K1595" s="261">
        <v>7</v>
      </c>
      <c r="L1595" s="256">
        <f>Table260616263656667686970717273747577787980818283757_34[[#This Row],[unit Price]]*Table260616263656667686970717273747577787980818283757_34[[#This Row],[TOTAL QUANTITY
(2021 Proposal)]]</f>
        <v>280</v>
      </c>
      <c r="M1595" s="257">
        <v>10</v>
      </c>
      <c r="N1595" s="258">
        <v>70</v>
      </c>
      <c r="O1595" s="259">
        <v>10</v>
      </c>
      <c r="P1595" s="260">
        <v>70</v>
      </c>
      <c r="Q1595" s="288">
        <v>10</v>
      </c>
      <c r="R1595" s="258">
        <v>70</v>
      </c>
      <c r="S1595" s="259">
        <v>10</v>
      </c>
      <c r="T1595" s="289">
        <v>70</v>
      </c>
      <c r="U1595" s="290"/>
      <c r="V1595" s="291"/>
    </row>
    <row r="1596" spans="1:22">
      <c r="A1596" s="216" t="s">
        <v>70</v>
      </c>
      <c r="B1596" s="312">
        <v>1040401000</v>
      </c>
      <c r="C1596" s="237" t="s">
        <v>631</v>
      </c>
      <c r="D1596" s="224"/>
      <c r="E1596" s="220" t="s">
        <v>1309</v>
      </c>
      <c r="F1596" s="221" t="s">
        <v>1312</v>
      </c>
      <c r="G1596" s="222" t="str">
        <f t="shared" si="24"/>
        <v>Envelope, Envelope, brown, Legal size</v>
      </c>
      <c r="H1596" s="223"/>
      <c r="I1596" s="253">
        <v>60</v>
      </c>
      <c r="J1596" s="254" t="s">
        <v>627</v>
      </c>
      <c r="K1596" s="261">
        <v>600</v>
      </c>
      <c r="L1596" s="256">
        <f>Table260616263656667686970717273747577787980818283757_34[[#This Row],[unit Price]]*Table260616263656667686970717273747577787980818283757_34[[#This Row],[TOTAL QUANTITY
(2021 Proposal)]]</f>
        <v>36000</v>
      </c>
      <c r="M1596" s="257">
        <v>15</v>
      </c>
      <c r="N1596" s="258">
        <v>9000</v>
      </c>
      <c r="O1596" s="259">
        <v>15</v>
      </c>
      <c r="P1596" s="260">
        <v>9000</v>
      </c>
      <c r="Q1596" s="288">
        <v>15</v>
      </c>
      <c r="R1596" s="258">
        <v>9000</v>
      </c>
      <c r="S1596" s="259">
        <v>15</v>
      </c>
      <c r="T1596" s="289">
        <v>9000</v>
      </c>
      <c r="U1596" s="290"/>
      <c r="V1596" s="291"/>
    </row>
    <row r="1597" spans="1:22">
      <c r="A1597" s="216" t="s">
        <v>71</v>
      </c>
      <c r="B1597" s="312">
        <v>1040401000</v>
      </c>
      <c r="C1597" s="237" t="s">
        <v>631</v>
      </c>
      <c r="D1597" s="224"/>
      <c r="E1597" s="220" t="s">
        <v>1309</v>
      </c>
      <c r="F1597" s="221" t="s">
        <v>1312</v>
      </c>
      <c r="G1597" s="222" t="str">
        <f t="shared" si="24"/>
        <v>Envelope, Envelope, brown, Legal size</v>
      </c>
      <c r="H1597" s="223"/>
      <c r="I1597" s="253">
        <v>20</v>
      </c>
      <c r="J1597" s="254" t="s">
        <v>44</v>
      </c>
      <c r="K1597" s="261">
        <v>7</v>
      </c>
      <c r="L1597" s="256">
        <f>Table260616263656667686970717273747577787980818283757_34[[#This Row],[unit Price]]*Table260616263656667686970717273747577787980818283757_34[[#This Row],[TOTAL QUANTITY
(2021 Proposal)]]</f>
        <v>140</v>
      </c>
      <c r="M1597" s="257"/>
      <c r="N1597" s="258" t="s">
        <v>55</v>
      </c>
      <c r="O1597" s="259">
        <v>10</v>
      </c>
      <c r="P1597" s="260">
        <v>70</v>
      </c>
      <c r="Q1597" s="288"/>
      <c r="R1597" s="258" t="s">
        <v>55</v>
      </c>
      <c r="S1597" s="259">
        <v>10</v>
      </c>
      <c r="T1597" s="289">
        <v>70</v>
      </c>
      <c r="U1597" s="290"/>
      <c r="V1597" s="291"/>
    </row>
    <row r="1598" spans="1:22">
      <c r="A1598" s="216" t="s">
        <v>33</v>
      </c>
      <c r="B1598" s="312">
        <v>1040401000</v>
      </c>
      <c r="C1598" s="237" t="s">
        <v>631</v>
      </c>
      <c r="D1598" s="224"/>
      <c r="E1598" s="220" t="s">
        <v>1309</v>
      </c>
      <c r="F1598" s="221" t="s">
        <v>1312</v>
      </c>
      <c r="G1598" s="222" t="str">
        <f t="shared" si="24"/>
        <v>Envelope, Envelope, brown, Legal size</v>
      </c>
      <c r="H1598" s="223"/>
      <c r="I1598" s="253">
        <v>1</v>
      </c>
      <c r="J1598" s="254" t="s">
        <v>627</v>
      </c>
      <c r="K1598" s="261">
        <v>600</v>
      </c>
      <c r="L1598" s="256">
        <f>Table260616263656667686970717273747577787980818283757_34[[#This Row],[unit Price]]*Table260616263656667686970717273747577787980818283757_34[[#This Row],[TOTAL QUANTITY
(2021 Proposal)]]</f>
        <v>600</v>
      </c>
      <c r="M1598" s="257">
        <v>1</v>
      </c>
      <c r="N1598" s="258">
        <v>600</v>
      </c>
      <c r="O1598" s="259"/>
      <c r="P1598" s="260" t="s">
        <v>55</v>
      </c>
      <c r="Q1598" s="288"/>
      <c r="R1598" s="258" t="s">
        <v>55</v>
      </c>
      <c r="S1598" s="259"/>
      <c r="T1598" s="289" t="s">
        <v>55</v>
      </c>
      <c r="U1598" s="290"/>
      <c r="V1598" s="291"/>
    </row>
    <row r="1599" spans="1:22">
      <c r="A1599" s="216" t="s">
        <v>73</v>
      </c>
      <c r="B1599" s="312">
        <v>1040401000</v>
      </c>
      <c r="C1599" s="237" t="s">
        <v>631</v>
      </c>
      <c r="D1599" s="224"/>
      <c r="E1599" s="220" t="s">
        <v>1309</v>
      </c>
      <c r="F1599" s="221" t="s">
        <v>1312</v>
      </c>
      <c r="G1599" s="222" t="str">
        <f t="shared" si="24"/>
        <v>Envelope, Envelope, brown, Legal size</v>
      </c>
      <c r="H1599" s="223"/>
      <c r="I1599" s="253">
        <v>100</v>
      </c>
      <c r="J1599" s="254" t="s">
        <v>44</v>
      </c>
      <c r="K1599" s="261">
        <v>7</v>
      </c>
      <c r="L1599" s="256">
        <f>Table260616263656667686970717273747577787980818283757_34[[#This Row],[unit Price]]*Table260616263656667686970717273747577787980818283757_34[[#This Row],[TOTAL QUANTITY
(2021 Proposal)]]</f>
        <v>700</v>
      </c>
      <c r="M1599" s="257">
        <v>50</v>
      </c>
      <c r="N1599" s="258">
        <v>140</v>
      </c>
      <c r="O1599" s="259"/>
      <c r="P1599" s="260">
        <v>140</v>
      </c>
      <c r="Q1599" s="288">
        <v>50</v>
      </c>
      <c r="R1599" s="258">
        <v>140</v>
      </c>
      <c r="S1599" s="259"/>
      <c r="T1599" s="289">
        <v>140</v>
      </c>
      <c r="U1599" s="290"/>
      <c r="V1599" s="291"/>
    </row>
    <row r="1600" spans="1:22">
      <c r="A1600" s="216" t="s">
        <v>57</v>
      </c>
      <c r="B1600" s="312">
        <v>1040401000</v>
      </c>
      <c r="C1600" s="237" t="s">
        <v>631</v>
      </c>
      <c r="D1600" s="224"/>
      <c r="E1600" s="220" t="s">
        <v>1309</v>
      </c>
      <c r="F1600" s="221" t="s">
        <v>1313</v>
      </c>
      <c r="G1600" s="222" t="str">
        <f t="shared" si="24"/>
        <v>Envelope, Expanding Envelope, Kraftboard, Long</v>
      </c>
      <c r="H1600" s="223">
        <v>5</v>
      </c>
      <c r="I1600" s="253">
        <v>24</v>
      </c>
      <c r="J1600" s="254" t="s">
        <v>627</v>
      </c>
      <c r="K1600" s="261">
        <v>693</v>
      </c>
      <c r="L1600" s="256">
        <f>Table260616263656667686970717273747577787980818283757_34[[#This Row],[unit Price]]*Table260616263656667686970717273747577787980818283757_34[[#This Row],[TOTAL QUANTITY
(2021 Proposal)]]</f>
        <v>16632</v>
      </c>
      <c r="M1600" s="257">
        <v>6</v>
      </c>
      <c r="N1600" s="258">
        <v>4158</v>
      </c>
      <c r="O1600" s="259">
        <v>6</v>
      </c>
      <c r="P1600" s="260">
        <v>4158</v>
      </c>
      <c r="Q1600" s="288">
        <v>6</v>
      </c>
      <c r="R1600" s="258">
        <v>4158</v>
      </c>
      <c r="S1600" s="259">
        <v>6</v>
      </c>
      <c r="T1600" s="289">
        <v>4158</v>
      </c>
      <c r="U1600" s="290"/>
      <c r="V1600" s="291"/>
    </row>
    <row r="1601" spans="1:22">
      <c r="A1601" s="216" t="s">
        <v>59</v>
      </c>
      <c r="B1601" s="312">
        <v>1040401000</v>
      </c>
      <c r="C1601" s="237" t="s">
        <v>631</v>
      </c>
      <c r="D1601" s="224"/>
      <c r="E1601" s="220" t="s">
        <v>1309</v>
      </c>
      <c r="F1601" s="221" t="s">
        <v>1313</v>
      </c>
      <c r="G1601" s="222" t="str">
        <f t="shared" si="24"/>
        <v>Envelope, Expanding Envelope, Kraftboard, Long</v>
      </c>
      <c r="H1601" s="223"/>
      <c r="I1601" s="253">
        <v>20</v>
      </c>
      <c r="J1601" s="262" t="s">
        <v>627</v>
      </c>
      <c r="K1601" s="263">
        <v>693</v>
      </c>
      <c r="L1601" s="256">
        <f>Table260616263656667686970717273747577787980818283757_34[[#This Row],[unit Price]]*Table260616263656667686970717273747577787980818283757_34[[#This Row],[TOTAL QUANTITY
(2021 Proposal)]]</f>
        <v>13860</v>
      </c>
      <c r="M1601" s="264">
        <v>5</v>
      </c>
      <c r="N1601" s="258">
        <v>3465</v>
      </c>
      <c r="O1601" s="265">
        <v>5</v>
      </c>
      <c r="P1601" s="260">
        <v>3465</v>
      </c>
      <c r="Q1601" s="292">
        <v>10</v>
      </c>
      <c r="R1601" s="258">
        <v>6930</v>
      </c>
      <c r="S1601" s="293"/>
      <c r="T1601" s="289" t="s">
        <v>55</v>
      </c>
      <c r="U1601" s="290"/>
      <c r="V1601" s="291"/>
    </row>
    <row r="1602" spans="1:22">
      <c r="A1602" s="216" t="s">
        <v>61</v>
      </c>
      <c r="B1602" s="312">
        <v>1040401000</v>
      </c>
      <c r="C1602" s="237" t="s">
        <v>631</v>
      </c>
      <c r="D1602" s="224"/>
      <c r="E1602" s="220" t="s">
        <v>1309</v>
      </c>
      <c r="F1602" s="221" t="s">
        <v>1313</v>
      </c>
      <c r="G1602" s="222" t="str">
        <f t="shared" si="24"/>
        <v>Envelope, Expanding Envelope, Kraftboard, Long</v>
      </c>
      <c r="H1602" s="223"/>
      <c r="I1602" s="253">
        <v>1</v>
      </c>
      <c r="J1602" s="262" t="s">
        <v>627</v>
      </c>
      <c r="K1602" s="263">
        <v>693</v>
      </c>
      <c r="L1602" s="256">
        <f>Table260616263656667686970717273747577787980818283757_34[[#This Row],[unit Price]]*Table260616263656667686970717273747577787980818283757_34[[#This Row],[TOTAL QUANTITY
(2021 Proposal)]]</f>
        <v>693</v>
      </c>
      <c r="M1602" s="266">
        <v>1</v>
      </c>
      <c r="N1602" s="258">
        <v>693</v>
      </c>
      <c r="O1602" s="267"/>
      <c r="P1602" s="260" t="s">
        <v>55</v>
      </c>
      <c r="Q1602" s="294"/>
      <c r="R1602" s="258" t="s">
        <v>55</v>
      </c>
      <c r="S1602" s="309"/>
      <c r="T1602" s="289" t="s">
        <v>55</v>
      </c>
      <c r="U1602" s="290"/>
      <c r="V1602" s="291"/>
    </row>
    <row r="1603" spans="1:22">
      <c r="A1603" s="216" t="s">
        <v>63</v>
      </c>
      <c r="B1603" s="312">
        <v>1040401000</v>
      </c>
      <c r="C1603" s="237" t="s">
        <v>631</v>
      </c>
      <c r="D1603" s="224"/>
      <c r="E1603" s="220" t="s">
        <v>1309</v>
      </c>
      <c r="F1603" s="221" t="s">
        <v>1313</v>
      </c>
      <c r="G1603" s="222" t="str">
        <f t="shared" si="24"/>
        <v>Envelope, Expanding Envelope, Kraftboard, Long</v>
      </c>
      <c r="H1603" s="227"/>
      <c r="I1603" s="268">
        <v>4</v>
      </c>
      <c r="J1603" s="269" t="s">
        <v>627</v>
      </c>
      <c r="K1603" s="270">
        <v>693</v>
      </c>
      <c r="L1603" s="256">
        <f>Table260616263656667686970717273747577787980818283757_34[[#This Row],[unit Price]]*Table260616263656667686970717273747577787980818283757_34[[#This Row],[TOTAL QUANTITY
(2021 Proposal)]]</f>
        <v>2772</v>
      </c>
      <c r="M1603" s="271">
        <v>1</v>
      </c>
      <c r="N1603" s="258">
        <v>693</v>
      </c>
      <c r="O1603" s="272">
        <v>1</v>
      </c>
      <c r="P1603" s="260">
        <v>693</v>
      </c>
      <c r="Q1603" s="296">
        <v>1</v>
      </c>
      <c r="R1603" s="258">
        <v>693</v>
      </c>
      <c r="S1603" s="272">
        <v>1</v>
      </c>
      <c r="T1603" s="289">
        <v>693</v>
      </c>
      <c r="U1603" s="290"/>
      <c r="V1603" s="291"/>
    </row>
    <row r="1604" spans="1:22">
      <c r="A1604" s="216" t="s">
        <v>522</v>
      </c>
      <c r="B1604" s="312">
        <v>1040401000</v>
      </c>
      <c r="C1604" s="237" t="s">
        <v>631</v>
      </c>
      <c r="D1604" s="224"/>
      <c r="E1604" s="220" t="s">
        <v>1309</v>
      </c>
      <c r="F1604" s="221" t="s">
        <v>1313</v>
      </c>
      <c r="G1604" s="222" t="str">
        <f t="shared" si="24"/>
        <v>Envelope, Expanding Envelope, Kraftboard, Long</v>
      </c>
      <c r="H1604" s="223"/>
      <c r="I1604" s="253">
        <v>10</v>
      </c>
      <c r="J1604" s="254" t="s">
        <v>627</v>
      </c>
      <c r="K1604" s="261">
        <v>693</v>
      </c>
      <c r="L1604" s="256">
        <f>Table260616263656667686970717273747577787980818283757_34[[#This Row],[unit Price]]*Table260616263656667686970717273747577787980818283757_34[[#This Row],[TOTAL QUANTITY
(2021 Proposal)]]</f>
        <v>6930</v>
      </c>
      <c r="M1604" s="257">
        <v>5</v>
      </c>
      <c r="N1604" s="258">
        <v>3465</v>
      </c>
      <c r="O1604" s="259">
        <v>3</v>
      </c>
      <c r="P1604" s="260">
        <v>2079</v>
      </c>
      <c r="Q1604" s="288">
        <v>1</v>
      </c>
      <c r="R1604" s="258">
        <v>693</v>
      </c>
      <c r="S1604" s="259">
        <v>1</v>
      </c>
      <c r="T1604" s="289">
        <v>693</v>
      </c>
      <c r="U1604" s="290"/>
      <c r="V1604" s="291"/>
    </row>
    <row r="1605" spans="1:22">
      <c r="A1605" s="216" t="s">
        <v>56</v>
      </c>
      <c r="B1605" s="312">
        <v>1040401000</v>
      </c>
      <c r="C1605" s="237" t="s">
        <v>631</v>
      </c>
      <c r="D1605" s="224"/>
      <c r="E1605" s="220" t="s">
        <v>1309</v>
      </c>
      <c r="F1605" s="221" t="s">
        <v>1314</v>
      </c>
      <c r="G1605" s="222" t="str">
        <f t="shared" si="24"/>
        <v>Envelope, Expanding Envelope, Long, Brown</v>
      </c>
      <c r="H1605" s="223"/>
      <c r="I1605" s="253">
        <v>100</v>
      </c>
      <c r="J1605" s="254" t="s">
        <v>576</v>
      </c>
      <c r="K1605" s="261">
        <v>20</v>
      </c>
      <c r="L1605" s="256">
        <f>Table260616263656667686970717273747577787980818283757_34[[#This Row],[unit Price]]*Table260616263656667686970717273747577787980818283757_34[[#This Row],[TOTAL QUANTITY
(2021 Proposal)]]</f>
        <v>2000</v>
      </c>
      <c r="M1605" s="257">
        <v>25</v>
      </c>
      <c r="N1605" s="258">
        <v>500</v>
      </c>
      <c r="O1605" s="259">
        <v>25</v>
      </c>
      <c r="P1605" s="260">
        <v>500</v>
      </c>
      <c r="Q1605" s="288">
        <v>25</v>
      </c>
      <c r="R1605" s="258">
        <v>500</v>
      </c>
      <c r="S1605" s="259">
        <v>25</v>
      </c>
      <c r="T1605" s="289">
        <v>500</v>
      </c>
      <c r="U1605" s="290"/>
      <c r="V1605" s="291"/>
    </row>
    <row r="1606" spans="1:22">
      <c r="A1606" s="216" t="s">
        <v>510</v>
      </c>
      <c r="B1606" s="312">
        <v>1040401000</v>
      </c>
      <c r="C1606" s="237" t="s">
        <v>631</v>
      </c>
      <c r="D1606" s="224"/>
      <c r="E1606" s="220" t="s">
        <v>1309</v>
      </c>
      <c r="F1606" s="221" t="s">
        <v>1314</v>
      </c>
      <c r="G1606" s="222" t="str">
        <f t="shared" si="24"/>
        <v>Envelope, Expanding Envelope, Long, Brown</v>
      </c>
      <c r="H1606" s="223"/>
      <c r="I1606" s="253">
        <v>2</v>
      </c>
      <c r="J1606" s="254" t="s">
        <v>627</v>
      </c>
      <c r="K1606" s="261">
        <v>2200</v>
      </c>
      <c r="L1606" s="256">
        <f>Table260616263656667686970717273747577787980818283757_34[[#This Row],[unit Price]]*Table260616263656667686970717273747577787980818283757_34[[#This Row],[TOTAL QUANTITY
(2021 Proposal)]]</f>
        <v>4400</v>
      </c>
      <c r="M1606" s="257">
        <v>1</v>
      </c>
      <c r="N1606" s="258">
        <v>2200</v>
      </c>
      <c r="O1606" s="259"/>
      <c r="P1606" s="260" t="s">
        <v>55</v>
      </c>
      <c r="Q1606" s="288">
        <v>1</v>
      </c>
      <c r="R1606" s="258">
        <v>2200</v>
      </c>
      <c r="S1606" s="259"/>
      <c r="T1606" s="289" t="s">
        <v>55</v>
      </c>
      <c r="U1606" s="290"/>
      <c r="V1606" s="291"/>
    </row>
    <row r="1607" spans="1:22">
      <c r="A1607" s="216" t="s">
        <v>61</v>
      </c>
      <c r="B1607" s="312">
        <v>1040401000</v>
      </c>
      <c r="C1607" s="237" t="s">
        <v>631</v>
      </c>
      <c r="D1607" s="224"/>
      <c r="E1607" s="220" t="s">
        <v>1309</v>
      </c>
      <c r="F1607" s="221" t="s">
        <v>1314</v>
      </c>
      <c r="G1607" s="222" t="str">
        <f t="shared" si="24"/>
        <v>Envelope, Expanding Envelope, Long, Brown</v>
      </c>
      <c r="H1607" s="223"/>
      <c r="I1607" s="253">
        <v>1</v>
      </c>
      <c r="J1607" s="262" t="s">
        <v>627</v>
      </c>
      <c r="K1607" s="263">
        <v>2200</v>
      </c>
      <c r="L1607" s="256">
        <f>Table260616263656667686970717273747577787980818283757_34[[#This Row],[unit Price]]*Table260616263656667686970717273747577787980818283757_34[[#This Row],[TOTAL QUANTITY
(2021 Proposal)]]</f>
        <v>2200</v>
      </c>
      <c r="M1607" s="266">
        <v>1</v>
      </c>
      <c r="N1607" s="258">
        <v>2200</v>
      </c>
      <c r="O1607" s="267"/>
      <c r="P1607" s="260" t="s">
        <v>55</v>
      </c>
      <c r="Q1607" s="294"/>
      <c r="R1607" s="258" t="s">
        <v>55</v>
      </c>
      <c r="S1607" s="309"/>
      <c r="T1607" s="289" t="s">
        <v>55</v>
      </c>
      <c r="U1607" s="290"/>
      <c r="V1607" s="291"/>
    </row>
    <row r="1608" spans="1:22">
      <c r="A1608" s="216" t="s">
        <v>63</v>
      </c>
      <c r="B1608" s="312">
        <v>1040401000</v>
      </c>
      <c r="C1608" s="237" t="s">
        <v>631</v>
      </c>
      <c r="D1608" s="224"/>
      <c r="E1608" s="220" t="s">
        <v>1309</v>
      </c>
      <c r="F1608" s="221" t="s">
        <v>1314</v>
      </c>
      <c r="G1608" s="222" t="str">
        <f t="shared" si="24"/>
        <v>Envelope, Expanding Envelope, Long, Brown</v>
      </c>
      <c r="H1608" s="227"/>
      <c r="I1608" s="268">
        <v>4</v>
      </c>
      <c r="J1608" s="269" t="s">
        <v>627</v>
      </c>
      <c r="K1608" s="270">
        <v>2200</v>
      </c>
      <c r="L1608" s="256">
        <f>Table260616263656667686970717273747577787980818283757_34[[#This Row],[unit Price]]*Table260616263656667686970717273747577787980818283757_34[[#This Row],[TOTAL QUANTITY
(2021 Proposal)]]</f>
        <v>8800</v>
      </c>
      <c r="M1608" s="271">
        <v>1</v>
      </c>
      <c r="N1608" s="258">
        <v>2200</v>
      </c>
      <c r="O1608" s="272">
        <v>1</v>
      </c>
      <c r="P1608" s="260">
        <v>2200</v>
      </c>
      <c r="Q1608" s="296">
        <v>1</v>
      </c>
      <c r="R1608" s="258">
        <v>2200</v>
      </c>
      <c r="S1608" s="272">
        <v>1</v>
      </c>
      <c r="T1608" s="289">
        <v>2200</v>
      </c>
      <c r="U1608" s="290"/>
      <c r="V1608" s="291"/>
    </row>
    <row r="1609" spans="1:22">
      <c r="A1609" s="216" t="s">
        <v>64</v>
      </c>
      <c r="B1609" s="312">
        <v>1040401000</v>
      </c>
      <c r="C1609" s="237" t="s">
        <v>631</v>
      </c>
      <c r="D1609" s="224"/>
      <c r="E1609" s="220" t="s">
        <v>1309</v>
      </c>
      <c r="F1609" s="221" t="s">
        <v>1314</v>
      </c>
      <c r="G1609" s="222" t="str">
        <f t="shared" si="24"/>
        <v>Envelope, Expanding Envelope, Long, Brown</v>
      </c>
      <c r="H1609" s="223"/>
      <c r="I1609" s="253">
        <v>12</v>
      </c>
      <c r="J1609" s="262" t="s">
        <v>576</v>
      </c>
      <c r="K1609" s="263">
        <v>20</v>
      </c>
      <c r="L1609" s="256">
        <f>Table260616263656667686970717273747577787980818283757_34[[#This Row],[unit Price]]*Table260616263656667686970717273747577787980818283757_34[[#This Row],[TOTAL QUANTITY
(2021 Proposal)]]</f>
        <v>240</v>
      </c>
      <c r="M1609" s="257">
        <v>3</v>
      </c>
      <c r="N1609" s="258">
        <v>60</v>
      </c>
      <c r="O1609" s="259">
        <v>3</v>
      </c>
      <c r="P1609" s="260">
        <v>60</v>
      </c>
      <c r="Q1609" s="288">
        <v>3</v>
      </c>
      <c r="R1609" s="258">
        <v>60</v>
      </c>
      <c r="S1609" s="259">
        <v>3</v>
      </c>
      <c r="T1609" s="289">
        <v>60</v>
      </c>
      <c r="U1609" s="290"/>
      <c r="V1609" s="291"/>
    </row>
    <row r="1610" spans="1:22">
      <c r="A1610" s="216" t="s">
        <v>65</v>
      </c>
      <c r="B1610" s="312">
        <v>1040401000</v>
      </c>
      <c r="C1610" s="237" t="s">
        <v>631</v>
      </c>
      <c r="D1610" s="224"/>
      <c r="E1610" s="220" t="s">
        <v>1309</v>
      </c>
      <c r="F1610" s="221" t="s">
        <v>1314</v>
      </c>
      <c r="G1610" s="222" t="str">
        <f t="shared" si="24"/>
        <v>Envelope, Expanding Envelope, Long, Brown</v>
      </c>
      <c r="H1610" s="223"/>
      <c r="I1610" s="253">
        <v>1</v>
      </c>
      <c r="J1610" s="254" t="s">
        <v>627</v>
      </c>
      <c r="K1610" s="261">
        <v>2200</v>
      </c>
      <c r="L1610" s="256">
        <f>Table260616263656667686970717273747577787980818283757_34[[#This Row],[unit Price]]*Table260616263656667686970717273747577787980818283757_34[[#This Row],[TOTAL QUANTITY
(2021 Proposal)]]</f>
        <v>2200</v>
      </c>
      <c r="M1610" s="257">
        <v>1</v>
      </c>
      <c r="N1610" s="258">
        <v>2200</v>
      </c>
      <c r="O1610" s="259"/>
      <c r="P1610" s="260" t="s">
        <v>55</v>
      </c>
      <c r="Q1610" s="288"/>
      <c r="R1610" s="258" t="s">
        <v>55</v>
      </c>
      <c r="S1610" s="259"/>
      <c r="T1610" s="289" t="s">
        <v>55</v>
      </c>
      <c r="U1610" s="290"/>
      <c r="V1610" s="291"/>
    </row>
    <row r="1611" spans="1:22">
      <c r="A1611" s="216" t="s">
        <v>66</v>
      </c>
      <c r="B1611" s="312">
        <v>1040401000</v>
      </c>
      <c r="C1611" s="237" t="s">
        <v>631</v>
      </c>
      <c r="D1611" s="224"/>
      <c r="E1611" s="220" t="s">
        <v>1309</v>
      </c>
      <c r="F1611" s="221" t="s">
        <v>1314</v>
      </c>
      <c r="G1611" s="222" t="str">
        <f t="shared" si="24"/>
        <v>Envelope, Expanding Envelope, Long, Brown</v>
      </c>
      <c r="H1611" s="223">
        <v>10</v>
      </c>
      <c r="I1611" s="253">
        <v>50</v>
      </c>
      <c r="J1611" s="254" t="s">
        <v>627</v>
      </c>
      <c r="K1611" s="261">
        <v>2200</v>
      </c>
      <c r="L1611" s="256">
        <f>Table260616263656667686970717273747577787980818283757_34[[#This Row],[unit Price]]*Table260616263656667686970717273747577787980818283757_34[[#This Row],[TOTAL QUANTITY
(2021 Proposal)]]</f>
        <v>110000</v>
      </c>
      <c r="M1611" s="257">
        <v>20</v>
      </c>
      <c r="N1611" s="258">
        <v>44000</v>
      </c>
      <c r="O1611" s="259">
        <v>10</v>
      </c>
      <c r="P1611" s="260">
        <v>22000</v>
      </c>
      <c r="Q1611" s="288">
        <v>10</v>
      </c>
      <c r="R1611" s="258">
        <v>22000</v>
      </c>
      <c r="S1611" s="259">
        <v>10</v>
      </c>
      <c r="T1611" s="289">
        <v>22000</v>
      </c>
      <c r="U1611" s="290"/>
      <c r="V1611" s="291"/>
    </row>
    <row r="1612" spans="1:22">
      <c r="A1612" s="216" t="s">
        <v>514</v>
      </c>
      <c r="B1612" s="312">
        <v>1040401000</v>
      </c>
      <c r="C1612" s="237" t="s">
        <v>631</v>
      </c>
      <c r="D1612" s="224"/>
      <c r="E1612" s="220" t="s">
        <v>1309</v>
      </c>
      <c r="F1612" s="221" t="s">
        <v>1314</v>
      </c>
      <c r="G1612" s="222" t="str">
        <f t="shared" ref="G1612:G1675" si="25">CONCATENATE(E1612,", ",F1612,)</f>
        <v>Envelope, Expanding Envelope, Long, Brown</v>
      </c>
      <c r="H1612" s="223"/>
      <c r="I1612" s="253">
        <v>24</v>
      </c>
      <c r="J1612" s="254" t="s">
        <v>627</v>
      </c>
      <c r="K1612" s="261">
        <v>2200</v>
      </c>
      <c r="L1612" s="256">
        <f>Table260616263656667686970717273747577787980818283757_34[[#This Row],[unit Price]]*Table260616263656667686970717273747577787980818283757_34[[#This Row],[TOTAL QUANTITY
(2021 Proposal)]]</f>
        <v>52800</v>
      </c>
      <c r="M1612" s="257">
        <v>6</v>
      </c>
      <c r="N1612" s="258">
        <v>13200</v>
      </c>
      <c r="O1612" s="259">
        <v>6</v>
      </c>
      <c r="P1612" s="260">
        <v>13200</v>
      </c>
      <c r="Q1612" s="288">
        <v>6</v>
      </c>
      <c r="R1612" s="258">
        <v>13200</v>
      </c>
      <c r="S1612" s="259">
        <v>6</v>
      </c>
      <c r="T1612" s="289">
        <v>13200</v>
      </c>
      <c r="U1612" s="290"/>
      <c r="V1612" s="291"/>
    </row>
    <row r="1613" spans="1:22">
      <c r="A1613" s="216" t="s">
        <v>533</v>
      </c>
      <c r="B1613" s="312">
        <v>1040401000</v>
      </c>
      <c r="C1613" s="237" t="s">
        <v>631</v>
      </c>
      <c r="D1613" s="224"/>
      <c r="E1613" s="220" t="s">
        <v>1309</v>
      </c>
      <c r="F1613" s="221" t="s">
        <v>1314</v>
      </c>
      <c r="G1613" s="222" t="str">
        <f t="shared" si="25"/>
        <v>Envelope, Expanding Envelope, Long, Brown</v>
      </c>
      <c r="H1613" s="223"/>
      <c r="I1613" s="253">
        <v>400</v>
      </c>
      <c r="J1613" s="254" t="s">
        <v>576</v>
      </c>
      <c r="K1613" s="261">
        <v>20</v>
      </c>
      <c r="L1613" s="256">
        <f>Table260616263656667686970717273747577787980818283757_34[[#This Row],[unit Price]]*Table260616263656667686970717273747577787980818283757_34[[#This Row],[TOTAL QUANTITY
(2021 Proposal)]]</f>
        <v>8000</v>
      </c>
      <c r="M1613" s="257">
        <v>100</v>
      </c>
      <c r="N1613" s="258">
        <v>2000</v>
      </c>
      <c r="O1613" s="259">
        <v>100</v>
      </c>
      <c r="P1613" s="260">
        <v>2000</v>
      </c>
      <c r="Q1613" s="288">
        <v>100</v>
      </c>
      <c r="R1613" s="258">
        <v>2000</v>
      </c>
      <c r="S1613" s="259">
        <v>100</v>
      </c>
      <c r="T1613" s="289">
        <v>2000</v>
      </c>
      <c r="U1613" s="290"/>
      <c r="V1613" s="291"/>
    </row>
    <row r="1614" spans="1:22">
      <c r="A1614" s="216" t="s">
        <v>522</v>
      </c>
      <c r="B1614" s="312">
        <v>1040401000</v>
      </c>
      <c r="C1614" s="237" t="s">
        <v>631</v>
      </c>
      <c r="D1614" s="224"/>
      <c r="E1614" s="220" t="s">
        <v>1309</v>
      </c>
      <c r="F1614" s="221" t="s">
        <v>1314</v>
      </c>
      <c r="G1614" s="222" t="str">
        <f t="shared" si="25"/>
        <v>Envelope, Expanding Envelope, Long, Brown</v>
      </c>
      <c r="H1614" s="223"/>
      <c r="I1614" s="253">
        <v>10</v>
      </c>
      <c r="J1614" s="254" t="s">
        <v>627</v>
      </c>
      <c r="K1614" s="261">
        <v>2200</v>
      </c>
      <c r="L1614" s="256">
        <f>Table260616263656667686970717273747577787980818283757_34[[#This Row],[unit Price]]*Table260616263656667686970717273747577787980818283757_34[[#This Row],[TOTAL QUANTITY
(2021 Proposal)]]</f>
        <v>22000</v>
      </c>
      <c r="M1614" s="257">
        <v>5</v>
      </c>
      <c r="N1614" s="258">
        <v>11000</v>
      </c>
      <c r="O1614" s="259">
        <v>3</v>
      </c>
      <c r="P1614" s="260">
        <v>6600</v>
      </c>
      <c r="Q1614" s="288">
        <v>1</v>
      </c>
      <c r="R1614" s="258">
        <v>2200</v>
      </c>
      <c r="S1614" s="259">
        <v>1</v>
      </c>
      <c r="T1614" s="289">
        <v>2200</v>
      </c>
      <c r="U1614" s="290"/>
      <c r="V1614" s="291"/>
    </row>
    <row r="1615" spans="1:22">
      <c r="A1615" s="216" t="s">
        <v>67</v>
      </c>
      <c r="B1615" s="312">
        <v>1040401000</v>
      </c>
      <c r="C1615" s="237" t="s">
        <v>631</v>
      </c>
      <c r="D1615" s="224"/>
      <c r="E1615" s="220" t="s">
        <v>1309</v>
      </c>
      <c r="F1615" s="221" t="s">
        <v>1314</v>
      </c>
      <c r="G1615" s="222" t="str">
        <f t="shared" si="25"/>
        <v>Envelope, Expanding Envelope, Long, Brown</v>
      </c>
      <c r="H1615" s="223">
        <v>20</v>
      </c>
      <c r="I1615" s="253">
        <v>40</v>
      </c>
      <c r="J1615" s="254" t="s">
        <v>576</v>
      </c>
      <c r="K1615" s="261">
        <v>20</v>
      </c>
      <c r="L1615" s="256">
        <f>Table260616263656667686970717273747577787980818283757_34[[#This Row],[unit Price]]*Table260616263656667686970717273747577787980818283757_34[[#This Row],[TOTAL QUANTITY
(2021 Proposal)]]</f>
        <v>800</v>
      </c>
      <c r="M1615" s="257">
        <v>10</v>
      </c>
      <c r="N1615" s="258">
        <v>200</v>
      </c>
      <c r="O1615" s="259">
        <v>10</v>
      </c>
      <c r="P1615" s="260">
        <v>200</v>
      </c>
      <c r="Q1615" s="288">
        <v>10</v>
      </c>
      <c r="R1615" s="258">
        <v>200</v>
      </c>
      <c r="S1615" s="259">
        <v>10</v>
      </c>
      <c r="T1615" s="289">
        <v>200</v>
      </c>
      <c r="U1615" s="290"/>
      <c r="V1615" s="291"/>
    </row>
    <row r="1616" spans="1:22">
      <c r="A1616" s="216" t="s">
        <v>70</v>
      </c>
      <c r="B1616" s="312">
        <v>1040401000</v>
      </c>
      <c r="C1616" s="237" t="s">
        <v>631</v>
      </c>
      <c r="D1616" s="224"/>
      <c r="E1616" s="220" t="s">
        <v>1309</v>
      </c>
      <c r="F1616" s="221" t="s">
        <v>1314</v>
      </c>
      <c r="G1616" s="222" t="str">
        <f t="shared" si="25"/>
        <v>Envelope, Expanding Envelope, Long, Brown</v>
      </c>
      <c r="H1616" s="223"/>
      <c r="I1616" s="253">
        <v>12</v>
      </c>
      <c r="J1616" s="254" t="s">
        <v>627</v>
      </c>
      <c r="K1616" s="261">
        <v>2200</v>
      </c>
      <c r="L1616" s="256">
        <f>Table260616263656667686970717273747577787980818283757_34[[#This Row],[unit Price]]*Table260616263656667686970717273747577787980818283757_34[[#This Row],[TOTAL QUANTITY
(2021 Proposal)]]</f>
        <v>26400</v>
      </c>
      <c r="M1616" s="257">
        <v>12</v>
      </c>
      <c r="N1616" s="258">
        <v>26400</v>
      </c>
      <c r="O1616" s="259"/>
      <c r="P1616" s="260" t="s">
        <v>55</v>
      </c>
      <c r="Q1616" s="288"/>
      <c r="R1616" s="258" t="s">
        <v>55</v>
      </c>
      <c r="S1616" s="259"/>
      <c r="T1616" s="289" t="s">
        <v>55</v>
      </c>
      <c r="U1616" s="290"/>
      <c r="V1616" s="291"/>
    </row>
    <row r="1617" spans="1:22">
      <c r="A1617" s="216" t="s">
        <v>33</v>
      </c>
      <c r="B1617" s="312">
        <v>1040401000</v>
      </c>
      <c r="C1617" s="237" t="s">
        <v>631</v>
      </c>
      <c r="D1617" s="224"/>
      <c r="E1617" s="220" t="s">
        <v>1309</v>
      </c>
      <c r="F1617" s="221" t="s">
        <v>1314</v>
      </c>
      <c r="G1617" s="222" t="str">
        <f t="shared" si="25"/>
        <v>Envelope, Expanding Envelope, Long, Brown</v>
      </c>
      <c r="H1617" s="223"/>
      <c r="I1617" s="253">
        <v>1</v>
      </c>
      <c r="J1617" s="254" t="s">
        <v>627</v>
      </c>
      <c r="K1617" s="261">
        <v>2200</v>
      </c>
      <c r="L1617" s="256">
        <f>Table260616263656667686970717273747577787980818283757_34[[#This Row],[unit Price]]*Table260616263656667686970717273747577787980818283757_34[[#This Row],[TOTAL QUANTITY
(2021 Proposal)]]</f>
        <v>2200</v>
      </c>
      <c r="M1617" s="257">
        <v>1</v>
      </c>
      <c r="N1617" s="258">
        <v>2200</v>
      </c>
      <c r="O1617" s="259"/>
      <c r="P1617" s="260" t="s">
        <v>55</v>
      </c>
      <c r="Q1617" s="288"/>
      <c r="R1617" s="258" t="s">
        <v>55</v>
      </c>
      <c r="S1617" s="259"/>
      <c r="T1617" s="289" t="s">
        <v>55</v>
      </c>
      <c r="U1617" s="290"/>
      <c r="V1617" s="291"/>
    </row>
    <row r="1618" spans="1:22">
      <c r="A1618" s="216" t="s">
        <v>73</v>
      </c>
      <c r="B1618" s="312">
        <v>1040401000</v>
      </c>
      <c r="C1618" s="237" t="s">
        <v>631</v>
      </c>
      <c r="D1618" s="224"/>
      <c r="E1618" s="220" t="s">
        <v>1309</v>
      </c>
      <c r="F1618" s="221" t="s">
        <v>1314</v>
      </c>
      <c r="G1618" s="222" t="str">
        <f t="shared" si="25"/>
        <v>Envelope, Expanding Envelope, Long, Brown</v>
      </c>
      <c r="H1618" s="223"/>
      <c r="I1618" s="253">
        <v>100</v>
      </c>
      <c r="J1618" s="254" t="s">
        <v>576</v>
      </c>
      <c r="K1618" s="261">
        <v>20</v>
      </c>
      <c r="L1618" s="256">
        <f>Table260616263656667686970717273747577787980818283757_34[[#This Row],[unit Price]]*Table260616263656667686970717273747577787980818283757_34[[#This Row],[TOTAL QUANTITY
(2021 Proposal)]]</f>
        <v>2000</v>
      </c>
      <c r="M1618" s="257">
        <v>50</v>
      </c>
      <c r="N1618" s="258">
        <v>1000</v>
      </c>
      <c r="O1618" s="259"/>
      <c r="P1618" s="260" t="s">
        <v>55</v>
      </c>
      <c r="Q1618" s="288">
        <v>50</v>
      </c>
      <c r="R1618" s="258">
        <v>1000</v>
      </c>
      <c r="S1618" s="259"/>
      <c r="T1618" s="289" t="s">
        <v>55</v>
      </c>
      <c r="U1618" s="290"/>
      <c r="V1618" s="291"/>
    </row>
    <row r="1619" spans="1:22">
      <c r="A1619" s="216" t="s">
        <v>522</v>
      </c>
      <c r="B1619" s="312">
        <v>1040401000</v>
      </c>
      <c r="C1619" s="237" t="s">
        <v>631</v>
      </c>
      <c r="D1619" s="224"/>
      <c r="E1619" s="220" t="s">
        <v>1309</v>
      </c>
      <c r="F1619" s="221" t="s">
        <v>1315</v>
      </c>
      <c r="G1619" s="222" t="str">
        <f t="shared" si="25"/>
        <v>Envelope, Expanding Envelope, Plastic, A4</v>
      </c>
      <c r="H1619" s="223"/>
      <c r="I1619" s="253">
        <v>20</v>
      </c>
      <c r="J1619" s="254" t="s">
        <v>44</v>
      </c>
      <c r="K1619" s="261">
        <v>20</v>
      </c>
      <c r="L1619" s="256">
        <f>Table260616263656667686970717273747577787980818283757_34[[#This Row],[unit Price]]*Table260616263656667686970717273747577787980818283757_34[[#This Row],[TOTAL QUANTITY
(2021 Proposal)]]</f>
        <v>400</v>
      </c>
      <c r="M1619" s="257">
        <v>10</v>
      </c>
      <c r="N1619" s="258">
        <v>200</v>
      </c>
      <c r="O1619" s="259">
        <v>5</v>
      </c>
      <c r="P1619" s="260">
        <v>100</v>
      </c>
      <c r="Q1619" s="288">
        <v>3</v>
      </c>
      <c r="R1619" s="258">
        <v>60</v>
      </c>
      <c r="S1619" s="259">
        <v>2</v>
      </c>
      <c r="T1619" s="289">
        <v>40</v>
      </c>
      <c r="U1619" s="290"/>
      <c r="V1619" s="291"/>
    </row>
    <row r="1620" spans="1:22">
      <c r="A1620" s="216" t="s">
        <v>61</v>
      </c>
      <c r="B1620" s="312">
        <v>1040401000</v>
      </c>
      <c r="C1620" s="237" t="s">
        <v>631</v>
      </c>
      <c r="D1620" s="224"/>
      <c r="E1620" s="220" t="s">
        <v>1309</v>
      </c>
      <c r="F1620" s="221" t="s">
        <v>1316</v>
      </c>
      <c r="G1620" s="222" t="str">
        <f t="shared" si="25"/>
        <v>Envelope, Mailing Envelope, white, Long</v>
      </c>
      <c r="H1620" s="223"/>
      <c r="I1620" s="253">
        <v>1</v>
      </c>
      <c r="J1620" s="262" t="s">
        <v>627</v>
      </c>
      <c r="K1620" s="263">
        <v>163</v>
      </c>
      <c r="L1620" s="256">
        <f>Table260616263656667686970717273747577787980818283757_34[[#This Row],[unit Price]]*Table260616263656667686970717273747577787980818283757_34[[#This Row],[TOTAL QUANTITY
(2021 Proposal)]]</f>
        <v>163</v>
      </c>
      <c r="M1620" s="266">
        <v>1</v>
      </c>
      <c r="N1620" s="258">
        <v>163</v>
      </c>
      <c r="O1620" s="267"/>
      <c r="P1620" s="260" t="s">
        <v>55</v>
      </c>
      <c r="Q1620" s="294"/>
      <c r="R1620" s="258" t="s">
        <v>55</v>
      </c>
      <c r="S1620" s="309"/>
      <c r="T1620" s="289" t="s">
        <v>55</v>
      </c>
      <c r="U1620" s="290"/>
      <c r="V1620" s="291"/>
    </row>
    <row r="1621" spans="1:22">
      <c r="A1621" s="216" t="s">
        <v>66</v>
      </c>
      <c r="B1621" s="312">
        <v>1040401000</v>
      </c>
      <c r="C1621" s="237" t="s">
        <v>631</v>
      </c>
      <c r="D1621" s="224"/>
      <c r="E1621" s="220" t="s">
        <v>1309</v>
      </c>
      <c r="F1621" s="221" t="s">
        <v>1316</v>
      </c>
      <c r="G1621" s="222" t="str">
        <f t="shared" si="25"/>
        <v>Envelope, Mailing Envelope, white, Long</v>
      </c>
      <c r="H1621" s="223">
        <v>5</v>
      </c>
      <c r="I1621" s="253">
        <v>10</v>
      </c>
      <c r="J1621" s="254" t="s">
        <v>627</v>
      </c>
      <c r="K1621" s="261">
        <v>163</v>
      </c>
      <c r="L1621" s="256">
        <f>Table260616263656667686970717273747577787980818283757_34[[#This Row],[unit Price]]*Table260616263656667686970717273747577787980818283757_34[[#This Row],[TOTAL QUANTITY
(2021 Proposal)]]</f>
        <v>1630</v>
      </c>
      <c r="M1621" s="257">
        <v>5</v>
      </c>
      <c r="N1621" s="258">
        <v>815</v>
      </c>
      <c r="O1621" s="259">
        <v>3</v>
      </c>
      <c r="P1621" s="260">
        <v>489</v>
      </c>
      <c r="Q1621" s="288">
        <v>1</v>
      </c>
      <c r="R1621" s="258">
        <v>163</v>
      </c>
      <c r="S1621" s="259">
        <v>1</v>
      </c>
      <c r="T1621" s="289">
        <v>163</v>
      </c>
      <c r="U1621" s="290"/>
      <c r="V1621" s="291"/>
    </row>
    <row r="1622" spans="1:22">
      <c r="A1622" s="216" t="s">
        <v>514</v>
      </c>
      <c r="B1622" s="312">
        <v>1040401000</v>
      </c>
      <c r="C1622" s="237" t="s">
        <v>631</v>
      </c>
      <c r="D1622" s="224"/>
      <c r="E1622" s="220" t="s">
        <v>1309</v>
      </c>
      <c r="F1622" s="221" t="s">
        <v>1316</v>
      </c>
      <c r="G1622" s="222" t="str">
        <f t="shared" si="25"/>
        <v>Envelope, Mailing Envelope, white, Long</v>
      </c>
      <c r="H1622" s="223"/>
      <c r="I1622" s="253">
        <v>4</v>
      </c>
      <c r="J1622" s="254" t="s">
        <v>627</v>
      </c>
      <c r="K1622" s="261">
        <v>163</v>
      </c>
      <c r="L1622" s="256">
        <f>Table260616263656667686970717273747577787980818283757_34[[#This Row],[unit Price]]*Table260616263656667686970717273747577787980818283757_34[[#This Row],[TOTAL QUANTITY
(2021 Proposal)]]</f>
        <v>652</v>
      </c>
      <c r="M1622" s="257">
        <v>1</v>
      </c>
      <c r="N1622" s="258">
        <v>163</v>
      </c>
      <c r="O1622" s="259">
        <v>1</v>
      </c>
      <c r="P1622" s="260">
        <v>163</v>
      </c>
      <c r="Q1622" s="288">
        <v>1</v>
      </c>
      <c r="R1622" s="258">
        <v>163</v>
      </c>
      <c r="S1622" s="259">
        <v>1</v>
      </c>
      <c r="T1622" s="289">
        <v>163</v>
      </c>
      <c r="U1622" s="290"/>
      <c r="V1622" s="291"/>
    </row>
    <row r="1623" spans="1:22">
      <c r="A1623" s="216" t="s">
        <v>68</v>
      </c>
      <c r="B1623" s="312">
        <v>1040401000</v>
      </c>
      <c r="C1623" s="237" t="s">
        <v>631</v>
      </c>
      <c r="D1623" s="224"/>
      <c r="E1623" s="220" t="s">
        <v>1309</v>
      </c>
      <c r="F1623" s="221" t="s">
        <v>1316</v>
      </c>
      <c r="G1623" s="222" t="str">
        <f t="shared" si="25"/>
        <v>Envelope, Mailing Envelope, white, Long</v>
      </c>
      <c r="H1623" s="223"/>
      <c r="I1623" s="253">
        <v>1</v>
      </c>
      <c r="J1623" s="254" t="s">
        <v>627</v>
      </c>
      <c r="K1623" s="261">
        <v>163</v>
      </c>
      <c r="L1623" s="256">
        <f>Table260616263656667686970717273747577787980818283757_34[[#This Row],[unit Price]]*Table260616263656667686970717273747577787980818283757_34[[#This Row],[TOTAL QUANTITY
(2021 Proposal)]]</f>
        <v>163</v>
      </c>
      <c r="M1623" s="257">
        <v>1</v>
      </c>
      <c r="N1623" s="258">
        <v>163</v>
      </c>
      <c r="O1623" s="259"/>
      <c r="P1623" s="260" t="s">
        <v>55</v>
      </c>
      <c r="Q1623" s="288"/>
      <c r="R1623" s="258" t="s">
        <v>55</v>
      </c>
      <c r="S1623" s="259"/>
      <c r="T1623" s="289" t="s">
        <v>55</v>
      </c>
      <c r="U1623" s="290"/>
      <c r="V1623" s="291"/>
    </row>
    <row r="1624" spans="1:22">
      <c r="A1624" s="216" t="s">
        <v>33</v>
      </c>
      <c r="B1624" s="312">
        <v>1040401000</v>
      </c>
      <c r="C1624" s="237" t="s">
        <v>631</v>
      </c>
      <c r="D1624" s="224"/>
      <c r="E1624" s="220" t="s">
        <v>1309</v>
      </c>
      <c r="F1624" s="221" t="s">
        <v>1316</v>
      </c>
      <c r="G1624" s="222" t="str">
        <f t="shared" si="25"/>
        <v>Envelope, Mailing Envelope, white, Long</v>
      </c>
      <c r="H1624" s="223"/>
      <c r="I1624" s="253">
        <v>1</v>
      </c>
      <c r="J1624" s="254" t="s">
        <v>627</v>
      </c>
      <c r="K1624" s="261">
        <v>163</v>
      </c>
      <c r="L1624" s="256">
        <f>Table260616263656667686970717273747577787980818283757_34[[#This Row],[unit Price]]*Table260616263656667686970717273747577787980818283757_34[[#This Row],[TOTAL QUANTITY
(2021 Proposal)]]</f>
        <v>163</v>
      </c>
      <c r="M1624" s="257">
        <v>1</v>
      </c>
      <c r="N1624" s="258">
        <v>163</v>
      </c>
      <c r="O1624" s="259"/>
      <c r="P1624" s="260" t="s">
        <v>55</v>
      </c>
      <c r="Q1624" s="288"/>
      <c r="R1624" s="258" t="s">
        <v>55</v>
      </c>
      <c r="S1624" s="259"/>
      <c r="T1624" s="289" t="s">
        <v>55</v>
      </c>
      <c r="U1624" s="290"/>
      <c r="V1624" s="291"/>
    </row>
    <row r="1625" spans="1:22">
      <c r="A1625" s="216" t="s">
        <v>72</v>
      </c>
      <c r="B1625" s="312">
        <v>1040401000</v>
      </c>
      <c r="C1625" s="237" t="s">
        <v>631</v>
      </c>
      <c r="D1625" s="224"/>
      <c r="E1625" s="220" t="s">
        <v>1309</v>
      </c>
      <c r="F1625" s="221" t="s">
        <v>1316</v>
      </c>
      <c r="G1625" s="222" t="str">
        <f t="shared" si="25"/>
        <v>Envelope, Mailing Envelope, white, Long</v>
      </c>
      <c r="H1625" s="223"/>
      <c r="I1625" s="253">
        <v>2</v>
      </c>
      <c r="J1625" s="254" t="s">
        <v>627</v>
      </c>
      <c r="K1625" s="261">
        <v>163</v>
      </c>
      <c r="L1625" s="256">
        <f>Table260616263656667686970717273747577787980818283757_34[[#This Row],[unit Price]]*Table260616263656667686970717273747577787980818283757_34[[#This Row],[TOTAL QUANTITY
(2021 Proposal)]]</f>
        <v>326</v>
      </c>
      <c r="M1625" s="257">
        <v>1</v>
      </c>
      <c r="N1625" s="258">
        <v>163</v>
      </c>
      <c r="O1625" s="259"/>
      <c r="P1625" s="260" t="s">
        <v>55</v>
      </c>
      <c r="Q1625" s="288">
        <v>1</v>
      </c>
      <c r="R1625" s="258">
        <v>163</v>
      </c>
      <c r="S1625" s="259"/>
      <c r="T1625" s="289" t="s">
        <v>55</v>
      </c>
      <c r="U1625" s="290"/>
      <c r="V1625" s="291"/>
    </row>
    <row r="1626" spans="1:22">
      <c r="A1626" s="216" t="s">
        <v>56</v>
      </c>
      <c r="B1626" s="312">
        <v>1040401000</v>
      </c>
      <c r="C1626" s="237" t="s">
        <v>631</v>
      </c>
      <c r="D1626" s="224"/>
      <c r="E1626" s="220" t="s">
        <v>1309</v>
      </c>
      <c r="F1626" s="221" t="s">
        <v>1317</v>
      </c>
      <c r="G1626" s="222" t="str">
        <f t="shared" si="25"/>
        <v>Envelope, Pay Envelope</v>
      </c>
      <c r="H1626" s="223"/>
      <c r="I1626" s="253">
        <v>6</v>
      </c>
      <c r="J1626" s="254" t="s">
        <v>627</v>
      </c>
      <c r="K1626" s="261">
        <v>120</v>
      </c>
      <c r="L1626" s="256">
        <f>Table260616263656667686970717273747577787980818283757_34[[#This Row],[unit Price]]*Table260616263656667686970717273747577787980818283757_34[[#This Row],[TOTAL QUANTITY
(2021 Proposal)]]</f>
        <v>720</v>
      </c>
      <c r="M1626" s="257">
        <v>2</v>
      </c>
      <c r="N1626" s="258">
        <v>240</v>
      </c>
      <c r="O1626" s="259">
        <v>1</v>
      </c>
      <c r="P1626" s="260">
        <v>120</v>
      </c>
      <c r="Q1626" s="288">
        <v>2</v>
      </c>
      <c r="R1626" s="258">
        <v>240</v>
      </c>
      <c r="S1626" s="259">
        <v>1</v>
      </c>
      <c r="T1626" s="289">
        <v>120</v>
      </c>
      <c r="U1626" s="290"/>
      <c r="V1626" s="291"/>
    </row>
    <row r="1627" spans="1:22">
      <c r="A1627" s="216" t="s">
        <v>510</v>
      </c>
      <c r="B1627" s="312">
        <v>1040401000</v>
      </c>
      <c r="C1627" s="237" t="s">
        <v>631</v>
      </c>
      <c r="D1627" s="224"/>
      <c r="E1627" s="220" t="s">
        <v>1318</v>
      </c>
      <c r="F1627" s="221" t="s">
        <v>1319</v>
      </c>
      <c r="G1627" s="222" t="str">
        <f t="shared" si="25"/>
        <v>Eraser, Eraser, rubber for pencil writing</v>
      </c>
      <c r="H1627" s="223"/>
      <c r="I1627" s="253">
        <v>1</v>
      </c>
      <c r="J1627" s="254" t="s">
        <v>44</v>
      </c>
      <c r="K1627" s="261">
        <v>50</v>
      </c>
      <c r="L1627" s="256">
        <f>Table260616263656667686970717273747577787980818283757_34[[#This Row],[unit Price]]*Table260616263656667686970717273747577787980818283757_34[[#This Row],[TOTAL QUANTITY
(2021 Proposal)]]</f>
        <v>50</v>
      </c>
      <c r="M1627" s="257">
        <v>1</v>
      </c>
      <c r="N1627" s="258">
        <v>50</v>
      </c>
      <c r="O1627" s="259"/>
      <c r="P1627" s="260" t="s">
        <v>55</v>
      </c>
      <c r="Q1627" s="288"/>
      <c r="R1627" s="258" t="s">
        <v>55</v>
      </c>
      <c r="S1627" s="259"/>
      <c r="T1627" s="289" t="s">
        <v>55</v>
      </c>
      <c r="U1627" s="290"/>
      <c r="V1627" s="291"/>
    </row>
    <row r="1628" spans="1:22">
      <c r="A1628" s="216" t="s">
        <v>514</v>
      </c>
      <c r="B1628" s="312">
        <v>1040401000</v>
      </c>
      <c r="C1628" s="237" t="s">
        <v>631</v>
      </c>
      <c r="D1628" s="224"/>
      <c r="E1628" s="220" t="s">
        <v>1318</v>
      </c>
      <c r="F1628" s="221" t="s">
        <v>1319</v>
      </c>
      <c r="G1628" s="222" t="str">
        <f t="shared" si="25"/>
        <v>Eraser, Eraser, rubber for pencil writing</v>
      </c>
      <c r="H1628" s="223"/>
      <c r="I1628" s="253">
        <v>1</v>
      </c>
      <c r="J1628" s="254" t="s">
        <v>44</v>
      </c>
      <c r="K1628" s="261">
        <v>50</v>
      </c>
      <c r="L1628" s="256">
        <f>Table260616263656667686970717273747577787980818283757_34[[#This Row],[unit Price]]*Table260616263656667686970717273747577787980818283757_34[[#This Row],[TOTAL QUANTITY
(2021 Proposal)]]</f>
        <v>50</v>
      </c>
      <c r="M1628" s="257">
        <v>1</v>
      </c>
      <c r="N1628" s="258">
        <v>50</v>
      </c>
      <c r="O1628" s="259"/>
      <c r="P1628" s="260" t="s">
        <v>55</v>
      </c>
      <c r="Q1628" s="288"/>
      <c r="R1628" s="258" t="s">
        <v>55</v>
      </c>
      <c r="S1628" s="259"/>
      <c r="T1628" s="289" t="s">
        <v>55</v>
      </c>
      <c r="U1628" s="290"/>
      <c r="V1628" s="291"/>
    </row>
    <row r="1629" spans="1:22">
      <c r="A1629" s="216" t="s">
        <v>533</v>
      </c>
      <c r="B1629" s="312">
        <v>1040401000</v>
      </c>
      <c r="C1629" s="237" t="s">
        <v>631</v>
      </c>
      <c r="D1629" s="224"/>
      <c r="E1629" s="220" t="s">
        <v>1318</v>
      </c>
      <c r="F1629" s="221" t="s">
        <v>1319</v>
      </c>
      <c r="G1629" s="222" t="str">
        <f t="shared" si="25"/>
        <v>Eraser, Eraser, rubber for pencil writing</v>
      </c>
      <c r="H1629" s="223"/>
      <c r="I1629" s="253">
        <v>4</v>
      </c>
      <c r="J1629" s="254" t="s">
        <v>44</v>
      </c>
      <c r="K1629" s="261">
        <v>50</v>
      </c>
      <c r="L1629" s="256">
        <f>Table260616263656667686970717273747577787980818283757_34[[#This Row],[unit Price]]*Table260616263656667686970717273747577787980818283757_34[[#This Row],[TOTAL QUANTITY
(2021 Proposal)]]</f>
        <v>200</v>
      </c>
      <c r="M1629" s="257">
        <v>2</v>
      </c>
      <c r="N1629" s="258">
        <v>100</v>
      </c>
      <c r="O1629" s="259"/>
      <c r="P1629" s="260" t="s">
        <v>55</v>
      </c>
      <c r="Q1629" s="288">
        <v>2</v>
      </c>
      <c r="R1629" s="258">
        <v>100</v>
      </c>
      <c r="S1629" s="259"/>
      <c r="T1629" s="289" t="s">
        <v>55</v>
      </c>
      <c r="U1629" s="290"/>
      <c r="V1629" s="291"/>
    </row>
    <row r="1630" spans="1:22">
      <c r="A1630" s="216" t="s">
        <v>522</v>
      </c>
      <c r="B1630" s="312">
        <v>1040401000</v>
      </c>
      <c r="C1630" s="237" t="s">
        <v>631</v>
      </c>
      <c r="D1630" s="224"/>
      <c r="E1630" s="220" t="s">
        <v>1318</v>
      </c>
      <c r="F1630" s="221" t="s">
        <v>1319</v>
      </c>
      <c r="G1630" s="222" t="str">
        <f t="shared" si="25"/>
        <v>Eraser, Eraser, rubber for pencil writing</v>
      </c>
      <c r="H1630" s="223"/>
      <c r="I1630" s="253">
        <v>50</v>
      </c>
      <c r="J1630" s="254" t="s">
        <v>44</v>
      </c>
      <c r="K1630" s="261">
        <v>50</v>
      </c>
      <c r="L1630" s="256">
        <f>Table260616263656667686970717273747577787980818283757_34[[#This Row],[unit Price]]*Table260616263656667686970717273747577787980818283757_34[[#This Row],[TOTAL QUANTITY
(2021 Proposal)]]</f>
        <v>2500</v>
      </c>
      <c r="M1630" s="257">
        <v>30</v>
      </c>
      <c r="N1630" s="258">
        <v>1500</v>
      </c>
      <c r="O1630" s="259">
        <v>10</v>
      </c>
      <c r="P1630" s="260">
        <v>500</v>
      </c>
      <c r="Q1630" s="288">
        <v>5</v>
      </c>
      <c r="R1630" s="258">
        <v>250</v>
      </c>
      <c r="S1630" s="259">
        <v>5</v>
      </c>
      <c r="T1630" s="289">
        <v>250</v>
      </c>
      <c r="U1630" s="290"/>
      <c r="V1630" s="291"/>
    </row>
    <row r="1631" spans="1:22">
      <c r="A1631" s="216" t="s">
        <v>68</v>
      </c>
      <c r="B1631" s="312">
        <v>1040401000</v>
      </c>
      <c r="C1631" s="237" t="s">
        <v>631</v>
      </c>
      <c r="D1631" s="224"/>
      <c r="E1631" s="220" t="s">
        <v>1318</v>
      </c>
      <c r="F1631" s="221" t="s">
        <v>1319</v>
      </c>
      <c r="G1631" s="222" t="str">
        <f t="shared" si="25"/>
        <v>Eraser, Eraser, rubber for pencil writing</v>
      </c>
      <c r="H1631" s="223"/>
      <c r="I1631" s="253">
        <v>2</v>
      </c>
      <c r="J1631" s="254" t="s">
        <v>44</v>
      </c>
      <c r="K1631" s="261">
        <v>50</v>
      </c>
      <c r="L1631" s="256">
        <f>Table260616263656667686970717273747577787980818283757_34[[#This Row],[unit Price]]*Table260616263656667686970717273747577787980818283757_34[[#This Row],[TOTAL QUANTITY
(2021 Proposal)]]</f>
        <v>100</v>
      </c>
      <c r="M1631" s="257">
        <v>2</v>
      </c>
      <c r="N1631" s="258">
        <v>100</v>
      </c>
      <c r="O1631" s="259"/>
      <c r="P1631" s="260" t="s">
        <v>55</v>
      </c>
      <c r="Q1631" s="288"/>
      <c r="R1631" s="258" t="s">
        <v>55</v>
      </c>
      <c r="S1631" s="259"/>
      <c r="T1631" s="289" t="s">
        <v>55</v>
      </c>
      <c r="U1631" s="290"/>
      <c r="V1631" s="291"/>
    </row>
    <row r="1632" spans="1:22">
      <c r="A1632" s="216" t="s">
        <v>33</v>
      </c>
      <c r="B1632" s="312">
        <v>1040401000</v>
      </c>
      <c r="C1632" s="237" t="s">
        <v>631</v>
      </c>
      <c r="D1632" s="224"/>
      <c r="E1632" s="220" t="s">
        <v>1318</v>
      </c>
      <c r="F1632" s="221" t="s">
        <v>1319</v>
      </c>
      <c r="G1632" s="222" t="str">
        <f t="shared" si="25"/>
        <v>Eraser, Eraser, rubber for pencil writing</v>
      </c>
      <c r="H1632" s="223"/>
      <c r="I1632" s="253">
        <v>12</v>
      </c>
      <c r="J1632" s="254" t="s">
        <v>44</v>
      </c>
      <c r="K1632" s="261">
        <v>50</v>
      </c>
      <c r="L1632" s="256">
        <f>Table260616263656667686970717273747577787980818283757_34[[#This Row],[unit Price]]*Table260616263656667686970717273747577787980818283757_34[[#This Row],[TOTAL QUANTITY
(2021 Proposal)]]</f>
        <v>600</v>
      </c>
      <c r="M1632" s="257">
        <v>12</v>
      </c>
      <c r="N1632" s="258">
        <v>600</v>
      </c>
      <c r="O1632" s="259"/>
      <c r="P1632" s="260" t="s">
        <v>55</v>
      </c>
      <c r="Q1632" s="288"/>
      <c r="R1632" s="258" t="s">
        <v>55</v>
      </c>
      <c r="S1632" s="259"/>
      <c r="T1632" s="289" t="s">
        <v>55</v>
      </c>
      <c r="U1632" s="290"/>
      <c r="V1632" s="291"/>
    </row>
    <row r="1633" spans="1:22">
      <c r="A1633" s="216" t="s">
        <v>73</v>
      </c>
      <c r="B1633" s="312">
        <v>1040401000</v>
      </c>
      <c r="C1633" s="237" t="s">
        <v>631</v>
      </c>
      <c r="D1633" s="224"/>
      <c r="E1633" s="220" t="s">
        <v>1318</v>
      </c>
      <c r="F1633" s="221" t="s">
        <v>1319</v>
      </c>
      <c r="G1633" s="222" t="str">
        <f t="shared" si="25"/>
        <v>Eraser, Eraser, rubber for pencil writing</v>
      </c>
      <c r="H1633" s="223"/>
      <c r="I1633" s="253">
        <v>2</v>
      </c>
      <c r="J1633" s="254" t="s">
        <v>44</v>
      </c>
      <c r="K1633" s="261">
        <v>50</v>
      </c>
      <c r="L1633" s="256">
        <f>Table260616263656667686970717273747577787980818283757_34[[#This Row],[unit Price]]*Table260616263656667686970717273747577787980818283757_34[[#This Row],[TOTAL QUANTITY
(2021 Proposal)]]</f>
        <v>100</v>
      </c>
      <c r="M1633" s="257">
        <v>1</v>
      </c>
      <c r="N1633" s="258">
        <v>50</v>
      </c>
      <c r="O1633" s="259"/>
      <c r="P1633" s="260" t="s">
        <v>55</v>
      </c>
      <c r="Q1633" s="288">
        <v>1</v>
      </c>
      <c r="R1633" s="258">
        <v>50</v>
      </c>
      <c r="S1633" s="259"/>
      <c r="T1633" s="289" t="s">
        <v>55</v>
      </c>
      <c r="U1633" s="290"/>
      <c r="V1633" s="291"/>
    </row>
    <row r="1634" spans="1:22">
      <c r="A1634" s="216" t="s">
        <v>510</v>
      </c>
      <c r="B1634" s="312">
        <v>1040401000</v>
      </c>
      <c r="C1634" s="237" t="s">
        <v>631</v>
      </c>
      <c r="D1634" s="224"/>
      <c r="E1634" s="220" t="s">
        <v>1318</v>
      </c>
      <c r="F1634" s="221" t="s">
        <v>1320</v>
      </c>
      <c r="G1634" s="222" t="str">
        <f t="shared" si="25"/>
        <v>Eraser, White board Eraser</v>
      </c>
      <c r="H1634" s="223"/>
      <c r="I1634" s="253">
        <v>1</v>
      </c>
      <c r="J1634" s="254" t="s">
        <v>44</v>
      </c>
      <c r="K1634" s="261">
        <v>150</v>
      </c>
      <c r="L1634" s="256">
        <f>Table260616263656667686970717273747577787980818283757_34[[#This Row],[unit Price]]*Table260616263656667686970717273747577787980818283757_34[[#This Row],[TOTAL QUANTITY
(2021 Proposal)]]</f>
        <v>150</v>
      </c>
      <c r="M1634" s="257">
        <v>1</v>
      </c>
      <c r="N1634" s="258">
        <v>150</v>
      </c>
      <c r="O1634" s="259"/>
      <c r="P1634" s="260" t="s">
        <v>55</v>
      </c>
      <c r="Q1634" s="288"/>
      <c r="R1634" s="258" t="s">
        <v>55</v>
      </c>
      <c r="S1634" s="259"/>
      <c r="T1634" s="289" t="s">
        <v>55</v>
      </c>
      <c r="U1634" s="290"/>
      <c r="V1634" s="291"/>
    </row>
    <row r="1635" spans="1:22">
      <c r="A1635" s="216" t="s">
        <v>522</v>
      </c>
      <c r="B1635" s="312">
        <v>1040401000</v>
      </c>
      <c r="C1635" s="237" t="s">
        <v>631</v>
      </c>
      <c r="D1635" s="224"/>
      <c r="E1635" s="220" t="s">
        <v>1318</v>
      </c>
      <c r="F1635" s="221" t="s">
        <v>1320</v>
      </c>
      <c r="G1635" s="222" t="str">
        <f t="shared" si="25"/>
        <v>Eraser, White board Eraser</v>
      </c>
      <c r="H1635" s="223"/>
      <c r="I1635" s="253">
        <v>1</v>
      </c>
      <c r="J1635" s="254" t="s">
        <v>44</v>
      </c>
      <c r="K1635" s="261">
        <v>150</v>
      </c>
      <c r="L1635" s="256">
        <f>Table260616263656667686970717273747577787980818283757_34[[#This Row],[unit Price]]*Table260616263656667686970717273747577787980818283757_34[[#This Row],[TOTAL QUANTITY
(2021 Proposal)]]</f>
        <v>150</v>
      </c>
      <c r="M1635" s="257">
        <v>1</v>
      </c>
      <c r="N1635" s="258">
        <v>150</v>
      </c>
      <c r="O1635" s="259"/>
      <c r="P1635" s="260" t="s">
        <v>55</v>
      </c>
      <c r="Q1635" s="288"/>
      <c r="R1635" s="258" t="s">
        <v>55</v>
      </c>
      <c r="S1635" s="259"/>
      <c r="T1635" s="289" t="s">
        <v>55</v>
      </c>
      <c r="U1635" s="290"/>
      <c r="V1635" s="291"/>
    </row>
    <row r="1636" spans="1:22">
      <c r="A1636" s="216" t="s">
        <v>33</v>
      </c>
      <c r="B1636" s="312">
        <v>1040401000</v>
      </c>
      <c r="C1636" s="237" t="s">
        <v>631</v>
      </c>
      <c r="D1636" s="224"/>
      <c r="E1636" s="220" t="s">
        <v>1318</v>
      </c>
      <c r="F1636" s="221" t="s">
        <v>1320</v>
      </c>
      <c r="G1636" s="222" t="str">
        <f t="shared" si="25"/>
        <v>Eraser, White board Eraser</v>
      </c>
      <c r="H1636" s="223"/>
      <c r="I1636" s="253">
        <v>1</v>
      </c>
      <c r="J1636" s="254" t="s">
        <v>44</v>
      </c>
      <c r="K1636" s="261">
        <v>150</v>
      </c>
      <c r="L1636" s="256">
        <f>Table260616263656667686970717273747577787980818283757_34[[#This Row],[unit Price]]*Table260616263656667686970717273747577787980818283757_34[[#This Row],[TOTAL QUANTITY
(2021 Proposal)]]</f>
        <v>150</v>
      </c>
      <c r="M1636" s="257">
        <v>1</v>
      </c>
      <c r="N1636" s="258">
        <v>150</v>
      </c>
      <c r="O1636" s="259"/>
      <c r="P1636" s="260" t="s">
        <v>55</v>
      </c>
      <c r="Q1636" s="288"/>
      <c r="R1636" s="258" t="s">
        <v>55</v>
      </c>
      <c r="S1636" s="259"/>
      <c r="T1636" s="289" t="s">
        <v>55</v>
      </c>
      <c r="U1636" s="290"/>
      <c r="V1636" s="291"/>
    </row>
    <row r="1637" spans="1:22">
      <c r="A1637" s="216" t="s">
        <v>50</v>
      </c>
      <c r="B1637" s="312">
        <v>1040401000</v>
      </c>
      <c r="C1637" s="237" t="s">
        <v>631</v>
      </c>
      <c r="D1637" s="224"/>
      <c r="E1637" s="220" t="s">
        <v>1321</v>
      </c>
      <c r="F1637" s="221" t="s">
        <v>1322</v>
      </c>
      <c r="G1637" s="222" t="str">
        <f t="shared" si="25"/>
        <v>Fastener, Fastener for paper, metal</v>
      </c>
      <c r="H1637" s="223"/>
      <c r="I1637" s="253">
        <v>2</v>
      </c>
      <c r="J1637" s="254" t="s">
        <v>1159</v>
      </c>
      <c r="K1637" s="261">
        <v>60</v>
      </c>
      <c r="L1637" s="256">
        <f>Table260616263656667686970717273747577787980818283757_34[[#This Row],[unit Price]]*Table260616263656667686970717273747577787980818283757_34[[#This Row],[TOTAL QUANTITY
(2021 Proposal)]]</f>
        <v>120</v>
      </c>
      <c r="M1637" s="257">
        <v>1</v>
      </c>
      <c r="N1637" s="258">
        <v>60</v>
      </c>
      <c r="O1637" s="259">
        <v>1</v>
      </c>
      <c r="P1637" s="260">
        <v>60</v>
      </c>
      <c r="Q1637" s="288"/>
      <c r="R1637" s="258" t="s">
        <v>55</v>
      </c>
      <c r="S1637" s="259"/>
      <c r="T1637" s="289" t="s">
        <v>55</v>
      </c>
      <c r="U1637" s="290"/>
      <c r="V1637" s="291"/>
    </row>
    <row r="1638" spans="1:22">
      <c r="A1638" s="216" t="s">
        <v>56</v>
      </c>
      <c r="B1638" s="312">
        <v>1040401000</v>
      </c>
      <c r="C1638" s="237" t="s">
        <v>631</v>
      </c>
      <c r="D1638" s="224"/>
      <c r="E1638" s="220" t="s">
        <v>1321</v>
      </c>
      <c r="F1638" s="221" t="s">
        <v>1322</v>
      </c>
      <c r="G1638" s="222" t="str">
        <f t="shared" si="25"/>
        <v>Fastener, Fastener for paper, metal</v>
      </c>
      <c r="H1638" s="223"/>
      <c r="I1638" s="253">
        <v>1</v>
      </c>
      <c r="J1638" s="254" t="s">
        <v>1159</v>
      </c>
      <c r="K1638" s="261">
        <v>60</v>
      </c>
      <c r="L1638" s="256">
        <f>Table260616263656667686970717273747577787980818283757_34[[#This Row],[unit Price]]*Table260616263656667686970717273747577787980818283757_34[[#This Row],[TOTAL QUANTITY
(2021 Proposal)]]</f>
        <v>60</v>
      </c>
      <c r="M1638" s="257">
        <v>1</v>
      </c>
      <c r="N1638" s="258">
        <v>60</v>
      </c>
      <c r="O1638" s="259"/>
      <c r="P1638" s="260" t="s">
        <v>55</v>
      </c>
      <c r="Q1638" s="288"/>
      <c r="R1638" s="258" t="s">
        <v>55</v>
      </c>
      <c r="S1638" s="259"/>
      <c r="T1638" s="289" t="s">
        <v>55</v>
      </c>
      <c r="U1638" s="290"/>
      <c r="V1638" s="291"/>
    </row>
    <row r="1639" spans="1:22">
      <c r="A1639" s="216" t="s">
        <v>57</v>
      </c>
      <c r="B1639" s="312">
        <v>1040401000</v>
      </c>
      <c r="C1639" s="237" t="s">
        <v>631</v>
      </c>
      <c r="D1639" s="224"/>
      <c r="E1639" s="220" t="s">
        <v>1321</v>
      </c>
      <c r="F1639" s="221" t="s">
        <v>1322</v>
      </c>
      <c r="G1639" s="222" t="str">
        <f t="shared" si="25"/>
        <v>Fastener, Fastener for paper, metal</v>
      </c>
      <c r="H1639" s="223">
        <v>6</v>
      </c>
      <c r="I1639" s="253">
        <v>12</v>
      </c>
      <c r="J1639" s="254" t="s">
        <v>1159</v>
      </c>
      <c r="K1639" s="261">
        <v>60</v>
      </c>
      <c r="L1639" s="256">
        <f>Table260616263656667686970717273747577787980818283757_34[[#This Row],[unit Price]]*Table260616263656667686970717273747577787980818283757_34[[#This Row],[TOTAL QUANTITY
(2021 Proposal)]]</f>
        <v>720</v>
      </c>
      <c r="M1639" s="257">
        <v>3</v>
      </c>
      <c r="N1639" s="258">
        <v>180</v>
      </c>
      <c r="O1639" s="259">
        <v>3</v>
      </c>
      <c r="P1639" s="260">
        <v>180</v>
      </c>
      <c r="Q1639" s="288">
        <v>3</v>
      </c>
      <c r="R1639" s="258">
        <v>180</v>
      </c>
      <c r="S1639" s="259">
        <v>3</v>
      </c>
      <c r="T1639" s="289">
        <v>180</v>
      </c>
      <c r="U1639" s="290"/>
      <c r="V1639" s="291"/>
    </row>
    <row r="1640" spans="1:22">
      <c r="A1640" s="216" t="s">
        <v>510</v>
      </c>
      <c r="B1640" s="312">
        <v>1040401000</v>
      </c>
      <c r="C1640" s="237" t="s">
        <v>631</v>
      </c>
      <c r="D1640" s="224"/>
      <c r="E1640" s="220" t="s">
        <v>1321</v>
      </c>
      <c r="F1640" s="221" t="s">
        <v>1322</v>
      </c>
      <c r="G1640" s="222" t="str">
        <f t="shared" si="25"/>
        <v>Fastener, Fastener for paper, metal</v>
      </c>
      <c r="H1640" s="223"/>
      <c r="I1640" s="253">
        <v>4</v>
      </c>
      <c r="J1640" s="254" t="s">
        <v>1159</v>
      </c>
      <c r="K1640" s="261">
        <v>60</v>
      </c>
      <c r="L1640" s="256">
        <f>Table260616263656667686970717273747577787980818283757_34[[#This Row],[unit Price]]*Table260616263656667686970717273747577787980818283757_34[[#This Row],[TOTAL QUANTITY
(2021 Proposal)]]</f>
        <v>240</v>
      </c>
      <c r="M1640" s="257">
        <v>1</v>
      </c>
      <c r="N1640" s="258">
        <v>60</v>
      </c>
      <c r="O1640" s="259">
        <v>1</v>
      </c>
      <c r="P1640" s="260">
        <v>60</v>
      </c>
      <c r="Q1640" s="288">
        <v>1</v>
      </c>
      <c r="R1640" s="258">
        <v>60</v>
      </c>
      <c r="S1640" s="259">
        <v>1</v>
      </c>
      <c r="T1640" s="289">
        <v>60</v>
      </c>
      <c r="U1640" s="290"/>
      <c r="V1640" s="291"/>
    </row>
    <row r="1641" spans="1:22">
      <c r="A1641" s="216" t="s">
        <v>65</v>
      </c>
      <c r="B1641" s="312">
        <v>1040401000</v>
      </c>
      <c r="C1641" s="237" t="s">
        <v>631</v>
      </c>
      <c r="D1641" s="224"/>
      <c r="E1641" s="220" t="s">
        <v>1321</v>
      </c>
      <c r="F1641" s="221" t="s">
        <v>1322</v>
      </c>
      <c r="G1641" s="222" t="str">
        <f t="shared" si="25"/>
        <v>Fastener, Fastener for paper, metal</v>
      </c>
      <c r="H1641" s="223"/>
      <c r="I1641" s="253">
        <v>2</v>
      </c>
      <c r="J1641" s="254" t="s">
        <v>1159</v>
      </c>
      <c r="K1641" s="261">
        <v>60</v>
      </c>
      <c r="L1641" s="256">
        <f>Table260616263656667686970717273747577787980818283757_34[[#This Row],[unit Price]]*Table260616263656667686970717273747577787980818283757_34[[#This Row],[TOTAL QUANTITY
(2021 Proposal)]]</f>
        <v>120</v>
      </c>
      <c r="M1641" s="257">
        <v>2</v>
      </c>
      <c r="N1641" s="258">
        <v>120</v>
      </c>
      <c r="O1641" s="259"/>
      <c r="P1641" s="260" t="s">
        <v>55</v>
      </c>
      <c r="Q1641" s="288"/>
      <c r="R1641" s="258" t="s">
        <v>55</v>
      </c>
      <c r="S1641" s="259"/>
      <c r="T1641" s="289" t="s">
        <v>55</v>
      </c>
      <c r="U1641" s="290"/>
      <c r="V1641" s="291"/>
    </row>
    <row r="1642" spans="1:22">
      <c r="A1642" s="216" t="s">
        <v>66</v>
      </c>
      <c r="B1642" s="312">
        <v>1040401000</v>
      </c>
      <c r="C1642" s="237" t="s">
        <v>631</v>
      </c>
      <c r="D1642" s="224"/>
      <c r="E1642" s="220" t="s">
        <v>1321</v>
      </c>
      <c r="F1642" s="221" t="s">
        <v>1322</v>
      </c>
      <c r="G1642" s="222" t="str">
        <f t="shared" si="25"/>
        <v>Fastener, Fastener for paper, metal</v>
      </c>
      <c r="H1642" s="223">
        <v>1</v>
      </c>
      <c r="I1642" s="253">
        <v>4</v>
      </c>
      <c r="J1642" s="254" t="s">
        <v>1159</v>
      </c>
      <c r="K1642" s="261">
        <v>60</v>
      </c>
      <c r="L1642" s="256">
        <f>Table260616263656667686970717273747577787980818283757_34[[#This Row],[unit Price]]*Table260616263656667686970717273747577787980818283757_34[[#This Row],[TOTAL QUANTITY
(2021 Proposal)]]</f>
        <v>240</v>
      </c>
      <c r="M1642" s="257">
        <v>1</v>
      </c>
      <c r="N1642" s="258">
        <v>60</v>
      </c>
      <c r="O1642" s="259">
        <v>1</v>
      </c>
      <c r="P1642" s="260">
        <v>60</v>
      </c>
      <c r="Q1642" s="288">
        <v>1</v>
      </c>
      <c r="R1642" s="258">
        <v>60</v>
      </c>
      <c r="S1642" s="259">
        <v>1</v>
      </c>
      <c r="T1642" s="289">
        <v>60</v>
      </c>
      <c r="U1642" s="290"/>
      <c r="V1642" s="291"/>
    </row>
    <row r="1643" spans="1:22">
      <c r="A1643" s="216" t="s">
        <v>514</v>
      </c>
      <c r="B1643" s="312">
        <v>1040401000</v>
      </c>
      <c r="C1643" s="237" t="s">
        <v>631</v>
      </c>
      <c r="D1643" s="224"/>
      <c r="E1643" s="220" t="s">
        <v>1321</v>
      </c>
      <c r="F1643" s="221" t="s">
        <v>1322</v>
      </c>
      <c r="G1643" s="222" t="str">
        <f t="shared" si="25"/>
        <v>Fastener, Fastener for paper, metal</v>
      </c>
      <c r="H1643" s="223"/>
      <c r="I1643" s="253">
        <v>4</v>
      </c>
      <c r="J1643" s="254" t="s">
        <v>1159</v>
      </c>
      <c r="K1643" s="261">
        <v>60</v>
      </c>
      <c r="L1643" s="256">
        <f>Table260616263656667686970717273747577787980818283757_34[[#This Row],[unit Price]]*Table260616263656667686970717273747577787980818283757_34[[#This Row],[TOTAL QUANTITY
(2021 Proposal)]]</f>
        <v>240</v>
      </c>
      <c r="M1643" s="257">
        <v>1</v>
      </c>
      <c r="N1643" s="258">
        <v>60</v>
      </c>
      <c r="O1643" s="259">
        <v>1</v>
      </c>
      <c r="P1643" s="260">
        <v>60</v>
      </c>
      <c r="Q1643" s="288">
        <v>1</v>
      </c>
      <c r="R1643" s="258">
        <v>60</v>
      </c>
      <c r="S1643" s="259">
        <v>1</v>
      </c>
      <c r="T1643" s="289">
        <v>60</v>
      </c>
      <c r="U1643" s="290"/>
      <c r="V1643" s="291"/>
    </row>
    <row r="1644" spans="1:22">
      <c r="A1644" s="216" t="s">
        <v>522</v>
      </c>
      <c r="B1644" s="312">
        <v>1040401000</v>
      </c>
      <c r="C1644" s="237" t="s">
        <v>631</v>
      </c>
      <c r="D1644" s="224"/>
      <c r="E1644" s="220" t="s">
        <v>1321</v>
      </c>
      <c r="F1644" s="221" t="s">
        <v>1322</v>
      </c>
      <c r="G1644" s="222" t="str">
        <f t="shared" si="25"/>
        <v>Fastener, Fastener for paper, metal</v>
      </c>
      <c r="H1644" s="223"/>
      <c r="I1644" s="253">
        <v>5</v>
      </c>
      <c r="J1644" s="254" t="s">
        <v>1159</v>
      </c>
      <c r="K1644" s="261">
        <v>60</v>
      </c>
      <c r="L1644" s="256">
        <f>Table260616263656667686970717273747577787980818283757_34[[#This Row],[unit Price]]*Table260616263656667686970717273747577787980818283757_34[[#This Row],[TOTAL QUANTITY
(2021 Proposal)]]</f>
        <v>300</v>
      </c>
      <c r="M1644" s="257">
        <v>2</v>
      </c>
      <c r="N1644" s="258">
        <v>120</v>
      </c>
      <c r="O1644" s="259">
        <v>1</v>
      </c>
      <c r="P1644" s="260">
        <v>60</v>
      </c>
      <c r="Q1644" s="288">
        <v>1</v>
      </c>
      <c r="R1644" s="258">
        <v>60</v>
      </c>
      <c r="S1644" s="259">
        <v>1</v>
      </c>
      <c r="T1644" s="289">
        <v>60</v>
      </c>
      <c r="U1644" s="290"/>
      <c r="V1644" s="291"/>
    </row>
    <row r="1645" spans="1:22">
      <c r="A1645" s="216" t="s">
        <v>69</v>
      </c>
      <c r="B1645" s="312">
        <v>1040401000</v>
      </c>
      <c r="C1645" s="237" t="s">
        <v>631</v>
      </c>
      <c r="D1645" s="224"/>
      <c r="E1645" s="220" t="s">
        <v>1321</v>
      </c>
      <c r="F1645" s="221" t="s">
        <v>1322</v>
      </c>
      <c r="G1645" s="222" t="str">
        <f t="shared" si="25"/>
        <v>Fastener, Fastener for paper, metal</v>
      </c>
      <c r="H1645" s="223"/>
      <c r="I1645" s="253">
        <v>4</v>
      </c>
      <c r="J1645" s="254" t="s">
        <v>1159</v>
      </c>
      <c r="K1645" s="261">
        <v>60</v>
      </c>
      <c r="L1645" s="256">
        <f>Table260616263656667686970717273747577787980818283757_34[[#This Row],[unit Price]]*Table260616263656667686970717273747577787980818283757_34[[#This Row],[TOTAL QUANTITY
(2021 Proposal)]]</f>
        <v>240</v>
      </c>
      <c r="M1645" s="257">
        <v>4</v>
      </c>
      <c r="N1645" s="258">
        <v>240</v>
      </c>
      <c r="O1645" s="259"/>
      <c r="P1645" s="260" t="s">
        <v>55</v>
      </c>
      <c r="Q1645" s="288"/>
      <c r="R1645" s="258" t="s">
        <v>55</v>
      </c>
      <c r="S1645" s="259"/>
      <c r="T1645" s="289" t="s">
        <v>55</v>
      </c>
      <c r="U1645" s="290"/>
      <c r="V1645" s="291"/>
    </row>
    <row r="1646" spans="1:22">
      <c r="A1646" s="216" t="s">
        <v>33</v>
      </c>
      <c r="B1646" s="312">
        <v>1040401000</v>
      </c>
      <c r="C1646" s="237" t="s">
        <v>631</v>
      </c>
      <c r="D1646" s="224"/>
      <c r="E1646" s="220" t="s">
        <v>1321</v>
      </c>
      <c r="F1646" s="221" t="s">
        <v>1322</v>
      </c>
      <c r="G1646" s="222" t="str">
        <f t="shared" si="25"/>
        <v>Fastener, Fastener for paper, metal</v>
      </c>
      <c r="H1646" s="223"/>
      <c r="I1646" s="253">
        <v>1</v>
      </c>
      <c r="J1646" s="254" t="s">
        <v>1159</v>
      </c>
      <c r="K1646" s="261">
        <v>60</v>
      </c>
      <c r="L1646" s="256">
        <f>Table260616263656667686970717273747577787980818283757_34[[#This Row],[unit Price]]*Table260616263656667686970717273747577787980818283757_34[[#This Row],[TOTAL QUANTITY
(2021 Proposal)]]</f>
        <v>60</v>
      </c>
      <c r="M1646" s="257">
        <v>1</v>
      </c>
      <c r="N1646" s="258">
        <v>60</v>
      </c>
      <c r="O1646" s="259"/>
      <c r="P1646" s="260" t="s">
        <v>55</v>
      </c>
      <c r="Q1646" s="288"/>
      <c r="R1646" s="258" t="s">
        <v>55</v>
      </c>
      <c r="S1646" s="259"/>
      <c r="T1646" s="289" t="s">
        <v>55</v>
      </c>
      <c r="U1646" s="290"/>
      <c r="V1646" s="291"/>
    </row>
    <row r="1647" spans="1:22">
      <c r="A1647" s="216" t="s">
        <v>72</v>
      </c>
      <c r="B1647" s="312">
        <v>1040401000</v>
      </c>
      <c r="C1647" s="237" t="s">
        <v>631</v>
      </c>
      <c r="D1647" s="224"/>
      <c r="E1647" s="220" t="s">
        <v>1321</v>
      </c>
      <c r="F1647" s="221" t="s">
        <v>1322</v>
      </c>
      <c r="G1647" s="222" t="str">
        <f t="shared" si="25"/>
        <v>Fastener, Fastener for paper, metal</v>
      </c>
      <c r="H1647" s="223"/>
      <c r="I1647" s="253">
        <v>2</v>
      </c>
      <c r="J1647" s="254" t="s">
        <v>1159</v>
      </c>
      <c r="K1647" s="261">
        <v>60</v>
      </c>
      <c r="L1647" s="256">
        <f>Table260616263656667686970717273747577787980818283757_34[[#This Row],[unit Price]]*Table260616263656667686970717273747577787980818283757_34[[#This Row],[TOTAL QUANTITY
(2021 Proposal)]]</f>
        <v>120</v>
      </c>
      <c r="M1647" s="257">
        <v>1</v>
      </c>
      <c r="N1647" s="258">
        <v>60</v>
      </c>
      <c r="O1647" s="259"/>
      <c r="P1647" s="260" t="s">
        <v>55</v>
      </c>
      <c r="Q1647" s="288">
        <v>1</v>
      </c>
      <c r="R1647" s="258">
        <v>60</v>
      </c>
      <c r="S1647" s="259"/>
      <c r="T1647" s="289" t="s">
        <v>55</v>
      </c>
      <c r="U1647" s="290"/>
      <c r="V1647" s="291"/>
    </row>
    <row r="1648" spans="1:22">
      <c r="A1648" s="216" t="s">
        <v>73</v>
      </c>
      <c r="B1648" s="312">
        <v>1040401000</v>
      </c>
      <c r="C1648" s="237" t="s">
        <v>631</v>
      </c>
      <c r="D1648" s="224"/>
      <c r="E1648" s="220" t="s">
        <v>1321</v>
      </c>
      <c r="F1648" s="221" t="s">
        <v>1322</v>
      </c>
      <c r="G1648" s="222" t="str">
        <f t="shared" si="25"/>
        <v>Fastener, Fastener for paper, metal</v>
      </c>
      <c r="H1648" s="223"/>
      <c r="I1648" s="253">
        <v>8</v>
      </c>
      <c r="J1648" s="254" t="s">
        <v>1159</v>
      </c>
      <c r="K1648" s="261">
        <v>60</v>
      </c>
      <c r="L1648" s="256">
        <f>Table260616263656667686970717273747577787980818283757_34[[#This Row],[unit Price]]*Table260616263656667686970717273747577787980818283757_34[[#This Row],[TOTAL QUANTITY
(2021 Proposal)]]</f>
        <v>480</v>
      </c>
      <c r="M1648" s="257">
        <v>4</v>
      </c>
      <c r="N1648" s="258">
        <v>180</v>
      </c>
      <c r="O1648" s="259"/>
      <c r="P1648" s="260" t="s">
        <v>55</v>
      </c>
      <c r="Q1648" s="288">
        <v>4</v>
      </c>
      <c r="R1648" s="258">
        <v>180</v>
      </c>
      <c r="S1648" s="259"/>
      <c r="T1648" s="289" t="s">
        <v>55</v>
      </c>
      <c r="U1648" s="290"/>
      <c r="V1648" s="291"/>
    </row>
    <row r="1649" spans="1:22">
      <c r="A1649" s="216" t="s">
        <v>56</v>
      </c>
      <c r="B1649" s="312">
        <v>1040401000</v>
      </c>
      <c r="C1649" s="237" t="s">
        <v>631</v>
      </c>
      <c r="D1649" s="224"/>
      <c r="E1649" s="220" t="s">
        <v>1321</v>
      </c>
      <c r="F1649" s="221" t="s">
        <v>1323</v>
      </c>
      <c r="G1649" s="222" t="str">
        <f t="shared" si="25"/>
        <v>Fastener, Plastic, Long size</v>
      </c>
      <c r="H1649" s="223"/>
      <c r="I1649" s="253">
        <v>1</v>
      </c>
      <c r="J1649" s="254" t="s">
        <v>1159</v>
      </c>
      <c r="K1649" s="261">
        <v>150</v>
      </c>
      <c r="L1649" s="256">
        <f>Table260616263656667686970717273747577787980818283757_34[[#This Row],[unit Price]]*Table260616263656667686970717273747577787980818283757_34[[#This Row],[TOTAL QUANTITY
(2021 Proposal)]]</f>
        <v>150</v>
      </c>
      <c r="M1649" s="257">
        <v>1</v>
      </c>
      <c r="N1649" s="258">
        <v>150</v>
      </c>
      <c r="O1649" s="259"/>
      <c r="P1649" s="260" t="s">
        <v>55</v>
      </c>
      <c r="Q1649" s="288"/>
      <c r="R1649" s="258" t="s">
        <v>55</v>
      </c>
      <c r="S1649" s="259"/>
      <c r="T1649" s="289" t="s">
        <v>55</v>
      </c>
      <c r="U1649" s="290"/>
      <c r="V1649" s="291"/>
    </row>
    <row r="1650" spans="1:22">
      <c r="A1650" s="216" t="s">
        <v>59</v>
      </c>
      <c r="B1650" s="312">
        <v>1040401000</v>
      </c>
      <c r="C1650" s="237" t="s">
        <v>631</v>
      </c>
      <c r="D1650" s="224"/>
      <c r="E1650" s="220" t="s">
        <v>1321</v>
      </c>
      <c r="F1650" s="221" t="s">
        <v>1323</v>
      </c>
      <c r="G1650" s="222" t="str">
        <f t="shared" si="25"/>
        <v>Fastener, Plastic, Long size</v>
      </c>
      <c r="H1650" s="223"/>
      <c r="I1650" s="253">
        <v>5</v>
      </c>
      <c r="J1650" s="262" t="s">
        <v>1159</v>
      </c>
      <c r="K1650" s="263">
        <v>150</v>
      </c>
      <c r="L1650" s="256">
        <f>Table260616263656667686970717273747577787980818283757_34[[#This Row],[unit Price]]*Table260616263656667686970717273747577787980818283757_34[[#This Row],[TOTAL QUANTITY
(2021 Proposal)]]</f>
        <v>750</v>
      </c>
      <c r="M1650" s="264">
        <v>1</v>
      </c>
      <c r="N1650" s="258">
        <v>150</v>
      </c>
      <c r="O1650" s="265">
        <v>3</v>
      </c>
      <c r="P1650" s="260">
        <v>450</v>
      </c>
      <c r="Q1650" s="292">
        <v>1</v>
      </c>
      <c r="R1650" s="258">
        <v>150</v>
      </c>
      <c r="S1650" s="293"/>
      <c r="T1650" s="289" t="s">
        <v>55</v>
      </c>
      <c r="U1650" s="290"/>
      <c r="V1650" s="291"/>
    </row>
    <row r="1651" spans="1:22">
      <c r="A1651" s="216" t="s">
        <v>61</v>
      </c>
      <c r="B1651" s="312">
        <v>1040401000</v>
      </c>
      <c r="C1651" s="237" t="s">
        <v>631</v>
      </c>
      <c r="D1651" s="224"/>
      <c r="E1651" s="220" t="s">
        <v>1321</v>
      </c>
      <c r="F1651" s="221" t="s">
        <v>1323</v>
      </c>
      <c r="G1651" s="222" t="str">
        <f t="shared" si="25"/>
        <v>Fastener, Plastic, Long size</v>
      </c>
      <c r="H1651" s="223"/>
      <c r="I1651" s="253">
        <v>1</v>
      </c>
      <c r="J1651" s="262" t="s">
        <v>1159</v>
      </c>
      <c r="K1651" s="263">
        <v>150</v>
      </c>
      <c r="L1651" s="256">
        <f>Table260616263656667686970717273747577787980818283757_34[[#This Row],[unit Price]]*Table260616263656667686970717273747577787980818283757_34[[#This Row],[TOTAL QUANTITY
(2021 Proposal)]]</f>
        <v>150</v>
      </c>
      <c r="M1651" s="266">
        <v>1</v>
      </c>
      <c r="N1651" s="258">
        <v>150</v>
      </c>
      <c r="O1651" s="267"/>
      <c r="P1651" s="260" t="s">
        <v>55</v>
      </c>
      <c r="Q1651" s="294"/>
      <c r="R1651" s="258" t="s">
        <v>55</v>
      </c>
      <c r="S1651" s="309"/>
      <c r="T1651" s="289" t="s">
        <v>55</v>
      </c>
      <c r="U1651" s="290"/>
      <c r="V1651" s="291"/>
    </row>
    <row r="1652" spans="1:22">
      <c r="A1652" s="216" t="s">
        <v>522</v>
      </c>
      <c r="B1652" s="312">
        <v>1040401000</v>
      </c>
      <c r="C1652" s="237" t="s">
        <v>631</v>
      </c>
      <c r="D1652" s="224"/>
      <c r="E1652" s="220" t="s">
        <v>1321</v>
      </c>
      <c r="F1652" s="221" t="s">
        <v>1323</v>
      </c>
      <c r="G1652" s="222" t="str">
        <f t="shared" si="25"/>
        <v>Fastener, Plastic, Long size</v>
      </c>
      <c r="H1652" s="223"/>
      <c r="I1652" s="253">
        <v>5</v>
      </c>
      <c r="J1652" s="254" t="s">
        <v>1159</v>
      </c>
      <c r="K1652" s="261">
        <v>150</v>
      </c>
      <c r="L1652" s="256">
        <f>Table260616263656667686970717273747577787980818283757_34[[#This Row],[unit Price]]*Table260616263656667686970717273747577787980818283757_34[[#This Row],[TOTAL QUANTITY
(2021 Proposal)]]</f>
        <v>750</v>
      </c>
      <c r="M1652" s="257">
        <v>2</v>
      </c>
      <c r="N1652" s="258">
        <v>300</v>
      </c>
      <c r="O1652" s="259">
        <v>1</v>
      </c>
      <c r="P1652" s="260">
        <v>150</v>
      </c>
      <c r="Q1652" s="288">
        <v>1</v>
      </c>
      <c r="R1652" s="258">
        <v>150</v>
      </c>
      <c r="S1652" s="259">
        <v>1</v>
      </c>
      <c r="T1652" s="289">
        <v>150</v>
      </c>
      <c r="U1652" s="290"/>
      <c r="V1652" s="291"/>
    </row>
    <row r="1653" spans="1:22">
      <c r="A1653" s="216" t="s">
        <v>68</v>
      </c>
      <c r="B1653" s="312">
        <v>1040401000</v>
      </c>
      <c r="C1653" s="237" t="s">
        <v>631</v>
      </c>
      <c r="D1653" s="224"/>
      <c r="E1653" s="220" t="s">
        <v>1321</v>
      </c>
      <c r="F1653" s="221" t="s">
        <v>1323</v>
      </c>
      <c r="G1653" s="222" t="str">
        <f t="shared" si="25"/>
        <v>Fastener, Plastic, Long size</v>
      </c>
      <c r="H1653" s="223"/>
      <c r="I1653" s="253">
        <v>4</v>
      </c>
      <c r="J1653" s="254" t="s">
        <v>1159</v>
      </c>
      <c r="K1653" s="261">
        <v>150</v>
      </c>
      <c r="L1653" s="256">
        <f>Table260616263656667686970717273747577787980818283757_34[[#This Row],[unit Price]]*Table260616263656667686970717273747577787980818283757_34[[#This Row],[TOTAL QUANTITY
(2021 Proposal)]]</f>
        <v>600</v>
      </c>
      <c r="M1653" s="257">
        <v>1</v>
      </c>
      <c r="N1653" s="258">
        <v>150</v>
      </c>
      <c r="O1653" s="259">
        <v>1</v>
      </c>
      <c r="P1653" s="260">
        <v>150</v>
      </c>
      <c r="Q1653" s="288">
        <v>1</v>
      </c>
      <c r="R1653" s="258">
        <v>150</v>
      </c>
      <c r="S1653" s="259">
        <v>1</v>
      </c>
      <c r="T1653" s="289">
        <v>150</v>
      </c>
      <c r="U1653" s="290"/>
      <c r="V1653" s="291"/>
    </row>
    <row r="1654" spans="1:22">
      <c r="A1654" s="216" t="s">
        <v>1244</v>
      </c>
      <c r="B1654" s="312">
        <v>1040401000</v>
      </c>
      <c r="C1654" s="237" t="s">
        <v>631</v>
      </c>
      <c r="D1654" s="224"/>
      <c r="E1654" s="220" t="s">
        <v>1321</v>
      </c>
      <c r="F1654" s="221" t="s">
        <v>1323</v>
      </c>
      <c r="G1654" s="222" t="str">
        <f t="shared" si="25"/>
        <v>Fastener, Plastic, Long size</v>
      </c>
      <c r="H1654" s="223"/>
      <c r="I1654" s="253">
        <v>1</v>
      </c>
      <c r="J1654" s="254" t="s">
        <v>1159</v>
      </c>
      <c r="K1654" s="261">
        <v>150</v>
      </c>
      <c r="L1654" s="256">
        <f>Table260616263656667686970717273747577787980818283757_34[[#This Row],[unit Price]]*Table260616263656667686970717273747577787980818283757_34[[#This Row],[TOTAL QUANTITY
(2021 Proposal)]]</f>
        <v>150</v>
      </c>
      <c r="M1654" s="257">
        <v>1</v>
      </c>
      <c r="N1654" s="258">
        <v>150</v>
      </c>
      <c r="O1654" s="259"/>
      <c r="P1654" s="260" t="s">
        <v>55</v>
      </c>
      <c r="Q1654" s="288"/>
      <c r="R1654" s="258" t="s">
        <v>55</v>
      </c>
      <c r="S1654" s="259"/>
      <c r="T1654" s="289" t="s">
        <v>55</v>
      </c>
      <c r="U1654" s="290"/>
      <c r="V1654" s="291"/>
    </row>
    <row r="1655" spans="1:22">
      <c r="A1655" s="216" t="s">
        <v>56</v>
      </c>
      <c r="B1655" s="312">
        <v>1040401000</v>
      </c>
      <c r="C1655" s="237" t="s">
        <v>631</v>
      </c>
      <c r="D1655" s="224"/>
      <c r="E1655" s="220" t="s">
        <v>1321</v>
      </c>
      <c r="F1655" s="221" t="s">
        <v>1324</v>
      </c>
      <c r="G1655" s="222" t="str">
        <f t="shared" si="25"/>
        <v>Fastener, Plastic, Regular size</v>
      </c>
      <c r="H1655" s="223"/>
      <c r="I1655" s="253">
        <v>1</v>
      </c>
      <c r="J1655" s="254" t="s">
        <v>627</v>
      </c>
      <c r="K1655" s="261">
        <v>40</v>
      </c>
      <c r="L1655" s="256">
        <f>Table260616263656667686970717273747577787980818283757_34[[#This Row],[unit Price]]*Table260616263656667686970717273747577787980818283757_34[[#This Row],[TOTAL QUANTITY
(2021 Proposal)]]</f>
        <v>40</v>
      </c>
      <c r="M1655" s="257">
        <v>1</v>
      </c>
      <c r="N1655" s="258">
        <v>40</v>
      </c>
      <c r="O1655" s="259"/>
      <c r="P1655" s="260" t="s">
        <v>55</v>
      </c>
      <c r="Q1655" s="288"/>
      <c r="R1655" s="258" t="s">
        <v>55</v>
      </c>
      <c r="S1655" s="259"/>
      <c r="T1655" s="289" t="s">
        <v>55</v>
      </c>
      <c r="U1655" s="290"/>
      <c r="V1655" s="291"/>
    </row>
    <row r="1656" spans="1:22">
      <c r="A1656" s="216" t="s">
        <v>58</v>
      </c>
      <c r="B1656" s="312">
        <v>1040401000</v>
      </c>
      <c r="C1656" s="237" t="s">
        <v>631</v>
      </c>
      <c r="D1656" s="224"/>
      <c r="E1656" s="220" t="s">
        <v>1321</v>
      </c>
      <c r="F1656" s="221" t="s">
        <v>1324</v>
      </c>
      <c r="G1656" s="222" t="str">
        <f t="shared" si="25"/>
        <v>Fastener, Plastic, Regular size</v>
      </c>
      <c r="H1656" s="223"/>
      <c r="I1656" s="253">
        <v>6</v>
      </c>
      <c r="J1656" s="254" t="s">
        <v>627</v>
      </c>
      <c r="K1656" s="261">
        <v>40</v>
      </c>
      <c r="L1656" s="256">
        <f>Table260616263656667686970717273747577787980818283757_34[[#This Row],[unit Price]]*Table260616263656667686970717273747577787980818283757_34[[#This Row],[TOTAL QUANTITY
(2021 Proposal)]]</f>
        <v>240</v>
      </c>
      <c r="M1656" s="257">
        <v>1</v>
      </c>
      <c r="N1656" s="258">
        <v>40</v>
      </c>
      <c r="O1656" s="259"/>
      <c r="P1656" s="260" t="s">
        <v>55</v>
      </c>
      <c r="Q1656" s="288"/>
      <c r="R1656" s="258" t="s">
        <v>55</v>
      </c>
      <c r="S1656" s="259"/>
      <c r="T1656" s="289" t="s">
        <v>55</v>
      </c>
      <c r="U1656" s="290"/>
      <c r="V1656" s="291"/>
    </row>
    <row r="1657" spans="1:22">
      <c r="A1657" s="216" t="s">
        <v>59</v>
      </c>
      <c r="B1657" s="312">
        <v>1040401000</v>
      </c>
      <c r="C1657" s="237" t="s">
        <v>631</v>
      </c>
      <c r="D1657" s="224"/>
      <c r="E1657" s="220" t="s">
        <v>1321</v>
      </c>
      <c r="F1657" s="221" t="s">
        <v>1324</v>
      </c>
      <c r="G1657" s="222" t="str">
        <f t="shared" si="25"/>
        <v>Fastener, Plastic, Regular size</v>
      </c>
      <c r="H1657" s="223"/>
      <c r="I1657" s="253">
        <v>8</v>
      </c>
      <c r="J1657" s="262" t="s">
        <v>627</v>
      </c>
      <c r="K1657" s="263">
        <v>40</v>
      </c>
      <c r="L1657" s="256">
        <f>Table260616263656667686970717273747577787980818283757_34[[#This Row],[unit Price]]*Table260616263656667686970717273747577787980818283757_34[[#This Row],[TOTAL QUANTITY
(2021 Proposal)]]</f>
        <v>320</v>
      </c>
      <c r="M1657" s="264">
        <v>2</v>
      </c>
      <c r="N1657" s="258">
        <v>80</v>
      </c>
      <c r="O1657" s="265">
        <v>4</v>
      </c>
      <c r="P1657" s="260">
        <v>160</v>
      </c>
      <c r="Q1657" s="292">
        <v>2</v>
      </c>
      <c r="R1657" s="258">
        <v>80</v>
      </c>
      <c r="S1657" s="293"/>
      <c r="T1657" s="289" t="s">
        <v>55</v>
      </c>
      <c r="U1657" s="290"/>
      <c r="V1657" s="291"/>
    </row>
    <row r="1658" spans="1:22">
      <c r="A1658" s="216" t="s">
        <v>61</v>
      </c>
      <c r="B1658" s="312">
        <v>1040401000</v>
      </c>
      <c r="C1658" s="237" t="s">
        <v>631</v>
      </c>
      <c r="D1658" s="224"/>
      <c r="E1658" s="220" t="s">
        <v>1321</v>
      </c>
      <c r="F1658" s="221" t="s">
        <v>1324</v>
      </c>
      <c r="G1658" s="222" t="str">
        <f t="shared" si="25"/>
        <v>Fastener, Plastic, Regular size</v>
      </c>
      <c r="H1658" s="223"/>
      <c r="I1658" s="253">
        <v>3</v>
      </c>
      <c r="J1658" s="262" t="s">
        <v>627</v>
      </c>
      <c r="K1658" s="263">
        <v>40</v>
      </c>
      <c r="L1658" s="256">
        <f>Table260616263656667686970717273747577787980818283757_34[[#This Row],[unit Price]]*Table260616263656667686970717273747577787980818283757_34[[#This Row],[TOTAL QUANTITY
(2021 Proposal)]]</f>
        <v>120</v>
      </c>
      <c r="M1658" s="266">
        <v>1</v>
      </c>
      <c r="N1658" s="258">
        <v>40</v>
      </c>
      <c r="O1658" s="267">
        <v>1</v>
      </c>
      <c r="P1658" s="260">
        <v>40</v>
      </c>
      <c r="Q1658" s="294">
        <v>1</v>
      </c>
      <c r="R1658" s="258">
        <v>40</v>
      </c>
      <c r="S1658" s="309"/>
      <c r="T1658" s="289" t="s">
        <v>55</v>
      </c>
      <c r="U1658" s="290"/>
      <c r="V1658" s="291"/>
    </row>
    <row r="1659" spans="1:22">
      <c r="A1659" s="216" t="s">
        <v>63</v>
      </c>
      <c r="B1659" s="312">
        <v>1040401000</v>
      </c>
      <c r="C1659" s="237" t="s">
        <v>631</v>
      </c>
      <c r="D1659" s="224"/>
      <c r="E1659" s="220" t="s">
        <v>1321</v>
      </c>
      <c r="F1659" s="221" t="s">
        <v>1324</v>
      </c>
      <c r="G1659" s="222" t="str">
        <f t="shared" si="25"/>
        <v>Fastener, Plastic, Regular size</v>
      </c>
      <c r="H1659" s="227"/>
      <c r="I1659" s="268">
        <v>4</v>
      </c>
      <c r="J1659" s="269" t="s">
        <v>627</v>
      </c>
      <c r="K1659" s="270">
        <v>40</v>
      </c>
      <c r="L1659" s="256">
        <f>Table260616263656667686970717273747577787980818283757_34[[#This Row],[unit Price]]*Table260616263656667686970717273747577787980818283757_34[[#This Row],[TOTAL QUANTITY
(2021 Proposal)]]</f>
        <v>160</v>
      </c>
      <c r="M1659" s="271">
        <v>1</v>
      </c>
      <c r="N1659" s="258">
        <v>40</v>
      </c>
      <c r="O1659" s="272">
        <v>1</v>
      </c>
      <c r="P1659" s="260">
        <v>40</v>
      </c>
      <c r="Q1659" s="296">
        <v>1</v>
      </c>
      <c r="R1659" s="258">
        <v>40</v>
      </c>
      <c r="S1659" s="272">
        <v>1</v>
      </c>
      <c r="T1659" s="289">
        <v>40</v>
      </c>
      <c r="U1659" s="290"/>
      <c r="V1659" s="291"/>
    </row>
    <row r="1660" spans="1:22">
      <c r="A1660" s="216" t="s">
        <v>64</v>
      </c>
      <c r="B1660" s="312">
        <v>1040401000</v>
      </c>
      <c r="C1660" s="237" t="s">
        <v>631</v>
      </c>
      <c r="D1660" s="224"/>
      <c r="E1660" s="220" t="s">
        <v>1321</v>
      </c>
      <c r="F1660" s="221" t="s">
        <v>1324</v>
      </c>
      <c r="G1660" s="222" t="str">
        <f t="shared" si="25"/>
        <v>Fastener, Plastic, Regular size</v>
      </c>
      <c r="H1660" s="223"/>
      <c r="I1660" s="253">
        <v>2</v>
      </c>
      <c r="J1660" s="262" t="s">
        <v>627</v>
      </c>
      <c r="K1660" s="263">
        <v>40</v>
      </c>
      <c r="L1660" s="256">
        <f>Table260616263656667686970717273747577787980818283757_34[[#This Row],[unit Price]]*Table260616263656667686970717273747577787980818283757_34[[#This Row],[TOTAL QUANTITY
(2021 Proposal)]]</f>
        <v>80</v>
      </c>
      <c r="M1660" s="257">
        <v>1</v>
      </c>
      <c r="N1660" s="258">
        <v>40</v>
      </c>
      <c r="O1660" s="259">
        <v>1</v>
      </c>
      <c r="P1660" s="260">
        <v>40</v>
      </c>
      <c r="Q1660" s="288"/>
      <c r="R1660" s="258" t="s">
        <v>55</v>
      </c>
      <c r="S1660" s="259"/>
      <c r="T1660" s="289" t="s">
        <v>55</v>
      </c>
      <c r="U1660" s="290"/>
      <c r="V1660" s="291"/>
    </row>
    <row r="1661" spans="1:22">
      <c r="A1661" s="216" t="s">
        <v>533</v>
      </c>
      <c r="B1661" s="312">
        <v>1040401000</v>
      </c>
      <c r="C1661" s="237" t="s">
        <v>631</v>
      </c>
      <c r="D1661" s="224"/>
      <c r="E1661" s="220" t="s">
        <v>1321</v>
      </c>
      <c r="F1661" s="221" t="s">
        <v>1324</v>
      </c>
      <c r="G1661" s="222" t="str">
        <f t="shared" si="25"/>
        <v>Fastener, Plastic, Regular size</v>
      </c>
      <c r="H1661" s="223"/>
      <c r="I1661" s="253">
        <v>12</v>
      </c>
      <c r="J1661" s="254" t="s">
        <v>627</v>
      </c>
      <c r="K1661" s="261">
        <v>40</v>
      </c>
      <c r="L1661" s="256">
        <f>Table260616263656667686970717273747577787980818283757_34[[#This Row],[unit Price]]*Table260616263656667686970717273747577787980818283757_34[[#This Row],[TOTAL QUANTITY
(2021 Proposal)]]</f>
        <v>480</v>
      </c>
      <c r="M1661" s="257">
        <v>3</v>
      </c>
      <c r="N1661" s="258">
        <v>120</v>
      </c>
      <c r="O1661" s="259">
        <v>3</v>
      </c>
      <c r="P1661" s="260">
        <v>120</v>
      </c>
      <c r="Q1661" s="288">
        <v>3</v>
      </c>
      <c r="R1661" s="258">
        <v>120</v>
      </c>
      <c r="S1661" s="259">
        <v>3</v>
      </c>
      <c r="T1661" s="289">
        <v>120</v>
      </c>
      <c r="U1661" s="290"/>
      <c r="V1661" s="291"/>
    </row>
    <row r="1662" spans="1:22">
      <c r="A1662" s="216" t="s">
        <v>522</v>
      </c>
      <c r="B1662" s="312">
        <v>1040401000</v>
      </c>
      <c r="C1662" s="237" t="s">
        <v>631</v>
      </c>
      <c r="D1662" s="224"/>
      <c r="E1662" s="220" t="s">
        <v>1321</v>
      </c>
      <c r="F1662" s="221" t="s">
        <v>1324</v>
      </c>
      <c r="G1662" s="222" t="str">
        <f t="shared" si="25"/>
        <v>Fastener, Plastic, Regular size</v>
      </c>
      <c r="H1662" s="223"/>
      <c r="I1662" s="253">
        <v>5</v>
      </c>
      <c r="J1662" s="254" t="s">
        <v>627</v>
      </c>
      <c r="K1662" s="261">
        <v>40</v>
      </c>
      <c r="L1662" s="256">
        <f>Table260616263656667686970717273747577787980818283757_34[[#This Row],[unit Price]]*Table260616263656667686970717273747577787980818283757_34[[#This Row],[TOTAL QUANTITY
(2021 Proposal)]]</f>
        <v>200</v>
      </c>
      <c r="M1662" s="257">
        <v>2</v>
      </c>
      <c r="N1662" s="258">
        <v>80</v>
      </c>
      <c r="O1662" s="259">
        <v>1</v>
      </c>
      <c r="P1662" s="260">
        <v>40</v>
      </c>
      <c r="Q1662" s="288">
        <v>1</v>
      </c>
      <c r="R1662" s="258">
        <v>40</v>
      </c>
      <c r="S1662" s="259">
        <v>1</v>
      </c>
      <c r="T1662" s="289">
        <v>40</v>
      </c>
      <c r="U1662" s="290"/>
      <c r="V1662" s="291"/>
    </row>
    <row r="1663" spans="1:22">
      <c r="A1663" s="216" t="s">
        <v>67</v>
      </c>
      <c r="B1663" s="312">
        <v>1040401000</v>
      </c>
      <c r="C1663" s="237" t="s">
        <v>631</v>
      </c>
      <c r="D1663" s="224"/>
      <c r="E1663" s="220" t="s">
        <v>1321</v>
      </c>
      <c r="F1663" s="221" t="s">
        <v>1324</v>
      </c>
      <c r="G1663" s="222" t="str">
        <f t="shared" si="25"/>
        <v>Fastener, Plastic, Regular size</v>
      </c>
      <c r="H1663" s="223">
        <v>2</v>
      </c>
      <c r="I1663" s="253">
        <v>4</v>
      </c>
      <c r="J1663" s="254" t="s">
        <v>627</v>
      </c>
      <c r="K1663" s="261">
        <v>40</v>
      </c>
      <c r="L1663" s="256">
        <f>Table260616263656667686970717273747577787980818283757_34[[#This Row],[unit Price]]*Table260616263656667686970717273747577787980818283757_34[[#This Row],[TOTAL QUANTITY
(2021 Proposal)]]</f>
        <v>160</v>
      </c>
      <c r="M1663" s="257">
        <v>2</v>
      </c>
      <c r="N1663" s="258">
        <v>80</v>
      </c>
      <c r="O1663" s="259">
        <v>2</v>
      </c>
      <c r="P1663" s="260">
        <v>80</v>
      </c>
      <c r="Q1663" s="288"/>
      <c r="R1663" s="258" t="s">
        <v>55</v>
      </c>
      <c r="S1663" s="259"/>
      <c r="T1663" s="289" t="s">
        <v>55</v>
      </c>
      <c r="U1663" s="290"/>
      <c r="V1663" s="291"/>
    </row>
    <row r="1664" spans="1:22">
      <c r="A1664" s="216" t="s">
        <v>68</v>
      </c>
      <c r="B1664" s="312">
        <v>1040401000</v>
      </c>
      <c r="C1664" s="237" t="s">
        <v>631</v>
      </c>
      <c r="D1664" s="224"/>
      <c r="E1664" s="220" t="s">
        <v>1321</v>
      </c>
      <c r="F1664" s="221" t="s">
        <v>1324</v>
      </c>
      <c r="G1664" s="222" t="str">
        <f t="shared" si="25"/>
        <v>Fastener, Plastic, Regular size</v>
      </c>
      <c r="H1664" s="223"/>
      <c r="I1664" s="253">
        <v>4</v>
      </c>
      <c r="J1664" s="254" t="s">
        <v>627</v>
      </c>
      <c r="K1664" s="261">
        <v>40</v>
      </c>
      <c r="L1664" s="256">
        <f>Table260616263656667686970717273747577787980818283757_34[[#This Row],[unit Price]]*Table260616263656667686970717273747577787980818283757_34[[#This Row],[TOTAL QUANTITY
(2021 Proposal)]]</f>
        <v>160</v>
      </c>
      <c r="M1664" s="257">
        <v>1</v>
      </c>
      <c r="N1664" s="258">
        <v>40</v>
      </c>
      <c r="O1664" s="259">
        <v>1</v>
      </c>
      <c r="P1664" s="260">
        <v>40</v>
      </c>
      <c r="Q1664" s="288">
        <v>1</v>
      </c>
      <c r="R1664" s="258">
        <v>40</v>
      </c>
      <c r="S1664" s="259">
        <v>1</v>
      </c>
      <c r="T1664" s="289">
        <v>40</v>
      </c>
      <c r="U1664" s="290"/>
      <c r="V1664" s="291"/>
    </row>
    <row r="1665" spans="1:22" ht="24">
      <c r="A1665" s="216" t="s">
        <v>522</v>
      </c>
      <c r="B1665" s="312">
        <v>1040401000</v>
      </c>
      <c r="C1665" s="237" t="s">
        <v>631</v>
      </c>
      <c r="D1665" s="224"/>
      <c r="E1665" s="220" t="s">
        <v>1325</v>
      </c>
      <c r="F1665" s="221" t="s">
        <v>1326</v>
      </c>
      <c r="G1665" s="222" t="str">
        <f t="shared" si="25"/>
        <v>File Folder, Data File Folder made with chipboard, taglia lock</v>
      </c>
      <c r="H1665" s="223"/>
      <c r="I1665" s="253">
        <v>5</v>
      </c>
      <c r="J1665" s="254" t="s">
        <v>44</v>
      </c>
      <c r="K1665" s="261">
        <v>250</v>
      </c>
      <c r="L1665" s="256">
        <f>Table260616263656667686970717273747577787980818283757_34[[#This Row],[unit Price]]*Table260616263656667686970717273747577787980818283757_34[[#This Row],[TOTAL QUANTITY
(2021 Proposal)]]</f>
        <v>1250</v>
      </c>
      <c r="M1665" s="257">
        <v>2</v>
      </c>
      <c r="N1665" s="258">
        <v>500</v>
      </c>
      <c r="O1665" s="259">
        <v>1</v>
      </c>
      <c r="P1665" s="260">
        <v>250</v>
      </c>
      <c r="Q1665" s="288">
        <v>1</v>
      </c>
      <c r="R1665" s="258">
        <v>1</v>
      </c>
      <c r="S1665" s="259">
        <v>1</v>
      </c>
      <c r="T1665" s="289">
        <v>250</v>
      </c>
      <c r="U1665" s="290"/>
      <c r="V1665" s="291"/>
    </row>
    <row r="1666" spans="1:22" ht="24">
      <c r="A1666" s="216" t="s">
        <v>68</v>
      </c>
      <c r="B1666" s="312">
        <v>1040401000</v>
      </c>
      <c r="C1666" s="237" t="s">
        <v>631</v>
      </c>
      <c r="D1666" s="224"/>
      <c r="E1666" s="220" t="s">
        <v>1325</v>
      </c>
      <c r="F1666" s="221" t="s">
        <v>1326</v>
      </c>
      <c r="G1666" s="222" t="str">
        <f t="shared" si="25"/>
        <v>File Folder, Data File Folder made with chipboard, taglia lock</v>
      </c>
      <c r="H1666" s="223"/>
      <c r="I1666" s="253">
        <v>5</v>
      </c>
      <c r="J1666" s="254" t="s">
        <v>44</v>
      </c>
      <c r="K1666" s="261">
        <v>250</v>
      </c>
      <c r="L1666" s="256">
        <f>Table260616263656667686970717273747577787980818283757_34[[#This Row],[unit Price]]*Table260616263656667686970717273747577787980818283757_34[[#This Row],[TOTAL QUANTITY
(2021 Proposal)]]</f>
        <v>1250</v>
      </c>
      <c r="M1666" s="257">
        <v>5</v>
      </c>
      <c r="N1666" s="258">
        <v>1250</v>
      </c>
      <c r="O1666" s="259"/>
      <c r="P1666" s="260" t="s">
        <v>55</v>
      </c>
      <c r="Q1666" s="288"/>
      <c r="R1666" s="258" t="s">
        <v>55</v>
      </c>
      <c r="S1666" s="259"/>
      <c r="T1666" s="289" t="s">
        <v>55</v>
      </c>
      <c r="U1666" s="290"/>
      <c r="V1666" s="291"/>
    </row>
    <row r="1667" spans="1:22" ht="24">
      <c r="A1667" s="216" t="s">
        <v>522</v>
      </c>
      <c r="B1667" s="312">
        <v>1040401000</v>
      </c>
      <c r="C1667" s="237" t="s">
        <v>631</v>
      </c>
      <c r="D1667" s="224"/>
      <c r="E1667" s="220" t="s">
        <v>1325</v>
      </c>
      <c r="F1667" s="221" t="s">
        <v>1327</v>
      </c>
      <c r="G1667" s="222" t="str">
        <f t="shared" si="25"/>
        <v>File Folder, Data File Folder made with chipboard, taglia lock, A4 size</v>
      </c>
      <c r="H1667" s="223"/>
      <c r="I1667" s="253">
        <v>10</v>
      </c>
      <c r="J1667" s="254" t="s">
        <v>44</v>
      </c>
      <c r="K1667" s="261">
        <v>250</v>
      </c>
      <c r="L1667" s="256">
        <f>Table260616263656667686970717273747577787980818283757_34[[#This Row],[unit Price]]*Table260616263656667686970717273747577787980818283757_34[[#This Row],[TOTAL QUANTITY
(2021 Proposal)]]</f>
        <v>2500</v>
      </c>
      <c r="M1667" s="257">
        <v>5</v>
      </c>
      <c r="N1667" s="258">
        <v>1250</v>
      </c>
      <c r="O1667" s="259">
        <v>3</v>
      </c>
      <c r="P1667" s="260">
        <v>750</v>
      </c>
      <c r="Q1667" s="288">
        <v>1</v>
      </c>
      <c r="R1667" s="258">
        <v>250</v>
      </c>
      <c r="S1667" s="259">
        <v>1</v>
      </c>
      <c r="T1667" s="289">
        <v>250</v>
      </c>
      <c r="U1667" s="290"/>
      <c r="V1667" s="291"/>
    </row>
    <row r="1668" spans="1:22">
      <c r="A1668" s="216" t="s">
        <v>522</v>
      </c>
      <c r="B1668" s="312">
        <v>1040401000</v>
      </c>
      <c r="C1668" s="237" t="s">
        <v>631</v>
      </c>
      <c r="D1668" s="224"/>
      <c r="E1668" s="220" t="s">
        <v>1325</v>
      </c>
      <c r="F1668" s="221" t="s">
        <v>1328</v>
      </c>
      <c r="G1668" s="222" t="str">
        <f t="shared" si="25"/>
        <v>File Folder, Data File Folder, portrait, blue, long</v>
      </c>
      <c r="H1668" s="223"/>
      <c r="I1668" s="253">
        <v>10</v>
      </c>
      <c r="J1668" s="254" t="s">
        <v>44</v>
      </c>
      <c r="K1668" s="261">
        <v>250</v>
      </c>
      <c r="L1668" s="256">
        <f>Table260616263656667686970717273747577787980818283757_34[[#This Row],[unit Price]]*Table260616263656667686970717273747577787980818283757_34[[#This Row],[TOTAL QUANTITY
(2021 Proposal)]]</f>
        <v>2500</v>
      </c>
      <c r="M1668" s="257">
        <v>5</v>
      </c>
      <c r="N1668" s="258">
        <v>1250</v>
      </c>
      <c r="O1668" s="259">
        <v>3</v>
      </c>
      <c r="P1668" s="260">
        <v>750</v>
      </c>
      <c r="Q1668" s="288">
        <v>1</v>
      </c>
      <c r="R1668" s="258">
        <v>250</v>
      </c>
      <c r="S1668" s="259">
        <v>1</v>
      </c>
      <c r="T1668" s="289">
        <v>250</v>
      </c>
      <c r="U1668" s="290"/>
      <c r="V1668" s="291"/>
    </row>
    <row r="1669" spans="1:22" ht="24">
      <c r="A1669" s="216" t="s">
        <v>522</v>
      </c>
      <c r="B1669" s="312">
        <v>1040401000</v>
      </c>
      <c r="C1669" s="237" t="s">
        <v>631</v>
      </c>
      <c r="D1669" s="224"/>
      <c r="E1669" s="220" t="s">
        <v>1329</v>
      </c>
      <c r="F1669" s="221" t="s">
        <v>1330</v>
      </c>
      <c r="G1669" s="222" t="str">
        <f t="shared" si="25"/>
        <v>File Holder, File Holder 4 back to top storage, large capacity desktop file</v>
      </c>
      <c r="H1669" s="223"/>
      <c r="I1669" s="253">
        <v>10</v>
      </c>
      <c r="J1669" s="254" t="s">
        <v>44</v>
      </c>
      <c r="K1669" s="261">
        <v>130</v>
      </c>
      <c r="L1669" s="256">
        <f>Table260616263656667686970717273747577787980818283757_34[[#This Row],[unit Price]]*Table260616263656667686970717273747577787980818283757_34[[#This Row],[TOTAL QUANTITY
(2021 Proposal)]]</f>
        <v>1300</v>
      </c>
      <c r="M1669" s="257">
        <v>5</v>
      </c>
      <c r="N1669" s="258">
        <v>650</v>
      </c>
      <c r="O1669" s="259">
        <v>3</v>
      </c>
      <c r="P1669" s="260">
        <v>390</v>
      </c>
      <c r="Q1669" s="288">
        <v>1</v>
      </c>
      <c r="R1669" s="258">
        <v>130</v>
      </c>
      <c r="S1669" s="259">
        <v>1</v>
      </c>
      <c r="T1669" s="289">
        <v>130</v>
      </c>
      <c r="U1669" s="290"/>
      <c r="V1669" s="291"/>
    </row>
    <row r="1670" spans="1:22" ht="24">
      <c r="A1670" s="216" t="s">
        <v>522</v>
      </c>
      <c r="B1670" s="312">
        <v>1040401000</v>
      </c>
      <c r="C1670" s="237" t="s">
        <v>631</v>
      </c>
      <c r="D1670" s="224"/>
      <c r="E1670" s="220" t="s">
        <v>1331</v>
      </c>
      <c r="F1670" s="221" t="s">
        <v>1332</v>
      </c>
      <c r="G1670" s="222" t="str">
        <f t="shared" si="25"/>
        <v>File Holder , Data File Box, Kraftboard, 4 back to top storage</v>
      </c>
      <c r="H1670" s="223"/>
      <c r="I1670" s="253">
        <v>5</v>
      </c>
      <c r="J1670" s="254" t="s">
        <v>44</v>
      </c>
      <c r="K1670" s="261">
        <v>200</v>
      </c>
      <c r="L1670" s="256">
        <f>Table260616263656667686970717273747577787980818283757_34[[#This Row],[unit Price]]*Table260616263656667686970717273747577787980818283757_34[[#This Row],[TOTAL QUANTITY
(2021 Proposal)]]</f>
        <v>1000</v>
      </c>
      <c r="M1670" s="257">
        <v>2</v>
      </c>
      <c r="N1670" s="258">
        <v>400</v>
      </c>
      <c r="O1670" s="259">
        <v>1</v>
      </c>
      <c r="P1670" s="260">
        <v>200</v>
      </c>
      <c r="Q1670" s="288">
        <v>1</v>
      </c>
      <c r="R1670" s="258">
        <v>200</v>
      </c>
      <c r="S1670" s="259">
        <v>1</v>
      </c>
      <c r="T1670" s="289">
        <v>200</v>
      </c>
      <c r="U1670" s="290"/>
      <c r="V1670" s="291"/>
    </row>
    <row r="1671" spans="1:22" ht="24">
      <c r="A1671" s="216" t="s">
        <v>69</v>
      </c>
      <c r="B1671" s="312">
        <v>1040401000</v>
      </c>
      <c r="C1671" s="237" t="s">
        <v>631</v>
      </c>
      <c r="D1671" s="224"/>
      <c r="E1671" s="220" t="s">
        <v>1331</v>
      </c>
      <c r="F1671" s="221" t="s">
        <v>1332</v>
      </c>
      <c r="G1671" s="222" t="str">
        <f t="shared" si="25"/>
        <v>File Holder , Data File Box, Kraftboard, 4 back to top storage</v>
      </c>
      <c r="H1671" s="223"/>
      <c r="I1671" s="253">
        <v>6</v>
      </c>
      <c r="J1671" s="254" t="s">
        <v>44</v>
      </c>
      <c r="K1671" s="261">
        <v>200</v>
      </c>
      <c r="L1671" s="256">
        <f>Table260616263656667686970717273747577787980818283757_34[[#This Row],[unit Price]]*Table260616263656667686970717273747577787980818283757_34[[#This Row],[TOTAL QUANTITY
(2021 Proposal)]]</f>
        <v>1200</v>
      </c>
      <c r="M1671" s="257">
        <v>6</v>
      </c>
      <c r="N1671" s="258">
        <v>1200</v>
      </c>
      <c r="O1671" s="259"/>
      <c r="P1671" s="260" t="s">
        <v>55</v>
      </c>
      <c r="Q1671" s="288"/>
      <c r="R1671" s="258" t="s">
        <v>55</v>
      </c>
      <c r="S1671" s="259"/>
      <c r="T1671" s="289" t="s">
        <v>55</v>
      </c>
      <c r="U1671" s="290"/>
      <c r="V1671" s="291"/>
    </row>
    <row r="1672" spans="1:22">
      <c r="A1672" s="216" t="s">
        <v>63</v>
      </c>
      <c r="B1672" s="312">
        <v>1040401000</v>
      </c>
      <c r="C1672" s="237" t="s">
        <v>631</v>
      </c>
      <c r="D1672" s="224"/>
      <c r="E1672" s="220" t="s">
        <v>1333</v>
      </c>
      <c r="F1672" s="221" t="s">
        <v>1334</v>
      </c>
      <c r="G1672" s="222" t="str">
        <f t="shared" si="25"/>
        <v>File Organizer, Expanding, plastic, 12 pockets</v>
      </c>
      <c r="H1672" s="227"/>
      <c r="I1672" s="268">
        <v>10</v>
      </c>
      <c r="J1672" s="269" t="s">
        <v>44</v>
      </c>
      <c r="K1672" s="270">
        <v>22</v>
      </c>
      <c r="L1672" s="256">
        <f>Table260616263656667686970717273747577787980818283757_34[[#This Row],[unit Price]]*Table260616263656667686970717273747577787980818283757_34[[#This Row],[TOTAL QUANTITY
(2021 Proposal)]]</f>
        <v>220</v>
      </c>
      <c r="M1672" s="271">
        <v>3</v>
      </c>
      <c r="N1672" s="258">
        <v>66</v>
      </c>
      <c r="O1672" s="272">
        <v>2</v>
      </c>
      <c r="P1672" s="260">
        <v>44</v>
      </c>
      <c r="Q1672" s="296">
        <v>3</v>
      </c>
      <c r="R1672" s="258">
        <v>66</v>
      </c>
      <c r="S1672" s="272">
        <v>2</v>
      </c>
      <c r="T1672" s="289">
        <v>44</v>
      </c>
      <c r="U1672" s="290"/>
      <c r="V1672" s="291"/>
    </row>
    <row r="1673" spans="1:22">
      <c r="A1673" s="216" t="s">
        <v>522</v>
      </c>
      <c r="B1673" s="312">
        <v>1040401000</v>
      </c>
      <c r="C1673" s="237" t="s">
        <v>631</v>
      </c>
      <c r="D1673" s="224"/>
      <c r="E1673" s="220" t="s">
        <v>1333</v>
      </c>
      <c r="F1673" s="221" t="s">
        <v>1334</v>
      </c>
      <c r="G1673" s="222" t="str">
        <f t="shared" si="25"/>
        <v>File Organizer, Expanding, plastic, 12 pockets</v>
      </c>
      <c r="H1673" s="223"/>
      <c r="I1673" s="253">
        <v>5</v>
      </c>
      <c r="J1673" s="254" t="s">
        <v>44</v>
      </c>
      <c r="K1673" s="261">
        <v>22</v>
      </c>
      <c r="L1673" s="256">
        <f>Table260616263656667686970717273747577787980818283757_34[[#This Row],[unit Price]]*Table260616263656667686970717273747577787980818283757_34[[#This Row],[TOTAL QUANTITY
(2021 Proposal)]]</f>
        <v>110</v>
      </c>
      <c r="M1673" s="257">
        <v>2</v>
      </c>
      <c r="N1673" s="258">
        <v>44</v>
      </c>
      <c r="O1673" s="259">
        <v>1</v>
      </c>
      <c r="P1673" s="260">
        <v>22</v>
      </c>
      <c r="Q1673" s="288">
        <v>1</v>
      </c>
      <c r="R1673" s="258">
        <v>22</v>
      </c>
      <c r="S1673" s="259">
        <v>1</v>
      </c>
      <c r="T1673" s="289">
        <v>22</v>
      </c>
      <c r="U1673" s="290"/>
      <c r="V1673" s="291"/>
    </row>
    <row r="1674" spans="1:22">
      <c r="A1674" s="216" t="s">
        <v>69</v>
      </c>
      <c r="B1674" s="312">
        <v>1040401000</v>
      </c>
      <c r="C1674" s="237" t="s">
        <v>631</v>
      </c>
      <c r="D1674" s="224"/>
      <c r="E1674" s="220" t="s">
        <v>1333</v>
      </c>
      <c r="F1674" s="221" t="s">
        <v>1334</v>
      </c>
      <c r="G1674" s="222" t="str">
        <f t="shared" si="25"/>
        <v>File Organizer, Expanding, plastic, 12 pockets</v>
      </c>
      <c r="H1674" s="223"/>
      <c r="I1674" s="253">
        <v>12</v>
      </c>
      <c r="J1674" s="254" t="s">
        <v>44</v>
      </c>
      <c r="K1674" s="261">
        <v>22</v>
      </c>
      <c r="L1674" s="256">
        <f>Table260616263656667686970717273747577787980818283757_34[[#This Row],[unit Price]]*Table260616263656667686970717273747577787980818283757_34[[#This Row],[TOTAL QUANTITY
(2021 Proposal)]]</f>
        <v>264</v>
      </c>
      <c r="M1674" s="257">
        <v>12</v>
      </c>
      <c r="N1674" s="258">
        <v>264</v>
      </c>
      <c r="O1674" s="259"/>
      <c r="P1674" s="260" t="s">
        <v>55</v>
      </c>
      <c r="Q1674" s="288"/>
      <c r="R1674" s="258" t="s">
        <v>55</v>
      </c>
      <c r="S1674" s="259"/>
      <c r="T1674" s="289" t="s">
        <v>55</v>
      </c>
      <c r="U1674" s="290"/>
      <c r="V1674" s="291"/>
    </row>
    <row r="1675" spans="1:22">
      <c r="A1675" s="216" t="s">
        <v>72</v>
      </c>
      <c r="B1675" s="312">
        <v>1040401000</v>
      </c>
      <c r="C1675" s="237" t="s">
        <v>631</v>
      </c>
      <c r="D1675" s="224"/>
      <c r="E1675" s="220" t="s">
        <v>1333</v>
      </c>
      <c r="F1675" s="221" t="s">
        <v>1334</v>
      </c>
      <c r="G1675" s="222" t="str">
        <f t="shared" si="25"/>
        <v>File Organizer, Expanding, plastic, 12 pockets</v>
      </c>
      <c r="H1675" s="223"/>
      <c r="I1675" s="253">
        <v>1</v>
      </c>
      <c r="J1675" s="254" t="s">
        <v>44</v>
      </c>
      <c r="K1675" s="261">
        <v>22</v>
      </c>
      <c r="L1675" s="256">
        <f>Table260616263656667686970717273747577787980818283757_34[[#This Row],[unit Price]]*Table260616263656667686970717273747577787980818283757_34[[#This Row],[TOTAL QUANTITY
(2021 Proposal)]]</f>
        <v>22</v>
      </c>
      <c r="M1675" s="257">
        <v>1</v>
      </c>
      <c r="N1675" s="258">
        <v>22</v>
      </c>
      <c r="O1675" s="259"/>
      <c r="P1675" s="260" t="s">
        <v>55</v>
      </c>
      <c r="Q1675" s="288"/>
      <c r="R1675" s="258" t="s">
        <v>55</v>
      </c>
      <c r="S1675" s="259"/>
      <c r="T1675" s="289" t="s">
        <v>55</v>
      </c>
      <c r="U1675" s="290"/>
      <c r="V1675" s="291"/>
    </row>
    <row r="1676" spans="1:22">
      <c r="A1676" s="216" t="s">
        <v>533</v>
      </c>
      <c r="B1676" s="312">
        <v>1040401000</v>
      </c>
      <c r="C1676" s="237" t="s">
        <v>631</v>
      </c>
      <c r="D1676" s="224"/>
      <c r="E1676" s="220" t="s">
        <v>1335</v>
      </c>
      <c r="F1676" s="221" t="s">
        <v>1336</v>
      </c>
      <c r="G1676" s="222" t="str">
        <f t="shared" ref="G1676:G1739" si="26">CONCATENATE(E1676,", ",F1676,)</f>
        <v xml:space="preserve">Filing box, Data File Box, (5"x9"x15-3/4") </v>
      </c>
      <c r="H1676" s="223"/>
      <c r="I1676" s="253">
        <v>5</v>
      </c>
      <c r="J1676" s="254" t="s">
        <v>44</v>
      </c>
      <c r="K1676" s="261">
        <v>150</v>
      </c>
      <c r="L1676" s="256">
        <f>Table260616263656667686970717273747577787980818283757_34[[#This Row],[unit Price]]*Table260616263656667686970717273747577787980818283757_34[[#This Row],[TOTAL QUANTITY
(2021 Proposal)]]</f>
        <v>750</v>
      </c>
      <c r="M1676" s="257">
        <v>5</v>
      </c>
      <c r="N1676" s="258">
        <v>750</v>
      </c>
      <c r="O1676" s="259"/>
      <c r="P1676" s="260" t="s">
        <v>55</v>
      </c>
      <c r="Q1676" s="288"/>
      <c r="R1676" s="258" t="s">
        <v>55</v>
      </c>
      <c r="S1676" s="259"/>
      <c r="T1676" s="289" t="s">
        <v>55</v>
      </c>
      <c r="U1676" s="290"/>
      <c r="V1676" s="291"/>
    </row>
    <row r="1677" spans="1:22">
      <c r="A1677" s="216" t="s">
        <v>69</v>
      </c>
      <c r="B1677" s="312">
        <v>1040401000</v>
      </c>
      <c r="C1677" s="237" t="s">
        <v>631</v>
      </c>
      <c r="D1677" s="224"/>
      <c r="E1677" s="220" t="s">
        <v>1335</v>
      </c>
      <c r="F1677" s="221" t="s">
        <v>1336</v>
      </c>
      <c r="G1677" s="222" t="str">
        <f t="shared" si="26"/>
        <v xml:space="preserve">Filing box, Data File Box, (5"x9"x15-3/4") </v>
      </c>
      <c r="H1677" s="223"/>
      <c r="I1677" s="253">
        <v>3</v>
      </c>
      <c r="J1677" s="254" t="s">
        <v>44</v>
      </c>
      <c r="K1677" s="261">
        <v>150</v>
      </c>
      <c r="L1677" s="256">
        <f>Table260616263656667686970717273747577787980818283757_34[[#This Row],[unit Price]]*Table260616263656667686970717273747577787980818283757_34[[#This Row],[TOTAL QUANTITY
(2021 Proposal)]]</f>
        <v>450</v>
      </c>
      <c r="M1677" s="257">
        <v>3</v>
      </c>
      <c r="N1677" s="258">
        <v>450</v>
      </c>
      <c r="O1677" s="259"/>
      <c r="P1677" s="260" t="s">
        <v>55</v>
      </c>
      <c r="Q1677" s="288"/>
      <c r="R1677" s="258" t="s">
        <v>55</v>
      </c>
      <c r="S1677" s="259"/>
      <c r="T1677" s="289" t="s">
        <v>55</v>
      </c>
      <c r="U1677" s="290"/>
      <c r="V1677" s="291"/>
    </row>
    <row r="1678" spans="1:22">
      <c r="A1678" s="216" t="s">
        <v>50</v>
      </c>
      <c r="B1678" s="312">
        <v>1040401000</v>
      </c>
      <c r="C1678" s="237" t="s">
        <v>631</v>
      </c>
      <c r="D1678" s="224"/>
      <c r="E1678" s="220" t="s">
        <v>1335</v>
      </c>
      <c r="F1678" s="221" t="s">
        <v>1337</v>
      </c>
      <c r="G1678" s="222" t="str">
        <f t="shared" si="26"/>
        <v>Filing box, Data File Box, Dark Blue</v>
      </c>
      <c r="H1678" s="223"/>
      <c r="I1678" s="253">
        <v>8</v>
      </c>
      <c r="J1678" s="254" t="s">
        <v>44</v>
      </c>
      <c r="K1678" s="261">
        <v>250</v>
      </c>
      <c r="L1678" s="256">
        <f>Table260616263656667686970717273747577787980818283757_34[[#This Row],[unit Price]]*Table260616263656667686970717273747577787980818283757_34[[#This Row],[TOTAL QUANTITY
(2021 Proposal)]]</f>
        <v>2000</v>
      </c>
      <c r="M1678" s="257">
        <v>8</v>
      </c>
      <c r="N1678" s="258">
        <v>2000</v>
      </c>
      <c r="O1678" s="259"/>
      <c r="P1678" s="260" t="s">
        <v>55</v>
      </c>
      <c r="Q1678" s="288"/>
      <c r="R1678" s="258" t="s">
        <v>55</v>
      </c>
      <c r="S1678" s="259"/>
      <c r="T1678" s="289" t="s">
        <v>55</v>
      </c>
      <c r="U1678" s="290"/>
      <c r="V1678" s="291"/>
    </row>
    <row r="1679" spans="1:22">
      <c r="A1679" s="216" t="s">
        <v>62</v>
      </c>
      <c r="B1679" s="312">
        <v>1040401000</v>
      </c>
      <c r="C1679" s="237" t="s">
        <v>631</v>
      </c>
      <c r="D1679" s="224"/>
      <c r="E1679" s="220" t="s">
        <v>1335</v>
      </c>
      <c r="F1679" s="221" t="s">
        <v>1337</v>
      </c>
      <c r="G1679" s="222" t="str">
        <f t="shared" si="26"/>
        <v>Filing box, Data File Box, Dark Blue</v>
      </c>
      <c r="H1679" s="223"/>
      <c r="I1679" s="253">
        <v>5</v>
      </c>
      <c r="J1679" s="262" t="s">
        <v>44</v>
      </c>
      <c r="K1679" s="263">
        <v>250</v>
      </c>
      <c r="L1679" s="256">
        <f>Table260616263656667686970717273747577787980818283757_34[[#This Row],[unit Price]]*Table260616263656667686970717273747577787980818283757_34[[#This Row],[TOTAL QUANTITY
(2021 Proposal)]]</f>
        <v>1250</v>
      </c>
      <c r="M1679" s="266">
        <v>5</v>
      </c>
      <c r="N1679" s="258">
        <v>1250</v>
      </c>
      <c r="O1679" s="267"/>
      <c r="P1679" s="260" t="s">
        <v>55</v>
      </c>
      <c r="Q1679" s="294"/>
      <c r="R1679" s="258" t="s">
        <v>55</v>
      </c>
      <c r="S1679" s="309"/>
      <c r="T1679" s="289" t="s">
        <v>55</v>
      </c>
      <c r="U1679" s="290"/>
      <c r="V1679" s="291"/>
    </row>
    <row r="1680" spans="1:22">
      <c r="A1680" s="216" t="s">
        <v>522</v>
      </c>
      <c r="B1680" s="312">
        <v>1040401000</v>
      </c>
      <c r="C1680" s="237" t="s">
        <v>631</v>
      </c>
      <c r="D1680" s="224"/>
      <c r="E1680" s="220" t="s">
        <v>1335</v>
      </c>
      <c r="F1680" s="221" t="s">
        <v>1337</v>
      </c>
      <c r="G1680" s="222" t="str">
        <f t="shared" si="26"/>
        <v>Filing box, Data File Box, Dark Blue</v>
      </c>
      <c r="H1680" s="223"/>
      <c r="I1680" s="253">
        <v>5</v>
      </c>
      <c r="J1680" s="254" t="s">
        <v>44</v>
      </c>
      <c r="K1680" s="261">
        <v>250</v>
      </c>
      <c r="L1680" s="256">
        <f>Table260616263656667686970717273747577787980818283757_34[[#This Row],[unit Price]]*Table260616263656667686970717273747577787980818283757_34[[#This Row],[TOTAL QUANTITY
(2021 Proposal)]]</f>
        <v>1250</v>
      </c>
      <c r="M1680" s="257">
        <v>2</v>
      </c>
      <c r="N1680" s="258">
        <v>500</v>
      </c>
      <c r="O1680" s="259">
        <v>1</v>
      </c>
      <c r="P1680" s="260">
        <v>250</v>
      </c>
      <c r="Q1680" s="288">
        <v>1</v>
      </c>
      <c r="R1680" s="258">
        <v>250</v>
      </c>
      <c r="S1680" s="259">
        <v>1</v>
      </c>
      <c r="T1680" s="289">
        <v>250</v>
      </c>
      <c r="U1680" s="290"/>
      <c r="V1680" s="291"/>
    </row>
    <row r="1681" spans="1:22">
      <c r="A1681" s="216" t="s">
        <v>69</v>
      </c>
      <c r="B1681" s="312">
        <v>1040401000</v>
      </c>
      <c r="C1681" s="237" t="s">
        <v>631</v>
      </c>
      <c r="D1681" s="224"/>
      <c r="E1681" s="220" t="s">
        <v>1335</v>
      </c>
      <c r="F1681" s="221" t="s">
        <v>1337</v>
      </c>
      <c r="G1681" s="222" t="str">
        <f t="shared" si="26"/>
        <v>Filing box, Data File Box, Dark Blue</v>
      </c>
      <c r="H1681" s="223"/>
      <c r="I1681" s="253">
        <v>3</v>
      </c>
      <c r="J1681" s="254" t="s">
        <v>44</v>
      </c>
      <c r="K1681" s="261">
        <v>250</v>
      </c>
      <c r="L1681" s="256">
        <f>Table260616263656667686970717273747577787980818283757_34[[#This Row],[unit Price]]*Table260616263656667686970717273747577787980818283757_34[[#This Row],[TOTAL QUANTITY
(2021 Proposal)]]</f>
        <v>750</v>
      </c>
      <c r="M1681" s="257">
        <v>3</v>
      </c>
      <c r="N1681" s="258">
        <v>750</v>
      </c>
      <c r="O1681" s="259"/>
      <c r="P1681" s="260" t="s">
        <v>55</v>
      </c>
      <c r="Q1681" s="288"/>
      <c r="R1681" s="258" t="s">
        <v>55</v>
      </c>
      <c r="S1681" s="259"/>
      <c r="T1681" s="289" t="s">
        <v>55</v>
      </c>
      <c r="U1681" s="290"/>
      <c r="V1681" s="291"/>
    </row>
    <row r="1682" spans="1:22">
      <c r="A1682" s="216" t="s">
        <v>70</v>
      </c>
      <c r="B1682" s="312">
        <v>1040401000</v>
      </c>
      <c r="C1682" s="237" t="s">
        <v>631</v>
      </c>
      <c r="D1682" s="224"/>
      <c r="E1682" s="220" t="s">
        <v>1335</v>
      </c>
      <c r="F1682" s="221" t="s">
        <v>1337</v>
      </c>
      <c r="G1682" s="222" t="str">
        <f t="shared" si="26"/>
        <v>Filing box, Data File Box, Dark Blue</v>
      </c>
      <c r="H1682" s="223"/>
      <c r="I1682" s="253">
        <v>10</v>
      </c>
      <c r="J1682" s="254" t="s">
        <v>44</v>
      </c>
      <c r="K1682" s="261">
        <v>250</v>
      </c>
      <c r="L1682" s="256">
        <f>Table260616263656667686970717273747577787980818283757_34[[#This Row],[unit Price]]*Table260616263656667686970717273747577787980818283757_34[[#This Row],[TOTAL QUANTITY
(2021 Proposal)]]</f>
        <v>2500</v>
      </c>
      <c r="M1682" s="257">
        <v>5</v>
      </c>
      <c r="N1682" s="258">
        <v>1250</v>
      </c>
      <c r="O1682" s="259"/>
      <c r="P1682" s="260" t="s">
        <v>55</v>
      </c>
      <c r="Q1682" s="288">
        <v>5</v>
      </c>
      <c r="R1682" s="258">
        <v>1250</v>
      </c>
      <c r="S1682" s="259"/>
      <c r="T1682" s="289" t="s">
        <v>55</v>
      </c>
      <c r="U1682" s="290"/>
      <c r="V1682" s="291"/>
    </row>
    <row r="1683" spans="1:22">
      <c r="A1683" s="216" t="s">
        <v>73</v>
      </c>
      <c r="B1683" s="312">
        <v>1040401000</v>
      </c>
      <c r="C1683" s="237" t="s">
        <v>631</v>
      </c>
      <c r="D1683" s="224"/>
      <c r="E1683" s="220" t="s">
        <v>1338</v>
      </c>
      <c r="F1683" s="221" t="s">
        <v>1339</v>
      </c>
      <c r="G1683" s="222" t="str">
        <f t="shared" si="26"/>
        <v>Flag, Philippine Flag, standard size</v>
      </c>
      <c r="H1683" s="223"/>
      <c r="I1683" s="253">
        <v>4</v>
      </c>
      <c r="J1683" s="254" t="s">
        <v>44</v>
      </c>
      <c r="K1683" s="261">
        <v>400</v>
      </c>
      <c r="L1683" s="256">
        <f>Table260616263656667686970717273747577787980818283757_34[[#This Row],[unit Price]]*Table260616263656667686970717273747577787980818283757_34[[#This Row],[TOTAL QUANTITY
(2021 Proposal)]]</f>
        <v>1600</v>
      </c>
      <c r="M1683" s="257">
        <v>4</v>
      </c>
      <c r="N1683" s="258">
        <v>1600</v>
      </c>
      <c r="O1683" s="259"/>
      <c r="P1683" s="260"/>
      <c r="Q1683" s="288"/>
      <c r="R1683" s="258"/>
      <c r="S1683" s="259"/>
      <c r="T1683" s="289"/>
      <c r="U1683" s="290"/>
      <c r="V1683" s="291"/>
    </row>
    <row r="1684" spans="1:22">
      <c r="A1684" s="216" t="s">
        <v>73</v>
      </c>
      <c r="B1684" s="312">
        <v>1040401000</v>
      </c>
      <c r="C1684" s="237" t="s">
        <v>631</v>
      </c>
      <c r="D1684" s="224"/>
      <c r="E1684" s="220" t="s">
        <v>1335</v>
      </c>
      <c r="F1684" s="221" t="s">
        <v>1337</v>
      </c>
      <c r="G1684" s="222" t="str">
        <f t="shared" si="26"/>
        <v>Filing box, Data File Box, Dark Blue</v>
      </c>
      <c r="H1684" s="223"/>
      <c r="I1684" s="253">
        <v>30</v>
      </c>
      <c r="J1684" s="254" t="s">
        <v>44</v>
      </c>
      <c r="K1684" s="261">
        <v>250</v>
      </c>
      <c r="L1684" s="256">
        <f>Table260616263656667686970717273747577787980818283757_34[[#This Row],[unit Price]]*Table260616263656667686970717273747577787980818283757_34[[#This Row],[TOTAL QUANTITY
(2021 Proposal)]]</f>
        <v>7500</v>
      </c>
      <c r="M1684" s="257">
        <v>25</v>
      </c>
      <c r="N1684" s="258">
        <v>1250</v>
      </c>
      <c r="O1684" s="259"/>
      <c r="P1684" s="260" t="s">
        <v>55</v>
      </c>
      <c r="Q1684" s="288">
        <v>5</v>
      </c>
      <c r="R1684" s="258">
        <v>1250</v>
      </c>
      <c r="S1684" s="259"/>
      <c r="T1684" s="289" t="s">
        <v>55</v>
      </c>
      <c r="U1684" s="290"/>
      <c r="V1684" s="291"/>
    </row>
    <row r="1685" spans="1:22">
      <c r="A1685" s="216" t="s">
        <v>56</v>
      </c>
      <c r="B1685" s="312">
        <v>1040401000</v>
      </c>
      <c r="C1685" s="237" t="s">
        <v>631</v>
      </c>
      <c r="D1685" s="224"/>
      <c r="E1685" s="220" t="s">
        <v>1335</v>
      </c>
      <c r="F1685" s="221" t="s">
        <v>1340</v>
      </c>
      <c r="G1685" s="222" t="str">
        <f t="shared" si="26"/>
        <v>Filing box, Data File Box, Green</v>
      </c>
      <c r="H1685" s="223"/>
      <c r="I1685" s="253">
        <v>2</v>
      </c>
      <c r="J1685" s="254" t="s">
        <v>576</v>
      </c>
      <c r="K1685" s="261">
        <v>250</v>
      </c>
      <c r="L1685" s="256">
        <f>Table260616263656667686970717273747577787980818283757_34[[#This Row],[unit Price]]*Table260616263656667686970717273747577787980818283757_34[[#This Row],[TOTAL QUANTITY
(2021 Proposal)]]</f>
        <v>500</v>
      </c>
      <c r="M1685" s="257">
        <v>1</v>
      </c>
      <c r="N1685" s="258">
        <v>250</v>
      </c>
      <c r="O1685" s="259"/>
      <c r="P1685" s="260" t="s">
        <v>55</v>
      </c>
      <c r="Q1685" s="288">
        <v>1</v>
      </c>
      <c r="R1685" s="258">
        <v>250</v>
      </c>
      <c r="S1685" s="259"/>
      <c r="T1685" s="289" t="s">
        <v>55</v>
      </c>
      <c r="U1685" s="290"/>
      <c r="V1685" s="291"/>
    </row>
    <row r="1686" spans="1:22">
      <c r="A1686" s="216" t="s">
        <v>63</v>
      </c>
      <c r="B1686" s="312">
        <v>1040401000</v>
      </c>
      <c r="C1686" s="237" t="s">
        <v>631</v>
      </c>
      <c r="D1686" s="224"/>
      <c r="E1686" s="220" t="s">
        <v>1335</v>
      </c>
      <c r="F1686" s="221" t="s">
        <v>1340</v>
      </c>
      <c r="G1686" s="222" t="str">
        <f t="shared" si="26"/>
        <v>Filing box, Data File Box, Green</v>
      </c>
      <c r="H1686" s="227"/>
      <c r="I1686" s="268">
        <v>10</v>
      </c>
      <c r="J1686" s="269" t="s">
        <v>576</v>
      </c>
      <c r="K1686" s="270">
        <v>250</v>
      </c>
      <c r="L1686" s="256">
        <f>Table260616263656667686970717273747577787980818283757_34[[#This Row],[unit Price]]*Table260616263656667686970717273747577787980818283757_34[[#This Row],[TOTAL QUANTITY
(2021 Proposal)]]</f>
        <v>2500</v>
      </c>
      <c r="M1686" s="271">
        <v>5</v>
      </c>
      <c r="N1686" s="258">
        <v>1250</v>
      </c>
      <c r="O1686" s="272">
        <v>5</v>
      </c>
      <c r="P1686" s="260">
        <v>1250</v>
      </c>
      <c r="Q1686" s="296"/>
      <c r="R1686" s="258" t="s">
        <v>55</v>
      </c>
      <c r="S1686" s="272"/>
      <c r="T1686" s="289" t="s">
        <v>55</v>
      </c>
      <c r="U1686" s="290"/>
      <c r="V1686" s="291"/>
    </row>
    <row r="1687" spans="1:22">
      <c r="A1687" s="216" t="s">
        <v>64</v>
      </c>
      <c r="B1687" s="312">
        <v>1040401000</v>
      </c>
      <c r="C1687" s="237" t="s">
        <v>631</v>
      </c>
      <c r="D1687" s="224"/>
      <c r="E1687" s="220" t="s">
        <v>1335</v>
      </c>
      <c r="F1687" s="221" t="s">
        <v>1340</v>
      </c>
      <c r="G1687" s="222" t="str">
        <f t="shared" si="26"/>
        <v>Filing box, Data File Box, Green</v>
      </c>
      <c r="H1687" s="223"/>
      <c r="I1687" s="253">
        <v>4</v>
      </c>
      <c r="J1687" s="262" t="s">
        <v>576</v>
      </c>
      <c r="K1687" s="263">
        <v>250</v>
      </c>
      <c r="L1687" s="256">
        <f>Table260616263656667686970717273747577787980818283757_34[[#This Row],[unit Price]]*Table260616263656667686970717273747577787980818283757_34[[#This Row],[TOTAL QUANTITY
(2021 Proposal)]]</f>
        <v>1000</v>
      </c>
      <c r="M1687" s="257">
        <v>4</v>
      </c>
      <c r="N1687" s="258">
        <v>1000</v>
      </c>
      <c r="O1687" s="259"/>
      <c r="P1687" s="260" t="s">
        <v>55</v>
      </c>
      <c r="Q1687" s="288"/>
      <c r="R1687" s="258" t="s">
        <v>55</v>
      </c>
      <c r="S1687" s="259"/>
      <c r="T1687" s="289" t="s">
        <v>55</v>
      </c>
      <c r="U1687" s="290"/>
      <c r="V1687" s="291"/>
    </row>
    <row r="1688" spans="1:22">
      <c r="A1688" s="216" t="s">
        <v>522</v>
      </c>
      <c r="B1688" s="312">
        <v>1040401000</v>
      </c>
      <c r="C1688" s="237" t="s">
        <v>631</v>
      </c>
      <c r="D1688" s="224"/>
      <c r="E1688" s="220" t="s">
        <v>1335</v>
      </c>
      <c r="F1688" s="221" t="s">
        <v>1340</v>
      </c>
      <c r="G1688" s="222" t="str">
        <f t="shared" si="26"/>
        <v>Filing box, Data File Box, Green</v>
      </c>
      <c r="H1688" s="223"/>
      <c r="I1688" s="253">
        <v>5</v>
      </c>
      <c r="J1688" s="254" t="s">
        <v>576</v>
      </c>
      <c r="K1688" s="261">
        <v>250</v>
      </c>
      <c r="L1688" s="256">
        <f>Table260616263656667686970717273747577787980818283757_34[[#This Row],[unit Price]]*Table260616263656667686970717273747577787980818283757_34[[#This Row],[TOTAL QUANTITY
(2021 Proposal)]]</f>
        <v>1250</v>
      </c>
      <c r="M1688" s="257">
        <v>2</v>
      </c>
      <c r="N1688" s="258">
        <v>500</v>
      </c>
      <c r="O1688" s="259">
        <v>1</v>
      </c>
      <c r="P1688" s="260">
        <v>250</v>
      </c>
      <c r="Q1688" s="288">
        <v>1</v>
      </c>
      <c r="R1688" s="258">
        <v>250</v>
      </c>
      <c r="S1688" s="259">
        <v>1</v>
      </c>
      <c r="T1688" s="289">
        <v>250</v>
      </c>
      <c r="U1688" s="290"/>
      <c r="V1688" s="291"/>
    </row>
    <row r="1689" spans="1:22">
      <c r="A1689" s="216" t="s">
        <v>69</v>
      </c>
      <c r="B1689" s="312">
        <v>1040401000</v>
      </c>
      <c r="C1689" s="237" t="s">
        <v>631</v>
      </c>
      <c r="D1689" s="224"/>
      <c r="E1689" s="220" t="s">
        <v>1335</v>
      </c>
      <c r="F1689" s="221" t="s">
        <v>1340</v>
      </c>
      <c r="G1689" s="222" t="str">
        <f t="shared" si="26"/>
        <v>Filing box, Data File Box, Green</v>
      </c>
      <c r="H1689" s="223"/>
      <c r="I1689" s="253">
        <v>3</v>
      </c>
      <c r="J1689" s="254" t="s">
        <v>576</v>
      </c>
      <c r="K1689" s="261">
        <v>250</v>
      </c>
      <c r="L1689" s="256">
        <f>Table260616263656667686970717273747577787980818283757_34[[#This Row],[unit Price]]*Table260616263656667686970717273747577787980818283757_34[[#This Row],[TOTAL QUANTITY
(2021 Proposal)]]</f>
        <v>750</v>
      </c>
      <c r="M1689" s="257">
        <v>3</v>
      </c>
      <c r="N1689" s="258">
        <v>750</v>
      </c>
      <c r="O1689" s="259"/>
      <c r="P1689" s="260" t="s">
        <v>55</v>
      </c>
      <c r="Q1689" s="288"/>
      <c r="R1689" s="258" t="s">
        <v>55</v>
      </c>
      <c r="S1689" s="259"/>
      <c r="T1689" s="289" t="s">
        <v>55</v>
      </c>
      <c r="U1689" s="290"/>
      <c r="V1689" s="291"/>
    </row>
    <row r="1690" spans="1:22" ht="24">
      <c r="A1690" s="216" t="s">
        <v>59</v>
      </c>
      <c r="B1690" s="312">
        <v>1040401000</v>
      </c>
      <c r="C1690" s="237" t="s">
        <v>631</v>
      </c>
      <c r="D1690" s="224"/>
      <c r="E1690" s="220" t="s">
        <v>1335</v>
      </c>
      <c r="F1690" s="221" t="s">
        <v>1341</v>
      </c>
      <c r="G1690" s="222" t="str">
        <f t="shared" si="26"/>
        <v>Filing box, Data File Box, made with chipboard, with closed ends</v>
      </c>
      <c r="H1690" s="223"/>
      <c r="I1690" s="253">
        <v>20</v>
      </c>
      <c r="J1690" s="262" t="s">
        <v>627</v>
      </c>
      <c r="K1690" s="263">
        <v>150</v>
      </c>
      <c r="L1690" s="256">
        <f>Table260616263656667686970717273747577787980818283757_34[[#This Row],[unit Price]]*Table260616263656667686970717273747577787980818283757_34[[#This Row],[TOTAL QUANTITY
(2021 Proposal)]]</f>
        <v>3000</v>
      </c>
      <c r="M1690" s="264">
        <v>10</v>
      </c>
      <c r="N1690" s="258">
        <v>1500</v>
      </c>
      <c r="O1690" s="265">
        <v>10</v>
      </c>
      <c r="P1690" s="260">
        <v>1500</v>
      </c>
      <c r="Q1690" s="292"/>
      <c r="R1690" s="258" t="s">
        <v>55</v>
      </c>
      <c r="S1690" s="293"/>
      <c r="T1690" s="289" t="s">
        <v>55</v>
      </c>
      <c r="U1690" s="290"/>
      <c r="V1690" s="291"/>
    </row>
    <row r="1691" spans="1:22" ht="24">
      <c r="A1691" s="216" t="s">
        <v>67</v>
      </c>
      <c r="B1691" s="312">
        <v>1040401000</v>
      </c>
      <c r="C1691" s="237" t="s">
        <v>631</v>
      </c>
      <c r="D1691" s="224"/>
      <c r="E1691" s="220" t="s">
        <v>1335</v>
      </c>
      <c r="F1691" s="221" t="s">
        <v>1341</v>
      </c>
      <c r="G1691" s="222" t="str">
        <f t="shared" si="26"/>
        <v>Filing box, Data File Box, made with chipboard, with closed ends</v>
      </c>
      <c r="H1691" s="223">
        <v>6</v>
      </c>
      <c r="I1691" s="253">
        <v>6</v>
      </c>
      <c r="J1691" s="254" t="s">
        <v>627</v>
      </c>
      <c r="K1691" s="261">
        <v>150</v>
      </c>
      <c r="L1691" s="256">
        <f>Table260616263656667686970717273747577787980818283757_34[[#This Row],[unit Price]]*Table260616263656667686970717273747577787980818283757_34[[#This Row],[TOTAL QUANTITY
(2021 Proposal)]]</f>
        <v>900</v>
      </c>
      <c r="M1691" s="257">
        <v>2</v>
      </c>
      <c r="N1691" s="258">
        <v>300</v>
      </c>
      <c r="O1691" s="259">
        <v>2</v>
      </c>
      <c r="P1691" s="260">
        <v>300</v>
      </c>
      <c r="Q1691" s="288">
        <v>2</v>
      </c>
      <c r="R1691" s="258">
        <v>300</v>
      </c>
      <c r="S1691" s="259"/>
      <c r="T1691" s="289" t="s">
        <v>55</v>
      </c>
      <c r="U1691" s="290"/>
      <c r="V1691" s="291"/>
    </row>
    <row r="1692" spans="1:22">
      <c r="A1692" s="216" t="s">
        <v>50</v>
      </c>
      <c r="B1692" s="312">
        <v>1040401000</v>
      </c>
      <c r="C1692" s="237" t="s">
        <v>631</v>
      </c>
      <c r="D1692" s="224"/>
      <c r="E1692" s="220" t="s">
        <v>1342</v>
      </c>
      <c r="F1692" s="221" t="s">
        <v>1343</v>
      </c>
      <c r="G1692" s="222" t="str">
        <f t="shared" si="26"/>
        <v>Folder, Folder with Tab, A4</v>
      </c>
      <c r="H1692" s="223"/>
      <c r="I1692" s="253">
        <v>25</v>
      </c>
      <c r="J1692" s="254" t="s">
        <v>910</v>
      </c>
      <c r="K1692" s="261">
        <v>279</v>
      </c>
      <c r="L1692" s="256">
        <f>Table260616263656667686970717273747577787980818283757_34[[#This Row],[unit Price]]*Table260616263656667686970717273747577787980818283757_34[[#This Row],[TOTAL QUANTITY
(2021 Proposal)]]</f>
        <v>6975</v>
      </c>
      <c r="M1692" s="257">
        <v>25</v>
      </c>
      <c r="N1692" s="258">
        <v>6975</v>
      </c>
      <c r="O1692" s="259"/>
      <c r="P1692" s="260" t="s">
        <v>55</v>
      </c>
      <c r="Q1692" s="288"/>
      <c r="R1692" s="258" t="s">
        <v>55</v>
      </c>
      <c r="S1692" s="259"/>
      <c r="T1692" s="289" t="s">
        <v>55</v>
      </c>
      <c r="U1692" s="290"/>
      <c r="V1692" s="291"/>
    </row>
    <row r="1693" spans="1:22">
      <c r="A1693" s="216" t="s">
        <v>56</v>
      </c>
      <c r="B1693" s="312">
        <v>1040401000</v>
      </c>
      <c r="C1693" s="237" t="s">
        <v>631</v>
      </c>
      <c r="D1693" s="224"/>
      <c r="E1693" s="220" t="s">
        <v>1342</v>
      </c>
      <c r="F1693" s="221" t="s">
        <v>1343</v>
      </c>
      <c r="G1693" s="222" t="str">
        <f t="shared" si="26"/>
        <v>Folder, Folder with Tab, A4</v>
      </c>
      <c r="H1693" s="223"/>
      <c r="I1693" s="253">
        <v>2</v>
      </c>
      <c r="J1693" s="254" t="s">
        <v>910</v>
      </c>
      <c r="K1693" s="261">
        <v>279</v>
      </c>
      <c r="L1693" s="256">
        <f>Table260616263656667686970717273747577787980818283757_34[[#This Row],[unit Price]]*Table260616263656667686970717273747577787980818283757_34[[#This Row],[TOTAL QUANTITY
(2021 Proposal)]]</f>
        <v>558</v>
      </c>
      <c r="M1693" s="257">
        <v>1</v>
      </c>
      <c r="N1693" s="258">
        <v>279</v>
      </c>
      <c r="O1693" s="259"/>
      <c r="P1693" s="260" t="s">
        <v>55</v>
      </c>
      <c r="Q1693" s="288">
        <v>1</v>
      </c>
      <c r="R1693" s="258">
        <v>279</v>
      </c>
      <c r="S1693" s="259"/>
      <c r="T1693" s="289" t="s">
        <v>55</v>
      </c>
      <c r="U1693" s="290"/>
      <c r="V1693" s="291"/>
    </row>
    <row r="1694" spans="1:22">
      <c r="A1694" s="216" t="s">
        <v>63</v>
      </c>
      <c r="B1694" s="312">
        <v>1040401000</v>
      </c>
      <c r="C1694" s="237" t="s">
        <v>631</v>
      </c>
      <c r="D1694" s="224"/>
      <c r="E1694" s="220" t="s">
        <v>1342</v>
      </c>
      <c r="F1694" s="221" t="s">
        <v>1343</v>
      </c>
      <c r="G1694" s="222" t="str">
        <f t="shared" si="26"/>
        <v>Folder, Folder with Tab, A4</v>
      </c>
      <c r="H1694" s="227"/>
      <c r="I1694" s="268">
        <v>4</v>
      </c>
      <c r="J1694" s="269" t="s">
        <v>910</v>
      </c>
      <c r="K1694" s="270">
        <v>279</v>
      </c>
      <c r="L1694" s="256">
        <f>Table260616263656667686970717273747577787980818283757_34[[#This Row],[unit Price]]*Table260616263656667686970717273747577787980818283757_34[[#This Row],[TOTAL QUANTITY
(2021 Proposal)]]</f>
        <v>1116</v>
      </c>
      <c r="M1694" s="271">
        <v>1</v>
      </c>
      <c r="N1694" s="258">
        <v>279</v>
      </c>
      <c r="O1694" s="272">
        <v>1</v>
      </c>
      <c r="P1694" s="260">
        <v>279</v>
      </c>
      <c r="Q1694" s="296">
        <v>1</v>
      </c>
      <c r="R1694" s="258">
        <v>279</v>
      </c>
      <c r="S1694" s="272">
        <v>1</v>
      </c>
      <c r="T1694" s="289">
        <v>279</v>
      </c>
      <c r="U1694" s="290"/>
      <c r="V1694" s="291"/>
    </row>
    <row r="1695" spans="1:22">
      <c r="A1695" s="216" t="s">
        <v>69</v>
      </c>
      <c r="B1695" s="312">
        <v>1040401000</v>
      </c>
      <c r="C1695" s="237" t="s">
        <v>631</v>
      </c>
      <c r="D1695" s="224"/>
      <c r="E1695" s="220" t="s">
        <v>1342</v>
      </c>
      <c r="F1695" s="221" t="s">
        <v>1343</v>
      </c>
      <c r="G1695" s="222" t="str">
        <f t="shared" si="26"/>
        <v>Folder, Folder with Tab, A4</v>
      </c>
      <c r="H1695" s="223"/>
      <c r="I1695" s="253">
        <v>1</v>
      </c>
      <c r="J1695" s="254" t="s">
        <v>910</v>
      </c>
      <c r="K1695" s="261">
        <v>279</v>
      </c>
      <c r="L1695" s="256">
        <f>Table260616263656667686970717273747577787980818283757_34[[#This Row],[unit Price]]*Table260616263656667686970717273747577787980818283757_34[[#This Row],[TOTAL QUANTITY
(2021 Proposal)]]</f>
        <v>279</v>
      </c>
      <c r="M1695" s="257">
        <v>1</v>
      </c>
      <c r="N1695" s="258">
        <v>279</v>
      </c>
      <c r="O1695" s="259"/>
      <c r="P1695" s="260" t="s">
        <v>55</v>
      </c>
      <c r="Q1695" s="288"/>
      <c r="R1695" s="258" t="s">
        <v>55</v>
      </c>
      <c r="S1695" s="259"/>
      <c r="T1695" s="289" t="s">
        <v>55</v>
      </c>
      <c r="U1695" s="290"/>
      <c r="V1695" s="291"/>
    </row>
    <row r="1696" spans="1:22">
      <c r="A1696" s="231" t="s">
        <v>74</v>
      </c>
      <c r="B1696" s="230">
        <v>1040401000</v>
      </c>
      <c r="C1696" s="307" t="s">
        <v>631</v>
      </c>
      <c r="D1696" s="233"/>
      <c r="E1696" s="305" t="s">
        <v>1342</v>
      </c>
      <c r="F1696" s="306" t="s">
        <v>1343</v>
      </c>
      <c r="G1696" s="222" t="str">
        <f t="shared" si="26"/>
        <v>Folder, Folder with Tab, A4</v>
      </c>
      <c r="H1696" s="236" t="s">
        <v>1344</v>
      </c>
      <c r="I1696" s="273">
        <v>2</v>
      </c>
      <c r="J1696" s="274" t="s">
        <v>910</v>
      </c>
      <c r="K1696" s="275">
        <v>279</v>
      </c>
      <c r="L1696" s="256">
        <f>Table260616263656667686970717273747577787980818283757_34[[#This Row],[unit Price]]*Table260616263656667686970717273747577787980818283757_34[[#This Row],[TOTAL QUANTITY
(2021 Proposal)]]</f>
        <v>558</v>
      </c>
      <c r="M1696" s="276">
        <v>1</v>
      </c>
      <c r="N1696" s="277">
        <v>279</v>
      </c>
      <c r="O1696" s="278"/>
      <c r="P1696" s="279" t="s">
        <v>55</v>
      </c>
      <c r="Q1696" s="297">
        <v>1</v>
      </c>
      <c r="R1696" s="277">
        <v>279</v>
      </c>
      <c r="S1696" s="278"/>
      <c r="T1696" s="298" t="s">
        <v>55</v>
      </c>
      <c r="U1696" s="299"/>
      <c r="V1696" s="300"/>
    </row>
    <row r="1697" spans="1:22">
      <c r="A1697" s="216" t="s">
        <v>50</v>
      </c>
      <c r="B1697" s="312">
        <v>1040401000</v>
      </c>
      <c r="C1697" s="237" t="s">
        <v>631</v>
      </c>
      <c r="D1697" s="224"/>
      <c r="E1697" s="220" t="s">
        <v>1342</v>
      </c>
      <c r="F1697" s="221" t="s">
        <v>1345</v>
      </c>
      <c r="G1697" s="222" t="str">
        <f t="shared" si="26"/>
        <v>Folder, Folder with Tab, Legal</v>
      </c>
      <c r="H1697" s="223"/>
      <c r="I1697" s="253">
        <v>25</v>
      </c>
      <c r="J1697" s="254" t="s">
        <v>910</v>
      </c>
      <c r="K1697" s="261">
        <v>330</v>
      </c>
      <c r="L1697" s="256">
        <f>Table260616263656667686970717273747577787980818283757_34[[#This Row],[unit Price]]*Table260616263656667686970717273747577787980818283757_34[[#This Row],[TOTAL QUANTITY
(2021 Proposal)]]</f>
        <v>8250</v>
      </c>
      <c r="M1697" s="257">
        <v>25</v>
      </c>
      <c r="N1697" s="258">
        <v>8250</v>
      </c>
      <c r="O1697" s="259"/>
      <c r="P1697" s="260" t="s">
        <v>55</v>
      </c>
      <c r="Q1697" s="288"/>
      <c r="R1697" s="258" t="s">
        <v>55</v>
      </c>
      <c r="S1697" s="259"/>
      <c r="T1697" s="289" t="s">
        <v>55</v>
      </c>
      <c r="U1697" s="290"/>
      <c r="V1697" s="291"/>
    </row>
    <row r="1698" spans="1:22">
      <c r="A1698" s="216" t="s">
        <v>56</v>
      </c>
      <c r="B1698" s="312">
        <v>1040401000</v>
      </c>
      <c r="C1698" s="237" t="s">
        <v>631</v>
      </c>
      <c r="D1698" s="224"/>
      <c r="E1698" s="220" t="s">
        <v>1342</v>
      </c>
      <c r="F1698" s="221" t="s">
        <v>1345</v>
      </c>
      <c r="G1698" s="222" t="str">
        <f t="shared" si="26"/>
        <v>Folder, Folder with Tab, Legal</v>
      </c>
      <c r="H1698" s="223"/>
      <c r="I1698" s="253">
        <v>2</v>
      </c>
      <c r="J1698" s="254" t="s">
        <v>910</v>
      </c>
      <c r="K1698" s="261">
        <v>330</v>
      </c>
      <c r="L1698" s="256">
        <f>Table260616263656667686970717273747577787980818283757_34[[#This Row],[unit Price]]*Table260616263656667686970717273747577787980818283757_34[[#This Row],[TOTAL QUANTITY
(2021 Proposal)]]</f>
        <v>660</v>
      </c>
      <c r="M1698" s="257">
        <v>1</v>
      </c>
      <c r="N1698" s="258">
        <v>330</v>
      </c>
      <c r="O1698" s="259"/>
      <c r="P1698" s="260" t="s">
        <v>55</v>
      </c>
      <c r="Q1698" s="288">
        <v>1</v>
      </c>
      <c r="R1698" s="258">
        <v>330</v>
      </c>
      <c r="S1698" s="259"/>
      <c r="T1698" s="289" t="s">
        <v>55</v>
      </c>
      <c r="U1698" s="290"/>
      <c r="V1698" s="291"/>
    </row>
    <row r="1699" spans="1:22">
      <c r="A1699" s="216" t="s">
        <v>58</v>
      </c>
      <c r="B1699" s="312">
        <v>1040401000</v>
      </c>
      <c r="C1699" s="237" t="s">
        <v>631</v>
      </c>
      <c r="D1699" s="224"/>
      <c r="E1699" s="220" t="s">
        <v>1342</v>
      </c>
      <c r="F1699" s="221" t="s">
        <v>1345</v>
      </c>
      <c r="G1699" s="222" t="str">
        <f t="shared" si="26"/>
        <v>Folder, Folder with Tab, Legal</v>
      </c>
      <c r="H1699" s="223"/>
      <c r="I1699" s="253">
        <v>4</v>
      </c>
      <c r="J1699" s="254" t="s">
        <v>910</v>
      </c>
      <c r="K1699" s="261">
        <v>330</v>
      </c>
      <c r="L1699" s="256">
        <f>Table260616263656667686970717273747577787980818283757_34[[#This Row],[unit Price]]*Table260616263656667686970717273747577787980818283757_34[[#This Row],[TOTAL QUANTITY
(2021 Proposal)]]</f>
        <v>1320</v>
      </c>
      <c r="M1699" s="257">
        <v>2</v>
      </c>
      <c r="N1699" s="258">
        <v>660</v>
      </c>
      <c r="O1699" s="259"/>
      <c r="P1699" s="260" t="s">
        <v>55</v>
      </c>
      <c r="Q1699" s="288"/>
      <c r="R1699" s="258" t="s">
        <v>55</v>
      </c>
      <c r="S1699" s="259"/>
      <c r="T1699" s="289" t="s">
        <v>55</v>
      </c>
      <c r="U1699" s="290"/>
      <c r="V1699" s="291"/>
    </row>
    <row r="1700" spans="1:22">
      <c r="A1700" s="216" t="s">
        <v>61</v>
      </c>
      <c r="B1700" s="312">
        <v>1040401000</v>
      </c>
      <c r="C1700" s="237" t="s">
        <v>631</v>
      </c>
      <c r="D1700" s="224"/>
      <c r="E1700" s="220" t="s">
        <v>1342</v>
      </c>
      <c r="F1700" s="221" t="s">
        <v>1345</v>
      </c>
      <c r="G1700" s="222" t="str">
        <f t="shared" si="26"/>
        <v>Folder, Folder with Tab, Legal</v>
      </c>
      <c r="H1700" s="223"/>
      <c r="I1700" s="253">
        <v>2</v>
      </c>
      <c r="J1700" s="262" t="s">
        <v>910</v>
      </c>
      <c r="K1700" s="263">
        <v>330</v>
      </c>
      <c r="L1700" s="256">
        <f>Table260616263656667686970717273747577787980818283757_34[[#This Row],[unit Price]]*Table260616263656667686970717273747577787980818283757_34[[#This Row],[TOTAL QUANTITY
(2021 Proposal)]]</f>
        <v>660</v>
      </c>
      <c r="M1700" s="266">
        <v>1</v>
      </c>
      <c r="N1700" s="258">
        <v>330</v>
      </c>
      <c r="O1700" s="267">
        <v>1</v>
      </c>
      <c r="P1700" s="260">
        <v>330</v>
      </c>
      <c r="Q1700" s="294"/>
      <c r="R1700" s="258" t="s">
        <v>55</v>
      </c>
      <c r="S1700" s="309"/>
      <c r="T1700" s="289" t="s">
        <v>55</v>
      </c>
      <c r="U1700" s="290"/>
      <c r="V1700" s="291"/>
    </row>
    <row r="1701" spans="1:22">
      <c r="A1701" s="216" t="s">
        <v>69</v>
      </c>
      <c r="B1701" s="312">
        <v>1040401000</v>
      </c>
      <c r="C1701" s="237" t="s">
        <v>631</v>
      </c>
      <c r="D1701" s="224"/>
      <c r="E1701" s="220" t="s">
        <v>1342</v>
      </c>
      <c r="F1701" s="221" t="s">
        <v>1345</v>
      </c>
      <c r="G1701" s="222" t="str">
        <f t="shared" si="26"/>
        <v>Folder, Folder with Tab, Legal</v>
      </c>
      <c r="H1701" s="223"/>
      <c r="I1701" s="253">
        <v>1</v>
      </c>
      <c r="J1701" s="254" t="s">
        <v>910</v>
      </c>
      <c r="K1701" s="261">
        <v>330</v>
      </c>
      <c r="L1701" s="256">
        <f>Table260616263656667686970717273747577787980818283757_34[[#This Row],[unit Price]]*Table260616263656667686970717273747577787980818283757_34[[#This Row],[TOTAL QUANTITY
(2021 Proposal)]]</f>
        <v>330</v>
      </c>
      <c r="M1701" s="257">
        <v>1</v>
      </c>
      <c r="N1701" s="258">
        <v>330</v>
      </c>
      <c r="O1701" s="259"/>
      <c r="P1701" s="260" t="s">
        <v>55</v>
      </c>
      <c r="Q1701" s="288"/>
      <c r="R1701" s="258" t="s">
        <v>55</v>
      </c>
      <c r="S1701" s="259"/>
      <c r="T1701" s="289" t="s">
        <v>55</v>
      </c>
      <c r="U1701" s="290"/>
      <c r="V1701" s="291"/>
    </row>
    <row r="1702" spans="1:22">
      <c r="A1702" s="216" t="s">
        <v>50</v>
      </c>
      <c r="B1702" s="312">
        <v>1040401000</v>
      </c>
      <c r="C1702" s="237" t="s">
        <v>631</v>
      </c>
      <c r="D1702" s="224"/>
      <c r="E1702" s="220" t="s">
        <v>1342</v>
      </c>
      <c r="F1702" s="221" t="s">
        <v>1346</v>
      </c>
      <c r="G1702" s="222" t="str">
        <f t="shared" si="26"/>
        <v>Folder, Folder, A4 Size, Brown</v>
      </c>
      <c r="H1702" s="223"/>
      <c r="I1702" s="253">
        <v>1</v>
      </c>
      <c r="J1702" s="254" t="s">
        <v>1347</v>
      </c>
      <c r="K1702" s="261">
        <v>304</v>
      </c>
      <c r="L1702" s="256">
        <f>Table260616263656667686970717273747577787980818283757_34[[#This Row],[unit Price]]*Table260616263656667686970717273747577787980818283757_34[[#This Row],[TOTAL QUANTITY
(2021 Proposal)]]</f>
        <v>304</v>
      </c>
      <c r="M1702" s="257">
        <v>1</v>
      </c>
      <c r="N1702" s="258">
        <v>304</v>
      </c>
      <c r="O1702" s="259"/>
      <c r="P1702" s="260" t="s">
        <v>55</v>
      </c>
      <c r="Q1702" s="288"/>
      <c r="R1702" s="258" t="s">
        <v>55</v>
      </c>
      <c r="S1702" s="259"/>
      <c r="T1702" s="289" t="s">
        <v>55</v>
      </c>
      <c r="U1702" s="290"/>
      <c r="V1702" s="291"/>
    </row>
    <row r="1703" spans="1:22">
      <c r="A1703" s="216" t="s">
        <v>58</v>
      </c>
      <c r="B1703" s="312">
        <v>1040401000</v>
      </c>
      <c r="C1703" s="237" t="s">
        <v>631</v>
      </c>
      <c r="D1703" s="224"/>
      <c r="E1703" s="220" t="s">
        <v>1342</v>
      </c>
      <c r="F1703" s="221" t="s">
        <v>1346</v>
      </c>
      <c r="G1703" s="222" t="str">
        <f t="shared" si="26"/>
        <v>Folder, Folder, A4 Size, Brown</v>
      </c>
      <c r="H1703" s="223"/>
      <c r="I1703" s="253">
        <v>4</v>
      </c>
      <c r="J1703" s="254" t="s">
        <v>1347</v>
      </c>
      <c r="K1703" s="261">
        <v>304</v>
      </c>
      <c r="L1703" s="256">
        <f>Table260616263656667686970717273747577787980818283757_34[[#This Row],[unit Price]]*Table260616263656667686970717273747577787980818283757_34[[#This Row],[TOTAL QUANTITY
(2021 Proposal)]]</f>
        <v>1216</v>
      </c>
      <c r="M1703" s="257">
        <v>2</v>
      </c>
      <c r="N1703" s="258">
        <v>608</v>
      </c>
      <c r="O1703" s="259"/>
      <c r="P1703" s="260" t="s">
        <v>55</v>
      </c>
      <c r="Q1703" s="288"/>
      <c r="R1703" s="258" t="s">
        <v>55</v>
      </c>
      <c r="S1703" s="259"/>
      <c r="T1703" s="289" t="s">
        <v>55</v>
      </c>
      <c r="U1703" s="290"/>
      <c r="V1703" s="291"/>
    </row>
    <row r="1704" spans="1:22">
      <c r="A1704" s="216" t="s">
        <v>533</v>
      </c>
      <c r="B1704" s="312">
        <v>1040401000</v>
      </c>
      <c r="C1704" s="237" t="s">
        <v>631</v>
      </c>
      <c r="D1704" s="224"/>
      <c r="E1704" s="220" t="s">
        <v>1342</v>
      </c>
      <c r="F1704" s="221" t="s">
        <v>1346</v>
      </c>
      <c r="G1704" s="222" t="str">
        <f t="shared" si="26"/>
        <v>Folder, Folder, A4 Size, Brown</v>
      </c>
      <c r="H1704" s="223"/>
      <c r="I1704" s="253">
        <v>2</v>
      </c>
      <c r="J1704" s="254" t="s">
        <v>1347</v>
      </c>
      <c r="K1704" s="261">
        <v>304</v>
      </c>
      <c r="L1704" s="256">
        <f>Table260616263656667686970717273747577787980818283757_34[[#This Row],[unit Price]]*Table260616263656667686970717273747577787980818283757_34[[#This Row],[TOTAL QUANTITY
(2021 Proposal)]]</f>
        <v>608</v>
      </c>
      <c r="M1704" s="257">
        <v>1</v>
      </c>
      <c r="N1704" s="258">
        <v>304</v>
      </c>
      <c r="O1704" s="259"/>
      <c r="P1704" s="260" t="s">
        <v>55</v>
      </c>
      <c r="Q1704" s="288">
        <v>1</v>
      </c>
      <c r="R1704" s="258">
        <v>304</v>
      </c>
      <c r="S1704" s="259"/>
      <c r="T1704" s="289" t="s">
        <v>55</v>
      </c>
      <c r="U1704" s="290"/>
      <c r="V1704" s="291"/>
    </row>
    <row r="1705" spans="1:22">
      <c r="A1705" s="216" t="s">
        <v>67</v>
      </c>
      <c r="B1705" s="312">
        <v>1040401000</v>
      </c>
      <c r="C1705" s="237" t="s">
        <v>631</v>
      </c>
      <c r="D1705" s="224"/>
      <c r="E1705" s="220" t="s">
        <v>1342</v>
      </c>
      <c r="F1705" s="221" t="s">
        <v>1346</v>
      </c>
      <c r="G1705" s="222" t="str">
        <f t="shared" si="26"/>
        <v>Folder, Folder, A4 Size, Brown</v>
      </c>
      <c r="H1705" s="223">
        <v>2</v>
      </c>
      <c r="I1705" s="253">
        <v>3</v>
      </c>
      <c r="J1705" s="254" t="s">
        <v>1347</v>
      </c>
      <c r="K1705" s="261">
        <v>304</v>
      </c>
      <c r="L1705" s="256">
        <f>Table260616263656667686970717273747577787980818283757_34[[#This Row],[unit Price]]*Table260616263656667686970717273747577787980818283757_34[[#This Row],[TOTAL QUANTITY
(2021 Proposal)]]</f>
        <v>912</v>
      </c>
      <c r="M1705" s="257">
        <v>1</v>
      </c>
      <c r="N1705" s="258">
        <v>304</v>
      </c>
      <c r="O1705" s="259">
        <v>1</v>
      </c>
      <c r="P1705" s="260">
        <v>304</v>
      </c>
      <c r="Q1705" s="288">
        <v>1</v>
      </c>
      <c r="R1705" s="258">
        <v>304</v>
      </c>
      <c r="S1705" s="259"/>
      <c r="T1705" s="289" t="s">
        <v>55</v>
      </c>
      <c r="U1705" s="290"/>
      <c r="V1705" s="291"/>
    </row>
    <row r="1706" spans="1:22">
      <c r="A1706" s="216" t="s">
        <v>68</v>
      </c>
      <c r="B1706" s="312">
        <v>1040401000</v>
      </c>
      <c r="C1706" s="237" t="s">
        <v>631</v>
      </c>
      <c r="D1706" s="224"/>
      <c r="E1706" s="220" t="s">
        <v>1342</v>
      </c>
      <c r="F1706" s="221" t="s">
        <v>1346</v>
      </c>
      <c r="G1706" s="222" t="str">
        <f t="shared" si="26"/>
        <v>Folder, Folder, A4 Size, Brown</v>
      </c>
      <c r="H1706" s="223"/>
      <c r="I1706" s="253">
        <v>40</v>
      </c>
      <c r="J1706" s="254" t="s">
        <v>1347</v>
      </c>
      <c r="K1706" s="261">
        <v>304</v>
      </c>
      <c r="L1706" s="256">
        <f>Table260616263656667686970717273747577787980818283757_34[[#This Row],[unit Price]]*Table260616263656667686970717273747577787980818283757_34[[#This Row],[TOTAL QUANTITY
(2021 Proposal)]]</f>
        <v>12160</v>
      </c>
      <c r="M1706" s="257">
        <v>10</v>
      </c>
      <c r="N1706" s="258">
        <v>3040</v>
      </c>
      <c r="O1706" s="259">
        <v>10</v>
      </c>
      <c r="P1706" s="260">
        <v>3040</v>
      </c>
      <c r="Q1706" s="288">
        <v>10</v>
      </c>
      <c r="R1706" s="258">
        <v>3040</v>
      </c>
      <c r="S1706" s="259">
        <v>10</v>
      </c>
      <c r="T1706" s="289">
        <v>3040</v>
      </c>
      <c r="U1706" s="290"/>
      <c r="V1706" s="291"/>
    </row>
    <row r="1707" spans="1:22">
      <c r="A1707" s="216" t="s">
        <v>69</v>
      </c>
      <c r="B1707" s="312">
        <v>1040401000</v>
      </c>
      <c r="C1707" s="237" t="s">
        <v>631</v>
      </c>
      <c r="D1707" s="224"/>
      <c r="E1707" s="220" t="s">
        <v>1342</v>
      </c>
      <c r="F1707" s="221" t="s">
        <v>1346</v>
      </c>
      <c r="G1707" s="222" t="str">
        <f t="shared" si="26"/>
        <v>Folder, Folder, A4 Size, Brown</v>
      </c>
      <c r="H1707" s="223"/>
      <c r="I1707" s="253">
        <v>1</v>
      </c>
      <c r="J1707" s="254" t="s">
        <v>1347</v>
      </c>
      <c r="K1707" s="261">
        <v>304</v>
      </c>
      <c r="L1707" s="256">
        <f>Table260616263656667686970717273747577787980818283757_34[[#This Row],[unit Price]]*Table260616263656667686970717273747577787980818283757_34[[#This Row],[TOTAL QUANTITY
(2021 Proposal)]]</f>
        <v>304</v>
      </c>
      <c r="M1707" s="257">
        <v>1</v>
      </c>
      <c r="N1707" s="258">
        <v>304</v>
      </c>
      <c r="O1707" s="259"/>
      <c r="P1707" s="260" t="s">
        <v>55</v>
      </c>
      <c r="Q1707" s="288"/>
      <c r="R1707" s="258" t="s">
        <v>55</v>
      </c>
      <c r="S1707" s="259"/>
      <c r="T1707" s="289" t="s">
        <v>55</v>
      </c>
      <c r="U1707" s="290"/>
      <c r="V1707" s="291"/>
    </row>
    <row r="1708" spans="1:22">
      <c r="A1708" s="216" t="s">
        <v>1244</v>
      </c>
      <c r="B1708" s="312">
        <v>1040401000</v>
      </c>
      <c r="C1708" s="237" t="s">
        <v>631</v>
      </c>
      <c r="D1708" s="224"/>
      <c r="E1708" s="220" t="s">
        <v>1342</v>
      </c>
      <c r="F1708" s="221" t="s">
        <v>1346</v>
      </c>
      <c r="G1708" s="222" t="str">
        <f t="shared" si="26"/>
        <v>Folder, Folder, A4 Size, Brown</v>
      </c>
      <c r="H1708" s="223"/>
      <c r="I1708" s="253">
        <v>1</v>
      </c>
      <c r="J1708" s="254" t="s">
        <v>1347</v>
      </c>
      <c r="K1708" s="261">
        <v>304</v>
      </c>
      <c r="L1708" s="256">
        <f>Table260616263656667686970717273747577787980818283757_34[[#This Row],[unit Price]]*Table260616263656667686970717273747577787980818283757_34[[#This Row],[TOTAL QUANTITY
(2021 Proposal)]]</f>
        <v>304</v>
      </c>
      <c r="M1708" s="257">
        <v>1</v>
      </c>
      <c r="N1708" s="258">
        <v>304</v>
      </c>
      <c r="O1708" s="259"/>
      <c r="P1708" s="260" t="s">
        <v>55</v>
      </c>
      <c r="Q1708" s="288"/>
      <c r="R1708" s="258" t="s">
        <v>55</v>
      </c>
      <c r="S1708" s="259"/>
      <c r="T1708" s="289" t="s">
        <v>55</v>
      </c>
      <c r="U1708" s="290"/>
      <c r="V1708" s="291"/>
    </row>
    <row r="1709" spans="1:22">
      <c r="A1709" s="216" t="s">
        <v>73</v>
      </c>
      <c r="B1709" s="312">
        <v>1040401000</v>
      </c>
      <c r="C1709" s="237" t="s">
        <v>631</v>
      </c>
      <c r="D1709" s="224"/>
      <c r="E1709" s="220" t="s">
        <v>1342</v>
      </c>
      <c r="F1709" s="221" t="s">
        <v>1346</v>
      </c>
      <c r="G1709" s="222" t="str">
        <f t="shared" si="26"/>
        <v>Folder, Folder, A4 Size, Brown</v>
      </c>
      <c r="H1709" s="223"/>
      <c r="I1709" s="253">
        <v>60</v>
      </c>
      <c r="J1709" s="254" t="s">
        <v>1347</v>
      </c>
      <c r="K1709" s="261">
        <v>304</v>
      </c>
      <c r="L1709" s="256">
        <f>Table260616263656667686970717273747577787980818283757_34[[#This Row],[unit Price]]*Table260616263656667686970717273747577787980818283757_34[[#This Row],[TOTAL QUANTITY
(2021 Proposal)]]</f>
        <v>18240</v>
      </c>
      <c r="M1709" s="257">
        <v>30</v>
      </c>
      <c r="N1709" s="258">
        <v>9120</v>
      </c>
      <c r="O1709" s="259"/>
      <c r="P1709" s="260" t="s">
        <v>55</v>
      </c>
      <c r="Q1709" s="288">
        <v>30</v>
      </c>
      <c r="R1709" s="258">
        <v>9120</v>
      </c>
      <c r="S1709" s="259"/>
      <c r="T1709" s="289" t="s">
        <v>55</v>
      </c>
      <c r="U1709" s="290"/>
      <c r="V1709" s="291"/>
    </row>
    <row r="1710" spans="1:22">
      <c r="A1710" s="216" t="s">
        <v>50</v>
      </c>
      <c r="B1710" s="312">
        <v>1040401000</v>
      </c>
      <c r="C1710" s="237" t="s">
        <v>631</v>
      </c>
      <c r="D1710" s="224"/>
      <c r="E1710" s="220" t="s">
        <v>1342</v>
      </c>
      <c r="F1710" s="221" t="s">
        <v>1348</v>
      </c>
      <c r="G1710" s="222" t="str">
        <f t="shared" si="26"/>
        <v>Folder, Folder, Legal Size, Brown</v>
      </c>
      <c r="H1710" s="223"/>
      <c r="I1710" s="253">
        <v>25</v>
      </c>
      <c r="J1710" s="254" t="s">
        <v>44</v>
      </c>
      <c r="K1710" s="261">
        <v>10</v>
      </c>
      <c r="L1710" s="256">
        <f>Table260616263656667686970717273747577787980818283757_34[[#This Row],[unit Price]]*Table260616263656667686970717273747577787980818283757_34[[#This Row],[TOTAL QUANTITY
(2021 Proposal)]]</f>
        <v>250</v>
      </c>
      <c r="M1710" s="257">
        <v>25</v>
      </c>
      <c r="N1710" s="258">
        <v>250</v>
      </c>
      <c r="O1710" s="259"/>
      <c r="P1710" s="260" t="s">
        <v>55</v>
      </c>
      <c r="Q1710" s="288"/>
      <c r="R1710" s="258" t="s">
        <v>55</v>
      </c>
      <c r="S1710" s="259"/>
      <c r="T1710" s="289" t="s">
        <v>55</v>
      </c>
      <c r="U1710" s="290"/>
      <c r="V1710" s="291"/>
    </row>
    <row r="1711" spans="1:22">
      <c r="A1711" s="216" t="s">
        <v>57</v>
      </c>
      <c r="B1711" s="312">
        <v>1040401000</v>
      </c>
      <c r="C1711" s="237" t="s">
        <v>631</v>
      </c>
      <c r="D1711" s="224"/>
      <c r="E1711" s="220" t="s">
        <v>1342</v>
      </c>
      <c r="F1711" s="221" t="s">
        <v>1348</v>
      </c>
      <c r="G1711" s="222" t="str">
        <f t="shared" si="26"/>
        <v>Folder, Folder, Legal Size, Brown</v>
      </c>
      <c r="H1711" s="223">
        <v>1</v>
      </c>
      <c r="I1711" s="253">
        <v>1</v>
      </c>
      <c r="J1711" s="254" t="s">
        <v>1347</v>
      </c>
      <c r="K1711" s="261">
        <v>335</v>
      </c>
      <c r="L1711" s="256">
        <f>Table260616263656667686970717273747577787980818283757_34[[#This Row],[unit Price]]*Table260616263656667686970717273747577787980818283757_34[[#This Row],[TOTAL QUANTITY
(2021 Proposal)]]</f>
        <v>335</v>
      </c>
      <c r="M1711" s="257">
        <v>1</v>
      </c>
      <c r="N1711" s="258">
        <v>335</v>
      </c>
      <c r="O1711" s="259"/>
      <c r="P1711" s="260" t="s">
        <v>55</v>
      </c>
      <c r="Q1711" s="288"/>
      <c r="R1711" s="258" t="s">
        <v>55</v>
      </c>
      <c r="S1711" s="259"/>
      <c r="T1711" s="289" t="s">
        <v>55</v>
      </c>
      <c r="U1711" s="290"/>
      <c r="V1711" s="291"/>
    </row>
    <row r="1712" spans="1:22">
      <c r="A1712" s="216" t="s">
        <v>58</v>
      </c>
      <c r="B1712" s="312">
        <v>1040401000</v>
      </c>
      <c r="C1712" s="237" t="s">
        <v>631</v>
      </c>
      <c r="D1712" s="224"/>
      <c r="E1712" s="220" t="s">
        <v>1342</v>
      </c>
      <c r="F1712" s="221" t="s">
        <v>1348</v>
      </c>
      <c r="G1712" s="222" t="str">
        <f t="shared" si="26"/>
        <v>Folder, Folder, Legal Size, Brown</v>
      </c>
      <c r="H1712" s="223"/>
      <c r="I1712" s="253">
        <v>160</v>
      </c>
      <c r="J1712" s="254" t="s">
        <v>44</v>
      </c>
      <c r="K1712" s="261">
        <v>10</v>
      </c>
      <c r="L1712" s="256">
        <f>Table260616263656667686970717273747577787980818283757_34[[#This Row],[unit Price]]*Table260616263656667686970717273747577787980818283757_34[[#This Row],[TOTAL QUANTITY
(2021 Proposal)]]</f>
        <v>1600</v>
      </c>
      <c r="M1712" s="257">
        <v>30</v>
      </c>
      <c r="N1712" s="258">
        <v>300</v>
      </c>
      <c r="O1712" s="259">
        <v>10</v>
      </c>
      <c r="P1712" s="260">
        <v>100</v>
      </c>
      <c r="Q1712" s="288">
        <v>20</v>
      </c>
      <c r="R1712" s="258">
        <v>200</v>
      </c>
      <c r="S1712" s="259">
        <v>10</v>
      </c>
      <c r="T1712" s="289">
        <v>100</v>
      </c>
      <c r="U1712" s="290"/>
      <c r="V1712" s="291"/>
    </row>
    <row r="1713" spans="1:22">
      <c r="A1713" s="216" t="s">
        <v>510</v>
      </c>
      <c r="B1713" s="312">
        <v>1040401000</v>
      </c>
      <c r="C1713" s="237" t="s">
        <v>631</v>
      </c>
      <c r="D1713" s="224"/>
      <c r="E1713" s="220" t="s">
        <v>1342</v>
      </c>
      <c r="F1713" s="221" t="s">
        <v>1348</v>
      </c>
      <c r="G1713" s="222" t="str">
        <f t="shared" si="26"/>
        <v>Folder, Folder, Legal Size, Brown</v>
      </c>
      <c r="H1713" s="223"/>
      <c r="I1713" s="253">
        <v>2</v>
      </c>
      <c r="J1713" s="254" t="s">
        <v>1347</v>
      </c>
      <c r="K1713" s="261">
        <v>335</v>
      </c>
      <c r="L1713" s="256">
        <f>Table260616263656667686970717273747577787980818283757_34[[#This Row],[unit Price]]*Table260616263656667686970717273747577787980818283757_34[[#This Row],[TOTAL QUANTITY
(2021 Proposal)]]</f>
        <v>670</v>
      </c>
      <c r="M1713" s="257">
        <v>1</v>
      </c>
      <c r="N1713" s="258">
        <v>335</v>
      </c>
      <c r="O1713" s="259"/>
      <c r="P1713" s="260" t="s">
        <v>55</v>
      </c>
      <c r="Q1713" s="288">
        <v>1</v>
      </c>
      <c r="R1713" s="258">
        <v>335</v>
      </c>
      <c r="S1713" s="259"/>
      <c r="T1713" s="289" t="s">
        <v>55</v>
      </c>
      <c r="U1713" s="290"/>
      <c r="V1713" s="291"/>
    </row>
    <row r="1714" spans="1:22">
      <c r="A1714" s="216" t="s">
        <v>59</v>
      </c>
      <c r="B1714" s="312">
        <v>1040401000</v>
      </c>
      <c r="C1714" s="237" t="s">
        <v>631</v>
      </c>
      <c r="D1714" s="224"/>
      <c r="E1714" s="220" t="s">
        <v>1342</v>
      </c>
      <c r="F1714" s="221" t="s">
        <v>1348</v>
      </c>
      <c r="G1714" s="222" t="str">
        <f t="shared" si="26"/>
        <v>Folder, Folder, Legal Size, Brown</v>
      </c>
      <c r="H1714" s="223"/>
      <c r="I1714" s="253">
        <v>500</v>
      </c>
      <c r="J1714" s="262" t="s">
        <v>44</v>
      </c>
      <c r="K1714" s="263">
        <v>10</v>
      </c>
      <c r="L1714" s="256">
        <f>Table260616263656667686970717273747577787980818283757_34[[#This Row],[unit Price]]*Table260616263656667686970717273747577787980818283757_34[[#This Row],[TOTAL QUANTITY
(2021 Proposal)]]</f>
        <v>5000</v>
      </c>
      <c r="M1714" s="264">
        <v>250</v>
      </c>
      <c r="N1714" s="258">
        <v>2500</v>
      </c>
      <c r="O1714" s="265">
        <v>250</v>
      </c>
      <c r="P1714" s="260">
        <v>2500</v>
      </c>
      <c r="Q1714" s="292"/>
      <c r="R1714" s="258" t="s">
        <v>55</v>
      </c>
      <c r="S1714" s="293"/>
      <c r="T1714" s="289" t="s">
        <v>55</v>
      </c>
      <c r="U1714" s="290"/>
      <c r="V1714" s="291"/>
    </row>
    <row r="1715" spans="1:22">
      <c r="A1715" s="216" t="s">
        <v>61</v>
      </c>
      <c r="B1715" s="312">
        <v>1040401000</v>
      </c>
      <c r="C1715" s="237" t="s">
        <v>631</v>
      </c>
      <c r="D1715" s="224"/>
      <c r="E1715" s="220" t="s">
        <v>1342</v>
      </c>
      <c r="F1715" s="221" t="s">
        <v>1348</v>
      </c>
      <c r="G1715" s="222" t="str">
        <f t="shared" si="26"/>
        <v>Folder, Folder, Legal Size, Brown</v>
      </c>
      <c r="H1715" s="223"/>
      <c r="I1715" s="253">
        <v>2</v>
      </c>
      <c r="J1715" s="262" t="s">
        <v>1347</v>
      </c>
      <c r="K1715" s="263">
        <v>335</v>
      </c>
      <c r="L1715" s="256">
        <f>Table260616263656667686970717273747577787980818283757_34[[#This Row],[unit Price]]*Table260616263656667686970717273747577787980818283757_34[[#This Row],[TOTAL QUANTITY
(2021 Proposal)]]</f>
        <v>670</v>
      </c>
      <c r="M1715" s="266">
        <v>1</v>
      </c>
      <c r="N1715" s="258">
        <v>335</v>
      </c>
      <c r="O1715" s="267">
        <v>1</v>
      </c>
      <c r="P1715" s="260">
        <v>335</v>
      </c>
      <c r="Q1715" s="294"/>
      <c r="R1715" s="258" t="s">
        <v>55</v>
      </c>
      <c r="S1715" s="309"/>
      <c r="T1715" s="289" t="s">
        <v>55</v>
      </c>
      <c r="U1715" s="290"/>
      <c r="V1715" s="291"/>
    </row>
    <row r="1716" spans="1:22">
      <c r="A1716" s="216" t="s">
        <v>63</v>
      </c>
      <c r="B1716" s="312">
        <v>1040401000</v>
      </c>
      <c r="C1716" s="237" t="s">
        <v>631</v>
      </c>
      <c r="D1716" s="224"/>
      <c r="E1716" s="220" t="s">
        <v>1342</v>
      </c>
      <c r="F1716" s="221" t="s">
        <v>1348</v>
      </c>
      <c r="G1716" s="222" t="str">
        <f t="shared" si="26"/>
        <v>Folder, Folder, Legal Size, Brown</v>
      </c>
      <c r="H1716" s="227"/>
      <c r="I1716" s="268">
        <v>100</v>
      </c>
      <c r="J1716" s="269" t="s">
        <v>44</v>
      </c>
      <c r="K1716" s="270">
        <v>10</v>
      </c>
      <c r="L1716" s="256">
        <f>Table260616263656667686970717273747577787980818283757_34[[#This Row],[unit Price]]*Table260616263656667686970717273747577787980818283757_34[[#This Row],[TOTAL QUANTITY
(2021 Proposal)]]</f>
        <v>1000</v>
      </c>
      <c r="M1716" s="271">
        <v>30</v>
      </c>
      <c r="N1716" s="258">
        <v>300</v>
      </c>
      <c r="O1716" s="272">
        <v>20</v>
      </c>
      <c r="P1716" s="260">
        <v>200</v>
      </c>
      <c r="Q1716" s="296">
        <v>20</v>
      </c>
      <c r="R1716" s="258">
        <v>200</v>
      </c>
      <c r="S1716" s="272">
        <v>30</v>
      </c>
      <c r="T1716" s="289">
        <v>300</v>
      </c>
      <c r="U1716" s="290"/>
      <c r="V1716" s="291"/>
    </row>
    <row r="1717" spans="1:22">
      <c r="A1717" s="216" t="s">
        <v>64</v>
      </c>
      <c r="B1717" s="312">
        <v>1040401000</v>
      </c>
      <c r="C1717" s="237" t="s">
        <v>631</v>
      </c>
      <c r="D1717" s="224"/>
      <c r="E1717" s="220" t="s">
        <v>1342</v>
      </c>
      <c r="F1717" s="221" t="s">
        <v>1348</v>
      </c>
      <c r="G1717" s="222" t="str">
        <f t="shared" si="26"/>
        <v>Folder, Folder, Legal Size, Brown</v>
      </c>
      <c r="H1717" s="223"/>
      <c r="I1717" s="253">
        <v>12</v>
      </c>
      <c r="J1717" s="262" t="s">
        <v>44</v>
      </c>
      <c r="K1717" s="263">
        <v>10</v>
      </c>
      <c r="L1717" s="256">
        <f>Table260616263656667686970717273747577787980818283757_34[[#This Row],[unit Price]]*Table260616263656667686970717273747577787980818283757_34[[#This Row],[TOTAL QUANTITY
(2021 Proposal)]]</f>
        <v>120</v>
      </c>
      <c r="M1717" s="257">
        <v>3</v>
      </c>
      <c r="N1717" s="258">
        <v>30</v>
      </c>
      <c r="O1717" s="259">
        <v>4</v>
      </c>
      <c r="P1717" s="260">
        <v>40</v>
      </c>
      <c r="Q1717" s="288">
        <v>4</v>
      </c>
      <c r="R1717" s="258">
        <v>40</v>
      </c>
      <c r="S1717" s="259">
        <v>1</v>
      </c>
      <c r="T1717" s="289">
        <v>10</v>
      </c>
      <c r="U1717" s="290"/>
      <c r="V1717" s="291"/>
    </row>
    <row r="1718" spans="1:22">
      <c r="A1718" s="216" t="s">
        <v>66</v>
      </c>
      <c r="B1718" s="312">
        <v>1040401000</v>
      </c>
      <c r="C1718" s="237" t="s">
        <v>631</v>
      </c>
      <c r="D1718" s="224"/>
      <c r="E1718" s="220" t="s">
        <v>1342</v>
      </c>
      <c r="F1718" s="221" t="s">
        <v>1348</v>
      </c>
      <c r="G1718" s="222" t="str">
        <f t="shared" si="26"/>
        <v>Folder, Folder, Legal Size, Brown</v>
      </c>
      <c r="H1718" s="223">
        <v>50</v>
      </c>
      <c r="I1718" s="253">
        <v>100</v>
      </c>
      <c r="J1718" s="254" t="s">
        <v>44</v>
      </c>
      <c r="K1718" s="261">
        <v>10</v>
      </c>
      <c r="L1718" s="256">
        <f>Table260616263656667686970717273747577787980818283757_34[[#This Row],[unit Price]]*Table260616263656667686970717273747577787980818283757_34[[#This Row],[TOTAL QUANTITY
(2021 Proposal)]]</f>
        <v>1000</v>
      </c>
      <c r="M1718" s="257">
        <v>25</v>
      </c>
      <c r="N1718" s="258">
        <v>250</v>
      </c>
      <c r="O1718" s="259">
        <v>25</v>
      </c>
      <c r="P1718" s="260">
        <v>250</v>
      </c>
      <c r="Q1718" s="288">
        <v>25</v>
      </c>
      <c r="R1718" s="258">
        <v>250</v>
      </c>
      <c r="S1718" s="259">
        <v>25</v>
      </c>
      <c r="T1718" s="289">
        <v>250</v>
      </c>
      <c r="U1718" s="290"/>
      <c r="V1718" s="291"/>
    </row>
    <row r="1719" spans="1:22">
      <c r="A1719" s="216" t="s">
        <v>514</v>
      </c>
      <c r="B1719" s="312">
        <v>1040401000</v>
      </c>
      <c r="C1719" s="237" t="s">
        <v>631</v>
      </c>
      <c r="D1719" s="224"/>
      <c r="E1719" s="220" t="s">
        <v>1342</v>
      </c>
      <c r="F1719" s="221" t="s">
        <v>1348</v>
      </c>
      <c r="G1719" s="222" t="str">
        <f t="shared" si="26"/>
        <v>Folder, Folder, Legal Size, Brown</v>
      </c>
      <c r="H1719" s="223"/>
      <c r="I1719" s="253">
        <v>1</v>
      </c>
      <c r="J1719" s="254" t="s">
        <v>1347</v>
      </c>
      <c r="K1719" s="261">
        <v>335</v>
      </c>
      <c r="L1719" s="256">
        <f>Table260616263656667686970717273747577787980818283757_34[[#This Row],[unit Price]]*Table260616263656667686970717273747577787980818283757_34[[#This Row],[TOTAL QUANTITY
(2021 Proposal)]]</f>
        <v>335</v>
      </c>
      <c r="M1719" s="257">
        <v>1</v>
      </c>
      <c r="N1719" s="258">
        <v>335</v>
      </c>
      <c r="O1719" s="259"/>
      <c r="P1719" s="260" t="s">
        <v>55</v>
      </c>
      <c r="Q1719" s="288"/>
      <c r="R1719" s="258" t="s">
        <v>55</v>
      </c>
      <c r="S1719" s="259"/>
      <c r="T1719" s="289" t="s">
        <v>55</v>
      </c>
      <c r="U1719" s="290"/>
      <c r="V1719" s="291"/>
    </row>
    <row r="1720" spans="1:22">
      <c r="A1720" s="216" t="s">
        <v>533</v>
      </c>
      <c r="B1720" s="312">
        <v>1040401000</v>
      </c>
      <c r="C1720" s="237" t="s">
        <v>631</v>
      </c>
      <c r="D1720" s="224"/>
      <c r="E1720" s="220" t="s">
        <v>1342</v>
      </c>
      <c r="F1720" s="221" t="s">
        <v>1348</v>
      </c>
      <c r="G1720" s="222" t="str">
        <f t="shared" si="26"/>
        <v>Folder, Folder, Legal Size, Brown</v>
      </c>
      <c r="H1720" s="223"/>
      <c r="I1720" s="253">
        <v>200</v>
      </c>
      <c r="J1720" s="254" t="s">
        <v>44</v>
      </c>
      <c r="K1720" s="261">
        <v>10</v>
      </c>
      <c r="L1720" s="256">
        <f>Table260616263656667686970717273747577787980818283757_34[[#This Row],[unit Price]]*Table260616263656667686970717273747577787980818283757_34[[#This Row],[TOTAL QUANTITY
(2021 Proposal)]]</f>
        <v>2000</v>
      </c>
      <c r="M1720" s="257">
        <v>50</v>
      </c>
      <c r="N1720" s="258">
        <v>500</v>
      </c>
      <c r="O1720" s="259">
        <v>50</v>
      </c>
      <c r="P1720" s="260">
        <v>500</v>
      </c>
      <c r="Q1720" s="288">
        <v>50</v>
      </c>
      <c r="R1720" s="258">
        <v>500</v>
      </c>
      <c r="S1720" s="259">
        <v>50</v>
      </c>
      <c r="T1720" s="289">
        <v>500</v>
      </c>
      <c r="U1720" s="290"/>
      <c r="V1720" s="291"/>
    </row>
    <row r="1721" spans="1:22">
      <c r="A1721" s="216" t="s">
        <v>522</v>
      </c>
      <c r="B1721" s="312">
        <v>1040401000</v>
      </c>
      <c r="C1721" s="237" t="s">
        <v>631</v>
      </c>
      <c r="D1721" s="224"/>
      <c r="E1721" s="220" t="s">
        <v>1342</v>
      </c>
      <c r="F1721" s="221" t="s">
        <v>1348</v>
      </c>
      <c r="G1721" s="222" t="str">
        <f t="shared" si="26"/>
        <v>Folder, Folder, Legal Size, Brown</v>
      </c>
      <c r="H1721" s="223"/>
      <c r="I1721" s="253">
        <v>50</v>
      </c>
      <c r="J1721" s="254" t="s">
        <v>44</v>
      </c>
      <c r="K1721" s="261">
        <v>10</v>
      </c>
      <c r="L1721" s="256">
        <f>Table260616263656667686970717273747577787980818283757_34[[#This Row],[unit Price]]*Table260616263656667686970717273747577787980818283757_34[[#This Row],[TOTAL QUANTITY
(2021 Proposal)]]</f>
        <v>500</v>
      </c>
      <c r="M1721" s="257">
        <v>30</v>
      </c>
      <c r="N1721" s="258"/>
      <c r="O1721" s="259">
        <v>10</v>
      </c>
      <c r="P1721" s="260">
        <v>100</v>
      </c>
      <c r="Q1721" s="288">
        <v>5</v>
      </c>
      <c r="R1721" s="258">
        <v>50</v>
      </c>
      <c r="S1721" s="259">
        <v>5</v>
      </c>
      <c r="T1721" s="289">
        <v>50</v>
      </c>
      <c r="U1721" s="290"/>
      <c r="V1721" s="291"/>
    </row>
    <row r="1722" spans="1:22">
      <c r="A1722" s="216" t="s">
        <v>522</v>
      </c>
      <c r="B1722" s="312">
        <v>1040401000</v>
      </c>
      <c r="C1722" s="237" t="s">
        <v>631</v>
      </c>
      <c r="D1722" s="224"/>
      <c r="E1722" s="220" t="s">
        <v>1342</v>
      </c>
      <c r="F1722" s="221" t="s">
        <v>1348</v>
      </c>
      <c r="G1722" s="222" t="str">
        <f t="shared" si="26"/>
        <v>Folder, Folder, Legal Size, Brown</v>
      </c>
      <c r="H1722" s="223"/>
      <c r="I1722" s="253">
        <v>50</v>
      </c>
      <c r="J1722" s="254" t="s">
        <v>1347</v>
      </c>
      <c r="K1722" s="261">
        <v>335</v>
      </c>
      <c r="L1722" s="256">
        <f>Table260616263656667686970717273747577787980818283757_34[[#This Row],[unit Price]]*Table260616263656667686970717273747577787980818283757_34[[#This Row],[TOTAL QUANTITY
(2021 Proposal)]]</f>
        <v>16750</v>
      </c>
      <c r="M1722" s="257">
        <v>30</v>
      </c>
      <c r="N1722" s="258">
        <v>10050</v>
      </c>
      <c r="O1722" s="259">
        <v>10</v>
      </c>
      <c r="P1722" s="260">
        <v>3350</v>
      </c>
      <c r="Q1722" s="288">
        <v>5</v>
      </c>
      <c r="R1722" s="258">
        <v>1675</v>
      </c>
      <c r="S1722" s="259">
        <v>5</v>
      </c>
      <c r="T1722" s="289">
        <v>1675</v>
      </c>
      <c r="U1722" s="290"/>
      <c r="V1722" s="291"/>
    </row>
    <row r="1723" spans="1:22">
      <c r="A1723" s="216" t="s">
        <v>67</v>
      </c>
      <c r="B1723" s="312">
        <v>1040401000</v>
      </c>
      <c r="C1723" s="237" t="s">
        <v>631</v>
      </c>
      <c r="D1723" s="224"/>
      <c r="E1723" s="220" t="s">
        <v>1342</v>
      </c>
      <c r="F1723" s="221" t="s">
        <v>1348</v>
      </c>
      <c r="G1723" s="222" t="str">
        <f t="shared" si="26"/>
        <v>Folder, Folder, Legal Size, Brown</v>
      </c>
      <c r="H1723" s="223">
        <v>150</v>
      </c>
      <c r="I1723" s="253">
        <v>240</v>
      </c>
      <c r="J1723" s="254" t="s">
        <v>44</v>
      </c>
      <c r="K1723" s="261">
        <v>10</v>
      </c>
      <c r="L1723" s="256">
        <f>Table260616263656667686970717273747577787980818283757_34[[#This Row],[unit Price]]*Table260616263656667686970717273747577787980818283757_34[[#This Row],[TOTAL QUANTITY
(2021 Proposal)]]</f>
        <v>2400</v>
      </c>
      <c r="M1723" s="257">
        <v>60</v>
      </c>
      <c r="N1723" s="258">
        <v>600</v>
      </c>
      <c r="O1723" s="259">
        <v>60</v>
      </c>
      <c r="P1723" s="260">
        <v>600</v>
      </c>
      <c r="Q1723" s="288">
        <v>60</v>
      </c>
      <c r="R1723" s="258">
        <v>600</v>
      </c>
      <c r="S1723" s="259">
        <v>60</v>
      </c>
      <c r="T1723" s="289">
        <v>600</v>
      </c>
      <c r="U1723" s="290"/>
      <c r="V1723" s="291"/>
    </row>
    <row r="1724" spans="1:22">
      <c r="A1724" s="216" t="s">
        <v>68</v>
      </c>
      <c r="B1724" s="312">
        <v>1040401000</v>
      </c>
      <c r="C1724" s="237" t="s">
        <v>631</v>
      </c>
      <c r="D1724" s="224"/>
      <c r="E1724" s="220" t="s">
        <v>1342</v>
      </c>
      <c r="F1724" s="221" t="s">
        <v>1348</v>
      </c>
      <c r="G1724" s="222" t="str">
        <f t="shared" si="26"/>
        <v>Folder, Folder, Legal Size, Brown</v>
      </c>
      <c r="H1724" s="223"/>
      <c r="I1724" s="253">
        <v>40</v>
      </c>
      <c r="J1724" s="254" t="s">
        <v>44</v>
      </c>
      <c r="K1724" s="261">
        <v>10</v>
      </c>
      <c r="L1724" s="256">
        <f>Table260616263656667686970717273747577787980818283757_34[[#This Row],[unit Price]]*Table260616263656667686970717273747577787980818283757_34[[#This Row],[TOTAL QUANTITY
(2021 Proposal)]]</f>
        <v>400</v>
      </c>
      <c r="M1724" s="257">
        <v>10</v>
      </c>
      <c r="N1724" s="258">
        <v>100</v>
      </c>
      <c r="O1724" s="259">
        <v>10</v>
      </c>
      <c r="P1724" s="260">
        <v>100</v>
      </c>
      <c r="Q1724" s="288">
        <v>10</v>
      </c>
      <c r="R1724" s="258">
        <v>100</v>
      </c>
      <c r="S1724" s="259">
        <v>10</v>
      </c>
      <c r="T1724" s="289">
        <v>100</v>
      </c>
      <c r="U1724" s="290"/>
      <c r="V1724" s="291"/>
    </row>
    <row r="1725" spans="1:22">
      <c r="A1725" s="216" t="s">
        <v>69</v>
      </c>
      <c r="B1725" s="312">
        <v>1040401000</v>
      </c>
      <c r="C1725" s="237" t="s">
        <v>631</v>
      </c>
      <c r="D1725" s="224"/>
      <c r="E1725" s="220" t="s">
        <v>1342</v>
      </c>
      <c r="F1725" s="221" t="s">
        <v>1348</v>
      </c>
      <c r="G1725" s="222" t="str">
        <f t="shared" si="26"/>
        <v>Folder, Folder, Legal Size, Brown</v>
      </c>
      <c r="H1725" s="223"/>
      <c r="I1725" s="253">
        <v>1</v>
      </c>
      <c r="J1725" s="254" t="s">
        <v>44</v>
      </c>
      <c r="K1725" s="261">
        <v>10</v>
      </c>
      <c r="L1725" s="256">
        <f>Table260616263656667686970717273747577787980818283757_34[[#This Row],[unit Price]]*Table260616263656667686970717273747577787980818283757_34[[#This Row],[TOTAL QUANTITY
(2021 Proposal)]]</f>
        <v>10</v>
      </c>
      <c r="M1725" s="257">
        <v>1</v>
      </c>
      <c r="N1725" s="258">
        <v>10</v>
      </c>
      <c r="O1725" s="259"/>
      <c r="P1725" s="260" t="s">
        <v>55</v>
      </c>
      <c r="Q1725" s="288"/>
      <c r="R1725" s="258" t="s">
        <v>55</v>
      </c>
      <c r="S1725" s="259"/>
      <c r="T1725" s="289" t="s">
        <v>55</v>
      </c>
      <c r="U1725" s="290"/>
      <c r="V1725" s="291"/>
    </row>
    <row r="1726" spans="1:22">
      <c r="A1726" s="216" t="s">
        <v>69</v>
      </c>
      <c r="B1726" s="312">
        <v>1040401000</v>
      </c>
      <c r="C1726" s="237" t="s">
        <v>631</v>
      </c>
      <c r="D1726" s="224"/>
      <c r="E1726" s="220" t="s">
        <v>1342</v>
      </c>
      <c r="F1726" s="221" t="s">
        <v>1348</v>
      </c>
      <c r="G1726" s="222" t="str">
        <f t="shared" si="26"/>
        <v>Folder, Folder, Legal Size, Brown</v>
      </c>
      <c r="H1726" s="223"/>
      <c r="I1726" s="253">
        <v>1</v>
      </c>
      <c r="J1726" s="254" t="s">
        <v>1347</v>
      </c>
      <c r="K1726" s="261">
        <v>335</v>
      </c>
      <c r="L1726" s="256">
        <f>Table260616263656667686970717273747577787980818283757_34[[#This Row],[unit Price]]*Table260616263656667686970717273747577787980818283757_34[[#This Row],[TOTAL QUANTITY
(2021 Proposal)]]</f>
        <v>335</v>
      </c>
      <c r="M1726" s="257">
        <v>1</v>
      </c>
      <c r="N1726" s="258">
        <v>335</v>
      </c>
      <c r="O1726" s="259"/>
      <c r="P1726" s="260" t="s">
        <v>55</v>
      </c>
      <c r="Q1726" s="288"/>
      <c r="R1726" s="258" t="s">
        <v>55</v>
      </c>
      <c r="S1726" s="259"/>
      <c r="T1726" s="289" t="s">
        <v>55</v>
      </c>
      <c r="U1726" s="290"/>
      <c r="V1726" s="291"/>
    </row>
    <row r="1727" spans="1:22">
      <c r="A1727" s="216" t="s">
        <v>70</v>
      </c>
      <c r="B1727" s="312">
        <v>1040401000</v>
      </c>
      <c r="C1727" s="237" t="s">
        <v>631</v>
      </c>
      <c r="D1727" s="224"/>
      <c r="E1727" s="220" t="s">
        <v>1342</v>
      </c>
      <c r="F1727" s="221" t="s">
        <v>1348</v>
      </c>
      <c r="G1727" s="222" t="str">
        <f t="shared" si="26"/>
        <v>Folder, Folder, Legal Size, Brown</v>
      </c>
      <c r="H1727" s="223"/>
      <c r="I1727" s="253">
        <v>60</v>
      </c>
      <c r="J1727" s="254" t="s">
        <v>44</v>
      </c>
      <c r="K1727" s="261">
        <v>10</v>
      </c>
      <c r="L1727" s="256">
        <f>Table260616263656667686970717273747577787980818283757_34[[#This Row],[unit Price]]*Table260616263656667686970717273747577787980818283757_34[[#This Row],[TOTAL QUANTITY
(2021 Proposal)]]</f>
        <v>600</v>
      </c>
      <c r="M1727" s="257">
        <v>15</v>
      </c>
      <c r="N1727" s="258">
        <v>150</v>
      </c>
      <c r="O1727" s="259">
        <v>15</v>
      </c>
      <c r="P1727" s="260">
        <v>150</v>
      </c>
      <c r="Q1727" s="288">
        <v>15</v>
      </c>
      <c r="R1727" s="258">
        <v>150</v>
      </c>
      <c r="S1727" s="259">
        <v>15</v>
      </c>
      <c r="T1727" s="289">
        <v>150</v>
      </c>
      <c r="U1727" s="290"/>
      <c r="V1727" s="291"/>
    </row>
    <row r="1728" spans="1:22">
      <c r="A1728" s="216" t="s">
        <v>71</v>
      </c>
      <c r="B1728" s="312">
        <v>1040401000</v>
      </c>
      <c r="C1728" s="237" t="s">
        <v>631</v>
      </c>
      <c r="D1728" s="224"/>
      <c r="E1728" s="220" t="s">
        <v>1342</v>
      </c>
      <c r="F1728" s="221" t="s">
        <v>1348</v>
      </c>
      <c r="G1728" s="222" t="str">
        <f t="shared" si="26"/>
        <v>Folder, Folder, Legal Size, Brown</v>
      </c>
      <c r="H1728" s="223"/>
      <c r="I1728" s="253">
        <v>20</v>
      </c>
      <c r="J1728" s="254" t="s">
        <v>44</v>
      </c>
      <c r="K1728" s="261">
        <v>10</v>
      </c>
      <c r="L1728" s="256">
        <f>Table260616263656667686970717273747577787980818283757_34[[#This Row],[unit Price]]*Table260616263656667686970717273747577787980818283757_34[[#This Row],[TOTAL QUANTITY
(2021 Proposal)]]</f>
        <v>200</v>
      </c>
      <c r="M1728" s="257">
        <v>10</v>
      </c>
      <c r="N1728" s="258">
        <v>100</v>
      </c>
      <c r="O1728" s="259"/>
      <c r="P1728" s="260" t="s">
        <v>55</v>
      </c>
      <c r="Q1728" s="288">
        <v>10</v>
      </c>
      <c r="R1728" s="258">
        <v>100</v>
      </c>
      <c r="S1728" s="259"/>
      <c r="T1728" s="289" t="s">
        <v>55</v>
      </c>
      <c r="U1728" s="290"/>
      <c r="V1728" s="291"/>
    </row>
    <row r="1729" spans="1:22">
      <c r="A1729" s="216" t="s">
        <v>1244</v>
      </c>
      <c r="B1729" s="312">
        <v>1040401000</v>
      </c>
      <c r="C1729" s="237" t="s">
        <v>631</v>
      </c>
      <c r="D1729" s="224"/>
      <c r="E1729" s="220" t="s">
        <v>1342</v>
      </c>
      <c r="F1729" s="221" t="s">
        <v>1348</v>
      </c>
      <c r="G1729" s="222" t="str">
        <f t="shared" si="26"/>
        <v>Folder, Folder, Legal Size, Brown</v>
      </c>
      <c r="H1729" s="223"/>
      <c r="I1729" s="253">
        <v>4</v>
      </c>
      <c r="J1729" s="254" t="s">
        <v>44</v>
      </c>
      <c r="K1729" s="261">
        <v>10</v>
      </c>
      <c r="L1729" s="256">
        <f>Table260616263656667686970717273747577787980818283757_34[[#This Row],[unit Price]]*Table260616263656667686970717273747577787980818283757_34[[#This Row],[TOTAL QUANTITY
(2021 Proposal)]]</f>
        <v>40</v>
      </c>
      <c r="M1729" s="257">
        <v>4</v>
      </c>
      <c r="N1729" s="258">
        <v>40</v>
      </c>
      <c r="O1729" s="259"/>
      <c r="P1729" s="260" t="s">
        <v>55</v>
      </c>
      <c r="Q1729" s="288"/>
      <c r="R1729" s="258" t="s">
        <v>55</v>
      </c>
      <c r="S1729" s="259"/>
      <c r="T1729" s="289" t="s">
        <v>55</v>
      </c>
      <c r="U1729" s="290"/>
      <c r="V1729" s="291"/>
    </row>
    <row r="1730" spans="1:22">
      <c r="A1730" s="216" t="s">
        <v>73</v>
      </c>
      <c r="B1730" s="312">
        <v>1040401000</v>
      </c>
      <c r="C1730" s="237" t="s">
        <v>631</v>
      </c>
      <c r="D1730" s="224"/>
      <c r="E1730" s="220" t="s">
        <v>1342</v>
      </c>
      <c r="F1730" s="221" t="s">
        <v>1348</v>
      </c>
      <c r="G1730" s="222" t="str">
        <f t="shared" si="26"/>
        <v>Folder, Folder, Legal Size, Brown</v>
      </c>
      <c r="H1730" s="223"/>
      <c r="I1730" s="253">
        <v>100</v>
      </c>
      <c r="J1730" s="254" t="s">
        <v>44</v>
      </c>
      <c r="K1730" s="261">
        <v>10</v>
      </c>
      <c r="L1730" s="256">
        <f>Table260616263656667686970717273747577787980818283757_34[[#This Row],[unit Price]]*Table260616263656667686970717273747577787980818283757_34[[#This Row],[TOTAL QUANTITY
(2021 Proposal)]]</f>
        <v>1000</v>
      </c>
      <c r="M1730" s="257">
        <v>50</v>
      </c>
      <c r="N1730" s="258">
        <v>500</v>
      </c>
      <c r="O1730" s="259"/>
      <c r="P1730" s="260" t="s">
        <v>55</v>
      </c>
      <c r="Q1730" s="288">
        <v>50</v>
      </c>
      <c r="R1730" s="258">
        <v>500</v>
      </c>
      <c r="S1730" s="259"/>
      <c r="T1730" s="289" t="s">
        <v>55</v>
      </c>
      <c r="U1730" s="290"/>
      <c r="V1730" s="291"/>
    </row>
    <row r="1731" spans="1:22" ht="24">
      <c r="A1731" s="216" t="s">
        <v>50</v>
      </c>
      <c r="B1731" s="312">
        <v>1040401000</v>
      </c>
      <c r="C1731" s="237" t="s">
        <v>631</v>
      </c>
      <c r="D1731" s="224"/>
      <c r="E1731" s="220" t="s">
        <v>1349</v>
      </c>
      <c r="F1731" s="221" t="s">
        <v>1350</v>
      </c>
      <c r="G1731" s="222" t="str">
        <f t="shared" si="26"/>
        <v>Furniture Cleaner, Furniture Cleaner, aerosol type, 300ml min per can</v>
      </c>
      <c r="H1731" s="223"/>
      <c r="I1731" s="253">
        <v>2</v>
      </c>
      <c r="J1731" s="254" t="s">
        <v>910</v>
      </c>
      <c r="K1731" s="261">
        <v>116</v>
      </c>
      <c r="L1731" s="256">
        <f>Table260616263656667686970717273747577787980818283757_34[[#This Row],[unit Price]]*Table260616263656667686970717273747577787980818283757_34[[#This Row],[TOTAL QUANTITY
(2021 Proposal)]]</f>
        <v>232</v>
      </c>
      <c r="M1731" s="257">
        <v>2</v>
      </c>
      <c r="N1731" s="258">
        <v>232</v>
      </c>
      <c r="O1731" s="259"/>
      <c r="P1731" s="260" t="s">
        <v>55</v>
      </c>
      <c r="Q1731" s="288"/>
      <c r="R1731" s="258" t="s">
        <v>55</v>
      </c>
      <c r="S1731" s="259"/>
      <c r="T1731" s="289" t="s">
        <v>55</v>
      </c>
      <c r="U1731" s="290"/>
      <c r="V1731" s="291"/>
    </row>
    <row r="1732" spans="1:22" ht="24">
      <c r="A1732" s="216" t="s">
        <v>61</v>
      </c>
      <c r="B1732" s="312">
        <v>1040401000</v>
      </c>
      <c r="C1732" s="237" t="s">
        <v>631</v>
      </c>
      <c r="D1732" s="224"/>
      <c r="E1732" s="220" t="s">
        <v>1349</v>
      </c>
      <c r="F1732" s="221" t="s">
        <v>1350</v>
      </c>
      <c r="G1732" s="222" t="str">
        <f t="shared" si="26"/>
        <v>Furniture Cleaner, Furniture Cleaner, aerosol type, 300ml min per can</v>
      </c>
      <c r="H1732" s="223"/>
      <c r="I1732" s="253">
        <v>1</v>
      </c>
      <c r="J1732" s="262" t="s">
        <v>910</v>
      </c>
      <c r="K1732" s="263">
        <v>116</v>
      </c>
      <c r="L1732" s="256">
        <f>Table260616263656667686970717273747577787980818283757_34[[#This Row],[unit Price]]*Table260616263656667686970717273747577787980818283757_34[[#This Row],[TOTAL QUANTITY
(2021 Proposal)]]</f>
        <v>116</v>
      </c>
      <c r="M1732" s="266">
        <v>1</v>
      </c>
      <c r="N1732" s="258">
        <v>116</v>
      </c>
      <c r="O1732" s="267"/>
      <c r="P1732" s="260" t="s">
        <v>55</v>
      </c>
      <c r="Q1732" s="294"/>
      <c r="R1732" s="258" t="s">
        <v>55</v>
      </c>
      <c r="S1732" s="309"/>
      <c r="T1732" s="289" t="s">
        <v>55</v>
      </c>
      <c r="U1732" s="290"/>
      <c r="V1732" s="291"/>
    </row>
    <row r="1733" spans="1:22" ht="24">
      <c r="A1733" s="216" t="s">
        <v>522</v>
      </c>
      <c r="B1733" s="312">
        <v>1040401000</v>
      </c>
      <c r="C1733" s="237" t="s">
        <v>631</v>
      </c>
      <c r="D1733" s="224"/>
      <c r="E1733" s="220" t="s">
        <v>1349</v>
      </c>
      <c r="F1733" s="221" t="s">
        <v>1350</v>
      </c>
      <c r="G1733" s="222" t="str">
        <f t="shared" si="26"/>
        <v>Furniture Cleaner, Furniture Cleaner, aerosol type, 300ml min per can</v>
      </c>
      <c r="H1733" s="223"/>
      <c r="I1733" s="253">
        <v>10</v>
      </c>
      <c r="J1733" s="254" t="s">
        <v>910</v>
      </c>
      <c r="K1733" s="261">
        <v>116</v>
      </c>
      <c r="L1733" s="256">
        <f>Table260616263656667686970717273747577787980818283757_34[[#This Row],[unit Price]]*Table260616263656667686970717273747577787980818283757_34[[#This Row],[TOTAL QUANTITY
(2021 Proposal)]]</f>
        <v>1160</v>
      </c>
      <c r="M1733" s="257">
        <v>5</v>
      </c>
      <c r="N1733" s="258">
        <v>580</v>
      </c>
      <c r="O1733" s="259">
        <v>3</v>
      </c>
      <c r="P1733" s="260">
        <v>348</v>
      </c>
      <c r="Q1733" s="288">
        <v>1</v>
      </c>
      <c r="R1733" s="258">
        <v>116</v>
      </c>
      <c r="S1733" s="259">
        <v>1</v>
      </c>
      <c r="T1733" s="289">
        <v>116</v>
      </c>
      <c r="U1733" s="290"/>
      <c r="V1733" s="291"/>
    </row>
    <row r="1734" spans="1:22" ht="24">
      <c r="A1734" s="216" t="s">
        <v>69</v>
      </c>
      <c r="B1734" s="312">
        <v>1040401000</v>
      </c>
      <c r="C1734" s="237" t="s">
        <v>631</v>
      </c>
      <c r="D1734" s="224"/>
      <c r="E1734" s="220" t="s">
        <v>1349</v>
      </c>
      <c r="F1734" s="221" t="s">
        <v>1350</v>
      </c>
      <c r="G1734" s="222" t="str">
        <f t="shared" si="26"/>
        <v>Furniture Cleaner, Furniture Cleaner, aerosol type, 300ml min per can</v>
      </c>
      <c r="H1734" s="223"/>
      <c r="I1734" s="253">
        <v>4</v>
      </c>
      <c r="J1734" s="254" t="s">
        <v>910</v>
      </c>
      <c r="K1734" s="261">
        <v>116</v>
      </c>
      <c r="L1734" s="256">
        <f>Table260616263656667686970717273747577787980818283757_34[[#This Row],[unit Price]]*Table260616263656667686970717273747577787980818283757_34[[#This Row],[TOTAL QUANTITY
(2021 Proposal)]]</f>
        <v>464</v>
      </c>
      <c r="M1734" s="257">
        <v>4</v>
      </c>
      <c r="N1734" s="258">
        <v>464</v>
      </c>
      <c r="O1734" s="259"/>
      <c r="P1734" s="260" t="s">
        <v>55</v>
      </c>
      <c r="Q1734" s="288"/>
      <c r="R1734" s="258" t="s">
        <v>55</v>
      </c>
      <c r="S1734" s="259"/>
      <c r="T1734" s="289" t="s">
        <v>55</v>
      </c>
      <c r="U1734" s="290"/>
      <c r="V1734" s="291"/>
    </row>
    <row r="1735" spans="1:22">
      <c r="A1735" s="216" t="s">
        <v>50</v>
      </c>
      <c r="B1735" s="312">
        <v>1040401000</v>
      </c>
      <c r="C1735" s="237" t="s">
        <v>631</v>
      </c>
      <c r="D1735" s="224"/>
      <c r="E1735" s="220" t="s">
        <v>1351</v>
      </c>
      <c r="F1735" s="221" t="s">
        <v>1352</v>
      </c>
      <c r="G1735" s="222" t="str">
        <f t="shared" si="26"/>
        <v>Glue, Glue, All-purpose, 200 gms</v>
      </c>
      <c r="H1735" s="223"/>
      <c r="I1735" s="253">
        <v>2</v>
      </c>
      <c r="J1735" s="254" t="s">
        <v>44</v>
      </c>
      <c r="K1735" s="261">
        <v>55</v>
      </c>
      <c r="L1735" s="256">
        <f>Table260616263656667686970717273747577787980818283757_34[[#This Row],[unit Price]]*Table260616263656667686970717273747577787980818283757_34[[#This Row],[TOTAL QUANTITY
(2021 Proposal)]]</f>
        <v>110</v>
      </c>
      <c r="M1735" s="257">
        <v>2</v>
      </c>
      <c r="N1735" s="258">
        <v>110</v>
      </c>
      <c r="O1735" s="259"/>
      <c r="P1735" s="260" t="s">
        <v>55</v>
      </c>
      <c r="Q1735" s="288"/>
      <c r="R1735" s="258" t="s">
        <v>55</v>
      </c>
      <c r="S1735" s="259"/>
      <c r="T1735" s="289" t="s">
        <v>55</v>
      </c>
      <c r="U1735" s="290"/>
      <c r="V1735" s="291"/>
    </row>
    <row r="1736" spans="1:22">
      <c r="A1736" s="216" t="s">
        <v>56</v>
      </c>
      <c r="B1736" s="312">
        <v>1040401000</v>
      </c>
      <c r="C1736" s="237" t="s">
        <v>631</v>
      </c>
      <c r="D1736" s="224"/>
      <c r="E1736" s="220" t="s">
        <v>1351</v>
      </c>
      <c r="F1736" s="221" t="s">
        <v>1352</v>
      </c>
      <c r="G1736" s="222" t="str">
        <f t="shared" si="26"/>
        <v>Glue, Glue, All-purpose, 200 gms</v>
      </c>
      <c r="H1736" s="223"/>
      <c r="I1736" s="253">
        <v>4</v>
      </c>
      <c r="J1736" s="254" t="s">
        <v>44</v>
      </c>
      <c r="K1736" s="261">
        <v>55</v>
      </c>
      <c r="L1736" s="256">
        <f>Table260616263656667686970717273747577787980818283757_34[[#This Row],[unit Price]]*Table260616263656667686970717273747577787980818283757_34[[#This Row],[TOTAL QUANTITY
(2021 Proposal)]]</f>
        <v>220</v>
      </c>
      <c r="M1736" s="257">
        <v>1</v>
      </c>
      <c r="N1736" s="258">
        <v>55</v>
      </c>
      <c r="O1736" s="259">
        <v>1</v>
      </c>
      <c r="P1736" s="260">
        <v>55</v>
      </c>
      <c r="Q1736" s="288">
        <v>1</v>
      </c>
      <c r="R1736" s="258">
        <v>55</v>
      </c>
      <c r="S1736" s="259">
        <v>1</v>
      </c>
      <c r="T1736" s="289">
        <v>55</v>
      </c>
      <c r="U1736" s="290"/>
      <c r="V1736" s="291"/>
    </row>
    <row r="1737" spans="1:22">
      <c r="A1737" s="216" t="s">
        <v>58</v>
      </c>
      <c r="B1737" s="312">
        <v>1040401000</v>
      </c>
      <c r="C1737" s="237" t="s">
        <v>631</v>
      </c>
      <c r="D1737" s="224"/>
      <c r="E1737" s="220" t="s">
        <v>1351</v>
      </c>
      <c r="F1737" s="221" t="s">
        <v>1352</v>
      </c>
      <c r="G1737" s="222" t="str">
        <f t="shared" si="26"/>
        <v>Glue, Glue, All-purpose, 200 gms</v>
      </c>
      <c r="H1737" s="223"/>
      <c r="I1737" s="253">
        <v>4</v>
      </c>
      <c r="J1737" s="254" t="s">
        <v>44</v>
      </c>
      <c r="K1737" s="261">
        <v>55</v>
      </c>
      <c r="L1737" s="256">
        <f>Table260616263656667686970717273747577787980818283757_34[[#This Row],[unit Price]]*Table260616263656667686970717273747577787980818283757_34[[#This Row],[TOTAL QUANTITY
(2021 Proposal)]]</f>
        <v>220</v>
      </c>
      <c r="M1737" s="257">
        <v>1</v>
      </c>
      <c r="N1737" s="258">
        <v>55</v>
      </c>
      <c r="O1737" s="259">
        <v>0</v>
      </c>
      <c r="P1737" s="260">
        <v>0</v>
      </c>
      <c r="Q1737" s="288">
        <v>1</v>
      </c>
      <c r="R1737" s="258">
        <v>55</v>
      </c>
      <c r="S1737" s="259"/>
      <c r="T1737" s="289" t="s">
        <v>55</v>
      </c>
      <c r="U1737" s="290"/>
      <c r="V1737" s="291"/>
    </row>
    <row r="1738" spans="1:22">
      <c r="A1738" s="216" t="s">
        <v>59</v>
      </c>
      <c r="B1738" s="312">
        <v>1040401000</v>
      </c>
      <c r="C1738" s="237" t="s">
        <v>631</v>
      </c>
      <c r="D1738" s="224"/>
      <c r="E1738" s="220" t="s">
        <v>1351</v>
      </c>
      <c r="F1738" s="221" t="s">
        <v>1352</v>
      </c>
      <c r="G1738" s="222" t="str">
        <f t="shared" si="26"/>
        <v>Glue, Glue, All-purpose, 200 gms</v>
      </c>
      <c r="H1738" s="223"/>
      <c r="I1738" s="253">
        <v>4</v>
      </c>
      <c r="J1738" s="262" t="s">
        <v>44</v>
      </c>
      <c r="K1738" s="263">
        <v>55</v>
      </c>
      <c r="L1738" s="256">
        <f>Table260616263656667686970717273747577787980818283757_34[[#This Row],[unit Price]]*Table260616263656667686970717273747577787980818283757_34[[#This Row],[TOTAL QUANTITY
(2021 Proposal)]]</f>
        <v>220</v>
      </c>
      <c r="M1738" s="264">
        <v>1</v>
      </c>
      <c r="N1738" s="258">
        <v>55</v>
      </c>
      <c r="O1738" s="265">
        <v>1</v>
      </c>
      <c r="P1738" s="260">
        <v>55</v>
      </c>
      <c r="Q1738" s="292">
        <v>2</v>
      </c>
      <c r="R1738" s="258">
        <v>110</v>
      </c>
      <c r="S1738" s="293"/>
      <c r="T1738" s="289" t="s">
        <v>55</v>
      </c>
      <c r="U1738" s="290"/>
      <c r="V1738" s="291"/>
    </row>
    <row r="1739" spans="1:22">
      <c r="A1739" s="216" t="s">
        <v>61</v>
      </c>
      <c r="B1739" s="312">
        <v>1040401000</v>
      </c>
      <c r="C1739" s="237" t="s">
        <v>631</v>
      </c>
      <c r="D1739" s="224"/>
      <c r="E1739" s="220" t="s">
        <v>1351</v>
      </c>
      <c r="F1739" s="221" t="s">
        <v>1352</v>
      </c>
      <c r="G1739" s="222" t="str">
        <f t="shared" si="26"/>
        <v>Glue, Glue, All-purpose, 200 gms</v>
      </c>
      <c r="H1739" s="223"/>
      <c r="I1739" s="253">
        <v>1</v>
      </c>
      <c r="J1739" s="262" t="s">
        <v>44</v>
      </c>
      <c r="K1739" s="263">
        <v>55</v>
      </c>
      <c r="L1739" s="256">
        <f>Table260616263656667686970717273747577787980818283757_34[[#This Row],[unit Price]]*Table260616263656667686970717273747577787980818283757_34[[#This Row],[TOTAL QUANTITY
(2021 Proposal)]]</f>
        <v>55</v>
      </c>
      <c r="M1739" s="266">
        <v>1</v>
      </c>
      <c r="N1739" s="258">
        <v>55</v>
      </c>
      <c r="O1739" s="267"/>
      <c r="P1739" s="260" t="s">
        <v>55</v>
      </c>
      <c r="Q1739" s="294"/>
      <c r="R1739" s="258" t="s">
        <v>55</v>
      </c>
      <c r="S1739" s="309"/>
      <c r="T1739" s="289" t="s">
        <v>55</v>
      </c>
      <c r="U1739" s="290"/>
      <c r="V1739" s="291"/>
    </row>
    <row r="1740" spans="1:22">
      <c r="A1740" s="216" t="s">
        <v>65</v>
      </c>
      <c r="B1740" s="312">
        <v>1040401000</v>
      </c>
      <c r="C1740" s="237" t="s">
        <v>631</v>
      </c>
      <c r="D1740" s="224"/>
      <c r="E1740" s="220" t="s">
        <v>1351</v>
      </c>
      <c r="F1740" s="221" t="s">
        <v>1352</v>
      </c>
      <c r="G1740" s="222" t="str">
        <f t="shared" ref="G1740:G1803" si="27">CONCATENATE(E1740,", ",F1740,)</f>
        <v>Glue, Glue, All-purpose, 200 gms</v>
      </c>
      <c r="H1740" s="223"/>
      <c r="I1740" s="253">
        <v>2</v>
      </c>
      <c r="J1740" s="254" t="s">
        <v>44</v>
      </c>
      <c r="K1740" s="261">
        <v>55</v>
      </c>
      <c r="L1740" s="256">
        <f>Table260616263656667686970717273747577787980818283757_34[[#This Row],[unit Price]]*Table260616263656667686970717273747577787980818283757_34[[#This Row],[TOTAL QUANTITY
(2021 Proposal)]]</f>
        <v>110</v>
      </c>
      <c r="M1740" s="257">
        <v>2</v>
      </c>
      <c r="N1740" s="258">
        <v>110</v>
      </c>
      <c r="O1740" s="259"/>
      <c r="P1740" s="260" t="s">
        <v>55</v>
      </c>
      <c r="Q1740" s="288"/>
      <c r="R1740" s="258" t="s">
        <v>55</v>
      </c>
      <c r="S1740" s="259"/>
      <c r="T1740" s="289" t="s">
        <v>55</v>
      </c>
      <c r="U1740" s="290"/>
      <c r="V1740" s="291"/>
    </row>
    <row r="1741" spans="1:22">
      <c r="A1741" s="216" t="s">
        <v>66</v>
      </c>
      <c r="B1741" s="312">
        <v>1040401000</v>
      </c>
      <c r="C1741" s="237" t="s">
        <v>631</v>
      </c>
      <c r="D1741" s="224"/>
      <c r="E1741" s="220" t="s">
        <v>1351</v>
      </c>
      <c r="F1741" s="221" t="s">
        <v>1352</v>
      </c>
      <c r="G1741" s="222" t="str">
        <f t="shared" si="27"/>
        <v>Glue, Glue, All-purpose, 200 gms</v>
      </c>
      <c r="H1741" s="223">
        <v>1</v>
      </c>
      <c r="I1741" s="253">
        <v>2</v>
      </c>
      <c r="J1741" s="254" t="s">
        <v>44</v>
      </c>
      <c r="K1741" s="261">
        <v>55</v>
      </c>
      <c r="L1741" s="256">
        <f>Table260616263656667686970717273747577787980818283757_34[[#This Row],[unit Price]]*Table260616263656667686970717273747577787980818283757_34[[#This Row],[TOTAL QUANTITY
(2021 Proposal)]]</f>
        <v>110</v>
      </c>
      <c r="M1741" s="257">
        <v>1</v>
      </c>
      <c r="N1741" s="258">
        <v>55</v>
      </c>
      <c r="O1741" s="259"/>
      <c r="P1741" s="260" t="s">
        <v>55</v>
      </c>
      <c r="Q1741" s="288">
        <v>1</v>
      </c>
      <c r="R1741" s="258">
        <v>55</v>
      </c>
      <c r="S1741" s="259"/>
      <c r="T1741" s="289" t="s">
        <v>55</v>
      </c>
      <c r="U1741" s="290"/>
      <c r="V1741" s="291"/>
    </row>
    <row r="1742" spans="1:22">
      <c r="A1742" s="216" t="s">
        <v>533</v>
      </c>
      <c r="B1742" s="312">
        <v>1040401000</v>
      </c>
      <c r="C1742" s="237" t="s">
        <v>631</v>
      </c>
      <c r="D1742" s="224"/>
      <c r="E1742" s="220" t="s">
        <v>1351</v>
      </c>
      <c r="F1742" s="221" t="s">
        <v>1352</v>
      </c>
      <c r="G1742" s="222" t="str">
        <f t="shared" si="27"/>
        <v>Glue, Glue, All-purpose, 200 gms</v>
      </c>
      <c r="H1742" s="223"/>
      <c r="I1742" s="253">
        <v>4</v>
      </c>
      <c r="J1742" s="254" t="s">
        <v>44</v>
      </c>
      <c r="K1742" s="261">
        <v>55</v>
      </c>
      <c r="L1742" s="256">
        <f>Table260616263656667686970717273747577787980818283757_34[[#This Row],[unit Price]]*Table260616263656667686970717273747577787980818283757_34[[#This Row],[TOTAL QUANTITY
(2021 Proposal)]]</f>
        <v>220</v>
      </c>
      <c r="M1742" s="257">
        <v>2</v>
      </c>
      <c r="N1742" s="258">
        <v>110</v>
      </c>
      <c r="O1742" s="259"/>
      <c r="P1742" s="260" t="s">
        <v>55</v>
      </c>
      <c r="Q1742" s="288">
        <v>2</v>
      </c>
      <c r="R1742" s="258">
        <v>110</v>
      </c>
      <c r="S1742" s="259"/>
      <c r="T1742" s="289" t="s">
        <v>55</v>
      </c>
      <c r="U1742" s="290"/>
      <c r="V1742" s="291"/>
    </row>
    <row r="1743" spans="1:22">
      <c r="A1743" s="216" t="s">
        <v>69</v>
      </c>
      <c r="B1743" s="312">
        <v>1040401000</v>
      </c>
      <c r="C1743" s="237" t="s">
        <v>631</v>
      </c>
      <c r="D1743" s="224"/>
      <c r="E1743" s="220" t="s">
        <v>1351</v>
      </c>
      <c r="F1743" s="221" t="s">
        <v>1352</v>
      </c>
      <c r="G1743" s="222" t="str">
        <f t="shared" si="27"/>
        <v>Glue, Glue, All-purpose, 200 gms</v>
      </c>
      <c r="H1743" s="223"/>
      <c r="I1743" s="253">
        <v>2</v>
      </c>
      <c r="J1743" s="254" t="s">
        <v>44</v>
      </c>
      <c r="K1743" s="261">
        <v>55</v>
      </c>
      <c r="L1743" s="256">
        <f>Table260616263656667686970717273747577787980818283757_34[[#This Row],[unit Price]]*Table260616263656667686970717273747577787980818283757_34[[#This Row],[TOTAL QUANTITY
(2021 Proposal)]]</f>
        <v>110</v>
      </c>
      <c r="M1743" s="257">
        <v>2</v>
      </c>
      <c r="N1743" s="258">
        <v>110</v>
      </c>
      <c r="O1743" s="259"/>
      <c r="P1743" s="260" t="s">
        <v>55</v>
      </c>
      <c r="Q1743" s="288"/>
      <c r="R1743" s="258" t="s">
        <v>55</v>
      </c>
      <c r="S1743" s="259"/>
      <c r="T1743" s="289" t="s">
        <v>55</v>
      </c>
      <c r="U1743" s="290"/>
      <c r="V1743" s="291"/>
    </row>
    <row r="1744" spans="1:22">
      <c r="A1744" s="216" t="s">
        <v>33</v>
      </c>
      <c r="B1744" s="312">
        <v>1040401000</v>
      </c>
      <c r="C1744" s="237" t="s">
        <v>631</v>
      </c>
      <c r="D1744" s="224"/>
      <c r="E1744" s="220" t="s">
        <v>1351</v>
      </c>
      <c r="F1744" s="221" t="s">
        <v>1352</v>
      </c>
      <c r="G1744" s="222" t="str">
        <f t="shared" si="27"/>
        <v>Glue, Glue, All-purpose, 200 gms</v>
      </c>
      <c r="H1744" s="223"/>
      <c r="I1744" s="253">
        <v>2</v>
      </c>
      <c r="J1744" s="254" t="s">
        <v>44</v>
      </c>
      <c r="K1744" s="261">
        <v>55</v>
      </c>
      <c r="L1744" s="256">
        <f>Table260616263656667686970717273747577787980818283757_34[[#This Row],[unit Price]]*Table260616263656667686970717273747577787980818283757_34[[#This Row],[TOTAL QUANTITY
(2021 Proposal)]]</f>
        <v>110</v>
      </c>
      <c r="M1744" s="257">
        <v>2</v>
      </c>
      <c r="N1744" s="258">
        <v>110</v>
      </c>
      <c r="O1744" s="259"/>
      <c r="P1744" s="260" t="s">
        <v>55</v>
      </c>
      <c r="Q1744" s="288"/>
      <c r="R1744" s="258" t="s">
        <v>55</v>
      </c>
      <c r="S1744" s="259"/>
      <c r="T1744" s="289" t="s">
        <v>55</v>
      </c>
      <c r="U1744" s="290"/>
      <c r="V1744" s="291"/>
    </row>
    <row r="1745" spans="1:22">
      <c r="A1745" s="231" t="s">
        <v>74</v>
      </c>
      <c r="B1745" s="230">
        <v>1040401000</v>
      </c>
      <c r="C1745" s="307" t="s">
        <v>631</v>
      </c>
      <c r="D1745" s="233"/>
      <c r="E1745" s="305" t="s">
        <v>1351</v>
      </c>
      <c r="F1745" s="306" t="s">
        <v>1352</v>
      </c>
      <c r="G1745" s="222" t="str">
        <f t="shared" si="27"/>
        <v>Glue, Glue, All-purpose, 200 gms</v>
      </c>
      <c r="H1745" s="236"/>
      <c r="I1745" s="273">
        <v>10</v>
      </c>
      <c r="J1745" s="274" t="s">
        <v>44</v>
      </c>
      <c r="K1745" s="275">
        <v>55</v>
      </c>
      <c r="L1745" s="256">
        <f>Table260616263656667686970717273747577787980818283757_34[[#This Row],[unit Price]]*Table260616263656667686970717273747577787980818283757_34[[#This Row],[TOTAL QUANTITY
(2021 Proposal)]]</f>
        <v>550</v>
      </c>
      <c r="M1745" s="276">
        <v>2</v>
      </c>
      <c r="N1745" s="277">
        <v>110</v>
      </c>
      <c r="O1745" s="278">
        <v>3</v>
      </c>
      <c r="P1745" s="279">
        <v>165</v>
      </c>
      <c r="Q1745" s="297">
        <v>3</v>
      </c>
      <c r="R1745" s="277">
        <v>165</v>
      </c>
      <c r="S1745" s="278">
        <v>2</v>
      </c>
      <c r="T1745" s="298">
        <v>110</v>
      </c>
      <c r="U1745" s="299"/>
      <c r="V1745" s="300"/>
    </row>
    <row r="1746" spans="1:22">
      <c r="A1746" s="216" t="s">
        <v>57</v>
      </c>
      <c r="B1746" s="312">
        <v>1040401000</v>
      </c>
      <c r="C1746" s="237" t="s">
        <v>631</v>
      </c>
      <c r="D1746" s="224"/>
      <c r="E1746" s="220" t="s">
        <v>1351</v>
      </c>
      <c r="F1746" s="221" t="s">
        <v>1353</v>
      </c>
      <c r="G1746" s="222" t="str">
        <f t="shared" si="27"/>
        <v>Glue, Glue, Medium size</v>
      </c>
      <c r="H1746" s="223">
        <v>0</v>
      </c>
      <c r="I1746" s="253">
        <v>3</v>
      </c>
      <c r="J1746" s="254" t="s">
        <v>640</v>
      </c>
      <c r="K1746" s="261">
        <v>50</v>
      </c>
      <c r="L1746" s="256">
        <f>Table260616263656667686970717273747577787980818283757_34[[#This Row],[unit Price]]*Table260616263656667686970717273747577787980818283757_34[[#This Row],[TOTAL QUANTITY
(2021 Proposal)]]</f>
        <v>150</v>
      </c>
      <c r="M1746" s="257">
        <v>3</v>
      </c>
      <c r="N1746" s="258">
        <v>150</v>
      </c>
      <c r="O1746" s="259"/>
      <c r="P1746" s="260" t="s">
        <v>55</v>
      </c>
      <c r="Q1746" s="288"/>
      <c r="R1746" s="258" t="s">
        <v>55</v>
      </c>
      <c r="S1746" s="259"/>
      <c r="T1746" s="289" t="s">
        <v>55</v>
      </c>
      <c r="U1746" s="290"/>
      <c r="V1746" s="291"/>
    </row>
    <row r="1747" spans="1:22">
      <c r="A1747" s="216" t="s">
        <v>63</v>
      </c>
      <c r="B1747" s="312">
        <v>1040401000</v>
      </c>
      <c r="C1747" s="237" t="s">
        <v>631</v>
      </c>
      <c r="D1747" s="224"/>
      <c r="E1747" s="220" t="s">
        <v>1351</v>
      </c>
      <c r="F1747" s="221" t="s">
        <v>1353</v>
      </c>
      <c r="G1747" s="222" t="str">
        <f t="shared" si="27"/>
        <v>Glue, Glue, Medium size</v>
      </c>
      <c r="H1747" s="227"/>
      <c r="I1747" s="268">
        <v>4</v>
      </c>
      <c r="J1747" s="269" t="s">
        <v>640</v>
      </c>
      <c r="K1747" s="270">
        <v>50</v>
      </c>
      <c r="L1747" s="256">
        <f>Table260616263656667686970717273747577787980818283757_34[[#This Row],[unit Price]]*Table260616263656667686970717273747577787980818283757_34[[#This Row],[TOTAL QUANTITY
(2021 Proposal)]]</f>
        <v>200</v>
      </c>
      <c r="M1747" s="271">
        <v>1</v>
      </c>
      <c r="N1747" s="258">
        <v>50</v>
      </c>
      <c r="O1747" s="272">
        <v>1</v>
      </c>
      <c r="P1747" s="260">
        <v>50</v>
      </c>
      <c r="Q1747" s="296">
        <v>1</v>
      </c>
      <c r="R1747" s="258">
        <v>50</v>
      </c>
      <c r="S1747" s="272">
        <v>1</v>
      </c>
      <c r="T1747" s="289">
        <v>50</v>
      </c>
      <c r="U1747" s="290"/>
      <c r="V1747" s="291"/>
    </row>
    <row r="1748" spans="1:22">
      <c r="A1748" s="216" t="s">
        <v>64</v>
      </c>
      <c r="B1748" s="312">
        <v>1040401000</v>
      </c>
      <c r="C1748" s="237" t="s">
        <v>631</v>
      </c>
      <c r="D1748" s="224"/>
      <c r="E1748" s="220" t="s">
        <v>1351</v>
      </c>
      <c r="F1748" s="221" t="s">
        <v>1353</v>
      </c>
      <c r="G1748" s="222" t="str">
        <f t="shared" si="27"/>
        <v>Glue, Glue, Medium size</v>
      </c>
      <c r="H1748" s="223"/>
      <c r="I1748" s="253">
        <v>10</v>
      </c>
      <c r="J1748" s="262" t="s">
        <v>640</v>
      </c>
      <c r="K1748" s="263">
        <v>50</v>
      </c>
      <c r="L1748" s="256">
        <f>Table260616263656667686970717273747577787980818283757_34[[#This Row],[unit Price]]*Table260616263656667686970717273747577787980818283757_34[[#This Row],[TOTAL QUANTITY
(2021 Proposal)]]</f>
        <v>500</v>
      </c>
      <c r="M1748" s="257">
        <v>3</v>
      </c>
      <c r="N1748" s="258">
        <v>150</v>
      </c>
      <c r="O1748" s="259">
        <v>3</v>
      </c>
      <c r="P1748" s="260">
        <v>150</v>
      </c>
      <c r="Q1748" s="288">
        <v>3</v>
      </c>
      <c r="R1748" s="258">
        <v>150</v>
      </c>
      <c r="S1748" s="259">
        <v>1</v>
      </c>
      <c r="T1748" s="289">
        <v>50</v>
      </c>
      <c r="U1748" s="290"/>
      <c r="V1748" s="291"/>
    </row>
    <row r="1749" spans="1:22">
      <c r="A1749" s="216" t="s">
        <v>73</v>
      </c>
      <c r="B1749" s="312">
        <v>1040401000</v>
      </c>
      <c r="C1749" s="237" t="s">
        <v>631</v>
      </c>
      <c r="D1749" s="224"/>
      <c r="E1749" s="220" t="s">
        <v>1351</v>
      </c>
      <c r="F1749" s="221" t="s">
        <v>1353</v>
      </c>
      <c r="G1749" s="222" t="str">
        <f t="shared" si="27"/>
        <v>Glue, Glue, Medium size</v>
      </c>
      <c r="H1749" s="223"/>
      <c r="I1749" s="253">
        <v>4</v>
      </c>
      <c r="J1749" s="254" t="s">
        <v>640</v>
      </c>
      <c r="K1749" s="261">
        <v>50</v>
      </c>
      <c r="L1749" s="256">
        <f>Table260616263656667686970717273747577787980818283757_34[[#This Row],[unit Price]]*Table260616263656667686970717273747577787980818283757_34[[#This Row],[TOTAL QUANTITY
(2021 Proposal)]]</f>
        <v>200</v>
      </c>
      <c r="M1749" s="257">
        <v>2</v>
      </c>
      <c r="N1749" s="258">
        <v>100</v>
      </c>
      <c r="O1749" s="259"/>
      <c r="P1749" s="260" t="s">
        <v>55</v>
      </c>
      <c r="Q1749" s="288">
        <v>2</v>
      </c>
      <c r="R1749" s="258">
        <v>100</v>
      </c>
      <c r="S1749" s="259"/>
      <c r="T1749" s="289" t="s">
        <v>55</v>
      </c>
      <c r="U1749" s="290"/>
      <c r="V1749" s="291"/>
    </row>
    <row r="1750" spans="1:22">
      <c r="A1750" s="216" t="s">
        <v>50</v>
      </c>
      <c r="B1750" s="312">
        <v>1040401000</v>
      </c>
      <c r="C1750" s="237" t="s">
        <v>631</v>
      </c>
      <c r="D1750" s="224"/>
      <c r="E1750" s="220" t="s">
        <v>1354</v>
      </c>
      <c r="F1750" s="221" t="s">
        <v>1354</v>
      </c>
      <c r="G1750" s="222" t="str">
        <f t="shared" si="27"/>
        <v>Highlighter, Highlighter</v>
      </c>
      <c r="H1750" s="223"/>
      <c r="I1750" s="253">
        <v>4</v>
      </c>
      <c r="J1750" s="254" t="s">
        <v>44</v>
      </c>
      <c r="K1750" s="261">
        <v>25</v>
      </c>
      <c r="L1750" s="256">
        <f>Table260616263656667686970717273747577787980818283757_34[[#This Row],[unit Price]]*Table260616263656667686970717273747577787980818283757_34[[#This Row],[TOTAL QUANTITY
(2021 Proposal)]]</f>
        <v>100</v>
      </c>
      <c r="M1750" s="257">
        <v>4</v>
      </c>
      <c r="N1750" s="258">
        <v>100</v>
      </c>
      <c r="O1750" s="259"/>
      <c r="P1750" s="260" t="s">
        <v>55</v>
      </c>
      <c r="Q1750" s="288"/>
      <c r="R1750" s="258" t="s">
        <v>55</v>
      </c>
      <c r="S1750" s="259"/>
      <c r="T1750" s="289" t="s">
        <v>55</v>
      </c>
      <c r="U1750" s="290"/>
      <c r="V1750" s="291"/>
    </row>
    <row r="1751" spans="1:22">
      <c r="A1751" s="216" t="s">
        <v>56</v>
      </c>
      <c r="B1751" s="312">
        <v>1040401000</v>
      </c>
      <c r="C1751" s="237" t="s">
        <v>631</v>
      </c>
      <c r="D1751" s="224"/>
      <c r="E1751" s="220" t="s">
        <v>1354</v>
      </c>
      <c r="F1751" s="221" t="s">
        <v>1354</v>
      </c>
      <c r="G1751" s="222" t="str">
        <f t="shared" si="27"/>
        <v>Highlighter, Highlighter</v>
      </c>
      <c r="H1751" s="223"/>
      <c r="I1751" s="253">
        <v>2</v>
      </c>
      <c r="J1751" s="254" t="s">
        <v>44</v>
      </c>
      <c r="K1751" s="261">
        <v>25</v>
      </c>
      <c r="L1751" s="256">
        <f>Table260616263656667686970717273747577787980818283757_34[[#This Row],[unit Price]]*Table260616263656667686970717273747577787980818283757_34[[#This Row],[TOTAL QUANTITY
(2021 Proposal)]]</f>
        <v>50</v>
      </c>
      <c r="M1751" s="257">
        <v>2</v>
      </c>
      <c r="N1751" s="258">
        <v>50</v>
      </c>
      <c r="O1751" s="259"/>
      <c r="P1751" s="260" t="s">
        <v>55</v>
      </c>
      <c r="Q1751" s="288"/>
      <c r="R1751" s="258" t="s">
        <v>55</v>
      </c>
      <c r="S1751" s="259"/>
      <c r="T1751" s="289" t="s">
        <v>55</v>
      </c>
      <c r="U1751" s="290"/>
      <c r="V1751" s="291"/>
    </row>
    <row r="1752" spans="1:22">
      <c r="A1752" s="216" t="s">
        <v>57</v>
      </c>
      <c r="B1752" s="312">
        <v>1040401000</v>
      </c>
      <c r="C1752" s="237" t="s">
        <v>631</v>
      </c>
      <c r="D1752" s="224"/>
      <c r="E1752" s="220" t="s">
        <v>1354</v>
      </c>
      <c r="F1752" s="221" t="s">
        <v>1354</v>
      </c>
      <c r="G1752" s="222" t="str">
        <f t="shared" si="27"/>
        <v>Highlighter, Highlighter</v>
      </c>
      <c r="H1752" s="223">
        <v>0</v>
      </c>
      <c r="I1752" s="253">
        <v>6</v>
      </c>
      <c r="J1752" s="254" t="s">
        <v>44</v>
      </c>
      <c r="K1752" s="261">
        <v>25</v>
      </c>
      <c r="L1752" s="256">
        <f>Table260616263656667686970717273747577787980818283757_34[[#This Row],[unit Price]]*Table260616263656667686970717273747577787980818283757_34[[#This Row],[TOTAL QUANTITY
(2021 Proposal)]]</f>
        <v>150</v>
      </c>
      <c r="M1752" s="257">
        <v>3</v>
      </c>
      <c r="N1752" s="258">
        <v>75</v>
      </c>
      <c r="O1752" s="259"/>
      <c r="P1752" s="260" t="s">
        <v>55</v>
      </c>
      <c r="Q1752" s="288">
        <v>3</v>
      </c>
      <c r="R1752" s="258">
        <v>75</v>
      </c>
      <c r="S1752" s="259"/>
      <c r="T1752" s="289" t="s">
        <v>55</v>
      </c>
      <c r="U1752" s="290"/>
      <c r="V1752" s="291"/>
    </row>
    <row r="1753" spans="1:22">
      <c r="A1753" s="216" t="s">
        <v>58</v>
      </c>
      <c r="B1753" s="312">
        <v>1040401000</v>
      </c>
      <c r="C1753" s="237" t="s">
        <v>631</v>
      </c>
      <c r="D1753" s="224"/>
      <c r="E1753" s="220" t="s">
        <v>1354</v>
      </c>
      <c r="F1753" s="221" t="s">
        <v>1354</v>
      </c>
      <c r="G1753" s="222" t="str">
        <f t="shared" si="27"/>
        <v>Highlighter, Highlighter</v>
      </c>
      <c r="H1753" s="223"/>
      <c r="I1753" s="253">
        <v>12</v>
      </c>
      <c r="J1753" s="254" t="s">
        <v>44</v>
      </c>
      <c r="K1753" s="261">
        <v>25</v>
      </c>
      <c r="L1753" s="256">
        <f>Table260616263656667686970717273747577787980818283757_34[[#This Row],[unit Price]]*Table260616263656667686970717273747577787980818283757_34[[#This Row],[TOTAL QUANTITY
(2021 Proposal)]]</f>
        <v>300</v>
      </c>
      <c r="M1753" s="257">
        <v>3</v>
      </c>
      <c r="N1753" s="258">
        <v>75</v>
      </c>
      <c r="O1753" s="259"/>
      <c r="P1753" s="260" t="s">
        <v>55</v>
      </c>
      <c r="Q1753" s="288">
        <v>3</v>
      </c>
      <c r="R1753" s="258">
        <v>75</v>
      </c>
      <c r="S1753" s="259"/>
      <c r="T1753" s="289" t="s">
        <v>55</v>
      </c>
      <c r="U1753" s="290"/>
      <c r="V1753" s="291"/>
    </row>
    <row r="1754" spans="1:22">
      <c r="A1754" s="216" t="s">
        <v>510</v>
      </c>
      <c r="B1754" s="312">
        <v>1040401000</v>
      </c>
      <c r="C1754" s="237" t="s">
        <v>631</v>
      </c>
      <c r="D1754" s="224"/>
      <c r="E1754" s="220" t="s">
        <v>1354</v>
      </c>
      <c r="F1754" s="221" t="s">
        <v>1354</v>
      </c>
      <c r="G1754" s="222" t="str">
        <f t="shared" si="27"/>
        <v>Highlighter, Highlighter</v>
      </c>
      <c r="H1754" s="223"/>
      <c r="I1754" s="253">
        <v>4</v>
      </c>
      <c r="J1754" s="254" t="s">
        <v>44</v>
      </c>
      <c r="K1754" s="261">
        <v>25</v>
      </c>
      <c r="L1754" s="256">
        <f>Table260616263656667686970717273747577787980818283757_34[[#This Row],[unit Price]]*Table260616263656667686970717273747577787980818283757_34[[#This Row],[TOTAL QUANTITY
(2021 Proposal)]]</f>
        <v>100</v>
      </c>
      <c r="M1754" s="257">
        <v>1</v>
      </c>
      <c r="N1754" s="258">
        <v>25</v>
      </c>
      <c r="O1754" s="259">
        <v>1</v>
      </c>
      <c r="P1754" s="260">
        <v>25</v>
      </c>
      <c r="Q1754" s="288">
        <v>1</v>
      </c>
      <c r="R1754" s="258">
        <v>25</v>
      </c>
      <c r="S1754" s="259">
        <v>1</v>
      </c>
      <c r="T1754" s="289">
        <v>25</v>
      </c>
      <c r="U1754" s="290"/>
      <c r="V1754" s="291"/>
    </row>
    <row r="1755" spans="1:22">
      <c r="A1755" s="216" t="s">
        <v>59</v>
      </c>
      <c r="B1755" s="312">
        <v>1040401000</v>
      </c>
      <c r="C1755" s="237" t="s">
        <v>631</v>
      </c>
      <c r="D1755" s="224"/>
      <c r="E1755" s="220" t="s">
        <v>1354</v>
      </c>
      <c r="F1755" s="221" t="s">
        <v>1354</v>
      </c>
      <c r="G1755" s="222" t="str">
        <f t="shared" si="27"/>
        <v>Highlighter, Highlighter</v>
      </c>
      <c r="H1755" s="223"/>
      <c r="I1755" s="253">
        <v>4</v>
      </c>
      <c r="J1755" s="262" t="s">
        <v>44</v>
      </c>
      <c r="K1755" s="263">
        <v>25</v>
      </c>
      <c r="L1755" s="256">
        <f>Table260616263656667686970717273747577787980818283757_34[[#This Row],[unit Price]]*Table260616263656667686970717273747577787980818283757_34[[#This Row],[TOTAL QUANTITY
(2021 Proposal)]]</f>
        <v>100</v>
      </c>
      <c r="M1755" s="264">
        <v>2</v>
      </c>
      <c r="N1755" s="258">
        <v>50</v>
      </c>
      <c r="O1755" s="265">
        <v>2</v>
      </c>
      <c r="P1755" s="260">
        <v>50</v>
      </c>
      <c r="Q1755" s="292"/>
      <c r="R1755" s="258" t="s">
        <v>55</v>
      </c>
      <c r="S1755" s="293"/>
      <c r="T1755" s="289" t="s">
        <v>55</v>
      </c>
      <c r="U1755" s="290"/>
      <c r="V1755" s="291"/>
    </row>
    <row r="1756" spans="1:22">
      <c r="A1756" s="216" t="s">
        <v>61</v>
      </c>
      <c r="B1756" s="312">
        <v>1040401000</v>
      </c>
      <c r="C1756" s="237" t="s">
        <v>631</v>
      </c>
      <c r="D1756" s="224"/>
      <c r="E1756" s="220" t="s">
        <v>1354</v>
      </c>
      <c r="F1756" s="221" t="s">
        <v>1354</v>
      </c>
      <c r="G1756" s="222" t="str">
        <f t="shared" si="27"/>
        <v>Highlighter, Highlighter</v>
      </c>
      <c r="H1756" s="223"/>
      <c r="I1756" s="253">
        <v>2</v>
      </c>
      <c r="J1756" s="262" t="s">
        <v>44</v>
      </c>
      <c r="K1756" s="263">
        <v>25</v>
      </c>
      <c r="L1756" s="256">
        <f>Table260616263656667686970717273747577787980818283757_34[[#This Row],[unit Price]]*Table260616263656667686970717273747577787980818283757_34[[#This Row],[TOTAL QUANTITY
(2021 Proposal)]]</f>
        <v>50</v>
      </c>
      <c r="M1756" s="266">
        <v>1</v>
      </c>
      <c r="N1756" s="258">
        <v>25</v>
      </c>
      <c r="O1756" s="267">
        <v>1</v>
      </c>
      <c r="P1756" s="260">
        <v>25</v>
      </c>
      <c r="Q1756" s="294"/>
      <c r="R1756" s="258" t="s">
        <v>55</v>
      </c>
      <c r="S1756" s="309"/>
      <c r="T1756" s="289" t="s">
        <v>55</v>
      </c>
      <c r="U1756" s="290"/>
      <c r="V1756" s="291"/>
    </row>
    <row r="1757" spans="1:22">
      <c r="A1757" s="216" t="s">
        <v>63</v>
      </c>
      <c r="B1757" s="312">
        <v>1040401000</v>
      </c>
      <c r="C1757" s="237" t="s">
        <v>631</v>
      </c>
      <c r="D1757" s="224"/>
      <c r="E1757" s="220" t="s">
        <v>1354</v>
      </c>
      <c r="F1757" s="221" t="s">
        <v>1354</v>
      </c>
      <c r="G1757" s="222" t="str">
        <f t="shared" si="27"/>
        <v>Highlighter, Highlighter</v>
      </c>
      <c r="H1757" s="227"/>
      <c r="I1757" s="268">
        <v>10</v>
      </c>
      <c r="J1757" s="269" t="s">
        <v>44</v>
      </c>
      <c r="K1757" s="270">
        <v>25</v>
      </c>
      <c r="L1757" s="256">
        <f>Table260616263656667686970717273747577787980818283757_34[[#This Row],[unit Price]]*Table260616263656667686970717273747577787980818283757_34[[#This Row],[TOTAL QUANTITY
(2021 Proposal)]]</f>
        <v>250</v>
      </c>
      <c r="M1757" s="271">
        <v>2</v>
      </c>
      <c r="N1757" s="258">
        <v>50</v>
      </c>
      <c r="O1757" s="272">
        <v>2</v>
      </c>
      <c r="P1757" s="260">
        <v>50</v>
      </c>
      <c r="Q1757" s="296">
        <v>3</v>
      </c>
      <c r="R1757" s="258">
        <v>75</v>
      </c>
      <c r="S1757" s="272">
        <v>3</v>
      </c>
      <c r="T1757" s="289">
        <v>75</v>
      </c>
      <c r="U1757" s="290"/>
      <c r="V1757" s="291"/>
    </row>
    <row r="1758" spans="1:22">
      <c r="A1758" s="216" t="s">
        <v>66</v>
      </c>
      <c r="B1758" s="312">
        <v>1040401000</v>
      </c>
      <c r="C1758" s="237" t="s">
        <v>631</v>
      </c>
      <c r="D1758" s="224"/>
      <c r="E1758" s="220" t="s">
        <v>1354</v>
      </c>
      <c r="F1758" s="221" t="s">
        <v>1354</v>
      </c>
      <c r="G1758" s="222" t="str">
        <f t="shared" si="27"/>
        <v>Highlighter, Highlighter</v>
      </c>
      <c r="H1758" s="223">
        <v>2</v>
      </c>
      <c r="I1758" s="253">
        <v>2</v>
      </c>
      <c r="J1758" s="254" t="s">
        <v>44</v>
      </c>
      <c r="K1758" s="261">
        <v>25</v>
      </c>
      <c r="L1758" s="256">
        <f>Table260616263656667686970717273747577787980818283757_34[[#This Row],[unit Price]]*Table260616263656667686970717273747577787980818283757_34[[#This Row],[TOTAL QUANTITY
(2021 Proposal)]]</f>
        <v>50</v>
      </c>
      <c r="M1758" s="257">
        <v>1</v>
      </c>
      <c r="N1758" s="258">
        <v>25</v>
      </c>
      <c r="O1758" s="259"/>
      <c r="P1758" s="260" t="s">
        <v>55</v>
      </c>
      <c r="Q1758" s="288">
        <v>1</v>
      </c>
      <c r="R1758" s="258">
        <v>25</v>
      </c>
      <c r="S1758" s="259"/>
      <c r="T1758" s="289" t="s">
        <v>55</v>
      </c>
      <c r="U1758" s="290"/>
      <c r="V1758" s="291"/>
    </row>
    <row r="1759" spans="1:22">
      <c r="A1759" s="216" t="s">
        <v>514</v>
      </c>
      <c r="B1759" s="312">
        <v>1040401000</v>
      </c>
      <c r="C1759" s="237" t="s">
        <v>631</v>
      </c>
      <c r="D1759" s="224"/>
      <c r="E1759" s="220" t="s">
        <v>1354</v>
      </c>
      <c r="F1759" s="221" t="s">
        <v>1354</v>
      </c>
      <c r="G1759" s="222" t="str">
        <f t="shared" si="27"/>
        <v>Highlighter, Highlighter</v>
      </c>
      <c r="H1759" s="223"/>
      <c r="I1759" s="253">
        <v>4</v>
      </c>
      <c r="J1759" s="254" t="s">
        <v>44</v>
      </c>
      <c r="K1759" s="261">
        <v>25</v>
      </c>
      <c r="L1759" s="256">
        <f>Table260616263656667686970717273747577787980818283757_34[[#This Row],[unit Price]]*Table260616263656667686970717273747577787980818283757_34[[#This Row],[TOTAL QUANTITY
(2021 Proposal)]]</f>
        <v>100</v>
      </c>
      <c r="M1759" s="257">
        <v>1</v>
      </c>
      <c r="N1759" s="258">
        <v>25</v>
      </c>
      <c r="O1759" s="259">
        <v>1</v>
      </c>
      <c r="P1759" s="260">
        <v>25</v>
      </c>
      <c r="Q1759" s="288">
        <v>1</v>
      </c>
      <c r="R1759" s="258">
        <v>25</v>
      </c>
      <c r="S1759" s="259">
        <v>1</v>
      </c>
      <c r="T1759" s="289">
        <v>25</v>
      </c>
      <c r="U1759" s="290"/>
      <c r="V1759" s="291"/>
    </row>
    <row r="1760" spans="1:22">
      <c r="A1760" s="216" t="s">
        <v>533</v>
      </c>
      <c r="B1760" s="312">
        <v>1040401000</v>
      </c>
      <c r="C1760" s="237" t="s">
        <v>631</v>
      </c>
      <c r="D1760" s="224"/>
      <c r="E1760" s="220" t="s">
        <v>1354</v>
      </c>
      <c r="F1760" s="221" t="s">
        <v>1354</v>
      </c>
      <c r="G1760" s="222" t="str">
        <f t="shared" si="27"/>
        <v>Highlighter, Highlighter</v>
      </c>
      <c r="H1760" s="223"/>
      <c r="I1760" s="253">
        <v>8</v>
      </c>
      <c r="J1760" s="254" t="s">
        <v>44</v>
      </c>
      <c r="K1760" s="261">
        <v>25</v>
      </c>
      <c r="L1760" s="256">
        <f>Table260616263656667686970717273747577787980818283757_34[[#This Row],[unit Price]]*Table260616263656667686970717273747577787980818283757_34[[#This Row],[TOTAL QUANTITY
(2021 Proposal)]]</f>
        <v>200</v>
      </c>
      <c r="M1760" s="257">
        <v>2</v>
      </c>
      <c r="N1760" s="258">
        <v>50</v>
      </c>
      <c r="O1760" s="259">
        <v>2</v>
      </c>
      <c r="P1760" s="260">
        <v>50</v>
      </c>
      <c r="Q1760" s="288">
        <v>2</v>
      </c>
      <c r="R1760" s="258">
        <v>50</v>
      </c>
      <c r="S1760" s="259">
        <v>2</v>
      </c>
      <c r="T1760" s="289">
        <v>50</v>
      </c>
      <c r="U1760" s="290"/>
      <c r="V1760" s="291"/>
    </row>
    <row r="1761" spans="1:22">
      <c r="A1761" s="216" t="s">
        <v>522</v>
      </c>
      <c r="B1761" s="312">
        <v>1040401000</v>
      </c>
      <c r="C1761" s="237" t="s">
        <v>631</v>
      </c>
      <c r="D1761" s="224"/>
      <c r="E1761" s="220" t="s">
        <v>1354</v>
      </c>
      <c r="F1761" s="221" t="s">
        <v>1354</v>
      </c>
      <c r="G1761" s="222" t="str">
        <f t="shared" si="27"/>
        <v>Highlighter, Highlighter</v>
      </c>
      <c r="H1761" s="223"/>
      <c r="I1761" s="253">
        <v>10</v>
      </c>
      <c r="J1761" s="254" t="s">
        <v>44</v>
      </c>
      <c r="K1761" s="261">
        <v>25</v>
      </c>
      <c r="L1761" s="256">
        <f>Table260616263656667686970717273747577787980818283757_34[[#This Row],[unit Price]]*Table260616263656667686970717273747577787980818283757_34[[#This Row],[TOTAL QUANTITY
(2021 Proposal)]]</f>
        <v>250</v>
      </c>
      <c r="M1761" s="257">
        <v>5</v>
      </c>
      <c r="N1761" s="258">
        <v>125</v>
      </c>
      <c r="O1761" s="259">
        <v>3</v>
      </c>
      <c r="P1761" s="260">
        <v>75</v>
      </c>
      <c r="Q1761" s="288">
        <v>1</v>
      </c>
      <c r="R1761" s="258">
        <v>25</v>
      </c>
      <c r="S1761" s="259">
        <v>1</v>
      </c>
      <c r="T1761" s="289">
        <v>25</v>
      </c>
      <c r="U1761" s="290"/>
      <c r="V1761" s="291"/>
    </row>
    <row r="1762" spans="1:22">
      <c r="A1762" s="216" t="s">
        <v>69</v>
      </c>
      <c r="B1762" s="312">
        <v>1040401000</v>
      </c>
      <c r="C1762" s="237" t="s">
        <v>631</v>
      </c>
      <c r="D1762" s="224"/>
      <c r="E1762" s="220" t="s">
        <v>1354</v>
      </c>
      <c r="F1762" s="221" t="s">
        <v>1354</v>
      </c>
      <c r="G1762" s="222" t="str">
        <f t="shared" si="27"/>
        <v>Highlighter, Highlighter</v>
      </c>
      <c r="H1762" s="223"/>
      <c r="I1762" s="253">
        <v>12</v>
      </c>
      <c r="J1762" s="254" t="s">
        <v>44</v>
      </c>
      <c r="K1762" s="261">
        <v>25</v>
      </c>
      <c r="L1762" s="256">
        <f>Table260616263656667686970717273747577787980818283757_34[[#This Row],[unit Price]]*Table260616263656667686970717273747577787980818283757_34[[#This Row],[TOTAL QUANTITY
(2021 Proposal)]]</f>
        <v>300</v>
      </c>
      <c r="M1762" s="257">
        <v>12</v>
      </c>
      <c r="N1762" s="258">
        <v>300</v>
      </c>
      <c r="O1762" s="259"/>
      <c r="P1762" s="260" t="s">
        <v>55</v>
      </c>
      <c r="Q1762" s="288"/>
      <c r="R1762" s="258" t="s">
        <v>55</v>
      </c>
      <c r="S1762" s="259"/>
      <c r="T1762" s="289" t="s">
        <v>55</v>
      </c>
      <c r="U1762" s="290"/>
      <c r="V1762" s="291"/>
    </row>
    <row r="1763" spans="1:22">
      <c r="A1763" s="216" t="s">
        <v>33</v>
      </c>
      <c r="B1763" s="312">
        <v>1040401000</v>
      </c>
      <c r="C1763" s="237" t="s">
        <v>631</v>
      </c>
      <c r="D1763" s="224"/>
      <c r="E1763" s="220" t="s">
        <v>1354</v>
      </c>
      <c r="F1763" s="221" t="s">
        <v>1354</v>
      </c>
      <c r="G1763" s="222" t="str">
        <f t="shared" si="27"/>
        <v>Highlighter, Highlighter</v>
      </c>
      <c r="H1763" s="223"/>
      <c r="I1763" s="253">
        <v>5</v>
      </c>
      <c r="J1763" s="254" t="s">
        <v>44</v>
      </c>
      <c r="K1763" s="261">
        <v>25</v>
      </c>
      <c r="L1763" s="256">
        <f>Table260616263656667686970717273747577787980818283757_34[[#This Row],[unit Price]]*Table260616263656667686970717273747577787980818283757_34[[#This Row],[TOTAL QUANTITY
(2021 Proposal)]]</f>
        <v>125</v>
      </c>
      <c r="M1763" s="257">
        <v>5</v>
      </c>
      <c r="N1763" s="258">
        <v>125</v>
      </c>
      <c r="O1763" s="259"/>
      <c r="P1763" s="260" t="s">
        <v>55</v>
      </c>
      <c r="Q1763" s="288"/>
      <c r="R1763" s="258" t="s">
        <v>55</v>
      </c>
      <c r="S1763" s="259"/>
      <c r="T1763" s="289" t="s">
        <v>55</v>
      </c>
      <c r="U1763" s="290"/>
      <c r="V1763" s="291"/>
    </row>
    <row r="1764" spans="1:22">
      <c r="A1764" s="216" t="s">
        <v>73</v>
      </c>
      <c r="B1764" s="312">
        <v>1040401000</v>
      </c>
      <c r="C1764" s="237" t="s">
        <v>631</v>
      </c>
      <c r="D1764" s="224"/>
      <c r="E1764" s="220" t="s">
        <v>1354</v>
      </c>
      <c r="F1764" s="221" t="s">
        <v>1354</v>
      </c>
      <c r="G1764" s="222" t="str">
        <f t="shared" si="27"/>
        <v>Highlighter, Highlighter</v>
      </c>
      <c r="H1764" s="223"/>
      <c r="I1764" s="253">
        <v>8</v>
      </c>
      <c r="J1764" s="254" t="s">
        <v>44</v>
      </c>
      <c r="K1764" s="261">
        <v>25</v>
      </c>
      <c r="L1764" s="256">
        <f>Table260616263656667686970717273747577787980818283757_34[[#This Row],[unit Price]]*Table260616263656667686970717273747577787980818283757_34[[#This Row],[TOTAL QUANTITY
(2021 Proposal)]]</f>
        <v>200</v>
      </c>
      <c r="M1764" s="257">
        <v>4</v>
      </c>
      <c r="N1764" s="258">
        <v>50</v>
      </c>
      <c r="O1764" s="259"/>
      <c r="P1764" s="260" t="s">
        <v>55</v>
      </c>
      <c r="Q1764" s="288">
        <v>4</v>
      </c>
      <c r="R1764" s="258">
        <v>50</v>
      </c>
      <c r="S1764" s="259"/>
      <c r="T1764" s="289" t="s">
        <v>55</v>
      </c>
      <c r="U1764" s="290"/>
      <c r="V1764" s="291"/>
    </row>
    <row r="1765" spans="1:22">
      <c r="A1765" s="216" t="s">
        <v>50</v>
      </c>
      <c r="B1765" s="312">
        <v>1040401000</v>
      </c>
      <c r="C1765" s="237" t="s">
        <v>631</v>
      </c>
      <c r="D1765" s="224"/>
      <c r="E1765" s="220" t="s">
        <v>1355</v>
      </c>
      <c r="F1765" s="221" t="s">
        <v>1356</v>
      </c>
      <c r="G1765" s="222" t="str">
        <f t="shared" si="27"/>
        <v>Laminating film, Laminating film, A4</v>
      </c>
      <c r="H1765" s="223"/>
      <c r="I1765" s="253">
        <v>100</v>
      </c>
      <c r="J1765" s="254" t="s">
        <v>44</v>
      </c>
      <c r="K1765" s="261">
        <v>150</v>
      </c>
      <c r="L1765" s="256">
        <f>Table260616263656667686970717273747577787980818283757_34[[#This Row],[unit Price]]*Table260616263656667686970717273747577787980818283757_34[[#This Row],[TOTAL QUANTITY
(2021 Proposal)]]</f>
        <v>15000</v>
      </c>
      <c r="M1765" s="257">
        <v>100</v>
      </c>
      <c r="N1765" s="258">
        <v>15000</v>
      </c>
      <c r="O1765" s="259"/>
      <c r="P1765" s="260" t="s">
        <v>55</v>
      </c>
      <c r="Q1765" s="288"/>
      <c r="R1765" s="258" t="s">
        <v>55</v>
      </c>
      <c r="S1765" s="259"/>
      <c r="T1765" s="289" t="s">
        <v>55</v>
      </c>
      <c r="U1765" s="290"/>
      <c r="V1765" s="291"/>
    </row>
    <row r="1766" spans="1:22">
      <c r="A1766" s="216" t="s">
        <v>66</v>
      </c>
      <c r="B1766" s="312">
        <v>1040401000</v>
      </c>
      <c r="C1766" s="237" t="s">
        <v>631</v>
      </c>
      <c r="D1766" s="224"/>
      <c r="E1766" s="220" t="s">
        <v>1355</v>
      </c>
      <c r="F1766" s="221" t="s">
        <v>1356</v>
      </c>
      <c r="G1766" s="222" t="str">
        <f t="shared" si="27"/>
        <v>Laminating film, Laminating film, A4</v>
      </c>
      <c r="H1766" s="223">
        <v>200</v>
      </c>
      <c r="I1766" s="253">
        <v>500</v>
      </c>
      <c r="J1766" s="254" t="s">
        <v>44</v>
      </c>
      <c r="K1766" s="261">
        <v>150</v>
      </c>
      <c r="L1766" s="256">
        <f>Table260616263656667686970717273747577787980818283757_34[[#This Row],[unit Price]]*Table260616263656667686970717273747577787980818283757_34[[#This Row],[TOTAL QUANTITY
(2021 Proposal)]]</f>
        <v>75000</v>
      </c>
      <c r="M1766" s="257">
        <v>200</v>
      </c>
      <c r="N1766" s="258">
        <v>30000</v>
      </c>
      <c r="O1766" s="259">
        <v>100</v>
      </c>
      <c r="P1766" s="260">
        <v>15000</v>
      </c>
      <c r="Q1766" s="288">
        <v>100</v>
      </c>
      <c r="R1766" s="258">
        <v>15000</v>
      </c>
      <c r="S1766" s="259">
        <v>100</v>
      </c>
      <c r="T1766" s="289">
        <v>15000</v>
      </c>
      <c r="U1766" s="290"/>
      <c r="V1766" s="291"/>
    </row>
    <row r="1767" spans="1:22">
      <c r="A1767" s="216" t="s">
        <v>522</v>
      </c>
      <c r="B1767" s="312">
        <v>1040401000</v>
      </c>
      <c r="C1767" s="237" t="s">
        <v>631</v>
      </c>
      <c r="D1767" s="224"/>
      <c r="E1767" s="220" t="s">
        <v>1355</v>
      </c>
      <c r="F1767" s="221" t="s">
        <v>1356</v>
      </c>
      <c r="G1767" s="222" t="str">
        <f t="shared" si="27"/>
        <v>Laminating film, Laminating film, A4</v>
      </c>
      <c r="H1767" s="223"/>
      <c r="I1767" s="253">
        <v>50</v>
      </c>
      <c r="J1767" s="254" t="s">
        <v>44</v>
      </c>
      <c r="K1767" s="261">
        <v>150</v>
      </c>
      <c r="L1767" s="256">
        <f>Table260616263656667686970717273747577787980818283757_34[[#This Row],[unit Price]]*Table260616263656667686970717273747577787980818283757_34[[#This Row],[TOTAL QUANTITY
(2021 Proposal)]]</f>
        <v>7500</v>
      </c>
      <c r="M1767" s="257">
        <v>30</v>
      </c>
      <c r="N1767" s="258">
        <v>4500</v>
      </c>
      <c r="O1767" s="259">
        <v>10</v>
      </c>
      <c r="P1767" s="260">
        <v>1500</v>
      </c>
      <c r="Q1767" s="288">
        <v>5</v>
      </c>
      <c r="R1767" s="258">
        <v>750</v>
      </c>
      <c r="S1767" s="259">
        <v>5</v>
      </c>
      <c r="T1767" s="289">
        <v>750</v>
      </c>
      <c r="U1767" s="290"/>
      <c r="V1767" s="291"/>
    </row>
    <row r="1768" spans="1:22">
      <c r="A1768" s="216" t="s">
        <v>33</v>
      </c>
      <c r="B1768" s="312">
        <v>1040401000</v>
      </c>
      <c r="C1768" s="237" t="s">
        <v>631</v>
      </c>
      <c r="D1768" s="224"/>
      <c r="E1768" s="220" t="s">
        <v>1357</v>
      </c>
      <c r="F1768" s="221" t="s">
        <v>1358</v>
      </c>
      <c r="G1768" s="222" t="str">
        <f t="shared" si="27"/>
        <v>Marker, Marker, Flouresent, 3 assorted colors per set</v>
      </c>
      <c r="H1768" s="223"/>
      <c r="I1768" s="253">
        <v>5</v>
      </c>
      <c r="J1768" s="254" t="s">
        <v>36</v>
      </c>
      <c r="K1768" s="261">
        <v>50</v>
      </c>
      <c r="L1768" s="256">
        <f>Table260616263656667686970717273747577787980818283757_34[[#This Row],[unit Price]]*Table260616263656667686970717273747577787980818283757_34[[#This Row],[TOTAL QUANTITY
(2021 Proposal)]]</f>
        <v>250</v>
      </c>
      <c r="M1768" s="257">
        <v>5</v>
      </c>
      <c r="N1768" s="258">
        <v>250</v>
      </c>
      <c r="O1768" s="259"/>
      <c r="P1768" s="260" t="s">
        <v>55</v>
      </c>
      <c r="Q1768" s="288"/>
      <c r="R1768" s="258" t="s">
        <v>55</v>
      </c>
      <c r="S1768" s="259"/>
      <c r="T1768" s="289" t="s">
        <v>55</v>
      </c>
      <c r="U1768" s="290"/>
      <c r="V1768" s="291"/>
    </row>
    <row r="1769" spans="1:22">
      <c r="A1769" s="216" t="s">
        <v>63</v>
      </c>
      <c r="B1769" s="312">
        <v>1040401000</v>
      </c>
      <c r="C1769" s="237" t="s">
        <v>631</v>
      </c>
      <c r="D1769" s="224"/>
      <c r="E1769" s="220" t="s">
        <v>1357</v>
      </c>
      <c r="F1769" s="221" t="s">
        <v>1359</v>
      </c>
      <c r="G1769" s="222" t="str">
        <f t="shared" si="27"/>
        <v>Marker, Marker, Permanent</v>
      </c>
      <c r="H1769" s="227"/>
      <c r="I1769" s="268">
        <v>15</v>
      </c>
      <c r="J1769" s="269" t="s">
        <v>627</v>
      </c>
      <c r="K1769" s="270">
        <v>180</v>
      </c>
      <c r="L1769" s="256">
        <f>Table260616263656667686970717273747577787980818283757_34[[#This Row],[unit Price]]*Table260616263656667686970717273747577787980818283757_34[[#This Row],[TOTAL QUANTITY
(2021 Proposal)]]</f>
        <v>2700</v>
      </c>
      <c r="M1769" s="271">
        <v>5</v>
      </c>
      <c r="N1769" s="258">
        <v>900</v>
      </c>
      <c r="O1769" s="272">
        <v>5</v>
      </c>
      <c r="P1769" s="260">
        <v>900</v>
      </c>
      <c r="Q1769" s="296">
        <v>2</v>
      </c>
      <c r="R1769" s="258">
        <v>360</v>
      </c>
      <c r="S1769" s="272">
        <v>3</v>
      </c>
      <c r="T1769" s="289">
        <v>540</v>
      </c>
      <c r="U1769" s="290"/>
      <c r="V1769" s="291"/>
    </row>
    <row r="1770" spans="1:22">
      <c r="A1770" s="216" t="s">
        <v>66</v>
      </c>
      <c r="B1770" s="312">
        <v>1040401000</v>
      </c>
      <c r="C1770" s="237" t="s">
        <v>631</v>
      </c>
      <c r="D1770" s="224"/>
      <c r="E1770" s="220" t="s">
        <v>1357</v>
      </c>
      <c r="F1770" s="221" t="s">
        <v>1359</v>
      </c>
      <c r="G1770" s="222" t="str">
        <f t="shared" si="27"/>
        <v>Marker, Marker, Permanent</v>
      </c>
      <c r="H1770" s="223">
        <v>1</v>
      </c>
      <c r="I1770" s="253">
        <v>2</v>
      </c>
      <c r="J1770" s="254" t="s">
        <v>627</v>
      </c>
      <c r="K1770" s="261">
        <v>180</v>
      </c>
      <c r="L1770" s="256">
        <f>Table260616263656667686970717273747577787980818283757_34[[#This Row],[unit Price]]*Table260616263656667686970717273747577787980818283757_34[[#This Row],[TOTAL QUANTITY
(2021 Proposal)]]</f>
        <v>360</v>
      </c>
      <c r="M1770" s="257">
        <v>1</v>
      </c>
      <c r="N1770" s="258">
        <v>180</v>
      </c>
      <c r="O1770" s="259"/>
      <c r="P1770" s="260" t="s">
        <v>55</v>
      </c>
      <c r="Q1770" s="288">
        <v>1</v>
      </c>
      <c r="R1770" s="258">
        <v>180</v>
      </c>
      <c r="S1770" s="259"/>
      <c r="T1770" s="289" t="s">
        <v>55</v>
      </c>
      <c r="U1770" s="290"/>
      <c r="V1770" s="291"/>
    </row>
    <row r="1771" spans="1:22">
      <c r="A1771" s="216" t="s">
        <v>522</v>
      </c>
      <c r="B1771" s="312">
        <v>1040401000</v>
      </c>
      <c r="C1771" s="237" t="s">
        <v>631</v>
      </c>
      <c r="D1771" s="224"/>
      <c r="E1771" s="220" t="s">
        <v>1357</v>
      </c>
      <c r="F1771" s="221" t="s">
        <v>1359</v>
      </c>
      <c r="G1771" s="222" t="str">
        <f t="shared" si="27"/>
        <v>Marker, Marker, Permanent</v>
      </c>
      <c r="H1771" s="223"/>
      <c r="I1771" s="253">
        <v>5</v>
      </c>
      <c r="J1771" s="254" t="s">
        <v>627</v>
      </c>
      <c r="K1771" s="261">
        <v>180</v>
      </c>
      <c r="L1771" s="256">
        <f>Table260616263656667686970717273747577787980818283757_34[[#This Row],[unit Price]]*Table260616263656667686970717273747577787980818283757_34[[#This Row],[TOTAL QUANTITY
(2021 Proposal)]]</f>
        <v>900</v>
      </c>
      <c r="M1771" s="257">
        <v>2</v>
      </c>
      <c r="N1771" s="258">
        <v>360</v>
      </c>
      <c r="O1771" s="259">
        <v>1</v>
      </c>
      <c r="P1771" s="260">
        <v>180</v>
      </c>
      <c r="Q1771" s="288">
        <v>1</v>
      </c>
      <c r="R1771" s="258">
        <v>180</v>
      </c>
      <c r="S1771" s="259">
        <v>1</v>
      </c>
      <c r="T1771" s="289">
        <v>180</v>
      </c>
      <c r="U1771" s="290"/>
      <c r="V1771" s="291"/>
    </row>
    <row r="1772" spans="1:22">
      <c r="A1772" s="216" t="s">
        <v>69</v>
      </c>
      <c r="B1772" s="312">
        <v>1040401000</v>
      </c>
      <c r="C1772" s="237" t="s">
        <v>631</v>
      </c>
      <c r="D1772" s="224"/>
      <c r="E1772" s="220" t="s">
        <v>1357</v>
      </c>
      <c r="F1772" s="221" t="s">
        <v>1359</v>
      </c>
      <c r="G1772" s="222" t="str">
        <f t="shared" si="27"/>
        <v>Marker, Marker, Permanent</v>
      </c>
      <c r="H1772" s="223"/>
      <c r="I1772" s="253">
        <v>4</v>
      </c>
      <c r="J1772" s="254" t="s">
        <v>627</v>
      </c>
      <c r="K1772" s="261">
        <v>180</v>
      </c>
      <c r="L1772" s="256">
        <f>Table260616263656667686970717273747577787980818283757_34[[#This Row],[unit Price]]*Table260616263656667686970717273747577787980818283757_34[[#This Row],[TOTAL QUANTITY
(2021 Proposal)]]</f>
        <v>720</v>
      </c>
      <c r="M1772" s="257">
        <v>4</v>
      </c>
      <c r="N1772" s="258">
        <v>720</v>
      </c>
      <c r="O1772" s="259"/>
      <c r="P1772" s="260" t="s">
        <v>55</v>
      </c>
      <c r="Q1772" s="288"/>
      <c r="R1772" s="258" t="s">
        <v>55</v>
      </c>
      <c r="S1772" s="259"/>
      <c r="T1772" s="289" t="s">
        <v>55</v>
      </c>
      <c r="U1772" s="290"/>
      <c r="V1772" s="291"/>
    </row>
    <row r="1773" spans="1:22">
      <c r="A1773" s="216" t="s">
        <v>33</v>
      </c>
      <c r="B1773" s="312">
        <v>1040401000</v>
      </c>
      <c r="C1773" s="237" t="s">
        <v>631</v>
      </c>
      <c r="D1773" s="224"/>
      <c r="E1773" s="220" t="s">
        <v>1357</v>
      </c>
      <c r="F1773" s="221" t="s">
        <v>1359</v>
      </c>
      <c r="G1773" s="222" t="str">
        <f t="shared" si="27"/>
        <v>Marker, Marker, Permanent</v>
      </c>
      <c r="H1773" s="223"/>
      <c r="I1773" s="253">
        <v>2</v>
      </c>
      <c r="J1773" s="254" t="s">
        <v>627</v>
      </c>
      <c r="K1773" s="261">
        <v>180</v>
      </c>
      <c r="L1773" s="256">
        <f>Table260616263656667686970717273747577787980818283757_34[[#This Row],[unit Price]]*Table260616263656667686970717273747577787980818283757_34[[#This Row],[TOTAL QUANTITY
(2021 Proposal)]]</f>
        <v>360</v>
      </c>
      <c r="M1773" s="257">
        <v>2</v>
      </c>
      <c r="N1773" s="258">
        <v>360</v>
      </c>
      <c r="O1773" s="259"/>
      <c r="P1773" s="260" t="s">
        <v>55</v>
      </c>
      <c r="Q1773" s="288"/>
      <c r="R1773" s="258" t="s">
        <v>55</v>
      </c>
      <c r="S1773" s="259"/>
      <c r="T1773" s="289" t="s">
        <v>55</v>
      </c>
      <c r="U1773" s="290"/>
      <c r="V1773" s="291"/>
    </row>
    <row r="1774" spans="1:22">
      <c r="A1774" s="216" t="s">
        <v>73</v>
      </c>
      <c r="B1774" s="312">
        <v>1040401000</v>
      </c>
      <c r="C1774" s="237" t="s">
        <v>631</v>
      </c>
      <c r="D1774" s="224"/>
      <c r="E1774" s="220" t="s">
        <v>1357</v>
      </c>
      <c r="F1774" s="221" t="s">
        <v>1359</v>
      </c>
      <c r="G1774" s="222" t="str">
        <f t="shared" si="27"/>
        <v>Marker, Marker, Permanent</v>
      </c>
      <c r="H1774" s="223"/>
      <c r="I1774" s="253">
        <v>8</v>
      </c>
      <c r="J1774" s="254" t="s">
        <v>627</v>
      </c>
      <c r="K1774" s="261">
        <v>180</v>
      </c>
      <c r="L1774" s="256">
        <f>Table260616263656667686970717273747577787980818283757_34[[#This Row],[unit Price]]*Table260616263656667686970717273747577787980818283757_34[[#This Row],[TOTAL QUANTITY
(2021 Proposal)]]</f>
        <v>1440</v>
      </c>
      <c r="M1774" s="257">
        <v>4</v>
      </c>
      <c r="N1774" s="258">
        <v>720</v>
      </c>
      <c r="O1774" s="259"/>
      <c r="P1774" s="260" t="s">
        <v>55</v>
      </c>
      <c r="Q1774" s="288">
        <v>4</v>
      </c>
      <c r="R1774" s="258">
        <v>720</v>
      </c>
      <c r="S1774" s="259"/>
      <c r="T1774" s="289" t="s">
        <v>55</v>
      </c>
      <c r="U1774" s="290"/>
      <c r="V1774" s="291"/>
    </row>
    <row r="1775" spans="1:22">
      <c r="A1775" s="216" t="s">
        <v>56</v>
      </c>
      <c r="B1775" s="312">
        <v>1040401000</v>
      </c>
      <c r="C1775" s="237" t="s">
        <v>631</v>
      </c>
      <c r="D1775" s="224"/>
      <c r="E1775" s="220" t="s">
        <v>1357</v>
      </c>
      <c r="F1775" s="221" t="s">
        <v>1360</v>
      </c>
      <c r="G1775" s="222" t="str">
        <f t="shared" si="27"/>
        <v>Marker, Marker, Permanent, bullet type, black</v>
      </c>
      <c r="H1775" s="223"/>
      <c r="I1775" s="253">
        <v>4</v>
      </c>
      <c r="J1775" s="254" t="s">
        <v>44</v>
      </c>
      <c r="K1775" s="261">
        <v>25</v>
      </c>
      <c r="L1775" s="256">
        <f>Table260616263656667686970717273747577787980818283757_34[[#This Row],[unit Price]]*Table260616263656667686970717273747577787980818283757_34[[#This Row],[TOTAL QUANTITY
(2021 Proposal)]]</f>
        <v>100</v>
      </c>
      <c r="M1775" s="257">
        <v>1</v>
      </c>
      <c r="N1775" s="258">
        <v>25</v>
      </c>
      <c r="O1775" s="259">
        <v>1</v>
      </c>
      <c r="P1775" s="260">
        <v>25</v>
      </c>
      <c r="Q1775" s="288">
        <v>1</v>
      </c>
      <c r="R1775" s="258">
        <v>25</v>
      </c>
      <c r="S1775" s="259">
        <v>1</v>
      </c>
      <c r="T1775" s="289">
        <v>25</v>
      </c>
      <c r="U1775" s="290"/>
      <c r="V1775" s="291"/>
    </row>
    <row r="1776" spans="1:22">
      <c r="A1776" s="216" t="s">
        <v>57</v>
      </c>
      <c r="B1776" s="312">
        <v>1040401000</v>
      </c>
      <c r="C1776" s="237" t="s">
        <v>631</v>
      </c>
      <c r="D1776" s="224"/>
      <c r="E1776" s="220" t="s">
        <v>1357</v>
      </c>
      <c r="F1776" s="221" t="s">
        <v>1360</v>
      </c>
      <c r="G1776" s="222" t="str">
        <f t="shared" si="27"/>
        <v>Marker, Marker, Permanent, bullet type, black</v>
      </c>
      <c r="H1776" s="223">
        <v>0</v>
      </c>
      <c r="I1776" s="253">
        <v>3</v>
      </c>
      <c r="J1776" s="254" t="s">
        <v>44</v>
      </c>
      <c r="K1776" s="261">
        <v>25</v>
      </c>
      <c r="L1776" s="256">
        <f>Table260616263656667686970717273747577787980818283757_34[[#This Row],[unit Price]]*Table260616263656667686970717273747577787980818283757_34[[#This Row],[TOTAL QUANTITY
(2021 Proposal)]]</f>
        <v>75</v>
      </c>
      <c r="M1776" s="257">
        <v>3</v>
      </c>
      <c r="N1776" s="258">
        <v>75</v>
      </c>
      <c r="O1776" s="259"/>
      <c r="P1776" s="260" t="s">
        <v>55</v>
      </c>
      <c r="Q1776" s="288"/>
      <c r="R1776" s="258" t="s">
        <v>55</v>
      </c>
      <c r="S1776" s="259"/>
      <c r="T1776" s="289" t="s">
        <v>55</v>
      </c>
      <c r="U1776" s="290"/>
      <c r="V1776" s="291"/>
    </row>
    <row r="1777" spans="1:22">
      <c r="A1777" s="216" t="s">
        <v>58</v>
      </c>
      <c r="B1777" s="312">
        <v>1040401000</v>
      </c>
      <c r="C1777" s="237" t="s">
        <v>631</v>
      </c>
      <c r="D1777" s="224"/>
      <c r="E1777" s="220" t="s">
        <v>1357</v>
      </c>
      <c r="F1777" s="221" t="s">
        <v>1360</v>
      </c>
      <c r="G1777" s="222" t="str">
        <f t="shared" si="27"/>
        <v>Marker, Marker, Permanent, bullet type, black</v>
      </c>
      <c r="H1777" s="223"/>
      <c r="I1777" s="253">
        <v>10</v>
      </c>
      <c r="J1777" s="254" t="s">
        <v>44</v>
      </c>
      <c r="K1777" s="261">
        <v>25</v>
      </c>
      <c r="L1777" s="256">
        <f>Table260616263656667686970717273747577787980818283757_34[[#This Row],[unit Price]]*Table260616263656667686970717273747577787980818283757_34[[#This Row],[TOTAL QUANTITY
(2021 Proposal)]]</f>
        <v>250</v>
      </c>
      <c r="M1777" s="257">
        <v>1</v>
      </c>
      <c r="N1777" s="258">
        <v>25</v>
      </c>
      <c r="O1777" s="259"/>
      <c r="P1777" s="260" t="s">
        <v>55</v>
      </c>
      <c r="Q1777" s="288">
        <v>1</v>
      </c>
      <c r="R1777" s="258">
        <v>25</v>
      </c>
      <c r="S1777" s="259"/>
      <c r="T1777" s="289" t="s">
        <v>55</v>
      </c>
      <c r="U1777" s="290"/>
      <c r="V1777" s="291"/>
    </row>
    <row r="1778" spans="1:22">
      <c r="A1778" s="216" t="s">
        <v>64</v>
      </c>
      <c r="B1778" s="312">
        <v>1040401000</v>
      </c>
      <c r="C1778" s="237" t="s">
        <v>631</v>
      </c>
      <c r="D1778" s="224"/>
      <c r="E1778" s="220" t="s">
        <v>1357</v>
      </c>
      <c r="F1778" s="221" t="s">
        <v>1360</v>
      </c>
      <c r="G1778" s="222" t="str">
        <f t="shared" si="27"/>
        <v>Marker, Marker, Permanent, bullet type, black</v>
      </c>
      <c r="H1778" s="223"/>
      <c r="I1778" s="253">
        <v>2</v>
      </c>
      <c r="J1778" s="262" t="s">
        <v>44</v>
      </c>
      <c r="K1778" s="263">
        <v>25</v>
      </c>
      <c r="L1778" s="256">
        <f>Table260616263656667686970717273747577787980818283757_34[[#This Row],[unit Price]]*Table260616263656667686970717273747577787980818283757_34[[#This Row],[TOTAL QUANTITY
(2021 Proposal)]]</f>
        <v>50</v>
      </c>
      <c r="M1778" s="257">
        <v>2</v>
      </c>
      <c r="N1778" s="258">
        <v>50</v>
      </c>
      <c r="O1778" s="259"/>
      <c r="P1778" s="260" t="s">
        <v>55</v>
      </c>
      <c r="Q1778" s="288"/>
      <c r="R1778" s="258" t="s">
        <v>55</v>
      </c>
      <c r="S1778" s="259"/>
      <c r="T1778" s="289" t="s">
        <v>55</v>
      </c>
      <c r="U1778" s="290"/>
      <c r="V1778" s="291"/>
    </row>
    <row r="1779" spans="1:22">
      <c r="A1779" s="216" t="s">
        <v>514</v>
      </c>
      <c r="B1779" s="312">
        <v>1040401000</v>
      </c>
      <c r="C1779" s="237" t="s">
        <v>631</v>
      </c>
      <c r="D1779" s="224"/>
      <c r="E1779" s="220" t="s">
        <v>1357</v>
      </c>
      <c r="F1779" s="221" t="s">
        <v>1360</v>
      </c>
      <c r="G1779" s="222" t="str">
        <f t="shared" si="27"/>
        <v>Marker, Marker, Permanent, bullet type, black</v>
      </c>
      <c r="H1779" s="223"/>
      <c r="I1779" s="253">
        <v>12</v>
      </c>
      <c r="J1779" s="254" t="s">
        <v>44</v>
      </c>
      <c r="K1779" s="261">
        <v>25</v>
      </c>
      <c r="L1779" s="256">
        <f>Table260616263656667686970717273747577787980818283757_34[[#This Row],[unit Price]]*Table260616263656667686970717273747577787980818283757_34[[#This Row],[TOTAL QUANTITY
(2021 Proposal)]]</f>
        <v>300</v>
      </c>
      <c r="M1779" s="257">
        <v>3</v>
      </c>
      <c r="N1779" s="258">
        <v>75</v>
      </c>
      <c r="O1779" s="259">
        <v>3</v>
      </c>
      <c r="P1779" s="260">
        <v>75</v>
      </c>
      <c r="Q1779" s="288">
        <v>3</v>
      </c>
      <c r="R1779" s="258">
        <v>75</v>
      </c>
      <c r="S1779" s="259">
        <v>3</v>
      </c>
      <c r="T1779" s="289">
        <v>75</v>
      </c>
      <c r="U1779" s="290"/>
      <c r="V1779" s="291"/>
    </row>
    <row r="1780" spans="1:22">
      <c r="A1780" s="216" t="s">
        <v>67</v>
      </c>
      <c r="B1780" s="312">
        <v>1040401000</v>
      </c>
      <c r="C1780" s="237" t="s">
        <v>631</v>
      </c>
      <c r="D1780" s="224"/>
      <c r="E1780" s="220" t="s">
        <v>1357</v>
      </c>
      <c r="F1780" s="221" t="s">
        <v>1360</v>
      </c>
      <c r="G1780" s="222" t="str">
        <f t="shared" si="27"/>
        <v>Marker, Marker, Permanent, bullet type, black</v>
      </c>
      <c r="H1780" s="223" t="s">
        <v>517</v>
      </c>
      <c r="I1780" s="253">
        <v>2</v>
      </c>
      <c r="J1780" s="254" t="s">
        <v>44</v>
      </c>
      <c r="K1780" s="261">
        <v>25</v>
      </c>
      <c r="L1780" s="256">
        <f>Table260616263656667686970717273747577787980818283757_34[[#This Row],[unit Price]]*Table260616263656667686970717273747577787980818283757_34[[#This Row],[TOTAL QUANTITY
(2021 Proposal)]]</f>
        <v>50</v>
      </c>
      <c r="M1780" s="257">
        <v>1</v>
      </c>
      <c r="N1780" s="258">
        <v>25</v>
      </c>
      <c r="O1780" s="259">
        <v>1</v>
      </c>
      <c r="P1780" s="260">
        <v>25</v>
      </c>
      <c r="Q1780" s="288"/>
      <c r="R1780" s="258" t="s">
        <v>55</v>
      </c>
      <c r="S1780" s="259"/>
      <c r="T1780" s="289" t="s">
        <v>55</v>
      </c>
      <c r="U1780" s="290"/>
      <c r="V1780" s="291"/>
    </row>
    <row r="1781" spans="1:22">
      <c r="A1781" s="216" t="s">
        <v>69</v>
      </c>
      <c r="B1781" s="312">
        <v>1040401000</v>
      </c>
      <c r="C1781" s="237" t="s">
        <v>631</v>
      </c>
      <c r="D1781" s="224"/>
      <c r="E1781" s="220" t="s">
        <v>1357</v>
      </c>
      <c r="F1781" s="221" t="s">
        <v>1360</v>
      </c>
      <c r="G1781" s="222" t="str">
        <f t="shared" si="27"/>
        <v>Marker, Marker, Permanent, bullet type, black</v>
      </c>
      <c r="H1781" s="223"/>
      <c r="I1781" s="253">
        <v>4</v>
      </c>
      <c r="J1781" s="254" t="s">
        <v>44</v>
      </c>
      <c r="K1781" s="261">
        <v>25</v>
      </c>
      <c r="L1781" s="256">
        <f>Table260616263656667686970717273747577787980818283757_34[[#This Row],[unit Price]]*Table260616263656667686970717273747577787980818283757_34[[#This Row],[TOTAL QUANTITY
(2021 Proposal)]]</f>
        <v>100</v>
      </c>
      <c r="M1781" s="257">
        <v>4</v>
      </c>
      <c r="N1781" s="258">
        <v>100</v>
      </c>
      <c r="O1781" s="259"/>
      <c r="P1781" s="260" t="s">
        <v>55</v>
      </c>
      <c r="Q1781" s="288"/>
      <c r="R1781" s="258" t="s">
        <v>55</v>
      </c>
      <c r="S1781" s="259"/>
      <c r="T1781" s="289" t="s">
        <v>55</v>
      </c>
      <c r="U1781" s="290"/>
      <c r="V1781" s="291"/>
    </row>
    <row r="1782" spans="1:22">
      <c r="A1782" s="216" t="s">
        <v>70</v>
      </c>
      <c r="B1782" s="312">
        <v>1040401000</v>
      </c>
      <c r="C1782" s="237" t="s">
        <v>631</v>
      </c>
      <c r="D1782" s="224"/>
      <c r="E1782" s="220" t="s">
        <v>1357</v>
      </c>
      <c r="F1782" s="221" t="s">
        <v>1360</v>
      </c>
      <c r="G1782" s="222" t="str">
        <f t="shared" si="27"/>
        <v>Marker, Marker, Permanent, bullet type, black</v>
      </c>
      <c r="H1782" s="223"/>
      <c r="I1782" s="253">
        <v>8</v>
      </c>
      <c r="J1782" s="254" t="s">
        <v>44</v>
      </c>
      <c r="K1782" s="261">
        <v>25</v>
      </c>
      <c r="L1782" s="256">
        <f>Table260616263656667686970717273747577787980818283757_34[[#This Row],[unit Price]]*Table260616263656667686970717273747577787980818283757_34[[#This Row],[TOTAL QUANTITY
(2021 Proposal)]]</f>
        <v>200</v>
      </c>
      <c r="M1782" s="257">
        <v>2</v>
      </c>
      <c r="N1782" s="258">
        <v>50</v>
      </c>
      <c r="O1782" s="259">
        <v>2</v>
      </c>
      <c r="P1782" s="260">
        <v>50</v>
      </c>
      <c r="Q1782" s="288">
        <v>2</v>
      </c>
      <c r="R1782" s="258">
        <v>50</v>
      </c>
      <c r="S1782" s="259">
        <v>2</v>
      </c>
      <c r="T1782" s="289">
        <v>50</v>
      </c>
      <c r="U1782" s="290"/>
      <c r="V1782" s="291"/>
    </row>
    <row r="1783" spans="1:22">
      <c r="A1783" s="216" t="s">
        <v>72</v>
      </c>
      <c r="B1783" s="312">
        <v>1040401000</v>
      </c>
      <c r="C1783" s="237" t="s">
        <v>631</v>
      </c>
      <c r="D1783" s="224"/>
      <c r="E1783" s="220" t="s">
        <v>1357</v>
      </c>
      <c r="F1783" s="221" t="s">
        <v>1360</v>
      </c>
      <c r="G1783" s="222" t="str">
        <f t="shared" si="27"/>
        <v>Marker, Marker, Permanent, bullet type, black</v>
      </c>
      <c r="H1783" s="223"/>
      <c r="I1783" s="253">
        <v>15</v>
      </c>
      <c r="J1783" s="254" t="s">
        <v>44</v>
      </c>
      <c r="K1783" s="261">
        <v>25</v>
      </c>
      <c r="L1783" s="256">
        <f>Table260616263656667686970717273747577787980818283757_34[[#This Row],[unit Price]]*Table260616263656667686970717273747577787980818283757_34[[#This Row],[TOTAL QUANTITY
(2021 Proposal)]]</f>
        <v>375</v>
      </c>
      <c r="M1783" s="257">
        <v>5</v>
      </c>
      <c r="N1783" s="258">
        <v>125</v>
      </c>
      <c r="O1783" s="259">
        <v>2</v>
      </c>
      <c r="P1783" s="260">
        <v>50</v>
      </c>
      <c r="Q1783" s="288">
        <v>5</v>
      </c>
      <c r="R1783" s="258">
        <v>125</v>
      </c>
      <c r="S1783" s="259">
        <v>3</v>
      </c>
      <c r="T1783" s="289">
        <v>75</v>
      </c>
      <c r="U1783" s="290"/>
      <c r="V1783" s="291"/>
    </row>
    <row r="1784" spans="1:22">
      <c r="A1784" s="216" t="s">
        <v>65</v>
      </c>
      <c r="B1784" s="312">
        <v>1040401000</v>
      </c>
      <c r="C1784" s="237" t="s">
        <v>631</v>
      </c>
      <c r="D1784" s="224"/>
      <c r="E1784" s="220" t="s">
        <v>1357</v>
      </c>
      <c r="F1784" s="221" t="s">
        <v>1361</v>
      </c>
      <c r="G1784" s="222" t="str">
        <f t="shared" si="27"/>
        <v>Marker, Marker, Permanent, bullet type, blue</v>
      </c>
      <c r="H1784" s="223"/>
      <c r="I1784" s="253">
        <v>4</v>
      </c>
      <c r="J1784" s="254" t="s">
        <v>44</v>
      </c>
      <c r="K1784" s="261">
        <v>25</v>
      </c>
      <c r="L1784" s="256">
        <f>Table260616263656667686970717273747577787980818283757_34[[#This Row],[unit Price]]*Table260616263656667686970717273747577787980818283757_34[[#This Row],[TOTAL QUANTITY
(2021 Proposal)]]</f>
        <v>100</v>
      </c>
      <c r="M1784" s="257">
        <v>4</v>
      </c>
      <c r="N1784" s="258">
        <v>100</v>
      </c>
      <c r="O1784" s="259"/>
      <c r="P1784" s="260" t="s">
        <v>55</v>
      </c>
      <c r="Q1784" s="288"/>
      <c r="R1784" s="258" t="s">
        <v>55</v>
      </c>
      <c r="S1784" s="259"/>
      <c r="T1784" s="289" t="s">
        <v>55</v>
      </c>
      <c r="U1784" s="290"/>
      <c r="V1784" s="291"/>
    </row>
    <row r="1785" spans="1:22">
      <c r="A1785" s="216" t="s">
        <v>67</v>
      </c>
      <c r="B1785" s="312">
        <v>1040401000</v>
      </c>
      <c r="C1785" s="237" t="s">
        <v>631</v>
      </c>
      <c r="D1785" s="224"/>
      <c r="E1785" s="220" t="s">
        <v>1357</v>
      </c>
      <c r="F1785" s="221" t="s">
        <v>1361</v>
      </c>
      <c r="G1785" s="222" t="str">
        <f t="shared" si="27"/>
        <v>Marker, Marker, Permanent, bullet type, blue</v>
      </c>
      <c r="H1785" s="223" t="s">
        <v>517</v>
      </c>
      <c r="I1785" s="253">
        <v>2</v>
      </c>
      <c r="J1785" s="254" t="s">
        <v>44</v>
      </c>
      <c r="K1785" s="261">
        <v>25</v>
      </c>
      <c r="L1785" s="256">
        <f>Table260616263656667686970717273747577787980818283757_34[[#This Row],[unit Price]]*Table260616263656667686970717273747577787980818283757_34[[#This Row],[TOTAL QUANTITY
(2021 Proposal)]]</f>
        <v>50</v>
      </c>
      <c r="M1785" s="257">
        <v>1</v>
      </c>
      <c r="N1785" s="258">
        <v>25</v>
      </c>
      <c r="O1785" s="259">
        <v>1</v>
      </c>
      <c r="P1785" s="260">
        <v>25</v>
      </c>
      <c r="Q1785" s="288"/>
      <c r="R1785" s="258" t="s">
        <v>55</v>
      </c>
      <c r="S1785" s="259"/>
      <c r="T1785" s="289" t="s">
        <v>55</v>
      </c>
      <c r="U1785" s="290"/>
      <c r="V1785" s="291"/>
    </row>
    <row r="1786" spans="1:22">
      <c r="A1786" s="216" t="s">
        <v>69</v>
      </c>
      <c r="B1786" s="312">
        <v>1040401000</v>
      </c>
      <c r="C1786" s="237" t="s">
        <v>631</v>
      </c>
      <c r="D1786" s="224"/>
      <c r="E1786" s="220" t="s">
        <v>1357</v>
      </c>
      <c r="F1786" s="221" t="s">
        <v>1361</v>
      </c>
      <c r="G1786" s="222" t="str">
        <f t="shared" si="27"/>
        <v>Marker, Marker, Permanent, bullet type, blue</v>
      </c>
      <c r="H1786" s="223"/>
      <c r="I1786" s="253">
        <v>4</v>
      </c>
      <c r="J1786" s="254" t="s">
        <v>44</v>
      </c>
      <c r="K1786" s="261">
        <v>25</v>
      </c>
      <c r="L1786" s="256">
        <f>Table260616263656667686970717273747577787980818283757_34[[#This Row],[unit Price]]*Table260616263656667686970717273747577787980818283757_34[[#This Row],[TOTAL QUANTITY
(2021 Proposal)]]</f>
        <v>100</v>
      </c>
      <c r="M1786" s="257">
        <v>4</v>
      </c>
      <c r="N1786" s="258">
        <v>100</v>
      </c>
      <c r="O1786" s="259"/>
      <c r="P1786" s="260" t="s">
        <v>55</v>
      </c>
      <c r="Q1786" s="288"/>
      <c r="R1786" s="258" t="s">
        <v>55</v>
      </c>
      <c r="S1786" s="259"/>
      <c r="T1786" s="289" t="s">
        <v>55</v>
      </c>
      <c r="U1786" s="290"/>
      <c r="V1786" s="291"/>
    </row>
    <row r="1787" spans="1:22">
      <c r="A1787" s="216" t="s">
        <v>70</v>
      </c>
      <c r="B1787" s="312">
        <v>1040401000</v>
      </c>
      <c r="C1787" s="237" t="s">
        <v>631</v>
      </c>
      <c r="D1787" s="224"/>
      <c r="E1787" s="220" t="s">
        <v>1357</v>
      </c>
      <c r="F1787" s="221" t="s">
        <v>1361</v>
      </c>
      <c r="G1787" s="222" t="str">
        <f t="shared" si="27"/>
        <v>Marker, Marker, Permanent, bullet type, blue</v>
      </c>
      <c r="H1787" s="223"/>
      <c r="I1787" s="253">
        <v>8</v>
      </c>
      <c r="J1787" s="254" t="s">
        <v>44</v>
      </c>
      <c r="K1787" s="261">
        <v>25</v>
      </c>
      <c r="L1787" s="256">
        <f>Table260616263656667686970717273747577787980818283757_34[[#This Row],[unit Price]]*Table260616263656667686970717273747577787980818283757_34[[#This Row],[TOTAL QUANTITY
(2021 Proposal)]]</f>
        <v>200</v>
      </c>
      <c r="M1787" s="257">
        <v>2</v>
      </c>
      <c r="N1787" s="258">
        <v>50</v>
      </c>
      <c r="O1787" s="259">
        <v>2</v>
      </c>
      <c r="P1787" s="260">
        <v>50</v>
      </c>
      <c r="Q1787" s="288">
        <v>2</v>
      </c>
      <c r="R1787" s="258">
        <v>50</v>
      </c>
      <c r="S1787" s="259">
        <v>2</v>
      </c>
      <c r="T1787" s="289">
        <v>50</v>
      </c>
      <c r="U1787" s="290"/>
      <c r="V1787" s="291"/>
    </row>
    <row r="1788" spans="1:22">
      <c r="A1788" s="216" t="s">
        <v>510</v>
      </c>
      <c r="B1788" s="312">
        <v>1040401000</v>
      </c>
      <c r="C1788" s="237" t="s">
        <v>631</v>
      </c>
      <c r="D1788" s="224"/>
      <c r="E1788" s="220" t="s">
        <v>1357</v>
      </c>
      <c r="F1788" s="221" t="s">
        <v>1362</v>
      </c>
      <c r="G1788" s="222" t="str">
        <f t="shared" si="27"/>
        <v>Marker, Marker, Whiteboard</v>
      </c>
      <c r="H1788" s="223"/>
      <c r="I1788" s="253">
        <v>1</v>
      </c>
      <c r="J1788" s="254" t="s">
        <v>627</v>
      </c>
      <c r="K1788" s="261">
        <v>180</v>
      </c>
      <c r="L1788" s="256">
        <f>Table260616263656667686970717273747577787980818283757_34[[#This Row],[unit Price]]*Table260616263656667686970717273747577787980818283757_34[[#This Row],[TOTAL QUANTITY
(2021 Proposal)]]</f>
        <v>180</v>
      </c>
      <c r="M1788" s="257">
        <v>1</v>
      </c>
      <c r="N1788" s="258">
        <v>180</v>
      </c>
      <c r="O1788" s="259"/>
      <c r="P1788" s="260" t="s">
        <v>55</v>
      </c>
      <c r="Q1788" s="288"/>
      <c r="R1788" s="258" t="s">
        <v>55</v>
      </c>
      <c r="S1788" s="259"/>
      <c r="T1788" s="289" t="s">
        <v>55</v>
      </c>
      <c r="U1788" s="290"/>
      <c r="V1788" s="291"/>
    </row>
    <row r="1789" spans="1:22">
      <c r="A1789" s="216" t="s">
        <v>522</v>
      </c>
      <c r="B1789" s="312">
        <v>1040401000</v>
      </c>
      <c r="C1789" s="237" t="s">
        <v>631</v>
      </c>
      <c r="D1789" s="224"/>
      <c r="E1789" s="220" t="s">
        <v>1357</v>
      </c>
      <c r="F1789" s="221" t="s">
        <v>1362</v>
      </c>
      <c r="G1789" s="222" t="str">
        <f t="shared" si="27"/>
        <v>Marker, Marker, Whiteboard</v>
      </c>
      <c r="H1789" s="223"/>
      <c r="I1789" s="253">
        <v>2</v>
      </c>
      <c r="J1789" s="254" t="s">
        <v>627</v>
      </c>
      <c r="K1789" s="261">
        <v>180</v>
      </c>
      <c r="L1789" s="256">
        <f>Table260616263656667686970717273747577787980818283757_34[[#This Row],[unit Price]]*Table260616263656667686970717273747577787980818283757_34[[#This Row],[TOTAL QUANTITY
(2021 Proposal)]]</f>
        <v>360</v>
      </c>
      <c r="M1789" s="257">
        <v>1</v>
      </c>
      <c r="N1789" s="258">
        <v>180</v>
      </c>
      <c r="O1789" s="259"/>
      <c r="P1789" s="260" t="s">
        <v>55</v>
      </c>
      <c r="Q1789" s="288">
        <v>1</v>
      </c>
      <c r="R1789" s="258">
        <v>180</v>
      </c>
      <c r="S1789" s="259"/>
      <c r="T1789" s="289" t="s">
        <v>55</v>
      </c>
      <c r="U1789" s="290"/>
      <c r="V1789" s="291"/>
    </row>
    <row r="1790" spans="1:22">
      <c r="A1790" s="216" t="s">
        <v>69</v>
      </c>
      <c r="B1790" s="312">
        <v>1040401000</v>
      </c>
      <c r="C1790" s="237" t="s">
        <v>631</v>
      </c>
      <c r="D1790" s="224"/>
      <c r="E1790" s="220" t="s">
        <v>1357</v>
      </c>
      <c r="F1790" s="221" t="s">
        <v>1362</v>
      </c>
      <c r="G1790" s="222" t="str">
        <f t="shared" si="27"/>
        <v>Marker, Marker, Whiteboard</v>
      </c>
      <c r="H1790" s="223"/>
      <c r="I1790" s="253">
        <v>4</v>
      </c>
      <c r="J1790" s="254" t="s">
        <v>627</v>
      </c>
      <c r="K1790" s="261">
        <v>180</v>
      </c>
      <c r="L1790" s="256">
        <f>Table260616263656667686970717273747577787980818283757_34[[#This Row],[unit Price]]*Table260616263656667686970717273747577787980818283757_34[[#This Row],[TOTAL QUANTITY
(2021 Proposal)]]</f>
        <v>720</v>
      </c>
      <c r="M1790" s="257">
        <v>4</v>
      </c>
      <c r="N1790" s="258">
        <v>720</v>
      </c>
      <c r="O1790" s="259"/>
      <c r="P1790" s="260" t="s">
        <v>55</v>
      </c>
      <c r="Q1790" s="288"/>
      <c r="R1790" s="258" t="s">
        <v>55</v>
      </c>
      <c r="S1790" s="259"/>
      <c r="T1790" s="289" t="s">
        <v>55</v>
      </c>
      <c r="U1790" s="290"/>
      <c r="V1790" s="291"/>
    </row>
    <row r="1791" spans="1:22">
      <c r="A1791" s="216" t="s">
        <v>33</v>
      </c>
      <c r="B1791" s="312">
        <v>1040401000</v>
      </c>
      <c r="C1791" s="237" t="s">
        <v>631</v>
      </c>
      <c r="D1791" s="224"/>
      <c r="E1791" s="220" t="s">
        <v>1357</v>
      </c>
      <c r="F1791" s="221" t="s">
        <v>1362</v>
      </c>
      <c r="G1791" s="222" t="str">
        <f t="shared" si="27"/>
        <v>Marker, Marker, Whiteboard</v>
      </c>
      <c r="H1791" s="223"/>
      <c r="I1791" s="253">
        <v>1</v>
      </c>
      <c r="J1791" s="254" t="s">
        <v>627</v>
      </c>
      <c r="K1791" s="261">
        <v>180</v>
      </c>
      <c r="L1791" s="256">
        <f>Table260616263656667686970717273747577787980818283757_34[[#This Row],[unit Price]]*Table260616263656667686970717273747577787980818283757_34[[#This Row],[TOTAL QUANTITY
(2021 Proposal)]]</f>
        <v>180</v>
      </c>
      <c r="M1791" s="257">
        <v>1</v>
      </c>
      <c r="N1791" s="258">
        <v>180</v>
      </c>
      <c r="O1791" s="259"/>
      <c r="P1791" s="260" t="s">
        <v>55</v>
      </c>
      <c r="Q1791" s="288"/>
      <c r="R1791" s="258" t="s">
        <v>55</v>
      </c>
      <c r="S1791" s="259"/>
      <c r="T1791" s="289" t="s">
        <v>55</v>
      </c>
      <c r="U1791" s="290"/>
      <c r="V1791" s="291"/>
    </row>
    <row r="1792" spans="1:22">
      <c r="A1792" s="216" t="s">
        <v>58</v>
      </c>
      <c r="B1792" s="312">
        <v>1040401000</v>
      </c>
      <c r="C1792" s="237" t="s">
        <v>631</v>
      </c>
      <c r="D1792" s="224"/>
      <c r="E1792" s="220" t="s">
        <v>1363</v>
      </c>
      <c r="F1792" s="221" t="s">
        <v>1364</v>
      </c>
      <c r="G1792" s="222" t="str">
        <f t="shared" si="27"/>
        <v>Note Pad, Stick-on,  (2" x 3") min</v>
      </c>
      <c r="H1792" s="223"/>
      <c r="I1792" s="253">
        <v>6</v>
      </c>
      <c r="J1792" s="254" t="s">
        <v>1292</v>
      </c>
      <c r="K1792" s="261">
        <v>25</v>
      </c>
      <c r="L1792" s="256">
        <f>Table260616263656667686970717273747577787980818283757_34[[#This Row],[unit Price]]*Table260616263656667686970717273747577787980818283757_34[[#This Row],[TOTAL QUANTITY
(2021 Proposal)]]</f>
        <v>150</v>
      </c>
      <c r="M1792" s="257">
        <v>2</v>
      </c>
      <c r="N1792" s="258">
        <v>50</v>
      </c>
      <c r="O1792" s="259"/>
      <c r="P1792" s="260" t="s">
        <v>55</v>
      </c>
      <c r="Q1792" s="288"/>
      <c r="R1792" s="258" t="s">
        <v>55</v>
      </c>
      <c r="S1792" s="259"/>
      <c r="T1792" s="289" t="s">
        <v>55</v>
      </c>
      <c r="U1792" s="290"/>
      <c r="V1792" s="291"/>
    </row>
    <row r="1793" spans="1:22">
      <c r="A1793" s="216" t="s">
        <v>66</v>
      </c>
      <c r="B1793" s="312">
        <v>1040401000</v>
      </c>
      <c r="C1793" s="237" t="s">
        <v>631</v>
      </c>
      <c r="D1793" s="224"/>
      <c r="E1793" s="220" t="s">
        <v>1363</v>
      </c>
      <c r="F1793" s="221" t="s">
        <v>1364</v>
      </c>
      <c r="G1793" s="222" t="str">
        <f t="shared" si="27"/>
        <v>Note Pad, Stick-on,  (2" x 3") min</v>
      </c>
      <c r="H1793" s="223">
        <v>1</v>
      </c>
      <c r="I1793" s="253">
        <v>2</v>
      </c>
      <c r="J1793" s="254" t="s">
        <v>1292</v>
      </c>
      <c r="K1793" s="261">
        <v>25</v>
      </c>
      <c r="L1793" s="256">
        <f>Table260616263656667686970717273747577787980818283757_34[[#This Row],[unit Price]]*Table260616263656667686970717273747577787980818283757_34[[#This Row],[TOTAL QUANTITY
(2021 Proposal)]]</f>
        <v>50</v>
      </c>
      <c r="M1793" s="257">
        <v>1</v>
      </c>
      <c r="N1793" s="258">
        <v>25</v>
      </c>
      <c r="O1793" s="259"/>
      <c r="P1793" s="260" t="s">
        <v>55</v>
      </c>
      <c r="Q1793" s="288">
        <v>1</v>
      </c>
      <c r="R1793" s="258">
        <v>25</v>
      </c>
      <c r="S1793" s="259"/>
      <c r="T1793" s="289" t="s">
        <v>55</v>
      </c>
      <c r="U1793" s="290"/>
      <c r="V1793" s="291"/>
    </row>
    <row r="1794" spans="1:22">
      <c r="A1794" s="216" t="s">
        <v>533</v>
      </c>
      <c r="B1794" s="312">
        <v>1040401000</v>
      </c>
      <c r="C1794" s="237" t="s">
        <v>631</v>
      </c>
      <c r="D1794" s="224"/>
      <c r="E1794" s="220" t="s">
        <v>1363</v>
      </c>
      <c r="F1794" s="221" t="s">
        <v>1364</v>
      </c>
      <c r="G1794" s="222" t="str">
        <f t="shared" si="27"/>
        <v>Note Pad, Stick-on,  (2" x 3") min</v>
      </c>
      <c r="H1794" s="223"/>
      <c r="I1794" s="253">
        <v>8</v>
      </c>
      <c r="J1794" s="254" t="s">
        <v>1292</v>
      </c>
      <c r="K1794" s="261">
        <v>25</v>
      </c>
      <c r="L1794" s="256">
        <f>Table260616263656667686970717273747577787980818283757_34[[#This Row],[unit Price]]*Table260616263656667686970717273747577787980818283757_34[[#This Row],[TOTAL QUANTITY
(2021 Proposal)]]</f>
        <v>200</v>
      </c>
      <c r="M1794" s="257">
        <v>2</v>
      </c>
      <c r="N1794" s="258">
        <v>50</v>
      </c>
      <c r="O1794" s="259">
        <v>2</v>
      </c>
      <c r="P1794" s="260">
        <v>50</v>
      </c>
      <c r="Q1794" s="288">
        <v>2</v>
      </c>
      <c r="R1794" s="258">
        <v>50</v>
      </c>
      <c r="S1794" s="259">
        <v>2</v>
      </c>
      <c r="T1794" s="289">
        <v>50</v>
      </c>
      <c r="U1794" s="290"/>
      <c r="V1794" s="291"/>
    </row>
    <row r="1795" spans="1:22">
      <c r="A1795" s="216" t="s">
        <v>69</v>
      </c>
      <c r="B1795" s="312">
        <v>1040401000</v>
      </c>
      <c r="C1795" s="237" t="s">
        <v>631</v>
      </c>
      <c r="D1795" s="224"/>
      <c r="E1795" s="220" t="s">
        <v>1363</v>
      </c>
      <c r="F1795" s="221" t="s">
        <v>1364</v>
      </c>
      <c r="G1795" s="222" t="str">
        <f t="shared" si="27"/>
        <v>Note Pad, Stick-on,  (2" x 3") min</v>
      </c>
      <c r="H1795" s="223"/>
      <c r="I1795" s="253">
        <v>3</v>
      </c>
      <c r="J1795" s="254" t="s">
        <v>1292</v>
      </c>
      <c r="K1795" s="261">
        <v>25</v>
      </c>
      <c r="L1795" s="256">
        <f>Table260616263656667686970717273747577787980818283757_34[[#This Row],[unit Price]]*Table260616263656667686970717273747577787980818283757_34[[#This Row],[TOTAL QUANTITY
(2021 Proposal)]]</f>
        <v>75</v>
      </c>
      <c r="M1795" s="257">
        <v>3</v>
      </c>
      <c r="N1795" s="258">
        <v>75</v>
      </c>
      <c r="O1795" s="259"/>
      <c r="P1795" s="260" t="s">
        <v>55</v>
      </c>
      <c r="Q1795" s="288"/>
      <c r="R1795" s="258" t="s">
        <v>55</v>
      </c>
      <c r="S1795" s="259"/>
      <c r="T1795" s="289" t="s">
        <v>55</v>
      </c>
      <c r="U1795" s="290"/>
      <c r="V1795" s="291"/>
    </row>
    <row r="1796" spans="1:22">
      <c r="A1796" s="216" t="s">
        <v>72</v>
      </c>
      <c r="B1796" s="312">
        <v>1040401000</v>
      </c>
      <c r="C1796" s="237" t="s">
        <v>631</v>
      </c>
      <c r="D1796" s="224"/>
      <c r="E1796" s="220" t="s">
        <v>1363</v>
      </c>
      <c r="F1796" s="221" t="s">
        <v>1364</v>
      </c>
      <c r="G1796" s="222" t="str">
        <f t="shared" si="27"/>
        <v>Note Pad, Stick-on,  (2" x 3") min</v>
      </c>
      <c r="H1796" s="223"/>
      <c r="I1796" s="253">
        <v>1</v>
      </c>
      <c r="J1796" s="254" t="s">
        <v>1292</v>
      </c>
      <c r="K1796" s="261">
        <v>25</v>
      </c>
      <c r="L1796" s="256">
        <f>Table260616263656667686970717273747577787980818283757_34[[#This Row],[unit Price]]*Table260616263656667686970717273747577787980818283757_34[[#This Row],[TOTAL QUANTITY
(2021 Proposal)]]</f>
        <v>25</v>
      </c>
      <c r="M1796" s="257">
        <v>1</v>
      </c>
      <c r="N1796" s="258">
        <v>25</v>
      </c>
      <c r="O1796" s="259"/>
      <c r="P1796" s="260" t="s">
        <v>55</v>
      </c>
      <c r="Q1796" s="288"/>
      <c r="R1796" s="258" t="s">
        <v>55</v>
      </c>
      <c r="S1796" s="259"/>
      <c r="T1796" s="289" t="s">
        <v>55</v>
      </c>
      <c r="U1796" s="290"/>
      <c r="V1796" s="291"/>
    </row>
    <row r="1797" spans="1:22">
      <c r="A1797" s="216" t="s">
        <v>57</v>
      </c>
      <c r="B1797" s="312">
        <v>1040401000</v>
      </c>
      <c r="C1797" s="237" t="s">
        <v>631</v>
      </c>
      <c r="D1797" s="224"/>
      <c r="E1797" s="220" t="s">
        <v>1363</v>
      </c>
      <c r="F1797" s="221" t="s">
        <v>1365</v>
      </c>
      <c r="G1797" s="222" t="str">
        <f t="shared" si="27"/>
        <v>Note Pad, Stick-on,  (3" x 3") min</v>
      </c>
      <c r="H1797" s="223">
        <v>0</v>
      </c>
      <c r="I1797" s="253">
        <v>6</v>
      </c>
      <c r="J1797" s="254" t="s">
        <v>1292</v>
      </c>
      <c r="K1797" s="261">
        <v>36</v>
      </c>
      <c r="L1797" s="256">
        <f>Table260616263656667686970717273747577787980818283757_34[[#This Row],[unit Price]]*Table260616263656667686970717273747577787980818283757_34[[#This Row],[TOTAL QUANTITY
(2021 Proposal)]]</f>
        <v>216</v>
      </c>
      <c r="M1797" s="257">
        <v>3</v>
      </c>
      <c r="N1797" s="258">
        <v>108</v>
      </c>
      <c r="O1797" s="259"/>
      <c r="P1797" s="260" t="s">
        <v>55</v>
      </c>
      <c r="Q1797" s="288">
        <v>3</v>
      </c>
      <c r="R1797" s="258">
        <v>108</v>
      </c>
      <c r="S1797" s="259"/>
      <c r="T1797" s="289" t="s">
        <v>55</v>
      </c>
      <c r="U1797" s="290"/>
      <c r="V1797" s="291"/>
    </row>
    <row r="1798" spans="1:22">
      <c r="A1798" s="216" t="s">
        <v>61</v>
      </c>
      <c r="B1798" s="312">
        <v>1040401000</v>
      </c>
      <c r="C1798" s="237" t="s">
        <v>631</v>
      </c>
      <c r="D1798" s="224"/>
      <c r="E1798" s="220" t="s">
        <v>1363</v>
      </c>
      <c r="F1798" s="221" t="s">
        <v>1365</v>
      </c>
      <c r="G1798" s="222" t="str">
        <f t="shared" si="27"/>
        <v>Note Pad, Stick-on,  (3" x 3") min</v>
      </c>
      <c r="H1798" s="223"/>
      <c r="I1798" s="253">
        <v>1</v>
      </c>
      <c r="J1798" s="262" t="s">
        <v>1292</v>
      </c>
      <c r="K1798" s="263">
        <v>36</v>
      </c>
      <c r="L1798" s="256">
        <f>Table260616263656667686970717273747577787980818283757_34[[#This Row],[unit Price]]*Table260616263656667686970717273747577787980818283757_34[[#This Row],[TOTAL QUANTITY
(2021 Proposal)]]</f>
        <v>36</v>
      </c>
      <c r="M1798" s="266">
        <v>1</v>
      </c>
      <c r="N1798" s="258">
        <v>36</v>
      </c>
      <c r="O1798" s="267"/>
      <c r="P1798" s="260" t="s">
        <v>55</v>
      </c>
      <c r="Q1798" s="294"/>
      <c r="R1798" s="258" t="s">
        <v>55</v>
      </c>
      <c r="S1798" s="309"/>
      <c r="T1798" s="289" t="s">
        <v>55</v>
      </c>
      <c r="U1798" s="290"/>
      <c r="V1798" s="291"/>
    </row>
    <row r="1799" spans="1:22">
      <c r="A1799" s="216" t="s">
        <v>56</v>
      </c>
      <c r="B1799" s="312">
        <v>1040401000</v>
      </c>
      <c r="C1799" s="237" t="s">
        <v>631</v>
      </c>
      <c r="D1799" s="224"/>
      <c r="E1799" s="220" t="s">
        <v>1363</v>
      </c>
      <c r="F1799" s="221" t="s">
        <v>1366</v>
      </c>
      <c r="G1799" s="222" t="str">
        <f t="shared" si="27"/>
        <v>Note Pad, Stick-on,  (3" x 4") min</v>
      </c>
      <c r="H1799" s="223"/>
      <c r="I1799" s="253">
        <v>2</v>
      </c>
      <c r="J1799" s="254" t="s">
        <v>1292</v>
      </c>
      <c r="K1799" s="261">
        <v>35</v>
      </c>
      <c r="L1799" s="256">
        <f>Table260616263656667686970717273747577787980818283757_34[[#This Row],[unit Price]]*Table260616263656667686970717273747577787980818283757_34[[#This Row],[TOTAL QUANTITY
(2021 Proposal)]]</f>
        <v>70</v>
      </c>
      <c r="M1799" s="257">
        <v>1</v>
      </c>
      <c r="N1799" s="258">
        <v>35</v>
      </c>
      <c r="O1799" s="259"/>
      <c r="P1799" s="260" t="s">
        <v>55</v>
      </c>
      <c r="Q1799" s="288">
        <v>1</v>
      </c>
      <c r="R1799" s="258">
        <v>35</v>
      </c>
      <c r="S1799" s="259"/>
      <c r="T1799" s="289" t="s">
        <v>55</v>
      </c>
      <c r="U1799" s="290"/>
      <c r="V1799" s="291"/>
    </row>
    <row r="1800" spans="1:22">
      <c r="A1800" s="216" t="s">
        <v>64</v>
      </c>
      <c r="B1800" s="312">
        <v>1040401000</v>
      </c>
      <c r="C1800" s="237" t="s">
        <v>631</v>
      </c>
      <c r="D1800" s="224"/>
      <c r="E1800" s="220" t="s">
        <v>1363</v>
      </c>
      <c r="F1800" s="221" t="s">
        <v>1366</v>
      </c>
      <c r="G1800" s="222" t="str">
        <f t="shared" si="27"/>
        <v>Note Pad, Stick-on,  (3" x 4") min</v>
      </c>
      <c r="H1800" s="223"/>
      <c r="I1800" s="253">
        <v>2</v>
      </c>
      <c r="J1800" s="262" t="s">
        <v>1292</v>
      </c>
      <c r="K1800" s="263">
        <v>35</v>
      </c>
      <c r="L1800" s="256">
        <f>Table260616263656667686970717273747577787980818283757_34[[#This Row],[unit Price]]*Table260616263656667686970717273747577787980818283757_34[[#This Row],[TOTAL QUANTITY
(2021 Proposal)]]</f>
        <v>70</v>
      </c>
      <c r="M1800" s="257">
        <v>2</v>
      </c>
      <c r="N1800" s="258">
        <v>70</v>
      </c>
      <c r="O1800" s="259"/>
      <c r="P1800" s="260" t="s">
        <v>55</v>
      </c>
      <c r="Q1800" s="288"/>
      <c r="R1800" s="258" t="s">
        <v>55</v>
      </c>
      <c r="S1800" s="259"/>
      <c r="T1800" s="289" t="s">
        <v>55</v>
      </c>
      <c r="U1800" s="290"/>
      <c r="V1800" s="291"/>
    </row>
    <row r="1801" spans="1:22">
      <c r="A1801" s="216" t="s">
        <v>533</v>
      </c>
      <c r="B1801" s="312">
        <v>1040401000</v>
      </c>
      <c r="C1801" s="237" t="s">
        <v>631</v>
      </c>
      <c r="D1801" s="224"/>
      <c r="E1801" s="220" t="s">
        <v>1363</v>
      </c>
      <c r="F1801" s="221" t="s">
        <v>1366</v>
      </c>
      <c r="G1801" s="222" t="str">
        <f t="shared" si="27"/>
        <v>Note Pad, Stick-on,  (3" x 4") min</v>
      </c>
      <c r="H1801" s="223"/>
      <c r="I1801" s="253">
        <v>8</v>
      </c>
      <c r="J1801" s="254" t="s">
        <v>1292</v>
      </c>
      <c r="K1801" s="261">
        <v>35</v>
      </c>
      <c r="L1801" s="256">
        <f>Table260616263656667686970717273747577787980818283757_34[[#This Row],[unit Price]]*Table260616263656667686970717273747577787980818283757_34[[#This Row],[TOTAL QUANTITY
(2021 Proposal)]]</f>
        <v>280</v>
      </c>
      <c r="M1801" s="257">
        <v>2</v>
      </c>
      <c r="N1801" s="258">
        <v>70</v>
      </c>
      <c r="O1801" s="259">
        <v>2</v>
      </c>
      <c r="P1801" s="260">
        <v>70</v>
      </c>
      <c r="Q1801" s="288">
        <v>2</v>
      </c>
      <c r="R1801" s="258">
        <v>70</v>
      </c>
      <c r="S1801" s="259">
        <v>2</v>
      </c>
      <c r="T1801" s="289">
        <v>70</v>
      </c>
      <c r="U1801" s="290"/>
      <c r="V1801" s="291"/>
    </row>
    <row r="1802" spans="1:22">
      <c r="A1802" s="216" t="s">
        <v>33</v>
      </c>
      <c r="B1802" s="312">
        <v>1040401000</v>
      </c>
      <c r="C1802" s="237" t="s">
        <v>631</v>
      </c>
      <c r="D1802" s="224"/>
      <c r="E1802" s="220" t="s">
        <v>1363</v>
      </c>
      <c r="F1802" s="221" t="s">
        <v>1366</v>
      </c>
      <c r="G1802" s="222" t="str">
        <f t="shared" si="27"/>
        <v>Note Pad, Stick-on,  (3" x 4") min</v>
      </c>
      <c r="H1802" s="223"/>
      <c r="I1802" s="253">
        <v>5</v>
      </c>
      <c r="J1802" s="254" t="s">
        <v>1292</v>
      </c>
      <c r="K1802" s="261">
        <v>35</v>
      </c>
      <c r="L1802" s="256">
        <f>Table260616263656667686970717273747577787980818283757_34[[#This Row],[unit Price]]*Table260616263656667686970717273747577787980818283757_34[[#This Row],[TOTAL QUANTITY
(2021 Proposal)]]</f>
        <v>175</v>
      </c>
      <c r="M1802" s="257">
        <v>5</v>
      </c>
      <c r="N1802" s="258">
        <v>175</v>
      </c>
      <c r="O1802" s="259"/>
      <c r="P1802" s="260" t="s">
        <v>55</v>
      </c>
      <c r="Q1802" s="288"/>
      <c r="R1802" s="258" t="s">
        <v>55</v>
      </c>
      <c r="S1802" s="259"/>
      <c r="T1802" s="289" t="s">
        <v>55</v>
      </c>
      <c r="U1802" s="290"/>
      <c r="V1802" s="291"/>
    </row>
    <row r="1803" spans="1:22">
      <c r="A1803" s="216" t="s">
        <v>50</v>
      </c>
      <c r="B1803" s="312">
        <v>1040401000</v>
      </c>
      <c r="C1803" s="237" t="s">
        <v>631</v>
      </c>
      <c r="D1803" s="224"/>
      <c r="E1803" s="220" t="s">
        <v>1367</v>
      </c>
      <c r="F1803" s="221" t="s">
        <v>1368</v>
      </c>
      <c r="G1803" s="222" t="str">
        <f t="shared" si="27"/>
        <v>Paper Clips, Paper Clip, gem type, 48mm, 100 pcs per box</v>
      </c>
      <c r="H1803" s="223"/>
      <c r="I1803" s="253">
        <v>1</v>
      </c>
      <c r="J1803" s="254" t="s">
        <v>627</v>
      </c>
      <c r="K1803" s="261">
        <v>64</v>
      </c>
      <c r="L1803" s="256">
        <f>Table260616263656667686970717273747577787980818283757_34[[#This Row],[unit Price]]*Table260616263656667686970717273747577787980818283757_34[[#This Row],[TOTAL QUANTITY
(2021 Proposal)]]</f>
        <v>64</v>
      </c>
      <c r="M1803" s="257">
        <v>1</v>
      </c>
      <c r="N1803" s="258">
        <v>64</v>
      </c>
      <c r="O1803" s="259"/>
      <c r="P1803" s="260" t="s">
        <v>55</v>
      </c>
      <c r="Q1803" s="288"/>
      <c r="R1803" s="258" t="s">
        <v>55</v>
      </c>
      <c r="S1803" s="259"/>
      <c r="T1803" s="289" t="s">
        <v>55</v>
      </c>
      <c r="U1803" s="290"/>
      <c r="V1803" s="291"/>
    </row>
    <row r="1804" spans="1:22">
      <c r="A1804" s="216" t="s">
        <v>56</v>
      </c>
      <c r="B1804" s="312">
        <v>1040401000</v>
      </c>
      <c r="C1804" s="237" t="s">
        <v>631</v>
      </c>
      <c r="D1804" s="224"/>
      <c r="E1804" s="220" t="s">
        <v>1367</v>
      </c>
      <c r="F1804" s="221" t="s">
        <v>1368</v>
      </c>
      <c r="G1804" s="222" t="str">
        <f t="shared" ref="G1804:G1867" si="28">CONCATENATE(E1804,", ",F1804,)</f>
        <v>Paper Clips, Paper Clip, gem type, 48mm, 100 pcs per box</v>
      </c>
      <c r="H1804" s="223"/>
      <c r="I1804" s="253">
        <v>3</v>
      </c>
      <c r="J1804" s="254" t="s">
        <v>627</v>
      </c>
      <c r="K1804" s="261">
        <v>64</v>
      </c>
      <c r="L1804" s="256">
        <f>Table260616263656667686970717273747577787980818283757_34[[#This Row],[unit Price]]*Table260616263656667686970717273747577787980818283757_34[[#This Row],[TOTAL QUANTITY
(2021 Proposal)]]</f>
        <v>192</v>
      </c>
      <c r="M1804" s="257">
        <v>1</v>
      </c>
      <c r="N1804" s="258">
        <v>64</v>
      </c>
      <c r="O1804" s="259">
        <v>1</v>
      </c>
      <c r="P1804" s="260">
        <v>64</v>
      </c>
      <c r="Q1804" s="288">
        <v>1</v>
      </c>
      <c r="R1804" s="258">
        <v>64</v>
      </c>
      <c r="S1804" s="259"/>
      <c r="T1804" s="289" t="s">
        <v>55</v>
      </c>
      <c r="U1804" s="290"/>
      <c r="V1804" s="291"/>
    </row>
    <row r="1805" spans="1:22">
      <c r="A1805" s="216" t="s">
        <v>57</v>
      </c>
      <c r="B1805" s="312">
        <v>1040401000</v>
      </c>
      <c r="C1805" s="237" t="s">
        <v>631</v>
      </c>
      <c r="D1805" s="224"/>
      <c r="E1805" s="220" t="s">
        <v>1367</v>
      </c>
      <c r="F1805" s="221" t="s">
        <v>1368</v>
      </c>
      <c r="G1805" s="222" t="str">
        <f t="shared" si="28"/>
        <v>Paper Clips, Paper Clip, gem type, 48mm, 100 pcs per box</v>
      </c>
      <c r="H1805" s="223">
        <v>3</v>
      </c>
      <c r="I1805" s="253">
        <v>6</v>
      </c>
      <c r="J1805" s="254" t="s">
        <v>627</v>
      </c>
      <c r="K1805" s="261">
        <v>64</v>
      </c>
      <c r="L1805" s="256">
        <f>Table260616263656667686970717273747577787980818283757_34[[#This Row],[unit Price]]*Table260616263656667686970717273747577787980818283757_34[[#This Row],[TOTAL QUANTITY
(2021 Proposal)]]</f>
        <v>384</v>
      </c>
      <c r="M1805" s="257">
        <v>3</v>
      </c>
      <c r="N1805" s="258">
        <v>192</v>
      </c>
      <c r="O1805" s="259"/>
      <c r="P1805" s="260" t="s">
        <v>55</v>
      </c>
      <c r="Q1805" s="288">
        <v>3</v>
      </c>
      <c r="R1805" s="258">
        <v>192</v>
      </c>
      <c r="S1805" s="259"/>
      <c r="T1805" s="289" t="s">
        <v>55</v>
      </c>
      <c r="U1805" s="290"/>
      <c r="V1805" s="291"/>
    </row>
    <row r="1806" spans="1:22">
      <c r="A1806" s="216" t="s">
        <v>58</v>
      </c>
      <c r="B1806" s="312">
        <v>1040401000</v>
      </c>
      <c r="C1806" s="237" t="s">
        <v>631</v>
      </c>
      <c r="D1806" s="224"/>
      <c r="E1806" s="220" t="s">
        <v>1367</v>
      </c>
      <c r="F1806" s="221" t="s">
        <v>1368</v>
      </c>
      <c r="G1806" s="222" t="str">
        <f t="shared" si="28"/>
        <v>Paper Clips, Paper Clip, gem type, 48mm, 100 pcs per box</v>
      </c>
      <c r="H1806" s="223"/>
      <c r="I1806" s="253">
        <v>6</v>
      </c>
      <c r="J1806" s="254" t="s">
        <v>627</v>
      </c>
      <c r="K1806" s="261">
        <v>64</v>
      </c>
      <c r="L1806" s="256">
        <f>Table260616263656667686970717273747577787980818283757_34[[#This Row],[unit Price]]*Table260616263656667686970717273747577787980818283757_34[[#This Row],[TOTAL QUANTITY
(2021 Proposal)]]</f>
        <v>384</v>
      </c>
      <c r="M1806" s="257">
        <v>2</v>
      </c>
      <c r="N1806" s="258">
        <v>128</v>
      </c>
      <c r="O1806" s="259"/>
      <c r="P1806" s="260" t="s">
        <v>55</v>
      </c>
      <c r="Q1806" s="288"/>
      <c r="R1806" s="258" t="s">
        <v>55</v>
      </c>
      <c r="S1806" s="259"/>
      <c r="T1806" s="289" t="s">
        <v>55</v>
      </c>
      <c r="U1806" s="290"/>
      <c r="V1806" s="291"/>
    </row>
    <row r="1807" spans="1:22">
      <c r="A1807" s="216" t="s">
        <v>510</v>
      </c>
      <c r="B1807" s="312">
        <v>1040401000</v>
      </c>
      <c r="C1807" s="237" t="s">
        <v>631</v>
      </c>
      <c r="D1807" s="224"/>
      <c r="E1807" s="220" t="s">
        <v>1367</v>
      </c>
      <c r="F1807" s="221" t="s">
        <v>1368</v>
      </c>
      <c r="G1807" s="222" t="str">
        <f t="shared" si="28"/>
        <v>Paper Clips, Paper Clip, gem type, 48mm, 100 pcs per box</v>
      </c>
      <c r="H1807" s="223"/>
      <c r="I1807" s="253">
        <v>4</v>
      </c>
      <c r="J1807" s="254" t="s">
        <v>627</v>
      </c>
      <c r="K1807" s="261">
        <v>64</v>
      </c>
      <c r="L1807" s="256">
        <f>Table260616263656667686970717273747577787980818283757_34[[#This Row],[unit Price]]*Table260616263656667686970717273747577787980818283757_34[[#This Row],[TOTAL QUANTITY
(2021 Proposal)]]</f>
        <v>256</v>
      </c>
      <c r="M1807" s="257">
        <v>1</v>
      </c>
      <c r="N1807" s="258">
        <v>64</v>
      </c>
      <c r="O1807" s="259">
        <v>1</v>
      </c>
      <c r="P1807" s="260">
        <v>64</v>
      </c>
      <c r="Q1807" s="288">
        <v>1</v>
      </c>
      <c r="R1807" s="258">
        <v>64</v>
      </c>
      <c r="S1807" s="259">
        <v>1</v>
      </c>
      <c r="T1807" s="289">
        <v>64</v>
      </c>
      <c r="U1807" s="290"/>
      <c r="V1807" s="291"/>
    </row>
    <row r="1808" spans="1:22">
      <c r="A1808" s="216" t="s">
        <v>59</v>
      </c>
      <c r="B1808" s="312">
        <v>1040401000</v>
      </c>
      <c r="C1808" s="237" t="s">
        <v>631</v>
      </c>
      <c r="D1808" s="224"/>
      <c r="E1808" s="220" t="s">
        <v>1367</v>
      </c>
      <c r="F1808" s="221" t="s">
        <v>1368</v>
      </c>
      <c r="G1808" s="222" t="str">
        <f t="shared" si="28"/>
        <v>Paper Clips, Paper Clip, gem type, 48mm, 100 pcs per box</v>
      </c>
      <c r="H1808" s="223"/>
      <c r="I1808" s="253">
        <v>4</v>
      </c>
      <c r="J1808" s="262" t="s">
        <v>627</v>
      </c>
      <c r="K1808" s="263">
        <v>64</v>
      </c>
      <c r="L1808" s="256">
        <f>Table260616263656667686970717273747577787980818283757_34[[#This Row],[unit Price]]*Table260616263656667686970717273747577787980818283757_34[[#This Row],[TOTAL QUANTITY
(2021 Proposal)]]</f>
        <v>256</v>
      </c>
      <c r="M1808" s="264">
        <v>2</v>
      </c>
      <c r="N1808" s="258">
        <v>128</v>
      </c>
      <c r="O1808" s="265">
        <v>2</v>
      </c>
      <c r="P1808" s="260">
        <v>128</v>
      </c>
      <c r="Q1808" s="292"/>
      <c r="R1808" s="258" t="s">
        <v>55</v>
      </c>
      <c r="S1808" s="293"/>
      <c r="T1808" s="289" t="s">
        <v>55</v>
      </c>
      <c r="U1808" s="290"/>
      <c r="V1808" s="291"/>
    </row>
    <row r="1809" spans="1:22">
      <c r="A1809" s="216" t="s">
        <v>61</v>
      </c>
      <c r="B1809" s="312">
        <v>1040401000</v>
      </c>
      <c r="C1809" s="237" t="s">
        <v>631</v>
      </c>
      <c r="D1809" s="224"/>
      <c r="E1809" s="220" t="s">
        <v>1367</v>
      </c>
      <c r="F1809" s="221" t="s">
        <v>1368</v>
      </c>
      <c r="G1809" s="222" t="str">
        <f t="shared" si="28"/>
        <v>Paper Clips, Paper Clip, gem type, 48mm, 100 pcs per box</v>
      </c>
      <c r="H1809" s="223"/>
      <c r="I1809" s="253">
        <v>1</v>
      </c>
      <c r="J1809" s="262" t="s">
        <v>627</v>
      </c>
      <c r="K1809" s="263">
        <v>64</v>
      </c>
      <c r="L1809" s="256">
        <f>Table260616263656667686970717273747577787980818283757_34[[#This Row],[unit Price]]*Table260616263656667686970717273747577787980818283757_34[[#This Row],[TOTAL QUANTITY
(2021 Proposal)]]</f>
        <v>64</v>
      </c>
      <c r="M1809" s="266">
        <v>1</v>
      </c>
      <c r="N1809" s="258">
        <v>64</v>
      </c>
      <c r="O1809" s="267"/>
      <c r="P1809" s="260" t="s">
        <v>55</v>
      </c>
      <c r="Q1809" s="294"/>
      <c r="R1809" s="258" t="s">
        <v>55</v>
      </c>
      <c r="S1809" s="309"/>
      <c r="T1809" s="289" t="s">
        <v>55</v>
      </c>
      <c r="U1809" s="290"/>
      <c r="V1809" s="291"/>
    </row>
    <row r="1810" spans="1:22">
      <c r="A1810" s="216" t="s">
        <v>63</v>
      </c>
      <c r="B1810" s="312">
        <v>1040401000</v>
      </c>
      <c r="C1810" s="237" t="s">
        <v>631</v>
      </c>
      <c r="D1810" s="224"/>
      <c r="E1810" s="220" t="s">
        <v>1367</v>
      </c>
      <c r="F1810" s="221" t="s">
        <v>1368</v>
      </c>
      <c r="G1810" s="222" t="str">
        <f t="shared" si="28"/>
        <v>Paper Clips, Paper Clip, gem type, 48mm, 100 pcs per box</v>
      </c>
      <c r="H1810" s="227"/>
      <c r="I1810" s="268">
        <v>2</v>
      </c>
      <c r="J1810" s="269" t="s">
        <v>627</v>
      </c>
      <c r="K1810" s="270">
        <v>64</v>
      </c>
      <c r="L1810" s="256">
        <f>Table260616263656667686970717273747577787980818283757_34[[#This Row],[unit Price]]*Table260616263656667686970717273747577787980818283757_34[[#This Row],[TOTAL QUANTITY
(2021 Proposal)]]</f>
        <v>128</v>
      </c>
      <c r="M1810" s="271">
        <v>1</v>
      </c>
      <c r="N1810" s="258">
        <v>64</v>
      </c>
      <c r="O1810" s="272">
        <v>1</v>
      </c>
      <c r="P1810" s="260">
        <v>64</v>
      </c>
      <c r="Q1810" s="296"/>
      <c r="R1810" s="258" t="s">
        <v>55</v>
      </c>
      <c r="S1810" s="272"/>
      <c r="T1810" s="289" t="s">
        <v>55</v>
      </c>
      <c r="U1810" s="290"/>
      <c r="V1810" s="291"/>
    </row>
    <row r="1811" spans="1:22">
      <c r="A1811" s="216" t="s">
        <v>64</v>
      </c>
      <c r="B1811" s="312">
        <v>1040401000</v>
      </c>
      <c r="C1811" s="237" t="s">
        <v>631</v>
      </c>
      <c r="D1811" s="224"/>
      <c r="E1811" s="220" t="s">
        <v>1367</v>
      </c>
      <c r="F1811" s="221" t="s">
        <v>1368</v>
      </c>
      <c r="G1811" s="222" t="str">
        <f t="shared" si="28"/>
        <v>Paper Clips, Paper Clip, gem type, 48mm, 100 pcs per box</v>
      </c>
      <c r="H1811" s="223"/>
      <c r="I1811" s="253">
        <v>1</v>
      </c>
      <c r="J1811" s="262" t="s">
        <v>627</v>
      </c>
      <c r="K1811" s="263">
        <v>64</v>
      </c>
      <c r="L1811" s="256">
        <f>Table260616263656667686970717273747577787980818283757_34[[#This Row],[unit Price]]*Table260616263656667686970717273747577787980818283757_34[[#This Row],[TOTAL QUANTITY
(2021 Proposal)]]</f>
        <v>64</v>
      </c>
      <c r="M1811" s="257">
        <v>1</v>
      </c>
      <c r="N1811" s="258">
        <v>64</v>
      </c>
      <c r="O1811" s="259"/>
      <c r="P1811" s="260" t="s">
        <v>55</v>
      </c>
      <c r="Q1811" s="288"/>
      <c r="R1811" s="258" t="s">
        <v>55</v>
      </c>
      <c r="S1811" s="259"/>
      <c r="T1811" s="289" t="s">
        <v>55</v>
      </c>
      <c r="U1811" s="290"/>
      <c r="V1811" s="291"/>
    </row>
    <row r="1812" spans="1:22">
      <c r="A1812" s="216" t="s">
        <v>65</v>
      </c>
      <c r="B1812" s="312">
        <v>1040401000</v>
      </c>
      <c r="C1812" s="237" t="s">
        <v>631</v>
      </c>
      <c r="D1812" s="224"/>
      <c r="E1812" s="220" t="s">
        <v>1367</v>
      </c>
      <c r="F1812" s="221" t="s">
        <v>1368</v>
      </c>
      <c r="G1812" s="222" t="str">
        <f t="shared" si="28"/>
        <v>Paper Clips, Paper Clip, gem type, 48mm, 100 pcs per box</v>
      </c>
      <c r="H1812" s="223"/>
      <c r="I1812" s="253">
        <v>4</v>
      </c>
      <c r="J1812" s="254" t="s">
        <v>627</v>
      </c>
      <c r="K1812" s="261">
        <v>64</v>
      </c>
      <c r="L1812" s="256">
        <f>Table260616263656667686970717273747577787980818283757_34[[#This Row],[unit Price]]*Table260616263656667686970717273747577787980818283757_34[[#This Row],[TOTAL QUANTITY
(2021 Proposal)]]</f>
        <v>256</v>
      </c>
      <c r="M1812" s="257">
        <v>2</v>
      </c>
      <c r="N1812" s="258">
        <v>128</v>
      </c>
      <c r="O1812" s="259">
        <v>2</v>
      </c>
      <c r="P1812" s="260">
        <v>128</v>
      </c>
      <c r="Q1812" s="288"/>
      <c r="R1812" s="258" t="s">
        <v>55</v>
      </c>
      <c r="S1812" s="259"/>
      <c r="T1812" s="289" t="s">
        <v>55</v>
      </c>
      <c r="U1812" s="290"/>
      <c r="V1812" s="291"/>
    </row>
    <row r="1813" spans="1:22">
      <c r="A1813" s="216" t="s">
        <v>66</v>
      </c>
      <c r="B1813" s="312">
        <v>1040401000</v>
      </c>
      <c r="C1813" s="237" t="s">
        <v>631</v>
      </c>
      <c r="D1813" s="224"/>
      <c r="E1813" s="220" t="s">
        <v>1367</v>
      </c>
      <c r="F1813" s="221" t="s">
        <v>1368</v>
      </c>
      <c r="G1813" s="222" t="str">
        <f t="shared" si="28"/>
        <v>Paper Clips, Paper Clip, gem type, 48mm, 100 pcs per box</v>
      </c>
      <c r="H1813" s="223">
        <v>2</v>
      </c>
      <c r="I1813" s="253">
        <v>2</v>
      </c>
      <c r="J1813" s="254" t="s">
        <v>627</v>
      </c>
      <c r="K1813" s="261">
        <v>64</v>
      </c>
      <c r="L1813" s="256">
        <f>Table260616263656667686970717273747577787980818283757_34[[#This Row],[unit Price]]*Table260616263656667686970717273747577787980818283757_34[[#This Row],[TOTAL QUANTITY
(2021 Proposal)]]</f>
        <v>128</v>
      </c>
      <c r="M1813" s="257">
        <v>1</v>
      </c>
      <c r="N1813" s="258">
        <v>64</v>
      </c>
      <c r="O1813" s="259"/>
      <c r="P1813" s="260" t="s">
        <v>55</v>
      </c>
      <c r="Q1813" s="288">
        <v>1</v>
      </c>
      <c r="R1813" s="258">
        <v>64</v>
      </c>
      <c r="S1813" s="259"/>
      <c r="T1813" s="289" t="s">
        <v>55</v>
      </c>
      <c r="U1813" s="290"/>
      <c r="V1813" s="291"/>
    </row>
    <row r="1814" spans="1:22">
      <c r="A1814" s="216" t="s">
        <v>514</v>
      </c>
      <c r="B1814" s="312">
        <v>1040401000</v>
      </c>
      <c r="C1814" s="237" t="s">
        <v>631</v>
      </c>
      <c r="D1814" s="224"/>
      <c r="E1814" s="220" t="s">
        <v>1367</v>
      </c>
      <c r="F1814" s="221" t="s">
        <v>1368</v>
      </c>
      <c r="G1814" s="222" t="str">
        <f t="shared" si="28"/>
        <v>Paper Clips, Paper Clip, gem type, 48mm, 100 pcs per box</v>
      </c>
      <c r="H1814" s="223"/>
      <c r="I1814" s="253">
        <v>12</v>
      </c>
      <c r="J1814" s="254" t="s">
        <v>627</v>
      </c>
      <c r="K1814" s="261">
        <v>64</v>
      </c>
      <c r="L1814" s="256">
        <f>Table260616263656667686970717273747577787980818283757_34[[#This Row],[unit Price]]*Table260616263656667686970717273747577787980818283757_34[[#This Row],[TOTAL QUANTITY
(2021 Proposal)]]</f>
        <v>768</v>
      </c>
      <c r="M1814" s="257">
        <v>3</v>
      </c>
      <c r="N1814" s="258">
        <v>192</v>
      </c>
      <c r="O1814" s="259">
        <v>3</v>
      </c>
      <c r="P1814" s="260">
        <v>192</v>
      </c>
      <c r="Q1814" s="288">
        <v>3</v>
      </c>
      <c r="R1814" s="258">
        <v>192</v>
      </c>
      <c r="S1814" s="259">
        <v>3</v>
      </c>
      <c r="T1814" s="289">
        <v>192</v>
      </c>
      <c r="U1814" s="290"/>
      <c r="V1814" s="291"/>
    </row>
    <row r="1815" spans="1:22">
      <c r="A1815" s="216" t="s">
        <v>533</v>
      </c>
      <c r="B1815" s="312">
        <v>1040401000</v>
      </c>
      <c r="C1815" s="237" t="s">
        <v>631</v>
      </c>
      <c r="D1815" s="224"/>
      <c r="E1815" s="220" t="s">
        <v>1367</v>
      </c>
      <c r="F1815" s="221" t="s">
        <v>1368</v>
      </c>
      <c r="G1815" s="222" t="str">
        <f t="shared" si="28"/>
        <v>Paper Clips, Paper Clip, gem type, 48mm, 100 pcs per box</v>
      </c>
      <c r="H1815" s="223"/>
      <c r="I1815" s="253">
        <v>8</v>
      </c>
      <c r="J1815" s="254" t="s">
        <v>627</v>
      </c>
      <c r="K1815" s="261">
        <v>64</v>
      </c>
      <c r="L1815" s="256">
        <f>Table260616263656667686970717273747577787980818283757_34[[#This Row],[unit Price]]*Table260616263656667686970717273747577787980818283757_34[[#This Row],[TOTAL QUANTITY
(2021 Proposal)]]</f>
        <v>512</v>
      </c>
      <c r="M1815" s="257">
        <v>2</v>
      </c>
      <c r="N1815" s="258">
        <v>128</v>
      </c>
      <c r="O1815" s="259">
        <v>2</v>
      </c>
      <c r="P1815" s="260">
        <v>128</v>
      </c>
      <c r="Q1815" s="288">
        <v>2</v>
      </c>
      <c r="R1815" s="258">
        <v>128</v>
      </c>
      <c r="S1815" s="259">
        <v>2</v>
      </c>
      <c r="T1815" s="289">
        <v>128</v>
      </c>
      <c r="U1815" s="290"/>
      <c r="V1815" s="291"/>
    </row>
    <row r="1816" spans="1:22">
      <c r="A1816" s="216" t="s">
        <v>68</v>
      </c>
      <c r="B1816" s="312">
        <v>1040401000</v>
      </c>
      <c r="C1816" s="237" t="s">
        <v>631</v>
      </c>
      <c r="D1816" s="224"/>
      <c r="E1816" s="220" t="s">
        <v>1367</v>
      </c>
      <c r="F1816" s="221" t="s">
        <v>1368</v>
      </c>
      <c r="G1816" s="222" t="str">
        <f t="shared" si="28"/>
        <v>Paper Clips, Paper Clip, gem type, 48mm, 100 pcs per box</v>
      </c>
      <c r="H1816" s="223"/>
      <c r="I1816" s="253">
        <v>1</v>
      </c>
      <c r="J1816" s="254" t="s">
        <v>627</v>
      </c>
      <c r="K1816" s="261">
        <v>64</v>
      </c>
      <c r="L1816" s="256">
        <f>Table260616263656667686970717273747577787980818283757_34[[#This Row],[unit Price]]*Table260616263656667686970717273747577787980818283757_34[[#This Row],[TOTAL QUANTITY
(2021 Proposal)]]</f>
        <v>64</v>
      </c>
      <c r="M1816" s="257">
        <v>1</v>
      </c>
      <c r="N1816" s="258">
        <v>64</v>
      </c>
      <c r="O1816" s="259"/>
      <c r="P1816" s="260" t="s">
        <v>55</v>
      </c>
      <c r="Q1816" s="288"/>
      <c r="R1816" s="258" t="s">
        <v>55</v>
      </c>
      <c r="S1816" s="259"/>
      <c r="T1816" s="289" t="s">
        <v>55</v>
      </c>
      <c r="U1816" s="290"/>
      <c r="V1816" s="291"/>
    </row>
    <row r="1817" spans="1:22">
      <c r="A1817" s="216" t="s">
        <v>33</v>
      </c>
      <c r="B1817" s="312">
        <v>1040401000</v>
      </c>
      <c r="C1817" s="237" t="s">
        <v>631</v>
      </c>
      <c r="D1817" s="224"/>
      <c r="E1817" s="220" t="s">
        <v>1367</v>
      </c>
      <c r="F1817" s="221" t="s">
        <v>1368</v>
      </c>
      <c r="G1817" s="222" t="str">
        <f t="shared" si="28"/>
        <v>Paper Clips, Paper Clip, gem type, 48mm, 100 pcs per box</v>
      </c>
      <c r="H1817" s="223"/>
      <c r="I1817" s="253">
        <v>1</v>
      </c>
      <c r="J1817" s="254" t="s">
        <v>627</v>
      </c>
      <c r="K1817" s="261">
        <v>64</v>
      </c>
      <c r="L1817" s="256">
        <f>Table260616263656667686970717273747577787980818283757_34[[#This Row],[unit Price]]*Table260616263656667686970717273747577787980818283757_34[[#This Row],[TOTAL QUANTITY
(2021 Proposal)]]</f>
        <v>64</v>
      </c>
      <c r="M1817" s="257">
        <v>1</v>
      </c>
      <c r="N1817" s="258">
        <v>64</v>
      </c>
      <c r="O1817" s="259"/>
      <c r="P1817" s="260" t="s">
        <v>55</v>
      </c>
      <c r="Q1817" s="288"/>
      <c r="R1817" s="258" t="s">
        <v>55</v>
      </c>
      <c r="S1817" s="259"/>
      <c r="T1817" s="289" t="s">
        <v>55</v>
      </c>
      <c r="U1817" s="290"/>
      <c r="V1817" s="291"/>
    </row>
    <row r="1818" spans="1:22">
      <c r="A1818" s="216" t="s">
        <v>72</v>
      </c>
      <c r="B1818" s="312">
        <v>1040401000</v>
      </c>
      <c r="C1818" s="237" t="s">
        <v>631</v>
      </c>
      <c r="D1818" s="224"/>
      <c r="E1818" s="220" t="s">
        <v>1367</v>
      </c>
      <c r="F1818" s="221" t="s">
        <v>1368</v>
      </c>
      <c r="G1818" s="222" t="str">
        <f t="shared" si="28"/>
        <v>Paper Clips, Paper Clip, gem type, 48mm, 100 pcs per box</v>
      </c>
      <c r="H1818" s="223"/>
      <c r="I1818" s="253">
        <v>1</v>
      </c>
      <c r="J1818" s="254" t="s">
        <v>627</v>
      </c>
      <c r="K1818" s="261">
        <v>64</v>
      </c>
      <c r="L1818" s="256">
        <f>Table260616263656667686970717273747577787980818283757_34[[#This Row],[unit Price]]*Table260616263656667686970717273747577787980818283757_34[[#This Row],[TOTAL QUANTITY
(2021 Proposal)]]</f>
        <v>64</v>
      </c>
      <c r="M1818" s="257">
        <v>1</v>
      </c>
      <c r="N1818" s="258">
        <v>64</v>
      </c>
      <c r="O1818" s="259"/>
      <c r="P1818" s="260" t="s">
        <v>55</v>
      </c>
      <c r="Q1818" s="288"/>
      <c r="R1818" s="258" t="s">
        <v>55</v>
      </c>
      <c r="S1818" s="259"/>
      <c r="T1818" s="289" t="s">
        <v>55</v>
      </c>
      <c r="U1818" s="290"/>
      <c r="V1818" s="291"/>
    </row>
    <row r="1819" spans="1:22">
      <c r="A1819" s="216" t="s">
        <v>73</v>
      </c>
      <c r="B1819" s="312">
        <v>1040401000</v>
      </c>
      <c r="C1819" s="237" t="s">
        <v>631</v>
      </c>
      <c r="D1819" s="224"/>
      <c r="E1819" s="220" t="s">
        <v>1367</v>
      </c>
      <c r="F1819" s="221" t="s">
        <v>1368</v>
      </c>
      <c r="G1819" s="222" t="str">
        <f t="shared" si="28"/>
        <v>Paper Clips, Paper Clip, gem type, 48mm, 100 pcs per box</v>
      </c>
      <c r="H1819" s="223"/>
      <c r="I1819" s="253">
        <v>8</v>
      </c>
      <c r="J1819" s="254" t="s">
        <v>627</v>
      </c>
      <c r="K1819" s="261">
        <v>64</v>
      </c>
      <c r="L1819" s="256">
        <f>Table260616263656667686970717273747577787980818283757_34[[#This Row],[unit Price]]*Table260616263656667686970717273747577787980818283757_34[[#This Row],[TOTAL QUANTITY
(2021 Proposal)]]</f>
        <v>512</v>
      </c>
      <c r="M1819" s="257">
        <v>4</v>
      </c>
      <c r="N1819" s="258">
        <v>64</v>
      </c>
      <c r="O1819" s="259"/>
      <c r="P1819" s="260">
        <v>64</v>
      </c>
      <c r="Q1819" s="288">
        <v>4</v>
      </c>
      <c r="R1819" s="258">
        <v>64</v>
      </c>
      <c r="S1819" s="259"/>
      <c r="T1819" s="289">
        <v>64</v>
      </c>
      <c r="U1819" s="290"/>
      <c r="V1819" s="291"/>
    </row>
    <row r="1820" spans="1:22">
      <c r="A1820" s="216" t="s">
        <v>510</v>
      </c>
      <c r="B1820" s="312">
        <v>1040401000</v>
      </c>
      <c r="C1820" s="237" t="s">
        <v>631</v>
      </c>
      <c r="D1820" s="224"/>
      <c r="E1820" s="220" t="s">
        <v>1367</v>
      </c>
      <c r="F1820" s="221" t="s">
        <v>1369</v>
      </c>
      <c r="G1820" s="222" t="str">
        <f t="shared" si="28"/>
        <v>Paper Clips, Paper Clips 33mmx50mm</v>
      </c>
      <c r="H1820" s="223"/>
      <c r="I1820" s="253">
        <v>4</v>
      </c>
      <c r="J1820" s="254" t="s">
        <v>627</v>
      </c>
      <c r="K1820" s="261">
        <v>55</v>
      </c>
      <c r="L1820" s="256">
        <f>Table260616263656667686970717273747577787980818283757_34[[#This Row],[unit Price]]*Table260616263656667686970717273747577787980818283757_34[[#This Row],[TOTAL QUANTITY
(2021 Proposal)]]</f>
        <v>220</v>
      </c>
      <c r="M1820" s="257">
        <v>1</v>
      </c>
      <c r="N1820" s="258">
        <v>55</v>
      </c>
      <c r="O1820" s="259">
        <v>1</v>
      </c>
      <c r="P1820" s="260">
        <v>55</v>
      </c>
      <c r="Q1820" s="288">
        <v>1</v>
      </c>
      <c r="R1820" s="258">
        <v>55</v>
      </c>
      <c r="S1820" s="259">
        <v>1</v>
      </c>
      <c r="T1820" s="289">
        <v>55</v>
      </c>
      <c r="U1820" s="290"/>
      <c r="V1820" s="291"/>
    </row>
    <row r="1821" spans="1:22">
      <c r="A1821" s="216" t="s">
        <v>59</v>
      </c>
      <c r="B1821" s="312">
        <v>1040401000</v>
      </c>
      <c r="C1821" s="237" t="s">
        <v>631</v>
      </c>
      <c r="D1821" s="224"/>
      <c r="E1821" s="220" t="s">
        <v>1367</v>
      </c>
      <c r="F1821" s="221" t="s">
        <v>1369</v>
      </c>
      <c r="G1821" s="222" t="str">
        <f t="shared" si="28"/>
        <v>Paper Clips, Paper Clips 33mmx50mm</v>
      </c>
      <c r="H1821" s="223"/>
      <c r="I1821" s="253">
        <v>10</v>
      </c>
      <c r="J1821" s="262" t="s">
        <v>627</v>
      </c>
      <c r="K1821" s="263">
        <v>55</v>
      </c>
      <c r="L1821" s="256">
        <f>Table260616263656667686970717273747577787980818283757_34[[#This Row],[unit Price]]*Table260616263656667686970717273747577787980818283757_34[[#This Row],[TOTAL QUANTITY
(2021 Proposal)]]</f>
        <v>550</v>
      </c>
      <c r="M1821" s="264">
        <v>3</v>
      </c>
      <c r="N1821" s="258">
        <v>165</v>
      </c>
      <c r="O1821" s="265">
        <v>4</v>
      </c>
      <c r="P1821" s="260">
        <v>220</v>
      </c>
      <c r="Q1821" s="292">
        <v>3</v>
      </c>
      <c r="R1821" s="258">
        <v>165</v>
      </c>
      <c r="S1821" s="293"/>
      <c r="T1821" s="289" t="s">
        <v>55</v>
      </c>
      <c r="U1821" s="290"/>
      <c r="V1821" s="291"/>
    </row>
    <row r="1822" spans="1:22">
      <c r="A1822" s="216" t="s">
        <v>514</v>
      </c>
      <c r="B1822" s="312">
        <v>1040401000</v>
      </c>
      <c r="C1822" s="237" t="s">
        <v>631</v>
      </c>
      <c r="D1822" s="224"/>
      <c r="E1822" s="220" t="s">
        <v>1367</v>
      </c>
      <c r="F1822" s="221" t="s">
        <v>1369</v>
      </c>
      <c r="G1822" s="222" t="str">
        <f t="shared" si="28"/>
        <v>Paper Clips, Paper Clips 33mmx50mm</v>
      </c>
      <c r="H1822" s="223"/>
      <c r="I1822" s="253">
        <v>12</v>
      </c>
      <c r="J1822" s="254" t="s">
        <v>627</v>
      </c>
      <c r="K1822" s="261">
        <v>55</v>
      </c>
      <c r="L1822" s="256">
        <f>Table260616263656667686970717273747577787980818283757_34[[#This Row],[unit Price]]*Table260616263656667686970717273747577787980818283757_34[[#This Row],[TOTAL QUANTITY
(2021 Proposal)]]</f>
        <v>660</v>
      </c>
      <c r="M1822" s="257">
        <v>3</v>
      </c>
      <c r="N1822" s="258">
        <v>165</v>
      </c>
      <c r="O1822" s="259">
        <v>3</v>
      </c>
      <c r="P1822" s="260">
        <v>165</v>
      </c>
      <c r="Q1822" s="288">
        <v>3</v>
      </c>
      <c r="R1822" s="258">
        <v>165</v>
      </c>
      <c r="S1822" s="259">
        <v>3</v>
      </c>
      <c r="T1822" s="289">
        <v>165</v>
      </c>
      <c r="U1822" s="290"/>
      <c r="V1822" s="291"/>
    </row>
    <row r="1823" spans="1:22">
      <c r="A1823" s="216" t="s">
        <v>533</v>
      </c>
      <c r="B1823" s="312">
        <v>1040401000</v>
      </c>
      <c r="C1823" s="237" t="s">
        <v>631</v>
      </c>
      <c r="D1823" s="224"/>
      <c r="E1823" s="220" t="s">
        <v>1367</v>
      </c>
      <c r="F1823" s="221" t="s">
        <v>1369</v>
      </c>
      <c r="G1823" s="222" t="str">
        <f t="shared" si="28"/>
        <v>Paper Clips, Paper Clips 33mmx50mm</v>
      </c>
      <c r="H1823" s="223"/>
      <c r="I1823" s="253">
        <v>4</v>
      </c>
      <c r="J1823" s="254" t="s">
        <v>627</v>
      </c>
      <c r="K1823" s="261">
        <v>55</v>
      </c>
      <c r="L1823" s="256">
        <f>Table260616263656667686970717273747577787980818283757_34[[#This Row],[unit Price]]*Table260616263656667686970717273747577787980818283757_34[[#This Row],[TOTAL QUANTITY
(2021 Proposal)]]</f>
        <v>220</v>
      </c>
      <c r="M1823" s="257">
        <v>1</v>
      </c>
      <c r="N1823" s="258">
        <v>55</v>
      </c>
      <c r="O1823" s="259">
        <v>1</v>
      </c>
      <c r="P1823" s="260">
        <v>55</v>
      </c>
      <c r="Q1823" s="288">
        <v>1</v>
      </c>
      <c r="R1823" s="258">
        <v>55</v>
      </c>
      <c r="S1823" s="259">
        <v>1</v>
      </c>
      <c r="T1823" s="289">
        <v>55</v>
      </c>
      <c r="U1823" s="290"/>
      <c r="V1823" s="291"/>
    </row>
    <row r="1824" spans="1:22">
      <c r="A1824" s="216" t="s">
        <v>69</v>
      </c>
      <c r="B1824" s="312">
        <v>1040401000</v>
      </c>
      <c r="C1824" s="237" t="s">
        <v>631</v>
      </c>
      <c r="D1824" s="224"/>
      <c r="E1824" s="220" t="s">
        <v>1367</v>
      </c>
      <c r="F1824" s="221" t="s">
        <v>1369</v>
      </c>
      <c r="G1824" s="222" t="str">
        <f t="shared" si="28"/>
        <v>Paper Clips, Paper Clips 33mmx50mm</v>
      </c>
      <c r="H1824" s="223"/>
      <c r="I1824" s="253">
        <v>3</v>
      </c>
      <c r="J1824" s="254" t="s">
        <v>627</v>
      </c>
      <c r="K1824" s="261">
        <v>55</v>
      </c>
      <c r="L1824" s="256">
        <f>Table260616263656667686970717273747577787980818283757_34[[#This Row],[unit Price]]*Table260616263656667686970717273747577787980818283757_34[[#This Row],[TOTAL QUANTITY
(2021 Proposal)]]</f>
        <v>165</v>
      </c>
      <c r="M1824" s="257">
        <v>3</v>
      </c>
      <c r="N1824" s="258">
        <v>165</v>
      </c>
      <c r="O1824" s="259"/>
      <c r="P1824" s="260" t="s">
        <v>55</v>
      </c>
      <c r="Q1824" s="288"/>
      <c r="R1824" s="258" t="s">
        <v>55</v>
      </c>
      <c r="S1824" s="259"/>
      <c r="T1824" s="289" t="s">
        <v>55</v>
      </c>
      <c r="U1824" s="290"/>
      <c r="V1824" s="291"/>
    </row>
    <row r="1825" spans="1:22">
      <c r="A1825" s="216" t="s">
        <v>57</v>
      </c>
      <c r="B1825" s="312">
        <v>1040401000</v>
      </c>
      <c r="C1825" s="237" t="s">
        <v>631</v>
      </c>
      <c r="D1825" s="224"/>
      <c r="E1825" s="220" t="s">
        <v>1370</v>
      </c>
      <c r="F1825" s="221" t="s">
        <v>1371</v>
      </c>
      <c r="G1825" s="222" t="str">
        <f t="shared" si="28"/>
        <v>Pencil , Pencil, Lead with Eraser , wood cased</v>
      </c>
      <c r="H1825" s="223">
        <v>1</v>
      </c>
      <c r="I1825" s="253">
        <v>2</v>
      </c>
      <c r="J1825" s="254" t="s">
        <v>627</v>
      </c>
      <c r="K1825" s="261">
        <v>70</v>
      </c>
      <c r="L1825" s="256">
        <f>Table260616263656667686970717273747577787980818283757_34[[#This Row],[unit Price]]*Table260616263656667686970717273747577787980818283757_34[[#This Row],[TOTAL QUANTITY
(2021 Proposal)]]</f>
        <v>140</v>
      </c>
      <c r="M1825" s="257">
        <v>1</v>
      </c>
      <c r="N1825" s="258">
        <v>70</v>
      </c>
      <c r="O1825" s="259"/>
      <c r="P1825" s="260" t="s">
        <v>55</v>
      </c>
      <c r="Q1825" s="288">
        <v>1</v>
      </c>
      <c r="R1825" s="258">
        <v>70</v>
      </c>
      <c r="S1825" s="259"/>
      <c r="T1825" s="289" t="s">
        <v>55</v>
      </c>
      <c r="U1825" s="290"/>
      <c r="V1825" s="291"/>
    </row>
    <row r="1826" spans="1:22">
      <c r="A1826" s="216" t="s">
        <v>58</v>
      </c>
      <c r="B1826" s="312">
        <v>1040401000</v>
      </c>
      <c r="C1826" s="237" t="s">
        <v>631</v>
      </c>
      <c r="D1826" s="224"/>
      <c r="E1826" s="220" t="s">
        <v>1370</v>
      </c>
      <c r="F1826" s="221" t="s">
        <v>1371</v>
      </c>
      <c r="G1826" s="222" t="str">
        <f t="shared" si="28"/>
        <v>Pencil , Pencil, Lead with Eraser , wood cased</v>
      </c>
      <c r="H1826" s="223"/>
      <c r="I1826" s="253">
        <v>3</v>
      </c>
      <c r="J1826" s="254" t="s">
        <v>627</v>
      </c>
      <c r="K1826" s="261">
        <v>70</v>
      </c>
      <c r="L1826" s="256">
        <f>Table260616263656667686970717273747577787980818283757_34[[#This Row],[unit Price]]*Table260616263656667686970717273747577787980818283757_34[[#This Row],[TOTAL QUANTITY
(2021 Proposal)]]</f>
        <v>210</v>
      </c>
      <c r="M1826" s="257">
        <v>1</v>
      </c>
      <c r="N1826" s="258">
        <v>70</v>
      </c>
      <c r="O1826" s="259"/>
      <c r="P1826" s="260" t="s">
        <v>55</v>
      </c>
      <c r="Q1826" s="288"/>
      <c r="R1826" s="258" t="s">
        <v>55</v>
      </c>
      <c r="S1826" s="259"/>
      <c r="T1826" s="289" t="s">
        <v>55</v>
      </c>
      <c r="U1826" s="290"/>
      <c r="V1826" s="291"/>
    </row>
    <row r="1827" spans="1:22">
      <c r="A1827" s="216" t="s">
        <v>510</v>
      </c>
      <c r="B1827" s="312">
        <v>1040401000</v>
      </c>
      <c r="C1827" s="237" t="s">
        <v>631</v>
      </c>
      <c r="D1827" s="224"/>
      <c r="E1827" s="220" t="s">
        <v>1370</v>
      </c>
      <c r="F1827" s="221" t="s">
        <v>1371</v>
      </c>
      <c r="G1827" s="222" t="str">
        <f t="shared" si="28"/>
        <v>Pencil , Pencil, Lead with Eraser , wood cased</v>
      </c>
      <c r="H1827" s="223"/>
      <c r="I1827" s="253">
        <v>2</v>
      </c>
      <c r="J1827" s="254" t="s">
        <v>627</v>
      </c>
      <c r="K1827" s="261">
        <v>70</v>
      </c>
      <c r="L1827" s="256">
        <f>Table260616263656667686970717273747577787980818283757_34[[#This Row],[unit Price]]*Table260616263656667686970717273747577787980818283757_34[[#This Row],[TOTAL QUANTITY
(2021 Proposal)]]</f>
        <v>140</v>
      </c>
      <c r="M1827" s="257">
        <v>1</v>
      </c>
      <c r="N1827" s="258">
        <v>70</v>
      </c>
      <c r="O1827" s="259"/>
      <c r="P1827" s="260" t="s">
        <v>55</v>
      </c>
      <c r="Q1827" s="288">
        <v>1</v>
      </c>
      <c r="R1827" s="258">
        <v>70</v>
      </c>
      <c r="S1827" s="259"/>
      <c r="T1827" s="289" t="s">
        <v>55</v>
      </c>
      <c r="U1827" s="290"/>
      <c r="V1827" s="291"/>
    </row>
    <row r="1828" spans="1:22">
      <c r="A1828" s="216" t="s">
        <v>59</v>
      </c>
      <c r="B1828" s="312">
        <v>1040401000</v>
      </c>
      <c r="C1828" s="237" t="s">
        <v>631</v>
      </c>
      <c r="D1828" s="224"/>
      <c r="E1828" s="220" t="s">
        <v>1370</v>
      </c>
      <c r="F1828" s="221" t="s">
        <v>1371</v>
      </c>
      <c r="G1828" s="222" t="str">
        <f t="shared" si="28"/>
        <v>Pencil , Pencil, Lead with Eraser , wood cased</v>
      </c>
      <c r="H1828" s="223"/>
      <c r="I1828" s="253">
        <v>4</v>
      </c>
      <c r="J1828" s="262" t="s">
        <v>627</v>
      </c>
      <c r="K1828" s="263">
        <v>70</v>
      </c>
      <c r="L1828" s="256">
        <f>Table260616263656667686970717273747577787980818283757_34[[#This Row],[unit Price]]*Table260616263656667686970717273747577787980818283757_34[[#This Row],[TOTAL QUANTITY
(2021 Proposal)]]</f>
        <v>280</v>
      </c>
      <c r="M1828" s="264">
        <v>2</v>
      </c>
      <c r="N1828" s="258">
        <v>140</v>
      </c>
      <c r="O1828" s="265">
        <v>2</v>
      </c>
      <c r="P1828" s="260">
        <v>140</v>
      </c>
      <c r="Q1828" s="292"/>
      <c r="R1828" s="258" t="s">
        <v>55</v>
      </c>
      <c r="S1828" s="293"/>
      <c r="T1828" s="289" t="s">
        <v>55</v>
      </c>
      <c r="U1828" s="290"/>
      <c r="V1828" s="291"/>
    </row>
    <row r="1829" spans="1:22">
      <c r="A1829" s="216" t="s">
        <v>63</v>
      </c>
      <c r="B1829" s="312">
        <v>1040401000</v>
      </c>
      <c r="C1829" s="237" t="s">
        <v>631</v>
      </c>
      <c r="D1829" s="224"/>
      <c r="E1829" s="220" t="s">
        <v>1370</v>
      </c>
      <c r="F1829" s="221" t="s">
        <v>1371</v>
      </c>
      <c r="G1829" s="222" t="str">
        <f t="shared" si="28"/>
        <v>Pencil , Pencil, Lead with Eraser , wood cased</v>
      </c>
      <c r="H1829" s="227"/>
      <c r="I1829" s="268">
        <v>1</v>
      </c>
      <c r="J1829" s="269" t="s">
        <v>627</v>
      </c>
      <c r="K1829" s="270">
        <v>70</v>
      </c>
      <c r="L1829" s="256">
        <f>Table260616263656667686970717273747577787980818283757_34[[#This Row],[unit Price]]*Table260616263656667686970717273747577787980818283757_34[[#This Row],[TOTAL QUANTITY
(2021 Proposal)]]</f>
        <v>70</v>
      </c>
      <c r="M1829" s="271">
        <v>1</v>
      </c>
      <c r="N1829" s="258">
        <v>70</v>
      </c>
      <c r="O1829" s="272"/>
      <c r="P1829" s="260" t="s">
        <v>55</v>
      </c>
      <c r="Q1829" s="296"/>
      <c r="R1829" s="258" t="s">
        <v>55</v>
      </c>
      <c r="S1829" s="272"/>
      <c r="T1829" s="289" t="s">
        <v>55</v>
      </c>
      <c r="U1829" s="290"/>
      <c r="V1829" s="291"/>
    </row>
    <row r="1830" spans="1:22">
      <c r="A1830" s="216" t="s">
        <v>66</v>
      </c>
      <c r="B1830" s="312">
        <v>1040401000</v>
      </c>
      <c r="C1830" s="237" t="s">
        <v>631</v>
      </c>
      <c r="D1830" s="224"/>
      <c r="E1830" s="220" t="s">
        <v>1370</v>
      </c>
      <c r="F1830" s="221" t="s">
        <v>1371</v>
      </c>
      <c r="G1830" s="222" t="str">
        <f t="shared" si="28"/>
        <v>Pencil , Pencil, Lead with Eraser , wood cased</v>
      </c>
      <c r="H1830" s="223">
        <v>1</v>
      </c>
      <c r="I1830" s="253">
        <v>2</v>
      </c>
      <c r="J1830" s="254" t="s">
        <v>627</v>
      </c>
      <c r="K1830" s="261">
        <v>70</v>
      </c>
      <c r="L1830" s="256">
        <f>Table260616263656667686970717273747577787980818283757_34[[#This Row],[unit Price]]*Table260616263656667686970717273747577787980818283757_34[[#This Row],[TOTAL QUANTITY
(2021 Proposal)]]</f>
        <v>140</v>
      </c>
      <c r="M1830" s="257">
        <v>1</v>
      </c>
      <c r="N1830" s="258">
        <v>70</v>
      </c>
      <c r="O1830" s="259"/>
      <c r="P1830" s="260" t="s">
        <v>55</v>
      </c>
      <c r="Q1830" s="288">
        <v>1</v>
      </c>
      <c r="R1830" s="258">
        <v>70</v>
      </c>
      <c r="S1830" s="259"/>
      <c r="T1830" s="289" t="s">
        <v>55</v>
      </c>
      <c r="U1830" s="290"/>
      <c r="V1830" s="291"/>
    </row>
    <row r="1831" spans="1:22">
      <c r="A1831" s="216" t="s">
        <v>514</v>
      </c>
      <c r="B1831" s="312">
        <v>1040401000</v>
      </c>
      <c r="C1831" s="237" t="s">
        <v>631</v>
      </c>
      <c r="D1831" s="224"/>
      <c r="E1831" s="220" t="s">
        <v>1370</v>
      </c>
      <c r="F1831" s="221" t="s">
        <v>1371</v>
      </c>
      <c r="G1831" s="222" t="str">
        <f t="shared" si="28"/>
        <v>Pencil , Pencil, Lead with Eraser , wood cased</v>
      </c>
      <c r="H1831" s="223"/>
      <c r="I1831" s="253">
        <v>2</v>
      </c>
      <c r="J1831" s="254" t="s">
        <v>627</v>
      </c>
      <c r="K1831" s="261">
        <v>70</v>
      </c>
      <c r="L1831" s="256">
        <f>Table260616263656667686970717273747577787980818283757_34[[#This Row],[unit Price]]*Table260616263656667686970717273747577787980818283757_34[[#This Row],[TOTAL QUANTITY
(2021 Proposal)]]</f>
        <v>140</v>
      </c>
      <c r="M1831" s="257">
        <v>1</v>
      </c>
      <c r="N1831" s="258">
        <v>70</v>
      </c>
      <c r="O1831" s="259"/>
      <c r="P1831" s="260" t="s">
        <v>55</v>
      </c>
      <c r="Q1831" s="288">
        <v>1</v>
      </c>
      <c r="R1831" s="258">
        <v>70</v>
      </c>
      <c r="S1831" s="259"/>
      <c r="T1831" s="289" t="s">
        <v>55</v>
      </c>
      <c r="U1831" s="290"/>
      <c r="V1831" s="291"/>
    </row>
    <row r="1832" spans="1:22">
      <c r="A1832" s="216" t="s">
        <v>533</v>
      </c>
      <c r="B1832" s="312">
        <v>1040401000</v>
      </c>
      <c r="C1832" s="237" t="s">
        <v>631</v>
      </c>
      <c r="D1832" s="224"/>
      <c r="E1832" s="220" t="s">
        <v>1370</v>
      </c>
      <c r="F1832" s="221" t="s">
        <v>1371</v>
      </c>
      <c r="G1832" s="222" t="str">
        <f t="shared" si="28"/>
        <v>Pencil , Pencil, Lead with Eraser , wood cased</v>
      </c>
      <c r="H1832" s="223"/>
      <c r="I1832" s="253">
        <v>2</v>
      </c>
      <c r="J1832" s="254" t="s">
        <v>627</v>
      </c>
      <c r="K1832" s="261">
        <v>70</v>
      </c>
      <c r="L1832" s="256">
        <f>Table260616263656667686970717273747577787980818283757_34[[#This Row],[unit Price]]*Table260616263656667686970717273747577787980818283757_34[[#This Row],[TOTAL QUANTITY
(2021 Proposal)]]</f>
        <v>140</v>
      </c>
      <c r="M1832" s="257">
        <v>1</v>
      </c>
      <c r="N1832" s="258">
        <v>70</v>
      </c>
      <c r="O1832" s="259"/>
      <c r="P1832" s="260" t="s">
        <v>55</v>
      </c>
      <c r="Q1832" s="288">
        <v>1</v>
      </c>
      <c r="R1832" s="258">
        <v>70</v>
      </c>
      <c r="S1832" s="259"/>
      <c r="T1832" s="289" t="s">
        <v>55</v>
      </c>
      <c r="U1832" s="290"/>
      <c r="V1832" s="291"/>
    </row>
    <row r="1833" spans="1:22">
      <c r="A1833" s="216" t="s">
        <v>522</v>
      </c>
      <c r="B1833" s="312">
        <v>1040401000</v>
      </c>
      <c r="C1833" s="237" t="s">
        <v>631</v>
      </c>
      <c r="D1833" s="224"/>
      <c r="E1833" s="220" t="s">
        <v>1370</v>
      </c>
      <c r="F1833" s="221" t="s">
        <v>1371</v>
      </c>
      <c r="G1833" s="222" t="str">
        <f t="shared" si="28"/>
        <v>Pencil , Pencil, Lead with Eraser , wood cased</v>
      </c>
      <c r="H1833" s="223"/>
      <c r="I1833" s="253">
        <v>5</v>
      </c>
      <c r="J1833" s="254" t="s">
        <v>627</v>
      </c>
      <c r="K1833" s="261">
        <v>70</v>
      </c>
      <c r="L1833" s="256">
        <f>Table260616263656667686970717273747577787980818283757_34[[#This Row],[unit Price]]*Table260616263656667686970717273747577787980818283757_34[[#This Row],[TOTAL QUANTITY
(2021 Proposal)]]</f>
        <v>350</v>
      </c>
      <c r="M1833" s="257">
        <v>2</v>
      </c>
      <c r="N1833" s="258">
        <v>140</v>
      </c>
      <c r="O1833" s="259">
        <v>1</v>
      </c>
      <c r="P1833" s="260">
        <v>70</v>
      </c>
      <c r="Q1833" s="288">
        <v>1</v>
      </c>
      <c r="R1833" s="258">
        <v>70</v>
      </c>
      <c r="S1833" s="259">
        <v>1</v>
      </c>
      <c r="T1833" s="289">
        <v>70</v>
      </c>
      <c r="U1833" s="290"/>
      <c r="V1833" s="291"/>
    </row>
    <row r="1834" spans="1:22">
      <c r="A1834" s="216" t="s">
        <v>68</v>
      </c>
      <c r="B1834" s="312">
        <v>1040401000</v>
      </c>
      <c r="C1834" s="237" t="s">
        <v>631</v>
      </c>
      <c r="D1834" s="224"/>
      <c r="E1834" s="220" t="s">
        <v>1370</v>
      </c>
      <c r="F1834" s="221" t="s">
        <v>1371</v>
      </c>
      <c r="G1834" s="222" t="str">
        <f t="shared" si="28"/>
        <v>Pencil , Pencil, Lead with Eraser , wood cased</v>
      </c>
      <c r="H1834" s="223"/>
      <c r="I1834" s="253">
        <v>36</v>
      </c>
      <c r="J1834" s="254" t="s">
        <v>627</v>
      </c>
      <c r="K1834" s="261">
        <v>70</v>
      </c>
      <c r="L1834" s="256">
        <f>Table260616263656667686970717273747577787980818283757_34[[#This Row],[unit Price]]*Table260616263656667686970717273747577787980818283757_34[[#This Row],[TOTAL QUANTITY
(2021 Proposal)]]</f>
        <v>2520</v>
      </c>
      <c r="M1834" s="257">
        <v>9</v>
      </c>
      <c r="N1834" s="258">
        <v>630</v>
      </c>
      <c r="O1834" s="259">
        <v>9</v>
      </c>
      <c r="P1834" s="260">
        <v>630</v>
      </c>
      <c r="Q1834" s="288">
        <v>9</v>
      </c>
      <c r="R1834" s="258">
        <v>630</v>
      </c>
      <c r="S1834" s="259">
        <v>9</v>
      </c>
      <c r="T1834" s="289">
        <v>630</v>
      </c>
      <c r="U1834" s="290"/>
      <c r="V1834" s="291"/>
    </row>
    <row r="1835" spans="1:22">
      <c r="A1835" s="216" t="s">
        <v>69</v>
      </c>
      <c r="B1835" s="312">
        <v>1040401000</v>
      </c>
      <c r="C1835" s="237" t="s">
        <v>631</v>
      </c>
      <c r="D1835" s="224"/>
      <c r="E1835" s="220" t="s">
        <v>1370</v>
      </c>
      <c r="F1835" s="221" t="s">
        <v>1371</v>
      </c>
      <c r="G1835" s="222" t="str">
        <f t="shared" si="28"/>
        <v>Pencil , Pencil, Lead with Eraser , wood cased</v>
      </c>
      <c r="H1835" s="223"/>
      <c r="I1835" s="253">
        <v>1</v>
      </c>
      <c r="J1835" s="254" t="s">
        <v>627</v>
      </c>
      <c r="K1835" s="261">
        <v>70</v>
      </c>
      <c r="L1835" s="256">
        <f>Table260616263656667686970717273747577787980818283757_34[[#This Row],[unit Price]]*Table260616263656667686970717273747577787980818283757_34[[#This Row],[TOTAL QUANTITY
(2021 Proposal)]]</f>
        <v>70</v>
      </c>
      <c r="M1835" s="257">
        <v>1</v>
      </c>
      <c r="N1835" s="258">
        <v>70</v>
      </c>
      <c r="O1835" s="259"/>
      <c r="P1835" s="260" t="s">
        <v>55</v>
      </c>
      <c r="Q1835" s="288"/>
      <c r="R1835" s="258" t="s">
        <v>55</v>
      </c>
      <c r="S1835" s="259"/>
      <c r="T1835" s="289" t="s">
        <v>55</v>
      </c>
      <c r="U1835" s="290"/>
      <c r="V1835" s="291"/>
    </row>
    <row r="1836" spans="1:22">
      <c r="A1836" s="216" t="s">
        <v>33</v>
      </c>
      <c r="B1836" s="312">
        <v>1040401000</v>
      </c>
      <c r="C1836" s="237" t="s">
        <v>631</v>
      </c>
      <c r="D1836" s="224"/>
      <c r="E1836" s="220" t="s">
        <v>1370</v>
      </c>
      <c r="F1836" s="221" t="s">
        <v>1371</v>
      </c>
      <c r="G1836" s="222" t="str">
        <f t="shared" si="28"/>
        <v>Pencil , Pencil, Lead with Eraser , wood cased</v>
      </c>
      <c r="H1836" s="223"/>
      <c r="I1836" s="253">
        <v>12</v>
      </c>
      <c r="J1836" s="254" t="s">
        <v>627</v>
      </c>
      <c r="K1836" s="261">
        <v>70</v>
      </c>
      <c r="L1836" s="256">
        <f>Table260616263656667686970717273747577787980818283757_34[[#This Row],[unit Price]]*Table260616263656667686970717273747577787980818283757_34[[#This Row],[TOTAL QUANTITY
(2021 Proposal)]]</f>
        <v>840</v>
      </c>
      <c r="M1836" s="257">
        <v>12</v>
      </c>
      <c r="N1836" s="258">
        <v>840</v>
      </c>
      <c r="O1836" s="259"/>
      <c r="P1836" s="260" t="s">
        <v>55</v>
      </c>
      <c r="Q1836" s="288"/>
      <c r="R1836" s="258" t="s">
        <v>55</v>
      </c>
      <c r="S1836" s="259"/>
      <c r="T1836" s="289" t="s">
        <v>55</v>
      </c>
      <c r="U1836" s="290"/>
      <c r="V1836" s="291"/>
    </row>
    <row r="1837" spans="1:22">
      <c r="A1837" s="216" t="s">
        <v>1244</v>
      </c>
      <c r="B1837" s="312">
        <v>1040401000</v>
      </c>
      <c r="C1837" s="237" t="s">
        <v>631</v>
      </c>
      <c r="D1837" s="224"/>
      <c r="E1837" s="220" t="s">
        <v>1370</v>
      </c>
      <c r="F1837" s="221" t="s">
        <v>1371</v>
      </c>
      <c r="G1837" s="222" t="str">
        <f t="shared" si="28"/>
        <v>Pencil , Pencil, Lead with Eraser , wood cased</v>
      </c>
      <c r="H1837" s="223"/>
      <c r="I1837" s="253">
        <v>1</v>
      </c>
      <c r="J1837" s="254" t="s">
        <v>627</v>
      </c>
      <c r="K1837" s="261">
        <v>70</v>
      </c>
      <c r="L1837" s="256">
        <f>Table260616263656667686970717273747577787980818283757_34[[#This Row],[unit Price]]*Table260616263656667686970717273747577787980818283757_34[[#This Row],[TOTAL QUANTITY
(2021 Proposal)]]</f>
        <v>70</v>
      </c>
      <c r="M1837" s="257">
        <v>1</v>
      </c>
      <c r="N1837" s="258">
        <v>70</v>
      </c>
      <c r="O1837" s="259"/>
      <c r="P1837" s="260" t="s">
        <v>55</v>
      </c>
      <c r="Q1837" s="288"/>
      <c r="R1837" s="258" t="s">
        <v>55</v>
      </c>
      <c r="S1837" s="259"/>
      <c r="T1837" s="289" t="s">
        <v>55</v>
      </c>
      <c r="U1837" s="290"/>
      <c r="V1837" s="291"/>
    </row>
    <row r="1838" spans="1:22">
      <c r="A1838" s="216" t="s">
        <v>73</v>
      </c>
      <c r="B1838" s="312">
        <v>1040401000</v>
      </c>
      <c r="C1838" s="237" t="s">
        <v>631</v>
      </c>
      <c r="D1838" s="224"/>
      <c r="E1838" s="220" t="s">
        <v>1370</v>
      </c>
      <c r="F1838" s="221" t="s">
        <v>1371</v>
      </c>
      <c r="G1838" s="222" t="str">
        <f t="shared" si="28"/>
        <v>Pencil , Pencil, Lead with Eraser , wood cased</v>
      </c>
      <c r="H1838" s="223"/>
      <c r="I1838" s="253">
        <v>8</v>
      </c>
      <c r="J1838" s="254" t="s">
        <v>627</v>
      </c>
      <c r="K1838" s="261">
        <v>70</v>
      </c>
      <c r="L1838" s="256">
        <f>Table260616263656667686970717273747577787980818283757_34[[#This Row],[unit Price]]*Table260616263656667686970717273747577787980818283757_34[[#This Row],[TOTAL QUANTITY
(2021 Proposal)]]</f>
        <v>560</v>
      </c>
      <c r="M1838" s="257">
        <v>2</v>
      </c>
      <c r="N1838" s="258">
        <v>140</v>
      </c>
      <c r="O1838" s="259">
        <v>2</v>
      </c>
      <c r="P1838" s="260">
        <v>140</v>
      </c>
      <c r="Q1838" s="288">
        <v>2</v>
      </c>
      <c r="R1838" s="258">
        <v>140</v>
      </c>
      <c r="S1838" s="259">
        <v>2</v>
      </c>
      <c r="T1838" s="289">
        <v>140</v>
      </c>
      <c r="U1838" s="290"/>
      <c r="V1838" s="291"/>
    </row>
    <row r="1839" spans="1:22">
      <c r="A1839" s="216" t="s">
        <v>50</v>
      </c>
      <c r="B1839" s="312">
        <v>1040401000</v>
      </c>
      <c r="C1839" s="237" t="s">
        <v>631</v>
      </c>
      <c r="D1839" s="224"/>
      <c r="E1839" s="220" t="s">
        <v>1372</v>
      </c>
      <c r="F1839" s="221" t="s">
        <v>1373</v>
      </c>
      <c r="G1839" s="222" t="str">
        <f t="shared" si="28"/>
        <v>Puncher, Puncher, Heavy Duty, with 2 hole guide</v>
      </c>
      <c r="H1839" s="223"/>
      <c r="I1839" s="253">
        <v>1</v>
      </c>
      <c r="J1839" s="254" t="s">
        <v>44</v>
      </c>
      <c r="K1839" s="261">
        <v>200</v>
      </c>
      <c r="L1839" s="256">
        <f>Table260616263656667686970717273747577787980818283757_34[[#This Row],[unit Price]]*Table260616263656667686970717273747577787980818283757_34[[#This Row],[TOTAL QUANTITY
(2021 Proposal)]]</f>
        <v>200</v>
      </c>
      <c r="M1839" s="257">
        <v>1</v>
      </c>
      <c r="N1839" s="258">
        <v>200</v>
      </c>
      <c r="O1839" s="259"/>
      <c r="P1839" s="260" t="s">
        <v>55</v>
      </c>
      <c r="Q1839" s="288"/>
      <c r="R1839" s="258" t="s">
        <v>55</v>
      </c>
      <c r="S1839" s="259"/>
      <c r="T1839" s="289" t="s">
        <v>55</v>
      </c>
      <c r="U1839" s="290"/>
      <c r="V1839" s="291"/>
    </row>
    <row r="1840" spans="1:22">
      <c r="A1840" s="216" t="s">
        <v>56</v>
      </c>
      <c r="B1840" s="312">
        <v>1040401000</v>
      </c>
      <c r="C1840" s="237" t="s">
        <v>631</v>
      </c>
      <c r="D1840" s="224"/>
      <c r="E1840" s="220" t="s">
        <v>1372</v>
      </c>
      <c r="F1840" s="221" t="s">
        <v>1373</v>
      </c>
      <c r="G1840" s="222" t="str">
        <f t="shared" si="28"/>
        <v>Puncher, Puncher, Heavy Duty, with 2 hole guide</v>
      </c>
      <c r="H1840" s="223"/>
      <c r="I1840" s="253">
        <v>1</v>
      </c>
      <c r="J1840" s="254" t="s">
        <v>44</v>
      </c>
      <c r="K1840" s="261">
        <v>200</v>
      </c>
      <c r="L1840" s="256">
        <f>Table260616263656667686970717273747577787980818283757_34[[#This Row],[unit Price]]*Table260616263656667686970717273747577787980818283757_34[[#This Row],[TOTAL QUANTITY
(2021 Proposal)]]</f>
        <v>200</v>
      </c>
      <c r="M1840" s="257">
        <v>1</v>
      </c>
      <c r="N1840" s="258">
        <v>200</v>
      </c>
      <c r="O1840" s="259"/>
      <c r="P1840" s="260" t="s">
        <v>55</v>
      </c>
      <c r="Q1840" s="288"/>
      <c r="R1840" s="258" t="s">
        <v>55</v>
      </c>
      <c r="S1840" s="259"/>
      <c r="T1840" s="289" t="s">
        <v>55</v>
      </c>
      <c r="U1840" s="290"/>
      <c r="V1840" s="291"/>
    </row>
    <row r="1841" spans="1:22">
      <c r="A1841" s="216" t="s">
        <v>57</v>
      </c>
      <c r="B1841" s="312">
        <v>1040401000</v>
      </c>
      <c r="C1841" s="237" t="s">
        <v>631</v>
      </c>
      <c r="D1841" s="224"/>
      <c r="E1841" s="220" t="s">
        <v>1372</v>
      </c>
      <c r="F1841" s="221" t="s">
        <v>1373</v>
      </c>
      <c r="G1841" s="222" t="str">
        <f t="shared" si="28"/>
        <v>Puncher, Puncher, Heavy Duty, with 2 hole guide</v>
      </c>
      <c r="H1841" s="223">
        <v>1</v>
      </c>
      <c r="I1841" s="253">
        <v>2</v>
      </c>
      <c r="J1841" s="254" t="s">
        <v>44</v>
      </c>
      <c r="K1841" s="261">
        <v>200</v>
      </c>
      <c r="L1841" s="256">
        <f>Table260616263656667686970717273747577787980818283757_34[[#This Row],[unit Price]]*Table260616263656667686970717273747577787980818283757_34[[#This Row],[TOTAL QUANTITY
(2021 Proposal)]]</f>
        <v>400</v>
      </c>
      <c r="M1841" s="257">
        <v>1</v>
      </c>
      <c r="N1841" s="258">
        <v>200</v>
      </c>
      <c r="O1841" s="259"/>
      <c r="P1841" s="260" t="s">
        <v>55</v>
      </c>
      <c r="Q1841" s="288">
        <v>1</v>
      </c>
      <c r="R1841" s="258">
        <v>200</v>
      </c>
      <c r="S1841" s="259"/>
      <c r="T1841" s="289" t="s">
        <v>55</v>
      </c>
      <c r="U1841" s="290"/>
      <c r="V1841" s="291"/>
    </row>
    <row r="1842" spans="1:22">
      <c r="A1842" s="216" t="s">
        <v>58</v>
      </c>
      <c r="B1842" s="312">
        <v>1040401000</v>
      </c>
      <c r="C1842" s="237" t="s">
        <v>631</v>
      </c>
      <c r="D1842" s="224"/>
      <c r="E1842" s="220" t="s">
        <v>1372</v>
      </c>
      <c r="F1842" s="221" t="s">
        <v>1373</v>
      </c>
      <c r="G1842" s="222" t="str">
        <f t="shared" si="28"/>
        <v>Puncher, Puncher, Heavy Duty, with 2 hole guide</v>
      </c>
      <c r="H1842" s="223"/>
      <c r="I1842" s="253">
        <v>2</v>
      </c>
      <c r="J1842" s="254" t="s">
        <v>44</v>
      </c>
      <c r="K1842" s="261">
        <v>200</v>
      </c>
      <c r="L1842" s="256">
        <f>Table260616263656667686970717273747577787980818283757_34[[#This Row],[unit Price]]*Table260616263656667686970717273747577787980818283757_34[[#This Row],[TOTAL QUANTITY
(2021 Proposal)]]</f>
        <v>400</v>
      </c>
      <c r="M1842" s="257">
        <v>1</v>
      </c>
      <c r="N1842" s="258">
        <v>200</v>
      </c>
      <c r="O1842" s="259"/>
      <c r="P1842" s="260" t="s">
        <v>55</v>
      </c>
      <c r="Q1842" s="288"/>
      <c r="R1842" s="258" t="s">
        <v>55</v>
      </c>
      <c r="S1842" s="259"/>
      <c r="T1842" s="289" t="s">
        <v>55</v>
      </c>
      <c r="U1842" s="290"/>
      <c r="V1842" s="291"/>
    </row>
    <row r="1843" spans="1:22">
      <c r="A1843" s="216" t="s">
        <v>510</v>
      </c>
      <c r="B1843" s="312">
        <v>1040401000</v>
      </c>
      <c r="C1843" s="237" t="s">
        <v>631</v>
      </c>
      <c r="D1843" s="224"/>
      <c r="E1843" s="220" t="s">
        <v>1372</v>
      </c>
      <c r="F1843" s="221" t="s">
        <v>1373</v>
      </c>
      <c r="G1843" s="222" t="str">
        <f t="shared" si="28"/>
        <v>Puncher, Puncher, Heavy Duty, with 2 hole guide</v>
      </c>
      <c r="H1843" s="223"/>
      <c r="I1843" s="253">
        <v>1</v>
      </c>
      <c r="J1843" s="254" t="s">
        <v>44</v>
      </c>
      <c r="K1843" s="261">
        <v>200</v>
      </c>
      <c r="L1843" s="256">
        <f>Table260616263656667686970717273747577787980818283757_34[[#This Row],[unit Price]]*Table260616263656667686970717273747577787980818283757_34[[#This Row],[TOTAL QUANTITY
(2021 Proposal)]]</f>
        <v>200</v>
      </c>
      <c r="M1843" s="257">
        <v>1</v>
      </c>
      <c r="N1843" s="258">
        <v>200</v>
      </c>
      <c r="O1843" s="259"/>
      <c r="P1843" s="260" t="s">
        <v>55</v>
      </c>
      <c r="Q1843" s="288"/>
      <c r="R1843" s="258" t="s">
        <v>55</v>
      </c>
      <c r="S1843" s="259"/>
      <c r="T1843" s="289" t="s">
        <v>55</v>
      </c>
      <c r="U1843" s="290"/>
      <c r="V1843" s="291"/>
    </row>
    <row r="1844" spans="1:22">
      <c r="A1844" s="216" t="s">
        <v>59</v>
      </c>
      <c r="B1844" s="312">
        <v>1040401000</v>
      </c>
      <c r="C1844" s="237" t="s">
        <v>631</v>
      </c>
      <c r="D1844" s="224"/>
      <c r="E1844" s="220" t="s">
        <v>1372</v>
      </c>
      <c r="F1844" s="221" t="s">
        <v>1373</v>
      </c>
      <c r="G1844" s="222" t="str">
        <f t="shared" si="28"/>
        <v>Puncher, Puncher, Heavy Duty, with 2 hole guide</v>
      </c>
      <c r="H1844" s="223"/>
      <c r="I1844" s="253">
        <v>2</v>
      </c>
      <c r="J1844" s="262" t="s">
        <v>44</v>
      </c>
      <c r="K1844" s="263">
        <v>200</v>
      </c>
      <c r="L1844" s="256">
        <f>Table260616263656667686970717273747577787980818283757_34[[#This Row],[unit Price]]*Table260616263656667686970717273747577787980818283757_34[[#This Row],[TOTAL QUANTITY
(2021 Proposal)]]</f>
        <v>400</v>
      </c>
      <c r="M1844" s="264">
        <v>1</v>
      </c>
      <c r="N1844" s="258">
        <v>200</v>
      </c>
      <c r="O1844" s="265"/>
      <c r="P1844" s="260" t="s">
        <v>55</v>
      </c>
      <c r="Q1844" s="292">
        <v>1</v>
      </c>
      <c r="R1844" s="258">
        <v>200</v>
      </c>
      <c r="S1844" s="293"/>
      <c r="T1844" s="289" t="s">
        <v>55</v>
      </c>
      <c r="U1844" s="290"/>
      <c r="V1844" s="291"/>
    </row>
    <row r="1845" spans="1:22">
      <c r="A1845" s="216" t="s">
        <v>61</v>
      </c>
      <c r="B1845" s="312">
        <v>1040401000</v>
      </c>
      <c r="C1845" s="237" t="s">
        <v>631</v>
      </c>
      <c r="D1845" s="224"/>
      <c r="E1845" s="220" t="s">
        <v>1372</v>
      </c>
      <c r="F1845" s="221" t="s">
        <v>1373</v>
      </c>
      <c r="G1845" s="222" t="str">
        <f t="shared" si="28"/>
        <v>Puncher, Puncher, Heavy Duty, with 2 hole guide</v>
      </c>
      <c r="H1845" s="223"/>
      <c r="I1845" s="253">
        <v>2</v>
      </c>
      <c r="J1845" s="262" t="s">
        <v>44</v>
      </c>
      <c r="K1845" s="263">
        <v>200</v>
      </c>
      <c r="L1845" s="256">
        <f>Table260616263656667686970717273747577787980818283757_34[[#This Row],[unit Price]]*Table260616263656667686970717273747577787980818283757_34[[#This Row],[TOTAL QUANTITY
(2021 Proposal)]]</f>
        <v>400</v>
      </c>
      <c r="M1845" s="266">
        <v>1</v>
      </c>
      <c r="N1845" s="258">
        <v>200</v>
      </c>
      <c r="O1845" s="267">
        <v>1</v>
      </c>
      <c r="P1845" s="260">
        <v>200</v>
      </c>
      <c r="Q1845" s="294"/>
      <c r="R1845" s="258" t="s">
        <v>55</v>
      </c>
      <c r="S1845" s="309"/>
      <c r="T1845" s="289" t="s">
        <v>55</v>
      </c>
      <c r="U1845" s="290"/>
      <c r="V1845" s="291"/>
    </row>
    <row r="1846" spans="1:22">
      <c r="A1846" s="216" t="s">
        <v>65</v>
      </c>
      <c r="B1846" s="312">
        <v>1040401000</v>
      </c>
      <c r="C1846" s="237" t="s">
        <v>631</v>
      </c>
      <c r="D1846" s="224"/>
      <c r="E1846" s="220" t="s">
        <v>1372</v>
      </c>
      <c r="F1846" s="221" t="s">
        <v>1373</v>
      </c>
      <c r="G1846" s="222" t="str">
        <f t="shared" si="28"/>
        <v>Puncher, Puncher, Heavy Duty, with 2 hole guide</v>
      </c>
      <c r="H1846" s="223"/>
      <c r="I1846" s="253">
        <v>1</v>
      </c>
      <c r="J1846" s="254" t="s">
        <v>44</v>
      </c>
      <c r="K1846" s="261">
        <v>200</v>
      </c>
      <c r="L1846" s="256">
        <f>Table260616263656667686970717273747577787980818283757_34[[#This Row],[unit Price]]*Table260616263656667686970717273747577787980818283757_34[[#This Row],[TOTAL QUANTITY
(2021 Proposal)]]</f>
        <v>200</v>
      </c>
      <c r="M1846" s="257">
        <v>1</v>
      </c>
      <c r="N1846" s="258">
        <v>200</v>
      </c>
      <c r="O1846" s="259"/>
      <c r="P1846" s="260" t="s">
        <v>55</v>
      </c>
      <c r="Q1846" s="288"/>
      <c r="R1846" s="258" t="s">
        <v>55</v>
      </c>
      <c r="S1846" s="259"/>
      <c r="T1846" s="289" t="s">
        <v>55</v>
      </c>
      <c r="U1846" s="290"/>
      <c r="V1846" s="291"/>
    </row>
    <row r="1847" spans="1:22">
      <c r="A1847" s="216" t="s">
        <v>533</v>
      </c>
      <c r="B1847" s="312">
        <v>1040401000</v>
      </c>
      <c r="C1847" s="237" t="s">
        <v>631</v>
      </c>
      <c r="D1847" s="224"/>
      <c r="E1847" s="220" t="s">
        <v>1372</v>
      </c>
      <c r="F1847" s="221" t="s">
        <v>1373</v>
      </c>
      <c r="G1847" s="222" t="str">
        <f t="shared" si="28"/>
        <v>Puncher, Puncher, Heavy Duty, with 2 hole guide</v>
      </c>
      <c r="H1847" s="223"/>
      <c r="I1847" s="253">
        <v>1</v>
      </c>
      <c r="J1847" s="254" t="s">
        <v>44</v>
      </c>
      <c r="K1847" s="261">
        <v>200</v>
      </c>
      <c r="L1847" s="256">
        <f>Table260616263656667686970717273747577787980818283757_34[[#This Row],[unit Price]]*Table260616263656667686970717273747577787980818283757_34[[#This Row],[TOTAL QUANTITY
(2021 Proposal)]]</f>
        <v>200</v>
      </c>
      <c r="M1847" s="257"/>
      <c r="N1847" s="258" t="s">
        <v>55</v>
      </c>
      <c r="O1847" s="259">
        <v>1</v>
      </c>
      <c r="P1847" s="260">
        <v>200</v>
      </c>
      <c r="Q1847" s="288"/>
      <c r="R1847" s="258" t="s">
        <v>55</v>
      </c>
      <c r="S1847" s="259"/>
      <c r="T1847" s="289" t="s">
        <v>55</v>
      </c>
      <c r="U1847" s="290"/>
      <c r="V1847" s="291"/>
    </row>
    <row r="1848" spans="1:22">
      <c r="A1848" s="216" t="s">
        <v>522</v>
      </c>
      <c r="B1848" s="312">
        <v>1040401000</v>
      </c>
      <c r="C1848" s="237" t="s">
        <v>631</v>
      </c>
      <c r="D1848" s="224"/>
      <c r="E1848" s="220" t="s">
        <v>1372</v>
      </c>
      <c r="F1848" s="221" t="s">
        <v>1373</v>
      </c>
      <c r="G1848" s="222" t="str">
        <f t="shared" si="28"/>
        <v>Puncher, Puncher, Heavy Duty, with 2 hole guide</v>
      </c>
      <c r="H1848" s="223"/>
      <c r="I1848" s="253">
        <v>1</v>
      </c>
      <c r="J1848" s="254" t="s">
        <v>44</v>
      </c>
      <c r="K1848" s="261">
        <v>200</v>
      </c>
      <c r="L1848" s="256">
        <f>Table260616263656667686970717273747577787980818283757_34[[#This Row],[unit Price]]*Table260616263656667686970717273747577787980818283757_34[[#This Row],[TOTAL QUANTITY
(2021 Proposal)]]</f>
        <v>200</v>
      </c>
      <c r="M1848" s="257">
        <v>1</v>
      </c>
      <c r="N1848" s="258">
        <v>200</v>
      </c>
      <c r="O1848" s="259"/>
      <c r="P1848" s="260" t="s">
        <v>55</v>
      </c>
      <c r="Q1848" s="288"/>
      <c r="R1848" s="258" t="s">
        <v>55</v>
      </c>
      <c r="S1848" s="259"/>
      <c r="T1848" s="289" t="s">
        <v>55</v>
      </c>
      <c r="U1848" s="290"/>
      <c r="V1848" s="291"/>
    </row>
    <row r="1849" spans="1:22">
      <c r="A1849" s="216" t="s">
        <v>69</v>
      </c>
      <c r="B1849" s="312">
        <v>1040401000</v>
      </c>
      <c r="C1849" s="237" t="s">
        <v>631</v>
      </c>
      <c r="D1849" s="224"/>
      <c r="E1849" s="220" t="s">
        <v>1372</v>
      </c>
      <c r="F1849" s="221" t="s">
        <v>1373</v>
      </c>
      <c r="G1849" s="222" t="str">
        <f t="shared" si="28"/>
        <v>Puncher, Puncher, Heavy Duty, with 2 hole guide</v>
      </c>
      <c r="H1849" s="223"/>
      <c r="I1849" s="253">
        <v>2</v>
      </c>
      <c r="J1849" s="254" t="s">
        <v>44</v>
      </c>
      <c r="K1849" s="261">
        <v>200</v>
      </c>
      <c r="L1849" s="256">
        <f>Table260616263656667686970717273747577787980818283757_34[[#This Row],[unit Price]]*Table260616263656667686970717273747577787980818283757_34[[#This Row],[TOTAL QUANTITY
(2021 Proposal)]]</f>
        <v>400</v>
      </c>
      <c r="M1849" s="257">
        <v>2</v>
      </c>
      <c r="N1849" s="258">
        <v>400</v>
      </c>
      <c r="O1849" s="259"/>
      <c r="P1849" s="260" t="s">
        <v>55</v>
      </c>
      <c r="Q1849" s="288"/>
      <c r="R1849" s="258" t="s">
        <v>55</v>
      </c>
      <c r="S1849" s="259"/>
      <c r="T1849" s="289" t="s">
        <v>55</v>
      </c>
      <c r="U1849" s="290"/>
      <c r="V1849" s="291"/>
    </row>
    <row r="1850" spans="1:22">
      <c r="A1850" s="216" t="s">
        <v>33</v>
      </c>
      <c r="B1850" s="312">
        <v>1040401000</v>
      </c>
      <c r="C1850" s="237" t="s">
        <v>631</v>
      </c>
      <c r="D1850" s="224"/>
      <c r="E1850" s="220" t="s">
        <v>1372</v>
      </c>
      <c r="F1850" s="221" t="s">
        <v>1373</v>
      </c>
      <c r="G1850" s="222" t="str">
        <f t="shared" si="28"/>
        <v>Puncher, Puncher, Heavy Duty, with 2 hole guide</v>
      </c>
      <c r="H1850" s="223"/>
      <c r="I1850" s="253">
        <v>1</v>
      </c>
      <c r="J1850" s="254" t="s">
        <v>44</v>
      </c>
      <c r="K1850" s="261">
        <v>200</v>
      </c>
      <c r="L1850" s="256">
        <f>Table260616263656667686970717273747577787980818283757_34[[#This Row],[unit Price]]*Table260616263656667686970717273747577787980818283757_34[[#This Row],[TOTAL QUANTITY
(2021 Proposal)]]</f>
        <v>200</v>
      </c>
      <c r="M1850" s="257">
        <v>1</v>
      </c>
      <c r="N1850" s="258">
        <v>200</v>
      </c>
      <c r="O1850" s="259"/>
      <c r="P1850" s="260" t="s">
        <v>55</v>
      </c>
      <c r="Q1850" s="288"/>
      <c r="R1850" s="258" t="s">
        <v>55</v>
      </c>
      <c r="S1850" s="259"/>
      <c r="T1850" s="289" t="s">
        <v>55</v>
      </c>
      <c r="U1850" s="290"/>
      <c r="V1850" s="291"/>
    </row>
    <row r="1851" spans="1:22">
      <c r="A1851" s="216" t="s">
        <v>73</v>
      </c>
      <c r="B1851" s="312">
        <v>1040401000</v>
      </c>
      <c r="C1851" s="237" t="s">
        <v>631</v>
      </c>
      <c r="D1851" s="224"/>
      <c r="E1851" s="220" t="s">
        <v>1372</v>
      </c>
      <c r="F1851" s="221" t="s">
        <v>1373</v>
      </c>
      <c r="G1851" s="222" t="str">
        <f t="shared" si="28"/>
        <v>Puncher, Puncher, Heavy Duty, with 2 hole guide</v>
      </c>
      <c r="H1851" s="223"/>
      <c r="I1851" s="253">
        <v>2</v>
      </c>
      <c r="J1851" s="254" t="s">
        <v>44</v>
      </c>
      <c r="K1851" s="261">
        <v>200</v>
      </c>
      <c r="L1851" s="256">
        <f>Table260616263656667686970717273747577787980818283757_34[[#This Row],[unit Price]]*Table260616263656667686970717273747577787980818283757_34[[#This Row],[TOTAL QUANTITY
(2021 Proposal)]]</f>
        <v>400</v>
      </c>
      <c r="M1851" s="257">
        <v>2</v>
      </c>
      <c r="N1851" s="258">
        <v>200</v>
      </c>
      <c r="O1851" s="259"/>
      <c r="P1851" s="260" t="s">
        <v>55</v>
      </c>
      <c r="Q1851" s="288"/>
      <c r="R1851" s="258" t="s">
        <v>55</v>
      </c>
      <c r="S1851" s="259"/>
      <c r="T1851" s="289" t="s">
        <v>55</v>
      </c>
      <c r="U1851" s="290"/>
      <c r="V1851" s="291"/>
    </row>
    <row r="1852" spans="1:22">
      <c r="A1852" s="231" t="s">
        <v>74</v>
      </c>
      <c r="B1852" s="230">
        <v>1040401000</v>
      </c>
      <c r="C1852" s="307" t="s">
        <v>631</v>
      </c>
      <c r="D1852" s="233"/>
      <c r="E1852" s="305" t="s">
        <v>1372</v>
      </c>
      <c r="F1852" s="306" t="s">
        <v>1373</v>
      </c>
      <c r="G1852" s="222" t="str">
        <f t="shared" si="28"/>
        <v>Puncher, Puncher, Heavy Duty, with 2 hole guide</v>
      </c>
      <c r="H1852" s="236"/>
      <c r="I1852" s="273">
        <v>1</v>
      </c>
      <c r="J1852" s="274" t="s">
        <v>44</v>
      </c>
      <c r="K1852" s="275">
        <v>200</v>
      </c>
      <c r="L1852" s="256">
        <f>Table260616263656667686970717273747577787980818283757_34[[#This Row],[unit Price]]*Table260616263656667686970717273747577787980818283757_34[[#This Row],[TOTAL QUANTITY
(2021 Proposal)]]</f>
        <v>200</v>
      </c>
      <c r="M1852" s="276">
        <v>1</v>
      </c>
      <c r="N1852" s="277">
        <v>200</v>
      </c>
      <c r="O1852" s="278"/>
      <c r="P1852" s="279" t="s">
        <v>55</v>
      </c>
      <c r="Q1852" s="297"/>
      <c r="R1852" s="277" t="s">
        <v>55</v>
      </c>
      <c r="S1852" s="278"/>
      <c r="T1852" s="298" t="s">
        <v>55</v>
      </c>
      <c r="U1852" s="299"/>
      <c r="V1852" s="300"/>
    </row>
    <row r="1853" spans="1:22">
      <c r="A1853" s="216" t="s">
        <v>50</v>
      </c>
      <c r="B1853" s="312">
        <v>1040401000</v>
      </c>
      <c r="C1853" s="237" t="s">
        <v>631</v>
      </c>
      <c r="D1853" s="224"/>
      <c r="E1853" s="220" t="s">
        <v>1374</v>
      </c>
      <c r="F1853" s="221" t="s">
        <v>1375</v>
      </c>
      <c r="G1853" s="222" t="str">
        <f t="shared" si="28"/>
        <v>Push Pins, Push Pins, hammer head type,100s/box</v>
      </c>
      <c r="H1853" s="223"/>
      <c r="I1853" s="253">
        <v>1</v>
      </c>
      <c r="J1853" s="254" t="s">
        <v>627</v>
      </c>
      <c r="K1853" s="261">
        <v>30</v>
      </c>
      <c r="L1853" s="256">
        <f>Table260616263656667686970717273747577787980818283757_34[[#This Row],[unit Price]]*Table260616263656667686970717273747577787980818283757_34[[#This Row],[TOTAL QUANTITY
(2021 Proposal)]]</f>
        <v>30</v>
      </c>
      <c r="M1853" s="257">
        <v>1</v>
      </c>
      <c r="N1853" s="258">
        <v>30</v>
      </c>
      <c r="O1853" s="259"/>
      <c r="P1853" s="260" t="s">
        <v>55</v>
      </c>
      <c r="Q1853" s="288"/>
      <c r="R1853" s="258" t="s">
        <v>55</v>
      </c>
      <c r="S1853" s="259"/>
      <c r="T1853" s="289" t="s">
        <v>55</v>
      </c>
      <c r="U1853" s="290"/>
      <c r="V1853" s="291"/>
    </row>
    <row r="1854" spans="1:22">
      <c r="A1854" s="216" t="s">
        <v>57</v>
      </c>
      <c r="B1854" s="312">
        <v>1040401000</v>
      </c>
      <c r="C1854" s="237" t="s">
        <v>631</v>
      </c>
      <c r="D1854" s="224"/>
      <c r="E1854" s="220" t="s">
        <v>1374</v>
      </c>
      <c r="F1854" s="221" t="s">
        <v>1375</v>
      </c>
      <c r="G1854" s="222" t="str">
        <f t="shared" si="28"/>
        <v>Push Pins, Push Pins, hammer head type,100s/box</v>
      </c>
      <c r="H1854" s="223">
        <v>0</v>
      </c>
      <c r="I1854" s="253">
        <v>1</v>
      </c>
      <c r="J1854" s="254" t="s">
        <v>627</v>
      </c>
      <c r="K1854" s="261">
        <v>30</v>
      </c>
      <c r="L1854" s="256">
        <f>Table260616263656667686970717273747577787980818283757_34[[#This Row],[unit Price]]*Table260616263656667686970717273747577787980818283757_34[[#This Row],[TOTAL QUANTITY
(2021 Proposal)]]</f>
        <v>30</v>
      </c>
      <c r="M1854" s="257">
        <v>1</v>
      </c>
      <c r="N1854" s="258">
        <v>30</v>
      </c>
      <c r="O1854" s="259"/>
      <c r="P1854" s="260" t="s">
        <v>55</v>
      </c>
      <c r="Q1854" s="288"/>
      <c r="R1854" s="258" t="s">
        <v>55</v>
      </c>
      <c r="S1854" s="259"/>
      <c r="T1854" s="289" t="s">
        <v>55</v>
      </c>
      <c r="U1854" s="290"/>
      <c r="V1854" s="291"/>
    </row>
    <row r="1855" spans="1:22">
      <c r="A1855" s="216" t="s">
        <v>510</v>
      </c>
      <c r="B1855" s="312">
        <v>1040401000</v>
      </c>
      <c r="C1855" s="237" t="s">
        <v>631</v>
      </c>
      <c r="D1855" s="224"/>
      <c r="E1855" s="220" t="s">
        <v>1374</v>
      </c>
      <c r="F1855" s="221" t="s">
        <v>1375</v>
      </c>
      <c r="G1855" s="222" t="str">
        <f t="shared" si="28"/>
        <v>Push Pins, Push Pins, hammer head type,100s/box</v>
      </c>
      <c r="H1855" s="223"/>
      <c r="I1855" s="253">
        <v>4</v>
      </c>
      <c r="J1855" s="254" t="s">
        <v>627</v>
      </c>
      <c r="K1855" s="261">
        <v>30</v>
      </c>
      <c r="L1855" s="256">
        <f>Table260616263656667686970717273747577787980818283757_34[[#This Row],[unit Price]]*Table260616263656667686970717273747577787980818283757_34[[#This Row],[TOTAL QUANTITY
(2021 Proposal)]]</f>
        <v>120</v>
      </c>
      <c r="M1855" s="257">
        <v>1</v>
      </c>
      <c r="N1855" s="258">
        <v>30</v>
      </c>
      <c r="O1855" s="259">
        <v>1</v>
      </c>
      <c r="P1855" s="260">
        <v>30</v>
      </c>
      <c r="Q1855" s="288">
        <v>1</v>
      </c>
      <c r="R1855" s="258">
        <v>30</v>
      </c>
      <c r="S1855" s="259">
        <v>1</v>
      </c>
      <c r="T1855" s="289">
        <v>30</v>
      </c>
      <c r="U1855" s="290"/>
      <c r="V1855" s="291"/>
    </row>
    <row r="1856" spans="1:22">
      <c r="A1856" s="216" t="s">
        <v>59</v>
      </c>
      <c r="B1856" s="312">
        <v>1040401000</v>
      </c>
      <c r="C1856" s="237" t="s">
        <v>631</v>
      </c>
      <c r="D1856" s="224"/>
      <c r="E1856" s="220" t="s">
        <v>1374</v>
      </c>
      <c r="F1856" s="221" t="s">
        <v>1375</v>
      </c>
      <c r="G1856" s="222" t="str">
        <f t="shared" si="28"/>
        <v>Push Pins, Push Pins, hammer head type,100s/box</v>
      </c>
      <c r="H1856" s="223"/>
      <c r="I1856" s="253">
        <v>1</v>
      </c>
      <c r="J1856" s="262" t="s">
        <v>627</v>
      </c>
      <c r="K1856" s="263">
        <v>30</v>
      </c>
      <c r="L1856" s="256">
        <f>Table260616263656667686970717273747577787980818283757_34[[#This Row],[unit Price]]*Table260616263656667686970717273747577787980818283757_34[[#This Row],[TOTAL QUANTITY
(2021 Proposal)]]</f>
        <v>30</v>
      </c>
      <c r="M1856" s="264">
        <v>1</v>
      </c>
      <c r="N1856" s="258">
        <v>30</v>
      </c>
      <c r="O1856" s="265"/>
      <c r="P1856" s="260" t="s">
        <v>55</v>
      </c>
      <c r="Q1856" s="292"/>
      <c r="R1856" s="258" t="s">
        <v>55</v>
      </c>
      <c r="S1856" s="293"/>
      <c r="T1856" s="289" t="s">
        <v>55</v>
      </c>
      <c r="U1856" s="290"/>
      <c r="V1856" s="291"/>
    </row>
    <row r="1857" spans="1:22">
      <c r="A1857" s="216" t="s">
        <v>61</v>
      </c>
      <c r="B1857" s="312">
        <v>1040401000</v>
      </c>
      <c r="C1857" s="237" t="s">
        <v>631</v>
      </c>
      <c r="D1857" s="224"/>
      <c r="E1857" s="220" t="s">
        <v>1374</v>
      </c>
      <c r="F1857" s="221" t="s">
        <v>1375</v>
      </c>
      <c r="G1857" s="222" t="str">
        <f t="shared" si="28"/>
        <v>Push Pins, Push Pins, hammer head type,100s/box</v>
      </c>
      <c r="H1857" s="223"/>
      <c r="I1857" s="253">
        <v>1</v>
      </c>
      <c r="J1857" s="262" t="s">
        <v>627</v>
      </c>
      <c r="K1857" s="263">
        <v>30</v>
      </c>
      <c r="L1857" s="256">
        <f>Table260616263656667686970717273747577787980818283757_34[[#This Row],[unit Price]]*Table260616263656667686970717273747577787980818283757_34[[#This Row],[TOTAL QUANTITY
(2021 Proposal)]]</f>
        <v>30</v>
      </c>
      <c r="M1857" s="266">
        <v>1</v>
      </c>
      <c r="N1857" s="258">
        <v>30</v>
      </c>
      <c r="O1857" s="267"/>
      <c r="P1857" s="260" t="s">
        <v>55</v>
      </c>
      <c r="Q1857" s="294"/>
      <c r="R1857" s="258" t="s">
        <v>55</v>
      </c>
      <c r="S1857" s="309"/>
      <c r="T1857" s="289" t="s">
        <v>55</v>
      </c>
      <c r="U1857" s="290"/>
      <c r="V1857" s="291"/>
    </row>
    <row r="1858" spans="1:22">
      <c r="A1858" s="216" t="s">
        <v>66</v>
      </c>
      <c r="B1858" s="312">
        <v>1040401000</v>
      </c>
      <c r="C1858" s="237" t="s">
        <v>631</v>
      </c>
      <c r="D1858" s="224"/>
      <c r="E1858" s="220" t="s">
        <v>1374</v>
      </c>
      <c r="F1858" s="221" t="s">
        <v>1375</v>
      </c>
      <c r="G1858" s="222" t="str">
        <f t="shared" si="28"/>
        <v>Push Pins, Push Pins, hammer head type,100s/box</v>
      </c>
      <c r="H1858" s="223">
        <v>3</v>
      </c>
      <c r="I1858" s="253">
        <v>5</v>
      </c>
      <c r="J1858" s="254" t="s">
        <v>627</v>
      </c>
      <c r="K1858" s="261">
        <v>30</v>
      </c>
      <c r="L1858" s="256">
        <f>Table260616263656667686970717273747577787980818283757_34[[#This Row],[unit Price]]*Table260616263656667686970717273747577787980818283757_34[[#This Row],[TOTAL QUANTITY
(2021 Proposal)]]</f>
        <v>150</v>
      </c>
      <c r="M1858" s="257">
        <v>2</v>
      </c>
      <c r="N1858" s="258">
        <v>60</v>
      </c>
      <c r="O1858" s="259">
        <v>1</v>
      </c>
      <c r="P1858" s="260">
        <v>30</v>
      </c>
      <c r="Q1858" s="288">
        <v>1</v>
      </c>
      <c r="R1858" s="258">
        <v>30</v>
      </c>
      <c r="S1858" s="259">
        <v>1</v>
      </c>
      <c r="T1858" s="289">
        <v>30</v>
      </c>
      <c r="U1858" s="290"/>
      <c r="V1858" s="291"/>
    </row>
    <row r="1859" spans="1:22">
      <c r="A1859" s="216" t="s">
        <v>514</v>
      </c>
      <c r="B1859" s="312">
        <v>1040401000</v>
      </c>
      <c r="C1859" s="237" t="s">
        <v>631</v>
      </c>
      <c r="D1859" s="224"/>
      <c r="E1859" s="220" t="s">
        <v>1374</v>
      </c>
      <c r="F1859" s="221" t="s">
        <v>1375</v>
      </c>
      <c r="G1859" s="222" t="str">
        <f t="shared" si="28"/>
        <v>Push Pins, Push Pins, hammer head type,100s/box</v>
      </c>
      <c r="H1859" s="223"/>
      <c r="I1859" s="253">
        <v>2</v>
      </c>
      <c r="J1859" s="254" t="s">
        <v>627</v>
      </c>
      <c r="K1859" s="261">
        <v>30</v>
      </c>
      <c r="L1859" s="256">
        <f>Table260616263656667686970717273747577787980818283757_34[[#This Row],[unit Price]]*Table260616263656667686970717273747577787980818283757_34[[#This Row],[TOTAL QUANTITY
(2021 Proposal)]]</f>
        <v>60</v>
      </c>
      <c r="M1859" s="257">
        <v>1</v>
      </c>
      <c r="N1859" s="258">
        <v>30</v>
      </c>
      <c r="O1859" s="259"/>
      <c r="P1859" s="260" t="s">
        <v>55</v>
      </c>
      <c r="Q1859" s="288">
        <v>1</v>
      </c>
      <c r="R1859" s="258">
        <v>30</v>
      </c>
      <c r="S1859" s="259"/>
      <c r="T1859" s="289" t="s">
        <v>55</v>
      </c>
      <c r="U1859" s="290"/>
      <c r="V1859" s="291"/>
    </row>
    <row r="1860" spans="1:22">
      <c r="A1860" s="216" t="s">
        <v>533</v>
      </c>
      <c r="B1860" s="312">
        <v>1040401000</v>
      </c>
      <c r="C1860" s="237" t="s">
        <v>631</v>
      </c>
      <c r="D1860" s="224"/>
      <c r="E1860" s="220" t="s">
        <v>1374</v>
      </c>
      <c r="F1860" s="221" t="s">
        <v>1375</v>
      </c>
      <c r="G1860" s="222" t="str">
        <f t="shared" si="28"/>
        <v>Push Pins, Push Pins, hammer head type,100s/box</v>
      </c>
      <c r="H1860" s="223"/>
      <c r="I1860" s="253">
        <v>4</v>
      </c>
      <c r="J1860" s="254" t="s">
        <v>627</v>
      </c>
      <c r="K1860" s="261">
        <v>30</v>
      </c>
      <c r="L1860" s="256">
        <f>Table260616263656667686970717273747577787980818283757_34[[#This Row],[unit Price]]*Table260616263656667686970717273747577787980818283757_34[[#This Row],[TOTAL QUANTITY
(2021 Proposal)]]</f>
        <v>120</v>
      </c>
      <c r="M1860" s="257">
        <v>1</v>
      </c>
      <c r="N1860" s="258">
        <v>30</v>
      </c>
      <c r="O1860" s="259">
        <v>1</v>
      </c>
      <c r="P1860" s="260">
        <v>30</v>
      </c>
      <c r="Q1860" s="288">
        <v>1</v>
      </c>
      <c r="R1860" s="258">
        <v>30</v>
      </c>
      <c r="S1860" s="259">
        <v>1</v>
      </c>
      <c r="T1860" s="289">
        <v>30</v>
      </c>
      <c r="U1860" s="290"/>
      <c r="V1860" s="291"/>
    </row>
    <row r="1861" spans="1:22">
      <c r="A1861" s="216" t="s">
        <v>522</v>
      </c>
      <c r="B1861" s="312">
        <v>1040401000</v>
      </c>
      <c r="C1861" s="237" t="s">
        <v>631</v>
      </c>
      <c r="D1861" s="224"/>
      <c r="E1861" s="220" t="s">
        <v>1374</v>
      </c>
      <c r="F1861" s="221" t="s">
        <v>1375</v>
      </c>
      <c r="G1861" s="222" t="str">
        <f t="shared" si="28"/>
        <v>Push Pins, Push Pins, hammer head type,100s/box</v>
      </c>
      <c r="H1861" s="223"/>
      <c r="I1861" s="253">
        <v>2</v>
      </c>
      <c r="J1861" s="254" t="s">
        <v>627</v>
      </c>
      <c r="K1861" s="261">
        <v>30</v>
      </c>
      <c r="L1861" s="256">
        <f>Table260616263656667686970717273747577787980818283757_34[[#This Row],[unit Price]]*Table260616263656667686970717273747577787980818283757_34[[#This Row],[TOTAL QUANTITY
(2021 Proposal)]]</f>
        <v>60</v>
      </c>
      <c r="M1861" s="257">
        <v>1</v>
      </c>
      <c r="N1861" s="258">
        <v>30</v>
      </c>
      <c r="O1861" s="259"/>
      <c r="P1861" s="260" t="s">
        <v>55</v>
      </c>
      <c r="Q1861" s="288">
        <v>1</v>
      </c>
      <c r="R1861" s="258">
        <v>30</v>
      </c>
      <c r="S1861" s="259"/>
      <c r="T1861" s="289" t="s">
        <v>55</v>
      </c>
      <c r="U1861" s="290"/>
      <c r="V1861" s="291"/>
    </row>
    <row r="1862" spans="1:22">
      <c r="A1862" s="216" t="s">
        <v>69</v>
      </c>
      <c r="B1862" s="312">
        <v>1040401000</v>
      </c>
      <c r="C1862" s="237" t="s">
        <v>631</v>
      </c>
      <c r="D1862" s="224"/>
      <c r="E1862" s="220" t="s">
        <v>1374</v>
      </c>
      <c r="F1862" s="221" t="s">
        <v>1375</v>
      </c>
      <c r="G1862" s="222" t="str">
        <f t="shared" si="28"/>
        <v>Push Pins, Push Pins, hammer head type,100s/box</v>
      </c>
      <c r="H1862" s="223"/>
      <c r="I1862" s="253">
        <v>4</v>
      </c>
      <c r="J1862" s="254" t="s">
        <v>627</v>
      </c>
      <c r="K1862" s="261">
        <v>30</v>
      </c>
      <c r="L1862" s="256">
        <f>Table260616263656667686970717273747577787980818283757_34[[#This Row],[unit Price]]*Table260616263656667686970717273747577787980818283757_34[[#This Row],[TOTAL QUANTITY
(2021 Proposal)]]</f>
        <v>120</v>
      </c>
      <c r="M1862" s="257">
        <v>4</v>
      </c>
      <c r="N1862" s="258">
        <v>120</v>
      </c>
      <c r="O1862" s="259"/>
      <c r="P1862" s="260" t="s">
        <v>55</v>
      </c>
      <c r="Q1862" s="288"/>
      <c r="R1862" s="258" t="s">
        <v>55</v>
      </c>
      <c r="S1862" s="259"/>
      <c r="T1862" s="289" t="s">
        <v>55</v>
      </c>
      <c r="U1862" s="290"/>
      <c r="V1862" s="291"/>
    </row>
    <row r="1863" spans="1:22">
      <c r="A1863" s="216" t="s">
        <v>33</v>
      </c>
      <c r="B1863" s="312">
        <v>1040401000</v>
      </c>
      <c r="C1863" s="237" t="s">
        <v>631</v>
      </c>
      <c r="D1863" s="224"/>
      <c r="E1863" s="220" t="s">
        <v>1374</v>
      </c>
      <c r="F1863" s="221" t="s">
        <v>1375</v>
      </c>
      <c r="G1863" s="222" t="str">
        <f t="shared" si="28"/>
        <v>Push Pins, Push Pins, hammer head type,100s/box</v>
      </c>
      <c r="H1863" s="223"/>
      <c r="I1863" s="253">
        <v>2</v>
      </c>
      <c r="J1863" s="254" t="s">
        <v>627</v>
      </c>
      <c r="K1863" s="261">
        <v>30</v>
      </c>
      <c r="L1863" s="256">
        <f>Table260616263656667686970717273747577787980818283757_34[[#This Row],[unit Price]]*Table260616263656667686970717273747577787980818283757_34[[#This Row],[TOTAL QUANTITY
(2021 Proposal)]]</f>
        <v>60</v>
      </c>
      <c r="M1863" s="257">
        <v>2</v>
      </c>
      <c r="N1863" s="258">
        <v>60</v>
      </c>
      <c r="O1863" s="259"/>
      <c r="P1863" s="260" t="s">
        <v>55</v>
      </c>
      <c r="Q1863" s="288"/>
      <c r="R1863" s="258" t="s">
        <v>55</v>
      </c>
      <c r="S1863" s="259"/>
      <c r="T1863" s="289" t="s">
        <v>55</v>
      </c>
      <c r="U1863" s="290"/>
      <c r="V1863" s="291"/>
    </row>
    <row r="1864" spans="1:22">
      <c r="A1864" s="216" t="s">
        <v>72</v>
      </c>
      <c r="B1864" s="312">
        <v>1040401000</v>
      </c>
      <c r="C1864" s="237" t="s">
        <v>631</v>
      </c>
      <c r="D1864" s="224"/>
      <c r="E1864" s="220" t="s">
        <v>1374</v>
      </c>
      <c r="F1864" s="221" t="s">
        <v>1375</v>
      </c>
      <c r="G1864" s="222" t="str">
        <f t="shared" si="28"/>
        <v>Push Pins, Push Pins, hammer head type,100s/box</v>
      </c>
      <c r="H1864" s="223"/>
      <c r="I1864" s="253">
        <v>2</v>
      </c>
      <c r="J1864" s="254" t="s">
        <v>627</v>
      </c>
      <c r="K1864" s="261">
        <v>30</v>
      </c>
      <c r="L1864" s="256">
        <f>Table260616263656667686970717273747577787980818283757_34[[#This Row],[unit Price]]*Table260616263656667686970717273747577787980818283757_34[[#This Row],[TOTAL QUANTITY
(2021 Proposal)]]</f>
        <v>60</v>
      </c>
      <c r="M1864" s="257">
        <v>1</v>
      </c>
      <c r="N1864" s="258">
        <v>30</v>
      </c>
      <c r="O1864" s="259"/>
      <c r="P1864" s="260" t="s">
        <v>55</v>
      </c>
      <c r="Q1864" s="288">
        <v>1</v>
      </c>
      <c r="R1864" s="258">
        <v>30</v>
      </c>
      <c r="S1864" s="259"/>
      <c r="T1864" s="289" t="s">
        <v>55</v>
      </c>
      <c r="U1864" s="290"/>
      <c r="V1864" s="291"/>
    </row>
    <row r="1865" spans="1:22">
      <c r="A1865" s="216" t="s">
        <v>50</v>
      </c>
      <c r="B1865" s="312">
        <v>1040401000</v>
      </c>
      <c r="C1865" s="237" t="s">
        <v>631</v>
      </c>
      <c r="D1865" s="224"/>
      <c r="E1865" s="220" t="s">
        <v>1376</v>
      </c>
      <c r="F1865" s="221" t="s">
        <v>1376</v>
      </c>
      <c r="G1865" s="222" t="str">
        <f t="shared" si="28"/>
        <v>Record Book, Record Book</v>
      </c>
      <c r="H1865" s="223"/>
      <c r="I1865" s="253">
        <v>5</v>
      </c>
      <c r="J1865" s="254" t="s">
        <v>44</v>
      </c>
      <c r="K1865" s="261">
        <v>70</v>
      </c>
      <c r="L1865" s="256">
        <f>Table260616263656667686970717273747577787980818283757_34[[#This Row],[unit Price]]*Table260616263656667686970717273747577787980818283757_34[[#This Row],[TOTAL QUANTITY
(2021 Proposal)]]</f>
        <v>350</v>
      </c>
      <c r="M1865" s="257">
        <v>5</v>
      </c>
      <c r="N1865" s="258">
        <v>350</v>
      </c>
      <c r="O1865" s="259"/>
      <c r="P1865" s="260" t="s">
        <v>55</v>
      </c>
      <c r="Q1865" s="288"/>
      <c r="R1865" s="258" t="s">
        <v>55</v>
      </c>
      <c r="S1865" s="259"/>
      <c r="T1865" s="289" t="s">
        <v>55</v>
      </c>
      <c r="U1865" s="290"/>
      <c r="V1865" s="291"/>
    </row>
    <row r="1866" spans="1:22">
      <c r="A1866" s="216" t="s">
        <v>57</v>
      </c>
      <c r="B1866" s="312">
        <v>1040401000</v>
      </c>
      <c r="C1866" s="237" t="s">
        <v>631</v>
      </c>
      <c r="D1866" s="224"/>
      <c r="E1866" s="220" t="s">
        <v>1376</v>
      </c>
      <c r="F1866" s="221" t="s">
        <v>1376</v>
      </c>
      <c r="G1866" s="222" t="str">
        <f t="shared" si="28"/>
        <v>Record Book, Record Book</v>
      </c>
      <c r="H1866" s="223">
        <v>0</v>
      </c>
      <c r="I1866" s="253">
        <v>6</v>
      </c>
      <c r="J1866" s="254" t="s">
        <v>44</v>
      </c>
      <c r="K1866" s="261">
        <v>70</v>
      </c>
      <c r="L1866" s="256">
        <f>Table260616263656667686970717273747577787980818283757_34[[#This Row],[unit Price]]*Table260616263656667686970717273747577787980818283757_34[[#This Row],[TOTAL QUANTITY
(2021 Proposal)]]</f>
        <v>420</v>
      </c>
      <c r="M1866" s="257">
        <v>3</v>
      </c>
      <c r="N1866" s="258">
        <v>210</v>
      </c>
      <c r="O1866" s="259"/>
      <c r="P1866" s="260" t="s">
        <v>55</v>
      </c>
      <c r="Q1866" s="288">
        <v>3</v>
      </c>
      <c r="R1866" s="258">
        <v>210</v>
      </c>
      <c r="S1866" s="259"/>
      <c r="T1866" s="289" t="s">
        <v>55</v>
      </c>
      <c r="U1866" s="290"/>
      <c r="V1866" s="291"/>
    </row>
    <row r="1867" spans="1:22">
      <c r="A1867" s="216" t="s">
        <v>62</v>
      </c>
      <c r="B1867" s="312">
        <v>1040401000</v>
      </c>
      <c r="C1867" s="237" t="s">
        <v>631</v>
      </c>
      <c r="D1867" s="224"/>
      <c r="E1867" s="220" t="s">
        <v>1376</v>
      </c>
      <c r="F1867" s="221" t="s">
        <v>1376</v>
      </c>
      <c r="G1867" s="222" t="str">
        <f t="shared" si="28"/>
        <v>Record Book, Record Book</v>
      </c>
      <c r="H1867" s="223"/>
      <c r="I1867" s="253">
        <v>5</v>
      </c>
      <c r="J1867" s="262" t="s">
        <v>44</v>
      </c>
      <c r="K1867" s="263">
        <v>70</v>
      </c>
      <c r="L1867" s="256">
        <f>Table260616263656667686970717273747577787980818283757_34[[#This Row],[unit Price]]*Table260616263656667686970717273747577787980818283757_34[[#This Row],[TOTAL QUANTITY
(2021 Proposal)]]</f>
        <v>350</v>
      </c>
      <c r="M1867" s="266">
        <v>5</v>
      </c>
      <c r="N1867" s="258">
        <v>350</v>
      </c>
      <c r="O1867" s="267"/>
      <c r="P1867" s="260" t="s">
        <v>55</v>
      </c>
      <c r="Q1867" s="294"/>
      <c r="R1867" s="258" t="s">
        <v>55</v>
      </c>
      <c r="S1867" s="309"/>
      <c r="T1867" s="289" t="s">
        <v>55</v>
      </c>
      <c r="U1867" s="290"/>
      <c r="V1867" s="291"/>
    </row>
    <row r="1868" spans="1:22">
      <c r="A1868" s="216" t="s">
        <v>63</v>
      </c>
      <c r="B1868" s="312">
        <v>1040401000</v>
      </c>
      <c r="C1868" s="237" t="s">
        <v>631</v>
      </c>
      <c r="D1868" s="224"/>
      <c r="E1868" s="220" t="s">
        <v>1376</v>
      </c>
      <c r="F1868" s="221" t="s">
        <v>1376</v>
      </c>
      <c r="G1868" s="222" t="str">
        <f t="shared" ref="G1868:G1931" si="29">CONCATENATE(E1868,", ",F1868,)</f>
        <v>Record Book, Record Book</v>
      </c>
      <c r="H1868" s="227"/>
      <c r="I1868" s="268">
        <v>20</v>
      </c>
      <c r="J1868" s="269" t="s">
        <v>44</v>
      </c>
      <c r="K1868" s="270">
        <v>70</v>
      </c>
      <c r="L1868" s="256">
        <f>Table260616263656667686970717273747577787980818283757_34[[#This Row],[unit Price]]*Table260616263656667686970717273747577787980818283757_34[[#This Row],[TOTAL QUANTITY
(2021 Proposal)]]</f>
        <v>1400</v>
      </c>
      <c r="M1868" s="271">
        <v>5</v>
      </c>
      <c r="N1868" s="258">
        <v>350</v>
      </c>
      <c r="O1868" s="272">
        <v>5</v>
      </c>
      <c r="P1868" s="260">
        <v>350</v>
      </c>
      <c r="Q1868" s="296">
        <v>5</v>
      </c>
      <c r="R1868" s="258">
        <v>350</v>
      </c>
      <c r="S1868" s="272">
        <v>5</v>
      </c>
      <c r="T1868" s="289">
        <v>350</v>
      </c>
      <c r="U1868" s="290"/>
      <c r="V1868" s="291"/>
    </row>
    <row r="1869" spans="1:22">
      <c r="A1869" s="216" t="s">
        <v>66</v>
      </c>
      <c r="B1869" s="312">
        <v>1040401000</v>
      </c>
      <c r="C1869" s="237" t="s">
        <v>631</v>
      </c>
      <c r="D1869" s="224"/>
      <c r="E1869" s="220" t="s">
        <v>1376</v>
      </c>
      <c r="F1869" s="221" t="s">
        <v>1376</v>
      </c>
      <c r="G1869" s="222" t="str">
        <f t="shared" si="29"/>
        <v>Record Book, Record Book</v>
      </c>
      <c r="H1869" s="223">
        <v>3</v>
      </c>
      <c r="I1869" s="253">
        <v>2</v>
      </c>
      <c r="J1869" s="254" t="s">
        <v>44</v>
      </c>
      <c r="K1869" s="261">
        <v>70</v>
      </c>
      <c r="L1869" s="256">
        <f>Table260616263656667686970717273747577787980818283757_34[[#This Row],[unit Price]]*Table260616263656667686970717273747577787980818283757_34[[#This Row],[TOTAL QUANTITY
(2021 Proposal)]]</f>
        <v>140</v>
      </c>
      <c r="M1869" s="257">
        <v>1</v>
      </c>
      <c r="N1869" s="258">
        <v>70</v>
      </c>
      <c r="O1869" s="259"/>
      <c r="P1869" s="260" t="s">
        <v>55</v>
      </c>
      <c r="Q1869" s="288">
        <v>1</v>
      </c>
      <c r="R1869" s="258">
        <v>70</v>
      </c>
      <c r="S1869" s="259"/>
      <c r="T1869" s="289" t="s">
        <v>55</v>
      </c>
      <c r="U1869" s="290"/>
      <c r="V1869" s="291"/>
    </row>
    <row r="1870" spans="1:22">
      <c r="A1870" s="216" t="s">
        <v>533</v>
      </c>
      <c r="B1870" s="312">
        <v>1040401000</v>
      </c>
      <c r="C1870" s="237" t="s">
        <v>631</v>
      </c>
      <c r="D1870" s="224"/>
      <c r="E1870" s="220" t="s">
        <v>1376</v>
      </c>
      <c r="F1870" s="221" t="s">
        <v>1376</v>
      </c>
      <c r="G1870" s="222" t="str">
        <f t="shared" si="29"/>
        <v>Record Book, Record Book</v>
      </c>
      <c r="H1870" s="223"/>
      <c r="I1870" s="253">
        <v>4</v>
      </c>
      <c r="J1870" s="254" t="s">
        <v>44</v>
      </c>
      <c r="K1870" s="261">
        <v>70</v>
      </c>
      <c r="L1870" s="256">
        <f>Table260616263656667686970717273747577787980818283757_34[[#This Row],[unit Price]]*Table260616263656667686970717273747577787980818283757_34[[#This Row],[TOTAL QUANTITY
(2021 Proposal)]]</f>
        <v>280</v>
      </c>
      <c r="M1870" s="257">
        <v>4</v>
      </c>
      <c r="N1870" s="258">
        <v>280</v>
      </c>
      <c r="O1870" s="259"/>
      <c r="P1870" s="260" t="s">
        <v>55</v>
      </c>
      <c r="Q1870" s="288"/>
      <c r="R1870" s="258" t="s">
        <v>55</v>
      </c>
      <c r="S1870" s="259"/>
      <c r="T1870" s="289" t="s">
        <v>55</v>
      </c>
      <c r="U1870" s="290"/>
      <c r="V1870" s="291"/>
    </row>
    <row r="1871" spans="1:22">
      <c r="A1871" s="216" t="s">
        <v>522</v>
      </c>
      <c r="B1871" s="312">
        <v>1040401000</v>
      </c>
      <c r="C1871" s="237" t="s">
        <v>631</v>
      </c>
      <c r="D1871" s="224"/>
      <c r="E1871" s="220" t="s">
        <v>1376</v>
      </c>
      <c r="F1871" s="221" t="s">
        <v>1376</v>
      </c>
      <c r="G1871" s="222" t="str">
        <f t="shared" si="29"/>
        <v>Record Book, Record Book</v>
      </c>
      <c r="H1871" s="223"/>
      <c r="I1871" s="253">
        <v>10</v>
      </c>
      <c r="J1871" s="254" t="s">
        <v>44</v>
      </c>
      <c r="K1871" s="261">
        <v>70</v>
      </c>
      <c r="L1871" s="256">
        <f>Table260616263656667686970717273747577787980818283757_34[[#This Row],[unit Price]]*Table260616263656667686970717273747577787980818283757_34[[#This Row],[TOTAL QUANTITY
(2021 Proposal)]]</f>
        <v>700</v>
      </c>
      <c r="M1871" s="257">
        <v>5</v>
      </c>
      <c r="N1871" s="258">
        <v>350</v>
      </c>
      <c r="O1871" s="259">
        <v>2</v>
      </c>
      <c r="P1871" s="260">
        <v>140</v>
      </c>
      <c r="Q1871" s="288">
        <v>2</v>
      </c>
      <c r="R1871" s="258">
        <v>140</v>
      </c>
      <c r="S1871" s="259">
        <v>1</v>
      </c>
      <c r="T1871" s="289">
        <v>70</v>
      </c>
      <c r="U1871" s="290"/>
      <c r="V1871" s="291"/>
    </row>
    <row r="1872" spans="1:22">
      <c r="A1872" s="216" t="s">
        <v>69</v>
      </c>
      <c r="B1872" s="312">
        <v>1040401000</v>
      </c>
      <c r="C1872" s="237" t="s">
        <v>631</v>
      </c>
      <c r="D1872" s="224"/>
      <c r="E1872" s="220" t="s">
        <v>1376</v>
      </c>
      <c r="F1872" s="221" t="s">
        <v>1376</v>
      </c>
      <c r="G1872" s="222" t="str">
        <f t="shared" si="29"/>
        <v>Record Book, Record Book</v>
      </c>
      <c r="H1872" s="223"/>
      <c r="I1872" s="253">
        <v>6</v>
      </c>
      <c r="J1872" s="254" t="s">
        <v>44</v>
      </c>
      <c r="K1872" s="261">
        <v>70</v>
      </c>
      <c r="L1872" s="256">
        <f>Table260616263656667686970717273747577787980818283757_34[[#This Row],[unit Price]]*Table260616263656667686970717273747577787980818283757_34[[#This Row],[TOTAL QUANTITY
(2021 Proposal)]]</f>
        <v>420</v>
      </c>
      <c r="M1872" s="257">
        <v>6</v>
      </c>
      <c r="N1872" s="258">
        <v>420</v>
      </c>
      <c r="O1872" s="259"/>
      <c r="P1872" s="260" t="s">
        <v>55</v>
      </c>
      <c r="Q1872" s="288"/>
      <c r="R1872" s="258" t="s">
        <v>55</v>
      </c>
      <c r="S1872" s="259"/>
      <c r="T1872" s="289" t="s">
        <v>55</v>
      </c>
      <c r="U1872" s="290"/>
      <c r="V1872" s="291"/>
    </row>
    <row r="1873" spans="1:22">
      <c r="A1873" s="216" t="s">
        <v>33</v>
      </c>
      <c r="B1873" s="312">
        <v>1040401000</v>
      </c>
      <c r="C1873" s="237" t="s">
        <v>631</v>
      </c>
      <c r="D1873" s="224"/>
      <c r="E1873" s="220" t="s">
        <v>1376</v>
      </c>
      <c r="F1873" s="221" t="s">
        <v>1376</v>
      </c>
      <c r="G1873" s="222" t="str">
        <f t="shared" si="29"/>
        <v>Record Book, Record Book</v>
      </c>
      <c r="H1873" s="223"/>
      <c r="I1873" s="253">
        <v>5</v>
      </c>
      <c r="J1873" s="254" t="s">
        <v>44</v>
      </c>
      <c r="K1873" s="261">
        <v>70</v>
      </c>
      <c r="L1873" s="256">
        <f>Table260616263656667686970717273747577787980818283757_34[[#This Row],[unit Price]]*Table260616263656667686970717273747577787980818283757_34[[#This Row],[TOTAL QUANTITY
(2021 Proposal)]]</f>
        <v>350</v>
      </c>
      <c r="M1873" s="257">
        <v>5</v>
      </c>
      <c r="N1873" s="258">
        <v>350</v>
      </c>
      <c r="O1873" s="259"/>
      <c r="P1873" s="260" t="s">
        <v>55</v>
      </c>
      <c r="Q1873" s="288"/>
      <c r="R1873" s="258" t="s">
        <v>55</v>
      </c>
      <c r="S1873" s="259"/>
      <c r="T1873" s="289" t="s">
        <v>55</v>
      </c>
      <c r="U1873" s="290"/>
      <c r="V1873" s="291"/>
    </row>
    <row r="1874" spans="1:22" ht="24">
      <c r="A1874" s="216" t="s">
        <v>514</v>
      </c>
      <c r="B1874" s="312">
        <v>1040401000</v>
      </c>
      <c r="C1874" s="237" t="s">
        <v>631</v>
      </c>
      <c r="D1874" s="224"/>
      <c r="E1874" s="220" t="s">
        <v>1376</v>
      </c>
      <c r="F1874" s="221" t="s">
        <v>1377</v>
      </c>
      <c r="G1874" s="222" t="str">
        <f t="shared" si="29"/>
        <v>Record Book, Record Book of Services to emergency patients (18 x12.5 inches)</v>
      </c>
      <c r="H1874" s="223"/>
      <c r="I1874" s="253">
        <v>2</v>
      </c>
      <c r="J1874" s="254" t="s">
        <v>44</v>
      </c>
      <c r="K1874" s="261">
        <v>4500</v>
      </c>
      <c r="L1874" s="256">
        <f>Table260616263656667686970717273747577787980818283757_34[[#This Row],[unit Price]]*Table260616263656667686970717273747577787980818283757_34[[#This Row],[TOTAL QUANTITY
(2021 Proposal)]]</f>
        <v>9000</v>
      </c>
      <c r="M1874" s="257"/>
      <c r="N1874" s="258" t="s">
        <v>55</v>
      </c>
      <c r="O1874" s="259">
        <v>1</v>
      </c>
      <c r="P1874" s="260">
        <v>4500</v>
      </c>
      <c r="Q1874" s="288"/>
      <c r="R1874" s="258" t="s">
        <v>55</v>
      </c>
      <c r="S1874" s="259">
        <v>1</v>
      </c>
      <c r="T1874" s="289">
        <v>4500</v>
      </c>
      <c r="U1874" s="290"/>
      <c r="V1874" s="291"/>
    </row>
    <row r="1875" spans="1:22" ht="24">
      <c r="A1875" s="216" t="s">
        <v>514</v>
      </c>
      <c r="B1875" s="312">
        <v>1040401000</v>
      </c>
      <c r="C1875" s="237" t="s">
        <v>631</v>
      </c>
      <c r="D1875" s="224"/>
      <c r="E1875" s="220" t="s">
        <v>1376</v>
      </c>
      <c r="F1875" s="221" t="s">
        <v>1378</v>
      </c>
      <c r="G1875" s="222" t="str">
        <f t="shared" si="29"/>
        <v>Record Book, Record Book of Services to In-patients (18 x12.5 inches)</v>
      </c>
      <c r="H1875" s="223"/>
      <c r="I1875" s="253">
        <v>2</v>
      </c>
      <c r="J1875" s="254" t="s">
        <v>44</v>
      </c>
      <c r="K1875" s="261">
        <v>4500</v>
      </c>
      <c r="L1875" s="256">
        <f>Table260616263656667686970717273747577787980818283757_34[[#This Row],[unit Price]]*Table260616263656667686970717273747577787980818283757_34[[#This Row],[TOTAL QUANTITY
(2021 Proposal)]]</f>
        <v>9000</v>
      </c>
      <c r="M1875" s="257"/>
      <c r="N1875" s="258" t="s">
        <v>55</v>
      </c>
      <c r="O1875" s="259">
        <v>1</v>
      </c>
      <c r="P1875" s="260">
        <v>4500</v>
      </c>
      <c r="Q1875" s="288"/>
      <c r="R1875" s="258" t="s">
        <v>55</v>
      </c>
      <c r="S1875" s="259">
        <v>1</v>
      </c>
      <c r="T1875" s="289">
        <v>4500</v>
      </c>
      <c r="U1875" s="290"/>
      <c r="V1875" s="291"/>
    </row>
    <row r="1876" spans="1:22" ht="24">
      <c r="A1876" s="216" t="s">
        <v>514</v>
      </c>
      <c r="B1876" s="312">
        <v>1040401000</v>
      </c>
      <c r="C1876" s="237" t="s">
        <v>631</v>
      </c>
      <c r="D1876" s="224"/>
      <c r="E1876" s="220" t="s">
        <v>1376</v>
      </c>
      <c r="F1876" s="221" t="s">
        <v>1379</v>
      </c>
      <c r="G1876" s="222" t="str">
        <f t="shared" si="29"/>
        <v>Record Book, Record Book of Services to Out- patients (18 x12.5 inches)</v>
      </c>
      <c r="H1876" s="223"/>
      <c r="I1876" s="253">
        <v>2</v>
      </c>
      <c r="J1876" s="254" t="s">
        <v>44</v>
      </c>
      <c r="K1876" s="261">
        <v>4500</v>
      </c>
      <c r="L1876" s="256">
        <f>Table260616263656667686970717273747577787980818283757_34[[#This Row],[unit Price]]*Table260616263656667686970717273747577787980818283757_34[[#This Row],[TOTAL QUANTITY
(2021 Proposal)]]</f>
        <v>9000</v>
      </c>
      <c r="M1876" s="257"/>
      <c r="N1876" s="258" t="s">
        <v>55</v>
      </c>
      <c r="O1876" s="259">
        <v>1</v>
      </c>
      <c r="P1876" s="260">
        <v>4500</v>
      </c>
      <c r="Q1876" s="288"/>
      <c r="R1876" s="258" t="s">
        <v>55</v>
      </c>
      <c r="S1876" s="259">
        <v>1</v>
      </c>
      <c r="T1876" s="289">
        <v>4500</v>
      </c>
      <c r="U1876" s="290"/>
      <c r="V1876" s="291"/>
    </row>
    <row r="1877" spans="1:22" ht="24">
      <c r="A1877" s="216" t="s">
        <v>58</v>
      </c>
      <c r="B1877" s="312">
        <v>1040401000</v>
      </c>
      <c r="C1877" s="237" t="s">
        <v>631</v>
      </c>
      <c r="D1877" s="224"/>
      <c r="E1877" s="220" t="s">
        <v>1376</v>
      </c>
      <c r="F1877" s="221" t="s">
        <v>1380</v>
      </c>
      <c r="G1877" s="222" t="str">
        <f t="shared" si="29"/>
        <v xml:space="preserve">Record Book, Record Book, Size: 214mm x 278mm min , 500pages </v>
      </c>
      <c r="H1877" s="223"/>
      <c r="I1877" s="253">
        <v>7</v>
      </c>
      <c r="J1877" s="254" t="s">
        <v>576</v>
      </c>
      <c r="K1877" s="261">
        <v>180</v>
      </c>
      <c r="L1877" s="256">
        <f>Table260616263656667686970717273747577787980818283757_34[[#This Row],[unit Price]]*Table260616263656667686970717273747577787980818283757_34[[#This Row],[TOTAL QUANTITY
(2021 Proposal)]]</f>
        <v>1260</v>
      </c>
      <c r="M1877" s="257">
        <v>3</v>
      </c>
      <c r="N1877" s="258">
        <v>540</v>
      </c>
      <c r="O1877" s="259"/>
      <c r="P1877" s="260" t="s">
        <v>55</v>
      </c>
      <c r="Q1877" s="288">
        <v>1</v>
      </c>
      <c r="R1877" s="258">
        <v>180</v>
      </c>
      <c r="S1877" s="259"/>
      <c r="T1877" s="289" t="s">
        <v>55</v>
      </c>
      <c r="U1877" s="290"/>
      <c r="V1877" s="291"/>
    </row>
    <row r="1878" spans="1:22" ht="24">
      <c r="A1878" s="216" t="s">
        <v>514</v>
      </c>
      <c r="B1878" s="312">
        <v>1040401000</v>
      </c>
      <c r="C1878" s="237" t="s">
        <v>631</v>
      </c>
      <c r="D1878" s="224"/>
      <c r="E1878" s="220" t="s">
        <v>1376</v>
      </c>
      <c r="F1878" s="221" t="s">
        <v>1380</v>
      </c>
      <c r="G1878" s="222" t="str">
        <f t="shared" si="29"/>
        <v xml:space="preserve">Record Book, Record Book, Size: 214mm x 278mm min , 500pages </v>
      </c>
      <c r="H1878" s="223"/>
      <c r="I1878" s="253">
        <v>1</v>
      </c>
      <c r="J1878" s="254" t="s">
        <v>576</v>
      </c>
      <c r="K1878" s="261">
        <v>180</v>
      </c>
      <c r="L1878" s="256">
        <f>Table260616263656667686970717273747577787980818283757_34[[#This Row],[unit Price]]*Table260616263656667686970717273747577787980818283757_34[[#This Row],[TOTAL QUANTITY
(2021 Proposal)]]</f>
        <v>180</v>
      </c>
      <c r="M1878" s="257">
        <v>1</v>
      </c>
      <c r="N1878" s="258">
        <v>180</v>
      </c>
      <c r="O1878" s="259"/>
      <c r="P1878" s="260" t="s">
        <v>55</v>
      </c>
      <c r="Q1878" s="288"/>
      <c r="R1878" s="258" t="s">
        <v>55</v>
      </c>
      <c r="S1878" s="259"/>
      <c r="T1878" s="289" t="s">
        <v>55</v>
      </c>
      <c r="U1878" s="290"/>
      <c r="V1878" s="291"/>
    </row>
    <row r="1879" spans="1:22" ht="24">
      <c r="A1879" s="216" t="s">
        <v>69</v>
      </c>
      <c r="B1879" s="312">
        <v>1040401000</v>
      </c>
      <c r="C1879" s="237" t="s">
        <v>631</v>
      </c>
      <c r="D1879" s="224"/>
      <c r="E1879" s="220" t="s">
        <v>1376</v>
      </c>
      <c r="F1879" s="221" t="s">
        <v>1380</v>
      </c>
      <c r="G1879" s="222" t="str">
        <f t="shared" si="29"/>
        <v xml:space="preserve">Record Book, Record Book, Size: 214mm x 278mm min , 500pages </v>
      </c>
      <c r="H1879" s="223"/>
      <c r="I1879" s="253">
        <v>3</v>
      </c>
      <c r="J1879" s="254" t="s">
        <v>576</v>
      </c>
      <c r="K1879" s="261">
        <v>180</v>
      </c>
      <c r="L1879" s="256">
        <f>Table260616263656667686970717273747577787980818283757_34[[#This Row],[unit Price]]*Table260616263656667686970717273747577787980818283757_34[[#This Row],[TOTAL QUANTITY
(2021 Proposal)]]</f>
        <v>540</v>
      </c>
      <c r="M1879" s="257">
        <v>3</v>
      </c>
      <c r="N1879" s="258">
        <v>540</v>
      </c>
      <c r="O1879" s="259"/>
      <c r="P1879" s="260" t="s">
        <v>55</v>
      </c>
      <c r="Q1879" s="288"/>
      <c r="R1879" s="258" t="s">
        <v>55</v>
      </c>
      <c r="S1879" s="259"/>
      <c r="T1879" s="289" t="s">
        <v>55</v>
      </c>
      <c r="U1879" s="290"/>
      <c r="V1879" s="291"/>
    </row>
    <row r="1880" spans="1:22" ht="24">
      <c r="A1880" s="216" t="s">
        <v>70</v>
      </c>
      <c r="B1880" s="312">
        <v>1040401000</v>
      </c>
      <c r="C1880" s="237" t="s">
        <v>631</v>
      </c>
      <c r="D1880" s="224"/>
      <c r="E1880" s="220" t="s">
        <v>1376</v>
      </c>
      <c r="F1880" s="221" t="s">
        <v>1380</v>
      </c>
      <c r="G1880" s="222" t="str">
        <f t="shared" si="29"/>
        <v xml:space="preserve">Record Book, Record Book, Size: 214mm x 278mm min , 500pages </v>
      </c>
      <c r="H1880" s="223"/>
      <c r="I1880" s="253">
        <v>8</v>
      </c>
      <c r="J1880" s="254" t="s">
        <v>576</v>
      </c>
      <c r="K1880" s="261">
        <v>180</v>
      </c>
      <c r="L1880" s="256">
        <f>Table260616263656667686970717273747577787980818283757_34[[#This Row],[unit Price]]*Table260616263656667686970717273747577787980818283757_34[[#This Row],[TOTAL QUANTITY
(2021 Proposal)]]</f>
        <v>1440</v>
      </c>
      <c r="M1880" s="257">
        <v>2</v>
      </c>
      <c r="N1880" s="258">
        <v>360</v>
      </c>
      <c r="O1880" s="259">
        <v>2</v>
      </c>
      <c r="P1880" s="260">
        <v>360</v>
      </c>
      <c r="Q1880" s="288">
        <v>2</v>
      </c>
      <c r="R1880" s="258">
        <v>360</v>
      </c>
      <c r="S1880" s="259">
        <v>2</v>
      </c>
      <c r="T1880" s="289">
        <v>360</v>
      </c>
      <c r="U1880" s="290"/>
      <c r="V1880" s="291"/>
    </row>
    <row r="1881" spans="1:22" ht="24">
      <c r="A1881" s="231" t="s">
        <v>74</v>
      </c>
      <c r="B1881" s="230">
        <v>1040401000</v>
      </c>
      <c r="C1881" s="307" t="s">
        <v>631</v>
      </c>
      <c r="D1881" s="233"/>
      <c r="E1881" s="305" t="s">
        <v>1376</v>
      </c>
      <c r="F1881" s="306" t="s">
        <v>1380</v>
      </c>
      <c r="G1881" s="222" t="str">
        <f t="shared" si="29"/>
        <v xml:space="preserve">Record Book, Record Book, Size: 214mm x 278mm min , 500pages </v>
      </c>
      <c r="H1881" s="236"/>
      <c r="I1881" s="273">
        <v>10</v>
      </c>
      <c r="J1881" s="274" t="s">
        <v>576</v>
      </c>
      <c r="K1881" s="275">
        <v>180</v>
      </c>
      <c r="L1881" s="256">
        <f>Table260616263656667686970717273747577787980818283757_34[[#This Row],[unit Price]]*Table260616263656667686970717273747577787980818283757_34[[#This Row],[TOTAL QUANTITY
(2021 Proposal)]]</f>
        <v>1800</v>
      </c>
      <c r="M1881" s="276">
        <v>3</v>
      </c>
      <c r="N1881" s="277">
        <v>540</v>
      </c>
      <c r="O1881" s="278">
        <v>3</v>
      </c>
      <c r="P1881" s="279">
        <v>540</v>
      </c>
      <c r="Q1881" s="297">
        <v>2</v>
      </c>
      <c r="R1881" s="277">
        <v>360</v>
      </c>
      <c r="S1881" s="278">
        <v>2</v>
      </c>
      <c r="T1881" s="298">
        <v>360</v>
      </c>
      <c r="U1881" s="299"/>
      <c r="V1881" s="300"/>
    </row>
    <row r="1882" spans="1:22">
      <c r="A1882" s="216" t="s">
        <v>56</v>
      </c>
      <c r="B1882" s="312">
        <v>1040401000</v>
      </c>
      <c r="C1882" s="237" t="s">
        <v>631</v>
      </c>
      <c r="D1882" s="224"/>
      <c r="E1882" s="220" t="s">
        <v>1376</v>
      </c>
      <c r="F1882" s="221" t="s">
        <v>1381</v>
      </c>
      <c r="G1882" s="222" t="str">
        <f t="shared" si="29"/>
        <v>Record Book, Record book,300 pages</v>
      </c>
      <c r="H1882" s="223"/>
      <c r="I1882" s="253">
        <v>4</v>
      </c>
      <c r="J1882" s="254" t="s">
        <v>44</v>
      </c>
      <c r="K1882" s="261">
        <v>65</v>
      </c>
      <c r="L1882" s="256">
        <f>Table260616263656667686970717273747577787980818283757_34[[#This Row],[unit Price]]*Table260616263656667686970717273747577787980818283757_34[[#This Row],[TOTAL QUANTITY
(2021 Proposal)]]</f>
        <v>260</v>
      </c>
      <c r="M1882" s="257">
        <v>1</v>
      </c>
      <c r="N1882" s="258">
        <v>65</v>
      </c>
      <c r="O1882" s="259">
        <v>1</v>
      </c>
      <c r="P1882" s="260">
        <v>65</v>
      </c>
      <c r="Q1882" s="288">
        <v>1</v>
      </c>
      <c r="R1882" s="258">
        <v>65</v>
      </c>
      <c r="S1882" s="259">
        <v>1</v>
      </c>
      <c r="T1882" s="289">
        <v>65</v>
      </c>
      <c r="U1882" s="290"/>
      <c r="V1882" s="291"/>
    </row>
    <row r="1883" spans="1:22">
      <c r="A1883" s="216" t="s">
        <v>59</v>
      </c>
      <c r="B1883" s="312">
        <v>1040401000</v>
      </c>
      <c r="C1883" s="237" t="s">
        <v>631</v>
      </c>
      <c r="D1883" s="224"/>
      <c r="E1883" s="220" t="s">
        <v>1376</v>
      </c>
      <c r="F1883" s="221" t="s">
        <v>1381</v>
      </c>
      <c r="G1883" s="222" t="str">
        <f t="shared" si="29"/>
        <v>Record Book, Record book,300 pages</v>
      </c>
      <c r="H1883" s="223"/>
      <c r="I1883" s="253">
        <v>4</v>
      </c>
      <c r="J1883" s="262" t="s">
        <v>44</v>
      </c>
      <c r="K1883" s="263">
        <v>65</v>
      </c>
      <c r="L1883" s="256">
        <f>Table260616263656667686970717273747577787980818283757_34[[#This Row],[unit Price]]*Table260616263656667686970717273747577787980818283757_34[[#This Row],[TOTAL QUANTITY
(2021 Proposal)]]</f>
        <v>260</v>
      </c>
      <c r="M1883" s="264">
        <v>2</v>
      </c>
      <c r="N1883" s="258">
        <v>130</v>
      </c>
      <c r="O1883" s="265">
        <v>2</v>
      </c>
      <c r="P1883" s="260">
        <v>130</v>
      </c>
      <c r="Q1883" s="292"/>
      <c r="R1883" s="258" t="s">
        <v>55</v>
      </c>
      <c r="S1883" s="293"/>
      <c r="T1883" s="289" t="s">
        <v>55</v>
      </c>
      <c r="U1883" s="290"/>
      <c r="V1883" s="291"/>
    </row>
    <row r="1884" spans="1:22">
      <c r="A1884" s="216" t="s">
        <v>61</v>
      </c>
      <c r="B1884" s="312">
        <v>1040401000</v>
      </c>
      <c r="C1884" s="237" t="s">
        <v>631</v>
      </c>
      <c r="D1884" s="224"/>
      <c r="E1884" s="220" t="s">
        <v>1376</v>
      </c>
      <c r="F1884" s="221" t="s">
        <v>1381</v>
      </c>
      <c r="G1884" s="222" t="str">
        <f t="shared" si="29"/>
        <v>Record Book, Record book,300 pages</v>
      </c>
      <c r="H1884" s="223"/>
      <c r="I1884" s="253">
        <v>3</v>
      </c>
      <c r="J1884" s="262" t="s">
        <v>44</v>
      </c>
      <c r="K1884" s="263">
        <v>65</v>
      </c>
      <c r="L1884" s="256">
        <f>Table260616263656667686970717273747577787980818283757_34[[#This Row],[unit Price]]*Table260616263656667686970717273747577787980818283757_34[[#This Row],[TOTAL QUANTITY
(2021 Proposal)]]</f>
        <v>195</v>
      </c>
      <c r="M1884" s="266">
        <v>1</v>
      </c>
      <c r="N1884" s="258">
        <v>65</v>
      </c>
      <c r="O1884" s="267">
        <v>1</v>
      </c>
      <c r="P1884" s="260">
        <v>65</v>
      </c>
      <c r="Q1884" s="294">
        <v>1</v>
      </c>
      <c r="R1884" s="258">
        <v>65</v>
      </c>
      <c r="S1884" s="309"/>
      <c r="T1884" s="289" t="s">
        <v>55</v>
      </c>
      <c r="U1884" s="290"/>
      <c r="V1884" s="291"/>
    </row>
    <row r="1885" spans="1:22">
      <c r="A1885" s="216" t="s">
        <v>64</v>
      </c>
      <c r="B1885" s="312">
        <v>1040401000</v>
      </c>
      <c r="C1885" s="237" t="s">
        <v>631</v>
      </c>
      <c r="D1885" s="224"/>
      <c r="E1885" s="220" t="s">
        <v>1376</v>
      </c>
      <c r="F1885" s="221" t="s">
        <v>1381</v>
      </c>
      <c r="G1885" s="222" t="str">
        <f t="shared" si="29"/>
        <v>Record Book, Record book,300 pages</v>
      </c>
      <c r="H1885" s="223"/>
      <c r="I1885" s="253">
        <v>4</v>
      </c>
      <c r="J1885" s="262" t="s">
        <v>44</v>
      </c>
      <c r="K1885" s="263">
        <v>65</v>
      </c>
      <c r="L1885" s="256">
        <f>Table260616263656667686970717273747577787980818283757_34[[#This Row],[unit Price]]*Table260616263656667686970717273747577787980818283757_34[[#This Row],[TOTAL QUANTITY
(2021 Proposal)]]</f>
        <v>260</v>
      </c>
      <c r="M1885" s="257">
        <v>1</v>
      </c>
      <c r="N1885" s="258">
        <v>65</v>
      </c>
      <c r="O1885" s="259">
        <v>1</v>
      </c>
      <c r="P1885" s="260">
        <v>65</v>
      </c>
      <c r="Q1885" s="288">
        <v>1</v>
      </c>
      <c r="R1885" s="258">
        <v>65</v>
      </c>
      <c r="S1885" s="259">
        <v>1</v>
      </c>
      <c r="T1885" s="289">
        <v>65</v>
      </c>
      <c r="U1885" s="290"/>
      <c r="V1885" s="291"/>
    </row>
    <row r="1886" spans="1:22">
      <c r="A1886" s="216" t="s">
        <v>65</v>
      </c>
      <c r="B1886" s="312">
        <v>1040401000</v>
      </c>
      <c r="C1886" s="237" t="s">
        <v>631</v>
      </c>
      <c r="D1886" s="224"/>
      <c r="E1886" s="220" t="s">
        <v>1376</v>
      </c>
      <c r="F1886" s="221" t="s">
        <v>1381</v>
      </c>
      <c r="G1886" s="222" t="str">
        <f t="shared" si="29"/>
        <v>Record Book, Record book,300 pages</v>
      </c>
      <c r="H1886" s="223"/>
      <c r="I1886" s="253">
        <v>2</v>
      </c>
      <c r="J1886" s="254" t="s">
        <v>44</v>
      </c>
      <c r="K1886" s="261">
        <v>65</v>
      </c>
      <c r="L1886" s="256">
        <f>Table260616263656667686970717273747577787980818283757_34[[#This Row],[unit Price]]*Table260616263656667686970717273747577787980818283757_34[[#This Row],[TOTAL QUANTITY
(2021 Proposal)]]</f>
        <v>130</v>
      </c>
      <c r="M1886" s="257">
        <v>2</v>
      </c>
      <c r="N1886" s="258">
        <v>130</v>
      </c>
      <c r="O1886" s="259"/>
      <c r="P1886" s="260" t="s">
        <v>55</v>
      </c>
      <c r="Q1886" s="288"/>
      <c r="R1886" s="258" t="s">
        <v>55</v>
      </c>
      <c r="S1886" s="259"/>
      <c r="T1886" s="289" t="s">
        <v>55</v>
      </c>
      <c r="U1886" s="290"/>
      <c r="V1886" s="291"/>
    </row>
    <row r="1887" spans="1:22">
      <c r="A1887" s="216" t="s">
        <v>522</v>
      </c>
      <c r="B1887" s="312">
        <v>1040401000</v>
      </c>
      <c r="C1887" s="237" t="s">
        <v>631</v>
      </c>
      <c r="D1887" s="224"/>
      <c r="E1887" s="220" t="s">
        <v>1376</v>
      </c>
      <c r="F1887" s="221" t="s">
        <v>1381</v>
      </c>
      <c r="G1887" s="222" t="str">
        <f t="shared" si="29"/>
        <v>Record Book, Record book,300 pages</v>
      </c>
      <c r="H1887" s="223"/>
      <c r="I1887" s="253">
        <v>5</v>
      </c>
      <c r="J1887" s="254" t="s">
        <v>44</v>
      </c>
      <c r="K1887" s="261">
        <v>65</v>
      </c>
      <c r="L1887" s="256">
        <f>Table260616263656667686970717273747577787980818283757_34[[#This Row],[unit Price]]*Table260616263656667686970717273747577787980818283757_34[[#This Row],[TOTAL QUANTITY
(2021 Proposal)]]</f>
        <v>325</v>
      </c>
      <c r="M1887" s="257">
        <v>2</v>
      </c>
      <c r="N1887" s="258">
        <v>130</v>
      </c>
      <c r="O1887" s="259">
        <v>1</v>
      </c>
      <c r="P1887" s="260">
        <v>65</v>
      </c>
      <c r="Q1887" s="288">
        <v>1</v>
      </c>
      <c r="R1887" s="258">
        <v>65</v>
      </c>
      <c r="S1887" s="259">
        <v>1</v>
      </c>
      <c r="T1887" s="289">
        <v>65</v>
      </c>
      <c r="U1887" s="290"/>
      <c r="V1887" s="291"/>
    </row>
    <row r="1888" spans="1:22">
      <c r="A1888" s="216" t="s">
        <v>67</v>
      </c>
      <c r="B1888" s="312">
        <v>1040401000</v>
      </c>
      <c r="C1888" s="237" t="s">
        <v>631</v>
      </c>
      <c r="D1888" s="224"/>
      <c r="E1888" s="220" t="s">
        <v>1376</v>
      </c>
      <c r="F1888" s="221" t="s">
        <v>1381</v>
      </c>
      <c r="G1888" s="222" t="str">
        <f t="shared" si="29"/>
        <v>Record Book, Record book,300 pages</v>
      </c>
      <c r="H1888" s="223">
        <v>5</v>
      </c>
      <c r="I1888" s="253">
        <v>6</v>
      </c>
      <c r="J1888" s="254" t="s">
        <v>44</v>
      </c>
      <c r="K1888" s="261">
        <v>65</v>
      </c>
      <c r="L1888" s="256">
        <f>Table260616263656667686970717273747577787980818283757_34[[#This Row],[unit Price]]*Table260616263656667686970717273747577787980818283757_34[[#This Row],[TOTAL QUANTITY
(2021 Proposal)]]</f>
        <v>390</v>
      </c>
      <c r="M1888" s="257">
        <v>2</v>
      </c>
      <c r="N1888" s="258">
        <v>130</v>
      </c>
      <c r="O1888" s="259">
        <v>2</v>
      </c>
      <c r="P1888" s="260">
        <v>130</v>
      </c>
      <c r="Q1888" s="288">
        <v>2</v>
      </c>
      <c r="R1888" s="258">
        <v>130</v>
      </c>
      <c r="S1888" s="259"/>
      <c r="T1888" s="289" t="s">
        <v>55</v>
      </c>
      <c r="U1888" s="290"/>
      <c r="V1888" s="291"/>
    </row>
    <row r="1889" spans="1:22">
      <c r="A1889" s="216" t="s">
        <v>72</v>
      </c>
      <c r="B1889" s="312">
        <v>1040401000</v>
      </c>
      <c r="C1889" s="237" t="s">
        <v>631</v>
      </c>
      <c r="D1889" s="224"/>
      <c r="E1889" s="220" t="s">
        <v>1376</v>
      </c>
      <c r="F1889" s="221" t="s">
        <v>1381</v>
      </c>
      <c r="G1889" s="222" t="str">
        <f t="shared" si="29"/>
        <v>Record Book, Record book,300 pages</v>
      </c>
      <c r="H1889" s="223"/>
      <c r="I1889" s="253">
        <v>2</v>
      </c>
      <c r="J1889" s="254" t="s">
        <v>44</v>
      </c>
      <c r="K1889" s="261">
        <v>65</v>
      </c>
      <c r="L1889" s="256">
        <f>Table260616263656667686970717273747577787980818283757_34[[#This Row],[unit Price]]*Table260616263656667686970717273747577787980818283757_34[[#This Row],[TOTAL QUANTITY
(2021 Proposal)]]</f>
        <v>130</v>
      </c>
      <c r="M1889" s="257">
        <v>2</v>
      </c>
      <c r="N1889" s="258">
        <v>130</v>
      </c>
      <c r="O1889" s="259"/>
      <c r="P1889" s="260" t="s">
        <v>55</v>
      </c>
      <c r="Q1889" s="288"/>
      <c r="R1889" s="258" t="s">
        <v>55</v>
      </c>
      <c r="S1889" s="259"/>
      <c r="T1889" s="289" t="s">
        <v>55</v>
      </c>
      <c r="U1889" s="290"/>
      <c r="V1889" s="291"/>
    </row>
    <row r="1890" spans="1:22">
      <c r="A1890" s="216" t="s">
        <v>1244</v>
      </c>
      <c r="B1890" s="312">
        <v>1040401000</v>
      </c>
      <c r="C1890" s="237" t="s">
        <v>631</v>
      </c>
      <c r="D1890" s="224"/>
      <c r="E1890" s="220" t="s">
        <v>1376</v>
      </c>
      <c r="F1890" s="221" t="s">
        <v>1381</v>
      </c>
      <c r="G1890" s="222" t="str">
        <f t="shared" si="29"/>
        <v>Record Book, Record book,300 pages</v>
      </c>
      <c r="H1890" s="223"/>
      <c r="I1890" s="253">
        <v>10</v>
      </c>
      <c r="J1890" s="254" t="s">
        <v>44</v>
      </c>
      <c r="K1890" s="261">
        <v>65</v>
      </c>
      <c r="L1890" s="256">
        <f>Table260616263656667686970717273747577787980818283757_34[[#This Row],[unit Price]]*Table260616263656667686970717273747577787980818283757_34[[#This Row],[TOTAL QUANTITY
(2021 Proposal)]]</f>
        <v>650</v>
      </c>
      <c r="M1890" s="257">
        <v>5</v>
      </c>
      <c r="N1890" s="258">
        <v>325</v>
      </c>
      <c r="O1890" s="259">
        <v>3</v>
      </c>
      <c r="P1890" s="260">
        <v>195</v>
      </c>
      <c r="Q1890" s="288">
        <v>2</v>
      </c>
      <c r="R1890" s="258">
        <v>130</v>
      </c>
      <c r="S1890" s="259"/>
      <c r="T1890" s="289" t="s">
        <v>55</v>
      </c>
      <c r="U1890" s="290"/>
      <c r="V1890" s="291"/>
    </row>
    <row r="1891" spans="1:22">
      <c r="A1891" s="216" t="s">
        <v>73</v>
      </c>
      <c r="B1891" s="312">
        <v>1040401000</v>
      </c>
      <c r="C1891" s="237" t="s">
        <v>631</v>
      </c>
      <c r="D1891" s="224"/>
      <c r="E1891" s="220" t="s">
        <v>1376</v>
      </c>
      <c r="F1891" s="221" t="s">
        <v>1381</v>
      </c>
      <c r="G1891" s="222" t="str">
        <f t="shared" si="29"/>
        <v>Record Book, Record book,300 pages</v>
      </c>
      <c r="H1891" s="223"/>
      <c r="I1891" s="253">
        <v>10</v>
      </c>
      <c r="J1891" s="254" t="s">
        <v>44</v>
      </c>
      <c r="K1891" s="261">
        <v>65</v>
      </c>
      <c r="L1891" s="256">
        <f>Table260616263656667686970717273747577787980818283757_34[[#This Row],[unit Price]]*Table260616263656667686970717273747577787980818283757_34[[#This Row],[TOTAL QUANTITY
(2021 Proposal)]]</f>
        <v>650</v>
      </c>
      <c r="M1891" s="257">
        <v>8</v>
      </c>
      <c r="N1891" s="258">
        <v>130</v>
      </c>
      <c r="O1891" s="259"/>
      <c r="P1891" s="260" t="s">
        <v>55</v>
      </c>
      <c r="Q1891" s="288"/>
      <c r="R1891" s="258" t="s">
        <v>55</v>
      </c>
      <c r="S1891" s="259">
        <v>2</v>
      </c>
      <c r="T1891" s="289">
        <v>130</v>
      </c>
      <c r="U1891" s="290"/>
      <c r="V1891" s="291"/>
    </row>
    <row r="1892" spans="1:22">
      <c r="A1892" s="216" t="s">
        <v>50</v>
      </c>
      <c r="B1892" s="312">
        <v>1040401000</v>
      </c>
      <c r="C1892" s="237" t="s">
        <v>631</v>
      </c>
      <c r="D1892" s="224"/>
      <c r="E1892" s="220" t="s">
        <v>1382</v>
      </c>
      <c r="F1892" s="221" t="s">
        <v>1383</v>
      </c>
      <c r="G1892" s="222" t="str">
        <f t="shared" si="29"/>
        <v>Ruler, Ruler, plastic, 12"</v>
      </c>
      <c r="H1892" s="223"/>
      <c r="I1892" s="253">
        <v>1</v>
      </c>
      <c r="J1892" s="254" t="s">
        <v>44</v>
      </c>
      <c r="K1892" s="261">
        <v>15</v>
      </c>
      <c r="L1892" s="256">
        <f>Table260616263656667686970717273747577787980818283757_34[[#This Row],[unit Price]]*Table260616263656667686970717273747577787980818283757_34[[#This Row],[TOTAL QUANTITY
(2021 Proposal)]]</f>
        <v>15</v>
      </c>
      <c r="M1892" s="257">
        <v>1</v>
      </c>
      <c r="N1892" s="258">
        <v>15</v>
      </c>
      <c r="O1892" s="259"/>
      <c r="P1892" s="260" t="s">
        <v>55</v>
      </c>
      <c r="Q1892" s="288"/>
      <c r="R1892" s="258" t="s">
        <v>55</v>
      </c>
      <c r="S1892" s="259"/>
      <c r="T1892" s="289" t="s">
        <v>55</v>
      </c>
      <c r="U1892" s="290"/>
      <c r="V1892" s="291"/>
    </row>
    <row r="1893" spans="1:22">
      <c r="A1893" s="216" t="s">
        <v>57</v>
      </c>
      <c r="B1893" s="312">
        <v>1040401000</v>
      </c>
      <c r="C1893" s="237" t="s">
        <v>631</v>
      </c>
      <c r="D1893" s="224"/>
      <c r="E1893" s="220" t="s">
        <v>1382</v>
      </c>
      <c r="F1893" s="221" t="s">
        <v>1383</v>
      </c>
      <c r="G1893" s="222" t="str">
        <f t="shared" si="29"/>
        <v>Ruler, Ruler, plastic, 12"</v>
      </c>
      <c r="H1893" s="223">
        <v>0</v>
      </c>
      <c r="I1893" s="253">
        <v>6</v>
      </c>
      <c r="J1893" s="254" t="s">
        <v>44</v>
      </c>
      <c r="K1893" s="261">
        <v>15</v>
      </c>
      <c r="L1893" s="256">
        <f>Table260616263656667686970717273747577787980818283757_34[[#This Row],[unit Price]]*Table260616263656667686970717273747577787980818283757_34[[#This Row],[TOTAL QUANTITY
(2021 Proposal)]]</f>
        <v>90</v>
      </c>
      <c r="M1893" s="257">
        <v>3</v>
      </c>
      <c r="N1893" s="258">
        <v>45</v>
      </c>
      <c r="O1893" s="259"/>
      <c r="P1893" s="260" t="s">
        <v>55</v>
      </c>
      <c r="Q1893" s="288">
        <v>3</v>
      </c>
      <c r="R1893" s="258">
        <v>45</v>
      </c>
      <c r="S1893" s="259"/>
      <c r="T1893" s="289" t="s">
        <v>55</v>
      </c>
      <c r="U1893" s="290"/>
      <c r="V1893" s="291"/>
    </row>
    <row r="1894" spans="1:22">
      <c r="A1894" s="216" t="s">
        <v>58</v>
      </c>
      <c r="B1894" s="312">
        <v>1040401000</v>
      </c>
      <c r="C1894" s="237" t="s">
        <v>631</v>
      </c>
      <c r="D1894" s="224"/>
      <c r="E1894" s="220" t="s">
        <v>1382</v>
      </c>
      <c r="F1894" s="221" t="s">
        <v>1383</v>
      </c>
      <c r="G1894" s="222" t="str">
        <f t="shared" si="29"/>
        <v>Ruler, Ruler, plastic, 12"</v>
      </c>
      <c r="H1894" s="223"/>
      <c r="I1894" s="253">
        <v>4</v>
      </c>
      <c r="J1894" s="254" t="s">
        <v>44</v>
      </c>
      <c r="K1894" s="261">
        <v>15</v>
      </c>
      <c r="L1894" s="256">
        <f>Table260616263656667686970717273747577787980818283757_34[[#This Row],[unit Price]]*Table260616263656667686970717273747577787980818283757_34[[#This Row],[TOTAL QUANTITY
(2021 Proposal)]]</f>
        <v>60</v>
      </c>
      <c r="M1894" s="257">
        <v>3</v>
      </c>
      <c r="N1894" s="258">
        <v>45</v>
      </c>
      <c r="O1894" s="259"/>
      <c r="P1894" s="260" t="s">
        <v>55</v>
      </c>
      <c r="Q1894" s="288"/>
      <c r="R1894" s="258" t="s">
        <v>55</v>
      </c>
      <c r="S1894" s="259"/>
      <c r="T1894" s="289" t="s">
        <v>55</v>
      </c>
      <c r="U1894" s="290"/>
      <c r="V1894" s="291"/>
    </row>
    <row r="1895" spans="1:22">
      <c r="A1895" s="216" t="s">
        <v>510</v>
      </c>
      <c r="B1895" s="312">
        <v>1040401000</v>
      </c>
      <c r="C1895" s="237" t="s">
        <v>631</v>
      </c>
      <c r="D1895" s="224"/>
      <c r="E1895" s="220" t="s">
        <v>1382</v>
      </c>
      <c r="F1895" s="221" t="s">
        <v>1383</v>
      </c>
      <c r="G1895" s="222" t="str">
        <f t="shared" si="29"/>
        <v>Ruler, Ruler, plastic, 12"</v>
      </c>
      <c r="H1895" s="223"/>
      <c r="I1895" s="253">
        <v>2</v>
      </c>
      <c r="J1895" s="254" t="s">
        <v>44</v>
      </c>
      <c r="K1895" s="261">
        <v>15</v>
      </c>
      <c r="L1895" s="256">
        <f>Table260616263656667686970717273747577787980818283757_34[[#This Row],[unit Price]]*Table260616263656667686970717273747577787980818283757_34[[#This Row],[TOTAL QUANTITY
(2021 Proposal)]]</f>
        <v>30</v>
      </c>
      <c r="M1895" s="257">
        <v>1</v>
      </c>
      <c r="N1895" s="258">
        <v>15</v>
      </c>
      <c r="O1895" s="259"/>
      <c r="P1895" s="260" t="s">
        <v>55</v>
      </c>
      <c r="Q1895" s="288">
        <v>1</v>
      </c>
      <c r="R1895" s="258">
        <v>15</v>
      </c>
      <c r="S1895" s="259"/>
      <c r="T1895" s="289" t="s">
        <v>55</v>
      </c>
      <c r="U1895" s="290"/>
      <c r="V1895" s="291"/>
    </row>
    <row r="1896" spans="1:22">
      <c r="A1896" s="216" t="s">
        <v>59</v>
      </c>
      <c r="B1896" s="312">
        <v>1040401000</v>
      </c>
      <c r="C1896" s="237" t="s">
        <v>631</v>
      </c>
      <c r="D1896" s="224"/>
      <c r="E1896" s="220" t="s">
        <v>1382</v>
      </c>
      <c r="F1896" s="221" t="s">
        <v>1383</v>
      </c>
      <c r="G1896" s="222" t="str">
        <f t="shared" si="29"/>
        <v>Ruler, Ruler, plastic, 12"</v>
      </c>
      <c r="H1896" s="223"/>
      <c r="I1896" s="253">
        <v>2</v>
      </c>
      <c r="J1896" s="262" t="s">
        <v>44</v>
      </c>
      <c r="K1896" s="263">
        <v>15</v>
      </c>
      <c r="L1896" s="256">
        <f>Table260616263656667686970717273747577787980818283757_34[[#This Row],[unit Price]]*Table260616263656667686970717273747577787980818283757_34[[#This Row],[TOTAL QUANTITY
(2021 Proposal)]]</f>
        <v>30</v>
      </c>
      <c r="M1896" s="264">
        <v>1</v>
      </c>
      <c r="N1896" s="258">
        <v>15</v>
      </c>
      <c r="O1896" s="265">
        <v>1</v>
      </c>
      <c r="P1896" s="260">
        <v>15</v>
      </c>
      <c r="Q1896" s="292"/>
      <c r="R1896" s="258" t="s">
        <v>55</v>
      </c>
      <c r="S1896" s="293"/>
      <c r="T1896" s="289" t="s">
        <v>55</v>
      </c>
      <c r="U1896" s="290"/>
      <c r="V1896" s="291"/>
    </row>
    <row r="1897" spans="1:22">
      <c r="A1897" s="216" t="s">
        <v>63</v>
      </c>
      <c r="B1897" s="312">
        <v>1040401000</v>
      </c>
      <c r="C1897" s="237" t="s">
        <v>631</v>
      </c>
      <c r="D1897" s="224"/>
      <c r="E1897" s="220" t="s">
        <v>1382</v>
      </c>
      <c r="F1897" s="221" t="s">
        <v>1383</v>
      </c>
      <c r="G1897" s="222" t="str">
        <f t="shared" si="29"/>
        <v>Ruler, Ruler, plastic, 12"</v>
      </c>
      <c r="H1897" s="227"/>
      <c r="I1897" s="268">
        <v>10</v>
      </c>
      <c r="J1897" s="269" t="s">
        <v>44</v>
      </c>
      <c r="K1897" s="270">
        <v>15</v>
      </c>
      <c r="L1897" s="256">
        <f>Table260616263656667686970717273747577787980818283757_34[[#This Row],[unit Price]]*Table260616263656667686970717273747577787980818283757_34[[#This Row],[TOTAL QUANTITY
(2021 Proposal)]]</f>
        <v>150</v>
      </c>
      <c r="M1897" s="271">
        <v>3</v>
      </c>
      <c r="N1897" s="258">
        <v>45</v>
      </c>
      <c r="O1897" s="272">
        <v>3</v>
      </c>
      <c r="P1897" s="260">
        <v>45</v>
      </c>
      <c r="Q1897" s="296">
        <v>2</v>
      </c>
      <c r="R1897" s="258">
        <v>30</v>
      </c>
      <c r="S1897" s="272">
        <v>2</v>
      </c>
      <c r="T1897" s="289">
        <v>30</v>
      </c>
      <c r="U1897" s="290"/>
      <c r="V1897" s="291"/>
    </row>
    <row r="1898" spans="1:22">
      <c r="A1898" s="216" t="s">
        <v>66</v>
      </c>
      <c r="B1898" s="312">
        <v>1040401000</v>
      </c>
      <c r="C1898" s="237" t="s">
        <v>631</v>
      </c>
      <c r="D1898" s="224"/>
      <c r="E1898" s="220" t="s">
        <v>1382</v>
      </c>
      <c r="F1898" s="221" t="s">
        <v>1383</v>
      </c>
      <c r="G1898" s="222" t="str">
        <f t="shared" si="29"/>
        <v>Ruler, Ruler, plastic, 12"</v>
      </c>
      <c r="H1898" s="223">
        <v>0</v>
      </c>
      <c r="I1898" s="253">
        <v>1</v>
      </c>
      <c r="J1898" s="254" t="s">
        <v>44</v>
      </c>
      <c r="K1898" s="261">
        <v>15</v>
      </c>
      <c r="L1898" s="256">
        <f>Table260616263656667686970717273747577787980818283757_34[[#This Row],[unit Price]]*Table260616263656667686970717273747577787980818283757_34[[#This Row],[TOTAL QUANTITY
(2021 Proposal)]]</f>
        <v>15</v>
      </c>
      <c r="M1898" s="257">
        <v>1</v>
      </c>
      <c r="N1898" s="258">
        <v>15</v>
      </c>
      <c r="O1898" s="259"/>
      <c r="P1898" s="260" t="s">
        <v>55</v>
      </c>
      <c r="Q1898" s="288"/>
      <c r="R1898" s="258" t="s">
        <v>55</v>
      </c>
      <c r="S1898" s="259"/>
      <c r="T1898" s="289" t="s">
        <v>55</v>
      </c>
      <c r="U1898" s="290"/>
      <c r="V1898" s="291"/>
    </row>
    <row r="1899" spans="1:22">
      <c r="A1899" s="216" t="s">
        <v>514</v>
      </c>
      <c r="B1899" s="312">
        <v>1040401000</v>
      </c>
      <c r="C1899" s="237" t="s">
        <v>631</v>
      </c>
      <c r="D1899" s="224"/>
      <c r="E1899" s="220" t="s">
        <v>1382</v>
      </c>
      <c r="F1899" s="221" t="s">
        <v>1383</v>
      </c>
      <c r="G1899" s="222" t="str">
        <f t="shared" si="29"/>
        <v>Ruler, Ruler, plastic, 12"</v>
      </c>
      <c r="H1899" s="223"/>
      <c r="I1899" s="253">
        <v>1</v>
      </c>
      <c r="J1899" s="254" t="s">
        <v>44</v>
      </c>
      <c r="K1899" s="261">
        <v>15</v>
      </c>
      <c r="L1899" s="256">
        <f>Table260616263656667686970717273747577787980818283757_34[[#This Row],[unit Price]]*Table260616263656667686970717273747577787980818283757_34[[#This Row],[TOTAL QUANTITY
(2021 Proposal)]]</f>
        <v>15</v>
      </c>
      <c r="M1899" s="257">
        <v>1</v>
      </c>
      <c r="N1899" s="258">
        <v>15</v>
      </c>
      <c r="O1899" s="259"/>
      <c r="P1899" s="260" t="s">
        <v>55</v>
      </c>
      <c r="Q1899" s="288"/>
      <c r="R1899" s="258" t="s">
        <v>55</v>
      </c>
      <c r="S1899" s="259"/>
      <c r="T1899" s="289" t="s">
        <v>55</v>
      </c>
      <c r="U1899" s="290"/>
      <c r="V1899" s="291"/>
    </row>
    <row r="1900" spans="1:22">
      <c r="A1900" s="216" t="s">
        <v>522</v>
      </c>
      <c r="B1900" s="312">
        <v>1040401000</v>
      </c>
      <c r="C1900" s="237" t="s">
        <v>631</v>
      </c>
      <c r="D1900" s="224"/>
      <c r="E1900" s="220" t="s">
        <v>1382</v>
      </c>
      <c r="F1900" s="221" t="s">
        <v>1383</v>
      </c>
      <c r="G1900" s="222" t="str">
        <f t="shared" si="29"/>
        <v>Ruler, Ruler, plastic, 12"</v>
      </c>
      <c r="H1900" s="223"/>
      <c r="I1900" s="253">
        <v>2</v>
      </c>
      <c r="J1900" s="254" t="s">
        <v>44</v>
      </c>
      <c r="K1900" s="261">
        <v>15</v>
      </c>
      <c r="L1900" s="256">
        <f>Table260616263656667686970717273747577787980818283757_34[[#This Row],[unit Price]]*Table260616263656667686970717273747577787980818283757_34[[#This Row],[TOTAL QUANTITY
(2021 Proposal)]]</f>
        <v>30</v>
      </c>
      <c r="M1900" s="257">
        <v>1</v>
      </c>
      <c r="N1900" s="258">
        <v>15</v>
      </c>
      <c r="O1900" s="259"/>
      <c r="P1900" s="260" t="s">
        <v>55</v>
      </c>
      <c r="Q1900" s="288">
        <v>1</v>
      </c>
      <c r="R1900" s="258">
        <v>15</v>
      </c>
      <c r="S1900" s="259"/>
      <c r="T1900" s="289" t="s">
        <v>55</v>
      </c>
      <c r="U1900" s="290"/>
      <c r="V1900" s="291"/>
    </row>
    <row r="1901" spans="1:22">
      <c r="A1901" s="216" t="s">
        <v>67</v>
      </c>
      <c r="B1901" s="312">
        <v>1040401000</v>
      </c>
      <c r="C1901" s="237" t="s">
        <v>631</v>
      </c>
      <c r="D1901" s="224"/>
      <c r="E1901" s="220" t="s">
        <v>1382</v>
      </c>
      <c r="F1901" s="221" t="s">
        <v>1383</v>
      </c>
      <c r="G1901" s="222" t="str">
        <f t="shared" si="29"/>
        <v>Ruler, Ruler, plastic, 12"</v>
      </c>
      <c r="H1901" s="223">
        <v>1</v>
      </c>
      <c r="I1901" s="253">
        <v>1</v>
      </c>
      <c r="J1901" s="254" t="s">
        <v>44</v>
      </c>
      <c r="K1901" s="261">
        <v>15</v>
      </c>
      <c r="L1901" s="256">
        <f>Table260616263656667686970717273747577787980818283757_34[[#This Row],[unit Price]]*Table260616263656667686970717273747577787980818283757_34[[#This Row],[TOTAL QUANTITY
(2021 Proposal)]]</f>
        <v>15</v>
      </c>
      <c r="M1901" s="257">
        <v>1</v>
      </c>
      <c r="N1901" s="258">
        <v>15</v>
      </c>
      <c r="O1901" s="259"/>
      <c r="P1901" s="260" t="s">
        <v>55</v>
      </c>
      <c r="Q1901" s="288"/>
      <c r="R1901" s="258" t="s">
        <v>55</v>
      </c>
      <c r="S1901" s="259"/>
      <c r="T1901" s="289" t="s">
        <v>55</v>
      </c>
      <c r="U1901" s="290"/>
      <c r="V1901" s="291"/>
    </row>
    <row r="1902" spans="1:22">
      <c r="A1902" s="216" t="s">
        <v>68</v>
      </c>
      <c r="B1902" s="312">
        <v>1040401000</v>
      </c>
      <c r="C1902" s="237" t="s">
        <v>631</v>
      </c>
      <c r="D1902" s="224"/>
      <c r="E1902" s="220" t="s">
        <v>1382</v>
      </c>
      <c r="F1902" s="221" t="s">
        <v>1383</v>
      </c>
      <c r="G1902" s="222" t="str">
        <f t="shared" si="29"/>
        <v>Ruler, Ruler, plastic, 12"</v>
      </c>
      <c r="H1902" s="223"/>
      <c r="I1902" s="253">
        <v>4</v>
      </c>
      <c r="J1902" s="254" t="s">
        <v>44</v>
      </c>
      <c r="K1902" s="261">
        <v>15</v>
      </c>
      <c r="L1902" s="256">
        <f>Table260616263656667686970717273747577787980818283757_34[[#This Row],[unit Price]]*Table260616263656667686970717273747577787980818283757_34[[#This Row],[TOTAL QUANTITY
(2021 Proposal)]]</f>
        <v>60</v>
      </c>
      <c r="M1902" s="257">
        <v>4</v>
      </c>
      <c r="N1902" s="258">
        <v>60</v>
      </c>
      <c r="O1902" s="259"/>
      <c r="P1902" s="260" t="s">
        <v>55</v>
      </c>
      <c r="Q1902" s="288"/>
      <c r="R1902" s="258" t="s">
        <v>55</v>
      </c>
      <c r="S1902" s="259"/>
      <c r="T1902" s="289" t="s">
        <v>55</v>
      </c>
      <c r="U1902" s="290"/>
      <c r="V1902" s="291"/>
    </row>
    <row r="1903" spans="1:22">
      <c r="A1903" s="216" t="s">
        <v>69</v>
      </c>
      <c r="B1903" s="312">
        <v>1040401000</v>
      </c>
      <c r="C1903" s="237" t="s">
        <v>631</v>
      </c>
      <c r="D1903" s="224"/>
      <c r="E1903" s="220" t="s">
        <v>1382</v>
      </c>
      <c r="F1903" s="221" t="s">
        <v>1383</v>
      </c>
      <c r="G1903" s="222" t="str">
        <f t="shared" si="29"/>
        <v>Ruler, Ruler, plastic, 12"</v>
      </c>
      <c r="H1903" s="223"/>
      <c r="I1903" s="253">
        <v>6</v>
      </c>
      <c r="J1903" s="254" t="s">
        <v>44</v>
      </c>
      <c r="K1903" s="261">
        <v>15</v>
      </c>
      <c r="L1903" s="256">
        <f>Table260616263656667686970717273747577787980818283757_34[[#This Row],[unit Price]]*Table260616263656667686970717273747577787980818283757_34[[#This Row],[TOTAL QUANTITY
(2021 Proposal)]]</f>
        <v>90</v>
      </c>
      <c r="M1903" s="257">
        <v>6</v>
      </c>
      <c r="N1903" s="258">
        <v>90</v>
      </c>
      <c r="O1903" s="259"/>
      <c r="P1903" s="260" t="s">
        <v>55</v>
      </c>
      <c r="Q1903" s="288"/>
      <c r="R1903" s="258" t="s">
        <v>55</v>
      </c>
      <c r="S1903" s="259"/>
      <c r="T1903" s="289" t="s">
        <v>55</v>
      </c>
      <c r="U1903" s="290"/>
      <c r="V1903" s="291"/>
    </row>
    <row r="1904" spans="1:22">
      <c r="A1904" s="216" t="s">
        <v>70</v>
      </c>
      <c r="B1904" s="312">
        <v>1040401000</v>
      </c>
      <c r="C1904" s="237" t="s">
        <v>631</v>
      </c>
      <c r="D1904" s="224"/>
      <c r="E1904" s="220" t="s">
        <v>1382</v>
      </c>
      <c r="F1904" s="221" t="s">
        <v>1383</v>
      </c>
      <c r="G1904" s="222" t="str">
        <f t="shared" si="29"/>
        <v>Ruler, Ruler, plastic, 12"</v>
      </c>
      <c r="H1904" s="223"/>
      <c r="I1904" s="253">
        <v>1</v>
      </c>
      <c r="J1904" s="254" t="s">
        <v>44</v>
      </c>
      <c r="K1904" s="261">
        <v>15</v>
      </c>
      <c r="L1904" s="256">
        <f>Table260616263656667686970717273747577787980818283757_34[[#This Row],[unit Price]]*Table260616263656667686970717273747577787980818283757_34[[#This Row],[TOTAL QUANTITY
(2021 Proposal)]]</f>
        <v>15</v>
      </c>
      <c r="M1904" s="257">
        <v>1</v>
      </c>
      <c r="N1904" s="258">
        <v>15</v>
      </c>
      <c r="O1904" s="259"/>
      <c r="P1904" s="260" t="s">
        <v>55</v>
      </c>
      <c r="Q1904" s="288"/>
      <c r="R1904" s="258" t="s">
        <v>55</v>
      </c>
      <c r="S1904" s="259"/>
      <c r="T1904" s="289" t="s">
        <v>55</v>
      </c>
      <c r="U1904" s="290"/>
      <c r="V1904" s="291"/>
    </row>
    <row r="1905" spans="1:22">
      <c r="A1905" s="216" t="s">
        <v>33</v>
      </c>
      <c r="B1905" s="312">
        <v>1040401000</v>
      </c>
      <c r="C1905" s="237" t="s">
        <v>631</v>
      </c>
      <c r="D1905" s="224"/>
      <c r="E1905" s="220" t="s">
        <v>1382</v>
      </c>
      <c r="F1905" s="221" t="s">
        <v>1383</v>
      </c>
      <c r="G1905" s="222" t="str">
        <f t="shared" si="29"/>
        <v>Ruler, Ruler, plastic, 12"</v>
      </c>
      <c r="H1905" s="223"/>
      <c r="I1905" s="253">
        <v>2</v>
      </c>
      <c r="J1905" s="254" t="s">
        <v>44</v>
      </c>
      <c r="K1905" s="261">
        <v>15</v>
      </c>
      <c r="L1905" s="256">
        <f>Table260616263656667686970717273747577787980818283757_34[[#This Row],[unit Price]]*Table260616263656667686970717273747577787980818283757_34[[#This Row],[TOTAL QUANTITY
(2021 Proposal)]]</f>
        <v>30</v>
      </c>
      <c r="M1905" s="257">
        <v>2</v>
      </c>
      <c r="N1905" s="258">
        <v>30</v>
      </c>
      <c r="O1905" s="259"/>
      <c r="P1905" s="260" t="s">
        <v>55</v>
      </c>
      <c r="Q1905" s="288"/>
      <c r="R1905" s="258" t="s">
        <v>55</v>
      </c>
      <c r="S1905" s="259"/>
      <c r="T1905" s="289" t="s">
        <v>55</v>
      </c>
      <c r="U1905" s="290"/>
      <c r="V1905" s="291"/>
    </row>
    <row r="1906" spans="1:22">
      <c r="A1906" s="216" t="s">
        <v>72</v>
      </c>
      <c r="B1906" s="312">
        <v>1040401000</v>
      </c>
      <c r="C1906" s="237" t="s">
        <v>631</v>
      </c>
      <c r="D1906" s="224"/>
      <c r="E1906" s="220" t="s">
        <v>1382</v>
      </c>
      <c r="F1906" s="221" t="s">
        <v>1383</v>
      </c>
      <c r="G1906" s="222" t="str">
        <f t="shared" si="29"/>
        <v>Ruler, Ruler, plastic, 12"</v>
      </c>
      <c r="H1906" s="223"/>
      <c r="I1906" s="253">
        <v>1</v>
      </c>
      <c r="J1906" s="254" t="s">
        <v>44</v>
      </c>
      <c r="K1906" s="261">
        <v>15</v>
      </c>
      <c r="L1906" s="256">
        <f>Table260616263656667686970717273747577787980818283757_34[[#This Row],[unit Price]]*Table260616263656667686970717273747577787980818283757_34[[#This Row],[TOTAL QUANTITY
(2021 Proposal)]]</f>
        <v>15</v>
      </c>
      <c r="M1906" s="257">
        <v>1</v>
      </c>
      <c r="N1906" s="258">
        <v>15</v>
      </c>
      <c r="O1906" s="259"/>
      <c r="P1906" s="260" t="s">
        <v>55</v>
      </c>
      <c r="Q1906" s="288"/>
      <c r="R1906" s="258" t="s">
        <v>55</v>
      </c>
      <c r="S1906" s="259"/>
      <c r="T1906" s="289" t="s">
        <v>55</v>
      </c>
      <c r="U1906" s="290"/>
      <c r="V1906" s="291"/>
    </row>
    <row r="1907" spans="1:22">
      <c r="A1907" s="216" t="s">
        <v>73</v>
      </c>
      <c r="B1907" s="312">
        <v>1040401000</v>
      </c>
      <c r="C1907" s="237" t="s">
        <v>631</v>
      </c>
      <c r="D1907" s="224"/>
      <c r="E1907" s="220" t="s">
        <v>1382</v>
      </c>
      <c r="F1907" s="221" t="s">
        <v>1383</v>
      </c>
      <c r="G1907" s="222" t="str">
        <f t="shared" si="29"/>
        <v>Ruler, Ruler, plastic, 12"</v>
      </c>
      <c r="H1907" s="223"/>
      <c r="I1907" s="253">
        <v>5</v>
      </c>
      <c r="J1907" s="254" t="s">
        <v>44</v>
      </c>
      <c r="K1907" s="261">
        <v>15</v>
      </c>
      <c r="L1907" s="256">
        <f>Table260616263656667686970717273747577787980818283757_34[[#This Row],[unit Price]]*Table260616263656667686970717273747577787980818283757_34[[#This Row],[TOTAL QUANTITY
(2021 Proposal)]]</f>
        <v>75</v>
      </c>
      <c r="M1907" s="257">
        <v>5</v>
      </c>
      <c r="N1907" s="258">
        <v>15</v>
      </c>
      <c r="O1907" s="259"/>
      <c r="P1907" s="260" t="s">
        <v>55</v>
      </c>
      <c r="Q1907" s="288"/>
      <c r="R1907" s="258" t="s">
        <v>55</v>
      </c>
      <c r="S1907" s="259"/>
      <c r="T1907" s="289" t="s">
        <v>55</v>
      </c>
      <c r="U1907" s="290"/>
      <c r="V1907" s="291"/>
    </row>
    <row r="1908" spans="1:22">
      <c r="A1908" s="216" t="s">
        <v>56</v>
      </c>
      <c r="B1908" s="312">
        <v>1040401000</v>
      </c>
      <c r="C1908" s="237" t="s">
        <v>631</v>
      </c>
      <c r="D1908" s="224"/>
      <c r="E1908" s="220" t="s">
        <v>1214</v>
      </c>
      <c r="F1908" s="221" t="s">
        <v>1384</v>
      </c>
      <c r="G1908" s="222" t="str">
        <f t="shared" si="29"/>
        <v>Scissors, Heavy Duty Scissor</v>
      </c>
      <c r="H1908" s="223"/>
      <c r="I1908" s="253">
        <v>1</v>
      </c>
      <c r="J1908" s="254" t="s">
        <v>501</v>
      </c>
      <c r="K1908" s="261">
        <v>150</v>
      </c>
      <c r="L1908" s="256">
        <f>Table260616263656667686970717273747577787980818283757_34[[#This Row],[unit Price]]*Table260616263656667686970717273747577787980818283757_34[[#This Row],[TOTAL QUANTITY
(2021 Proposal)]]</f>
        <v>150</v>
      </c>
      <c r="M1908" s="257">
        <v>1</v>
      </c>
      <c r="N1908" s="258">
        <v>150</v>
      </c>
      <c r="O1908" s="259"/>
      <c r="P1908" s="260" t="s">
        <v>55</v>
      </c>
      <c r="Q1908" s="288"/>
      <c r="R1908" s="258" t="s">
        <v>55</v>
      </c>
      <c r="S1908" s="259"/>
      <c r="T1908" s="289" t="s">
        <v>55</v>
      </c>
      <c r="U1908" s="290"/>
      <c r="V1908" s="291"/>
    </row>
    <row r="1909" spans="1:22">
      <c r="A1909" s="216" t="s">
        <v>57</v>
      </c>
      <c r="B1909" s="312">
        <v>1040401000</v>
      </c>
      <c r="C1909" s="237" t="s">
        <v>631</v>
      </c>
      <c r="D1909" s="224"/>
      <c r="E1909" s="220" t="s">
        <v>1214</v>
      </c>
      <c r="F1909" s="221" t="s">
        <v>1384</v>
      </c>
      <c r="G1909" s="222" t="str">
        <f t="shared" si="29"/>
        <v>Scissors, Heavy Duty Scissor</v>
      </c>
      <c r="H1909" s="223">
        <v>0</v>
      </c>
      <c r="I1909" s="253">
        <v>3</v>
      </c>
      <c r="J1909" s="254" t="s">
        <v>501</v>
      </c>
      <c r="K1909" s="261">
        <v>150</v>
      </c>
      <c r="L1909" s="256">
        <f>Table260616263656667686970717273747577787980818283757_34[[#This Row],[unit Price]]*Table260616263656667686970717273747577787980818283757_34[[#This Row],[TOTAL QUANTITY
(2021 Proposal)]]</f>
        <v>450</v>
      </c>
      <c r="M1909" s="257"/>
      <c r="N1909" s="258" t="s">
        <v>55</v>
      </c>
      <c r="O1909" s="259"/>
      <c r="P1909" s="260" t="s">
        <v>55</v>
      </c>
      <c r="Q1909" s="288">
        <v>3</v>
      </c>
      <c r="R1909" s="258">
        <v>450</v>
      </c>
      <c r="S1909" s="259"/>
      <c r="T1909" s="289" t="s">
        <v>55</v>
      </c>
      <c r="U1909" s="290"/>
      <c r="V1909" s="291"/>
    </row>
    <row r="1910" spans="1:22">
      <c r="A1910" s="216" t="s">
        <v>58</v>
      </c>
      <c r="B1910" s="312">
        <v>1040401000</v>
      </c>
      <c r="C1910" s="237" t="s">
        <v>631</v>
      </c>
      <c r="D1910" s="224"/>
      <c r="E1910" s="220" t="s">
        <v>1214</v>
      </c>
      <c r="F1910" s="221" t="s">
        <v>1384</v>
      </c>
      <c r="G1910" s="222" t="str">
        <f t="shared" si="29"/>
        <v>Scissors, Heavy Duty Scissor</v>
      </c>
      <c r="H1910" s="223"/>
      <c r="I1910" s="253">
        <v>2</v>
      </c>
      <c r="J1910" s="254" t="s">
        <v>501</v>
      </c>
      <c r="K1910" s="261">
        <v>150</v>
      </c>
      <c r="L1910" s="256">
        <f>Table260616263656667686970717273747577787980818283757_34[[#This Row],[unit Price]]*Table260616263656667686970717273747577787980818283757_34[[#This Row],[TOTAL QUANTITY
(2021 Proposal)]]</f>
        <v>300</v>
      </c>
      <c r="M1910" s="257">
        <v>1</v>
      </c>
      <c r="N1910" s="258">
        <v>150</v>
      </c>
      <c r="O1910" s="259"/>
      <c r="P1910" s="260" t="s">
        <v>55</v>
      </c>
      <c r="Q1910" s="288"/>
      <c r="R1910" s="258" t="s">
        <v>55</v>
      </c>
      <c r="S1910" s="259"/>
      <c r="T1910" s="289" t="s">
        <v>55</v>
      </c>
      <c r="U1910" s="290"/>
      <c r="V1910" s="291"/>
    </row>
    <row r="1911" spans="1:22">
      <c r="A1911" s="216" t="s">
        <v>510</v>
      </c>
      <c r="B1911" s="312">
        <v>1040401000</v>
      </c>
      <c r="C1911" s="237" t="s">
        <v>631</v>
      </c>
      <c r="D1911" s="224"/>
      <c r="E1911" s="220" t="s">
        <v>1214</v>
      </c>
      <c r="F1911" s="221" t="s">
        <v>1384</v>
      </c>
      <c r="G1911" s="222" t="str">
        <f t="shared" si="29"/>
        <v>Scissors, Heavy Duty Scissor</v>
      </c>
      <c r="H1911" s="223"/>
      <c r="I1911" s="253">
        <v>1</v>
      </c>
      <c r="J1911" s="254" t="s">
        <v>501</v>
      </c>
      <c r="K1911" s="261">
        <v>150</v>
      </c>
      <c r="L1911" s="256">
        <f>Table260616263656667686970717273747577787980818283757_34[[#This Row],[unit Price]]*Table260616263656667686970717273747577787980818283757_34[[#This Row],[TOTAL QUANTITY
(2021 Proposal)]]</f>
        <v>150</v>
      </c>
      <c r="M1911" s="257">
        <v>1</v>
      </c>
      <c r="N1911" s="258">
        <v>150</v>
      </c>
      <c r="O1911" s="259"/>
      <c r="P1911" s="260" t="s">
        <v>55</v>
      </c>
      <c r="Q1911" s="288"/>
      <c r="R1911" s="258" t="s">
        <v>55</v>
      </c>
      <c r="S1911" s="259"/>
      <c r="T1911" s="289" t="s">
        <v>55</v>
      </c>
      <c r="U1911" s="290"/>
      <c r="V1911" s="291"/>
    </row>
    <row r="1912" spans="1:22">
      <c r="A1912" s="216" t="s">
        <v>61</v>
      </c>
      <c r="B1912" s="312">
        <v>1040401000</v>
      </c>
      <c r="C1912" s="237" t="s">
        <v>631</v>
      </c>
      <c r="D1912" s="224"/>
      <c r="E1912" s="220" t="s">
        <v>1214</v>
      </c>
      <c r="F1912" s="221" t="s">
        <v>1384</v>
      </c>
      <c r="G1912" s="222" t="str">
        <f t="shared" si="29"/>
        <v>Scissors, Heavy Duty Scissor</v>
      </c>
      <c r="H1912" s="223"/>
      <c r="I1912" s="253">
        <v>3</v>
      </c>
      <c r="J1912" s="262" t="s">
        <v>501</v>
      </c>
      <c r="K1912" s="263">
        <v>150</v>
      </c>
      <c r="L1912" s="256">
        <f>Table260616263656667686970717273747577787980818283757_34[[#This Row],[unit Price]]*Table260616263656667686970717273747577787980818283757_34[[#This Row],[TOTAL QUANTITY
(2021 Proposal)]]</f>
        <v>450</v>
      </c>
      <c r="M1912" s="266">
        <v>2</v>
      </c>
      <c r="N1912" s="258">
        <v>300</v>
      </c>
      <c r="O1912" s="267">
        <v>1</v>
      </c>
      <c r="P1912" s="260">
        <v>150</v>
      </c>
      <c r="Q1912" s="294"/>
      <c r="R1912" s="258" t="s">
        <v>55</v>
      </c>
      <c r="S1912" s="309"/>
      <c r="T1912" s="289" t="s">
        <v>55</v>
      </c>
      <c r="U1912" s="290"/>
      <c r="V1912" s="291"/>
    </row>
    <row r="1913" spans="1:22">
      <c r="A1913" s="216" t="s">
        <v>63</v>
      </c>
      <c r="B1913" s="312">
        <v>1040401000</v>
      </c>
      <c r="C1913" s="237" t="s">
        <v>631</v>
      </c>
      <c r="D1913" s="224"/>
      <c r="E1913" s="220" t="s">
        <v>1214</v>
      </c>
      <c r="F1913" s="221" t="s">
        <v>1384</v>
      </c>
      <c r="G1913" s="222" t="str">
        <f t="shared" si="29"/>
        <v>Scissors, Heavy Duty Scissor</v>
      </c>
      <c r="H1913" s="227"/>
      <c r="I1913" s="268">
        <v>10</v>
      </c>
      <c r="J1913" s="269" t="s">
        <v>501</v>
      </c>
      <c r="K1913" s="270">
        <v>150</v>
      </c>
      <c r="L1913" s="256">
        <f>Table260616263656667686970717273747577787980818283757_34[[#This Row],[unit Price]]*Table260616263656667686970717273747577787980818283757_34[[#This Row],[TOTAL QUANTITY
(2021 Proposal)]]</f>
        <v>1500</v>
      </c>
      <c r="M1913" s="271">
        <v>3</v>
      </c>
      <c r="N1913" s="258">
        <v>450</v>
      </c>
      <c r="O1913" s="272">
        <v>3</v>
      </c>
      <c r="P1913" s="260">
        <v>450</v>
      </c>
      <c r="Q1913" s="296">
        <v>2</v>
      </c>
      <c r="R1913" s="258">
        <v>300</v>
      </c>
      <c r="S1913" s="272">
        <v>2</v>
      </c>
      <c r="T1913" s="289">
        <v>300</v>
      </c>
      <c r="U1913" s="290"/>
      <c r="V1913" s="291"/>
    </row>
    <row r="1914" spans="1:22">
      <c r="A1914" s="216" t="s">
        <v>64</v>
      </c>
      <c r="B1914" s="312">
        <v>1040401000</v>
      </c>
      <c r="C1914" s="237" t="s">
        <v>631</v>
      </c>
      <c r="D1914" s="224"/>
      <c r="E1914" s="220" t="s">
        <v>1214</v>
      </c>
      <c r="F1914" s="221" t="s">
        <v>1384</v>
      </c>
      <c r="G1914" s="222" t="str">
        <f t="shared" si="29"/>
        <v>Scissors, Heavy Duty Scissor</v>
      </c>
      <c r="H1914" s="223"/>
      <c r="I1914" s="253">
        <v>1</v>
      </c>
      <c r="J1914" s="262" t="s">
        <v>501</v>
      </c>
      <c r="K1914" s="263">
        <v>150</v>
      </c>
      <c r="L1914" s="256">
        <f>Table260616263656667686970717273747577787980818283757_34[[#This Row],[unit Price]]*Table260616263656667686970717273747577787980818283757_34[[#This Row],[TOTAL QUANTITY
(2021 Proposal)]]</f>
        <v>150</v>
      </c>
      <c r="M1914" s="257"/>
      <c r="N1914" s="258" t="s">
        <v>55</v>
      </c>
      <c r="O1914" s="259">
        <v>1</v>
      </c>
      <c r="P1914" s="260">
        <v>150</v>
      </c>
      <c r="Q1914" s="288"/>
      <c r="R1914" s="258" t="s">
        <v>55</v>
      </c>
      <c r="S1914" s="259"/>
      <c r="T1914" s="289" t="s">
        <v>55</v>
      </c>
      <c r="U1914" s="290"/>
      <c r="V1914" s="291"/>
    </row>
    <row r="1915" spans="1:22">
      <c r="A1915" s="216" t="s">
        <v>514</v>
      </c>
      <c r="B1915" s="312">
        <v>1040401000</v>
      </c>
      <c r="C1915" s="237" t="s">
        <v>631</v>
      </c>
      <c r="D1915" s="224"/>
      <c r="E1915" s="220" t="s">
        <v>1214</v>
      </c>
      <c r="F1915" s="221" t="s">
        <v>1384</v>
      </c>
      <c r="G1915" s="222" t="str">
        <f t="shared" si="29"/>
        <v>Scissors, Heavy Duty Scissor</v>
      </c>
      <c r="H1915" s="223"/>
      <c r="I1915" s="253">
        <v>1</v>
      </c>
      <c r="J1915" s="254" t="s">
        <v>501</v>
      </c>
      <c r="K1915" s="261">
        <v>150</v>
      </c>
      <c r="L1915" s="256">
        <f>Table260616263656667686970717273747577787980818283757_34[[#This Row],[unit Price]]*Table260616263656667686970717273747577787980818283757_34[[#This Row],[TOTAL QUANTITY
(2021 Proposal)]]</f>
        <v>150</v>
      </c>
      <c r="M1915" s="257">
        <v>1</v>
      </c>
      <c r="N1915" s="258">
        <v>150</v>
      </c>
      <c r="O1915" s="259"/>
      <c r="P1915" s="260" t="s">
        <v>55</v>
      </c>
      <c r="Q1915" s="288"/>
      <c r="R1915" s="258" t="s">
        <v>55</v>
      </c>
      <c r="S1915" s="259"/>
      <c r="T1915" s="289" t="s">
        <v>55</v>
      </c>
      <c r="U1915" s="290"/>
      <c r="V1915" s="291"/>
    </row>
    <row r="1916" spans="1:22">
      <c r="A1916" s="216" t="s">
        <v>533</v>
      </c>
      <c r="B1916" s="312">
        <v>1040401000</v>
      </c>
      <c r="C1916" s="237" t="s">
        <v>631</v>
      </c>
      <c r="D1916" s="224"/>
      <c r="E1916" s="220" t="s">
        <v>1214</v>
      </c>
      <c r="F1916" s="221" t="s">
        <v>1384</v>
      </c>
      <c r="G1916" s="222" t="str">
        <f t="shared" si="29"/>
        <v>Scissors, Heavy Duty Scissor</v>
      </c>
      <c r="H1916" s="223"/>
      <c r="I1916" s="253">
        <v>2</v>
      </c>
      <c r="J1916" s="254" t="s">
        <v>501</v>
      </c>
      <c r="K1916" s="261">
        <v>150</v>
      </c>
      <c r="L1916" s="256">
        <f>Table260616263656667686970717273747577787980818283757_34[[#This Row],[unit Price]]*Table260616263656667686970717273747577787980818283757_34[[#This Row],[TOTAL QUANTITY
(2021 Proposal)]]</f>
        <v>300</v>
      </c>
      <c r="M1916" s="257">
        <v>2</v>
      </c>
      <c r="N1916" s="258">
        <v>300</v>
      </c>
      <c r="O1916" s="259"/>
      <c r="P1916" s="260" t="s">
        <v>55</v>
      </c>
      <c r="Q1916" s="288"/>
      <c r="R1916" s="258" t="s">
        <v>55</v>
      </c>
      <c r="S1916" s="259"/>
      <c r="T1916" s="289" t="s">
        <v>55</v>
      </c>
      <c r="U1916" s="290"/>
      <c r="V1916" s="291"/>
    </row>
    <row r="1917" spans="1:22">
      <c r="A1917" s="216" t="s">
        <v>522</v>
      </c>
      <c r="B1917" s="312">
        <v>1040401000</v>
      </c>
      <c r="C1917" s="237" t="s">
        <v>631</v>
      </c>
      <c r="D1917" s="224"/>
      <c r="E1917" s="220" t="s">
        <v>1214</v>
      </c>
      <c r="F1917" s="221" t="s">
        <v>1384</v>
      </c>
      <c r="G1917" s="222" t="str">
        <f t="shared" si="29"/>
        <v>Scissors, Heavy Duty Scissor</v>
      </c>
      <c r="H1917" s="223"/>
      <c r="I1917" s="253">
        <v>5</v>
      </c>
      <c r="J1917" s="254" t="s">
        <v>501</v>
      </c>
      <c r="K1917" s="261">
        <v>150</v>
      </c>
      <c r="L1917" s="256">
        <f>Table260616263656667686970717273747577787980818283757_34[[#This Row],[unit Price]]*Table260616263656667686970717273747577787980818283757_34[[#This Row],[TOTAL QUANTITY
(2021 Proposal)]]</f>
        <v>750</v>
      </c>
      <c r="M1917" s="257">
        <v>2</v>
      </c>
      <c r="N1917" s="258">
        <v>300</v>
      </c>
      <c r="O1917" s="259">
        <v>1</v>
      </c>
      <c r="P1917" s="260">
        <v>150</v>
      </c>
      <c r="Q1917" s="288">
        <v>1</v>
      </c>
      <c r="R1917" s="258">
        <v>150</v>
      </c>
      <c r="S1917" s="259">
        <v>1</v>
      </c>
      <c r="T1917" s="289">
        <v>150</v>
      </c>
      <c r="U1917" s="290"/>
      <c r="V1917" s="291"/>
    </row>
    <row r="1918" spans="1:22">
      <c r="A1918" s="216" t="s">
        <v>67</v>
      </c>
      <c r="B1918" s="312">
        <v>1040401000</v>
      </c>
      <c r="C1918" s="237" t="s">
        <v>631</v>
      </c>
      <c r="D1918" s="224"/>
      <c r="E1918" s="220" t="s">
        <v>1214</v>
      </c>
      <c r="F1918" s="221" t="s">
        <v>1384</v>
      </c>
      <c r="G1918" s="222" t="str">
        <f t="shared" si="29"/>
        <v>Scissors, Heavy Duty Scissor</v>
      </c>
      <c r="H1918" s="223" t="s">
        <v>517</v>
      </c>
      <c r="I1918" s="253">
        <v>1</v>
      </c>
      <c r="J1918" s="254" t="s">
        <v>501</v>
      </c>
      <c r="K1918" s="261">
        <v>150</v>
      </c>
      <c r="L1918" s="256">
        <f>Table260616263656667686970717273747577787980818283757_34[[#This Row],[unit Price]]*Table260616263656667686970717273747577787980818283757_34[[#This Row],[TOTAL QUANTITY
(2021 Proposal)]]</f>
        <v>150</v>
      </c>
      <c r="M1918" s="257">
        <v>1</v>
      </c>
      <c r="N1918" s="258">
        <v>150</v>
      </c>
      <c r="O1918" s="259"/>
      <c r="P1918" s="260" t="s">
        <v>55</v>
      </c>
      <c r="Q1918" s="288"/>
      <c r="R1918" s="258" t="s">
        <v>55</v>
      </c>
      <c r="S1918" s="259"/>
      <c r="T1918" s="289" t="s">
        <v>55</v>
      </c>
      <c r="U1918" s="290"/>
      <c r="V1918" s="291"/>
    </row>
    <row r="1919" spans="1:22">
      <c r="A1919" s="216" t="s">
        <v>69</v>
      </c>
      <c r="B1919" s="312">
        <v>1040401000</v>
      </c>
      <c r="C1919" s="237" t="s">
        <v>631</v>
      </c>
      <c r="D1919" s="224"/>
      <c r="E1919" s="220" t="s">
        <v>1214</v>
      </c>
      <c r="F1919" s="221" t="s">
        <v>1384</v>
      </c>
      <c r="G1919" s="222" t="str">
        <f t="shared" si="29"/>
        <v>Scissors, Heavy Duty Scissor</v>
      </c>
      <c r="H1919" s="223"/>
      <c r="I1919" s="253">
        <v>3</v>
      </c>
      <c r="J1919" s="254" t="s">
        <v>501</v>
      </c>
      <c r="K1919" s="261">
        <v>150</v>
      </c>
      <c r="L1919" s="256">
        <f>Table260616263656667686970717273747577787980818283757_34[[#This Row],[unit Price]]*Table260616263656667686970717273747577787980818283757_34[[#This Row],[TOTAL QUANTITY
(2021 Proposal)]]</f>
        <v>450</v>
      </c>
      <c r="M1919" s="257">
        <v>3</v>
      </c>
      <c r="N1919" s="258">
        <v>450</v>
      </c>
      <c r="O1919" s="259"/>
      <c r="P1919" s="260" t="s">
        <v>55</v>
      </c>
      <c r="Q1919" s="288"/>
      <c r="R1919" s="258" t="s">
        <v>55</v>
      </c>
      <c r="S1919" s="259"/>
      <c r="T1919" s="289" t="s">
        <v>55</v>
      </c>
      <c r="U1919" s="290"/>
      <c r="V1919" s="291"/>
    </row>
    <row r="1920" spans="1:22">
      <c r="A1920" s="216" t="s">
        <v>70</v>
      </c>
      <c r="B1920" s="312">
        <v>1040401000</v>
      </c>
      <c r="C1920" s="237" t="s">
        <v>631</v>
      </c>
      <c r="D1920" s="224"/>
      <c r="E1920" s="220" t="s">
        <v>1214</v>
      </c>
      <c r="F1920" s="221" t="s">
        <v>1384</v>
      </c>
      <c r="G1920" s="222" t="str">
        <f t="shared" si="29"/>
        <v>Scissors, Heavy Duty Scissor</v>
      </c>
      <c r="H1920" s="223"/>
      <c r="I1920" s="253">
        <v>2</v>
      </c>
      <c r="J1920" s="254" t="s">
        <v>501</v>
      </c>
      <c r="K1920" s="261">
        <v>150</v>
      </c>
      <c r="L1920" s="256">
        <f>Table260616263656667686970717273747577787980818283757_34[[#This Row],[unit Price]]*Table260616263656667686970717273747577787980818283757_34[[#This Row],[TOTAL QUANTITY
(2021 Proposal)]]</f>
        <v>300</v>
      </c>
      <c r="M1920" s="257">
        <v>1</v>
      </c>
      <c r="N1920" s="258">
        <v>150</v>
      </c>
      <c r="O1920" s="259"/>
      <c r="P1920" s="260" t="s">
        <v>55</v>
      </c>
      <c r="Q1920" s="288">
        <v>1</v>
      </c>
      <c r="R1920" s="258">
        <v>150</v>
      </c>
      <c r="S1920" s="259"/>
      <c r="T1920" s="289" t="s">
        <v>55</v>
      </c>
      <c r="U1920" s="290"/>
      <c r="V1920" s="291"/>
    </row>
    <row r="1921" spans="1:22">
      <c r="A1921" s="216" t="s">
        <v>71</v>
      </c>
      <c r="B1921" s="312">
        <v>1040401000</v>
      </c>
      <c r="C1921" s="237" t="s">
        <v>631</v>
      </c>
      <c r="D1921" s="224"/>
      <c r="E1921" s="220" t="s">
        <v>1214</v>
      </c>
      <c r="F1921" s="221" t="s">
        <v>1384</v>
      </c>
      <c r="G1921" s="222" t="str">
        <f t="shared" si="29"/>
        <v>Scissors, Heavy Duty Scissor</v>
      </c>
      <c r="H1921" s="223"/>
      <c r="I1921" s="253">
        <v>8</v>
      </c>
      <c r="J1921" s="254" t="s">
        <v>501</v>
      </c>
      <c r="K1921" s="261">
        <v>150</v>
      </c>
      <c r="L1921" s="256">
        <f>Table260616263656667686970717273747577787980818283757_34[[#This Row],[unit Price]]*Table260616263656667686970717273747577787980818283757_34[[#This Row],[TOTAL QUANTITY
(2021 Proposal)]]</f>
        <v>1200</v>
      </c>
      <c r="M1921" s="257">
        <v>4</v>
      </c>
      <c r="N1921" s="258">
        <v>600</v>
      </c>
      <c r="O1921" s="259"/>
      <c r="P1921" s="260" t="s">
        <v>55</v>
      </c>
      <c r="Q1921" s="288">
        <v>4</v>
      </c>
      <c r="R1921" s="258">
        <v>600</v>
      </c>
      <c r="S1921" s="259"/>
      <c r="T1921" s="289" t="s">
        <v>55</v>
      </c>
      <c r="U1921" s="290"/>
      <c r="V1921" s="291"/>
    </row>
    <row r="1922" spans="1:22">
      <c r="A1922" s="216" t="s">
        <v>33</v>
      </c>
      <c r="B1922" s="312">
        <v>1040401000</v>
      </c>
      <c r="C1922" s="237" t="s">
        <v>631</v>
      </c>
      <c r="D1922" s="224"/>
      <c r="E1922" s="220" t="s">
        <v>1214</v>
      </c>
      <c r="F1922" s="221" t="s">
        <v>1384</v>
      </c>
      <c r="G1922" s="222" t="str">
        <f t="shared" si="29"/>
        <v>Scissors, Heavy Duty Scissor</v>
      </c>
      <c r="H1922" s="223"/>
      <c r="I1922" s="253">
        <v>1</v>
      </c>
      <c r="J1922" s="254" t="s">
        <v>501</v>
      </c>
      <c r="K1922" s="261">
        <v>150</v>
      </c>
      <c r="L1922" s="256">
        <f>Table260616263656667686970717273747577787980818283757_34[[#This Row],[unit Price]]*Table260616263656667686970717273747577787980818283757_34[[#This Row],[TOTAL QUANTITY
(2021 Proposal)]]</f>
        <v>150</v>
      </c>
      <c r="M1922" s="257">
        <v>1</v>
      </c>
      <c r="N1922" s="258">
        <v>150</v>
      </c>
      <c r="O1922" s="259"/>
      <c r="P1922" s="260" t="s">
        <v>55</v>
      </c>
      <c r="Q1922" s="288"/>
      <c r="R1922" s="258" t="s">
        <v>55</v>
      </c>
      <c r="S1922" s="259"/>
      <c r="T1922" s="289" t="s">
        <v>55</v>
      </c>
      <c r="U1922" s="290"/>
      <c r="V1922" s="291"/>
    </row>
    <row r="1923" spans="1:22">
      <c r="A1923" s="216" t="s">
        <v>72</v>
      </c>
      <c r="B1923" s="312">
        <v>1040401000</v>
      </c>
      <c r="C1923" s="237" t="s">
        <v>631</v>
      </c>
      <c r="D1923" s="224"/>
      <c r="E1923" s="220" t="s">
        <v>1214</v>
      </c>
      <c r="F1923" s="221" t="s">
        <v>1384</v>
      </c>
      <c r="G1923" s="222" t="str">
        <f t="shared" si="29"/>
        <v>Scissors, Heavy Duty Scissor</v>
      </c>
      <c r="H1923" s="223"/>
      <c r="I1923" s="253">
        <v>1</v>
      </c>
      <c r="J1923" s="254" t="s">
        <v>501</v>
      </c>
      <c r="K1923" s="261">
        <v>150</v>
      </c>
      <c r="L1923" s="256">
        <f>Table260616263656667686970717273747577787980818283757_34[[#This Row],[unit Price]]*Table260616263656667686970717273747577787980818283757_34[[#This Row],[TOTAL QUANTITY
(2021 Proposal)]]</f>
        <v>150</v>
      </c>
      <c r="M1923" s="257">
        <v>1</v>
      </c>
      <c r="N1923" s="258">
        <v>150</v>
      </c>
      <c r="O1923" s="259"/>
      <c r="P1923" s="260" t="s">
        <v>55</v>
      </c>
      <c r="Q1923" s="288"/>
      <c r="R1923" s="258" t="s">
        <v>55</v>
      </c>
      <c r="S1923" s="259"/>
      <c r="T1923" s="289" t="s">
        <v>55</v>
      </c>
      <c r="U1923" s="290"/>
      <c r="V1923" s="291"/>
    </row>
    <row r="1924" spans="1:22">
      <c r="A1924" s="216" t="s">
        <v>73</v>
      </c>
      <c r="B1924" s="312">
        <v>1040401000</v>
      </c>
      <c r="C1924" s="237" t="s">
        <v>631</v>
      </c>
      <c r="D1924" s="224"/>
      <c r="E1924" s="220" t="s">
        <v>1214</v>
      </c>
      <c r="F1924" s="221" t="s">
        <v>1384</v>
      </c>
      <c r="G1924" s="222" t="str">
        <f t="shared" si="29"/>
        <v>Scissors, Heavy Duty Scissor</v>
      </c>
      <c r="H1924" s="223"/>
      <c r="I1924" s="253">
        <v>2</v>
      </c>
      <c r="J1924" s="254" t="s">
        <v>501</v>
      </c>
      <c r="K1924" s="261">
        <v>150</v>
      </c>
      <c r="L1924" s="256">
        <f>Table260616263656667686970717273747577787980818283757_34[[#This Row],[unit Price]]*Table260616263656667686970717273747577787980818283757_34[[#This Row],[TOTAL QUANTITY
(2021 Proposal)]]</f>
        <v>300</v>
      </c>
      <c r="M1924" s="257">
        <v>1</v>
      </c>
      <c r="N1924" s="258">
        <v>150</v>
      </c>
      <c r="O1924" s="259"/>
      <c r="P1924" s="260" t="s">
        <v>55</v>
      </c>
      <c r="Q1924" s="288">
        <v>1</v>
      </c>
      <c r="R1924" s="258">
        <v>150</v>
      </c>
      <c r="S1924" s="259"/>
      <c r="T1924" s="289" t="s">
        <v>55</v>
      </c>
      <c r="U1924" s="290"/>
      <c r="V1924" s="291"/>
    </row>
    <row r="1925" spans="1:22">
      <c r="A1925" s="216" t="s">
        <v>50</v>
      </c>
      <c r="B1925" s="312">
        <v>1040401000</v>
      </c>
      <c r="C1925" s="237" t="s">
        <v>631</v>
      </c>
      <c r="D1925" s="224"/>
      <c r="E1925" s="220" t="s">
        <v>1214</v>
      </c>
      <c r="F1925" s="221" t="s">
        <v>1385</v>
      </c>
      <c r="G1925" s="222" t="str">
        <f t="shared" si="29"/>
        <v>Scissors, Scissors, Symmetrical blades  (6")</v>
      </c>
      <c r="H1925" s="223"/>
      <c r="I1925" s="253">
        <v>1</v>
      </c>
      <c r="J1925" s="254" t="s">
        <v>44</v>
      </c>
      <c r="K1925" s="261">
        <v>50</v>
      </c>
      <c r="L1925" s="256">
        <f>Table260616263656667686970717273747577787980818283757_34[[#This Row],[unit Price]]*Table260616263656667686970717273747577787980818283757_34[[#This Row],[TOTAL QUANTITY
(2021 Proposal)]]</f>
        <v>50</v>
      </c>
      <c r="M1925" s="257">
        <v>1</v>
      </c>
      <c r="N1925" s="258">
        <v>50</v>
      </c>
      <c r="O1925" s="259"/>
      <c r="P1925" s="260" t="s">
        <v>55</v>
      </c>
      <c r="Q1925" s="288"/>
      <c r="R1925" s="258" t="s">
        <v>55</v>
      </c>
      <c r="S1925" s="259"/>
      <c r="T1925" s="289" t="s">
        <v>55</v>
      </c>
      <c r="U1925" s="290"/>
      <c r="V1925" s="291"/>
    </row>
    <row r="1926" spans="1:22">
      <c r="A1926" s="216" t="s">
        <v>65</v>
      </c>
      <c r="B1926" s="312">
        <v>1040401000</v>
      </c>
      <c r="C1926" s="237" t="s">
        <v>631</v>
      </c>
      <c r="D1926" s="224"/>
      <c r="E1926" s="220" t="s">
        <v>1214</v>
      </c>
      <c r="F1926" s="221" t="s">
        <v>1385</v>
      </c>
      <c r="G1926" s="222" t="str">
        <f t="shared" si="29"/>
        <v>Scissors, Scissors, Symmetrical blades  (6")</v>
      </c>
      <c r="H1926" s="223"/>
      <c r="I1926" s="253">
        <v>1</v>
      </c>
      <c r="J1926" s="254" t="s">
        <v>44</v>
      </c>
      <c r="K1926" s="261">
        <v>50</v>
      </c>
      <c r="L1926" s="256">
        <f>Table260616263656667686970717273747577787980818283757_34[[#This Row],[unit Price]]*Table260616263656667686970717273747577787980818283757_34[[#This Row],[TOTAL QUANTITY
(2021 Proposal)]]</f>
        <v>50</v>
      </c>
      <c r="M1926" s="257">
        <v>1</v>
      </c>
      <c r="N1926" s="258">
        <v>50</v>
      </c>
      <c r="O1926" s="259"/>
      <c r="P1926" s="260" t="s">
        <v>55</v>
      </c>
      <c r="Q1926" s="288"/>
      <c r="R1926" s="258" t="s">
        <v>55</v>
      </c>
      <c r="S1926" s="259"/>
      <c r="T1926" s="289" t="s">
        <v>55</v>
      </c>
      <c r="U1926" s="290"/>
      <c r="V1926" s="291"/>
    </row>
    <row r="1927" spans="1:22">
      <c r="A1927" s="216" t="s">
        <v>510</v>
      </c>
      <c r="B1927" s="312">
        <v>1040401000</v>
      </c>
      <c r="C1927" s="237" t="s">
        <v>631</v>
      </c>
      <c r="D1927" s="224"/>
      <c r="E1927" s="220" t="s">
        <v>1216</v>
      </c>
      <c r="F1927" s="221" t="s">
        <v>1386</v>
      </c>
      <c r="G1927" s="222" t="str">
        <f t="shared" si="29"/>
        <v>Sharpener, Sharpener, single cutterhead</v>
      </c>
      <c r="H1927" s="223"/>
      <c r="I1927" s="253">
        <v>1</v>
      </c>
      <c r="J1927" s="254" t="s">
        <v>44</v>
      </c>
      <c r="K1927" s="261">
        <v>250</v>
      </c>
      <c r="L1927" s="256">
        <f>Table260616263656667686970717273747577787980818283757_34[[#This Row],[unit Price]]*Table260616263656667686970717273747577787980818283757_34[[#This Row],[TOTAL QUANTITY
(2021 Proposal)]]</f>
        <v>250</v>
      </c>
      <c r="M1927" s="257">
        <v>1</v>
      </c>
      <c r="N1927" s="258">
        <v>250</v>
      </c>
      <c r="O1927" s="259"/>
      <c r="P1927" s="260" t="s">
        <v>55</v>
      </c>
      <c r="Q1927" s="288"/>
      <c r="R1927" s="258" t="s">
        <v>55</v>
      </c>
      <c r="S1927" s="259"/>
      <c r="T1927" s="289" t="s">
        <v>55</v>
      </c>
      <c r="U1927" s="290"/>
      <c r="V1927" s="291"/>
    </row>
    <row r="1928" spans="1:22">
      <c r="A1928" s="216" t="s">
        <v>61</v>
      </c>
      <c r="B1928" s="312">
        <v>1040401000</v>
      </c>
      <c r="C1928" s="237" t="s">
        <v>631</v>
      </c>
      <c r="D1928" s="224"/>
      <c r="E1928" s="220" t="s">
        <v>1216</v>
      </c>
      <c r="F1928" s="221" t="s">
        <v>1386</v>
      </c>
      <c r="G1928" s="222" t="str">
        <f t="shared" si="29"/>
        <v>Sharpener, Sharpener, single cutterhead</v>
      </c>
      <c r="H1928" s="223"/>
      <c r="I1928" s="253">
        <v>1</v>
      </c>
      <c r="J1928" s="262" t="s">
        <v>44</v>
      </c>
      <c r="K1928" s="263">
        <v>250</v>
      </c>
      <c r="L1928" s="256">
        <f>Table260616263656667686970717273747577787980818283757_34[[#This Row],[unit Price]]*Table260616263656667686970717273747577787980818283757_34[[#This Row],[TOTAL QUANTITY
(2021 Proposal)]]</f>
        <v>250</v>
      </c>
      <c r="M1928" s="266">
        <v>1</v>
      </c>
      <c r="N1928" s="258">
        <v>250</v>
      </c>
      <c r="O1928" s="267"/>
      <c r="P1928" s="260" t="s">
        <v>55</v>
      </c>
      <c r="Q1928" s="294"/>
      <c r="R1928" s="258" t="s">
        <v>55</v>
      </c>
      <c r="S1928" s="309"/>
      <c r="T1928" s="289" t="s">
        <v>55</v>
      </c>
      <c r="U1928" s="290"/>
      <c r="V1928" s="291"/>
    </row>
    <row r="1929" spans="1:22">
      <c r="A1929" s="216" t="s">
        <v>63</v>
      </c>
      <c r="B1929" s="312">
        <v>1040401000</v>
      </c>
      <c r="C1929" s="237" t="s">
        <v>631</v>
      </c>
      <c r="D1929" s="224"/>
      <c r="E1929" s="220" t="s">
        <v>1216</v>
      </c>
      <c r="F1929" s="221" t="s">
        <v>1386</v>
      </c>
      <c r="G1929" s="222" t="str">
        <f t="shared" si="29"/>
        <v>Sharpener, Sharpener, single cutterhead</v>
      </c>
      <c r="H1929" s="227"/>
      <c r="I1929" s="268">
        <v>4</v>
      </c>
      <c r="J1929" s="269" t="s">
        <v>44</v>
      </c>
      <c r="K1929" s="270">
        <v>250</v>
      </c>
      <c r="L1929" s="256">
        <f>Table260616263656667686970717273747577787980818283757_34[[#This Row],[unit Price]]*Table260616263656667686970717273747577787980818283757_34[[#This Row],[TOTAL QUANTITY
(2021 Proposal)]]</f>
        <v>1000</v>
      </c>
      <c r="M1929" s="271">
        <v>1</v>
      </c>
      <c r="N1929" s="258">
        <v>250</v>
      </c>
      <c r="O1929" s="272">
        <v>1</v>
      </c>
      <c r="P1929" s="260">
        <v>250</v>
      </c>
      <c r="Q1929" s="296">
        <v>1</v>
      </c>
      <c r="R1929" s="258">
        <v>250</v>
      </c>
      <c r="S1929" s="272">
        <v>1</v>
      </c>
      <c r="T1929" s="289">
        <v>250</v>
      </c>
      <c r="U1929" s="290"/>
      <c r="V1929" s="291"/>
    </row>
    <row r="1930" spans="1:22">
      <c r="A1930" s="216" t="s">
        <v>533</v>
      </c>
      <c r="B1930" s="312">
        <v>1040401000</v>
      </c>
      <c r="C1930" s="237" t="s">
        <v>631</v>
      </c>
      <c r="D1930" s="224"/>
      <c r="E1930" s="220" t="s">
        <v>1216</v>
      </c>
      <c r="F1930" s="221" t="s">
        <v>1386</v>
      </c>
      <c r="G1930" s="222" t="str">
        <f t="shared" si="29"/>
        <v>Sharpener, Sharpener, single cutterhead</v>
      </c>
      <c r="H1930" s="223"/>
      <c r="I1930" s="253">
        <v>1</v>
      </c>
      <c r="J1930" s="254" t="s">
        <v>44</v>
      </c>
      <c r="K1930" s="261">
        <v>250</v>
      </c>
      <c r="L1930" s="256">
        <f>Table260616263656667686970717273747577787980818283757_34[[#This Row],[unit Price]]*Table260616263656667686970717273747577787980818283757_34[[#This Row],[TOTAL QUANTITY
(2021 Proposal)]]</f>
        <v>250</v>
      </c>
      <c r="M1930" s="257">
        <v>1</v>
      </c>
      <c r="N1930" s="258">
        <v>250</v>
      </c>
      <c r="O1930" s="259"/>
      <c r="P1930" s="260" t="s">
        <v>55</v>
      </c>
      <c r="Q1930" s="288"/>
      <c r="R1930" s="258" t="s">
        <v>55</v>
      </c>
      <c r="S1930" s="259"/>
      <c r="T1930" s="289" t="s">
        <v>55</v>
      </c>
      <c r="U1930" s="290"/>
      <c r="V1930" s="291"/>
    </row>
    <row r="1931" spans="1:22">
      <c r="A1931" s="216" t="s">
        <v>522</v>
      </c>
      <c r="B1931" s="312">
        <v>1040401000</v>
      </c>
      <c r="C1931" s="237" t="s">
        <v>631</v>
      </c>
      <c r="D1931" s="224"/>
      <c r="E1931" s="220" t="s">
        <v>1216</v>
      </c>
      <c r="F1931" s="221" t="s">
        <v>1386</v>
      </c>
      <c r="G1931" s="222" t="str">
        <f t="shared" si="29"/>
        <v>Sharpener, Sharpener, single cutterhead</v>
      </c>
      <c r="H1931" s="223"/>
      <c r="I1931" s="253">
        <v>2</v>
      </c>
      <c r="J1931" s="254" t="s">
        <v>44</v>
      </c>
      <c r="K1931" s="261">
        <v>250</v>
      </c>
      <c r="L1931" s="256">
        <f>Table260616263656667686970717273747577787980818283757_34[[#This Row],[unit Price]]*Table260616263656667686970717273747577787980818283757_34[[#This Row],[TOTAL QUANTITY
(2021 Proposal)]]</f>
        <v>500</v>
      </c>
      <c r="M1931" s="257">
        <v>1</v>
      </c>
      <c r="N1931" s="258">
        <v>250</v>
      </c>
      <c r="O1931" s="259"/>
      <c r="P1931" s="260" t="s">
        <v>55</v>
      </c>
      <c r="Q1931" s="288">
        <v>1</v>
      </c>
      <c r="R1931" s="258">
        <v>250</v>
      </c>
      <c r="S1931" s="259"/>
      <c r="T1931" s="289" t="s">
        <v>55</v>
      </c>
      <c r="U1931" s="290"/>
      <c r="V1931" s="291"/>
    </row>
    <row r="1932" spans="1:22">
      <c r="A1932" s="216" t="s">
        <v>67</v>
      </c>
      <c r="B1932" s="312">
        <v>1040401000</v>
      </c>
      <c r="C1932" s="237" t="s">
        <v>631</v>
      </c>
      <c r="D1932" s="224"/>
      <c r="E1932" s="220" t="s">
        <v>1216</v>
      </c>
      <c r="F1932" s="221" t="s">
        <v>1386</v>
      </c>
      <c r="G1932" s="222" t="str">
        <f t="shared" ref="G1932:G1995" si="30">CONCATENATE(E1932,", ",F1932,)</f>
        <v>Sharpener, Sharpener, single cutterhead</v>
      </c>
      <c r="H1932" s="223" t="s">
        <v>517</v>
      </c>
      <c r="I1932" s="253">
        <v>1</v>
      </c>
      <c r="J1932" s="254" t="s">
        <v>44</v>
      </c>
      <c r="K1932" s="261">
        <v>250</v>
      </c>
      <c r="L1932" s="256">
        <f>Table260616263656667686970717273747577787980818283757_34[[#This Row],[unit Price]]*Table260616263656667686970717273747577787980818283757_34[[#This Row],[TOTAL QUANTITY
(2021 Proposal)]]</f>
        <v>250</v>
      </c>
      <c r="M1932" s="257">
        <v>1</v>
      </c>
      <c r="N1932" s="258">
        <v>250</v>
      </c>
      <c r="O1932" s="259"/>
      <c r="P1932" s="260" t="s">
        <v>55</v>
      </c>
      <c r="Q1932" s="288"/>
      <c r="R1932" s="258" t="s">
        <v>55</v>
      </c>
      <c r="S1932" s="259"/>
      <c r="T1932" s="289" t="s">
        <v>55</v>
      </c>
      <c r="U1932" s="290"/>
      <c r="V1932" s="291"/>
    </row>
    <row r="1933" spans="1:22">
      <c r="A1933" s="216" t="s">
        <v>69</v>
      </c>
      <c r="B1933" s="312">
        <v>1040401000</v>
      </c>
      <c r="C1933" s="237" t="s">
        <v>631</v>
      </c>
      <c r="D1933" s="224"/>
      <c r="E1933" s="220" t="s">
        <v>1216</v>
      </c>
      <c r="F1933" s="221" t="s">
        <v>1386</v>
      </c>
      <c r="G1933" s="222" t="str">
        <f t="shared" si="30"/>
        <v>Sharpener, Sharpener, single cutterhead</v>
      </c>
      <c r="H1933" s="223"/>
      <c r="I1933" s="253">
        <v>1</v>
      </c>
      <c r="J1933" s="254" t="s">
        <v>44</v>
      </c>
      <c r="K1933" s="261">
        <v>250</v>
      </c>
      <c r="L1933" s="256">
        <f>Table260616263656667686970717273747577787980818283757_34[[#This Row],[unit Price]]*Table260616263656667686970717273747577787980818283757_34[[#This Row],[TOTAL QUANTITY
(2021 Proposal)]]</f>
        <v>250</v>
      </c>
      <c r="M1933" s="257">
        <v>1</v>
      </c>
      <c r="N1933" s="258">
        <v>250</v>
      </c>
      <c r="O1933" s="259"/>
      <c r="P1933" s="260" t="s">
        <v>55</v>
      </c>
      <c r="Q1933" s="288"/>
      <c r="R1933" s="258" t="s">
        <v>55</v>
      </c>
      <c r="S1933" s="259"/>
      <c r="T1933" s="289" t="s">
        <v>55</v>
      </c>
      <c r="U1933" s="290"/>
      <c r="V1933" s="291"/>
    </row>
    <row r="1934" spans="1:22" ht="24">
      <c r="A1934" s="216" t="s">
        <v>58</v>
      </c>
      <c r="B1934" s="312">
        <v>1040401000</v>
      </c>
      <c r="C1934" s="237" t="s">
        <v>631</v>
      </c>
      <c r="D1934" s="224"/>
      <c r="E1934" s="220" t="s">
        <v>1387</v>
      </c>
      <c r="F1934" s="221" t="s">
        <v>1388</v>
      </c>
      <c r="G1934" s="222" t="str">
        <f t="shared" si="30"/>
        <v>Sign Pen, Sign Pen, Black, liquid/gel ink, 0.5mm needle tip</v>
      </c>
      <c r="H1934" s="223"/>
      <c r="I1934" s="253">
        <v>8</v>
      </c>
      <c r="J1934" s="254" t="s">
        <v>44</v>
      </c>
      <c r="K1934" s="261">
        <v>45</v>
      </c>
      <c r="L1934" s="256">
        <f>Table260616263656667686970717273747577787980818283757_34[[#This Row],[unit Price]]*Table260616263656667686970717273747577787980818283757_34[[#This Row],[TOTAL QUANTITY
(2021 Proposal)]]</f>
        <v>360</v>
      </c>
      <c r="M1934" s="257">
        <v>4</v>
      </c>
      <c r="N1934" s="258">
        <v>90</v>
      </c>
      <c r="O1934" s="259"/>
      <c r="P1934" s="260" t="s">
        <v>55</v>
      </c>
      <c r="Q1934" s="288">
        <v>4</v>
      </c>
      <c r="R1934" s="258">
        <v>90</v>
      </c>
      <c r="S1934" s="259"/>
      <c r="T1934" s="289" t="s">
        <v>55</v>
      </c>
      <c r="U1934" s="290"/>
      <c r="V1934" s="291"/>
    </row>
    <row r="1935" spans="1:22" ht="24">
      <c r="A1935" s="216" t="s">
        <v>510</v>
      </c>
      <c r="B1935" s="312">
        <v>1040401000</v>
      </c>
      <c r="C1935" s="237" t="s">
        <v>631</v>
      </c>
      <c r="D1935" s="224"/>
      <c r="E1935" s="220" t="s">
        <v>1387</v>
      </c>
      <c r="F1935" s="221" t="s">
        <v>1388</v>
      </c>
      <c r="G1935" s="222" t="str">
        <f t="shared" si="30"/>
        <v>Sign Pen, Sign Pen, Black, liquid/gel ink, 0.5mm needle tip</v>
      </c>
      <c r="H1935" s="223"/>
      <c r="I1935" s="253">
        <v>16</v>
      </c>
      <c r="J1935" s="254" t="s">
        <v>44</v>
      </c>
      <c r="K1935" s="261">
        <v>45</v>
      </c>
      <c r="L1935" s="256">
        <f>Table260616263656667686970717273747577787980818283757_34[[#This Row],[unit Price]]*Table260616263656667686970717273747577787980818283757_34[[#This Row],[TOTAL QUANTITY
(2021 Proposal)]]</f>
        <v>720</v>
      </c>
      <c r="M1935" s="257">
        <v>4</v>
      </c>
      <c r="N1935" s="258">
        <v>180</v>
      </c>
      <c r="O1935" s="259">
        <v>4</v>
      </c>
      <c r="P1935" s="260">
        <v>180</v>
      </c>
      <c r="Q1935" s="288">
        <v>4</v>
      </c>
      <c r="R1935" s="258">
        <v>180</v>
      </c>
      <c r="S1935" s="259">
        <v>4</v>
      </c>
      <c r="T1935" s="289">
        <v>180</v>
      </c>
      <c r="U1935" s="290"/>
      <c r="V1935" s="291"/>
    </row>
    <row r="1936" spans="1:22" ht="24">
      <c r="A1936" s="216" t="s">
        <v>61</v>
      </c>
      <c r="B1936" s="312">
        <v>1040401000</v>
      </c>
      <c r="C1936" s="237" t="s">
        <v>631</v>
      </c>
      <c r="D1936" s="224"/>
      <c r="E1936" s="220" t="s">
        <v>1387</v>
      </c>
      <c r="F1936" s="221" t="s">
        <v>1388</v>
      </c>
      <c r="G1936" s="222" t="str">
        <f t="shared" si="30"/>
        <v>Sign Pen, Sign Pen, Black, liquid/gel ink, 0.5mm needle tip</v>
      </c>
      <c r="H1936" s="223"/>
      <c r="I1936" s="253">
        <v>12</v>
      </c>
      <c r="J1936" s="262" t="s">
        <v>44</v>
      </c>
      <c r="K1936" s="263">
        <v>45</v>
      </c>
      <c r="L1936" s="256">
        <f>Table260616263656667686970717273747577787980818283757_34[[#This Row],[unit Price]]*Table260616263656667686970717273747577787980818283757_34[[#This Row],[TOTAL QUANTITY
(2021 Proposal)]]</f>
        <v>540</v>
      </c>
      <c r="M1936" s="266">
        <v>5</v>
      </c>
      <c r="N1936" s="258">
        <v>225</v>
      </c>
      <c r="O1936" s="267">
        <v>5</v>
      </c>
      <c r="P1936" s="260">
        <v>225</v>
      </c>
      <c r="Q1936" s="294">
        <v>2</v>
      </c>
      <c r="R1936" s="258">
        <v>90</v>
      </c>
      <c r="S1936" s="309"/>
      <c r="T1936" s="289" t="s">
        <v>55</v>
      </c>
      <c r="U1936" s="290"/>
      <c r="V1936" s="291"/>
    </row>
    <row r="1937" spans="1:22" ht="24">
      <c r="A1937" s="216" t="s">
        <v>514</v>
      </c>
      <c r="B1937" s="312">
        <v>1040401000</v>
      </c>
      <c r="C1937" s="237" t="s">
        <v>631</v>
      </c>
      <c r="D1937" s="224"/>
      <c r="E1937" s="220" t="s">
        <v>1387</v>
      </c>
      <c r="F1937" s="221" t="s">
        <v>1388</v>
      </c>
      <c r="G1937" s="222" t="str">
        <f t="shared" si="30"/>
        <v>Sign Pen, Sign Pen, Black, liquid/gel ink, 0.5mm needle tip</v>
      </c>
      <c r="H1937" s="223"/>
      <c r="I1937" s="253">
        <v>24</v>
      </c>
      <c r="J1937" s="254" t="s">
        <v>44</v>
      </c>
      <c r="K1937" s="261">
        <v>45</v>
      </c>
      <c r="L1937" s="256">
        <f>Table260616263656667686970717273747577787980818283757_34[[#This Row],[unit Price]]*Table260616263656667686970717273747577787980818283757_34[[#This Row],[TOTAL QUANTITY
(2021 Proposal)]]</f>
        <v>1080</v>
      </c>
      <c r="M1937" s="257">
        <v>6</v>
      </c>
      <c r="N1937" s="258">
        <v>270</v>
      </c>
      <c r="O1937" s="259">
        <v>6</v>
      </c>
      <c r="P1937" s="260">
        <v>270</v>
      </c>
      <c r="Q1937" s="288">
        <v>6</v>
      </c>
      <c r="R1937" s="258">
        <v>270</v>
      </c>
      <c r="S1937" s="259">
        <v>6</v>
      </c>
      <c r="T1937" s="289">
        <v>270</v>
      </c>
      <c r="U1937" s="290"/>
      <c r="V1937" s="291"/>
    </row>
    <row r="1938" spans="1:22" ht="24">
      <c r="A1938" s="216" t="s">
        <v>533</v>
      </c>
      <c r="B1938" s="312">
        <v>1040401000</v>
      </c>
      <c r="C1938" s="237" t="s">
        <v>631</v>
      </c>
      <c r="D1938" s="224"/>
      <c r="E1938" s="220" t="s">
        <v>1387</v>
      </c>
      <c r="F1938" s="221" t="s">
        <v>1388</v>
      </c>
      <c r="G1938" s="222" t="str">
        <f t="shared" si="30"/>
        <v>Sign Pen, Sign Pen, Black, liquid/gel ink, 0.5mm needle tip</v>
      </c>
      <c r="H1938" s="223"/>
      <c r="I1938" s="253">
        <v>8</v>
      </c>
      <c r="J1938" s="254" t="s">
        <v>44</v>
      </c>
      <c r="K1938" s="261">
        <v>45</v>
      </c>
      <c r="L1938" s="256">
        <f>Table260616263656667686970717273747577787980818283757_34[[#This Row],[unit Price]]*Table260616263656667686970717273747577787980818283757_34[[#This Row],[TOTAL QUANTITY
(2021 Proposal)]]</f>
        <v>360</v>
      </c>
      <c r="M1938" s="257">
        <v>2</v>
      </c>
      <c r="N1938" s="258">
        <v>90</v>
      </c>
      <c r="O1938" s="259">
        <v>2</v>
      </c>
      <c r="P1938" s="260">
        <v>90</v>
      </c>
      <c r="Q1938" s="288">
        <v>2</v>
      </c>
      <c r="R1938" s="258">
        <v>90</v>
      </c>
      <c r="S1938" s="259">
        <v>2</v>
      </c>
      <c r="T1938" s="289">
        <v>90</v>
      </c>
      <c r="U1938" s="290"/>
      <c r="V1938" s="291"/>
    </row>
    <row r="1939" spans="1:22" ht="24">
      <c r="A1939" s="216" t="s">
        <v>522</v>
      </c>
      <c r="B1939" s="312">
        <v>1040401000</v>
      </c>
      <c r="C1939" s="237" t="s">
        <v>631</v>
      </c>
      <c r="D1939" s="224"/>
      <c r="E1939" s="220" t="s">
        <v>1387</v>
      </c>
      <c r="F1939" s="221" t="s">
        <v>1388</v>
      </c>
      <c r="G1939" s="222" t="str">
        <f t="shared" si="30"/>
        <v>Sign Pen, Sign Pen, Black, liquid/gel ink, 0.5mm needle tip</v>
      </c>
      <c r="H1939" s="223"/>
      <c r="I1939" s="253">
        <v>5</v>
      </c>
      <c r="J1939" s="254" t="s">
        <v>44</v>
      </c>
      <c r="K1939" s="261">
        <v>45</v>
      </c>
      <c r="L1939" s="256">
        <f>Table260616263656667686970717273747577787980818283757_34[[#This Row],[unit Price]]*Table260616263656667686970717273747577787980818283757_34[[#This Row],[TOTAL QUANTITY
(2021 Proposal)]]</f>
        <v>225</v>
      </c>
      <c r="M1939" s="257">
        <v>2</v>
      </c>
      <c r="N1939" s="258">
        <v>90</v>
      </c>
      <c r="O1939" s="259">
        <v>1</v>
      </c>
      <c r="P1939" s="260">
        <v>45</v>
      </c>
      <c r="Q1939" s="288">
        <v>1</v>
      </c>
      <c r="R1939" s="258">
        <v>45</v>
      </c>
      <c r="S1939" s="259">
        <v>1</v>
      </c>
      <c r="T1939" s="289">
        <v>45</v>
      </c>
      <c r="U1939" s="290"/>
      <c r="V1939" s="291"/>
    </row>
    <row r="1940" spans="1:22" ht="24">
      <c r="A1940" s="216" t="s">
        <v>67</v>
      </c>
      <c r="B1940" s="312">
        <v>1040401000</v>
      </c>
      <c r="C1940" s="237" t="s">
        <v>631</v>
      </c>
      <c r="D1940" s="224"/>
      <c r="E1940" s="220" t="s">
        <v>1387</v>
      </c>
      <c r="F1940" s="221" t="s">
        <v>1388</v>
      </c>
      <c r="G1940" s="222" t="str">
        <f t="shared" si="30"/>
        <v>Sign Pen, Sign Pen, Black, liquid/gel ink, 0.5mm needle tip</v>
      </c>
      <c r="H1940" s="223" t="s">
        <v>517</v>
      </c>
      <c r="I1940" s="253">
        <v>8</v>
      </c>
      <c r="J1940" s="254" t="s">
        <v>44</v>
      </c>
      <c r="K1940" s="261">
        <v>45</v>
      </c>
      <c r="L1940" s="256">
        <f>Table260616263656667686970717273747577787980818283757_34[[#This Row],[unit Price]]*Table260616263656667686970717273747577787980818283757_34[[#This Row],[TOTAL QUANTITY
(2021 Proposal)]]</f>
        <v>360</v>
      </c>
      <c r="M1940" s="257">
        <v>4</v>
      </c>
      <c r="N1940" s="258">
        <v>180</v>
      </c>
      <c r="O1940" s="259">
        <v>4</v>
      </c>
      <c r="P1940" s="260">
        <v>180</v>
      </c>
      <c r="Q1940" s="288"/>
      <c r="R1940" s="258" t="s">
        <v>55</v>
      </c>
      <c r="S1940" s="259"/>
      <c r="T1940" s="289" t="s">
        <v>55</v>
      </c>
      <c r="U1940" s="290"/>
      <c r="V1940" s="291"/>
    </row>
    <row r="1941" spans="1:22" ht="24">
      <c r="A1941" s="216" t="s">
        <v>69</v>
      </c>
      <c r="B1941" s="312">
        <v>1040401000</v>
      </c>
      <c r="C1941" s="237" t="s">
        <v>631</v>
      </c>
      <c r="D1941" s="224"/>
      <c r="E1941" s="220" t="s">
        <v>1387</v>
      </c>
      <c r="F1941" s="221" t="s">
        <v>1388</v>
      </c>
      <c r="G1941" s="222" t="str">
        <f t="shared" si="30"/>
        <v>Sign Pen, Sign Pen, Black, liquid/gel ink, 0.5mm needle tip</v>
      </c>
      <c r="H1941" s="223"/>
      <c r="I1941" s="253">
        <v>12</v>
      </c>
      <c r="J1941" s="254" t="s">
        <v>44</v>
      </c>
      <c r="K1941" s="261">
        <v>45</v>
      </c>
      <c r="L1941" s="256">
        <f>Table260616263656667686970717273747577787980818283757_34[[#This Row],[unit Price]]*Table260616263656667686970717273747577787980818283757_34[[#This Row],[TOTAL QUANTITY
(2021 Proposal)]]</f>
        <v>540</v>
      </c>
      <c r="M1941" s="257">
        <v>12</v>
      </c>
      <c r="N1941" s="258">
        <v>540</v>
      </c>
      <c r="O1941" s="259"/>
      <c r="P1941" s="260" t="s">
        <v>55</v>
      </c>
      <c r="Q1941" s="288"/>
      <c r="R1941" s="258" t="s">
        <v>55</v>
      </c>
      <c r="S1941" s="259"/>
      <c r="T1941" s="289" t="s">
        <v>55</v>
      </c>
      <c r="U1941" s="290"/>
      <c r="V1941" s="291"/>
    </row>
    <row r="1942" spans="1:22" ht="24">
      <c r="A1942" s="216" t="s">
        <v>33</v>
      </c>
      <c r="B1942" s="312">
        <v>1040401000</v>
      </c>
      <c r="C1942" s="237" t="s">
        <v>631</v>
      </c>
      <c r="D1942" s="224"/>
      <c r="E1942" s="220" t="s">
        <v>1387</v>
      </c>
      <c r="F1942" s="221" t="s">
        <v>1388</v>
      </c>
      <c r="G1942" s="222" t="str">
        <f t="shared" si="30"/>
        <v>Sign Pen, Sign Pen, Black, liquid/gel ink, 0.5mm needle tip</v>
      </c>
      <c r="H1942" s="223"/>
      <c r="I1942" s="253">
        <v>10</v>
      </c>
      <c r="J1942" s="254" t="s">
        <v>44</v>
      </c>
      <c r="K1942" s="261">
        <v>45</v>
      </c>
      <c r="L1942" s="256">
        <f>Table260616263656667686970717273747577787980818283757_34[[#This Row],[unit Price]]*Table260616263656667686970717273747577787980818283757_34[[#This Row],[TOTAL QUANTITY
(2021 Proposal)]]</f>
        <v>450</v>
      </c>
      <c r="M1942" s="257">
        <v>10</v>
      </c>
      <c r="N1942" s="258">
        <v>450</v>
      </c>
      <c r="O1942" s="259"/>
      <c r="P1942" s="260" t="s">
        <v>55</v>
      </c>
      <c r="Q1942" s="288"/>
      <c r="R1942" s="258" t="s">
        <v>55</v>
      </c>
      <c r="S1942" s="259"/>
      <c r="T1942" s="289" t="s">
        <v>55</v>
      </c>
      <c r="U1942" s="290"/>
      <c r="V1942" s="291"/>
    </row>
    <row r="1943" spans="1:22" ht="24">
      <c r="A1943" s="216" t="s">
        <v>73</v>
      </c>
      <c r="B1943" s="312">
        <v>1040401000</v>
      </c>
      <c r="C1943" s="237" t="s">
        <v>631</v>
      </c>
      <c r="D1943" s="224"/>
      <c r="E1943" s="220" t="s">
        <v>1387</v>
      </c>
      <c r="F1943" s="221" t="s">
        <v>1388</v>
      </c>
      <c r="G1943" s="222" t="str">
        <f t="shared" si="30"/>
        <v>Sign Pen, Sign Pen, Black, liquid/gel ink, 0.5mm needle tip</v>
      </c>
      <c r="H1943" s="223"/>
      <c r="I1943" s="253">
        <v>20</v>
      </c>
      <c r="J1943" s="254" t="s">
        <v>44</v>
      </c>
      <c r="K1943" s="261">
        <v>45</v>
      </c>
      <c r="L1943" s="256">
        <f>Table260616263656667686970717273747577787980818283757_34[[#This Row],[unit Price]]*Table260616263656667686970717273747577787980818283757_34[[#This Row],[TOTAL QUANTITY
(2021 Proposal)]]</f>
        <v>900</v>
      </c>
      <c r="M1943" s="257">
        <v>5</v>
      </c>
      <c r="N1943" s="258">
        <v>225</v>
      </c>
      <c r="O1943" s="259">
        <v>5</v>
      </c>
      <c r="P1943" s="260">
        <v>225</v>
      </c>
      <c r="Q1943" s="288">
        <v>5</v>
      </c>
      <c r="R1943" s="258">
        <v>225</v>
      </c>
      <c r="S1943" s="259">
        <v>5</v>
      </c>
      <c r="T1943" s="289">
        <v>225</v>
      </c>
      <c r="U1943" s="290"/>
      <c r="V1943" s="291"/>
    </row>
    <row r="1944" spans="1:22" ht="24">
      <c r="A1944" s="216" t="s">
        <v>57</v>
      </c>
      <c r="B1944" s="312">
        <v>1040401000</v>
      </c>
      <c r="C1944" s="237" t="s">
        <v>631</v>
      </c>
      <c r="D1944" s="224"/>
      <c r="E1944" s="220" t="s">
        <v>1387</v>
      </c>
      <c r="F1944" s="221" t="s">
        <v>1389</v>
      </c>
      <c r="G1944" s="222" t="str">
        <f t="shared" si="30"/>
        <v>Sign Pen, Sign Pen, Blue, liquid/gel ink, 0.5mm needle tip</v>
      </c>
      <c r="H1944" s="223">
        <v>0</v>
      </c>
      <c r="I1944" s="253">
        <v>3</v>
      </c>
      <c r="J1944" s="254" t="s">
        <v>44</v>
      </c>
      <c r="K1944" s="261">
        <v>45</v>
      </c>
      <c r="L1944" s="256">
        <f>Table260616263656667686970717273747577787980818283757_34[[#This Row],[unit Price]]*Table260616263656667686970717273747577787980818283757_34[[#This Row],[TOTAL QUANTITY
(2021 Proposal)]]</f>
        <v>135</v>
      </c>
      <c r="M1944" s="257">
        <v>3</v>
      </c>
      <c r="N1944" s="258">
        <v>135</v>
      </c>
      <c r="O1944" s="259"/>
      <c r="P1944" s="260" t="s">
        <v>55</v>
      </c>
      <c r="Q1944" s="288"/>
      <c r="R1944" s="258" t="s">
        <v>55</v>
      </c>
      <c r="S1944" s="259"/>
      <c r="T1944" s="289" t="s">
        <v>55</v>
      </c>
      <c r="U1944" s="290"/>
      <c r="V1944" s="291"/>
    </row>
    <row r="1945" spans="1:22" ht="24">
      <c r="A1945" s="216" t="s">
        <v>510</v>
      </c>
      <c r="B1945" s="312">
        <v>1040401000</v>
      </c>
      <c r="C1945" s="237" t="s">
        <v>631</v>
      </c>
      <c r="D1945" s="224"/>
      <c r="E1945" s="220" t="s">
        <v>1387</v>
      </c>
      <c r="F1945" s="221" t="s">
        <v>1389</v>
      </c>
      <c r="G1945" s="222" t="str">
        <f t="shared" si="30"/>
        <v>Sign Pen, Sign Pen, Blue, liquid/gel ink, 0.5mm needle tip</v>
      </c>
      <c r="H1945" s="223"/>
      <c r="I1945" s="253">
        <v>16</v>
      </c>
      <c r="J1945" s="254" t="s">
        <v>44</v>
      </c>
      <c r="K1945" s="261">
        <v>45</v>
      </c>
      <c r="L1945" s="256">
        <f>Table260616263656667686970717273747577787980818283757_34[[#This Row],[unit Price]]*Table260616263656667686970717273747577787980818283757_34[[#This Row],[TOTAL QUANTITY
(2021 Proposal)]]</f>
        <v>720</v>
      </c>
      <c r="M1945" s="257">
        <v>4</v>
      </c>
      <c r="N1945" s="258">
        <v>180</v>
      </c>
      <c r="O1945" s="259">
        <v>4</v>
      </c>
      <c r="P1945" s="260">
        <v>180</v>
      </c>
      <c r="Q1945" s="288">
        <v>4</v>
      </c>
      <c r="R1945" s="258">
        <v>180</v>
      </c>
      <c r="S1945" s="259">
        <v>4</v>
      </c>
      <c r="T1945" s="289">
        <v>180</v>
      </c>
      <c r="U1945" s="290"/>
      <c r="V1945" s="291"/>
    </row>
    <row r="1946" spans="1:22" ht="24">
      <c r="A1946" s="216" t="s">
        <v>61</v>
      </c>
      <c r="B1946" s="312">
        <v>1040401000</v>
      </c>
      <c r="C1946" s="237" t="s">
        <v>631</v>
      </c>
      <c r="D1946" s="224"/>
      <c r="E1946" s="220" t="s">
        <v>1387</v>
      </c>
      <c r="F1946" s="221" t="s">
        <v>1389</v>
      </c>
      <c r="G1946" s="222" t="str">
        <f t="shared" si="30"/>
        <v>Sign Pen, Sign Pen, Blue, liquid/gel ink, 0.5mm needle tip</v>
      </c>
      <c r="H1946" s="223"/>
      <c r="I1946" s="253">
        <v>12</v>
      </c>
      <c r="J1946" s="262" t="s">
        <v>44</v>
      </c>
      <c r="K1946" s="263">
        <v>45</v>
      </c>
      <c r="L1946" s="256">
        <f>Table260616263656667686970717273747577787980818283757_34[[#This Row],[unit Price]]*Table260616263656667686970717273747577787980818283757_34[[#This Row],[TOTAL QUANTITY
(2021 Proposal)]]</f>
        <v>540</v>
      </c>
      <c r="M1946" s="266">
        <v>5</v>
      </c>
      <c r="N1946" s="258">
        <v>225</v>
      </c>
      <c r="O1946" s="267">
        <v>5</v>
      </c>
      <c r="P1946" s="260">
        <v>225</v>
      </c>
      <c r="Q1946" s="294">
        <v>2</v>
      </c>
      <c r="R1946" s="258">
        <v>90</v>
      </c>
      <c r="S1946" s="309"/>
      <c r="T1946" s="289" t="s">
        <v>55</v>
      </c>
      <c r="U1946" s="290"/>
      <c r="V1946" s="291"/>
    </row>
    <row r="1947" spans="1:22" ht="24">
      <c r="A1947" s="216" t="s">
        <v>514</v>
      </c>
      <c r="B1947" s="312">
        <v>1040401000</v>
      </c>
      <c r="C1947" s="237" t="s">
        <v>631</v>
      </c>
      <c r="D1947" s="224"/>
      <c r="E1947" s="220" t="s">
        <v>1387</v>
      </c>
      <c r="F1947" s="221" t="s">
        <v>1389</v>
      </c>
      <c r="G1947" s="222" t="str">
        <f t="shared" si="30"/>
        <v>Sign Pen, Sign Pen, Blue, liquid/gel ink, 0.5mm needle tip</v>
      </c>
      <c r="H1947" s="223"/>
      <c r="I1947" s="253">
        <v>24</v>
      </c>
      <c r="J1947" s="254" t="s">
        <v>44</v>
      </c>
      <c r="K1947" s="261">
        <v>45</v>
      </c>
      <c r="L1947" s="256">
        <f>Table260616263656667686970717273747577787980818283757_34[[#This Row],[unit Price]]*Table260616263656667686970717273747577787980818283757_34[[#This Row],[TOTAL QUANTITY
(2021 Proposal)]]</f>
        <v>1080</v>
      </c>
      <c r="M1947" s="257">
        <v>6</v>
      </c>
      <c r="N1947" s="258">
        <v>270</v>
      </c>
      <c r="O1947" s="259">
        <v>6</v>
      </c>
      <c r="P1947" s="260">
        <v>270</v>
      </c>
      <c r="Q1947" s="288">
        <v>6</v>
      </c>
      <c r="R1947" s="258">
        <v>270</v>
      </c>
      <c r="S1947" s="259">
        <v>6</v>
      </c>
      <c r="T1947" s="289">
        <v>270</v>
      </c>
      <c r="U1947" s="290"/>
      <c r="V1947" s="291"/>
    </row>
    <row r="1948" spans="1:22" ht="24">
      <c r="A1948" s="216" t="s">
        <v>533</v>
      </c>
      <c r="B1948" s="312">
        <v>1040401000</v>
      </c>
      <c r="C1948" s="237" t="s">
        <v>631</v>
      </c>
      <c r="D1948" s="224"/>
      <c r="E1948" s="220" t="s">
        <v>1387</v>
      </c>
      <c r="F1948" s="221" t="s">
        <v>1389</v>
      </c>
      <c r="G1948" s="222" t="str">
        <f t="shared" si="30"/>
        <v>Sign Pen, Sign Pen, Blue, liquid/gel ink, 0.5mm needle tip</v>
      </c>
      <c r="H1948" s="223"/>
      <c r="I1948" s="253">
        <v>8</v>
      </c>
      <c r="J1948" s="254" t="s">
        <v>44</v>
      </c>
      <c r="K1948" s="261">
        <v>45</v>
      </c>
      <c r="L1948" s="256">
        <f>Table260616263656667686970717273747577787980818283757_34[[#This Row],[unit Price]]*Table260616263656667686970717273747577787980818283757_34[[#This Row],[TOTAL QUANTITY
(2021 Proposal)]]</f>
        <v>360</v>
      </c>
      <c r="M1948" s="257">
        <v>2</v>
      </c>
      <c r="N1948" s="258">
        <v>90</v>
      </c>
      <c r="O1948" s="259">
        <v>2</v>
      </c>
      <c r="P1948" s="260">
        <v>90</v>
      </c>
      <c r="Q1948" s="288">
        <v>2</v>
      </c>
      <c r="R1948" s="258">
        <v>90</v>
      </c>
      <c r="S1948" s="259">
        <v>2</v>
      </c>
      <c r="T1948" s="289">
        <v>90</v>
      </c>
      <c r="U1948" s="290"/>
      <c r="V1948" s="291"/>
    </row>
    <row r="1949" spans="1:22">
      <c r="A1949" s="216" t="s">
        <v>67</v>
      </c>
      <c r="B1949" s="312">
        <v>1040401000</v>
      </c>
      <c r="C1949" s="229" t="s">
        <v>631</v>
      </c>
      <c r="D1949" s="219"/>
      <c r="E1949" s="220" t="s">
        <v>1390</v>
      </c>
      <c r="F1949" s="221" t="s">
        <v>1391</v>
      </c>
      <c r="G1949" s="222" t="str">
        <f t="shared" si="30"/>
        <v>Stamp, Self Inking Dater Rubber Stamp With Text</v>
      </c>
      <c r="H1949" s="223"/>
      <c r="I1949" s="253">
        <v>5</v>
      </c>
      <c r="J1949" s="254" t="s">
        <v>44</v>
      </c>
      <c r="K1949" s="255">
        <v>800</v>
      </c>
      <c r="L1949" s="256">
        <f>Table260616263656667686970717273747577787980818283757_34[[#This Row],[unit Price]]*Table260616263656667686970717273747577787980818283757_34[[#This Row],[TOTAL QUANTITY
(2021 Proposal)]]</f>
        <v>4000</v>
      </c>
      <c r="M1949" s="257">
        <v>5</v>
      </c>
      <c r="N1949" s="258">
        <v>4000</v>
      </c>
      <c r="O1949" s="259"/>
      <c r="P1949" s="260"/>
      <c r="Q1949" s="288"/>
      <c r="R1949" s="258"/>
      <c r="S1949" s="259"/>
      <c r="T1949" s="289"/>
      <c r="U1949" s="290"/>
      <c r="V1949" s="291"/>
    </row>
    <row r="1950" spans="1:22">
      <c r="A1950" s="216" t="s">
        <v>56</v>
      </c>
      <c r="B1950" s="312">
        <v>1040401000</v>
      </c>
      <c r="C1950" s="237" t="s">
        <v>631</v>
      </c>
      <c r="D1950" s="224"/>
      <c r="E1950" s="220" t="s">
        <v>1392</v>
      </c>
      <c r="F1950" s="221" t="s">
        <v>1393</v>
      </c>
      <c r="G1950" s="222" t="str">
        <f t="shared" si="30"/>
        <v>Stamp Pad, Stamp Pad, Felt Pad</v>
      </c>
      <c r="H1950" s="223"/>
      <c r="I1950" s="253">
        <v>1</v>
      </c>
      <c r="J1950" s="254" t="s">
        <v>44</v>
      </c>
      <c r="K1950" s="261">
        <v>30</v>
      </c>
      <c r="L1950" s="256">
        <f>Table260616263656667686970717273747577787980818283757_34[[#This Row],[unit Price]]*Table260616263656667686970717273747577787980818283757_34[[#This Row],[TOTAL QUANTITY
(2021 Proposal)]]</f>
        <v>30</v>
      </c>
      <c r="M1950" s="257">
        <v>1</v>
      </c>
      <c r="N1950" s="258">
        <v>30</v>
      </c>
      <c r="O1950" s="259"/>
      <c r="P1950" s="260" t="s">
        <v>55</v>
      </c>
      <c r="Q1950" s="288"/>
      <c r="R1950" s="258" t="s">
        <v>55</v>
      </c>
      <c r="S1950" s="259"/>
      <c r="T1950" s="289" t="s">
        <v>55</v>
      </c>
      <c r="U1950" s="290"/>
      <c r="V1950" s="291"/>
    </row>
    <row r="1951" spans="1:22">
      <c r="A1951" s="216" t="s">
        <v>57</v>
      </c>
      <c r="B1951" s="312">
        <v>1040401000</v>
      </c>
      <c r="C1951" s="237" t="s">
        <v>631</v>
      </c>
      <c r="D1951" s="224"/>
      <c r="E1951" s="220" t="s">
        <v>1392</v>
      </c>
      <c r="F1951" s="221" t="s">
        <v>1393</v>
      </c>
      <c r="G1951" s="222" t="str">
        <f t="shared" si="30"/>
        <v>Stamp Pad, Stamp Pad, Felt Pad</v>
      </c>
      <c r="H1951" s="223">
        <v>1</v>
      </c>
      <c r="I1951" s="253">
        <v>3</v>
      </c>
      <c r="J1951" s="254" t="s">
        <v>44</v>
      </c>
      <c r="K1951" s="261">
        <v>30</v>
      </c>
      <c r="L1951" s="256">
        <f>Table260616263656667686970717273747577787980818283757_34[[#This Row],[unit Price]]*Table260616263656667686970717273747577787980818283757_34[[#This Row],[TOTAL QUANTITY
(2021 Proposal)]]</f>
        <v>90</v>
      </c>
      <c r="M1951" s="257">
        <v>3</v>
      </c>
      <c r="N1951" s="258">
        <v>90</v>
      </c>
      <c r="O1951" s="259"/>
      <c r="P1951" s="260" t="s">
        <v>55</v>
      </c>
      <c r="Q1951" s="288"/>
      <c r="R1951" s="258" t="s">
        <v>55</v>
      </c>
      <c r="S1951" s="259"/>
      <c r="T1951" s="289" t="s">
        <v>55</v>
      </c>
      <c r="U1951" s="290"/>
      <c r="V1951" s="291"/>
    </row>
    <row r="1952" spans="1:22">
      <c r="A1952" s="216" t="s">
        <v>58</v>
      </c>
      <c r="B1952" s="312">
        <v>1040401000</v>
      </c>
      <c r="C1952" s="237" t="s">
        <v>631</v>
      </c>
      <c r="D1952" s="224"/>
      <c r="E1952" s="220" t="s">
        <v>1392</v>
      </c>
      <c r="F1952" s="221" t="s">
        <v>1393</v>
      </c>
      <c r="G1952" s="222" t="str">
        <f t="shared" si="30"/>
        <v>Stamp Pad, Stamp Pad, Felt Pad</v>
      </c>
      <c r="H1952" s="223"/>
      <c r="I1952" s="253">
        <v>4</v>
      </c>
      <c r="J1952" s="254" t="s">
        <v>44</v>
      </c>
      <c r="K1952" s="261">
        <v>30</v>
      </c>
      <c r="L1952" s="256">
        <f>Table260616263656667686970717273747577787980818283757_34[[#This Row],[unit Price]]*Table260616263656667686970717273747577787980818283757_34[[#This Row],[TOTAL QUANTITY
(2021 Proposal)]]</f>
        <v>120</v>
      </c>
      <c r="M1952" s="257">
        <v>2</v>
      </c>
      <c r="N1952" s="258">
        <v>60</v>
      </c>
      <c r="O1952" s="259"/>
      <c r="P1952" s="260" t="s">
        <v>55</v>
      </c>
      <c r="Q1952" s="288">
        <v>4</v>
      </c>
      <c r="R1952" s="258" t="s">
        <v>55</v>
      </c>
      <c r="S1952" s="259"/>
      <c r="T1952" s="289" t="s">
        <v>55</v>
      </c>
      <c r="U1952" s="290"/>
      <c r="V1952" s="291"/>
    </row>
    <row r="1953" spans="1:22">
      <c r="A1953" s="216" t="s">
        <v>510</v>
      </c>
      <c r="B1953" s="312">
        <v>1040401000</v>
      </c>
      <c r="C1953" s="237" t="s">
        <v>631</v>
      </c>
      <c r="D1953" s="224"/>
      <c r="E1953" s="220" t="s">
        <v>1392</v>
      </c>
      <c r="F1953" s="221" t="s">
        <v>1393</v>
      </c>
      <c r="G1953" s="222" t="str">
        <f t="shared" si="30"/>
        <v>Stamp Pad, Stamp Pad, Felt Pad</v>
      </c>
      <c r="H1953" s="223"/>
      <c r="I1953" s="253">
        <v>1</v>
      </c>
      <c r="J1953" s="254" t="s">
        <v>44</v>
      </c>
      <c r="K1953" s="261">
        <v>30</v>
      </c>
      <c r="L1953" s="256">
        <f>Table260616263656667686970717273747577787980818283757_34[[#This Row],[unit Price]]*Table260616263656667686970717273747577787980818283757_34[[#This Row],[TOTAL QUANTITY
(2021 Proposal)]]</f>
        <v>30</v>
      </c>
      <c r="M1953" s="257">
        <v>1</v>
      </c>
      <c r="N1953" s="258">
        <v>30</v>
      </c>
      <c r="O1953" s="259"/>
      <c r="P1953" s="260" t="s">
        <v>55</v>
      </c>
      <c r="Q1953" s="288"/>
      <c r="R1953" s="258" t="s">
        <v>55</v>
      </c>
      <c r="S1953" s="259"/>
      <c r="T1953" s="289" t="s">
        <v>55</v>
      </c>
      <c r="U1953" s="290"/>
      <c r="V1953" s="291"/>
    </row>
    <row r="1954" spans="1:22">
      <c r="A1954" s="216" t="s">
        <v>61</v>
      </c>
      <c r="B1954" s="312">
        <v>1040401000</v>
      </c>
      <c r="C1954" s="237" t="s">
        <v>631</v>
      </c>
      <c r="D1954" s="224"/>
      <c r="E1954" s="220" t="s">
        <v>1392</v>
      </c>
      <c r="F1954" s="221" t="s">
        <v>1393</v>
      </c>
      <c r="G1954" s="222" t="str">
        <f t="shared" si="30"/>
        <v>Stamp Pad, Stamp Pad, Felt Pad</v>
      </c>
      <c r="H1954" s="223"/>
      <c r="I1954" s="253">
        <v>2</v>
      </c>
      <c r="J1954" s="262" t="s">
        <v>44</v>
      </c>
      <c r="K1954" s="263">
        <v>30</v>
      </c>
      <c r="L1954" s="256">
        <f>Table260616263656667686970717273747577787980818283757_34[[#This Row],[unit Price]]*Table260616263656667686970717273747577787980818283757_34[[#This Row],[TOTAL QUANTITY
(2021 Proposal)]]</f>
        <v>60</v>
      </c>
      <c r="M1954" s="266">
        <v>1</v>
      </c>
      <c r="N1954" s="258">
        <v>30</v>
      </c>
      <c r="O1954" s="267">
        <v>1</v>
      </c>
      <c r="P1954" s="260">
        <v>30</v>
      </c>
      <c r="Q1954" s="294"/>
      <c r="R1954" s="258" t="s">
        <v>55</v>
      </c>
      <c r="S1954" s="309"/>
      <c r="T1954" s="289" t="s">
        <v>55</v>
      </c>
      <c r="U1954" s="290"/>
      <c r="V1954" s="291"/>
    </row>
    <row r="1955" spans="1:22">
      <c r="A1955" s="216" t="s">
        <v>63</v>
      </c>
      <c r="B1955" s="312">
        <v>1040401000</v>
      </c>
      <c r="C1955" s="237" t="s">
        <v>631</v>
      </c>
      <c r="D1955" s="224"/>
      <c r="E1955" s="220" t="s">
        <v>1392</v>
      </c>
      <c r="F1955" s="221" t="s">
        <v>1393</v>
      </c>
      <c r="G1955" s="222" t="str">
        <f t="shared" si="30"/>
        <v>Stamp Pad, Stamp Pad, Felt Pad</v>
      </c>
      <c r="H1955" s="227"/>
      <c r="I1955" s="268">
        <v>5</v>
      </c>
      <c r="J1955" s="269" t="s">
        <v>44</v>
      </c>
      <c r="K1955" s="270">
        <v>30</v>
      </c>
      <c r="L1955" s="256">
        <f>Table260616263656667686970717273747577787980818283757_34[[#This Row],[unit Price]]*Table260616263656667686970717273747577787980818283757_34[[#This Row],[TOTAL QUANTITY
(2021 Proposal)]]</f>
        <v>150</v>
      </c>
      <c r="M1955" s="271">
        <v>2</v>
      </c>
      <c r="N1955" s="258">
        <v>60</v>
      </c>
      <c r="O1955" s="272">
        <v>1</v>
      </c>
      <c r="P1955" s="260">
        <v>30</v>
      </c>
      <c r="Q1955" s="296">
        <v>1</v>
      </c>
      <c r="R1955" s="258">
        <v>30</v>
      </c>
      <c r="S1955" s="272">
        <v>1</v>
      </c>
      <c r="T1955" s="289">
        <v>30</v>
      </c>
      <c r="U1955" s="290"/>
      <c r="V1955" s="291"/>
    </row>
    <row r="1956" spans="1:22">
      <c r="A1956" s="216" t="s">
        <v>514</v>
      </c>
      <c r="B1956" s="312">
        <v>1040401000</v>
      </c>
      <c r="C1956" s="237" t="s">
        <v>631</v>
      </c>
      <c r="D1956" s="224"/>
      <c r="E1956" s="220" t="s">
        <v>1392</v>
      </c>
      <c r="F1956" s="221" t="s">
        <v>1393</v>
      </c>
      <c r="G1956" s="222" t="str">
        <f t="shared" si="30"/>
        <v>Stamp Pad, Stamp Pad, Felt Pad</v>
      </c>
      <c r="H1956" s="223"/>
      <c r="I1956" s="253">
        <v>1</v>
      </c>
      <c r="J1956" s="254" t="s">
        <v>44</v>
      </c>
      <c r="K1956" s="261">
        <v>30</v>
      </c>
      <c r="L1956" s="256">
        <f>Table260616263656667686970717273747577787980818283757_34[[#This Row],[unit Price]]*Table260616263656667686970717273747577787980818283757_34[[#This Row],[TOTAL QUANTITY
(2021 Proposal)]]</f>
        <v>30</v>
      </c>
      <c r="M1956" s="257">
        <v>1</v>
      </c>
      <c r="N1956" s="258">
        <v>30</v>
      </c>
      <c r="O1956" s="259"/>
      <c r="P1956" s="260" t="s">
        <v>55</v>
      </c>
      <c r="Q1956" s="288"/>
      <c r="R1956" s="258" t="s">
        <v>55</v>
      </c>
      <c r="S1956" s="259"/>
      <c r="T1956" s="289" t="s">
        <v>55</v>
      </c>
      <c r="U1956" s="290"/>
      <c r="V1956" s="291"/>
    </row>
    <row r="1957" spans="1:22">
      <c r="A1957" s="216" t="s">
        <v>533</v>
      </c>
      <c r="B1957" s="312">
        <v>1040401000</v>
      </c>
      <c r="C1957" s="237" t="s">
        <v>631</v>
      </c>
      <c r="D1957" s="224"/>
      <c r="E1957" s="220" t="s">
        <v>1392</v>
      </c>
      <c r="F1957" s="221" t="s">
        <v>1393</v>
      </c>
      <c r="G1957" s="222" t="str">
        <f t="shared" si="30"/>
        <v>Stamp Pad, Stamp Pad, Felt Pad</v>
      </c>
      <c r="H1957" s="223"/>
      <c r="I1957" s="253">
        <v>2</v>
      </c>
      <c r="J1957" s="254" t="s">
        <v>44</v>
      </c>
      <c r="K1957" s="261">
        <v>30</v>
      </c>
      <c r="L1957" s="256">
        <f>Table260616263656667686970717273747577787980818283757_34[[#This Row],[unit Price]]*Table260616263656667686970717273747577787980818283757_34[[#This Row],[TOTAL QUANTITY
(2021 Proposal)]]</f>
        <v>60</v>
      </c>
      <c r="M1957" s="257">
        <v>1</v>
      </c>
      <c r="N1957" s="258">
        <v>30</v>
      </c>
      <c r="O1957" s="259"/>
      <c r="P1957" s="260" t="s">
        <v>55</v>
      </c>
      <c r="Q1957" s="288">
        <v>1</v>
      </c>
      <c r="R1957" s="258">
        <v>30</v>
      </c>
      <c r="S1957" s="259"/>
      <c r="T1957" s="289" t="s">
        <v>55</v>
      </c>
      <c r="U1957" s="290"/>
      <c r="V1957" s="291"/>
    </row>
    <row r="1958" spans="1:22">
      <c r="A1958" s="216" t="s">
        <v>69</v>
      </c>
      <c r="B1958" s="312">
        <v>1040401000</v>
      </c>
      <c r="C1958" s="237" t="s">
        <v>631</v>
      </c>
      <c r="D1958" s="224"/>
      <c r="E1958" s="220" t="s">
        <v>1392</v>
      </c>
      <c r="F1958" s="221" t="s">
        <v>1393</v>
      </c>
      <c r="G1958" s="222" t="str">
        <f t="shared" si="30"/>
        <v>Stamp Pad, Stamp Pad, Felt Pad</v>
      </c>
      <c r="H1958" s="223"/>
      <c r="I1958" s="253">
        <v>2</v>
      </c>
      <c r="J1958" s="254" t="s">
        <v>44</v>
      </c>
      <c r="K1958" s="261">
        <v>30</v>
      </c>
      <c r="L1958" s="256">
        <f>Table260616263656667686970717273747577787980818283757_34[[#This Row],[unit Price]]*Table260616263656667686970717273747577787980818283757_34[[#This Row],[TOTAL QUANTITY
(2021 Proposal)]]</f>
        <v>60</v>
      </c>
      <c r="M1958" s="257">
        <v>2</v>
      </c>
      <c r="N1958" s="258">
        <v>60</v>
      </c>
      <c r="O1958" s="259"/>
      <c r="P1958" s="260" t="s">
        <v>55</v>
      </c>
      <c r="Q1958" s="288"/>
      <c r="R1958" s="258" t="s">
        <v>55</v>
      </c>
      <c r="S1958" s="259"/>
      <c r="T1958" s="289" t="s">
        <v>55</v>
      </c>
      <c r="U1958" s="290"/>
      <c r="V1958" s="291"/>
    </row>
    <row r="1959" spans="1:22">
      <c r="A1959" s="216" t="s">
        <v>70</v>
      </c>
      <c r="B1959" s="312">
        <v>1040401000</v>
      </c>
      <c r="C1959" s="237" t="s">
        <v>631</v>
      </c>
      <c r="D1959" s="224"/>
      <c r="E1959" s="220" t="s">
        <v>1392</v>
      </c>
      <c r="F1959" s="221" t="s">
        <v>1394</v>
      </c>
      <c r="G1959" s="222" t="str">
        <f t="shared" si="30"/>
        <v xml:space="preserve">Stamp Pad, Stamp Pad, Felt Pad min 60mm x 100mm </v>
      </c>
      <c r="H1959" s="223"/>
      <c r="I1959" s="253">
        <v>1</v>
      </c>
      <c r="J1959" s="254" t="s">
        <v>44</v>
      </c>
      <c r="K1959" s="261">
        <v>300</v>
      </c>
      <c r="L1959" s="256">
        <f>Table260616263656667686970717273747577787980818283757_34[[#This Row],[unit Price]]*Table260616263656667686970717273747577787980818283757_34[[#This Row],[TOTAL QUANTITY
(2021 Proposal)]]</f>
        <v>300</v>
      </c>
      <c r="M1959" s="257">
        <v>1</v>
      </c>
      <c r="N1959" s="258">
        <v>300</v>
      </c>
      <c r="O1959" s="259"/>
      <c r="P1959" s="260" t="s">
        <v>55</v>
      </c>
      <c r="Q1959" s="288"/>
      <c r="R1959" s="258" t="s">
        <v>55</v>
      </c>
      <c r="S1959" s="259"/>
      <c r="T1959" s="289" t="s">
        <v>55</v>
      </c>
      <c r="U1959" s="290"/>
      <c r="V1959" s="291"/>
    </row>
    <row r="1960" spans="1:22">
      <c r="A1960" s="216" t="s">
        <v>33</v>
      </c>
      <c r="B1960" s="312">
        <v>1040401000</v>
      </c>
      <c r="C1960" s="237" t="s">
        <v>631</v>
      </c>
      <c r="D1960" s="224"/>
      <c r="E1960" s="220" t="s">
        <v>1392</v>
      </c>
      <c r="F1960" s="221" t="s">
        <v>1394</v>
      </c>
      <c r="G1960" s="222" t="str">
        <f t="shared" si="30"/>
        <v xml:space="preserve">Stamp Pad, Stamp Pad, Felt Pad min 60mm x 100mm </v>
      </c>
      <c r="H1960" s="223"/>
      <c r="I1960" s="253">
        <v>1</v>
      </c>
      <c r="J1960" s="254" t="s">
        <v>44</v>
      </c>
      <c r="K1960" s="261">
        <v>300</v>
      </c>
      <c r="L1960" s="256">
        <f>Table260616263656667686970717273747577787980818283757_34[[#This Row],[unit Price]]*Table260616263656667686970717273747577787980818283757_34[[#This Row],[TOTAL QUANTITY
(2021 Proposal)]]</f>
        <v>300</v>
      </c>
      <c r="M1960" s="257">
        <v>1</v>
      </c>
      <c r="N1960" s="258">
        <v>300</v>
      </c>
      <c r="O1960" s="259"/>
      <c r="P1960" s="260" t="s">
        <v>55</v>
      </c>
      <c r="Q1960" s="288"/>
      <c r="R1960" s="258" t="s">
        <v>55</v>
      </c>
      <c r="S1960" s="259"/>
      <c r="T1960" s="289" t="s">
        <v>55</v>
      </c>
      <c r="U1960" s="290"/>
      <c r="V1960" s="291"/>
    </row>
    <row r="1961" spans="1:22">
      <c r="A1961" s="216" t="s">
        <v>56</v>
      </c>
      <c r="B1961" s="312">
        <v>1040401000</v>
      </c>
      <c r="C1961" s="237" t="s">
        <v>631</v>
      </c>
      <c r="D1961" s="224"/>
      <c r="E1961" s="220" t="s">
        <v>1395</v>
      </c>
      <c r="F1961" s="221" t="s">
        <v>1396</v>
      </c>
      <c r="G1961" s="222" t="str">
        <f t="shared" si="30"/>
        <v>Stamp Pad Ink, Stamp Pad Ink, violet, 50ml.</v>
      </c>
      <c r="H1961" s="223"/>
      <c r="I1961" s="253">
        <v>1</v>
      </c>
      <c r="J1961" s="254" t="s">
        <v>91</v>
      </c>
      <c r="K1961" s="261">
        <v>26</v>
      </c>
      <c r="L1961" s="256">
        <f>Table260616263656667686970717273747577787980818283757_34[[#This Row],[unit Price]]*Table260616263656667686970717273747577787980818283757_34[[#This Row],[TOTAL QUANTITY
(2021 Proposal)]]</f>
        <v>26</v>
      </c>
      <c r="M1961" s="257">
        <v>1</v>
      </c>
      <c r="N1961" s="258">
        <v>26</v>
      </c>
      <c r="O1961" s="259"/>
      <c r="P1961" s="260" t="s">
        <v>55</v>
      </c>
      <c r="Q1961" s="288"/>
      <c r="R1961" s="258" t="s">
        <v>55</v>
      </c>
      <c r="S1961" s="259"/>
      <c r="T1961" s="289" t="s">
        <v>55</v>
      </c>
      <c r="U1961" s="290"/>
      <c r="V1961" s="291"/>
    </row>
    <row r="1962" spans="1:22">
      <c r="A1962" s="216" t="s">
        <v>57</v>
      </c>
      <c r="B1962" s="312">
        <v>1040401000</v>
      </c>
      <c r="C1962" s="237" t="s">
        <v>631</v>
      </c>
      <c r="D1962" s="224"/>
      <c r="E1962" s="220" t="s">
        <v>1395</v>
      </c>
      <c r="F1962" s="221" t="s">
        <v>1396</v>
      </c>
      <c r="G1962" s="222" t="str">
        <f t="shared" si="30"/>
        <v>Stamp Pad Ink, Stamp Pad Ink, violet, 50ml.</v>
      </c>
      <c r="H1962" s="223">
        <v>0</v>
      </c>
      <c r="I1962" s="253">
        <v>3</v>
      </c>
      <c r="J1962" s="254" t="s">
        <v>91</v>
      </c>
      <c r="K1962" s="261">
        <v>26</v>
      </c>
      <c r="L1962" s="256">
        <f>Table260616263656667686970717273747577787980818283757_34[[#This Row],[unit Price]]*Table260616263656667686970717273747577787980818283757_34[[#This Row],[TOTAL QUANTITY
(2021 Proposal)]]</f>
        <v>78</v>
      </c>
      <c r="M1962" s="257">
        <v>3</v>
      </c>
      <c r="N1962" s="258">
        <v>78</v>
      </c>
      <c r="O1962" s="259"/>
      <c r="P1962" s="260" t="s">
        <v>55</v>
      </c>
      <c r="Q1962" s="288"/>
      <c r="R1962" s="258" t="s">
        <v>55</v>
      </c>
      <c r="S1962" s="259"/>
      <c r="T1962" s="289" t="s">
        <v>55</v>
      </c>
      <c r="U1962" s="290"/>
      <c r="V1962" s="291"/>
    </row>
    <row r="1963" spans="1:22">
      <c r="A1963" s="216" t="s">
        <v>510</v>
      </c>
      <c r="B1963" s="312">
        <v>1040401000</v>
      </c>
      <c r="C1963" s="237" t="s">
        <v>631</v>
      </c>
      <c r="D1963" s="224"/>
      <c r="E1963" s="220" t="s">
        <v>1395</v>
      </c>
      <c r="F1963" s="221" t="s">
        <v>1396</v>
      </c>
      <c r="G1963" s="222" t="str">
        <f t="shared" si="30"/>
        <v>Stamp Pad Ink, Stamp Pad Ink, violet, 50ml.</v>
      </c>
      <c r="H1963" s="223"/>
      <c r="I1963" s="253">
        <v>2</v>
      </c>
      <c r="J1963" s="254" t="s">
        <v>91</v>
      </c>
      <c r="K1963" s="261">
        <v>26</v>
      </c>
      <c r="L1963" s="256">
        <f>Table260616263656667686970717273747577787980818283757_34[[#This Row],[unit Price]]*Table260616263656667686970717273747577787980818283757_34[[#This Row],[TOTAL QUANTITY
(2021 Proposal)]]</f>
        <v>52</v>
      </c>
      <c r="M1963" s="257">
        <v>1</v>
      </c>
      <c r="N1963" s="258">
        <v>26</v>
      </c>
      <c r="O1963" s="259"/>
      <c r="P1963" s="260" t="s">
        <v>55</v>
      </c>
      <c r="Q1963" s="288">
        <v>1</v>
      </c>
      <c r="R1963" s="258">
        <v>26</v>
      </c>
      <c r="S1963" s="259"/>
      <c r="T1963" s="289" t="s">
        <v>55</v>
      </c>
      <c r="U1963" s="290"/>
      <c r="V1963" s="291"/>
    </row>
    <row r="1964" spans="1:22">
      <c r="A1964" s="216" t="s">
        <v>61</v>
      </c>
      <c r="B1964" s="312">
        <v>1040401000</v>
      </c>
      <c r="C1964" s="237" t="s">
        <v>631</v>
      </c>
      <c r="D1964" s="224"/>
      <c r="E1964" s="220" t="s">
        <v>1395</v>
      </c>
      <c r="F1964" s="221" t="s">
        <v>1396</v>
      </c>
      <c r="G1964" s="222" t="str">
        <f t="shared" si="30"/>
        <v>Stamp Pad Ink, Stamp Pad Ink, violet, 50ml.</v>
      </c>
      <c r="H1964" s="223"/>
      <c r="I1964" s="253">
        <v>2</v>
      </c>
      <c r="J1964" s="262" t="s">
        <v>91</v>
      </c>
      <c r="K1964" s="263">
        <v>26</v>
      </c>
      <c r="L1964" s="256">
        <f>Table260616263656667686970717273747577787980818283757_34[[#This Row],[unit Price]]*Table260616263656667686970717273747577787980818283757_34[[#This Row],[TOTAL QUANTITY
(2021 Proposal)]]</f>
        <v>52</v>
      </c>
      <c r="M1964" s="266">
        <v>1</v>
      </c>
      <c r="N1964" s="258">
        <v>26</v>
      </c>
      <c r="O1964" s="267">
        <v>1</v>
      </c>
      <c r="P1964" s="260">
        <v>26</v>
      </c>
      <c r="Q1964" s="294"/>
      <c r="R1964" s="258" t="s">
        <v>55</v>
      </c>
      <c r="S1964" s="309"/>
      <c r="T1964" s="289" t="s">
        <v>55</v>
      </c>
      <c r="U1964" s="290"/>
      <c r="V1964" s="291"/>
    </row>
    <row r="1965" spans="1:22">
      <c r="A1965" s="216" t="s">
        <v>63</v>
      </c>
      <c r="B1965" s="312">
        <v>1040401000</v>
      </c>
      <c r="C1965" s="237" t="s">
        <v>631</v>
      </c>
      <c r="D1965" s="224"/>
      <c r="E1965" s="220" t="s">
        <v>1395</v>
      </c>
      <c r="F1965" s="221" t="s">
        <v>1396</v>
      </c>
      <c r="G1965" s="222" t="str">
        <f t="shared" si="30"/>
        <v>Stamp Pad Ink, Stamp Pad Ink, violet, 50ml.</v>
      </c>
      <c r="H1965" s="227"/>
      <c r="I1965" s="268">
        <v>5</v>
      </c>
      <c r="J1965" s="269" t="s">
        <v>91</v>
      </c>
      <c r="K1965" s="270">
        <v>26</v>
      </c>
      <c r="L1965" s="256">
        <f>Table260616263656667686970717273747577787980818283757_34[[#This Row],[unit Price]]*Table260616263656667686970717273747577787980818283757_34[[#This Row],[TOTAL QUANTITY
(2021 Proposal)]]</f>
        <v>130</v>
      </c>
      <c r="M1965" s="271">
        <v>2</v>
      </c>
      <c r="N1965" s="258">
        <v>52</v>
      </c>
      <c r="O1965" s="272">
        <v>1</v>
      </c>
      <c r="P1965" s="260">
        <v>26</v>
      </c>
      <c r="Q1965" s="296">
        <v>1</v>
      </c>
      <c r="R1965" s="258">
        <v>26</v>
      </c>
      <c r="S1965" s="272">
        <v>1</v>
      </c>
      <c r="T1965" s="289">
        <v>26</v>
      </c>
      <c r="U1965" s="290"/>
      <c r="V1965" s="291"/>
    </row>
    <row r="1966" spans="1:22">
      <c r="A1966" s="216" t="s">
        <v>514</v>
      </c>
      <c r="B1966" s="312">
        <v>1040401000</v>
      </c>
      <c r="C1966" s="237" t="s">
        <v>631</v>
      </c>
      <c r="D1966" s="224"/>
      <c r="E1966" s="220" t="s">
        <v>1395</v>
      </c>
      <c r="F1966" s="221" t="s">
        <v>1396</v>
      </c>
      <c r="G1966" s="222" t="str">
        <f t="shared" si="30"/>
        <v>Stamp Pad Ink, Stamp Pad Ink, violet, 50ml.</v>
      </c>
      <c r="H1966" s="223"/>
      <c r="I1966" s="253">
        <v>2</v>
      </c>
      <c r="J1966" s="254" t="s">
        <v>91</v>
      </c>
      <c r="K1966" s="261">
        <v>26</v>
      </c>
      <c r="L1966" s="256">
        <f>Table260616263656667686970717273747577787980818283757_34[[#This Row],[unit Price]]*Table260616263656667686970717273747577787980818283757_34[[#This Row],[TOTAL QUANTITY
(2021 Proposal)]]</f>
        <v>52</v>
      </c>
      <c r="M1966" s="257">
        <v>1</v>
      </c>
      <c r="N1966" s="258">
        <v>26</v>
      </c>
      <c r="O1966" s="259"/>
      <c r="P1966" s="260" t="s">
        <v>55</v>
      </c>
      <c r="Q1966" s="288">
        <v>1</v>
      </c>
      <c r="R1966" s="258">
        <v>26</v>
      </c>
      <c r="S1966" s="259"/>
      <c r="T1966" s="289" t="s">
        <v>55</v>
      </c>
      <c r="U1966" s="290"/>
      <c r="V1966" s="291"/>
    </row>
    <row r="1967" spans="1:22">
      <c r="A1967" s="216" t="s">
        <v>533</v>
      </c>
      <c r="B1967" s="312">
        <v>1040401000</v>
      </c>
      <c r="C1967" s="237" t="s">
        <v>631</v>
      </c>
      <c r="D1967" s="224"/>
      <c r="E1967" s="220" t="s">
        <v>1395</v>
      </c>
      <c r="F1967" s="221" t="s">
        <v>1396</v>
      </c>
      <c r="G1967" s="222" t="str">
        <f t="shared" si="30"/>
        <v>Stamp Pad Ink, Stamp Pad Ink, violet, 50ml.</v>
      </c>
      <c r="H1967" s="223"/>
      <c r="I1967" s="253">
        <v>1</v>
      </c>
      <c r="J1967" s="254" t="s">
        <v>91</v>
      </c>
      <c r="K1967" s="261">
        <v>26</v>
      </c>
      <c r="L1967" s="256">
        <f>Table260616263656667686970717273747577787980818283757_34[[#This Row],[unit Price]]*Table260616263656667686970717273747577787980818283757_34[[#This Row],[TOTAL QUANTITY
(2021 Proposal)]]</f>
        <v>26</v>
      </c>
      <c r="M1967" s="257">
        <v>1</v>
      </c>
      <c r="N1967" s="258">
        <v>26</v>
      </c>
      <c r="O1967" s="259"/>
      <c r="P1967" s="260" t="s">
        <v>55</v>
      </c>
      <c r="Q1967" s="288"/>
      <c r="R1967" s="258" t="s">
        <v>55</v>
      </c>
      <c r="S1967" s="259"/>
      <c r="T1967" s="289" t="s">
        <v>55</v>
      </c>
      <c r="U1967" s="290"/>
      <c r="V1967" s="291"/>
    </row>
    <row r="1968" spans="1:22">
      <c r="A1968" s="216" t="s">
        <v>522</v>
      </c>
      <c r="B1968" s="312">
        <v>1040401000</v>
      </c>
      <c r="C1968" s="237" t="s">
        <v>631</v>
      </c>
      <c r="D1968" s="224"/>
      <c r="E1968" s="220" t="s">
        <v>1395</v>
      </c>
      <c r="F1968" s="221" t="s">
        <v>1396</v>
      </c>
      <c r="G1968" s="222" t="str">
        <f t="shared" si="30"/>
        <v>Stamp Pad Ink, Stamp Pad Ink, violet, 50ml.</v>
      </c>
      <c r="H1968" s="223"/>
      <c r="I1968" s="253">
        <v>1</v>
      </c>
      <c r="J1968" s="254" t="s">
        <v>91</v>
      </c>
      <c r="K1968" s="261">
        <v>26</v>
      </c>
      <c r="L1968" s="256">
        <f>Table260616263656667686970717273747577787980818283757_34[[#This Row],[unit Price]]*Table260616263656667686970717273747577787980818283757_34[[#This Row],[TOTAL QUANTITY
(2021 Proposal)]]</f>
        <v>26</v>
      </c>
      <c r="M1968" s="257">
        <v>1</v>
      </c>
      <c r="N1968" s="258">
        <v>26</v>
      </c>
      <c r="O1968" s="259"/>
      <c r="P1968" s="260" t="s">
        <v>55</v>
      </c>
      <c r="Q1968" s="288"/>
      <c r="R1968" s="258" t="s">
        <v>55</v>
      </c>
      <c r="S1968" s="259"/>
      <c r="T1968" s="289" t="s">
        <v>55</v>
      </c>
      <c r="U1968" s="290"/>
      <c r="V1968" s="291"/>
    </row>
    <row r="1969" spans="1:22">
      <c r="A1969" s="216" t="s">
        <v>68</v>
      </c>
      <c r="B1969" s="312">
        <v>1040401000</v>
      </c>
      <c r="C1969" s="237" t="s">
        <v>631</v>
      </c>
      <c r="D1969" s="224"/>
      <c r="E1969" s="220" t="s">
        <v>1395</v>
      </c>
      <c r="F1969" s="221" t="s">
        <v>1396</v>
      </c>
      <c r="G1969" s="222" t="str">
        <f t="shared" si="30"/>
        <v>Stamp Pad Ink, Stamp Pad Ink, violet, 50ml.</v>
      </c>
      <c r="H1969" s="223"/>
      <c r="I1969" s="253">
        <v>2</v>
      </c>
      <c r="J1969" s="254" t="s">
        <v>91</v>
      </c>
      <c r="K1969" s="261">
        <v>26</v>
      </c>
      <c r="L1969" s="256">
        <f>Table260616263656667686970717273747577787980818283757_34[[#This Row],[unit Price]]*Table260616263656667686970717273747577787980818283757_34[[#This Row],[TOTAL QUANTITY
(2021 Proposal)]]</f>
        <v>52</v>
      </c>
      <c r="M1969" s="257">
        <v>2</v>
      </c>
      <c r="N1969" s="258">
        <v>52</v>
      </c>
      <c r="O1969" s="259"/>
      <c r="P1969" s="260" t="s">
        <v>55</v>
      </c>
      <c r="Q1969" s="288"/>
      <c r="R1969" s="258" t="s">
        <v>55</v>
      </c>
      <c r="S1969" s="259"/>
      <c r="T1969" s="289" t="s">
        <v>55</v>
      </c>
      <c r="U1969" s="290"/>
      <c r="V1969" s="291"/>
    </row>
    <row r="1970" spans="1:22">
      <c r="A1970" s="216" t="s">
        <v>69</v>
      </c>
      <c r="B1970" s="312">
        <v>1040401000</v>
      </c>
      <c r="C1970" s="237" t="s">
        <v>631</v>
      </c>
      <c r="D1970" s="224"/>
      <c r="E1970" s="220" t="s">
        <v>1395</v>
      </c>
      <c r="F1970" s="221" t="s">
        <v>1396</v>
      </c>
      <c r="G1970" s="222" t="str">
        <f t="shared" si="30"/>
        <v>Stamp Pad Ink, Stamp Pad Ink, violet, 50ml.</v>
      </c>
      <c r="H1970" s="223"/>
      <c r="I1970" s="253">
        <v>1</v>
      </c>
      <c r="J1970" s="254" t="s">
        <v>91</v>
      </c>
      <c r="K1970" s="261">
        <v>26</v>
      </c>
      <c r="L1970" s="256">
        <f>Table260616263656667686970717273747577787980818283757_34[[#This Row],[unit Price]]*Table260616263656667686970717273747577787980818283757_34[[#This Row],[TOTAL QUANTITY
(2021 Proposal)]]</f>
        <v>26</v>
      </c>
      <c r="M1970" s="257">
        <v>1</v>
      </c>
      <c r="N1970" s="258">
        <v>26</v>
      </c>
      <c r="O1970" s="259"/>
      <c r="P1970" s="260" t="s">
        <v>55</v>
      </c>
      <c r="Q1970" s="288"/>
      <c r="R1970" s="258" t="s">
        <v>55</v>
      </c>
      <c r="S1970" s="259"/>
      <c r="T1970" s="289" t="s">
        <v>55</v>
      </c>
      <c r="U1970" s="290"/>
      <c r="V1970" s="291"/>
    </row>
    <row r="1971" spans="1:22">
      <c r="A1971" s="216" t="s">
        <v>70</v>
      </c>
      <c r="B1971" s="312">
        <v>1040401000</v>
      </c>
      <c r="C1971" s="237" t="s">
        <v>631</v>
      </c>
      <c r="D1971" s="224"/>
      <c r="E1971" s="220" t="s">
        <v>1395</v>
      </c>
      <c r="F1971" s="221" t="s">
        <v>1396</v>
      </c>
      <c r="G1971" s="222" t="str">
        <f t="shared" si="30"/>
        <v>Stamp Pad Ink, Stamp Pad Ink, violet, 50ml.</v>
      </c>
      <c r="H1971" s="223"/>
      <c r="I1971" s="253">
        <v>1</v>
      </c>
      <c r="J1971" s="254" t="s">
        <v>91</v>
      </c>
      <c r="K1971" s="261">
        <v>26</v>
      </c>
      <c r="L1971" s="256">
        <f>Table260616263656667686970717273747577787980818283757_34[[#This Row],[unit Price]]*Table260616263656667686970717273747577787980818283757_34[[#This Row],[TOTAL QUANTITY
(2021 Proposal)]]</f>
        <v>26</v>
      </c>
      <c r="M1971" s="257">
        <v>1</v>
      </c>
      <c r="N1971" s="258">
        <v>26</v>
      </c>
      <c r="O1971" s="259"/>
      <c r="P1971" s="260" t="s">
        <v>55</v>
      </c>
      <c r="Q1971" s="288"/>
      <c r="R1971" s="258" t="s">
        <v>55</v>
      </c>
      <c r="S1971" s="259"/>
      <c r="T1971" s="289" t="s">
        <v>55</v>
      </c>
      <c r="U1971" s="290"/>
      <c r="V1971" s="291"/>
    </row>
    <row r="1972" spans="1:22">
      <c r="A1972" s="216" t="s">
        <v>71</v>
      </c>
      <c r="B1972" s="312">
        <v>1040401000</v>
      </c>
      <c r="C1972" s="237" t="s">
        <v>631</v>
      </c>
      <c r="D1972" s="224"/>
      <c r="E1972" s="220" t="s">
        <v>1395</v>
      </c>
      <c r="F1972" s="221" t="s">
        <v>1396</v>
      </c>
      <c r="G1972" s="222" t="str">
        <f t="shared" si="30"/>
        <v>Stamp Pad Ink, Stamp Pad Ink, violet, 50ml.</v>
      </c>
      <c r="H1972" s="223"/>
      <c r="I1972" s="253">
        <v>2</v>
      </c>
      <c r="J1972" s="254" t="s">
        <v>91</v>
      </c>
      <c r="K1972" s="261">
        <v>26</v>
      </c>
      <c r="L1972" s="256">
        <f>Table260616263656667686970717273747577787980818283757_34[[#This Row],[unit Price]]*Table260616263656667686970717273747577787980818283757_34[[#This Row],[TOTAL QUANTITY
(2021 Proposal)]]</f>
        <v>52</v>
      </c>
      <c r="M1972" s="257">
        <v>1</v>
      </c>
      <c r="N1972" s="258">
        <v>26</v>
      </c>
      <c r="O1972" s="259"/>
      <c r="P1972" s="260" t="s">
        <v>55</v>
      </c>
      <c r="Q1972" s="288">
        <v>1</v>
      </c>
      <c r="R1972" s="258">
        <v>26</v>
      </c>
      <c r="S1972" s="259"/>
      <c r="T1972" s="289" t="s">
        <v>55</v>
      </c>
      <c r="U1972" s="290"/>
      <c r="V1972" s="291"/>
    </row>
    <row r="1973" spans="1:22">
      <c r="A1973" s="216" t="s">
        <v>33</v>
      </c>
      <c r="B1973" s="312">
        <v>1040401000</v>
      </c>
      <c r="C1973" s="237" t="s">
        <v>631</v>
      </c>
      <c r="D1973" s="224"/>
      <c r="E1973" s="220" t="s">
        <v>1395</v>
      </c>
      <c r="F1973" s="221" t="s">
        <v>1396</v>
      </c>
      <c r="G1973" s="222" t="str">
        <f t="shared" si="30"/>
        <v>Stamp Pad Ink, Stamp Pad Ink, violet, 50ml.</v>
      </c>
      <c r="H1973" s="223"/>
      <c r="I1973" s="253">
        <v>2</v>
      </c>
      <c r="J1973" s="254" t="s">
        <v>91</v>
      </c>
      <c r="K1973" s="261">
        <v>26</v>
      </c>
      <c r="L1973" s="256">
        <f>Table260616263656667686970717273747577787980818283757_34[[#This Row],[unit Price]]*Table260616263656667686970717273747577787980818283757_34[[#This Row],[TOTAL QUANTITY
(2021 Proposal)]]</f>
        <v>52</v>
      </c>
      <c r="M1973" s="257">
        <v>2</v>
      </c>
      <c r="N1973" s="258">
        <v>52</v>
      </c>
      <c r="O1973" s="259"/>
      <c r="P1973" s="260" t="s">
        <v>55</v>
      </c>
      <c r="Q1973" s="288"/>
      <c r="R1973" s="258" t="s">
        <v>55</v>
      </c>
      <c r="S1973" s="259"/>
      <c r="T1973" s="289" t="s">
        <v>55</v>
      </c>
      <c r="U1973" s="290"/>
      <c r="V1973" s="291"/>
    </row>
    <row r="1974" spans="1:22" ht="24">
      <c r="A1974" s="216" t="s">
        <v>56</v>
      </c>
      <c r="B1974" s="312">
        <v>1040401000</v>
      </c>
      <c r="C1974" s="237" t="s">
        <v>631</v>
      </c>
      <c r="D1974" s="224"/>
      <c r="E1974" s="220" t="s">
        <v>1397</v>
      </c>
      <c r="F1974" s="221" t="s">
        <v>1398</v>
      </c>
      <c r="G1974" s="222" t="str">
        <f t="shared" si="30"/>
        <v>Stamping Dater , Stamping Dater/Name , self-inking stamp, mechanical</v>
      </c>
      <c r="H1974" s="223"/>
      <c r="I1974" s="253">
        <v>1</v>
      </c>
      <c r="J1974" s="254" t="s">
        <v>44</v>
      </c>
      <c r="K1974" s="261">
        <v>453</v>
      </c>
      <c r="L1974" s="256">
        <f>Table260616263656667686970717273747577787980818283757_34[[#This Row],[unit Price]]*Table260616263656667686970717273747577787980818283757_34[[#This Row],[TOTAL QUANTITY
(2021 Proposal)]]</f>
        <v>453</v>
      </c>
      <c r="M1974" s="257">
        <v>1</v>
      </c>
      <c r="N1974" s="258">
        <v>453</v>
      </c>
      <c r="O1974" s="259"/>
      <c r="P1974" s="260" t="s">
        <v>55</v>
      </c>
      <c r="Q1974" s="288"/>
      <c r="R1974" s="258" t="s">
        <v>55</v>
      </c>
      <c r="S1974" s="259"/>
      <c r="T1974" s="289" t="s">
        <v>55</v>
      </c>
      <c r="U1974" s="290"/>
      <c r="V1974" s="291"/>
    </row>
    <row r="1975" spans="1:22" ht="24">
      <c r="A1975" s="216" t="s">
        <v>57</v>
      </c>
      <c r="B1975" s="312">
        <v>1040401000</v>
      </c>
      <c r="C1975" s="237" t="s">
        <v>631</v>
      </c>
      <c r="D1975" s="224"/>
      <c r="E1975" s="220" t="s">
        <v>1397</v>
      </c>
      <c r="F1975" s="221" t="s">
        <v>1398</v>
      </c>
      <c r="G1975" s="222" t="str">
        <f t="shared" si="30"/>
        <v>Stamping Dater , Stamping Dater/Name , self-inking stamp, mechanical</v>
      </c>
      <c r="H1975" s="223">
        <v>0</v>
      </c>
      <c r="I1975" s="253">
        <v>2</v>
      </c>
      <c r="J1975" s="254" t="s">
        <v>44</v>
      </c>
      <c r="K1975" s="261">
        <v>453</v>
      </c>
      <c r="L1975" s="256">
        <f>Table260616263656667686970717273747577787980818283757_34[[#This Row],[unit Price]]*Table260616263656667686970717273747577787980818283757_34[[#This Row],[TOTAL QUANTITY
(2021 Proposal)]]</f>
        <v>906</v>
      </c>
      <c r="M1975" s="257">
        <v>1</v>
      </c>
      <c r="N1975" s="258">
        <v>453</v>
      </c>
      <c r="O1975" s="259"/>
      <c r="P1975" s="260" t="s">
        <v>55</v>
      </c>
      <c r="Q1975" s="288">
        <v>1</v>
      </c>
      <c r="R1975" s="258">
        <v>453</v>
      </c>
      <c r="S1975" s="259"/>
      <c r="T1975" s="289" t="s">
        <v>55</v>
      </c>
      <c r="U1975" s="290"/>
      <c r="V1975" s="291"/>
    </row>
    <row r="1976" spans="1:22" ht="24">
      <c r="A1976" s="216" t="s">
        <v>61</v>
      </c>
      <c r="B1976" s="312">
        <v>1040401000</v>
      </c>
      <c r="C1976" s="237" t="s">
        <v>631</v>
      </c>
      <c r="D1976" s="224"/>
      <c r="E1976" s="220" t="s">
        <v>1397</v>
      </c>
      <c r="F1976" s="221" t="s">
        <v>1398</v>
      </c>
      <c r="G1976" s="222" t="str">
        <f t="shared" si="30"/>
        <v>Stamping Dater , Stamping Dater/Name , self-inking stamp, mechanical</v>
      </c>
      <c r="H1976" s="223"/>
      <c r="I1976" s="253">
        <v>1</v>
      </c>
      <c r="J1976" s="262" t="s">
        <v>44</v>
      </c>
      <c r="K1976" s="263">
        <v>453</v>
      </c>
      <c r="L1976" s="256">
        <f>Table260616263656667686970717273747577787980818283757_34[[#This Row],[unit Price]]*Table260616263656667686970717273747577787980818283757_34[[#This Row],[TOTAL QUANTITY
(2021 Proposal)]]</f>
        <v>453</v>
      </c>
      <c r="M1976" s="266">
        <v>1</v>
      </c>
      <c r="N1976" s="258">
        <v>453</v>
      </c>
      <c r="O1976" s="267"/>
      <c r="P1976" s="260" t="s">
        <v>55</v>
      </c>
      <c r="Q1976" s="294"/>
      <c r="R1976" s="258" t="s">
        <v>55</v>
      </c>
      <c r="S1976" s="309"/>
      <c r="T1976" s="289" t="s">
        <v>55</v>
      </c>
      <c r="U1976" s="290"/>
      <c r="V1976" s="291"/>
    </row>
    <row r="1977" spans="1:22" ht="24">
      <c r="A1977" s="216" t="s">
        <v>69</v>
      </c>
      <c r="B1977" s="312">
        <v>1040401000</v>
      </c>
      <c r="C1977" s="237" t="s">
        <v>631</v>
      </c>
      <c r="D1977" s="224"/>
      <c r="E1977" s="220" t="s">
        <v>1397</v>
      </c>
      <c r="F1977" s="221" t="s">
        <v>1398</v>
      </c>
      <c r="G1977" s="222" t="str">
        <f t="shared" si="30"/>
        <v>Stamping Dater , Stamping Dater/Name , self-inking stamp, mechanical</v>
      </c>
      <c r="H1977" s="223"/>
      <c r="I1977" s="253">
        <v>3</v>
      </c>
      <c r="J1977" s="254" t="s">
        <v>44</v>
      </c>
      <c r="K1977" s="261">
        <v>453</v>
      </c>
      <c r="L1977" s="256">
        <f>Table260616263656667686970717273747577787980818283757_34[[#This Row],[unit Price]]*Table260616263656667686970717273747577787980818283757_34[[#This Row],[TOTAL QUANTITY
(2021 Proposal)]]</f>
        <v>1359</v>
      </c>
      <c r="M1977" s="257">
        <v>3</v>
      </c>
      <c r="N1977" s="258">
        <v>1359</v>
      </c>
      <c r="O1977" s="259"/>
      <c r="P1977" s="260" t="s">
        <v>55</v>
      </c>
      <c r="Q1977" s="288"/>
      <c r="R1977" s="258" t="s">
        <v>55</v>
      </c>
      <c r="S1977" s="259"/>
      <c r="T1977" s="289" t="s">
        <v>55</v>
      </c>
      <c r="U1977" s="290"/>
      <c r="V1977" s="291"/>
    </row>
    <row r="1978" spans="1:22" ht="24">
      <c r="A1978" s="216" t="s">
        <v>33</v>
      </c>
      <c r="B1978" s="312">
        <v>1040401000</v>
      </c>
      <c r="C1978" s="237" t="s">
        <v>631</v>
      </c>
      <c r="D1978" s="224"/>
      <c r="E1978" s="220" t="s">
        <v>1397</v>
      </c>
      <c r="F1978" s="221" t="s">
        <v>1398</v>
      </c>
      <c r="G1978" s="222" t="str">
        <f t="shared" si="30"/>
        <v>Stamping Dater , Stamping Dater/Name , self-inking stamp, mechanical</v>
      </c>
      <c r="H1978" s="223"/>
      <c r="I1978" s="253">
        <v>1</v>
      </c>
      <c r="J1978" s="254" t="s">
        <v>44</v>
      </c>
      <c r="K1978" s="261">
        <v>453</v>
      </c>
      <c r="L1978" s="256">
        <f>Table260616263656667686970717273747577787980818283757_34[[#This Row],[unit Price]]*Table260616263656667686970717273747577787980818283757_34[[#This Row],[TOTAL QUANTITY
(2021 Proposal)]]</f>
        <v>453</v>
      </c>
      <c r="M1978" s="257">
        <v>1</v>
      </c>
      <c r="N1978" s="258">
        <v>453</v>
      </c>
      <c r="O1978" s="259"/>
      <c r="P1978" s="260" t="s">
        <v>55</v>
      </c>
      <c r="Q1978" s="288"/>
      <c r="R1978" s="258" t="s">
        <v>55</v>
      </c>
      <c r="S1978" s="259"/>
      <c r="T1978" s="289" t="s">
        <v>55</v>
      </c>
      <c r="U1978" s="290"/>
      <c r="V1978" s="291"/>
    </row>
    <row r="1979" spans="1:22">
      <c r="A1979" s="216" t="s">
        <v>56</v>
      </c>
      <c r="B1979" s="312">
        <v>1040401000</v>
      </c>
      <c r="C1979" s="237" t="s">
        <v>631</v>
      </c>
      <c r="D1979" s="224"/>
      <c r="E1979" s="220" t="s">
        <v>1399</v>
      </c>
      <c r="F1979" s="221" t="s">
        <v>1400</v>
      </c>
      <c r="G1979" s="222" t="str">
        <f t="shared" si="30"/>
        <v>Staple wire, Staple wire, # 35</v>
      </c>
      <c r="H1979" s="223"/>
      <c r="I1979" s="253">
        <v>4</v>
      </c>
      <c r="J1979" s="254" t="s">
        <v>627</v>
      </c>
      <c r="K1979" s="261">
        <v>40</v>
      </c>
      <c r="L1979" s="256">
        <f>Table260616263656667686970717273747577787980818283757_34[[#This Row],[unit Price]]*Table260616263656667686970717273747577787980818283757_34[[#This Row],[TOTAL QUANTITY
(2021 Proposal)]]</f>
        <v>160</v>
      </c>
      <c r="M1979" s="257">
        <v>1</v>
      </c>
      <c r="N1979" s="258">
        <v>40</v>
      </c>
      <c r="O1979" s="259">
        <v>1</v>
      </c>
      <c r="P1979" s="260">
        <v>40</v>
      </c>
      <c r="Q1979" s="288">
        <v>1</v>
      </c>
      <c r="R1979" s="258">
        <v>40</v>
      </c>
      <c r="S1979" s="259">
        <v>1</v>
      </c>
      <c r="T1979" s="289">
        <v>40</v>
      </c>
      <c r="U1979" s="290"/>
      <c r="V1979" s="291"/>
    </row>
    <row r="1980" spans="1:22">
      <c r="A1980" s="216" t="s">
        <v>57</v>
      </c>
      <c r="B1980" s="312">
        <v>1040401000</v>
      </c>
      <c r="C1980" s="237" t="s">
        <v>631</v>
      </c>
      <c r="D1980" s="224"/>
      <c r="E1980" s="220" t="s">
        <v>1399</v>
      </c>
      <c r="F1980" s="221" t="s">
        <v>1400</v>
      </c>
      <c r="G1980" s="222" t="str">
        <f t="shared" si="30"/>
        <v>Staple wire, Staple wire, # 35</v>
      </c>
      <c r="H1980" s="223">
        <v>3</v>
      </c>
      <c r="I1980" s="253">
        <v>6</v>
      </c>
      <c r="J1980" s="254" t="s">
        <v>627</v>
      </c>
      <c r="K1980" s="261">
        <v>40</v>
      </c>
      <c r="L1980" s="256">
        <f>Table260616263656667686970717273747577787980818283757_34[[#This Row],[unit Price]]*Table260616263656667686970717273747577787980818283757_34[[#This Row],[TOTAL QUANTITY
(2021 Proposal)]]</f>
        <v>240</v>
      </c>
      <c r="M1980" s="257">
        <v>3</v>
      </c>
      <c r="N1980" s="258">
        <v>120</v>
      </c>
      <c r="O1980" s="259"/>
      <c r="P1980" s="260" t="s">
        <v>55</v>
      </c>
      <c r="Q1980" s="288">
        <v>3</v>
      </c>
      <c r="R1980" s="258">
        <v>120</v>
      </c>
      <c r="S1980" s="259"/>
      <c r="T1980" s="289" t="s">
        <v>55</v>
      </c>
      <c r="U1980" s="290"/>
      <c r="V1980" s="291"/>
    </row>
    <row r="1981" spans="1:22">
      <c r="A1981" s="216" t="s">
        <v>58</v>
      </c>
      <c r="B1981" s="312">
        <v>1040401000</v>
      </c>
      <c r="C1981" s="237" t="s">
        <v>631</v>
      </c>
      <c r="D1981" s="224"/>
      <c r="E1981" s="220" t="s">
        <v>1399</v>
      </c>
      <c r="F1981" s="221" t="s">
        <v>1400</v>
      </c>
      <c r="G1981" s="222" t="str">
        <f t="shared" si="30"/>
        <v>Staple wire, Staple wire, # 35</v>
      </c>
      <c r="H1981" s="223"/>
      <c r="I1981" s="253">
        <v>10</v>
      </c>
      <c r="J1981" s="254" t="s">
        <v>627</v>
      </c>
      <c r="K1981" s="261">
        <v>40</v>
      </c>
      <c r="L1981" s="256">
        <f>Table260616263656667686970717273747577787980818283757_34[[#This Row],[unit Price]]*Table260616263656667686970717273747577787980818283757_34[[#This Row],[TOTAL QUANTITY
(2021 Proposal)]]</f>
        <v>400</v>
      </c>
      <c r="M1981" s="257">
        <v>6</v>
      </c>
      <c r="N1981" s="258">
        <v>120</v>
      </c>
      <c r="O1981" s="259"/>
      <c r="P1981" s="260" t="s">
        <v>55</v>
      </c>
      <c r="Q1981" s="288">
        <v>4</v>
      </c>
      <c r="R1981" s="258">
        <v>80</v>
      </c>
      <c r="S1981" s="259"/>
      <c r="T1981" s="289" t="s">
        <v>55</v>
      </c>
      <c r="U1981" s="290"/>
      <c r="V1981" s="291"/>
    </row>
    <row r="1982" spans="1:22">
      <c r="A1982" s="216" t="s">
        <v>510</v>
      </c>
      <c r="B1982" s="312">
        <v>1040401000</v>
      </c>
      <c r="C1982" s="237" t="s">
        <v>631</v>
      </c>
      <c r="D1982" s="224"/>
      <c r="E1982" s="220" t="s">
        <v>1399</v>
      </c>
      <c r="F1982" s="221" t="s">
        <v>1400</v>
      </c>
      <c r="G1982" s="222" t="str">
        <f t="shared" si="30"/>
        <v>Staple wire, Staple wire, # 35</v>
      </c>
      <c r="H1982" s="223"/>
      <c r="I1982" s="253">
        <v>16</v>
      </c>
      <c r="J1982" s="254" t="s">
        <v>627</v>
      </c>
      <c r="K1982" s="261">
        <v>40</v>
      </c>
      <c r="L1982" s="256">
        <f>Table260616263656667686970717273747577787980818283757_34[[#This Row],[unit Price]]*Table260616263656667686970717273747577787980818283757_34[[#This Row],[TOTAL QUANTITY
(2021 Proposal)]]</f>
        <v>640</v>
      </c>
      <c r="M1982" s="257">
        <v>4</v>
      </c>
      <c r="N1982" s="258">
        <v>160</v>
      </c>
      <c r="O1982" s="259">
        <v>4</v>
      </c>
      <c r="P1982" s="260">
        <v>160</v>
      </c>
      <c r="Q1982" s="288">
        <v>4</v>
      </c>
      <c r="R1982" s="258">
        <v>160</v>
      </c>
      <c r="S1982" s="259">
        <v>4</v>
      </c>
      <c r="T1982" s="289">
        <v>160</v>
      </c>
      <c r="U1982" s="290"/>
      <c r="V1982" s="291"/>
    </row>
    <row r="1983" spans="1:22">
      <c r="A1983" s="216" t="s">
        <v>59</v>
      </c>
      <c r="B1983" s="312">
        <v>1040401000</v>
      </c>
      <c r="C1983" s="237" t="s">
        <v>631</v>
      </c>
      <c r="D1983" s="224"/>
      <c r="E1983" s="220" t="s">
        <v>1399</v>
      </c>
      <c r="F1983" s="221" t="s">
        <v>1400</v>
      </c>
      <c r="G1983" s="222" t="str">
        <f t="shared" si="30"/>
        <v>Staple wire, Staple wire, # 35</v>
      </c>
      <c r="H1983" s="223"/>
      <c r="I1983" s="253">
        <v>2</v>
      </c>
      <c r="J1983" s="262" t="s">
        <v>627</v>
      </c>
      <c r="K1983" s="263">
        <v>40</v>
      </c>
      <c r="L1983" s="256">
        <f>Table260616263656667686970717273747577787980818283757_34[[#This Row],[unit Price]]*Table260616263656667686970717273747577787980818283757_34[[#This Row],[TOTAL QUANTITY
(2021 Proposal)]]</f>
        <v>80</v>
      </c>
      <c r="M1983" s="264">
        <v>1</v>
      </c>
      <c r="N1983" s="258">
        <v>40</v>
      </c>
      <c r="O1983" s="265">
        <v>1</v>
      </c>
      <c r="P1983" s="260">
        <v>40</v>
      </c>
      <c r="Q1983" s="292"/>
      <c r="R1983" s="258" t="s">
        <v>55</v>
      </c>
      <c r="S1983" s="293"/>
      <c r="T1983" s="289" t="s">
        <v>55</v>
      </c>
      <c r="U1983" s="290"/>
      <c r="V1983" s="291"/>
    </row>
    <row r="1984" spans="1:22">
      <c r="A1984" s="216" t="s">
        <v>61</v>
      </c>
      <c r="B1984" s="312">
        <v>1040401000</v>
      </c>
      <c r="C1984" s="237" t="s">
        <v>631</v>
      </c>
      <c r="D1984" s="224"/>
      <c r="E1984" s="220" t="s">
        <v>1399</v>
      </c>
      <c r="F1984" s="221" t="s">
        <v>1400</v>
      </c>
      <c r="G1984" s="222" t="str">
        <f t="shared" si="30"/>
        <v>Staple wire, Staple wire, # 35</v>
      </c>
      <c r="H1984" s="223"/>
      <c r="I1984" s="253">
        <v>2</v>
      </c>
      <c r="J1984" s="262" t="s">
        <v>627</v>
      </c>
      <c r="K1984" s="263">
        <v>40</v>
      </c>
      <c r="L1984" s="256">
        <f>Table260616263656667686970717273747577787980818283757_34[[#This Row],[unit Price]]*Table260616263656667686970717273747577787980818283757_34[[#This Row],[TOTAL QUANTITY
(2021 Proposal)]]</f>
        <v>80</v>
      </c>
      <c r="M1984" s="266">
        <v>1</v>
      </c>
      <c r="N1984" s="258">
        <v>40</v>
      </c>
      <c r="O1984" s="267">
        <v>1</v>
      </c>
      <c r="P1984" s="260">
        <v>40</v>
      </c>
      <c r="Q1984" s="294"/>
      <c r="R1984" s="258" t="s">
        <v>55</v>
      </c>
      <c r="S1984" s="309"/>
      <c r="T1984" s="289" t="s">
        <v>55</v>
      </c>
      <c r="U1984" s="290"/>
      <c r="V1984" s="291"/>
    </row>
    <row r="1985" spans="1:22">
      <c r="A1985" s="216" t="s">
        <v>63</v>
      </c>
      <c r="B1985" s="312">
        <v>1040401000</v>
      </c>
      <c r="C1985" s="237" t="s">
        <v>631</v>
      </c>
      <c r="D1985" s="224"/>
      <c r="E1985" s="220" t="s">
        <v>1399</v>
      </c>
      <c r="F1985" s="221" t="s">
        <v>1400</v>
      </c>
      <c r="G1985" s="222" t="str">
        <f t="shared" si="30"/>
        <v>Staple wire, Staple wire, # 35</v>
      </c>
      <c r="H1985" s="227"/>
      <c r="I1985" s="268">
        <v>20</v>
      </c>
      <c r="J1985" s="269" t="s">
        <v>627</v>
      </c>
      <c r="K1985" s="270">
        <v>40</v>
      </c>
      <c r="L1985" s="256">
        <f>Table260616263656667686970717273747577787980818283757_34[[#This Row],[unit Price]]*Table260616263656667686970717273747577787980818283757_34[[#This Row],[TOTAL QUANTITY
(2021 Proposal)]]</f>
        <v>800</v>
      </c>
      <c r="M1985" s="271">
        <v>5</v>
      </c>
      <c r="N1985" s="258">
        <v>200</v>
      </c>
      <c r="O1985" s="272">
        <v>5</v>
      </c>
      <c r="P1985" s="260">
        <v>200</v>
      </c>
      <c r="Q1985" s="296">
        <v>5</v>
      </c>
      <c r="R1985" s="258">
        <v>200</v>
      </c>
      <c r="S1985" s="272">
        <v>5</v>
      </c>
      <c r="T1985" s="289">
        <v>200</v>
      </c>
      <c r="U1985" s="290"/>
      <c r="V1985" s="291"/>
    </row>
    <row r="1986" spans="1:22">
      <c r="A1986" s="216" t="s">
        <v>64</v>
      </c>
      <c r="B1986" s="312">
        <v>1040401000</v>
      </c>
      <c r="C1986" s="237" t="s">
        <v>631</v>
      </c>
      <c r="D1986" s="224"/>
      <c r="E1986" s="220" t="s">
        <v>1399</v>
      </c>
      <c r="F1986" s="221" t="s">
        <v>1400</v>
      </c>
      <c r="G1986" s="222" t="str">
        <f t="shared" si="30"/>
        <v>Staple wire, Staple wire, # 35</v>
      </c>
      <c r="H1986" s="223"/>
      <c r="I1986" s="253">
        <v>2</v>
      </c>
      <c r="J1986" s="262" t="s">
        <v>627</v>
      </c>
      <c r="K1986" s="263">
        <v>40</v>
      </c>
      <c r="L1986" s="256">
        <f>Table260616263656667686970717273747577787980818283757_34[[#This Row],[unit Price]]*Table260616263656667686970717273747577787980818283757_34[[#This Row],[TOTAL QUANTITY
(2021 Proposal)]]</f>
        <v>80</v>
      </c>
      <c r="M1986" s="257">
        <v>1</v>
      </c>
      <c r="N1986" s="258">
        <v>40</v>
      </c>
      <c r="O1986" s="259"/>
      <c r="P1986" s="260" t="s">
        <v>55</v>
      </c>
      <c r="Q1986" s="288">
        <v>1</v>
      </c>
      <c r="R1986" s="258">
        <v>40</v>
      </c>
      <c r="S1986" s="259"/>
      <c r="T1986" s="289" t="s">
        <v>55</v>
      </c>
      <c r="U1986" s="290"/>
      <c r="V1986" s="291"/>
    </row>
    <row r="1987" spans="1:22">
      <c r="A1987" s="216" t="s">
        <v>65</v>
      </c>
      <c r="B1987" s="312">
        <v>1040401000</v>
      </c>
      <c r="C1987" s="237" t="s">
        <v>631</v>
      </c>
      <c r="D1987" s="224"/>
      <c r="E1987" s="220" t="s">
        <v>1399</v>
      </c>
      <c r="F1987" s="221" t="s">
        <v>1400</v>
      </c>
      <c r="G1987" s="222" t="str">
        <f t="shared" si="30"/>
        <v>Staple wire, Staple wire, # 35</v>
      </c>
      <c r="H1987" s="223"/>
      <c r="I1987" s="253">
        <v>4</v>
      </c>
      <c r="J1987" s="254" t="s">
        <v>627</v>
      </c>
      <c r="K1987" s="261">
        <v>40</v>
      </c>
      <c r="L1987" s="256">
        <f>Table260616263656667686970717273747577787980818283757_34[[#This Row],[unit Price]]*Table260616263656667686970717273747577787980818283757_34[[#This Row],[TOTAL QUANTITY
(2021 Proposal)]]</f>
        <v>160</v>
      </c>
      <c r="M1987" s="257">
        <v>2</v>
      </c>
      <c r="N1987" s="258">
        <v>80</v>
      </c>
      <c r="O1987" s="259">
        <v>2</v>
      </c>
      <c r="P1987" s="260">
        <v>80</v>
      </c>
      <c r="Q1987" s="288"/>
      <c r="R1987" s="258" t="s">
        <v>55</v>
      </c>
      <c r="S1987" s="259"/>
      <c r="T1987" s="289" t="s">
        <v>55</v>
      </c>
      <c r="U1987" s="290"/>
      <c r="V1987" s="291"/>
    </row>
    <row r="1988" spans="1:22">
      <c r="A1988" s="216" t="s">
        <v>66</v>
      </c>
      <c r="B1988" s="312">
        <v>1040401000</v>
      </c>
      <c r="C1988" s="237" t="s">
        <v>631</v>
      </c>
      <c r="D1988" s="224"/>
      <c r="E1988" s="220" t="s">
        <v>1399</v>
      </c>
      <c r="F1988" s="221" t="s">
        <v>1400</v>
      </c>
      <c r="G1988" s="222" t="str">
        <f t="shared" si="30"/>
        <v>Staple wire, Staple wire, # 35</v>
      </c>
      <c r="H1988" s="223">
        <v>1</v>
      </c>
      <c r="I1988" s="253">
        <v>1</v>
      </c>
      <c r="J1988" s="254" t="s">
        <v>627</v>
      </c>
      <c r="K1988" s="261">
        <v>40</v>
      </c>
      <c r="L1988" s="256">
        <f>Table260616263656667686970717273747577787980818283757_34[[#This Row],[unit Price]]*Table260616263656667686970717273747577787980818283757_34[[#This Row],[TOTAL QUANTITY
(2021 Proposal)]]</f>
        <v>40</v>
      </c>
      <c r="M1988" s="257">
        <v>1</v>
      </c>
      <c r="N1988" s="258">
        <v>40</v>
      </c>
      <c r="O1988" s="259"/>
      <c r="P1988" s="260" t="s">
        <v>55</v>
      </c>
      <c r="Q1988" s="288"/>
      <c r="R1988" s="258" t="s">
        <v>55</v>
      </c>
      <c r="S1988" s="259"/>
      <c r="T1988" s="289" t="s">
        <v>55</v>
      </c>
      <c r="U1988" s="290"/>
      <c r="V1988" s="291"/>
    </row>
    <row r="1989" spans="1:22">
      <c r="A1989" s="216" t="s">
        <v>514</v>
      </c>
      <c r="B1989" s="312">
        <v>1040401000</v>
      </c>
      <c r="C1989" s="237" t="s">
        <v>631</v>
      </c>
      <c r="D1989" s="224"/>
      <c r="E1989" s="220" t="s">
        <v>1399</v>
      </c>
      <c r="F1989" s="221" t="s">
        <v>1400</v>
      </c>
      <c r="G1989" s="222" t="str">
        <f t="shared" si="30"/>
        <v>Staple wire, Staple wire, # 35</v>
      </c>
      <c r="H1989" s="223"/>
      <c r="I1989" s="253">
        <v>12</v>
      </c>
      <c r="J1989" s="254" t="s">
        <v>627</v>
      </c>
      <c r="K1989" s="261">
        <v>40</v>
      </c>
      <c r="L1989" s="256">
        <f>Table260616263656667686970717273747577787980818283757_34[[#This Row],[unit Price]]*Table260616263656667686970717273747577787980818283757_34[[#This Row],[TOTAL QUANTITY
(2021 Proposal)]]</f>
        <v>480</v>
      </c>
      <c r="M1989" s="257">
        <v>3</v>
      </c>
      <c r="N1989" s="258">
        <v>120</v>
      </c>
      <c r="O1989" s="259">
        <v>3</v>
      </c>
      <c r="P1989" s="260">
        <v>120</v>
      </c>
      <c r="Q1989" s="288">
        <v>3</v>
      </c>
      <c r="R1989" s="258">
        <v>120</v>
      </c>
      <c r="S1989" s="259">
        <v>3</v>
      </c>
      <c r="T1989" s="289">
        <v>120</v>
      </c>
      <c r="U1989" s="290"/>
      <c r="V1989" s="291"/>
    </row>
    <row r="1990" spans="1:22">
      <c r="A1990" s="216" t="s">
        <v>533</v>
      </c>
      <c r="B1990" s="312">
        <v>1040401000</v>
      </c>
      <c r="C1990" s="237" t="s">
        <v>631</v>
      </c>
      <c r="D1990" s="224"/>
      <c r="E1990" s="220" t="s">
        <v>1399</v>
      </c>
      <c r="F1990" s="221" t="s">
        <v>1400</v>
      </c>
      <c r="G1990" s="222" t="str">
        <f t="shared" si="30"/>
        <v>Staple wire, Staple wire, # 35</v>
      </c>
      <c r="H1990" s="223"/>
      <c r="I1990" s="253">
        <v>8</v>
      </c>
      <c r="J1990" s="254" t="s">
        <v>627</v>
      </c>
      <c r="K1990" s="261">
        <v>40</v>
      </c>
      <c r="L1990" s="256">
        <f>Table260616263656667686970717273747577787980818283757_34[[#This Row],[unit Price]]*Table260616263656667686970717273747577787980818283757_34[[#This Row],[TOTAL QUANTITY
(2021 Proposal)]]</f>
        <v>320</v>
      </c>
      <c r="M1990" s="257">
        <v>2</v>
      </c>
      <c r="N1990" s="258">
        <v>80</v>
      </c>
      <c r="O1990" s="259">
        <v>2</v>
      </c>
      <c r="P1990" s="260">
        <v>80</v>
      </c>
      <c r="Q1990" s="288">
        <v>2</v>
      </c>
      <c r="R1990" s="258">
        <v>80</v>
      </c>
      <c r="S1990" s="259">
        <v>2</v>
      </c>
      <c r="T1990" s="289">
        <v>80</v>
      </c>
      <c r="U1990" s="290"/>
      <c r="V1990" s="291"/>
    </row>
    <row r="1991" spans="1:22">
      <c r="A1991" s="216" t="s">
        <v>522</v>
      </c>
      <c r="B1991" s="312">
        <v>1040401000</v>
      </c>
      <c r="C1991" s="237" t="s">
        <v>631</v>
      </c>
      <c r="D1991" s="224"/>
      <c r="E1991" s="220" t="s">
        <v>1399</v>
      </c>
      <c r="F1991" s="221" t="s">
        <v>1400</v>
      </c>
      <c r="G1991" s="222" t="str">
        <f t="shared" si="30"/>
        <v>Staple wire, Staple wire, # 35</v>
      </c>
      <c r="H1991" s="223"/>
      <c r="I1991" s="253">
        <v>5</v>
      </c>
      <c r="J1991" s="254" t="s">
        <v>627</v>
      </c>
      <c r="K1991" s="261">
        <v>40</v>
      </c>
      <c r="L1991" s="256">
        <f>Table260616263656667686970717273747577787980818283757_34[[#This Row],[unit Price]]*Table260616263656667686970717273747577787980818283757_34[[#This Row],[TOTAL QUANTITY
(2021 Proposal)]]</f>
        <v>200</v>
      </c>
      <c r="M1991" s="257">
        <v>2</v>
      </c>
      <c r="N1991" s="258">
        <v>80</v>
      </c>
      <c r="O1991" s="259">
        <v>1</v>
      </c>
      <c r="P1991" s="260">
        <v>40</v>
      </c>
      <c r="Q1991" s="288">
        <v>1</v>
      </c>
      <c r="R1991" s="258">
        <v>1</v>
      </c>
      <c r="S1991" s="259">
        <v>1</v>
      </c>
      <c r="T1991" s="289">
        <v>40</v>
      </c>
      <c r="U1991" s="290"/>
      <c r="V1991" s="291"/>
    </row>
    <row r="1992" spans="1:22">
      <c r="A1992" s="216" t="s">
        <v>68</v>
      </c>
      <c r="B1992" s="312">
        <v>1040401000</v>
      </c>
      <c r="C1992" s="237" t="s">
        <v>631</v>
      </c>
      <c r="D1992" s="224"/>
      <c r="E1992" s="220" t="s">
        <v>1399</v>
      </c>
      <c r="F1992" s="221" t="s">
        <v>1400</v>
      </c>
      <c r="G1992" s="222" t="str">
        <f t="shared" si="30"/>
        <v>Staple wire, Staple wire, # 35</v>
      </c>
      <c r="H1992" s="223"/>
      <c r="I1992" s="253">
        <v>5</v>
      </c>
      <c r="J1992" s="254" t="s">
        <v>627</v>
      </c>
      <c r="K1992" s="261">
        <v>40</v>
      </c>
      <c r="L1992" s="256">
        <f>Table260616263656667686970717273747577787980818283757_34[[#This Row],[unit Price]]*Table260616263656667686970717273747577787980818283757_34[[#This Row],[TOTAL QUANTITY
(2021 Proposal)]]</f>
        <v>200</v>
      </c>
      <c r="M1992" s="257">
        <v>5</v>
      </c>
      <c r="N1992" s="258">
        <v>200</v>
      </c>
      <c r="O1992" s="259"/>
      <c r="P1992" s="260" t="s">
        <v>55</v>
      </c>
      <c r="Q1992" s="288"/>
      <c r="R1992" s="258" t="s">
        <v>55</v>
      </c>
      <c r="S1992" s="259"/>
      <c r="T1992" s="289" t="s">
        <v>55</v>
      </c>
      <c r="U1992" s="290"/>
      <c r="V1992" s="291"/>
    </row>
    <row r="1993" spans="1:22">
      <c r="A1993" s="216" t="s">
        <v>69</v>
      </c>
      <c r="B1993" s="312">
        <v>1040401000</v>
      </c>
      <c r="C1993" s="237" t="s">
        <v>631</v>
      </c>
      <c r="D1993" s="224"/>
      <c r="E1993" s="220" t="s">
        <v>1399</v>
      </c>
      <c r="F1993" s="221" t="s">
        <v>1400</v>
      </c>
      <c r="G1993" s="222" t="str">
        <f t="shared" si="30"/>
        <v>Staple wire, Staple wire, # 35</v>
      </c>
      <c r="H1993" s="223"/>
      <c r="I1993" s="253">
        <v>3</v>
      </c>
      <c r="J1993" s="254" t="s">
        <v>627</v>
      </c>
      <c r="K1993" s="261">
        <v>40</v>
      </c>
      <c r="L1993" s="256">
        <f>Table260616263656667686970717273747577787980818283757_34[[#This Row],[unit Price]]*Table260616263656667686970717273747577787980818283757_34[[#This Row],[TOTAL QUANTITY
(2021 Proposal)]]</f>
        <v>120</v>
      </c>
      <c r="M1993" s="257">
        <v>3</v>
      </c>
      <c r="N1993" s="258">
        <v>120</v>
      </c>
      <c r="O1993" s="259"/>
      <c r="P1993" s="260" t="s">
        <v>55</v>
      </c>
      <c r="Q1993" s="288"/>
      <c r="R1993" s="258" t="s">
        <v>55</v>
      </c>
      <c r="S1993" s="259"/>
      <c r="T1993" s="289" t="s">
        <v>55</v>
      </c>
      <c r="U1993" s="290"/>
      <c r="V1993" s="291"/>
    </row>
    <row r="1994" spans="1:22">
      <c r="A1994" s="216" t="s">
        <v>71</v>
      </c>
      <c r="B1994" s="312">
        <v>1040401000</v>
      </c>
      <c r="C1994" s="237" t="s">
        <v>631</v>
      </c>
      <c r="D1994" s="224"/>
      <c r="E1994" s="220" t="s">
        <v>1399</v>
      </c>
      <c r="F1994" s="221" t="s">
        <v>1400</v>
      </c>
      <c r="G1994" s="222" t="str">
        <f t="shared" si="30"/>
        <v>Staple wire, Staple wire, # 35</v>
      </c>
      <c r="H1994" s="223"/>
      <c r="I1994" s="253">
        <v>6</v>
      </c>
      <c r="J1994" s="254" t="s">
        <v>627</v>
      </c>
      <c r="K1994" s="261">
        <v>40</v>
      </c>
      <c r="L1994" s="256">
        <f>Table260616263656667686970717273747577787980818283757_34[[#This Row],[unit Price]]*Table260616263656667686970717273747577787980818283757_34[[#This Row],[TOTAL QUANTITY
(2021 Proposal)]]</f>
        <v>240</v>
      </c>
      <c r="M1994" s="257">
        <v>3</v>
      </c>
      <c r="N1994" s="258">
        <v>120</v>
      </c>
      <c r="O1994" s="259"/>
      <c r="P1994" s="260" t="s">
        <v>55</v>
      </c>
      <c r="Q1994" s="288">
        <v>3</v>
      </c>
      <c r="R1994" s="258">
        <v>120</v>
      </c>
      <c r="S1994" s="259"/>
      <c r="T1994" s="289" t="s">
        <v>55</v>
      </c>
      <c r="U1994" s="290"/>
      <c r="V1994" s="291"/>
    </row>
    <row r="1995" spans="1:22">
      <c r="A1995" s="216" t="s">
        <v>33</v>
      </c>
      <c r="B1995" s="312">
        <v>1040401000</v>
      </c>
      <c r="C1995" s="237" t="s">
        <v>631</v>
      </c>
      <c r="D1995" s="224"/>
      <c r="E1995" s="220" t="s">
        <v>1399</v>
      </c>
      <c r="F1995" s="221" t="s">
        <v>1400</v>
      </c>
      <c r="G1995" s="222" t="str">
        <f t="shared" si="30"/>
        <v>Staple wire, Staple wire, # 35</v>
      </c>
      <c r="H1995" s="223"/>
      <c r="I1995" s="253">
        <v>5</v>
      </c>
      <c r="J1995" s="254" t="s">
        <v>627</v>
      </c>
      <c r="K1995" s="261">
        <v>40</v>
      </c>
      <c r="L1995" s="256">
        <f>Table260616263656667686970717273747577787980818283757_34[[#This Row],[unit Price]]*Table260616263656667686970717273747577787980818283757_34[[#This Row],[TOTAL QUANTITY
(2021 Proposal)]]</f>
        <v>200</v>
      </c>
      <c r="M1995" s="257">
        <v>5</v>
      </c>
      <c r="N1995" s="258">
        <v>200</v>
      </c>
      <c r="O1995" s="259"/>
      <c r="P1995" s="260" t="s">
        <v>55</v>
      </c>
      <c r="Q1995" s="288"/>
      <c r="R1995" s="258" t="s">
        <v>55</v>
      </c>
      <c r="S1995" s="259"/>
      <c r="T1995" s="289" t="s">
        <v>55</v>
      </c>
      <c r="U1995" s="290"/>
      <c r="V1995" s="291"/>
    </row>
    <row r="1996" spans="1:22">
      <c r="A1996" s="216" t="s">
        <v>1244</v>
      </c>
      <c r="B1996" s="312">
        <v>1040401000</v>
      </c>
      <c r="C1996" s="237" t="s">
        <v>631</v>
      </c>
      <c r="D1996" s="224"/>
      <c r="E1996" s="220" t="s">
        <v>1399</v>
      </c>
      <c r="F1996" s="221" t="s">
        <v>1400</v>
      </c>
      <c r="G1996" s="222" t="str">
        <f t="shared" ref="G1996:G2059" si="31">CONCATENATE(E1996,", ",F1996,)</f>
        <v>Staple wire, Staple wire, # 35</v>
      </c>
      <c r="H1996" s="223"/>
      <c r="I1996" s="253">
        <v>1</v>
      </c>
      <c r="J1996" s="254" t="s">
        <v>627</v>
      </c>
      <c r="K1996" s="261">
        <v>40</v>
      </c>
      <c r="L1996" s="256">
        <f>Table260616263656667686970717273747577787980818283757_34[[#This Row],[unit Price]]*Table260616263656667686970717273747577787980818283757_34[[#This Row],[TOTAL QUANTITY
(2021 Proposal)]]</f>
        <v>40</v>
      </c>
      <c r="M1996" s="257">
        <v>1</v>
      </c>
      <c r="N1996" s="258">
        <v>40</v>
      </c>
      <c r="O1996" s="259"/>
      <c r="P1996" s="260" t="s">
        <v>55</v>
      </c>
      <c r="Q1996" s="288"/>
      <c r="R1996" s="258" t="s">
        <v>55</v>
      </c>
      <c r="S1996" s="259"/>
      <c r="T1996" s="289" t="s">
        <v>55</v>
      </c>
      <c r="U1996" s="290"/>
      <c r="V1996" s="291"/>
    </row>
    <row r="1997" spans="1:22">
      <c r="A1997" s="216" t="s">
        <v>73</v>
      </c>
      <c r="B1997" s="312">
        <v>1040401000</v>
      </c>
      <c r="C1997" s="237" t="s">
        <v>631</v>
      </c>
      <c r="D1997" s="224"/>
      <c r="E1997" s="220" t="s">
        <v>1399</v>
      </c>
      <c r="F1997" s="221" t="s">
        <v>1400</v>
      </c>
      <c r="G1997" s="222" t="str">
        <f t="shared" si="31"/>
        <v>Staple wire, Staple wire, # 35</v>
      </c>
      <c r="H1997" s="223"/>
      <c r="I1997" s="253">
        <v>8</v>
      </c>
      <c r="J1997" s="254" t="s">
        <v>627</v>
      </c>
      <c r="K1997" s="261">
        <v>40</v>
      </c>
      <c r="L1997" s="256">
        <f>Table260616263656667686970717273747577787980818283757_34[[#This Row],[unit Price]]*Table260616263656667686970717273747577787980818283757_34[[#This Row],[TOTAL QUANTITY
(2021 Proposal)]]</f>
        <v>320</v>
      </c>
      <c r="M1997" s="257">
        <v>2</v>
      </c>
      <c r="N1997" s="258">
        <v>80</v>
      </c>
      <c r="O1997" s="259">
        <v>2</v>
      </c>
      <c r="P1997" s="260">
        <v>80</v>
      </c>
      <c r="Q1997" s="288">
        <v>2</v>
      </c>
      <c r="R1997" s="258">
        <v>80</v>
      </c>
      <c r="S1997" s="259">
        <v>2</v>
      </c>
      <c r="T1997" s="289">
        <v>80</v>
      </c>
      <c r="U1997" s="290"/>
      <c r="V1997" s="291"/>
    </row>
    <row r="1998" spans="1:22">
      <c r="A1998" s="216" t="s">
        <v>50</v>
      </c>
      <c r="B1998" s="312">
        <v>1040401000</v>
      </c>
      <c r="C1998" s="237" t="s">
        <v>631</v>
      </c>
      <c r="D1998" s="224"/>
      <c r="E1998" s="220" t="s">
        <v>1219</v>
      </c>
      <c r="F1998" s="221" t="s">
        <v>1401</v>
      </c>
      <c r="G1998" s="222" t="str">
        <f t="shared" si="31"/>
        <v>Stapler, Deli Stapler # 35</v>
      </c>
      <c r="H1998" s="223"/>
      <c r="I1998" s="253">
        <v>2</v>
      </c>
      <c r="J1998" s="254" t="s">
        <v>501</v>
      </c>
      <c r="K1998" s="261">
        <v>130</v>
      </c>
      <c r="L1998" s="256">
        <f>Table260616263656667686970717273747577787980818283757_34[[#This Row],[unit Price]]*Table260616263656667686970717273747577787980818283757_34[[#This Row],[TOTAL QUANTITY
(2021 Proposal)]]</f>
        <v>260</v>
      </c>
      <c r="M1998" s="257">
        <v>2</v>
      </c>
      <c r="N1998" s="258">
        <v>260</v>
      </c>
      <c r="O1998" s="259"/>
      <c r="P1998" s="260" t="s">
        <v>55</v>
      </c>
      <c r="Q1998" s="288"/>
      <c r="R1998" s="258" t="s">
        <v>55</v>
      </c>
      <c r="S1998" s="259"/>
      <c r="T1998" s="289" t="s">
        <v>55</v>
      </c>
      <c r="U1998" s="290"/>
      <c r="V1998" s="291"/>
    </row>
    <row r="1999" spans="1:22" ht="24">
      <c r="A1999" s="216" t="s">
        <v>50</v>
      </c>
      <c r="B1999" s="312">
        <v>1040401000</v>
      </c>
      <c r="C1999" s="237" t="s">
        <v>631</v>
      </c>
      <c r="D1999" s="224"/>
      <c r="E1999" s="220" t="s">
        <v>1219</v>
      </c>
      <c r="F1999" s="221" t="s">
        <v>1402</v>
      </c>
      <c r="G1999" s="222" t="str">
        <f t="shared" si="31"/>
        <v>Stapler, Stapler with staple wire remover, Heavy Duty # 35</v>
      </c>
      <c r="H1999" s="223"/>
      <c r="I1999" s="253">
        <v>1</v>
      </c>
      <c r="J1999" s="254" t="s">
        <v>501</v>
      </c>
      <c r="K1999" s="261">
        <v>300</v>
      </c>
      <c r="L1999" s="256">
        <f>Table260616263656667686970717273747577787980818283757_34[[#This Row],[unit Price]]*Table260616263656667686970717273747577787980818283757_34[[#This Row],[TOTAL QUANTITY
(2021 Proposal)]]</f>
        <v>300</v>
      </c>
      <c r="M1999" s="257">
        <v>1</v>
      </c>
      <c r="N1999" s="258">
        <v>300</v>
      </c>
      <c r="O1999" s="259"/>
      <c r="P1999" s="260" t="s">
        <v>55</v>
      </c>
      <c r="Q1999" s="288"/>
      <c r="R1999" s="258" t="s">
        <v>55</v>
      </c>
      <c r="S1999" s="259"/>
      <c r="T1999" s="289" t="s">
        <v>55</v>
      </c>
      <c r="U1999" s="290"/>
      <c r="V1999" s="291"/>
    </row>
    <row r="2000" spans="1:22" ht="24">
      <c r="A2000" s="216" t="s">
        <v>56</v>
      </c>
      <c r="B2000" s="312">
        <v>1040401000</v>
      </c>
      <c r="C2000" s="237" t="s">
        <v>631</v>
      </c>
      <c r="D2000" s="224"/>
      <c r="E2000" s="220" t="s">
        <v>1219</v>
      </c>
      <c r="F2000" s="221" t="s">
        <v>1402</v>
      </c>
      <c r="G2000" s="222" t="str">
        <f t="shared" si="31"/>
        <v>Stapler, Stapler with staple wire remover, Heavy Duty # 35</v>
      </c>
      <c r="H2000" s="223"/>
      <c r="I2000" s="253">
        <v>2</v>
      </c>
      <c r="J2000" s="254" t="s">
        <v>501</v>
      </c>
      <c r="K2000" s="261">
        <v>300</v>
      </c>
      <c r="L2000" s="256">
        <f>Table260616263656667686970717273747577787980818283757_34[[#This Row],[unit Price]]*Table260616263656667686970717273747577787980818283757_34[[#This Row],[TOTAL QUANTITY
(2021 Proposal)]]</f>
        <v>600</v>
      </c>
      <c r="M2000" s="257">
        <v>1</v>
      </c>
      <c r="N2000" s="258">
        <v>300</v>
      </c>
      <c r="O2000" s="259"/>
      <c r="P2000" s="260" t="s">
        <v>55</v>
      </c>
      <c r="Q2000" s="288">
        <v>1</v>
      </c>
      <c r="R2000" s="258">
        <v>300</v>
      </c>
      <c r="S2000" s="259"/>
      <c r="T2000" s="289" t="s">
        <v>55</v>
      </c>
      <c r="U2000" s="290"/>
      <c r="V2000" s="291"/>
    </row>
    <row r="2001" spans="1:22" ht="24">
      <c r="A2001" s="216" t="s">
        <v>57</v>
      </c>
      <c r="B2001" s="312">
        <v>1040401000</v>
      </c>
      <c r="C2001" s="237" t="s">
        <v>631</v>
      </c>
      <c r="D2001" s="224"/>
      <c r="E2001" s="220" t="s">
        <v>1219</v>
      </c>
      <c r="F2001" s="221" t="s">
        <v>1402</v>
      </c>
      <c r="G2001" s="222" t="str">
        <f t="shared" si="31"/>
        <v>Stapler, Stapler with staple wire remover, Heavy Duty # 35</v>
      </c>
      <c r="H2001" s="223">
        <v>1</v>
      </c>
      <c r="I2001" s="253">
        <v>3</v>
      </c>
      <c r="J2001" s="254" t="s">
        <v>501</v>
      </c>
      <c r="K2001" s="261">
        <v>300</v>
      </c>
      <c r="L2001" s="256">
        <f>Table260616263656667686970717273747577787980818283757_34[[#This Row],[unit Price]]*Table260616263656667686970717273747577787980818283757_34[[#This Row],[TOTAL QUANTITY
(2021 Proposal)]]</f>
        <v>900</v>
      </c>
      <c r="M2001" s="257">
        <v>3</v>
      </c>
      <c r="N2001" s="258">
        <v>900</v>
      </c>
      <c r="O2001" s="259"/>
      <c r="P2001" s="260" t="s">
        <v>55</v>
      </c>
      <c r="Q2001" s="288"/>
      <c r="R2001" s="258" t="s">
        <v>55</v>
      </c>
      <c r="S2001" s="259"/>
      <c r="T2001" s="289" t="s">
        <v>55</v>
      </c>
      <c r="U2001" s="290"/>
      <c r="V2001" s="291"/>
    </row>
    <row r="2002" spans="1:22" ht="24">
      <c r="A2002" s="216" t="s">
        <v>58</v>
      </c>
      <c r="B2002" s="312">
        <v>1040401000</v>
      </c>
      <c r="C2002" s="237" t="s">
        <v>631</v>
      </c>
      <c r="D2002" s="224"/>
      <c r="E2002" s="220" t="s">
        <v>1219</v>
      </c>
      <c r="F2002" s="221" t="s">
        <v>1402</v>
      </c>
      <c r="G2002" s="222" t="str">
        <f t="shared" si="31"/>
        <v>Stapler, Stapler with staple wire remover, Heavy Duty # 35</v>
      </c>
      <c r="H2002" s="223"/>
      <c r="I2002" s="253">
        <v>4</v>
      </c>
      <c r="J2002" s="254" t="s">
        <v>501</v>
      </c>
      <c r="K2002" s="261">
        <v>300</v>
      </c>
      <c r="L2002" s="256">
        <f>Table260616263656667686970717273747577787980818283757_34[[#This Row],[unit Price]]*Table260616263656667686970717273747577787980818283757_34[[#This Row],[TOTAL QUANTITY
(2021 Proposal)]]</f>
        <v>1200</v>
      </c>
      <c r="M2002" s="257">
        <v>4</v>
      </c>
      <c r="N2002" s="258">
        <v>300</v>
      </c>
      <c r="O2002" s="259"/>
      <c r="P2002" s="260" t="s">
        <v>55</v>
      </c>
      <c r="Q2002" s="288"/>
      <c r="R2002" s="258" t="s">
        <v>55</v>
      </c>
      <c r="S2002" s="259"/>
      <c r="T2002" s="289" t="s">
        <v>55</v>
      </c>
      <c r="U2002" s="290"/>
      <c r="V2002" s="291"/>
    </row>
    <row r="2003" spans="1:22" ht="24">
      <c r="A2003" s="216" t="s">
        <v>510</v>
      </c>
      <c r="B2003" s="312">
        <v>1040401000</v>
      </c>
      <c r="C2003" s="237" t="s">
        <v>631</v>
      </c>
      <c r="D2003" s="224"/>
      <c r="E2003" s="220" t="s">
        <v>1219</v>
      </c>
      <c r="F2003" s="221" t="s">
        <v>1402</v>
      </c>
      <c r="G2003" s="222" t="str">
        <f t="shared" si="31"/>
        <v>Stapler, Stapler with staple wire remover, Heavy Duty # 35</v>
      </c>
      <c r="H2003" s="223"/>
      <c r="I2003" s="253">
        <v>1</v>
      </c>
      <c r="J2003" s="254" t="s">
        <v>501</v>
      </c>
      <c r="K2003" s="261">
        <v>300</v>
      </c>
      <c r="L2003" s="256">
        <f>Table260616263656667686970717273747577787980818283757_34[[#This Row],[unit Price]]*Table260616263656667686970717273747577787980818283757_34[[#This Row],[TOTAL QUANTITY
(2021 Proposal)]]</f>
        <v>300</v>
      </c>
      <c r="M2003" s="257">
        <v>1</v>
      </c>
      <c r="N2003" s="258">
        <v>300</v>
      </c>
      <c r="O2003" s="259"/>
      <c r="P2003" s="260" t="s">
        <v>55</v>
      </c>
      <c r="Q2003" s="288"/>
      <c r="R2003" s="258" t="s">
        <v>55</v>
      </c>
      <c r="S2003" s="259"/>
      <c r="T2003" s="289" t="s">
        <v>55</v>
      </c>
      <c r="U2003" s="290"/>
      <c r="V2003" s="291"/>
    </row>
    <row r="2004" spans="1:22" ht="24">
      <c r="A2004" s="216" t="s">
        <v>59</v>
      </c>
      <c r="B2004" s="312">
        <v>1040401000</v>
      </c>
      <c r="C2004" s="237" t="s">
        <v>631</v>
      </c>
      <c r="D2004" s="224"/>
      <c r="E2004" s="220" t="s">
        <v>1219</v>
      </c>
      <c r="F2004" s="221" t="s">
        <v>1402</v>
      </c>
      <c r="G2004" s="222" t="str">
        <f t="shared" si="31"/>
        <v>Stapler, Stapler with staple wire remover, Heavy Duty # 35</v>
      </c>
      <c r="H2004" s="223"/>
      <c r="I2004" s="253">
        <v>2</v>
      </c>
      <c r="J2004" s="262" t="s">
        <v>501</v>
      </c>
      <c r="K2004" s="263">
        <v>300</v>
      </c>
      <c r="L2004" s="256">
        <f>Table260616263656667686970717273747577787980818283757_34[[#This Row],[unit Price]]*Table260616263656667686970717273747577787980818283757_34[[#This Row],[TOTAL QUANTITY
(2021 Proposal)]]</f>
        <v>600</v>
      </c>
      <c r="M2004" s="264">
        <v>1</v>
      </c>
      <c r="N2004" s="258">
        <v>300</v>
      </c>
      <c r="O2004" s="265">
        <v>1</v>
      </c>
      <c r="P2004" s="260">
        <v>300</v>
      </c>
      <c r="Q2004" s="292"/>
      <c r="R2004" s="258" t="s">
        <v>55</v>
      </c>
      <c r="S2004" s="293"/>
      <c r="T2004" s="289" t="s">
        <v>55</v>
      </c>
      <c r="U2004" s="290"/>
      <c r="V2004" s="291"/>
    </row>
    <row r="2005" spans="1:22" ht="24">
      <c r="A2005" s="216" t="s">
        <v>61</v>
      </c>
      <c r="B2005" s="312">
        <v>1040401000</v>
      </c>
      <c r="C2005" s="237" t="s">
        <v>631</v>
      </c>
      <c r="D2005" s="224"/>
      <c r="E2005" s="220" t="s">
        <v>1219</v>
      </c>
      <c r="F2005" s="221" t="s">
        <v>1402</v>
      </c>
      <c r="G2005" s="222" t="str">
        <f t="shared" si="31"/>
        <v>Stapler, Stapler with staple wire remover, Heavy Duty # 35</v>
      </c>
      <c r="H2005" s="223"/>
      <c r="I2005" s="253">
        <v>2</v>
      </c>
      <c r="J2005" s="262" t="s">
        <v>501</v>
      </c>
      <c r="K2005" s="263">
        <v>300</v>
      </c>
      <c r="L2005" s="256">
        <f>Table260616263656667686970717273747577787980818283757_34[[#This Row],[unit Price]]*Table260616263656667686970717273747577787980818283757_34[[#This Row],[TOTAL QUANTITY
(2021 Proposal)]]</f>
        <v>600</v>
      </c>
      <c r="M2005" s="266">
        <v>1</v>
      </c>
      <c r="N2005" s="258">
        <v>300</v>
      </c>
      <c r="O2005" s="267">
        <v>1</v>
      </c>
      <c r="P2005" s="260">
        <v>300</v>
      </c>
      <c r="Q2005" s="294"/>
      <c r="R2005" s="258" t="s">
        <v>55</v>
      </c>
      <c r="S2005" s="309"/>
      <c r="T2005" s="289" t="s">
        <v>55</v>
      </c>
      <c r="U2005" s="290"/>
      <c r="V2005" s="291"/>
    </row>
    <row r="2006" spans="1:22" ht="24">
      <c r="A2006" s="216" t="s">
        <v>63</v>
      </c>
      <c r="B2006" s="312">
        <v>1040401000</v>
      </c>
      <c r="C2006" s="237" t="s">
        <v>631</v>
      </c>
      <c r="D2006" s="224"/>
      <c r="E2006" s="220" t="s">
        <v>1219</v>
      </c>
      <c r="F2006" s="221" t="s">
        <v>1402</v>
      </c>
      <c r="G2006" s="222" t="str">
        <f t="shared" si="31"/>
        <v>Stapler, Stapler with staple wire remover, Heavy Duty # 35</v>
      </c>
      <c r="H2006" s="227"/>
      <c r="I2006" s="268">
        <v>15</v>
      </c>
      <c r="J2006" s="269" t="s">
        <v>501</v>
      </c>
      <c r="K2006" s="270">
        <v>300</v>
      </c>
      <c r="L2006" s="256">
        <f>Table260616263656667686970717273747577787980818283757_34[[#This Row],[unit Price]]*Table260616263656667686970717273747577787980818283757_34[[#This Row],[TOTAL QUANTITY
(2021 Proposal)]]</f>
        <v>4500</v>
      </c>
      <c r="M2006" s="271">
        <v>5</v>
      </c>
      <c r="N2006" s="258">
        <v>1500</v>
      </c>
      <c r="O2006" s="272">
        <v>5</v>
      </c>
      <c r="P2006" s="260">
        <v>1500</v>
      </c>
      <c r="Q2006" s="296">
        <v>3</v>
      </c>
      <c r="R2006" s="258">
        <v>900</v>
      </c>
      <c r="S2006" s="272">
        <v>2</v>
      </c>
      <c r="T2006" s="289">
        <v>600</v>
      </c>
      <c r="U2006" s="290"/>
      <c r="V2006" s="291"/>
    </row>
    <row r="2007" spans="1:22" ht="24">
      <c r="A2007" s="216" t="s">
        <v>514</v>
      </c>
      <c r="B2007" s="312">
        <v>1040401000</v>
      </c>
      <c r="C2007" s="237" t="s">
        <v>631</v>
      </c>
      <c r="D2007" s="224"/>
      <c r="E2007" s="220" t="s">
        <v>1219</v>
      </c>
      <c r="F2007" s="221" t="s">
        <v>1402</v>
      </c>
      <c r="G2007" s="222" t="str">
        <f t="shared" si="31"/>
        <v>Stapler, Stapler with staple wire remover, Heavy Duty # 35</v>
      </c>
      <c r="H2007" s="223"/>
      <c r="I2007" s="253">
        <v>1</v>
      </c>
      <c r="J2007" s="254" t="s">
        <v>501</v>
      </c>
      <c r="K2007" s="261">
        <v>300</v>
      </c>
      <c r="L2007" s="256">
        <f>Table260616263656667686970717273747577787980818283757_34[[#This Row],[unit Price]]*Table260616263656667686970717273747577787980818283757_34[[#This Row],[TOTAL QUANTITY
(2021 Proposal)]]</f>
        <v>300</v>
      </c>
      <c r="M2007" s="257">
        <v>1</v>
      </c>
      <c r="N2007" s="258">
        <v>300</v>
      </c>
      <c r="O2007" s="259"/>
      <c r="P2007" s="260" t="s">
        <v>55</v>
      </c>
      <c r="Q2007" s="288"/>
      <c r="R2007" s="258" t="s">
        <v>55</v>
      </c>
      <c r="S2007" s="259"/>
      <c r="T2007" s="289" t="s">
        <v>55</v>
      </c>
      <c r="U2007" s="290"/>
      <c r="V2007" s="291"/>
    </row>
    <row r="2008" spans="1:22" ht="24">
      <c r="A2008" s="216" t="s">
        <v>533</v>
      </c>
      <c r="B2008" s="312">
        <v>1040401000</v>
      </c>
      <c r="C2008" s="237" t="s">
        <v>631</v>
      </c>
      <c r="D2008" s="224"/>
      <c r="E2008" s="220" t="s">
        <v>1219</v>
      </c>
      <c r="F2008" s="221" t="s">
        <v>1402</v>
      </c>
      <c r="G2008" s="222" t="str">
        <f t="shared" si="31"/>
        <v>Stapler, Stapler with staple wire remover, Heavy Duty # 35</v>
      </c>
      <c r="H2008" s="223"/>
      <c r="I2008" s="253">
        <v>2</v>
      </c>
      <c r="J2008" s="254" t="s">
        <v>501</v>
      </c>
      <c r="K2008" s="261">
        <v>300</v>
      </c>
      <c r="L2008" s="256">
        <f>Table260616263656667686970717273747577787980818283757_34[[#This Row],[unit Price]]*Table260616263656667686970717273747577787980818283757_34[[#This Row],[TOTAL QUANTITY
(2021 Proposal)]]</f>
        <v>600</v>
      </c>
      <c r="M2008" s="257"/>
      <c r="N2008" s="258" t="s">
        <v>55</v>
      </c>
      <c r="O2008" s="259"/>
      <c r="P2008" s="260" t="s">
        <v>55</v>
      </c>
      <c r="Q2008" s="288">
        <v>2</v>
      </c>
      <c r="R2008" s="258">
        <v>600</v>
      </c>
      <c r="S2008" s="259"/>
      <c r="T2008" s="289" t="s">
        <v>55</v>
      </c>
      <c r="U2008" s="290"/>
      <c r="V2008" s="291"/>
    </row>
    <row r="2009" spans="1:22" ht="24">
      <c r="A2009" s="216" t="s">
        <v>522</v>
      </c>
      <c r="B2009" s="312">
        <v>1040401000</v>
      </c>
      <c r="C2009" s="237" t="s">
        <v>631</v>
      </c>
      <c r="D2009" s="224"/>
      <c r="E2009" s="220" t="s">
        <v>1219</v>
      </c>
      <c r="F2009" s="221" t="s">
        <v>1402</v>
      </c>
      <c r="G2009" s="222" t="str">
        <f t="shared" si="31"/>
        <v>Stapler, Stapler with staple wire remover, Heavy Duty # 35</v>
      </c>
      <c r="H2009" s="223"/>
      <c r="I2009" s="253">
        <v>5</v>
      </c>
      <c r="J2009" s="254" t="s">
        <v>501</v>
      </c>
      <c r="K2009" s="261">
        <v>300</v>
      </c>
      <c r="L2009" s="256">
        <f>Table260616263656667686970717273747577787980818283757_34[[#This Row],[unit Price]]*Table260616263656667686970717273747577787980818283757_34[[#This Row],[TOTAL QUANTITY
(2021 Proposal)]]</f>
        <v>1500</v>
      </c>
      <c r="M2009" s="257">
        <v>2</v>
      </c>
      <c r="N2009" s="258">
        <v>600</v>
      </c>
      <c r="O2009" s="259">
        <v>1</v>
      </c>
      <c r="P2009" s="260">
        <v>300</v>
      </c>
      <c r="Q2009" s="288">
        <v>1</v>
      </c>
      <c r="R2009" s="258">
        <v>300</v>
      </c>
      <c r="S2009" s="259">
        <v>1</v>
      </c>
      <c r="T2009" s="289">
        <v>300</v>
      </c>
      <c r="U2009" s="290"/>
      <c r="V2009" s="291"/>
    </row>
    <row r="2010" spans="1:22" ht="24">
      <c r="A2010" s="216" t="s">
        <v>67</v>
      </c>
      <c r="B2010" s="312">
        <v>1040401000</v>
      </c>
      <c r="C2010" s="237" t="s">
        <v>631</v>
      </c>
      <c r="D2010" s="224"/>
      <c r="E2010" s="220" t="s">
        <v>1219</v>
      </c>
      <c r="F2010" s="221" t="s">
        <v>1402</v>
      </c>
      <c r="G2010" s="222" t="str">
        <f t="shared" si="31"/>
        <v>Stapler, Stapler with staple wire remover, Heavy Duty # 35</v>
      </c>
      <c r="H2010" s="223" t="s">
        <v>517</v>
      </c>
      <c r="I2010" s="253">
        <v>1</v>
      </c>
      <c r="J2010" s="254" t="s">
        <v>501</v>
      </c>
      <c r="K2010" s="261">
        <v>300</v>
      </c>
      <c r="L2010" s="256">
        <f>Table260616263656667686970717273747577787980818283757_34[[#This Row],[unit Price]]*Table260616263656667686970717273747577787980818283757_34[[#This Row],[TOTAL QUANTITY
(2021 Proposal)]]</f>
        <v>300</v>
      </c>
      <c r="M2010" s="257">
        <v>1</v>
      </c>
      <c r="N2010" s="258">
        <v>300</v>
      </c>
      <c r="O2010" s="259"/>
      <c r="P2010" s="260" t="s">
        <v>55</v>
      </c>
      <c r="Q2010" s="288"/>
      <c r="R2010" s="258" t="s">
        <v>55</v>
      </c>
      <c r="S2010" s="259"/>
      <c r="T2010" s="289" t="s">
        <v>55</v>
      </c>
      <c r="U2010" s="290"/>
      <c r="V2010" s="291"/>
    </row>
    <row r="2011" spans="1:22" ht="24">
      <c r="A2011" s="216" t="s">
        <v>69</v>
      </c>
      <c r="B2011" s="312">
        <v>1040401000</v>
      </c>
      <c r="C2011" s="237" t="s">
        <v>631</v>
      </c>
      <c r="D2011" s="224"/>
      <c r="E2011" s="220" t="s">
        <v>1219</v>
      </c>
      <c r="F2011" s="221" t="s">
        <v>1402</v>
      </c>
      <c r="G2011" s="222" t="str">
        <f t="shared" si="31"/>
        <v>Stapler, Stapler with staple wire remover, Heavy Duty # 35</v>
      </c>
      <c r="H2011" s="223"/>
      <c r="I2011" s="253">
        <v>3</v>
      </c>
      <c r="J2011" s="254" t="s">
        <v>501</v>
      </c>
      <c r="K2011" s="261">
        <v>300</v>
      </c>
      <c r="L2011" s="256">
        <f>Table260616263656667686970717273747577787980818283757_34[[#This Row],[unit Price]]*Table260616263656667686970717273747577787980818283757_34[[#This Row],[TOTAL QUANTITY
(2021 Proposal)]]</f>
        <v>900</v>
      </c>
      <c r="M2011" s="257">
        <v>3</v>
      </c>
      <c r="N2011" s="258">
        <v>900</v>
      </c>
      <c r="O2011" s="259"/>
      <c r="P2011" s="260" t="s">
        <v>55</v>
      </c>
      <c r="Q2011" s="288"/>
      <c r="R2011" s="258" t="s">
        <v>55</v>
      </c>
      <c r="S2011" s="259"/>
      <c r="T2011" s="289" t="s">
        <v>55</v>
      </c>
      <c r="U2011" s="290"/>
      <c r="V2011" s="291"/>
    </row>
    <row r="2012" spans="1:22" ht="24">
      <c r="A2012" s="216" t="s">
        <v>71</v>
      </c>
      <c r="B2012" s="312">
        <v>1040401000</v>
      </c>
      <c r="C2012" s="237" t="s">
        <v>631</v>
      </c>
      <c r="D2012" s="224"/>
      <c r="E2012" s="220" t="s">
        <v>1219</v>
      </c>
      <c r="F2012" s="221" t="s">
        <v>1402</v>
      </c>
      <c r="G2012" s="222" t="str">
        <f t="shared" si="31"/>
        <v>Stapler, Stapler with staple wire remover, Heavy Duty # 35</v>
      </c>
      <c r="H2012" s="223"/>
      <c r="I2012" s="253">
        <v>2</v>
      </c>
      <c r="J2012" s="254" t="s">
        <v>501</v>
      </c>
      <c r="K2012" s="261">
        <v>300</v>
      </c>
      <c r="L2012" s="256">
        <f>Table260616263656667686970717273747577787980818283757_34[[#This Row],[unit Price]]*Table260616263656667686970717273747577787980818283757_34[[#This Row],[TOTAL QUANTITY
(2021 Proposal)]]</f>
        <v>600</v>
      </c>
      <c r="M2012" s="257">
        <v>2</v>
      </c>
      <c r="N2012" s="258">
        <v>600</v>
      </c>
      <c r="O2012" s="259"/>
      <c r="P2012" s="260" t="s">
        <v>55</v>
      </c>
      <c r="Q2012" s="288"/>
      <c r="R2012" s="258" t="s">
        <v>55</v>
      </c>
      <c r="S2012" s="259"/>
      <c r="T2012" s="289" t="s">
        <v>55</v>
      </c>
      <c r="U2012" s="290"/>
      <c r="V2012" s="291"/>
    </row>
    <row r="2013" spans="1:22" ht="24">
      <c r="A2013" s="216" t="s">
        <v>33</v>
      </c>
      <c r="B2013" s="312">
        <v>1040401000</v>
      </c>
      <c r="C2013" s="237" t="s">
        <v>631</v>
      </c>
      <c r="D2013" s="224"/>
      <c r="E2013" s="220" t="s">
        <v>1219</v>
      </c>
      <c r="F2013" s="221" t="s">
        <v>1402</v>
      </c>
      <c r="G2013" s="222" t="str">
        <f t="shared" si="31"/>
        <v>Stapler, Stapler with staple wire remover, Heavy Duty # 35</v>
      </c>
      <c r="H2013" s="223"/>
      <c r="I2013" s="253">
        <v>1</v>
      </c>
      <c r="J2013" s="254" t="s">
        <v>501</v>
      </c>
      <c r="K2013" s="261">
        <v>300</v>
      </c>
      <c r="L2013" s="256">
        <f>Table260616263656667686970717273747577787980818283757_34[[#This Row],[unit Price]]*Table260616263656667686970717273747577787980818283757_34[[#This Row],[TOTAL QUANTITY
(2021 Proposal)]]</f>
        <v>300</v>
      </c>
      <c r="M2013" s="257">
        <v>1</v>
      </c>
      <c r="N2013" s="258">
        <v>300</v>
      </c>
      <c r="O2013" s="259"/>
      <c r="P2013" s="260" t="s">
        <v>55</v>
      </c>
      <c r="Q2013" s="288"/>
      <c r="R2013" s="258" t="s">
        <v>55</v>
      </c>
      <c r="S2013" s="259"/>
      <c r="T2013" s="289" t="s">
        <v>55</v>
      </c>
      <c r="U2013" s="290"/>
      <c r="V2013" s="291"/>
    </row>
    <row r="2014" spans="1:22" ht="24">
      <c r="A2014" s="216" t="s">
        <v>1244</v>
      </c>
      <c r="B2014" s="312">
        <v>1040401000</v>
      </c>
      <c r="C2014" s="237" t="s">
        <v>631</v>
      </c>
      <c r="D2014" s="224"/>
      <c r="E2014" s="220" t="s">
        <v>1219</v>
      </c>
      <c r="F2014" s="221" t="s">
        <v>1402</v>
      </c>
      <c r="G2014" s="222" t="str">
        <f t="shared" si="31"/>
        <v>Stapler, Stapler with staple wire remover, Heavy Duty # 35</v>
      </c>
      <c r="H2014" s="223"/>
      <c r="I2014" s="253">
        <v>1</v>
      </c>
      <c r="J2014" s="254" t="s">
        <v>501</v>
      </c>
      <c r="K2014" s="261">
        <v>300</v>
      </c>
      <c r="L2014" s="256">
        <f>Table260616263656667686970717273747577787980818283757_34[[#This Row],[unit Price]]*Table260616263656667686970717273747577787980818283757_34[[#This Row],[TOTAL QUANTITY
(2021 Proposal)]]</f>
        <v>300</v>
      </c>
      <c r="M2014" s="257">
        <v>1</v>
      </c>
      <c r="N2014" s="258">
        <v>300</v>
      </c>
      <c r="O2014" s="259"/>
      <c r="P2014" s="260" t="s">
        <v>55</v>
      </c>
      <c r="Q2014" s="288"/>
      <c r="R2014" s="258" t="s">
        <v>55</v>
      </c>
      <c r="S2014" s="259"/>
      <c r="T2014" s="289" t="s">
        <v>55</v>
      </c>
      <c r="U2014" s="290"/>
      <c r="V2014" s="291"/>
    </row>
    <row r="2015" spans="1:22" ht="36">
      <c r="A2015" s="216" t="s">
        <v>57</v>
      </c>
      <c r="B2015" s="312">
        <v>1040401000</v>
      </c>
      <c r="C2015" s="237" t="s">
        <v>631</v>
      </c>
      <c r="D2015" s="224"/>
      <c r="E2015" s="220" t="s">
        <v>1219</v>
      </c>
      <c r="F2015" s="221" t="s">
        <v>1403</v>
      </c>
      <c r="G2015" s="222" t="str">
        <f t="shared" si="31"/>
        <v>Stapler, Stapler, Binder Type, heavy duty for high volume stapling, with adjustable staple guide</v>
      </c>
      <c r="H2015" s="223">
        <v>0</v>
      </c>
      <c r="I2015" s="253">
        <v>3</v>
      </c>
      <c r="J2015" s="254" t="s">
        <v>501</v>
      </c>
      <c r="K2015" s="261">
        <v>1090</v>
      </c>
      <c r="L2015" s="256">
        <f>Table260616263656667686970717273747577787980818283757_34[[#This Row],[unit Price]]*Table260616263656667686970717273747577787980818283757_34[[#This Row],[TOTAL QUANTITY
(2021 Proposal)]]</f>
        <v>3270</v>
      </c>
      <c r="M2015" s="257"/>
      <c r="N2015" s="258" t="s">
        <v>55</v>
      </c>
      <c r="O2015" s="259"/>
      <c r="P2015" s="260" t="s">
        <v>55</v>
      </c>
      <c r="Q2015" s="288">
        <v>3</v>
      </c>
      <c r="R2015" s="258">
        <v>3270</v>
      </c>
      <c r="S2015" s="259"/>
      <c r="T2015" s="289" t="s">
        <v>55</v>
      </c>
      <c r="U2015" s="290"/>
      <c r="V2015" s="291"/>
    </row>
    <row r="2016" spans="1:22" ht="36">
      <c r="A2016" s="216" t="s">
        <v>58</v>
      </c>
      <c r="B2016" s="312">
        <v>1040401000</v>
      </c>
      <c r="C2016" s="237" t="s">
        <v>631</v>
      </c>
      <c r="D2016" s="224"/>
      <c r="E2016" s="220" t="s">
        <v>1219</v>
      </c>
      <c r="F2016" s="221" t="s">
        <v>1403</v>
      </c>
      <c r="G2016" s="222" t="str">
        <f t="shared" si="31"/>
        <v>Stapler, Stapler, Binder Type, heavy duty for high volume stapling, with adjustable staple guide</v>
      </c>
      <c r="H2016" s="223"/>
      <c r="I2016" s="253">
        <v>2</v>
      </c>
      <c r="J2016" s="254" t="s">
        <v>501</v>
      </c>
      <c r="K2016" s="261">
        <v>1090</v>
      </c>
      <c r="L2016" s="256">
        <f>Table260616263656667686970717273747577787980818283757_34[[#This Row],[unit Price]]*Table260616263656667686970717273747577787980818283757_34[[#This Row],[TOTAL QUANTITY
(2021 Proposal)]]</f>
        <v>2180</v>
      </c>
      <c r="M2016" s="257">
        <v>2</v>
      </c>
      <c r="N2016" s="258">
        <v>1090</v>
      </c>
      <c r="O2016" s="259"/>
      <c r="P2016" s="260" t="s">
        <v>55</v>
      </c>
      <c r="Q2016" s="288">
        <v>0</v>
      </c>
      <c r="R2016" s="258">
        <v>0</v>
      </c>
      <c r="S2016" s="259"/>
      <c r="T2016" s="289" t="s">
        <v>55</v>
      </c>
      <c r="U2016" s="290"/>
      <c r="V2016" s="291"/>
    </row>
    <row r="2017" spans="1:22" ht="36">
      <c r="A2017" s="216" t="s">
        <v>59</v>
      </c>
      <c r="B2017" s="312">
        <v>1040401000</v>
      </c>
      <c r="C2017" s="237" t="s">
        <v>631</v>
      </c>
      <c r="D2017" s="224"/>
      <c r="E2017" s="220" t="s">
        <v>1219</v>
      </c>
      <c r="F2017" s="221" t="s">
        <v>1403</v>
      </c>
      <c r="G2017" s="222" t="str">
        <f t="shared" si="31"/>
        <v>Stapler, Stapler, Binder Type, heavy duty for high volume stapling, with adjustable staple guide</v>
      </c>
      <c r="H2017" s="223"/>
      <c r="I2017" s="253">
        <v>1</v>
      </c>
      <c r="J2017" s="262" t="s">
        <v>501</v>
      </c>
      <c r="K2017" s="263">
        <v>1090</v>
      </c>
      <c r="L2017" s="256">
        <f>Table260616263656667686970717273747577787980818283757_34[[#This Row],[unit Price]]*Table260616263656667686970717273747577787980818283757_34[[#This Row],[TOTAL QUANTITY
(2021 Proposal)]]</f>
        <v>1090</v>
      </c>
      <c r="M2017" s="264">
        <v>1</v>
      </c>
      <c r="N2017" s="258">
        <v>1090</v>
      </c>
      <c r="O2017" s="265"/>
      <c r="P2017" s="260" t="s">
        <v>55</v>
      </c>
      <c r="Q2017" s="292"/>
      <c r="R2017" s="258" t="s">
        <v>55</v>
      </c>
      <c r="S2017" s="293"/>
      <c r="T2017" s="289" t="s">
        <v>55</v>
      </c>
      <c r="U2017" s="290"/>
      <c r="V2017" s="291"/>
    </row>
    <row r="2018" spans="1:22" ht="36">
      <c r="A2018" s="216" t="s">
        <v>66</v>
      </c>
      <c r="B2018" s="312">
        <v>1040401000</v>
      </c>
      <c r="C2018" s="237" t="s">
        <v>631</v>
      </c>
      <c r="D2018" s="224"/>
      <c r="E2018" s="220" t="s">
        <v>1219</v>
      </c>
      <c r="F2018" s="221" t="s">
        <v>1403</v>
      </c>
      <c r="G2018" s="222" t="str">
        <f t="shared" si="31"/>
        <v>Stapler, Stapler, Binder Type, heavy duty for high volume stapling, with adjustable staple guide</v>
      </c>
      <c r="H2018" s="223">
        <v>0</v>
      </c>
      <c r="I2018" s="253">
        <v>1</v>
      </c>
      <c r="J2018" s="254" t="s">
        <v>501</v>
      </c>
      <c r="K2018" s="261">
        <v>1090</v>
      </c>
      <c r="L2018" s="256">
        <f>Table260616263656667686970717273747577787980818283757_34[[#This Row],[unit Price]]*Table260616263656667686970717273747577787980818283757_34[[#This Row],[TOTAL QUANTITY
(2021 Proposal)]]</f>
        <v>1090</v>
      </c>
      <c r="M2018" s="257">
        <v>1</v>
      </c>
      <c r="N2018" s="258">
        <v>1090</v>
      </c>
      <c r="O2018" s="259"/>
      <c r="P2018" s="260" t="s">
        <v>55</v>
      </c>
      <c r="Q2018" s="288"/>
      <c r="R2018" s="258" t="s">
        <v>55</v>
      </c>
      <c r="S2018" s="259"/>
      <c r="T2018" s="289" t="s">
        <v>55</v>
      </c>
      <c r="U2018" s="290"/>
      <c r="V2018" s="291"/>
    </row>
    <row r="2019" spans="1:22" ht="36">
      <c r="A2019" s="216" t="s">
        <v>514</v>
      </c>
      <c r="B2019" s="312">
        <v>1040401000</v>
      </c>
      <c r="C2019" s="237" t="s">
        <v>631</v>
      </c>
      <c r="D2019" s="224"/>
      <c r="E2019" s="220" t="s">
        <v>1219</v>
      </c>
      <c r="F2019" s="221" t="s">
        <v>1403</v>
      </c>
      <c r="G2019" s="222" t="str">
        <f t="shared" si="31"/>
        <v>Stapler, Stapler, Binder Type, heavy duty for high volume stapling, with adjustable staple guide</v>
      </c>
      <c r="H2019" s="223"/>
      <c r="I2019" s="253">
        <v>1</v>
      </c>
      <c r="J2019" s="254" t="s">
        <v>501</v>
      </c>
      <c r="K2019" s="261">
        <v>1090</v>
      </c>
      <c r="L2019" s="256">
        <f>Table260616263656667686970717273747577787980818283757_34[[#This Row],[unit Price]]*Table260616263656667686970717273747577787980818283757_34[[#This Row],[TOTAL QUANTITY
(2021 Proposal)]]</f>
        <v>1090</v>
      </c>
      <c r="M2019" s="257">
        <v>1</v>
      </c>
      <c r="N2019" s="258">
        <v>1090</v>
      </c>
      <c r="O2019" s="259"/>
      <c r="P2019" s="260" t="s">
        <v>55</v>
      </c>
      <c r="Q2019" s="288"/>
      <c r="R2019" s="258" t="s">
        <v>55</v>
      </c>
      <c r="S2019" s="259"/>
      <c r="T2019" s="289" t="s">
        <v>55</v>
      </c>
      <c r="U2019" s="290"/>
      <c r="V2019" s="291"/>
    </row>
    <row r="2020" spans="1:22" ht="36">
      <c r="A2020" s="216" t="s">
        <v>522</v>
      </c>
      <c r="B2020" s="312">
        <v>1040401000</v>
      </c>
      <c r="C2020" s="237" t="s">
        <v>631</v>
      </c>
      <c r="D2020" s="224"/>
      <c r="E2020" s="220" t="s">
        <v>1219</v>
      </c>
      <c r="F2020" s="221" t="s">
        <v>1403</v>
      </c>
      <c r="G2020" s="222" t="str">
        <f t="shared" si="31"/>
        <v>Stapler, Stapler, Binder Type, heavy duty for high volume stapling, with adjustable staple guide</v>
      </c>
      <c r="H2020" s="223"/>
      <c r="I2020" s="253">
        <v>1</v>
      </c>
      <c r="J2020" s="254" t="s">
        <v>501</v>
      </c>
      <c r="K2020" s="261">
        <v>1090</v>
      </c>
      <c r="L2020" s="256">
        <f>Table260616263656667686970717273747577787980818283757_34[[#This Row],[unit Price]]*Table260616263656667686970717273747577787980818283757_34[[#This Row],[TOTAL QUANTITY
(2021 Proposal)]]</f>
        <v>1090</v>
      </c>
      <c r="M2020" s="257">
        <v>1</v>
      </c>
      <c r="N2020" s="258">
        <v>1090</v>
      </c>
      <c r="O2020" s="259"/>
      <c r="P2020" s="260" t="s">
        <v>55</v>
      </c>
      <c r="Q2020" s="288"/>
      <c r="R2020" s="258" t="s">
        <v>55</v>
      </c>
      <c r="S2020" s="259"/>
      <c r="T2020" s="289" t="s">
        <v>55</v>
      </c>
      <c r="U2020" s="290"/>
      <c r="V2020" s="291"/>
    </row>
    <row r="2021" spans="1:22" ht="36">
      <c r="A2021" s="216" t="s">
        <v>69</v>
      </c>
      <c r="B2021" s="312">
        <v>1040401000</v>
      </c>
      <c r="C2021" s="237" t="s">
        <v>631</v>
      </c>
      <c r="D2021" s="224"/>
      <c r="E2021" s="220" t="s">
        <v>1219</v>
      </c>
      <c r="F2021" s="221" t="s">
        <v>1403</v>
      </c>
      <c r="G2021" s="222" t="str">
        <f t="shared" si="31"/>
        <v>Stapler, Stapler, Binder Type, heavy duty for high volume stapling, with adjustable staple guide</v>
      </c>
      <c r="H2021" s="223"/>
      <c r="I2021" s="253">
        <v>1</v>
      </c>
      <c r="J2021" s="254" t="s">
        <v>501</v>
      </c>
      <c r="K2021" s="261">
        <v>1090</v>
      </c>
      <c r="L2021" s="256">
        <f>Table260616263656667686970717273747577787980818283757_34[[#This Row],[unit Price]]*Table260616263656667686970717273747577787980818283757_34[[#This Row],[TOTAL QUANTITY
(2021 Proposal)]]</f>
        <v>1090</v>
      </c>
      <c r="M2021" s="257">
        <v>1</v>
      </c>
      <c r="N2021" s="258">
        <v>1090</v>
      </c>
      <c r="O2021" s="259"/>
      <c r="P2021" s="260" t="s">
        <v>55</v>
      </c>
      <c r="Q2021" s="288"/>
      <c r="R2021" s="258" t="s">
        <v>55</v>
      </c>
      <c r="S2021" s="259"/>
      <c r="T2021" s="289" t="s">
        <v>55</v>
      </c>
      <c r="U2021" s="290"/>
      <c r="V2021" s="291"/>
    </row>
    <row r="2022" spans="1:22" ht="36">
      <c r="A2022" s="216" t="s">
        <v>1244</v>
      </c>
      <c r="B2022" s="312">
        <v>1040401000</v>
      </c>
      <c r="C2022" s="237" t="s">
        <v>631</v>
      </c>
      <c r="D2022" s="224"/>
      <c r="E2022" s="220" t="s">
        <v>1219</v>
      </c>
      <c r="F2022" s="221" t="s">
        <v>1403</v>
      </c>
      <c r="G2022" s="222" t="str">
        <f t="shared" si="31"/>
        <v>Stapler, Stapler, Binder Type, heavy duty for high volume stapling, with adjustable staple guide</v>
      </c>
      <c r="H2022" s="223"/>
      <c r="I2022" s="253">
        <v>1</v>
      </c>
      <c r="J2022" s="254" t="s">
        <v>501</v>
      </c>
      <c r="K2022" s="261">
        <v>1090</v>
      </c>
      <c r="L2022" s="256">
        <f>Table260616263656667686970717273747577787980818283757_34[[#This Row],[unit Price]]*Table260616263656667686970717273747577787980818283757_34[[#This Row],[TOTAL QUANTITY
(2021 Proposal)]]</f>
        <v>1090</v>
      </c>
      <c r="M2022" s="257">
        <v>1</v>
      </c>
      <c r="N2022" s="258">
        <v>1090</v>
      </c>
      <c r="O2022" s="259"/>
      <c r="P2022" s="260" t="s">
        <v>55</v>
      </c>
      <c r="Q2022" s="288"/>
      <c r="R2022" s="258" t="s">
        <v>55</v>
      </c>
      <c r="S2022" s="259"/>
      <c r="T2022" s="289" t="s">
        <v>55</v>
      </c>
      <c r="U2022" s="290"/>
      <c r="V2022" s="291"/>
    </row>
    <row r="2023" spans="1:22" ht="24">
      <c r="A2023" s="216" t="s">
        <v>58</v>
      </c>
      <c r="B2023" s="312">
        <v>1040401000</v>
      </c>
      <c r="C2023" s="237" t="s">
        <v>631</v>
      </c>
      <c r="D2023" s="224"/>
      <c r="E2023" s="220" t="s">
        <v>1404</v>
      </c>
      <c r="F2023" s="221" t="s">
        <v>1405</v>
      </c>
      <c r="G2023" s="222" t="str">
        <f t="shared" si="31"/>
        <v>Sticky note, Note Pad, stick-on, (2"x3"), 100 sheets per pad</v>
      </c>
      <c r="H2023" s="223"/>
      <c r="I2023" s="253">
        <v>6</v>
      </c>
      <c r="J2023" s="254" t="s">
        <v>1234</v>
      </c>
      <c r="K2023" s="261">
        <v>30</v>
      </c>
      <c r="L2023" s="256">
        <f>Table260616263656667686970717273747577787980818283757_34[[#This Row],[unit Price]]*Table260616263656667686970717273747577787980818283757_34[[#This Row],[TOTAL QUANTITY
(2021 Proposal)]]</f>
        <v>180</v>
      </c>
      <c r="M2023" s="257">
        <v>6</v>
      </c>
      <c r="N2023" s="258">
        <v>60</v>
      </c>
      <c r="O2023" s="259"/>
      <c r="P2023" s="260" t="s">
        <v>55</v>
      </c>
      <c r="Q2023" s="288"/>
      <c r="R2023" s="258" t="s">
        <v>55</v>
      </c>
      <c r="S2023" s="259"/>
      <c r="T2023" s="289" t="s">
        <v>55</v>
      </c>
      <c r="U2023" s="290"/>
      <c r="V2023" s="291"/>
    </row>
    <row r="2024" spans="1:22" ht="24">
      <c r="A2024" s="216" t="s">
        <v>59</v>
      </c>
      <c r="B2024" s="312">
        <v>1040401000</v>
      </c>
      <c r="C2024" s="237" t="s">
        <v>631</v>
      </c>
      <c r="D2024" s="224"/>
      <c r="E2024" s="220" t="s">
        <v>1404</v>
      </c>
      <c r="F2024" s="221" t="s">
        <v>1405</v>
      </c>
      <c r="G2024" s="222" t="str">
        <f t="shared" si="31"/>
        <v>Sticky note, Note Pad, stick-on, (2"x3"), 100 sheets per pad</v>
      </c>
      <c r="H2024" s="223"/>
      <c r="I2024" s="253">
        <v>4</v>
      </c>
      <c r="J2024" s="262" t="s">
        <v>1234</v>
      </c>
      <c r="K2024" s="263">
        <v>30</v>
      </c>
      <c r="L2024" s="256">
        <f>Table260616263656667686970717273747577787980818283757_34[[#This Row],[unit Price]]*Table260616263656667686970717273747577787980818283757_34[[#This Row],[TOTAL QUANTITY
(2021 Proposal)]]</f>
        <v>120</v>
      </c>
      <c r="M2024" s="264">
        <v>2</v>
      </c>
      <c r="N2024" s="258">
        <v>60</v>
      </c>
      <c r="O2024" s="265">
        <v>2</v>
      </c>
      <c r="P2024" s="260">
        <v>60</v>
      </c>
      <c r="Q2024" s="292"/>
      <c r="R2024" s="258" t="s">
        <v>55</v>
      </c>
      <c r="S2024" s="293"/>
      <c r="T2024" s="289" t="s">
        <v>55</v>
      </c>
      <c r="U2024" s="290"/>
      <c r="V2024" s="291"/>
    </row>
    <row r="2025" spans="1:22" ht="24">
      <c r="A2025" s="216" t="s">
        <v>533</v>
      </c>
      <c r="B2025" s="312">
        <v>1040401000</v>
      </c>
      <c r="C2025" s="237" t="s">
        <v>631</v>
      </c>
      <c r="D2025" s="224"/>
      <c r="E2025" s="220" t="s">
        <v>1404</v>
      </c>
      <c r="F2025" s="221" t="s">
        <v>1405</v>
      </c>
      <c r="G2025" s="222" t="str">
        <f t="shared" si="31"/>
        <v>Sticky note, Note Pad, stick-on, (2"x3"), 100 sheets per pad</v>
      </c>
      <c r="H2025" s="223"/>
      <c r="I2025" s="253">
        <v>8</v>
      </c>
      <c r="J2025" s="254" t="s">
        <v>1234</v>
      </c>
      <c r="K2025" s="261">
        <v>30</v>
      </c>
      <c r="L2025" s="256">
        <f>Table260616263656667686970717273747577787980818283757_34[[#This Row],[unit Price]]*Table260616263656667686970717273747577787980818283757_34[[#This Row],[TOTAL QUANTITY
(2021 Proposal)]]</f>
        <v>240</v>
      </c>
      <c r="M2025" s="257">
        <v>2</v>
      </c>
      <c r="N2025" s="258">
        <v>60</v>
      </c>
      <c r="O2025" s="259">
        <v>2</v>
      </c>
      <c r="P2025" s="260">
        <v>60</v>
      </c>
      <c r="Q2025" s="288">
        <v>2</v>
      </c>
      <c r="R2025" s="258">
        <v>60</v>
      </c>
      <c r="S2025" s="259">
        <v>2</v>
      </c>
      <c r="T2025" s="289">
        <v>60</v>
      </c>
      <c r="U2025" s="290"/>
      <c r="V2025" s="291"/>
    </row>
    <row r="2026" spans="1:22" ht="24">
      <c r="A2026" s="216" t="s">
        <v>522</v>
      </c>
      <c r="B2026" s="312">
        <v>1040401000</v>
      </c>
      <c r="C2026" s="237" t="s">
        <v>631</v>
      </c>
      <c r="D2026" s="224"/>
      <c r="E2026" s="220" t="s">
        <v>1404</v>
      </c>
      <c r="F2026" s="221" t="s">
        <v>1405</v>
      </c>
      <c r="G2026" s="222" t="str">
        <f t="shared" si="31"/>
        <v>Sticky note, Note Pad, stick-on, (2"x3"), 100 sheets per pad</v>
      </c>
      <c r="H2026" s="223"/>
      <c r="I2026" s="253">
        <v>2</v>
      </c>
      <c r="J2026" s="254" t="s">
        <v>1234</v>
      </c>
      <c r="K2026" s="261">
        <v>30</v>
      </c>
      <c r="L2026" s="256">
        <f>Table260616263656667686970717273747577787980818283757_34[[#This Row],[unit Price]]*Table260616263656667686970717273747577787980818283757_34[[#This Row],[TOTAL QUANTITY
(2021 Proposal)]]</f>
        <v>60</v>
      </c>
      <c r="M2026" s="257">
        <v>1</v>
      </c>
      <c r="N2026" s="258">
        <v>30</v>
      </c>
      <c r="O2026" s="259"/>
      <c r="P2026" s="260" t="s">
        <v>55</v>
      </c>
      <c r="Q2026" s="288">
        <v>1</v>
      </c>
      <c r="R2026" s="258">
        <v>30</v>
      </c>
      <c r="S2026" s="259"/>
      <c r="T2026" s="289" t="s">
        <v>55</v>
      </c>
      <c r="U2026" s="290"/>
      <c r="V2026" s="291"/>
    </row>
    <row r="2027" spans="1:22" ht="24">
      <c r="A2027" s="216" t="s">
        <v>69</v>
      </c>
      <c r="B2027" s="312">
        <v>1040401000</v>
      </c>
      <c r="C2027" s="237" t="s">
        <v>631</v>
      </c>
      <c r="D2027" s="224"/>
      <c r="E2027" s="220" t="s">
        <v>1404</v>
      </c>
      <c r="F2027" s="221" t="s">
        <v>1405</v>
      </c>
      <c r="G2027" s="222" t="str">
        <f t="shared" si="31"/>
        <v>Sticky note, Note Pad, stick-on, (2"x3"), 100 sheets per pad</v>
      </c>
      <c r="H2027" s="223"/>
      <c r="I2027" s="253">
        <v>3</v>
      </c>
      <c r="J2027" s="254" t="s">
        <v>1234</v>
      </c>
      <c r="K2027" s="261">
        <v>30</v>
      </c>
      <c r="L2027" s="256">
        <f>Table260616263656667686970717273747577787980818283757_34[[#This Row],[unit Price]]*Table260616263656667686970717273747577787980818283757_34[[#This Row],[TOTAL QUANTITY
(2021 Proposal)]]</f>
        <v>90</v>
      </c>
      <c r="M2027" s="257">
        <v>3</v>
      </c>
      <c r="N2027" s="258">
        <v>90</v>
      </c>
      <c r="O2027" s="259"/>
      <c r="P2027" s="260" t="s">
        <v>55</v>
      </c>
      <c r="Q2027" s="288"/>
      <c r="R2027" s="258" t="s">
        <v>55</v>
      </c>
      <c r="S2027" s="259"/>
      <c r="T2027" s="289" t="s">
        <v>55</v>
      </c>
      <c r="U2027" s="290"/>
      <c r="V2027" s="291"/>
    </row>
    <row r="2028" spans="1:22" ht="24">
      <c r="A2028" s="216" t="s">
        <v>73</v>
      </c>
      <c r="B2028" s="312">
        <v>1040401000</v>
      </c>
      <c r="C2028" s="237" t="s">
        <v>631</v>
      </c>
      <c r="D2028" s="224"/>
      <c r="E2028" s="220" t="s">
        <v>1404</v>
      </c>
      <c r="F2028" s="221" t="s">
        <v>1405</v>
      </c>
      <c r="G2028" s="222" t="str">
        <f t="shared" si="31"/>
        <v>Sticky note, Note Pad, stick-on, (2"x3"), 100 sheets per pad</v>
      </c>
      <c r="H2028" s="223"/>
      <c r="I2028" s="253">
        <v>6</v>
      </c>
      <c r="J2028" s="254" t="s">
        <v>1234</v>
      </c>
      <c r="K2028" s="261">
        <v>30</v>
      </c>
      <c r="L2028" s="256">
        <f>Table260616263656667686970717273747577787980818283757_34[[#This Row],[unit Price]]*Table260616263656667686970717273747577787980818283757_34[[#This Row],[TOTAL QUANTITY
(2021 Proposal)]]</f>
        <v>180</v>
      </c>
      <c r="M2028" s="257">
        <v>6</v>
      </c>
      <c r="N2028" s="258">
        <v>30</v>
      </c>
      <c r="O2028" s="259"/>
      <c r="P2028" s="260" t="s">
        <v>55</v>
      </c>
      <c r="Q2028" s="288"/>
      <c r="R2028" s="258">
        <v>30</v>
      </c>
      <c r="S2028" s="259"/>
      <c r="T2028" s="289" t="s">
        <v>55</v>
      </c>
      <c r="U2028" s="290"/>
      <c r="V2028" s="291"/>
    </row>
    <row r="2029" spans="1:22">
      <c r="A2029" s="216" t="s">
        <v>63</v>
      </c>
      <c r="B2029" s="312">
        <v>1040401000</v>
      </c>
      <c r="C2029" s="237" t="s">
        <v>631</v>
      </c>
      <c r="D2029" s="224"/>
      <c r="E2029" s="220" t="s">
        <v>1406</v>
      </c>
      <c r="F2029" s="221" t="s">
        <v>1406</v>
      </c>
      <c r="G2029" s="222" t="str">
        <f t="shared" si="31"/>
        <v>Stock Card, Stock Card</v>
      </c>
      <c r="H2029" s="227"/>
      <c r="I2029" s="268">
        <v>1000</v>
      </c>
      <c r="J2029" s="269" t="s">
        <v>44</v>
      </c>
      <c r="K2029" s="270">
        <v>10</v>
      </c>
      <c r="L2029" s="256">
        <f>Table260616263656667686970717273747577787980818283757_34[[#This Row],[unit Price]]*Table260616263656667686970717273747577787980818283757_34[[#This Row],[TOTAL QUANTITY
(2021 Proposal)]]</f>
        <v>10000</v>
      </c>
      <c r="M2029" s="271">
        <v>250</v>
      </c>
      <c r="N2029" s="258">
        <v>2500</v>
      </c>
      <c r="O2029" s="272">
        <v>250</v>
      </c>
      <c r="P2029" s="260">
        <v>2500</v>
      </c>
      <c r="Q2029" s="296">
        <v>250</v>
      </c>
      <c r="R2029" s="258">
        <v>2500</v>
      </c>
      <c r="S2029" s="272">
        <v>250</v>
      </c>
      <c r="T2029" s="289">
        <v>2500</v>
      </c>
      <c r="U2029" s="290"/>
      <c r="V2029" s="291"/>
    </row>
    <row r="2030" spans="1:22">
      <c r="A2030" s="216" t="s">
        <v>64</v>
      </c>
      <c r="B2030" s="312">
        <v>1040401000</v>
      </c>
      <c r="C2030" s="237" t="s">
        <v>631</v>
      </c>
      <c r="D2030" s="224"/>
      <c r="E2030" s="220" t="s">
        <v>1406</v>
      </c>
      <c r="F2030" s="221" t="s">
        <v>1406</v>
      </c>
      <c r="G2030" s="222" t="str">
        <f t="shared" si="31"/>
        <v>Stock Card, Stock Card</v>
      </c>
      <c r="H2030" s="223"/>
      <c r="I2030" s="253">
        <v>100</v>
      </c>
      <c r="J2030" s="262" t="s">
        <v>44</v>
      </c>
      <c r="K2030" s="263">
        <v>10</v>
      </c>
      <c r="L2030" s="256">
        <f>Table260616263656667686970717273747577787980818283757_34[[#This Row],[unit Price]]*Table260616263656667686970717273747577787980818283757_34[[#This Row],[TOTAL QUANTITY
(2021 Proposal)]]</f>
        <v>1000</v>
      </c>
      <c r="M2030" s="257">
        <v>100</v>
      </c>
      <c r="N2030" s="258">
        <v>1000</v>
      </c>
      <c r="O2030" s="259"/>
      <c r="P2030" s="260" t="s">
        <v>55</v>
      </c>
      <c r="Q2030" s="288"/>
      <c r="R2030" s="258" t="s">
        <v>55</v>
      </c>
      <c r="S2030" s="259"/>
      <c r="T2030" s="289" t="s">
        <v>55</v>
      </c>
      <c r="U2030" s="290"/>
      <c r="V2030" s="291"/>
    </row>
    <row r="2031" spans="1:22">
      <c r="A2031" s="216" t="s">
        <v>68</v>
      </c>
      <c r="B2031" s="312">
        <v>1040401000</v>
      </c>
      <c r="C2031" s="237" t="s">
        <v>631</v>
      </c>
      <c r="D2031" s="224"/>
      <c r="E2031" s="220" t="s">
        <v>1406</v>
      </c>
      <c r="F2031" s="221" t="s">
        <v>1406</v>
      </c>
      <c r="G2031" s="222" t="str">
        <f t="shared" si="31"/>
        <v>Stock Card, Stock Card</v>
      </c>
      <c r="H2031" s="223"/>
      <c r="I2031" s="253">
        <v>240</v>
      </c>
      <c r="J2031" s="254" t="s">
        <v>44</v>
      </c>
      <c r="K2031" s="261">
        <v>10</v>
      </c>
      <c r="L2031" s="256">
        <f>Table260616263656667686970717273747577787980818283757_34[[#This Row],[unit Price]]*Table260616263656667686970717273747577787980818283757_34[[#This Row],[TOTAL QUANTITY
(2021 Proposal)]]</f>
        <v>2400</v>
      </c>
      <c r="M2031" s="257">
        <v>60</v>
      </c>
      <c r="N2031" s="258">
        <v>600</v>
      </c>
      <c r="O2031" s="259">
        <v>60</v>
      </c>
      <c r="P2031" s="260">
        <v>600</v>
      </c>
      <c r="Q2031" s="288">
        <v>60</v>
      </c>
      <c r="R2031" s="258">
        <v>600</v>
      </c>
      <c r="S2031" s="259">
        <v>60</v>
      </c>
      <c r="T2031" s="289">
        <v>600</v>
      </c>
      <c r="U2031" s="290"/>
      <c r="V2031" s="291"/>
    </row>
    <row r="2032" spans="1:22">
      <c r="A2032" s="216" t="s">
        <v>73</v>
      </c>
      <c r="B2032" s="312">
        <v>1040401000</v>
      </c>
      <c r="C2032" s="237" t="s">
        <v>631</v>
      </c>
      <c r="D2032" s="224"/>
      <c r="E2032" s="220" t="s">
        <v>1406</v>
      </c>
      <c r="F2032" s="221" t="s">
        <v>1406</v>
      </c>
      <c r="G2032" s="222" t="str">
        <f t="shared" si="31"/>
        <v>Stock Card, Stock Card</v>
      </c>
      <c r="H2032" s="223"/>
      <c r="I2032" s="253">
        <v>200</v>
      </c>
      <c r="J2032" s="254" t="s">
        <v>44</v>
      </c>
      <c r="K2032" s="261">
        <v>10</v>
      </c>
      <c r="L2032" s="256">
        <f>Table260616263656667686970717273747577787980818283757_34[[#This Row],[unit Price]]*Table260616263656667686970717273747577787980818283757_34[[#This Row],[TOTAL QUANTITY
(2021 Proposal)]]</f>
        <v>2000</v>
      </c>
      <c r="M2032" s="257">
        <v>50</v>
      </c>
      <c r="N2032" s="258">
        <v>500</v>
      </c>
      <c r="O2032" s="259">
        <v>50</v>
      </c>
      <c r="P2032" s="260">
        <v>500</v>
      </c>
      <c r="Q2032" s="288">
        <v>50</v>
      </c>
      <c r="R2032" s="258">
        <v>500</v>
      </c>
      <c r="S2032" s="259">
        <v>50</v>
      </c>
      <c r="T2032" s="289">
        <v>500</v>
      </c>
      <c r="U2032" s="290"/>
      <c r="V2032" s="291"/>
    </row>
    <row r="2033" spans="1:22">
      <c r="A2033" s="216" t="s">
        <v>50</v>
      </c>
      <c r="B2033" s="312">
        <v>1040401000</v>
      </c>
      <c r="C2033" s="237" t="s">
        <v>631</v>
      </c>
      <c r="D2033" s="224"/>
      <c r="E2033" s="220" t="s">
        <v>1407</v>
      </c>
      <c r="F2033" s="221" t="s">
        <v>1408</v>
      </c>
      <c r="G2033" s="222" t="str">
        <f t="shared" si="31"/>
        <v>Tape, Masking Tape</v>
      </c>
      <c r="H2033" s="223"/>
      <c r="I2033" s="253">
        <v>4</v>
      </c>
      <c r="J2033" s="254" t="s">
        <v>880</v>
      </c>
      <c r="K2033" s="261">
        <v>60</v>
      </c>
      <c r="L2033" s="256">
        <f>Table260616263656667686970717273747577787980818283757_34[[#This Row],[unit Price]]*Table260616263656667686970717273747577787980818283757_34[[#This Row],[TOTAL QUANTITY
(2021 Proposal)]]</f>
        <v>240</v>
      </c>
      <c r="M2033" s="257">
        <v>4</v>
      </c>
      <c r="N2033" s="258">
        <v>240</v>
      </c>
      <c r="O2033" s="259"/>
      <c r="P2033" s="260" t="s">
        <v>55</v>
      </c>
      <c r="Q2033" s="288"/>
      <c r="R2033" s="258" t="s">
        <v>55</v>
      </c>
      <c r="S2033" s="259"/>
      <c r="T2033" s="289" t="s">
        <v>55</v>
      </c>
      <c r="U2033" s="290"/>
      <c r="V2033" s="291"/>
    </row>
    <row r="2034" spans="1:22">
      <c r="A2034" s="216" t="s">
        <v>58</v>
      </c>
      <c r="B2034" s="312">
        <v>1040401000</v>
      </c>
      <c r="C2034" s="237" t="s">
        <v>631</v>
      </c>
      <c r="D2034" s="224"/>
      <c r="E2034" s="220" t="s">
        <v>1407</v>
      </c>
      <c r="F2034" s="221" t="s">
        <v>1408</v>
      </c>
      <c r="G2034" s="222" t="str">
        <f t="shared" si="31"/>
        <v>Tape, Masking Tape</v>
      </c>
      <c r="H2034" s="223"/>
      <c r="I2034" s="253">
        <v>10</v>
      </c>
      <c r="J2034" s="254" t="s">
        <v>880</v>
      </c>
      <c r="K2034" s="261">
        <v>60</v>
      </c>
      <c r="L2034" s="256">
        <f>Table260616263656667686970717273747577787980818283757_34[[#This Row],[unit Price]]*Table260616263656667686970717273747577787980818283757_34[[#This Row],[TOTAL QUANTITY
(2021 Proposal)]]</f>
        <v>600</v>
      </c>
      <c r="M2034" s="257">
        <v>4</v>
      </c>
      <c r="N2034" s="258">
        <v>180</v>
      </c>
      <c r="O2034" s="259"/>
      <c r="P2034" s="260" t="s">
        <v>55</v>
      </c>
      <c r="Q2034" s="288">
        <v>6</v>
      </c>
      <c r="R2034" s="258" t="s">
        <v>55</v>
      </c>
      <c r="S2034" s="259"/>
      <c r="T2034" s="289" t="s">
        <v>55</v>
      </c>
      <c r="U2034" s="290"/>
      <c r="V2034" s="291"/>
    </row>
    <row r="2035" spans="1:22">
      <c r="A2035" s="216" t="s">
        <v>59</v>
      </c>
      <c r="B2035" s="312">
        <v>1040401000</v>
      </c>
      <c r="C2035" s="237" t="s">
        <v>631</v>
      </c>
      <c r="D2035" s="224"/>
      <c r="E2035" s="220" t="s">
        <v>1407</v>
      </c>
      <c r="F2035" s="221" t="s">
        <v>1408</v>
      </c>
      <c r="G2035" s="222" t="str">
        <f t="shared" si="31"/>
        <v>Tape, Masking Tape</v>
      </c>
      <c r="H2035" s="223"/>
      <c r="I2035" s="253">
        <v>1</v>
      </c>
      <c r="J2035" s="262" t="s">
        <v>880</v>
      </c>
      <c r="K2035" s="263">
        <v>60</v>
      </c>
      <c r="L2035" s="256">
        <f>Table260616263656667686970717273747577787980818283757_34[[#This Row],[unit Price]]*Table260616263656667686970717273747577787980818283757_34[[#This Row],[TOTAL QUANTITY
(2021 Proposal)]]</f>
        <v>60</v>
      </c>
      <c r="M2035" s="264">
        <v>1</v>
      </c>
      <c r="N2035" s="258">
        <v>60</v>
      </c>
      <c r="O2035" s="265"/>
      <c r="P2035" s="260" t="s">
        <v>55</v>
      </c>
      <c r="Q2035" s="292"/>
      <c r="R2035" s="258" t="s">
        <v>55</v>
      </c>
      <c r="S2035" s="293"/>
      <c r="T2035" s="289" t="s">
        <v>55</v>
      </c>
      <c r="U2035" s="290"/>
      <c r="V2035" s="291"/>
    </row>
    <row r="2036" spans="1:22">
      <c r="A2036" s="216" t="s">
        <v>61</v>
      </c>
      <c r="B2036" s="312">
        <v>1040401000</v>
      </c>
      <c r="C2036" s="237" t="s">
        <v>631</v>
      </c>
      <c r="D2036" s="224"/>
      <c r="E2036" s="220" t="s">
        <v>1407</v>
      </c>
      <c r="F2036" s="221" t="s">
        <v>1408</v>
      </c>
      <c r="G2036" s="222" t="str">
        <f t="shared" si="31"/>
        <v>Tape, Masking Tape</v>
      </c>
      <c r="H2036" s="223"/>
      <c r="I2036" s="253">
        <v>2</v>
      </c>
      <c r="J2036" s="262" t="s">
        <v>880</v>
      </c>
      <c r="K2036" s="263">
        <v>60</v>
      </c>
      <c r="L2036" s="256">
        <f>Table260616263656667686970717273747577787980818283757_34[[#This Row],[unit Price]]*Table260616263656667686970717273747577787980818283757_34[[#This Row],[TOTAL QUANTITY
(2021 Proposal)]]</f>
        <v>120</v>
      </c>
      <c r="M2036" s="266">
        <v>1</v>
      </c>
      <c r="N2036" s="258">
        <v>60</v>
      </c>
      <c r="O2036" s="267">
        <v>1</v>
      </c>
      <c r="P2036" s="260">
        <v>60</v>
      </c>
      <c r="Q2036" s="294"/>
      <c r="R2036" s="258" t="s">
        <v>55</v>
      </c>
      <c r="S2036" s="309"/>
      <c r="T2036" s="289" t="s">
        <v>55</v>
      </c>
      <c r="U2036" s="290"/>
      <c r="V2036" s="291"/>
    </row>
    <row r="2037" spans="1:22">
      <c r="A2037" s="216" t="s">
        <v>63</v>
      </c>
      <c r="B2037" s="312">
        <v>1040401000</v>
      </c>
      <c r="C2037" s="237" t="s">
        <v>631</v>
      </c>
      <c r="D2037" s="224"/>
      <c r="E2037" s="220" t="s">
        <v>1407</v>
      </c>
      <c r="F2037" s="221" t="s">
        <v>1408</v>
      </c>
      <c r="G2037" s="222" t="str">
        <f t="shared" si="31"/>
        <v>Tape, Masking Tape</v>
      </c>
      <c r="H2037" s="227"/>
      <c r="I2037" s="268">
        <v>10</v>
      </c>
      <c r="J2037" s="269" t="s">
        <v>880</v>
      </c>
      <c r="K2037" s="270">
        <v>60</v>
      </c>
      <c r="L2037" s="256">
        <f>Table260616263656667686970717273747577787980818283757_34[[#This Row],[unit Price]]*Table260616263656667686970717273747577787980818283757_34[[#This Row],[TOTAL QUANTITY
(2021 Proposal)]]</f>
        <v>600</v>
      </c>
      <c r="M2037" s="271">
        <v>5</v>
      </c>
      <c r="N2037" s="258">
        <v>300</v>
      </c>
      <c r="O2037" s="272">
        <v>5</v>
      </c>
      <c r="P2037" s="260">
        <v>300</v>
      </c>
      <c r="Q2037" s="296"/>
      <c r="R2037" s="258" t="s">
        <v>55</v>
      </c>
      <c r="S2037" s="272"/>
      <c r="T2037" s="289" t="s">
        <v>55</v>
      </c>
      <c r="U2037" s="290"/>
      <c r="V2037" s="291"/>
    </row>
    <row r="2038" spans="1:22">
      <c r="A2038" s="216" t="s">
        <v>66</v>
      </c>
      <c r="B2038" s="312">
        <v>1040401000</v>
      </c>
      <c r="C2038" s="237" t="s">
        <v>631</v>
      </c>
      <c r="D2038" s="224"/>
      <c r="E2038" s="220" t="s">
        <v>1407</v>
      </c>
      <c r="F2038" s="221" t="s">
        <v>1408</v>
      </c>
      <c r="G2038" s="222" t="str">
        <f t="shared" si="31"/>
        <v>Tape, Masking Tape</v>
      </c>
      <c r="H2038" s="223">
        <v>5</v>
      </c>
      <c r="I2038" s="253">
        <v>10</v>
      </c>
      <c r="J2038" s="254" t="s">
        <v>880</v>
      </c>
      <c r="K2038" s="261">
        <v>60</v>
      </c>
      <c r="L2038" s="256">
        <f>Table260616263656667686970717273747577787980818283757_34[[#This Row],[unit Price]]*Table260616263656667686970717273747577787980818283757_34[[#This Row],[TOTAL QUANTITY
(2021 Proposal)]]</f>
        <v>600</v>
      </c>
      <c r="M2038" s="257">
        <v>5</v>
      </c>
      <c r="N2038" s="258">
        <v>300</v>
      </c>
      <c r="O2038" s="259">
        <v>3</v>
      </c>
      <c r="P2038" s="260">
        <v>180</v>
      </c>
      <c r="Q2038" s="288">
        <v>2</v>
      </c>
      <c r="R2038" s="258">
        <v>120</v>
      </c>
      <c r="S2038" s="259"/>
      <c r="T2038" s="289" t="s">
        <v>55</v>
      </c>
      <c r="U2038" s="290"/>
      <c r="V2038" s="291"/>
    </row>
    <row r="2039" spans="1:22">
      <c r="A2039" s="216" t="s">
        <v>69</v>
      </c>
      <c r="B2039" s="312">
        <v>1040401000</v>
      </c>
      <c r="C2039" s="237" t="s">
        <v>631</v>
      </c>
      <c r="D2039" s="224"/>
      <c r="E2039" s="220" t="s">
        <v>1407</v>
      </c>
      <c r="F2039" s="221" t="s">
        <v>1408</v>
      </c>
      <c r="G2039" s="222" t="str">
        <f t="shared" si="31"/>
        <v>Tape, Masking Tape</v>
      </c>
      <c r="H2039" s="223"/>
      <c r="I2039" s="253">
        <v>1</v>
      </c>
      <c r="J2039" s="254" t="s">
        <v>880</v>
      </c>
      <c r="K2039" s="261">
        <v>60</v>
      </c>
      <c r="L2039" s="256">
        <f>Table260616263656667686970717273747577787980818283757_34[[#This Row],[unit Price]]*Table260616263656667686970717273747577787980818283757_34[[#This Row],[TOTAL QUANTITY
(2021 Proposal)]]</f>
        <v>60</v>
      </c>
      <c r="M2039" s="257">
        <v>1</v>
      </c>
      <c r="N2039" s="258">
        <v>60</v>
      </c>
      <c r="O2039" s="259"/>
      <c r="P2039" s="260" t="s">
        <v>55</v>
      </c>
      <c r="Q2039" s="288"/>
      <c r="R2039" s="258" t="s">
        <v>55</v>
      </c>
      <c r="S2039" s="259"/>
      <c r="T2039" s="289" t="s">
        <v>55</v>
      </c>
      <c r="U2039" s="290"/>
      <c r="V2039" s="291"/>
    </row>
    <row r="2040" spans="1:22">
      <c r="A2040" s="216" t="s">
        <v>33</v>
      </c>
      <c r="B2040" s="312">
        <v>1040401000</v>
      </c>
      <c r="C2040" s="237" t="s">
        <v>631</v>
      </c>
      <c r="D2040" s="224"/>
      <c r="E2040" s="220" t="s">
        <v>1407</v>
      </c>
      <c r="F2040" s="221" t="s">
        <v>1408</v>
      </c>
      <c r="G2040" s="222" t="str">
        <f t="shared" si="31"/>
        <v>Tape, Masking Tape</v>
      </c>
      <c r="H2040" s="223"/>
      <c r="I2040" s="253">
        <v>3</v>
      </c>
      <c r="J2040" s="254" t="s">
        <v>880</v>
      </c>
      <c r="K2040" s="261">
        <v>60</v>
      </c>
      <c r="L2040" s="256">
        <f>Table260616263656667686970717273747577787980818283757_34[[#This Row],[unit Price]]*Table260616263656667686970717273747577787980818283757_34[[#This Row],[TOTAL QUANTITY
(2021 Proposal)]]</f>
        <v>180</v>
      </c>
      <c r="M2040" s="257">
        <v>3</v>
      </c>
      <c r="N2040" s="258">
        <v>180</v>
      </c>
      <c r="O2040" s="259"/>
      <c r="P2040" s="260" t="s">
        <v>55</v>
      </c>
      <c r="Q2040" s="288"/>
      <c r="R2040" s="258" t="s">
        <v>55</v>
      </c>
      <c r="S2040" s="259"/>
      <c r="T2040" s="289" t="s">
        <v>55</v>
      </c>
      <c r="U2040" s="290"/>
      <c r="V2040" s="291"/>
    </row>
    <row r="2041" spans="1:22">
      <c r="A2041" s="216" t="s">
        <v>73</v>
      </c>
      <c r="B2041" s="312">
        <v>1040401000</v>
      </c>
      <c r="C2041" s="237" t="s">
        <v>631</v>
      </c>
      <c r="D2041" s="224"/>
      <c r="E2041" s="220" t="s">
        <v>1407</v>
      </c>
      <c r="F2041" s="221" t="s">
        <v>1408</v>
      </c>
      <c r="G2041" s="222" t="str">
        <f t="shared" si="31"/>
        <v>Tape, Masking Tape</v>
      </c>
      <c r="H2041" s="223"/>
      <c r="I2041" s="253">
        <v>4</v>
      </c>
      <c r="J2041" s="254" t="s">
        <v>880</v>
      </c>
      <c r="K2041" s="261">
        <v>60</v>
      </c>
      <c r="L2041" s="256">
        <f>Table260616263656667686970717273747577787980818283757_34[[#This Row],[unit Price]]*Table260616263656667686970717273747577787980818283757_34[[#This Row],[TOTAL QUANTITY
(2021 Proposal)]]</f>
        <v>240</v>
      </c>
      <c r="M2041" s="257">
        <v>1</v>
      </c>
      <c r="N2041" s="258">
        <v>60</v>
      </c>
      <c r="O2041" s="259">
        <v>1</v>
      </c>
      <c r="P2041" s="260">
        <v>60</v>
      </c>
      <c r="Q2041" s="288">
        <v>1</v>
      </c>
      <c r="R2041" s="258">
        <v>60</v>
      </c>
      <c r="S2041" s="259">
        <v>1</v>
      </c>
      <c r="T2041" s="289">
        <v>60</v>
      </c>
      <c r="U2041" s="290"/>
      <c r="V2041" s="291"/>
    </row>
    <row r="2042" spans="1:22">
      <c r="A2042" s="216" t="s">
        <v>50</v>
      </c>
      <c r="B2042" s="312">
        <v>1040401000</v>
      </c>
      <c r="C2042" s="237" t="s">
        <v>631</v>
      </c>
      <c r="D2042" s="224"/>
      <c r="E2042" s="220" t="s">
        <v>1407</v>
      </c>
      <c r="F2042" s="221" t="s">
        <v>1409</v>
      </c>
      <c r="G2042" s="222" t="str">
        <f t="shared" si="31"/>
        <v>Tape, Packaging Tape</v>
      </c>
      <c r="H2042" s="223"/>
      <c r="I2042" s="253">
        <v>2</v>
      </c>
      <c r="J2042" s="254" t="s">
        <v>1410</v>
      </c>
      <c r="K2042" s="261">
        <v>60</v>
      </c>
      <c r="L2042" s="256">
        <f>Table260616263656667686970717273747577787980818283757_34[[#This Row],[unit Price]]*Table260616263656667686970717273747577787980818283757_34[[#This Row],[TOTAL QUANTITY
(2021 Proposal)]]</f>
        <v>120</v>
      </c>
      <c r="M2042" s="257">
        <v>2</v>
      </c>
      <c r="N2042" s="258">
        <v>120</v>
      </c>
      <c r="O2042" s="259"/>
      <c r="P2042" s="260" t="s">
        <v>55</v>
      </c>
      <c r="Q2042" s="288"/>
      <c r="R2042" s="258" t="s">
        <v>55</v>
      </c>
      <c r="S2042" s="259"/>
      <c r="T2042" s="289" t="s">
        <v>55</v>
      </c>
      <c r="U2042" s="290"/>
      <c r="V2042" s="291"/>
    </row>
    <row r="2043" spans="1:22">
      <c r="A2043" s="216" t="s">
        <v>59</v>
      </c>
      <c r="B2043" s="312">
        <v>1040401000</v>
      </c>
      <c r="C2043" s="237" t="s">
        <v>631</v>
      </c>
      <c r="D2043" s="224"/>
      <c r="E2043" s="220" t="s">
        <v>1407</v>
      </c>
      <c r="F2043" s="221" t="s">
        <v>1409</v>
      </c>
      <c r="G2043" s="222" t="str">
        <f t="shared" si="31"/>
        <v>Tape, Packaging Tape</v>
      </c>
      <c r="H2043" s="223"/>
      <c r="I2043" s="253">
        <v>1</v>
      </c>
      <c r="J2043" s="262" t="s">
        <v>1410</v>
      </c>
      <c r="K2043" s="263">
        <v>60</v>
      </c>
      <c r="L2043" s="256">
        <f>Table260616263656667686970717273747577787980818283757_34[[#This Row],[unit Price]]*Table260616263656667686970717273747577787980818283757_34[[#This Row],[TOTAL QUANTITY
(2021 Proposal)]]</f>
        <v>60</v>
      </c>
      <c r="M2043" s="264">
        <v>1</v>
      </c>
      <c r="N2043" s="258">
        <v>60</v>
      </c>
      <c r="O2043" s="265"/>
      <c r="P2043" s="260" t="s">
        <v>55</v>
      </c>
      <c r="Q2043" s="292"/>
      <c r="R2043" s="258" t="s">
        <v>55</v>
      </c>
      <c r="S2043" s="293"/>
      <c r="T2043" s="289" t="s">
        <v>55</v>
      </c>
      <c r="U2043" s="290"/>
      <c r="V2043" s="291"/>
    </row>
    <row r="2044" spans="1:22">
      <c r="A2044" s="216" t="s">
        <v>61</v>
      </c>
      <c r="B2044" s="312">
        <v>1040401000</v>
      </c>
      <c r="C2044" s="237" t="s">
        <v>631</v>
      </c>
      <c r="D2044" s="224"/>
      <c r="E2044" s="220" t="s">
        <v>1407</v>
      </c>
      <c r="F2044" s="221" t="s">
        <v>1409</v>
      </c>
      <c r="G2044" s="222" t="str">
        <f t="shared" si="31"/>
        <v>Tape, Packaging Tape</v>
      </c>
      <c r="H2044" s="223"/>
      <c r="I2044" s="253">
        <v>2</v>
      </c>
      <c r="J2044" s="262" t="s">
        <v>1410</v>
      </c>
      <c r="K2044" s="263">
        <v>60</v>
      </c>
      <c r="L2044" s="256">
        <f>Table260616263656667686970717273747577787980818283757_34[[#This Row],[unit Price]]*Table260616263656667686970717273747577787980818283757_34[[#This Row],[TOTAL QUANTITY
(2021 Proposal)]]</f>
        <v>120</v>
      </c>
      <c r="M2044" s="266">
        <v>1</v>
      </c>
      <c r="N2044" s="258">
        <v>60</v>
      </c>
      <c r="O2044" s="267">
        <v>1</v>
      </c>
      <c r="P2044" s="260">
        <v>60</v>
      </c>
      <c r="Q2044" s="294"/>
      <c r="R2044" s="258" t="s">
        <v>55</v>
      </c>
      <c r="S2044" s="309"/>
      <c r="T2044" s="289" t="s">
        <v>55</v>
      </c>
      <c r="U2044" s="290"/>
      <c r="V2044" s="291"/>
    </row>
    <row r="2045" spans="1:22">
      <c r="A2045" s="216" t="s">
        <v>66</v>
      </c>
      <c r="B2045" s="312">
        <v>1040401000</v>
      </c>
      <c r="C2045" s="237" t="s">
        <v>631</v>
      </c>
      <c r="D2045" s="224"/>
      <c r="E2045" s="220" t="s">
        <v>1407</v>
      </c>
      <c r="F2045" s="221" t="s">
        <v>1409</v>
      </c>
      <c r="G2045" s="222" t="str">
        <f t="shared" si="31"/>
        <v>Tape, Packaging Tape</v>
      </c>
      <c r="H2045" s="223">
        <v>5</v>
      </c>
      <c r="I2045" s="253">
        <v>5</v>
      </c>
      <c r="J2045" s="254" t="s">
        <v>1410</v>
      </c>
      <c r="K2045" s="261">
        <v>60</v>
      </c>
      <c r="L2045" s="256">
        <f>Table260616263656667686970717273747577787980818283757_34[[#This Row],[unit Price]]*Table260616263656667686970717273747577787980818283757_34[[#This Row],[TOTAL QUANTITY
(2021 Proposal)]]</f>
        <v>300</v>
      </c>
      <c r="M2045" s="257">
        <v>2</v>
      </c>
      <c r="N2045" s="258">
        <v>120</v>
      </c>
      <c r="O2045" s="259">
        <v>1</v>
      </c>
      <c r="P2045" s="260">
        <v>60</v>
      </c>
      <c r="Q2045" s="288">
        <v>1</v>
      </c>
      <c r="R2045" s="258">
        <v>60</v>
      </c>
      <c r="S2045" s="259">
        <v>1</v>
      </c>
      <c r="T2045" s="289">
        <v>60</v>
      </c>
      <c r="U2045" s="290"/>
      <c r="V2045" s="291"/>
    </row>
    <row r="2046" spans="1:22">
      <c r="A2046" s="216" t="s">
        <v>68</v>
      </c>
      <c r="B2046" s="312">
        <v>1040401000</v>
      </c>
      <c r="C2046" s="237" t="s">
        <v>631</v>
      </c>
      <c r="D2046" s="224"/>
      <c r="E2046" s="220" t="s">
        <v>1407</v>
      </c>
      <c r="F2046" s="221" t="s">
        <v>1409</v>
      </c>
      <c r="G2046" s="222" t="str">
        <f t="shared" si="31"/>
        <v>Tape, Packaging Tape</v>
      </c>
      <c r="H2046" s="223"/>
      <c r="I2046" s="253">
        <v>4</v>
      </c>
      <c r="J2046" s="254" t="s">
        <v>1410</v>
      </c>
      <c r="K2046" s="261">
        <v>60</v>
      </c>
      <c r="L2046" s="256">
        <f>Table260616263656667686970717273747577787980818283757_34[[#This Row],[unit Price]]*Table260616263656667686970717273747577787980818283757_34[[#This Row],[TOTAL QUANTITY
(2021 Proposal)]]</f>
        <v>240</v>
      </c>
      <c r="M2046" s="257">
        <v>1</v>
      </c>
      <c r="N2046" s="258">
        <v>60</v>
      </c>
      <c r="O2046" s="259">
        <v>1</v>
      </c>
      <c r="P2046" s="260">
        <v>60</v>
      </c>
      <c r="Q2046" s="288">
        <v>1</v>
      </c>
      <c r="R2046" s="258">
        <v>60</v>
      </c>
      <c r="S2046" s="259">
        <v>1</v>
      </c>
      <c r="T2046" s="289">
        <v>60</v>
      </c>
      <c r="U2046" s="290"/>
      <c r="V2046" s="291"/>
    </row>
    <row r="2047" spans="1:22">
      <c r="A2047" s="216" t="s">
        <v>33</v>
      </c>
      <c r="B2047" s="312">
        <v>1040401000</v>
      </c>
      <c r="C2047" s="237" t="s">
        <v>631</v>
      </c>
      <c r="D2047" s="224"/>
      <c r="E2047" s="220" t="s">
        <v>1407</v>
      </c>
      <c r="F2047" s="221" t="s">
        <v>1409</v>
      </c>
      <c r="G2047" s="222" t="str">
        <f t="shared" si="31"/>
        <v>Tape, Packaging Tape</v>
      </c>
      <c r="H2047" s="223"/>
      <c r="I2047" s="253">
        <v>3</v>
      </c>
      <c r="J2047" s="254" t="s">
        <v>1410</v>
      </c>
      <c r="K2047" s="261">
        <v>60</v>
      </c>
      <c r="L2047" s="256">
        <f>Table260616263656667686970717273747577787980818283757_34[[#This Row],[unit Price]]*Table260616263656667686970717273747577787980818283757_34[[#This Row],[TOTAL QUANTITY
(2021 Proposal)]]</f>
        <v>180</v>
      </c>
      <c r="M2047" s="257">
        <v>3</v>
      </c>
      <c r="N2047" s="258">
        <v>180</v>
      </c>
      <c r="O2047" s="259"/>
      <c r="P2047" s="260" t="s">
        <v>55</v>
      </c>
      <c r="Q2047" s="288"/>
      <c r="R2047" s="258" t="s">
        <v>55</v>
      </c>
      <c r="S2047" s="259"/>
      <c r="T2047" s="289" t="s">
        <v>55</v>
      </c>
      <c r="U2047" s="290"/>
      <c r="V2047" s="291"/>
    </row>
    <row r="2048" spans="1:22">
      <c r="A2048" s="216" t="s">
        <v>73</v>
      </c>
      <c r="B2048" s="312">
        <v>1040401000</v>
      </c>
      <c r="C2048" s="237" t="s">
        <v>631</v>
      </c>
      <c r="D2048" s="224"/>
      <c r="E2048" s="220" t="s">
        <v>1407</v>
      </c>
      <c r="F2048" s="221" t="s">
        <v>1409</v>
      </c>
      <c r="G2048" s="222" t="str">
        <f t="shared" si="31"/>
        <v>Tape, Packaging Tape</v>
      </c>
      <c r="H2048" s="223"/>
      <c r="I2048" s="253">
        <v>12</v>
      </c>
      <c r="J2048" s="254" t="s">
        <v>1410</v>
      </c>
      <c r="K2048" s="261">
        <v>60</v>
      </c>
      <c r="L2048" s="256">
        <f>Table260616263656667686970717273747577787980818283757_34[[#This Row],[unit Price]]*Table260616263656667686970717273747577787980818283757_34[[#This Row],[TOTAL QUANTITY
(2021 Proposal)]]</f>
        <v>720</v>
      </c>
      <c r="M2048" s="257">
        <v>6</v>
      </c>
      <c r="N2048" s="258">
        <v>360</v>
      </c>
      <c r="O2048" s="259"/>
      <c r="P2048" s="260" t="s">
        <v>55</v>
      </c>
      <c r="Q2048" s="288">
        <v>6</v>
      </c>
      <c r="R2048" s="258">
        <v>360</v>
      </c>
      <c r="S2048" s="259"/>
      <c r="T2048" s="289" t="s">
        <v>55</v>
      </c>
      <c r="U2048" s="290"/>
      <c r="V2048" s="291"/>
    </row>
    <row r="2049" spans="1:22">
      <c r="A2049" s="216" t="s">
        <v>56</v>
      </c>
      <c r="B2049" s="312">
        <v>1040401000</v>
      </c>
      <c r="C2049" s="237" t="s">
        <v>631</v>
      </c>
      <c r="D2049" s="224"/>
      <c r="E2049" s="220" t="s">
        <v>1407</v>
      </c>
      <c r="F2049" s="221" t="s">
        <v>1134</v>
      </c>
      <c r="G2049" s="222" t="str">
        <f t="shared" si="31"/>
        <v>Tape, Transparent, (1"), 24mm</v>
      </c>
      <c r="H2049" s="223"/>
      <c r="I2049" s="253">
        <v>8</v>
      </c>
      <c r="J2049" s="254" t="s">
        <v>1410</v>
      </c>
      <c r="K2049" s="261">
        <v>35</v>
      </c>
      <c r="L2049" s="256">
        <f>Table260616263656667686970717273747577787980818283757_34[[#This Row],[unit Price]]*Table260616263656667686970717273747577787980818283757_34[[#This Row],[TOTAL QUANTITY
(2021 Proposal)]]</f>
        <v>280</v>
      </c>
      <c r="M2049" s="257">
        <v>2</v>
      </c>
      <c r="N2049" s="258">
        <v>70</v>
      </c>
      <c r="O2049" s="259">
        <v>2</v>
      </c>
      <c r="P2049" s="260">
        <v>70</v>
      </c>
      <c r="Q2049" s="288">
        <v>2</v>
      </c>
      <c r="R2049" s="258">
        <v>70</v>
      </c>
      <c r="S2049" s="259">
        <v>2</v>
      </c>
      <c r="T2049" s="289">
        <v>70</v>
      </c>
      <c r="U2049" s="290"/>
      <c r="V2049" s="291"/>
    </row>
    <row r="2050" spans="1:22">
      <c r="A2050" s="216" t="s">
        <v>58</v>
      </c>
      <c r="B2050" s="312">
        <v>1040401000</v>
      </c>
      <c r="C2050" s="237" t="s">
        <v>631</v>
      </c>
      <c r="D2050" s="224"/>
      <c r="E2050" s="220" t="s">
        <v>1407</v>
      </c>
      <c r="F2050" s="221" t="s">
        <v>1134</v>
      </c>
      <c r="G2050" s="222" t="str">
        <f t="shared" si="31"/>
        <v>Tape, Transparent, (1"), 24mm</v>
      </c>
      <c r="H2050" s="223"/>
      <c r="I2050" s="253">
        <v>8</v>
      </c>
      <c r="J2050" s="254" t="s">
        <v>1410</v>
      </c>
      <c r="K2050" s="261">
        <v>35</v>
      </c>
      <c r="L2050" s="256">
        <f>Table260616263656667686970717273747577787980818283757_34[[#This Row],[unit Price]]*Table260616263656667686970717273747577787980818283757_34[[#This Row],[TOTAL QUANTITY
(2021 Proposal)]]</f>
        <v>280</v>
      </c>
      <c r="M2050" s="257">
        <v>4</v>
      </c>
      <c r="N2050" s="258">
        <v>70</v>
      </c>
      <c r="O2050" s="259"/>
      <c r="P2050" s="260" t="s">
        <v>55</v>
      </c>
      <c r="Q2050" s="288">
        <v>4</v>
      </c>
      <c r="R2050" s="258">
        <v>70</v>
      </c>
      <c r="S2050" s="259"/>
      <c r="T2050" s="289" t="s">
        <v>55</v>
      </c>
      <c r="U2050" s="290"/>
      <c r="V2050" s="291"/>
    </row>
    <row r="2051" spans="1:22">
      <c r="A2051" s="216" t="s">
        <v>59</v>
      </c>
      <c r="B2051" s="312">
        <v>1040401000</v>
      </c>
      <c r="C2051" s="237" t="s">
        <v>631</v>
      </c>
      <c r="D2051" s="224"/>
      <c r="E2051" s="220" t="s">
        <v>1407</v>
      </c>
      <c r="F2051" s="221" t="s">
        <v>1134</v>
      </c>
      <c r="G2051" s="222" t="str">
        <f t="shared" si="31"/>
        <v>Tape, Transparent, (1"), 24mm</v>
      </c>
      <c r="H2051" s="223"/>
      <c r="I2051" s="253">
        <v>10</v>
      </c>
      <c r="J2051" s="262" t="s">
        <v>1410</v>
      </c>
      <c r="K2051" s="263">
        <v>35</v>
      </c>
      <c r="L2051" s="256">
        <f>Table260616263656667686970717273747577787980818283757_34[[#This Row],[unit Price]]*Table260616263656667686970717273747577787980818283757_34[[#This Row],[TOTAL QUANTITY
(2021 Proposal)]]</f>
        <v>350</v>
      </c>
      <c r="M2051" s="264">
        <v>4</v>
      </c>
      <c r="N2051" s="258">
        <v>140</v>
      </c>
      <c r="O2051" s="265">
        <v>2</v>
      </c>
      <c r="P2051" s="260">
        <v>70</v>
      </c>
      <c r="Q2051" s="292">
        <v>2</v>
      </c>
      <c r="R2051" s="258">
        <v>70</v>
      </c>
      <c r="S2051" s="293">
        <v>2</v>
      </c>
      <c r="T2051" s="289">
        <v>70</v>
      </c>
      <c r="U2051" s="290"/>
      <c r="V2051" s="291"/>
    </row>
    <row r="2052" spans="1:22">
      <c r="A2052" s="216" t="s">
        <v>61</v>
      </c>
      <c r="B2052" s="312">
        <v>1040401000</v>
      </c>
      <c r="C2052" s="237" t="s">
        <v>631</v>
      </c>
      <c r="D2052" s="224"/>
      <c r="E2052" s="220" t="s">
        <v>1407</v>
      </c>
      <c r="F2052" s="221" t="s">
        <v>1134</v>
      </c>
      <c r="G2052" s="222" t="str">
        <f t="shared" si="31"/>
        <v>Tape, Transparent, (1"), 24mm</v>
      </c>
      <c r="H2052" s="223"/>
      <c r="I2052" s="253">
        <v>2</v>
      </c>
      <c r="J2052" s="262" t="s">
        <v>1410</v>
      </c>
      <c r="K2052" s="263">
        <v>35</v>
      </c>
      <c r="L2052" s="256">
        <f>Table260616263656667686970717273747577787980818283757_34[[#This Row],[unit Price]]*Table260616263656667686970717273747577787980818283757_34[[#This Row],[TOTAL QUANTITY
(2021 Proposal)]]</f>
        <v>70</v>
      </c>
      <c r="M2052" s="266">
        <v>1</v>
      </c>
      <c r="N2052" s="258">
        <v>35</v>
      </c>
      <c r="O2052" s="267">
        <v>1</v>
      </c>
      <c r="P2052" s="260">
        <v>35</v>
      </c>
      <c r="Q2052" s="294"/>
      <c r="R2052" s="258" t="s">
        <v>55</v>
      </c>
      <c r="S2052" s="309"/>
      <c r="T2052" s="289" t="s">
        <v>55</v>
      </c>
      <c r="U2052" s="290"/>
      <c r="V2052" s="291"/>
    </row>
    <row r="2053" spans="1:22">
      <c r="A2053" s="216" t="s">
        <v>63</v>
      </c>
      <c r="B2053" s="312">
        <v>1040401000</v>
      </c>
      <c r="C2053" s="237" t="s">
        <v>631</v>
      </c>
      <c r="D2053" s="224"/>
      <c r="E2053" s="220" t="s">
        <v>1407</v>
      </c>
      <c r="F2053" s="221" t="s">
        <v>1134</v>
      </c>
      <c r="G2053" s="222" t="str">
        <f t="shared" si="31"/>
        <v>Tape, Transparent, (1"), 24mm</v>
      </c>
      <c r="H2053" s="227"/>
      <c r="I2053" s="268">
        <v>100</v>
      </c>
      <c r="J2053" s="269" t="s">
        <v>1410</v>
      </c>
      <c r="K2053" s="270">
        <v>35</v>
      </c>
      <c r="L2053" s="256">
        <f>Table260616263656667686970717273747577787980818283757_34[[#This Row],[unit Price]]*Table260616263656667686970717273747577787980818283757_34[[#This Row],[TOTAL QUANTITY
(2021 Proposal)]]</f>
        <v>3500</v>
      </c>
      <c r="M2053" s="271">
        <v>25</v>
      </c>
      <c r="N2053" s="258">
        <v>875</v>
      </c>
      <c r="O2053" s="272">
        <v>25</v>
      </c>
      <c r="P2053" s="260">
        <v>875</v>
      </c>
      <c r="Q2053" s="296">
        <v>25</v>
      </c>
      <c r="R2053" s="258">
        <v>875</v>
      </c>
      <c r="S2053" s="272">
        <v>25</v>
      </c>
      <c r="T2053" s="289">
        <v>875</v>
      </c>
      <c r="U2053" s="290"/>
      <c r="V2053" s="291"/>
    </row>
    <row r="2054" spans="1:22">
      <c r="A2054" s="216" t="s">
        <v>65</v>
      </c>
      <c r="B2054" s="312">
        <v>1040401000</v>
      </c>
      <c r="C2054" s="237" t="s">
        <v>631</v>
      </c>
      <c r="D2054" s="224"/>
      <c r="E2054" s="220" t="s">
        <v>1407</v>
      </c>
      <c r="F2054" s="221" t="s">
        <v>1134</v>
      </c>
      <c r="G2054" s="222" t="str">
        <f t="shared" si="31"/>
        <v>Tape, Transparent, (1"), 24mm</v>
      </c>
      <c r="H2054" s="223"/>
      <c r="I2054" s="253">
        <v>6</v>
      </c>
      <c r="J2054" s="254" t="s">
        <v>1410</v>
      </c>
      <c r="K2054" s="261">
        <v>35</v>
      </c>
      <c r="L2054" s="256">
        <f>Table260616263656667686970717273747577787980818283757_34[[#This Row],[unit Price]]*Table260616263656667686970717273747577787980818283757_34[[#This Row],[TOTAL QUANTITY
(2021 Proposal)]]</f>
        <v>210</v>
      </c>
      <c r="M2054" s="257">
        <v>2</v>
      </c>
      <c r="N2054" s="258">
        <v>70</v>
      </c>
      <c r="O2054" s="259">
        <v>2</v>
      </c>
      <c r="P2054" s="260">
        <v>70</v>
      </c>
      <c r="Q2054" s="288">
        <v>2</v>
      </c>
      <c r="R2054" s="258">
        <v>70</v>
      </c>
      <c r="S2054" s="259"/>
      <c r="T2054" s="289" t="s">
        <v>55</v>
      </c>
      <c r="U2054" s="290"/>
      <c r="V2054" s="291"/>
    </row>
    <row r="2055" spans="1:22">
      <c r="A2055" s="216" t="s">
        <v>66</v>
      </c>
      <c r="B2055" s="312">
        <v>1040401000</v>
      </c>
      <c r="C2055" s="237" t="s">
        <v>631</v>
      </c>
      <c r="D2055" s="224"/>
      <c r="E2055" s="220" t="s">
        <v>1407</v>
      </c>
      <c r="F2055" s="221" t="s">
        <v>1134</v>
      </c>
      <c r="G2055" s="222" t="str">
        <f t="shared" si="31"/>
        <v>Tape, Transparent, (1"), 24mm</v>
      </c>
      <c r="H2055" s="223">
        <v>5</v>
      </c>
      <c r="I2055" s="253">
        <v>5</v>
      </c>
      <c r="J2055" s="254" t="s">
        <v>1410</v>
      </c>
      <c r="K2055" s="261">
        <v>35</v>
      </c>
      <c r="L2055" s="256">
        <f>Table260616263656667686970717273747577787980818283757_34[[#This Row],[unit Price]]*Table260616263656667686970717273747577787980818283757_34[[#This Row],[TOTAL QUANTITY
(2021 Proposal)]]</f>
        <v>175</v>
      </c>
      <c r="M2055" s="257">
        <v>3</v>
      </c>
      <c r="N2055" s="258">
        <v>105</v>
      </c>
      <c r="O2055" s="259">
        <v>1</v>
      </c>
      <c r="P2055" s="260">
        <v>35</v>
      </c>
      <c r="Q2055" s="288">
        <v>1</v>
      </c>
      <c r="R2055" s="258">
        <v>35</v>
      </c>
      <c r="S2055" s="259"/>
      <c r="T2055" s="289" t="s">
        <v>55</v>
      </c>
      <c r="U2055" s="290"/>
      <c r="V2055" s="291"/>
    </row>
    <row r="2056" spans="1:22">
      <c r="A2056" s="216" t="s">
        <v>514</v>
      </c>
      <c r="B2056" s="312">
        <v>1040401000</v>
      </c>
      <c r="C2056" s="237" t="s">
        <v>631</v>
      </c>
      <c r="D2056" s="224"/>
      <c r="E2056" s="220" t="s">
        <v>1407</v>
      </c>
      <c r="F2056" s="221" t="s">
        <v>1134</v>
      </c>
      <c r="G2056" s="222" t="str">
        <f t="shared" si="31"/>
        <v>Tape, Transparent, (1"), 24mm</v>
      </c>
      <c r="H2056" s="223"/>
      <c r="I2056" s="253">
        <v>120</v>
      </c>
      <c r="J2056" s="254" t="s">
        <v>1410</v>
      </c>
      <c r="K2056" s="261">
        <v>35</v>
      </c>
      <c r="L2056" s="256">
        <f>Table260616263656667686970717273747577787980818283757_34[[#This Row],[unit Price]]*Table260616263656667686970717273747577787980818283757_34[[#This Row],[TOTAL QUANTITY
(2021 Proposal)]]</f>
        <v>4200</v>
      </c>
      <c r="M2056" s="257">
        <v>30</v>
      </c>
      <c r="N2056" s="258">
        <v>1050</v>
      </c>
      <c r="O2056" s="259">
        <v>30</v>
      </c>
      <c r="P2056" s="260">
        <v>1050</v>
      </c>
      <c r="Q2056" s="288">
        <v>30</v>
      </c>
      <c r="R2056" s="258">
        <v>1050</v>
      </c>
      <c r="S2056" s="259">
        <v>30</v>
      </c>
      <c r="T2056" s="289">
        <v>1050</v>
      </c>
      <c r="U2056" s="290"/>
      <c r="V2056" s="291"/>
    </row>
    <row r="2057" spans="1:22">
      <c r="A2057" s="216" t="s">
        <v>533</v>
      </c>
      <c r="B2057" s="312">
        <v>1040401000</v>
      </c>
      <c r="C2057" s="237" t="s">
        <v>631</v>
      </c>
      <c r="D2057" s="224"/>
      <c r="E2057" s="220" t="s">
        <v>1407</v>
      </c>
      <c r="F2057" s="221" t="s">
        <v>1134</v>
      </c>
      <c r="G2057" s="222" t="str">
        <f t="shared" si="31"/>
        <v>Tape, Transparent, (1"), 24mm</v>
      </c>
      <c r="H2057" s="223"/>
      <c r="I2057" s="253">
        <v>12</v>
      </c>
      <c r="J2057" s="254" t="s">
        <v>1410</v>
      </c>
      <c r="K2057" s="261">
        <v>35</v>
      </c>
      <c r="L2057" s="256">
        <f>Table260616263656667686970717273747577787980818283757_34[[#This Row],[unit Price]]*Table260616263656667686970717273747577787980818283757_34[[#This Row],[TOTAL QUANTITY
(2021 Proposal)]]</f>
        <v>420</v>
      </c>
      <c r="M2057" s="257">
        <v>3</v>
      </c>
      <c r="N2057" s="258">
        <v>105</v>
      </c>
      <c r="O2057" s="259">
        <v>3</v>
      </c>
      <c r="P2057" s="260">
        <v>105</v>
      </c>
      <c r="Q2057" s="288">
        <v>3</v>
      </c>
      <c r="R2057" s="258">
        <v>105</v>
      </c>
      <c r="S2057" s="259">
        <v>3</v>
      </c>
      <c r="T2057" s="289">
        <v>105</v>
      </c>
      <c r="U2057" s="290"/>
      <c r="V2057" s="291"/>
    </row>
    <row r="2058" spans="1:22">
      <c r="A2058" s="216" t="s">
        <v>68</v>
      </c>
      <c r="B2058" s="312">
        <v>1040401000</v>
      </c>
      <c r="C2058" s="237" t="s">
        <v>631</v>
      </c>
      <c r="D2058" s="224"/>
      <c r="E2058" s="220" t="s">
        <v>1407</v>
      </c>
      <c r="F2058" s="221" t="s">
        <v>1134</v>
      </c>
      <c r="G2058" s="222" t="str">
        <f t="shared" si="31"/>
        <v>Tape, Transparent, (1"), 24mm</v>
      </c>
      <c r="H2058" s="223"/>
      <c r="I2058" s="253">
        <v>8</v>
      </c>
      <c r="J2058" s="254" t="s">
        <v>1410</v>
      </c>
      <c r="K2058" s="261">
        <v>35</v>
      </c>
      <c r="L2058" s="256">
        <f>Table260616263656667686970717273747577787980818283757_34[[#This Row],[unit Price]]*Table260616263656667686970717273747577787980818283757_34[[#This Row],[TOTAL QUANTITY
(2021 Proposal)]]</f>
        <v>280</v>
      </c>
      <c r="M2058" s="257">
        <v>2</v>
      </c>
      <c r="N2058" s="258">
        <v>70</v>
      </c>
      <c r="O2058" s="259">
        <v>2</v>
      </c>
      <c r="P2058" s="260">
        <v>70</v>
      </c>
      <c r="Q2058" s="288">
        <v>2</v>
      </c>
      <c r="R2058" s="258">
        <v>70</v>
      </c>
      <c r="S2058" s="259">
        <v>2</v>
      </c>
      <c r="T2058" s="289">
        <v>70</v>
      </c>
      <c r="U2058" s="290"/>
      <c r="V2058" s="291"/>
    </row>
    <row r="2059" spans="1:22">
      <c r="A2059" s="216" t="s">
        <v>73</v>
      </c>
      <c r="B2059" s="312">
        <v>1040401000</v>
      </c>
      <c r="C2059" s="237" t="s">
        <v>631</v>
      </c>
      <c r="D2059" s="224"/>
      <c r="E2059" s="220" t="s">
        <v>1407</v>
      </c>
      <c r="F2059" s="221" t="s">
        <v>1134</v>
      </c>
      <c r="G2059" s="222" t="str">
        <f t="shared" si="31"/>
        <v>Tape, Transparent, (1"), 24mm</v>
      </c>
      <c r="H2059" s="223"/>
      <c r="I2059" s="253">
        <v>4</v>
      </c>
      <c r="J2059" s="254" t="s">
        <v>1410</v>
      </c>
      <c r="K2059" s="261">
        <v>35</v>
      </c>
      <c r="L2059" s="256">
        <f>Table260616263656667686970717273747577787980818283757_34[[#This Row],[unit Price]]*Table260616263656667686970717273747577787980818283757_34[[#This Row],[TOTAL QUANTITY
(2021 Proposal)]]</f>
        <v>140</v>
      </c>
      <c r="M2059" s="257">
        <v>1</v>
      </c>
      <c r="N2059" s="258">
        <v>35</v>
      </c>
      <c r="O2059" s="259">
        <v>1</v>
      </c>
      <c r="P2059" s="260">
        <v>35</v>
      </c>
      <c r="Q2059" s="288">
        <v>1</v>
      </c>
      <c r="R2059" s="258">
        <v>35</v>
      </c>
      <c r="S2059" s="259">
        <v>1</v>
      </c>
      <c r="T2059" s="289">
        <v>35</v>
      </c>
      <c r="U2059" s="290"/>
      <c r="V2059" s="291"/>
    </row>
    <row r="2060" spans="1:22">
      <c r="A2060" s="216" t="s">
        <v>50</v>
      </c>
      <c r="B2060" s="312">
        <v>1040401000</v>
      </c>
      <c r="C2060" s="237" t="s">
        <v>631</v>
      </c>
      <c r="D2060" s="224"/>
      <c r="E2060" s="220" t="s">
        <v>1223</v>
      </c>
      <c r="F2060" s="221" t="s">
        <v>1224</v>
      </c>
      <c r="G2060" s="222" t="str">
        <f t="shared" ref="G2060:G2123" si="32">CONCATENATE(E2060,", ",F2060,)</f>
        <v>Tape Dispenser, Tape Dispenser, HD</v>
      </c>
      <c r="H2060" s="223"/>
      <c r="I2060" s="253">
        <v>1</v>
      </c>
      <c r="J2060" s="254" t="s">
        <v>44</v>
      </c>
      <c r="K2060" s="261">
        <v>195</v>
      </c>
      <c r="L2060" s="256">
        <f>Table260616263656667686970717273747577787980818283757_34[[#This Row],[unit Price]]*Table260616263656667686970717273747577787980818283757_34[[#This Row],[TOTAL QUANTITY
(2021 Proposal)]]</f>
        <v>195</v>
      </c>
      <c r="M2060" s="257">
        <v>1</v>
      </c>
      <c r="N2060" s="258">
        <v>195</v>
      </c>
      <c r="O2060" s="259"/>
      <c r="P2060" s="260" t="s">
        <v>55</v>
      </c>
      <c r="Q2060" s="288"/>
      <c r="R2060" s="258" t="s">
        <v>55</v>
      </c>
      <c r="S2060" s="259"/>
      <c r="T2060" s="289" t="s">
        <v>55</v>
      </c>
      <c r="U2060" s="290"/>
      <c r="V2060" s="291"/>
    </row>
    <row r="2061" spans="1:22">
      <c r="A2061" s="216" t="s">
        <v>58</v>
      </c>
      <c r="B2061" s="312">
        <v>1040401000</v>
      </c>
      <c r="C2061" s="237" t="s">
        <v>631</v>
      </c>
      <c r="D2061" s="224"/>
      <c r="E2061" s="220" t="s">
        <v>1223</v>
      </c>
      <c r="F2061" s="221" t="s">
        <v>1224</v>
      </c>
      <c r="G2061" s="222" t="str">
        <f t="shared" si="32"/>
        <v>Tape Dispenser, Tape Dispenser, HD</v>
      </c>
      <c r="H2061" s="223"/>
      <c r="I2061" s="253">
        <v>2</v>
      </c>
      <c r="J2061" s="254" t="s">
        <v>44</v>
      </c>
      <c r="K2061" s="261">
        <v>195</v>
      </c>
      <c r="L2061" s="256">
        <f>Table260616263656667686970717273747577787980818283757_34[[#This Row],[unit Price]]*Table260616263656667686970717273747577787980818283757_34[[#This Row],[TOTAL QUANTITY
(2021 Proposal)]]</f>
        <v>390</v>
      </c>
      <c r="M2061" s="257">
        <v>2</v>
      </c>
      <c r="N2061" s="258">
        <v>195</v>
      </c>
      <c r="O2061" s="259"/>
      <c r="P2061" s="260" t="s">
        <v>55</v>
      </c>
      <c r="Q2061" s="288"/>
      <c r="R2061" s="258" t="s">
        <v>55</v>
      </c>
      <c r="S2061" s="259"/>
      <c r="T2061" s="289" t="s">
        <v>55</v>
      </c>
      <c r="U2061" s="290"/>
      <c r="V2061" s="291"/>
    </row>
    <row r="2062" spans="1:22">
      <c r="A2062" s="216" t="s">
        <v>510</v>
      </c>
      <c r="B2062" s="312">
        <v>1040401000</v>
      </c>
      <c r="C2062" s="237" t="s">
        <v>631</v>
      </c>
      <c r="D2062" s="224"/>
      <c r="E2062" s="220" t="s">
        <v>1223</v>
      </c>
      <c r="F2062" s="221" t="s">
        <v>1224</v>
      </c>
      <c r="G2062" s="222" t="str">
        <f t="shared" si="32"/>
        <v>Tape Dispenser, Tape Dispenser, HD</v>
      </c>
      <c r="H2062" s="223"/>
      <c r="I2062" s="253">
        <v>1</v>
      </c>
      <c r="J2062" s="254" t="s">
        <v>44</v>
      </c>
      <c r="K2062" s="261">
        <v>195</v>
      </c>
      <c r="L2062" s="256">
        <f>Table260616263656667686970717273747577787980818283757_34[[#This Row],[unit Price]]*Table260616263656667686970717273747577787980818283757_34[[#This Row],[TOTAL QUANTITY
(2021 Proposal)]]</f>
        <v>195</v>
      </c>
      <c r="M2062" s="257">
        <v>1</v>
      </c>
      <c r="N2062" s="258">
        <v>195</v>
      </c>
      <c r="O2062" s="259"/>
      <c r="P2062" s="260" t="s">
        <v>55</v>
      </c>
      <c r="Q2062" s="288"/>
      <c r="R2062" s="258" t="s">
        <v>55</v>
      </c>
      <c r="S2062" s="259"/>
      <c r="T2062" s="289" t="s">
        <v>55</v>
      </c>
      <c r="U2062" s="290"/>
      <c r="V2062" s="291"/>
    </row>
    <row r="2063" spans="1:22">
      <c r="A2063" s="216" t="s">
        <v>61</v>
      </c>
      <c r="B2063" s="312">
        <v>1040401000</v>
      </c>
      <c r="C2063" s="237" t="s">
        <v>631</v>
      </c>
      <c r="D2063" s="224"/>
      <c r="E2063" s="220" t="s">
        <v>1223</v>
      </c>
      <c r="F2063" s="221" t="s">
        <v>1224</v>
      </c>
      <c r="G2063" s="222" t="str">
        <f t="shared" si="32"/>
        <v>Tape Dispenser, Tape Dispenser, HD</v>
      </c>
      <c r="H2063" s="223"/>
      <c r="I2063" s="253">
        <v>1</v>
      </c>
      <c r="J2063" s="262" t="s">
        <v>44</v>
      </c>
      <c r="K2063" s="263">
        <v>195</v>
      </c>
      <c r="L2063" s="256">
        <f>Table260616263656667686970717273747577787980818283757_34[[#This Row],[unit Price]]*Table260616263656667686970717273747577787980818283757_34[[#This Row],[TOTAL QUANTITY
(2021 Proposal)]]</f>
        <v>195</v>
      </c>
      <c r="M2063" s="266">
        <v>1</v>
      </c>
      <c r="N2063" s="258">
        <v>195</v>
      </c>
      <c r="O2063" s="267"/>
      <c r="P2063" s="260" t="s">
        <v>55</v>
      </c>
      <c r="Q2063" s="294"/>
      <c r="R2063" s="258" t="s">
        <v>55</v>
      </c>
      <c r="S2063" s="309"/>
      <c r="T2063" s="289" t="s">
        <v>55</v>
      </c>
      <c r="U2063" s="290"/>
      <c r="V2063" s="291"/>
    </row>
    <row r="2064" spans="1:22">
      <c r="A2064" s="216" t="s">
        <v>63</v>
      </c>
      <c r="B2064" s="312">
        <v>1040401000</v>
      </c>
      <c r="C2064" s="237" t="s">
        <v>631</v>
      </c>
      <c r="D2064" s="224"/>
      <c r="E2064" s="220" t="s">
        <v>1223</v>
      </c>
      <c r="F2064" s="221" t="s">
        <v>1224</v>
      </c>
      <c r="G2064" s="222" t="str">
        <f t="shared" si="32"/>
        <v>Tape Dispenser, Tape Dispenser, HD</v>
      </c>
      <c r="H2064" s="227"/>
      <c r="I2064" s="268">
        <v>5</v>
      </c>
      <c r="J2064" s="269" t="s">
        <v>44</v>
      </c>
      <c r="K2064" s="270">
        <v>195</v>
      </c>
      <c r="L2064" s="256">
        <f>Table260616263656667686970717273747577787980818283757_34[[#This Row],[unit Price]]*Table260616263656667686970717273747577787980818283757_34[[#This Row],[TOTAL QUANTITY
(2021 Proposal)]]</f>
        <v>975</v>
      </c>
      <c r="M2064" s="271"/>
      <c r="N2064" s="258" t="s">
        <v>55</v>
      </c>
      <c r="O2064" s="272">
        <v>3</v>
      </c>
      <c r="P2064" s="260">
        <v>585</v>
      </c>
      <c r="Q2064" s="296">
        <v>2</v>
      </c>
      <c r="R2064" s="258">
        <v>390</v>
      </c>
      <c r="S2064" s="272"/>
      <c r="T2064" s="289" t="s">
        <v>55</v>
      </c>
      <c r="U2064" s="290"/>
      <c r="V2064" s="291"/>
    </row>
    <row r="2065" spans="1:22">
      <c r="A2065" s="216" t="s">
        <v>66</v>
      </c>
      <c r="B2065" s="312">
        <v>1040401000</v>
      </c>
      <c r="C2065" s="237" t="s">
        <v>631</v>
      </c>
      <c r="D2065" s="224"/>
      <c r="E2065" s="220" t="s">
        <v>1223</v>
      </c>
      <c r="F2065" s="221" t="s">
        <v>1224</v>
      </c>
      <c r="G2065" s="222" t="str">
        <f t="shared" si="32"/>
        <v>Tape Dispenser, Tape Dispenser, HD</v>
      </c>
      <c r="H2065" s="223">
        <v>1</v>
      </c>
      <c r="I2065" s="253">
        <v>1</v>
      </c>
      <c r="J2065" s="254" t="s">
        <v>44</v>
      </c>
      <c r="K2065" s="261">
        <v>195</v>
      </c>
      <c r="L2065" s="256">
        <f>Table260616263656667686970717273747577787980818283757_34[[#This Row],[unit Price]]*Table260616263656667686970717273747577787980818283757_34[[#This Row],[TOTAL QUANTITY
(2021 Proposal)]]</f>
        <v>195</v>
      </c>
      <c r="M2065" s="257">
        <v>1</v>
      </c>
      <c r="N2065" s="258">
        <v>195</v>
      </c>
      <c r="O2065" s="259"/>
      <c r="P2065" s="260" t="s">
        <v>55</v>
      </c>
      <c r="Q2065" s="288"/>
      <c r="R2065" s="258" t="s">
        <v>55</v>
      </c>
      <c r="S2065" s="259"/>
      <c r="T2065" s="289" t="s">
        <v>55</v>
      </c>
      <c r="U2065" s="290"/>
      <c r="V2065" s="291"/>
    </row>
    <row r="2066" spans="1:22">
      <c r="A2066" s="216" t="s">
        <v>69</v>
      </c>
      <c r="B2066" s="312">
        <v>1040401000</v>
      </c>
      <c r="C2066" s="237" t="s">
        <v>631</v>
      </c>
      <c r="D2066" s="224"/>
      <c r="E2066" s="220" t="s">
        <v>1223</v>
      </c>
      <c r="F2066" s="221" t="s">
        <v>1224</v>
      </c>
      <c r="G2066" s="222" t="str">
        <f t="shared" si="32"/>
        <v>Tape Dispenser, Tape Dispenser, HD</v>
      </c>
      <c r="H2066" s="223"/>
      <c r="I2066" s="253">
        <v>1</v>
      </c>
      <c r="J2066" s="254" t="s">
        <v>44</v>
      </c>
      <c r="K2066" s="261">
        <v>195</v>
      </c>
      <c r="L2066" s="256">
        <f>Table260616263656667686970717273747577787980818283757_34[[#This Row],[unit Price]]*Table260616263656667686970717273747577787980818283757_34[[#This Row],[TOTAL QUANTITY
(2021 Proposal)]]</f>
        <v>195</v>
      </c>
      <c r="M2066" s="257">
        <v>1</v>
      </c>
      <c r="N2066" s="258">
        <v>195</v>
      </c>
      <c r="O2066" s="259"/>
      <c r="P2066" s="260" t="s">
        <v>55</v>
      </c>
      <c r="Q2066" s="288"/>
      <c r="R2066" s="258" t="s">
        <v>55</v>
      </c>
      <c r="S2066" s="259"/>
      <c r="T2066" s="289" t="s">
        <v>55</v>
      </c>
      <c r="U2066" s="290"/>
      <c r="V2066" s="291"/>
    </row>
    <row r="2067" spans="1:22">
      <c r="A2067" s="216" t="s">
        <v>33</v>
      </c>
      <c r="B2067" s="312">
        <v>1040401000</v>
      </c>
      <c r="C2067" s="237" t="s">
        <v>631</v>
      </c>
      <c r="D2067" s="224"/>
      <c r="E2067" s="220" t="s">
        <v>1223</v>
      </c>
      <c r="F2067" s="221" t="s">
        <v>1224</v>
      </c>
      <c r="G2067" s="222" t="str">
        <f t="shared" si="32"/>
        <v>Tape Dispenser, Tape Dispenser, HD</v>
      </c>
      <c r="H2067" s="223"/>
      <c r="I2067" s="253">
        <v>1</v>
      </c>
      <c r="J2067" s="254" t="s">
        <v>44</v>
      </c>
      <c r="K2067" s="261">
        <v>195</v>
      </c>
      <c r="L2067" s="256">
        <f>Table260616263656667686970717273747577787980818283757_34[[#This Row],[unit Price]]*Table260616263656667686970717273747577787980818283757_34[[#This Row],[TOTAL QUANTITY
(2021 Proposal)]]</f>
        <v>195</v>
      </c>
      <c r="M2067" s="257">
        <v>1</v>
      </c>
      <c r="N2067" s="258">
        <v>195</v>
      </c>
      <c r="O2067" s="259"/>
      <c r="P2067" s="260" t="s">
        <v>55</v>
      </c>
      <c r="Q2067" s="288"/>
      <c r="R2067" s="258" t="s">
        <v>55</v>
      </c>
      <c r="S2067" s="259"/>
      <c r="T2067" s="289" t="s">
        <v>55</v>
      </c>
      <c r="U2067" s="290"/>
      <c r="V2067" s="291"/>
    </row>
    <row r="2068" spans="1:22">
      <c r="A2068" s="216" t="s">
        <v>72</v>
      </c>
      <c r="B2068" s="312">
        <v>1040401000</v>
      </c>
      <c r="C2068" s="237" t="s">
        <v>631</v>
      </c>
      <c r="D2068" s="224"/>
      <c r="E2068" s="220" t="s">
        <v>1223</v>
      </c>
      <c r="F2068" s="221" t="s">
        <v>1224</v>
      </c>
      <c r="G2068" s="222" t="str">
        <f t="shared" si="32"/>
        <v>Tape Dispenser, Tape Dispenser, HD</v>
      </c>
      <c r="H2068" s="223"/>
      <c r="I2068" s="253">
        <v>1</v>
      </c>
      <c r="J2068" s="254" t="s">
        <v>44</v>
      </c>
      <c r="K2068" s="261">
        <v>195</v>
      </c>
      <c r="L2068" s="256">
        <f>Table260616263656667686970717273747577787980818283757_34[[#This Row],[unit Price]]*Table260616263656667686970717273747577787980818283757_34[[#This Row],[TOTAL QUANTITY
(2021 Proposal)]]</f>
        <v>195</v>
      </c>
      <c r="M2068" s="257">
        <v>1</v>
      </c>
      <c r="N2068" s="258">
        <v>195</v>
      </c>
      <c r="O2068" s="259"/>
      <c r="P2068" s="260" t="s">
        <v>55</v>
      </c>
      <c r="Q2068" s="288"/>
      <c r="R2068" s="258" t="s">
        <v>55</v>
      </c>
      <c r="S2068" s="259"/>
      <c r="T2068" s="289" t="s">
        <v>55</v>
      </c>
      <c r="U2068" s="290"/>
      <c r="V2068" s="291"/>
    </row>
    <row r="2069" spans="1:22">
      <c r="A2069" s="216" t="s">
        <v>73</v>
      </c>
      <c r="B2069" s="312">
        <v>1040401000</v>
      </c>
      <c r="C2069" s="237" t="s">
        <v>631</v>
      </c>
      <c r="D2069" s="224"/>
      <c r="E2069" s="220" t="s">
        <v>1223</v>
      </c>
      <c r="F2069" s="221" t="s">
        <v>1224</v>
      </c>
      <c r="G2069" s="222" t="str">
        <f t="shared" si="32"/>
        <v>Tape Dispenser, Tape Dispenser, HD</v>
      </c>
      <c r="H2069" s="223"/>
      <c r="I2069" s="253">
        <v>1</v>
      </c>
      <c r="J2069" s="254" t="s">
        <v>44</v>
      </c>
      <c r="K2069" s="261">
        <v>195</v>
      </c>
      <c r="L2069" s="256">
        <f>Table260616263656667686970717273747577787980818283757_34[[#This Row],[unit Price]]*Table260616263656667686970717273747577787980818283757_34[[#This Row],[TOTAL QUANTITY
(2021 Proposal)]]</f>
        <v>195</v>
      </c>
      <c r="M2069" s="257">
        <v>1</v>
      </c>
      <c r="N2069" s="258">
        <v>195</v>
      </c>
      <c r="O2069" s="259"/>
      <c r="P2069" s="260" t="s">
        <v>55</v>
      </c>
      <c r="Q2069" s="288"/>
      <c r="R2069" s="258" t="s">
        <v>55</v>
      </c>
      <c r="S2069" s="259"/>
      <c r="T2069" s="289" t="s">
        <v>55</v>
      </c>
      <c r="U2069" s="290"/>
      <c r="V2069" s="291"/>
    </row>
    <row r="2070" spans="1:22">
      <c r="A2070" s="231" t="s">
        <v>74</v>
      </c>
      <c r="B2070" s="230">
        <v>1040401000</v>
      </c>
      <c r="C2070" s="307" t="s">
        <v>631</v>
      </c>
      <c r="D2070" s="233"/>
      <c r="E2070" s="305" t="s">
        <v>1223</v>
      </c>
      <c r="F2070" s="306" t="s">
        <v>1224</v>
      </c>
      <c r="G2070" s="222" t="str">
        <f t="shared" si="32"/>
        <v>Tape Dispenser, Tape Dispenser, HD</v>
      </c>
      <c r="H2070" s="236"/>
      <c r="I2070" s="273">
        <v>2</v>
      </c>
      <c r="J2070" s="274" t="s">
        <v>44</v>
      </c>
      <c r="K2070" s="275">
        <v>195</v>
      </c>
      <c r="L2070" s="256">
        <f>Table260616263656667686970717273747577787980818283757_34[[#This Row],[unit Price]]*Table260616263656667686970717273747577787980818283757_34[[#This Row],[TOTAL QUANTITY
(2021 Proposal)]]</f>
        <v>390</v>
      </c>
      <c r="M2070" s="276">
        <v>2</v>
      </c>
      <c r="N2070" s="277">
        <v>390</v>
      </c>
      <c r="O2070" s="278"/>
      <c r="P2070" s="279" t="s">
        <v>55</v>
      </c>
      <c r="Q2070" s="297"/>
      <c r="R2070" s="277" t="s">
        <v>55</v>
      </c>
      <c r="S2070" s="278"/>
      <c r="T2070" s="298" t="s">
        <v>55</v>
      </c>
      <c r="U2070" s="299"/>
      <c r="V2070" s="300"/>
    </row>
    <row r="2071" spans="1:22">
      <c r="A2071" s="216" t="s">
        <v>67</v>
      </c>
      <c r="B2071" s="312">
        <v>1040401000</v>
      </c>
      <c r="C2071" s="229" t="s">
        <v>631</v>
      </c>
      <c r="D2071" s="219"/>
      <c r="E2071" s="220" t="s">
        <v>1411</v>
      </c>
      <c r="F2071" s="221" t="s">
        <v>1412</v>
      </c>
      <c r="G2071" s="222" t="str">
        <f t="shared" si="32"/>
        <v>Water Base Ink, Water Base Ink, Black</v>
      </c>
      <c r="H2071" s="223"/>
      <c r="I2071" s="253">
        <v>4</v>
      </c>
      <c r="J2071" s="254" t="s">
        <v>44</v>
      </c>
      <c r="K2071" s="255">
        <v>200</v>
      </c>
      <c r="L2071" s="256">
        <f>Table260616263656667686970717273747577787980818283757_34[[#This Row],[unit Price]]*Table260616263656667686970717273747577787980818283757_34[[#This Row],[TOTAL QUANTITY
(2021 Proposal)]]</f>
        <v>800</v>
      </c>
      <c r="M2071" s="257">
        <v>2</v>
      </c>
      <c r="N2071" s="258">
        <v>400</v>
      </c>
      <c r="O2071" s="259">
        <v>2</v>
      </c>
      <c r="P2071" s="260"/>
      <c r="Q2071" s="288"/>
      <c r="R2071" s="258"/>
      <c r="S2071" s="259"/>
      <c r="T2071" s="289"/>
      <c r="U2071" s="290"/>
      <c r="V2071" s="291"/>
    </row>
    <row r="2072" spans="1:22">
      <c r="A2072" s="216" t="s">
        <v>67</v>
      </c>
      <c r="B2072" s="312">
        <v>1040401000</v>
      </c>
      <c r="C2072" s="229" t="s">
        <v>631</v>
      </c>
      <c r="D2072" s="219"/>
      <c r="E2072" s="220" t="s">
        <v>1411</v>
      </c>
      <c r="F2072" s="221" t="s">
        <v>1413</v>
      </c>
      <c r="G2072" s="222" t="str">
        <f t="shared" si="32"/>
        <v>Water Base Ink, Water Base Ink, Red (For Stamp)</v>
      </c>
      <c r="H2072" s="223"/>
      <c r="I2072" s="253">
        <v>4</v>
      </c>
      <c r="J2072" s="254" t="s">
        <v>44</v>
      </c>
      <c r="K2072" s="255">
        <v>200</v>
      </c>
      <c r="L2072" s="256">
        <f>Table260616263656667686970717273747577787980818283757_34[[#This Row],[unit Price]]*Table260616263656667686970717273747577787980818283757_34[[#This Row],[TOTAL QUANTITY
(2021 Proposal)]]</f>
        <v>800</v>
      </c>
      <c r="M2072" s="257">
        <v>2</v>
      </c>
      <c r="N2072" s="258">
        <v>400</v>
      </c>
      <c r="O2072" s="259">
        <v>2</v>
      </c>
      <c r="P2072" s="260"/>
      <c r="Q2072" s="288"/>
      <c r="R2072" s="258"/>
      <c r="S2072" s="259"/>
      <c r="T2072" s="289"/>
      <c r="U2072" s="290"/>
      <c r="V2072" s="291"/>
    </row>
    <row r="2073" spans="1:22">
      <c r="A2073" s="216" t="s">
        <v>61</v>
      </c>
      <c r="B2073" s="312">
        <v>1040401000</v>
      </c>
      <c r="C2073" s="237" t="s">
        <v>631</v>
      </c>
      <c r="D2073" s="224"/>
      <c r="E2073" s="220" t="s">
        <v>1414</v>
      </c>
      <c r="F2073" s="221" t="s">
        <v>1415</v>
      </c>
      <c r="G2073" s="222" t="str">
        <f t="shared" si="32"/>
        <v>Whiteboard, White board 5 x 3</v>
      </c>
      <c r="H2073" s="223"/>
      <c r="I2073" s="253">
        <v>1</v>
      </c>
      <c r="J2073" s="262" t="s">
        <v>44</v>
      </c>
      <c r="K2073" s="263">
        <v>1500</v>
      </c>
      <c r="L2073" s="256">
        <f>Table260616263656667686970717273747577787980818283757_34[[#This Row],[unit Price]]*Table260616263656667686970717273747577787980818283757_34[[#This Row],[TOTAL QUANTITY
(2021 Proposal)]]</f>
        <v>1500</v>
      </c>
      <c r="M2073" s="266">
        <v>1</v>
      </c>
      <c r="N2073" s="258">
        <v>1500</v>
      </c>
      <c r="O2073" s="267"/>
      <c r="P2073" s="260" t="s">
        <v>55</v>
      </c>
      <c r="Q2073" s="294"/>
      <c r="R2073" s="258" t="s">
        <v>55</v>
      </c>
      <c r="S2073" s="309"/>
      <c r="T2073" s="289" t="s">
        <v>55</v>
      </c>
      <c r="U2073" s="290"/>
      <c r="V2073" s="291"/>
    </row>
    <row r="2074" spans="1:22">
      <c r="A2074" s="216" t="s">
        <v>522</v>
      </c>
      <c r="B2074" s="312">
        <v>1040401000</v>
      </c>
      <c r="C2074" s="237" t="s">
        <v>631</v>
      </c>
      <c r="D2074" s="224"/>
      <c r="E2074" s="220" t="s">
        <v>1414</v>
      </c>
      <c r="F2074" s="221" t="s">
        <v>1415</v>
      </c>
      <c r="G2074" s="222" t="str">
        <f t="shared" si="32"/>
        <v>Whiteboard, White board 5 x 3</v>
      </c>
      <c r="H2074" s="223"/>
      <c r="I2074" s="253">
        <v>1</v>
      </c>
      <c r="J2074" s="254" t="s">
        <v>44</v>
      </c>
      <c r="K2074" s="261">
        <v>1500</v>
      </c>
      <c r="L2074" s="256">
        <f>Table260616263656667686970717273747577787980818283757_34[[#This Row],[unit Price]]*Table260616263656667686970717273747577787980818283757_34[[#This Row],[TOTAL QUANTITY
(2021 Proposal)]]</f>
        <v>1500</v>
      </c>
      <c r="M2074" s="257">
        <v>1</v>
      </c>
      <c r="N2074" s="258">
        <v>1500</v>
      </c>
      <c r="O2074" s="259"/>
      <c r="P2074" s="260" t="s">
        <v>55</v>
      </c>
      <c r="Q2074" s="288"/>
      <c r="R2074" s="258" t="s">
        <v>55</v>
      </c>
      <c r="S2074" s="259"/>
      <c r="T2074" s="289" t="s">
        <v>55</v>
      </c>
      <c r="U2074" s="290"/>
      <c r="V2074" s="291"/>
    </row>
    <row r="2075" spans="1:22">
      <c r="A2075" s="216" t="s">
        <v>69</v>
      </c>
      <c r="B2075" s="312">
        <v>1040401000</v>
      </c>
      <c r="C2075" s="237" t="s">
        <v>631</v>
      </c>
      <c r="D2075" s="224"/>
      <c r="E2075" s="220" t="s">
        <v>1414</v>
      </c>
      <c r="F2075" s="221" t="s">
        <v>1415</v>
      </c>
      <c r="G2075" s="222" t="str">
        <f t="shared" si="32"/>
        <v>Whiteboard, White board 5 x 3</v>
      </c>
      <c r="H2075" s="223"/>
      <c r="I2075" s="253">
        <v>1</v>
      </c>
      <c r="J2075" s="254" t="s">
        <v>44</v>
      </c>
      <c r="K2075" s="261">
        <v>1500</v>
      </c>
      <c r="L2075" s="256">
        <f>Table260616263656667686970717273747577787980818283757_34[[#This Row],[unit Price]]*Table260616263656667686970717273747577787980818283757_34[[#This Row],[TOTAL QUANTITY
(2021 Proposal)]]</f>
        <v>1500</v>
      </c>
      <c r="M2075" s="257">
        <v>1</v>
      </c>
      <c r="N2075" s="258">
        <v>1500</v>
      </c>
      <c r="O2075" s="259"/>
      <c r="P2075" s="260" t="s">
        <v>55</v>
      </c>
      <c r="Q2075" s="288"/>
      <c r="R2075" s="258" t="s">
        <v>55</v>
      </c>
      <c r="S2075" s="259"/>
      <c r="T2075" s="289" t="s">
        <v>55</v>
      </c>
      <c r="U2075" s="290"/>
      <c r="V2075" s="291"/>
    </row>
    <row r="2076" spans="1:22">
      <c r="A2076" s="216" t="s">
        <v>33</v>
      </c>
      <c r="B2076" s="312">
        <v>1040401000</v>
      </c>
      <c r="C2076" s="237" t="s">
        <v>631</v>
      </c>
      <c r="D2076" s="224"/>
      <c r="E2076" s="220" t="s">
        <v>1414</v>
      </c>
      <c r="F2076" s="221" t="s">
        <v>1415</v>
      </c>
      <c r="G2076" s="222" t="str">
        <f t="shared" si="32"/>
        <v>Whiteboard, White board 5 x 3</v>
      </c>
      <c r="H2076" s="223"/>
      <c r="I2076" s="253">
        <v>1</v>
      </c>
      <c r="J2076" s="254" t="s">
        <v>44</v>
      </c>
      <c r="K2076" s="261">
        <v>1500</v>
      </c>
      <c r="L2076" s="256">
        <f>Table260616263656667686970717273747577787980818283757_34[[#This Row],[unit Price]]*Table260616263656667686970717273747577787980818283757_34[[#This Row],[TOTAL QUANTITY
(2021 Proposal)]]</f>
        <v>1500</v>
      </c>
      <c r="M2076" s="257">
        <v>1</v>
      </c>
      <c r="N2076" s="258">
        <v>1500</v>
      </c>
      <c r="O2076" s="259"/>
      <c r="P2076" s="260" t="s">
        <v>55</v>
      </c>
      <c r="Q2076" s="288"/>
      <c r="R2076" s="258" t="s">
        <v>55</v>
      </c>
      <c r="S2076" s="259"/>
      <c r="T2076" s="289" t="s">
        <v>55</v>
      </c>
      <c r="U2076" s="290"/>
      <c r="V2076" s="291"/>
    </row>
    <row r="2077" spans="1:22">
      <c r="A2077" s="216" t="s">
        <v>50</v>
      </c>
      <c r="B2077" s="312">
        <v>1040519000</v>
      </c>
      <c r="C2077" s="237" t="s">
        <v>1416</v>
      </c>
      <c r="D2077" s="224"/>
      <c r="E2077" s="220" t="s">
        <v>1417</v>
      </c>
      <c r="F2077" s="221" t="s">
        <v>1418</v>
      </c>
      <c r="G2077" s="222" t="str">
        <f t="shared" si="32"/>
        <v>Billboard, Project Billboard</v>
      </c>
      <c r="H2077" s="223"/>
      <c r="I2077" s="253">
        <v>1</v>
      </c>
      <c r="J2077" s="254" t="s">
        <v>1419</v>
      </c>
      <c r="K2077" s="261">
        <v>3000</v>
      </c>
      <c r="L2077" s="256">
        <f>Table260616263656667686970717273747577787980818283757_34[[#This Row],[unit Price]]*Table260616263656667686970717273747577787980818283757_34[[#This Row],[TOTAL QUANTITY
(2021 Proposal)]]</f>
        <v>3000</v>
      </c>
      <c r="M2077" s="257">
        <v>1</v>
      </c>
      <c r="N2077" s="258">
        <v>3000</v>
      </c>
      <c r="O2077" s="259"/>
      <c r="P2077" s="260" t="s">
        <v>55</v>
      </c>
      <c r="Q2077" s="288"/>
      <c r="R2077" s="258" t="s">
        <v>55</v>
      </c>
      <c r="S2077" s="259"/>
      <c r="T2077" s="289" t="s">
        <v>55</v>
      </c>
      <c r="U2077" s="290"/>
      <c r="V2077" s="291"/>
    </row>
    <row r="2078" spans="1:22" ht="24">
      <c r="A2078" s="216" t="s">
        <v>64</v>
      </c>
      <c r="B2078" s="312">
        <v>1060599000</v>
      </c>
      <c r="C2078" s="229" t="s">
        <v>1420</v>
      </c>
      <c r="D2078" s="219"/>
      <c r="E2078" s="220" t="s">
        <v>1421</v>
      </c>
      <c r="F2078" s="221" t="s">
        <v>1422</v>
      </c>
      <c r="G2078" s="222" t="str">
        <f t="shared" si="32"/>
        <v>Burner, High and Low Pressure burner, 4 burner square type</v>
      </c>
      <c r="H2078" s="223"/>
      <c r="I2078" s="253">
        <v>1</v>
      </c>
      <c r="J2078" s="254" t="s">
        <v>501</v>
      </c>
      <c r="K2078" s="311">
        <v>20000</v>
      </c>
      <c r="L2078" s="256">
        <f>Table260616263656667686970717273747577787980818283757_34[[#This Row],[unit Price]]*Table260616263656667686970717273747577787980818283757_34[[#This Row],[TOTAL QUANTITY
(2021 Proposal)]]</f>
        <v>20000</v>
      </c>
      <c r="M2078" s="257"/>
      <c r="N2078" s="258" t="s">
        <v>55</v>
      </c>
      <c r="O2078" s="259">
        <v>1</v>
      </c>
      <c r="P2078" s="260"/>
      <c r="Q2078" s="288"/>
      <c r="R2078" s="258"/>
      <c r="S2078" s="259"/>
      <c r="T2078" s="289"/>
      <c r="U2078" s="290"/>
      <c r="V2078" s="291"/>
    </row>
    <row r="2079" spans="1:22" ht="36">
      <c r="A2079" s="216" t="s">
        <v>56</v>
      </c>
      <c r="B2079" s="312">
        <v>1040519000</v>
      </c>
      <c r="C2079" s="229" t="s">
        <v>1416</v>
      </c>
      <c r="D2079" s="219"/>
      <c r="E2079" s="220" t="s">
        <v>1423</v>
      </c>
      <c r="F2079" s="221" t="s">
        <v>55</v>
      </c>
      <c r="G2079" s="222" t="str">
        <f t="shared" si="32"/>
        <v xml:space="preserve">Cash Register; 405 mm Cash Drawer Money Tray With 6 bill/ 4 coin, </v>
      </c>
      <c r="H2079" s="223"/>
      <c r="I2079" s="253">
        <v>1</v>
      </c>
      <c r="J2079" s="254" t="s">
        <v>501</v>
      </c>
      <c r="K2079" s="255">
        <v>7000</v>
      </c>
      <c r="L2079" s="256">
        <f>Table260616263656667686970717273747577787980818283757_34[[#This Row],[unit Price]]*Table260616263656667686970717273747577787980818283757_34[[#This Row],[TOTAL QUANTITY
(2021 Proposal)]]</f>
        <v>7000</v>
      </c>
      <c r="M2079" s="257">
        <v>1</v>
      </c>
      <c r="N2079" s="258">
        <v>7000</v>
      </c>
      <c r="O2079" s="259"/>
      <c r="P2079" s="260"/>
      <c r="Q2079" s="288"/>
      <c r="R2079" s="258"/>
      <c r="S2079" s="259"/>
      <c r="T2079" s="289"/>
      <c r="U2079" s="290"/>
      <c r="V2079" s="291"/>
    </row>
    <row r="2080" spans="1:22" ht="24">
      <c r="A2080" s="216" t="s">
        <v>56</v>
      </c>
      <c r="B2080" s="312">
        <v>1060599000</v>
      </c>
      <c r="C2080" s="229" t="s">
        <v>1420</v>
      </c>
      <c r="D2080" s="219"/>
      <c r="E2080" s="220" t="s">
        <v>1424</v>
      </c>
      <c r="F2080" s="221" t="s">
        <v>55</v>
      </c>
      <c r="G2080" s="222" t="str">
        <f t="shared" si="32"/>
        <v xml:space="preserve">Cheque Printer, Electronic Cheque Writer, </v>
      </c>
      <c r="H2080" s="223"/>
      <c r="I2080" s="253">
        <v>1</v>
      </c>
      <c r="J2080" s="254" t="s">
        <v>501</v>
      </c>
      <c r="K2080" s="255">
        <v>55000</v>
      </c>
      <c r="L2080" s="256">
        <f>Table260616263656667686970717273747577787980818283757_34[[#This Row],[unit Price]]*Table260616263656667686970717273747577787980818283757_34[[#This Row],[TOTAL QUANTITY
(2021 Proposal)]]</f>
        <v>55000</v>
      </c>
      <c r="M2080" s="257">
        <v>1</v>
      </c>
      <c r="N2080" s="258">
        <v>55000</v>
      </c>
      <c r="O2080" s="259"/>
      <c r="P2080" s="260"/>
      <c r="Q2080" s="288"/>
      <c r="R2080" s="258"/>
      <c r="S2080" s="259"/>
      <c r="T2080" s="289"/>
      <c r="U2080" s="290"/>
      <c r="V2080" s="291"/>
    </row>
    <row r="2081" spans="1:22">
      <c r="A2081" s="216" t="s">
        <v>64</v>
      </c>
      <c r="B2081" s="312">
        <v>1060599000</v>
      </c>
      <c r="C2081" s="229" t="s">
        <v>1420</v>
      </c>
      <c r="D2081" s="219"/>
      <c r="E2081" s="220" t="s">
        <v>1425</v>
      </c>
      <c r="F2081" s="221" t="s">
        <v>1426</v>
      </c>
      <c r="G2081" s="222" t="str">
        <f t="shared" si="32"/>
        <v>Food Divider with Cabinet, Stainless Steel</v>
      </c>
      <c r="H2081" s="223"/>
      <c r="I2081" s="253">
        <v>1</v>
      </c>
      <c r="J2081" s="254" t="s">
        <v>501</v>
      </c>
      <c r="K2081" s="311">
        <v>35000</v>
      </c>
      <c r="L2081" s="256">
        <f>Table260616263656667686970717273747577787980818283757_34[[#This Row],[unit Price]]*Table260616263656667686970717273747577787980818283757_34[[#This Row],[TOTAL QUANTITY
(2021 Proposal)]]</f>
        <v>35000</v>
      </c>
      <c r="M2081" s="257"/>
      <c r="N2081" s="258" t="s">
        <v>55</v>
      </c>
      <c r="O2081" s="259">
        <v>1</v>
      </c>
      <c r="P2081" s="260"/>
      <c r="Q2081" s="288"/>
      <c r="R2081" s="258"/>
      <c r="S2081" s="259"/>
      <c r="T2081" s="289"/>
      <c r="U2081" s="290"/>
      <c r="V2081" s="291"/>
    </row>
    <row r="2082" spans="1:22">
      <c r="A2082" s="216" t="s">
        <v>63</v>
      </c>
      <c r="B2082" s="230">
        <v>1060701000</v>
      </c>
      <c r="C2082" s="237" t="s">
        <v>499</v>
      </c>
      <c r="D2082" s="224"/>
      <c r="E2082" s="220" t="s">
        <v>512</v>
      </c>
      <c r="F2082" s="221" t="s">
        <v>1427</v>
      </c>
      <c r="G2082" s="222" t="str">
        <f t="shared" si="32"/>
        <v>Cabinet, Cabinet Locker</v>
      </c>
      <c r="H2082" s="227"/>
      <c r="I2082" s="268">
        <v>1</v>
      </c>
      <c r="J2082" s="269" t="s">
        <v>501</v>
      </c>
      <c r="K2082" s="318">
        <v>50000</v>
      </c>
      <c r="L2082" s="256">
        <f>Table260616263656667686970717273747577787980818283757_34[[#This Row],[unit Price]]*Table260616263656667686970717273747577787980818283757_34[[#This Row],[TOTAL QUANTITY
(2021 Proposal)]]</f>
        <v>50000</v>
      </c>
      <c r="M2082" s="341">
        <v>1</v>
      </c>
      <c r="N2082" s="258"/>
      <c r="O2082" s="272"/>
      <c r="P2082" s="260"/>
      <c r="Q2082" s="296"/>
      <c r="R2082" s="258"/>
      <c r="S2082" s="272"/>
      <c r="T2082" s="289"/>
      <c r="U2082" s="290"/>
      <c r="V2082" s="291"/>
    </row>
    <row r="2083" spans="1:22" ht="24">
      <c r="A2083" s="216" t="s">
        <v>56</v>
      </c>
      <c r="B2083" s="312">
        <v>1060599000</v>
      </c>
      <c r="C2083" s="229" t="s">
        <v>1420</v>
      </c>
      <c r="D2083" s="219"/>
      <c r="E2083" s="220" t="s">
        <v>1428</v>
      </c>
      <c r="F2083" s="221" t="s">
        <v>1429</v>
      </c>
      <c r="G2083" s="222" t="str">
        <f t="shared" si="32"/>
        <v>Safety Vault, Cash Vault; at Least 28 inches vault, Built in,Electronic &amp; Key lock Fire resistant</v>
      </c>
      <c r="H2083" s="223"/>
      <c r="I2083" s="253">
        <v>1</v>
      </c>
      <c r="J2083" s="254" t="s">
        <v>501</v>
      </c>
      <c r="K2083" s="255">
        <v>50000</v>
      </c>
      <c r="L2083" s="256">
        <f>Table260616263656667686970717273747577787980818283757_34[[#This Row],[unit Price]]*Table260616263656667686970717273747577787980818283757_34[[#This Row],[TOTAL QUANTITY
(2021 Proposal)]]</f>
        <v>50000</v>
      </c>
      <c r="M2083" s="257">
        <v>1</v>
      </c>
      <c r="N2083" s="258">
        <v>50000</v>
      </c>
      <c r="O2083" s="259"/>
      <c r="P2083" s="260"/>
      <c r="Q2083" s="288"/>
      <c r="R2083" s="258"/>
      <c r="S2083" s="259"/>
      <c r="T2083" s="289"/>
      <c r="U2083" s="290"/>
      <c r="V2083" s="291"/>
    </row>
    <row r="2084" spans="1:22">
      <c r="A2084" s="216" t="s">
        <v>64</v>
      </c>
      <c r="B2084" s="312">
        <v>1040519000</v>
      </c>
      <c r="C2084" s="229" t="s">
        <v>1416</v>
      </c>
      <c r="D2084" s="219"/>
      <c r="E2084" s="220" t="s">
        <v>799</v>
      </c>
      <c r="F2084" s="221" t="s">
        <v>1430</v>
      </c>
      <c r="G2084" s="222" t="str">
        <f t="shared" si="32"/>
        <v>Sterilizer, for Pork and Spoons, 4 Holes</v>
      </c>
      <c r="H2084" s="223"/>
      <c r="I2084" s="253">
        <v>1</v>
      </c>
      <c r="J2084" s="254" t="s">
        <v>501</v>
      </c>
      <c r="K2084" s="311">
        <v>10000</v>
      </c>
      <c r="L2084" s="256">
        <f>Table260616263656667686970717273747577787980818283757_34[[#This Row],[unit Price]]*Table260616263656667686970717273747577787980818283757_34[[#This Row],[TOTAL QUANTITY
(2021 Proposal)]]</f>
        <v>10000</v>
      </c>
      <c r="M2084" s="257"/>
      <c r="N2084" s="258" t="s">
        <v>55</v>
      </c>
      <c r="O2084" s="259">
        <v>1</v>
      </c>
      <c r="P2084" s="260"/>
      <c r="Q2084" s="288"/>
      <c r="R2084" s="258"/>
      <c r="S2084" s="259"/>
      <c r="T2084" s="289"/>
      <c r="U2084" s="290"/>
      <c r="V2084" s="291"/>
    </row>
    <row r="2085" spans="1:22">
      <c r="A2085" s="216" t="s">
        <v>64</v>
      </c>
      <c r="B2085" s="230">
        <v>1060701000</v>
      </c>
      <c r="C2085" s="229" t="s">
        <v>499</v>
      </c>
      <c r="D2085" s="219"/>
      <c r="E2085" s="220" t="s">
        <v>507</v>
      </c>
      <c r="F2085" s="221" t="s">
        <v>1431</v>
      </c>
      <c r="G2085" s="222" t="str">
        <f t="shared" si="32"/>
        <v>Table, Stainless Preparation, 2 Layered 150X150X80</v>
      </c>
      <c r="H2085" s="223"/>
      <c r="I2085" s="253">
        <v>2</v>
      </c>
      <c r="J2085" s="254" t="s">
        <v>501</v>
      </c>
      <c r="K2085" s="311">
        <v>20000</v>
      </c>
      <c r="L2085" s="256">
        <f>Table260616263656667686970717273747577787980818283757_34[[#This Row],[unit Price]]*Table260616263656667686970717273747577787980818283757_34[[#This Row],[TOTAL QUANTITY
(2021 Proposal)]]</f>
        <v>40000</v>
      </c>
      <c r="M2085" s="257"/>
      <c r="N2085" s="258" t="s">
        <v>55</v>
      </c>
      <c r="O2085" s="259">
        <v>2</v>
      </c>
      <c r="P2085" s="260"/>
      <c r="Q2085" s="288"/>
      <c r="R2085" s="258"/>
      <c r="S2085" s="259"/>
      <c r="T2085" s="289"/>
      <c r="U2085" s="290"/>
      <c r="V2085" s="291"/>
    </row>
    <row r="2086" spans="1:22">
      <c r="A2086" s="216" t="s">
        <v>63</v>
      </c>
      <c r="B2086" s="312">
        <v>1040299000</v>
      </c>
      <c r="C2086" s="237" t="s">
        <v>1146</v>
      </c>
      <c r="D2086" s="224"/>
      <c r="E2086" s="220" t="s">
        <v>1432</v>
      </c>
      <c r="F2086" s="221" t="s">
        <v>1432</v>
      </c>
      <c r="G2086" s="222" t="str">
        <f t="shared" si="32"/>
        <v>Tape Measure, Tape Measure</v>
      </c>
      <c r="H2086" s="227"/>
      <c r="I2086" s="268">
        <v>10</v>
      </c>
      <c r="J2086" s="269" t="s">
        <v>44</v>
      </c>
      <c r="K2086" s="270">
        <v>200</v>
      </c>
      <c r="L2086" s="256">
        <f>Table260616263656667686970717273747577787980818283757_34[[#This Row],[unit Price]]*Table260616263656667686970717273747577787980818283757_34[[#This Row],[TOTAL QUANTITY
(2021 Proposal)]]</f>
        <v>2000</v>
      </c>
      <c r="M2086" s="271">
        <v>2</v>
      </c>
      <c r="N2086" s="258">
        <v>400</v>
      </c>
      <c r="O2086" s="272">
        <v>3</v>
      </c>
      <c r="P2086" s="260">
        <v>600</v>
      </c>
      <c r="Q2086" s="296">
        <v>2</v>
      </c>
      <c r="R2086" s="258">
        <v>400</v>
      </c>
      <c r="S2086" s="272">
        <v>3</v>
      </c>
      <c r="T2086" s="289">
        <v>600</v>
      </c>
      <c r="U2086" s="290"/>
      <c r="V2086" s="291"/>
    </row>
    <row r="2087" spans="1:22">
      <c r="A2087" s="216" t="s">
        <v>938</v>
      </c>
      <c r="B2087" s="312">
        <v>1060599000</v>
      </c>
      <c r="C2087" s="237" t="s">
        <v>1420</v>
      </c>
      <c r="D2087" s="224"/>
      <c r="E2087" s="220" t="s">
        <v>1433</v>
      </c>
      <c r="F2087" s="221" t="s">
        <v>1433</v>
      </c>
      <c r="G2087" s="222" t="str">
        <f t="shared" si="32"/>
        <v>Trimmer, Trimmer</v>
      </c>
      <c r="H2087" s="223"/>
      <c r="I2087" s="253">
        <v>2</v>
      </c>
      <c r="J2087" s="254" t="s">
        <v>501</v>
      </c>
      <c r="K2087" s="261">
        <v>20000</v>
      </c>
      <c r="L2087" s="256">
        <f>Table260616263656667686970717273747577787980818283757_34[[#This Row],[unit Price]]*Table260616263656667686970717273747577787980818283757_34[[#This Row],[TOTAL QUANTITY
(2021 Proposal)]]</f>
        <v>40000</v>
      </c>
      <c r="M2087" s="257">
        <v>2</v>
      </c>
      <c r="N2087" s="258">
        <v>40000</v>
      </c>
      <c r="O2087" s="259"/>
      <c r="P2087" s="260" t="s">
        <v>55</v>
      </c>
      <c r="Q2087" s="288"/>
      <c r="R2087" s="258" t="s">
        <v>55</v>
      </c>
      <c r="S2087" s="259"/>
      <c r="T2087" s="289" t="s">
        <v>55</v>
      </c>
      <c r="U2087" s="290"/>
      <c r="V2087" s="291"/>
    </row>
    <row r="2088" spans="1:22">
      <c r="A2088" s="216" t="s">
        <v>938</v>
      </c>
      <c r="B2088" s="312">
        <v>1060599000</v>
      </c>
      <c r="C2088" s="237" t="s">
        <v>1420</v>
      </c>
      <c r="D2088" s="224"/>
      <c r="E2088" s="220" t="s">
        <v>1434</v>
      </c>
      <c r="F2088" s="221" t="s">
        <v>1435</v>
      </c>
      <c r="G2088" s="222" t="str">
        <f t="shared" si="32"/>
        <v>Vacuum Cleaner, Vacuum Cleaner (wet and dry)</v>
      </c>
      <c r="H2088" s="223"/>
      <c r="I2088" s="253">
        <v>2</v>
      </c>
      <c r="J2088" s="254" t="s">
        <v>501</v>
      </c>
      <c r="K2088" s="261">
        <v>20000</v>
      </c>
      <c r="L2088" s="256">
        <f>Table260616263656667686970717273747577787980818283757_34[[#This Row],[unit Price]]*Table260616263656667686970717273747577787980818283757_34[[#This Row],[TOTAL QUANTITY
(2021 Proposal)]]</f>
        <v>40000</v>
      </c>
      <c r="M2088" s="257">
        <v>2</v>
      </c>
      <c r="N2088" s="258">
        <v>40000</v>
      </c>
      <c r="O2088" s="259"/>
      <c r="P2088" s="260" t="s">
        <v>55</v>
      </c>
      <c r="Q2088" s="288"/>
      <c r="R2088" s="258" t="s">
        <v>55</v>
      </c>
      <c r="S2088" s="259"/>
      <c r="T2088" s="289" t="s">
        <v>55</v>
      </c>
      <c r="U2088" s="290"/>
      <c r="V2088" s="291"/>
    </row>
    <row r="2089" spans="1:22" ht="24">
      <c r="A2089" s="231" t="s">
        <v>74</v>
      </c>
      <c r="B2089" s="230">
        <v>1060599000</v>
      </c>
      <c r="C2089" s="307" t="s">
        <v>1420</v>
      </c>
      <c r="D2089" s="233"/>
      <c r="E2089" s="305" t="s">
        <v>1436</v>
      </c>
      <c r="F2089" s="306" t="s">
        <v>55</v>
      </c>
      <c r="G2089" s="222" t="str">
        <f t="shared" si="32"/>
        <v xml:space="preserve">Washing Machine with Dryer, HD, </v>
      </c>
      <c r="H2089" s="236"/>
      <c r="I2089" s="273">
        <v>1</v>
      </c>
      <c r="J2089" s="274" t="s">
        <v>13</v>
      </c>
      <c r="K2089" s="275">
        <v>16000</v>
      </c>
      <c r="L2089" s="256">
        <f>Table260616263656667686970717273747577787980818283757_34[[#This Row],[unit Price]]*Table260616263656667686970717273747577787980818283757_34[[#This Row],[TOTAL QUANTITY
(2021 Proposal)]]</f>
        <v>16000</v>
      </c>
      <c r="M2089" s="276">
        <v>1</v>
      </c>
      <c r="N2089" s="277">
        <v>16000</v>
      </c>
      <c r="O2089" s="278"/>
      <c r="P2089" s="279" t="s">
        <v>55</v>
      </c>
      <c r="Q2089" s="297"/>
      <c r="R2089" s="277" t="s">
        <v>55</v>
      </c>
      <c r="S2089" s="278"/>
      <c r="T2089" s="298" t="s">
        <v>55</v>
      </c>
      <c r="U2089" s="299"/>
      <c r="V2089" s="300"/>
    </row>
    <row r="2090" spans="1:22">
      <c r="A2090" s="216" t="s">
        <v>65</v>
      </c>
      <c r="B2090" s="312">
        <v>1040502000</v>
      </c>
      <c r="C2090" s="229" t="s">
        <v>1200</v>
      </c>
      <c r="D2090" s="219"/>
      <c r="E2090" s="220" t="s">
        <v>1201</v>
      </c>
      <c r="F2090" s="221" t="s">
        <v>1437</v>
      </c>
      <c r="G2090" s="222" t="str">
        <f t="shared" si="32"/>
        <v>Calculator, 991es plus Scientific Calculator</v>
      </c>
      <c r="H2090" s="223"/>
      <c r="I2090" s="253">
        <v>1</v>
      </c>
      <c r="J2090" s="254" t="s">
        <v>501</v>
      </c>
      <c r="K2090" s="255">
        <v>1500</v>
      </c>
      <c r="L2090" s="256">
        <f>Table260616263656667686970717273747577787980818283757_34[[#This Row],[unit Price]]*Table260616263656667686970717273747577787980818283757_34[[#This Row],[TOTAL QUANTITY
(2021 Proposal)]]</f>
        <v>1500</v>
      </c>
      <c r="M2090" s="257">
        <v>1</v>
      </c>
      <c r="N2090" s="258">
        <v>1500</v>
      </c>
      <c r="O2090" s="259"/>
      <c r="P2090" s="260"/>
      <c r="Q2090" s="288"/>
      <c r="R2090" s="258"/>
      <c r="S2090" s="259"/>
      <c r="T2090" s="289"/>
      <c r="U2090" s="290"/>
      <c r="V2090" s="291"/>
    </row>
    <row r="2091" spans="1:22">
      <c r="A2091" s="216" t="s">
        <v>63</v>
      </c>
      <c r="B2091" s="312">
        <v>1040299000</v>
      </c>
      <c r="C2091" s="237" t="s">
        <v>1146</v>
      </c>
      <c r="D2091" s="224"/>
      <c r="E2091" s="220" t="s">
        <v>1438</v>
      </c>
      <c r="F2091" s="221" t="s">
        <v>1439</v>
      </c>
      <c r="G2091" s="222" t="str">
        <f t="shared" si="32"/>
        <v>Breaker, 100 amp Breaker</v>
      </c>
      <c r="H2091" s="227"/>
      <c r="I2091" s="268">
        <v>8</v>
      </c>
      <c r="J2091" s="269" t="s">
        <v>1440</v>
      </c>
      <c r="K2091" s="270">
        <v>3000</v>
      </c>
      <c r="L2091" s="256">
        <f>Table260616263656667686970717273747577787980818283757_34[[#This Row],[unit Price]]*Table260616263656667686970717273747577787980818283757_34[[#This Row],[TOTAL QUANTITY
(2021 Proposal)]]</f>
        <v>24000</v>
      </c>
      <c r="M2091" s="271">
        <v>2</v>
      </c>
      <c r="N2091" s="258">
        <v>6000</v>
      </c>
      <c r="O2091" s="272">
        <v>2</v>
      </c>
      <c r="P2091" s="260">
        <v>6000</v>
      </c>
      <c r="Q2091" s="296">
        <v>2</v>
      </c>
      <c r="R2091" s="258">
        <v>6000</v>
      </c>
      <c r="S2091" s="272">
        <v>2</v>
      </c>
      <c r="T2091" s="289">
        <v>6000</v>
      </c>
      <c r="U2091" s="290"/>
      <c r="V2091" s="291"/>
    </row>
    <row r="2092" spans="1:22">
      <c r="A2092" s="216" t="s">
        <v>65</v>
      </c>
      <c r="B2092" s="312">
        <v>1060599000</v>
      </c>
      <c r="C2092" s="237" t="s">
        <v>1420</v>
      </c>
      <c r="D2092" s="224"/>
      <c r="E2092" s="220" t="s">
        <v>1441</v>
      </c>
      <c r="F2092" s="221" t="s">
        <v>1442</v>
      </c>
      <c r="G2092" s="222" t="str">
        <f t="shared" si="32"/>
        <v>Ladder, 16 ft., Sliding, Fiber Glass, Durable</v>
      </c>
      <c r="H2092" s="227"/>
      <c r="I2092" s="268">
        <v>1</v>
      </c>
      <c r="J2092" s="269" t="s">
        <v>501</v>
      </c>
      <c r="K2092" s="270">
        <v>20000</v>
      </c>
      <c r="L2092" s="256">
        <f>Table260616263656667686970717273747577787980818283757_34[[#This Row],[unit Price]]*Table260616263656667686970717273747577787980818283757_34[[#This Row],[TOTAL QUANTITY
(2021 Proposal)]]</f>
        <v>20000</v>
      </c>
      <c r="M2092" s="271">
        <v>1</v>
      </c>
      <c r="N2092" s="258">
        <v>20000</v>
      </c>
      <c r="O2092" s="272"/>
      <c r="P2092" s="260"/>
      <c r="Q2092" s="296"/>
      <c r="R2092" s="258"/>
      <c r="S2092" s="272"/>
      <c r="T2092" s="289"/>
      <c r="U2092" s="290"/>
      <c r="V2092" s="291"/>
    </row>
    <row r="2093" spans="1:22">
      <c r="A2093" s="216" t="s">
        <v>65</v>
      </c>
      <c r="B2093" s="312">
        <v>1040519000</v>
      </c>
      <c r="C2093" s="237" t="s">
        <v>1416</v>
      </c>
      <c r="D2093" s="224"/>
      <c r="E2093" s="220" t="s">
        <v>1441</v>
      </c>
      <c r="F2093" s="221" t="s">
        <v>1443</v>
      </c>
      <c r="G2093" s="222" t="str">
        <f t="shared" si="32"/>
        <v>Ladder, 6 ft., Fiber Glass, Durable</v>
      </c>
      <c r="H2093" s="227"/>
      <c r="I2093" s="268">
        <v>1</v>
      </c>
      <c r="J2093" s="269" t="s">
        <v>501</v>
      </c>
      <c r="K2093" s="261">
        <v>12000</v>
      </c>
      <c r="L2093" s="256">
        <f>Table260616263656667686970717273747577787980818283757_34[[#This Row],[unit Price]]*Table260616263656667686970717273747577787980818283757_34[[#This Row],[TOTAL QUANTITY
(2021 Proposal)]]</f>
        <v>12000</v>
      </c>
      <c r="M2093" s="271">
        <v>1</v>
      </c>
      <c r="N2093" s="258"/>
      <c r="O2093" s="272"/>
      <c r="P2093" s="260"/>
      <c r="Q2093" s="296"/>
      <c r="R2093" s="258"/>
      <c r="S2093" s="272"/>
      <c r="T2093" s="289"/>
      <c r="U2093" s="290"/>
      <c r="V2093" s="291"/>
    </row>
    <row r="2094" spans="1:22">
      <c r="A2094" s="216" t="s">
        <v>65</v>
      </c>
      <c r="B2094" s="312">
        <v>1040299000</v>
      </c>
      <c r="C2094" s="237" t="s">
        <v>1146</v>
      </c>
      <c r="D2094" s="224"/>
      <c r="E2094" s="220" t="s">
        <v>1438</v>
      </c>
      <c r="F2094" s="221" t="s">
        <v>1444</v>
      </c>
      <c r="G2094" s="222" t="str">
        <f t="shared" si="32"/>
        <v>Breaker, 20 amp Breaker</v>
      </c>
      <c r="H2094" s="223"/>
      <c r="I2094" s="253">
        <v>10</v>
      </c>
      <c r="J2094" s="254" t="s">
        <v>1440</v>
      </c>
      <c r="K2094" s="261">
        <v>750</v>
      </c>
      <c r="L2094" s="256">
        <f>Table260616263656667686970717273747577787980818283757_34[[#This Row],[unit Price]]*Table260616263656667686970717273747577787980818283757_34[[#This Row],[TOTAL QUANTITY
(2021 Proposal)]]</f>
        <v>7500</v>
      </c>
      <c r="M2094" s="257">
        <v>5</v>
      </c>
      <c r="N2094" s="258">
        <v>3750</v>
      </c>
      <c r="O2094" s="259">
        <v>2</v>
      </c>
      <c r="P2094" s="260">
        <v>1500</v>
      </c>
      <c r="Q2094" s="288">
        <v>2</v>
      </c>
      <c r="R2094" s="258">
        <v>1500</v>
      </c>
      <c r="S2094" s="259">
        <v>1</v>
      </c>
      <c r="T2094" s="289">
        <v>750</v>
      </c>
      <c r="U2094" s="290"/>
      <c r="V2094" s="291"/>
    </row>
    <row r="2095" spans="1:22">
      <c r="A2095" s="216" t="s">
        <v>65</v>
      </c>
      <c r="B2095" s="312">
        <v>1040299000</v>
      </c>
      <c r="C2095" s="237" t="s">
        <v>1146</v>
      </c>
      <c r="D2095" s="224"/>
      <c r="E2095" s="220" t="s">
        <v>1438</v>
      </c>
      <c r="F2095" s="226" t="s">
        <v>1445</v>
      </c>
      <c r="G2095" s="222" t="str">
        <f t="shared" si="32"/>
        <v>Breaker, 30 amp Breaker</v>
      </c>
      <c r="H2095" s="223"/>
      <c r="I2095" s="253">
        <v>10</v>
      </c>
      <c r="J2095" s="254" t="s">
        <v>1440</v>
      </c>
      <c r="K2095" s="261">
        <v>1000</v>
      </c>
      <c r="L2095" s="256">
        <f>Table260616263656667686970717273747577787980818283757_34[[#This Row],[unit Price]]*Table260616263656667686970717273747577787980818283757_34[[#This Row],[TOTAL QUANTITY
(2021 Proposal)]]</f>
        <v>10000</v>
      </c>
      <c r="M2095" s="257">
        <v>5</v>
      </c>
      <c r="N2095" s="258">
        <v>5000</v>
      </c>
      <c r="O2095" s="259">
        <v>2</v>
      </c>
      <c r="P2095" s="260">
        <v>2000</v>
      </c>
      <c r="Q2095" s="288">
        <v>2</v>
      </c>
      <c r="R2095" s="258">
        <v>2000</v>
      </c>
      <c r="S2095" s="259">
        <v>1</v>
      </c>
      <c r="T2095" s="289">
        <v>1000</v>
      </c>
      <c r="U2095" s="290"/>
      <c r="V2095" s="291"/>
    </row>
    <row r="2096" spans="1:22">
      <c r="A2096" s="216" t="s">
        <v>65</v>
      </c>
      <c r="B2096" s="312">
        <v>1040299000</v>
      </c>
      <c r="C2096" s="237" t="s">
        <v>1146</v>
      </c>
      <c r="D2096" s="224"/>
      <c r="E2096" s="220" t="s">
        <v>1438</v>
      </c>
      <c r="F2096" s="221" t="s">
        <v>1446</v>
      </c>
      <c r="G2096" s="222" t="str">
        <f t="shared" si="32"/>
        <v>Breaker, 40 amp Breaker</v>
      </c>
      <c r="H2096" s="223"/>
      <c r="I2096" s="253">
        <v>10</v>
      </c>
      <c r="J2096" s="254" t="s">
        <v>1440</v>
      </c>
      <c r="K2096" s="261">
        <v>560</v>
      </c>
      <c r="L2096" s="256">
        <f>Table260616263656667686970717273747577787980818283757_34[[#This Row],[unit Price]]*Table260616263656667686970717273747577787980818283757_34[[#This Row],[TOTAL QUANTITY
(2021 Proposal)]]</f>
        <v>5600</v>
      </c>
      <c r="M2096" s="257">
        <v>5</v>
      </c>
      <c r="N2096" s="258">
        <v>2800</v>
      </c>
      <c r="O2096" s="259">
        <v>2</v>
      </c>
      <c r="P2096" s="260">
        <v>1120</v>
      </c>
      <c r="Q2096" s="288">
        <v>2</v>
      </c>
      <c r="R2096" s="258">
        <v>1120</v>
      </c>
      <c r="S2096" s="259">
        <v>1</v>
      </c>
      <c r="T2096" s="289">
        <v>560</v>
      </c>
      <c r="U2096" s="290"/>
      <c r="V2096" s="291"/>
    </row>
    <row r="2097" spans="1:22">
      <c r="A2097" s="216" t="s">
        <v>938</v>
      </c>
      <c r="B2097" s="312">
        <v>1040519000</v>
      </c>
      <c r="C2097" s="229" t="s">
        <v>1416</v>
      </c>
      <c r="D2097" s="219"/>
      <c r="E2097" s="220" t="s">
        <v>1447</v>
      </c>
      <c r="F2097" s="221" t="s">
        <v>55</v>
      </c>
      <c r="G2097" s="222" t="str">
        <f t="shared" si="32"/>
        <v xml:space="preserve">Bulletin Board, </v>
      </c>
      <c r="H2097" s="223"/>
      <c r="I2097" s="253">
        <v>1</v>
      </c>
      <c r="J2097" s="254" t="s">
        <v>44</v>
      </c>
      <c r="K2097" s="255">
        <v>1200</v>
      </c>
      <c r="L2097" s="256">
        <f>Table260616263656667686970717273747577787980818283757_34[[#This Row],[unit Price]]*Table260616263656667686970717273747577787980818283757_34[[#This Row],[TOTAL QUANTITY
(2021 Proposal)]]</f>
        <v>1200</v>
      </c>
      <c r="M2097" s="257">
        <v>1</v>
      </c>
      <c r="N2097" s="258">
        <v>1200</v>
      </c>
      <c r="O2097" s="259"/>
      <c r="P2097" s="260"/>
      <c r="Q2097" s="288"/>
      <c r="R2097" s="258"/>
      <c r="S2097" s="259"/>
      <c r="T2097" s="289"/>
      <c r="U2097" s="290"/>
      <c r="V2097" s="291"/>
    </row>
    <row r="2098" spans="1:22">
      <c r="A2098" s="231" t="s">
        <v>74</v>
      </c>
      <c r="B2098" s="312">
        <v>1040299000</v>
      </c>
      <c r="C2098" s="237" t="s">
        <v>1146</v>
      </c>
      <c r="D2098" s="304"/>
      <c r="E2098" s="305" t="s">
        <v>1448</v>
      </c>
      <c r="F2098" s="306" t="s">
        <v>1449</v>
      </c>
      <c r="G2098" s="222" t="str">
        <f t="shared" si="32"/>
        <v>Ceiling Broom, Long handle</v>
      </c>
      <c r="H2098" s="236"/>
      <c r="I2098" s="273">
        <v>4</v>
      </c>
      <c r="J2098" s="274" t="s">
        <v>44</v>
      </c>
      <c r="K2098" s="308">
        <v>500</v>
      </c>
      <c r="L2098" s="256">
        <f>Table260616263656667686970717273747577787980818283757_34[[#This Row],[unit Price]]*Table260616263656667686970717273747577787980818283757_34[[#This Row],[TOTAL QUANTITY
(2021 Proposal)]]</f>
        <v>2000</v>
      </c>
      <c r="M2098" s="276">
        <v>4</v>
      </c>
      <c r="N2098" s="277">
        <v>2000</v>
      </c>
      <c r="O2098" s="278"/>
      <c r="P2098" s="279"/>
      <c r="Q2098" s="297"/>
      <c r="R2098" s="277"/>
      <c r="S2098" s="278"/>
      <c r="T2098" s="298"/>
      <c r="U2098" s="299"/>
      <c r="V2098" s="300"/>
    </row>
    <row r="2099" spans="1:22">
      <c r="A2099" s="216" t="s">
        <v>64</v>
      </c>
      <c r="B2099" s="312">
        <v>1040299000</v>
      </c>
      <c r="C2099" s="237" t="s">
        <v>1146</v>
      </c>
      <c r="D2099" s="224"/>
      <c r="E2099" s="220" t="s">
        <v>1450</v>
      </c>
      <c r="F2099" s="221" t="s">
        <v>1450</v>
      </c>
      <c r="G2099" s="222" t="str">
        <f t="shared" si="32"/>
        <v>Chaffing Dish, Chaffing Dish</v>
      </c>
      <c r="H2099" s="223"/>
      <c r="I2099" s="253">
        <v>2</v>
      </c>
      <c r="J2099" s="302" t="s">
        <v>36</v>
      </c>
      <c r="K2099" s="263">
        <v>4000</v>
      </c>
      <c r="L2099" s="256">
        <f>Table260616263656667686970717273747577787980818283757_34[[#This Row],[unit Price]]*Table260616263656667686970717273747577787980818283757_34[[#This Row],[TOTAL QUANTITY
(2021 Proposal)]]</f>
        <v>8000</v>
      </c>
      <c r="M2099" s="257">
        <v>2</v>
      </c>
      <c r="N2099" s="258">
        <v>8000</v>
      </c>
      <c r="O2099" s="259"/>
      <c r="P2099" s="260" t="s">
        <v>55</v>
      </c>
      <c r="Q2099" s="288"/>
      <c r="R2099" s="258" t="s">
        <v>55</v>
      </c>
      <c r="S2099" s="259"/>
      <c r="T2099" s="289" t="s">
        <v>55</v>
      </c>
      <c r="U2099" s="290"/>
      <c r="V2099" s="291"/>
    </row>
    <row r="2100" spans="1:22">
      <c r="A2100" s="216" t="s">
        <v>65</v>
      </c>
      <c r="B2100" s="312">
        <v>1040519000</v>
      </c>
      <c r="C2100" s="237" t="s">
        <v>1416</v>
      </c>
      <c r="D2100" s="224"/>
      <c r="E2100" s="220" t="s">
        <v>1451</v>
      </c>
      <c r="F2100" s="221" t="s">
        <v>1452</v>
      </c>
      <c r="G2100" s="222" t="str">
        <f t="shared" si="32"/>
        <v>Digital Tester, Digital Tester (Fluke)</v>
      </c>
      <c r="H2100" s="223"/>
      <c r="I2100" s="253">
        <v>1</v>
      </c>
      <c r="J2100" s="254" t="s">
        <v>36</v>
      </c>
      <c r="K2100" s="261">
        <v>5000</v>
      </c>
      <c r="L2100" s="256">
        <f>Table260616263656667686970717273747577787980818283757_34[[#This Row],[unit Price]]*Table260616263656667686970717273747577787980818283757_34[[#This Row],[TOTAL QUANTITY
(2021 Proposal)]]</f>
        <v>5000</v>
      </c>
      <c r="M2100" s="257">
        <v>1</v>
      </c>
      <c r="N2100" s="258">
        <v>5000</v>
      </c>
      <c r="O2100" s="259"/>
      <c r="P2100" s="260" t="s">
        <v>55</v>
      </c>
      <c r="Q2100" s="288"/>
      <c r="R2100" s="258" t="s">
        <v>55</v>
      </c>
      <c r="S2100" s="259"/>
      <c r="T2100" s="289" t="s">
        <v>55</v>
      </c>
      <c r="U2100" s="290"/>
      <c r="V2100" s="291"/>
    </row>
    <row r="2101" spans="1:22">
      <c r="A2101" s="216" t="s">
        <v>64</v>
      </c>
      <c r="B2101" s="312">
        <v>1040299000</v>
      </c>
      <c r="C2101" s="237" t="s">
        <v>1146</v>
      </c>
      <c r="D2101" s="224"/>
      <c r="E2101" s="220" t="s">
        <v>1453</v>
      </c>
      <c r="F2101" s="221" t="s">
        <v>1454</v>
      </c>
      <c r="G2101" s="222" t="str">
        <f t="shared" si="32"/>
        <v>Door Knob, Ordinary</v>
      </c>
      <c r="H2101" s="223"/>
      <c r="I2101" s="253">
        <v>1</v>
      </c>
      <c r="J2101" s="302" t="s">
        <v>44</v>
      </c>
      <c r="K2101" s="263">
        <v>270</v>
      </c>
      <c r="L2101" s="256">
        <f>Table260616263656667686970717273747577787980818283757_34[[#This Row],[unit Price]]*Table260616263656667686970717273747577787980818283757_34[[#This Row],[TOTAL QUANTITY
(2021 Proposal)]]</f>
        <v>270</v>
      </c>
      <c r="M2101" s="257">
        <v>1</v>
      </c>
      <c r="N2101" s="258">
        <v>270</v>
      </c>
      <c r="O2101" s="259"/>
      <c r="P2101" s="260" t="s">
        <v>55</v>
      </c>
      <c r="Q2101" s="288"/>
      <c r="R2101" s="258" t="s">
        <v>55</v>
      </c>
      <c r="S2101" s="259"/>
      <c r="T2101" s="289" t="s">
        <v>55</v>
      </c>
      <c r="U2101" s="290"/>
      <c r="V2101" s="291"/>
    </row>
    <row r="2102" spans="1:22">
      <c r="A2102" s="216" t="s">
        <v>65</v>
      </c>
      <c r="B2102" s="312">
        <v>1040299000</v>
      </c>
      <c r="C2102" s="237" t="s">
        <v>1146</v>
      </c>
      <c r="D2102" s="224"/>
      <c r="E2102" s="220" t="s">
        <v>1453</v>
      </c>
      <c r="F2102" s="221" t="s">
        <v>1455</v>
      </c>
      <c r="G2102" s="222" t="str">
        <f t="shared" si="32"/>
        <v>Door Knob, Premium</v>
      </c>
      <c r="H2102" s="223"/>
      <c r="I2102" s="253">
        <v>50</v>
      </c>
      <c r="J2102" s="254" t="s">
        <v>576</v>
      </c>
      <c r="K2102" s="261">
        <v>600</v>
      </c>
      <c r="L2102" s="256">
        <f>Table260616263656667686970717273747577787980818283757_34[[#This Row],[unit Price]]*Table260616263656667686970717273747577787980818283757_34[[#This Row],[TOTAL QUANTITY
(2021 Proposal)]]</f>
        <v>30000</v>
      </c>
      <c r="M2102" s="257">
        <v>20</v>
      </c>
      <c r="N2102" s="258">
        <v>12000</v>
      </c>
      <c r="O2102" s="259">
        <v>10</v>
      </c>
      <c r="P2102" s="260">
        <v>6000</v>
      </c>
      <c r="Q2102" s="288">
        <v>10</v>
      </c>
      <c r="R2102" s="258">
        <v>6000</v>
      </c>
      <c r="S2102" s="259">
        <v>10</v>
      </c>
      <c r="T2102" s="289">
        <v>6000</v>
      </c>
      <c r="U2102" s="290"/>
      <c r="V2102" s="291"/>
    </row>
    <row r="2103" spans="1:22">
      <c r="A2103" s="216" t="s">
        <v>533</v>
      </c>
      <c r="B2103" s="312">
        <v>1040299000</v>
      </c>
      <c r="C2103" s="237" t="s">
        <v>1146</v>
      </c>
      <c r="D2103" s="224"/>
      <c r="E2103" s="220" t="s">
        <v>1453</v>
      </c>
      <c r="F2103" s="221" t="s">
        <v>1455</v>
      </c>
      <c r="G2103" s="222" t="str">
        <f t="shared" si="32"/>
        <v>Door Knob, Premium</v>
      </c>
      <c r="H2103" s="223"/>
      <c r="I2103" s="253">
        <v>1</v>
      </c>
      <c r="J2103" s="254" t="s">
        <v>576</v>
      </c>
      <c r="K2103" s="261">
        <v>600</v>
      </c>
      <c r="L2103" s="256">
        <f>Table260616263656667686970717273747577787980818283757_34[[#This Row],[unit Price]]*Table260616263656667686970717273747577787980818283757_34[[#This Row],[TOTAL QUANTITY
(2021 Proposal)]]</f>
        <v>600</v>
      </c>
      <c r="M2103" s="257">
        <v>1</v>
      </c>
      <c r="N2103" s="258">
        <v>600</v>
      </c>
      <c r="O2103" s="259"/>
      <c r="P2103" s="260" t="s">
        <v>55</v>
      </c>
      <c r="Q2103" s="288"/>
      <c r="R2103" s="258" t="s">
        <v>55</v>
      </c>
      <c r="S2103" s="259"/>
      <c r="T2103" s="289" t="s">
        <v>55</v>
      </c>
      <c r="U2103" s="290"/>
      <c r="V2103" s="291"/>
    </row>
    <row r="2104" spans="1:22">
      <c r="A2104" s="216" t="s">
        <v>938</v>
      </c>
      <c r="B2104" s="312">
        <v>1040519000</v>
      </c>
      <c r="C2104" s="229" t="s">
        <v>1416</v>
      </c>
      <c r="D2104" s="219"/>
      <c r="E2104" s="220" t="s">
        <v>1456</v>
      </c>
      <c r="F2104" s="221" t="s">
        <v>55</v>
      </c>
      <c r="G2104" s="222" t="str">
        <f t="shared" si="32"/>
        <v xml:space="preserve">Eco-Cleaning Cart, </v>
      </c>
      <c r="H2104" s="223"/>
      <c r="I2104" s="253">
        <v>2</v>
      </c>
      <c r="J2104" s="254" t="s">
        <v>501</v>
      </c>
      <c r="K2104" s="255">
        <v>6750</v>
      </c>
      <c r="L2104" s="256">
        <f>Table260616263656667686970717273747577787980818283757_34[[#This Row],[unit Price]]*Table260616263656667686970717273747577787980818283757_34[[#This Row],[TOTAL QUANTITY
(2021 Proposal)]]</f>
        <v>13500</v>
      </c>
      <c r="M2104" s="257">
        <v>2</v>
      </c>
      <c r="N2104" s="258">
        <v>13500</v>
      </c>
      <c r="O2104" s="259"/>
      <c r="P2104" s="260"/>
      <c r="Q2104" s="288"/>
      <c r="R2104" s="258"/>
      <c r="S2104" s="259"/>
      <c r="T2104" s="289"/>
      <c r="U2104" s="290"/>
      <c r="V2104" s="291"/>
    </row>
    <row r="2105" spans="1:22" ht="24">
      <c r="A2105" s="216" t="s">
        <v>50</v>
      </c>
      <c r="B2105" s="312">
        <v>1040519000</v>
      </c>
      <c r="C2105" s="229" t="s">
        <v>1416</v>
      </c>
      <c r="D2105" s="219"/>
      <c r="E2105" s="220" t="s">
        <v>1457</v>
      </c>
      <c r="F2105" s="221" t="s">
        <v>55</v>
      </c>
      <c r="G2105" s="222" t="str">
        <f t="shared" si="32"/>
        <v xml:space="preserve">Electric Drill with Drill Bits (1 set), </v>
      </c>
      <c r="H2105" s="223"/>
      <c r="I2105" s="253">
        <v>1</v>
      </c>
      <c r="J2105" s="254" t="s">
        <v>36</v>
      </c>
      <c r="K2105" s="255">
        <v>5000</v>
      </c>
      <c r="L2105" s="256">
        <f>Table260616263656667686970717273747577787980818283757_34[[#This Row],[unit Price]]*Table260616263656667686970717273747577787980818283757_34[[#This Row],[TOTAL QUANTITY
(2021 Proposal)]]</f>
        <v>5000</v>
      </c>
      <c r="M2105" s="257">
        <v>1</v>
      </c>
      <c r="N2105" s="258">
        <v>5000</v>
      </c>
      <c r="O2105" s="259"/>
      <c r="P2105" s="260"/>
      <c r="Q2105" s="288"/>
      <c r="R2105" s="258"/>
      <c r="S2105" s="259"/>
      <c r="T2105" s="289"/>
      <c r="U2105" s="290"/>
      <c r="V2105" s="291"/>
    </row>
    <row r="2106" spans="1:22">
      <c r="A2106" s="231" t="s">
        <v>74</v>
      </c>
      <c r="B2106" s="230">
        <v>1040519000</v>
      </c>
      <c r="C2106" s="232" t="s">
        <v>1416</v>
      </c>
      <c r="D2106" s="304"/>
      <c r="E2106" s="305" t="s">
        <v>1458</v>
      </c>
      <c r="F2106" s="306" t="s">
        <v>55</v>
      </c>
      <c r="G2106" s="222" t="str">
        <f t="shared" si="32"/>
        <v xml:space="preserve">Electric Heater, </v>
      </c>
      <c r="H2106" s="236"/>
      <c r="I2106" s="273">
        <v>1</v>
      </c>
      <c r="J2106" s="274" t="s">
        <v>501</v>
      </c>
      <c r="K2106" s="308">
        <v>1200</v>
      </c>
      <c r="L2106" s="256">
        <f>Table260616263656667686970717273747577787980818283757_34[[#This Row],[unit Price]]*Table260616263656667686970717273747577787980818283757_34[[#This Row],[TOTAL QUANTITY
(2021 Proposal)]]</f>
        <v>1200</v>
      </c>
      <c r="M2106" s="276">
        <v>1</v>
      </c>
      <c r="N2106" s="277">
        <v>1200</v>
      </c>
      <c r="O2106" s="278"/>
      <c r="P2106" s="279"/>
      <c r="Q2106" s="297"/>
      <c r="R2106" s="277"/>
      <c r="S2106" s="278"/>
      <c r="T2106" s="298"/>
      <c r="U2106" s="299"/>
      <c r="V2106" s="300"/>
    </row>
    <row r="2107" spans="1:22">
      <c r="A2107" s="231" t="s">
        <v>74</v>
      </c>
      <c r="B2107" s="230">
        <v>1040519000</v>
      </c>
      <c r="C2107" s="307" t="s">
        <v>1416</v>
      </c>
      <c r="D2107" s="233"/>
      <c r="E2107" s="305" t="s">
        <v>1459</v>
      </c>
      <c r="F2107" s="306" t="s">
        <v>1460</v>
      </c>
      <c r="G2107" s="222" t="str">
        <f t="shared" si="32"/>
        <v>Electric Iron, Eletric Iron</v>
      </c>
      <c r="H2107" s="236"/>
      <c r="I2107" s="273">
        <v>2</v>
      </c>
      <c r="J2107" s="274" t="s">
        <v>501</v>
      </c>
      <c r="K2107" s="275">
        <v>500</v>
      </c>
      <c r="L2107" s="256">
        <f>Table260616263656667686970717273747577787980818283757_34[[#This Row],[unit Price]]*Table260616263656667686970717273747577787980818283757_34[[#This Row],[TOTAL QUANTITY
(2021 Proposal)]]</f>
        <v>1000</v>
      </c>
      <c r="M2107" s="276">
        <v>2</v>
      </c>
      <c r="N2107" s="277">
        <v>1000</v>
      </c>
      <c r="O2107" s="278"/>
      <c r="P2107" s="279" t="s">
        <v>55</v>
      </c>
      <c r="Q2107" s="297"/>
      <c r="R2107" s="277" t="s">
        <v>55</v>
      </c>
      <c r="S2107" s="278"/>
      <c r="T2107" s="298" t="s">
        <v>55</v>
      </c>
      <c r="U2107" s="299"/>
      <c r="V2107" s="300"/>
    </row>
    <row r="2108" spans="1:22" ht="24">
      <c r="A2108" s="216" t="s">
        <v>1244</v>
      </c>
      <c r="B2108" s="312">
        <v>1040519000</v>
      </c>
      <c r="C2108" s="229" t="s">
        <v>1416</v>
      </c>
      <c r="D2108" s="219"/>
      <c r="E2108" s="220" t="s">
        <v>1461</v>
      </c>
      <c r="F2108" s="221" t="s">
        <v>1462</v>
      </c>
      <c r="G2108" s="222" t="str">
        <f t="shared" si="32"/>
        <v>Flashlight, Rechargeable, Out-door, long range, heavy duty</v>
      </c>
      <c r="H2108" s="223"/>
      <c r="I2108" s="253">
        <v>4</v>
      </c>
      <c r="J2108" s="254" t="s">
        <v>501</v>
      </c>
      <c r="K2108" s="255">
        <v>3200</v>
      </c>
      <c r="L2108" s="256">
        <f>Table260616263656667686970717273747577787980818283757_34[[#This Row],[unit Price]]*Table260616263656667686970717273747577787980818283757_34[[#This Row],[TOTAL QUANTITY
(2021 Proposal)]]</f>
        <v>12800</v>
      </c>
      <c r="M2108" s="257">
        <v>4</v>
      </c>
      <c r="N2108" s="258">
        <v>12800</v>
      </c>
      <c r="O2108" s="259"/>
      <c r="P2108" s="260"/>
      <c r="Q2108" s="288"/>
      <c r="R2108" s="258"/>
      <c r="S2108" s="259"/>
      <c r="T2108" s="289"/>
      <c r="U2108" s="290"/>
      <c r="V2108" s="291"/>
    </row>
    <row r="2109" spans="1:22">
      <c r="A2109" s="231" t="s">
        <v>74</v>
      </c>
      <c r="B2109" s="312">
        <v>1040299000</v>
      </c>
      <c r="C2109" s="237" t="s">
        <v>1146</v>
      </c>
      <c r="D2109" s="304"/>
      <c r="E2109" s="305" t="s">
        <v>1463</v>
      </c>
      <c r="F2109" s="306" t="s">
        <v>1449</v>
      </c>
      <c r="G2109" s="222" t="str">
        <f t="shared" si="32"/>
        <v>Floor Brush, Long handle</v>
      </c>
      <c r="H2109" s="236"/>
      <c r="I2109" s="273">
        <v>4</v>
      </c>
      <c r="J2109" s="274" t="s">
        <v>501</v>
      </c>
      <c r="K2109" s="308">
        <v>500</v>
      </c>
      <c r="L2109" s="256">
        <f>Table260616263656667686970717273747577787980818283757_34[[#This Row],[unit Price]]*Table260616263656667686970717273747577787980818283757_34[[#This Row],[TOTAL QUANTITY
(2021 Proposal)]]</f>
        <v>2000</v>
      </c>
      <c r="M2109" s="276">
        <v>4</v>
      </c>
      <c r="N2109" s="277">
        <v>2000</v>
      </c>
      <c r="O2109" s="278"/>
      <c r="P2109" s="279"/>
      <c r="Q2109" s="297"/>
      <c r="R2109" s="277"/>
      <c r="S2109" s="278"/>
      <c r="T2109" s="298"/>
      <c r="U2109" s="299"/>
      <c r="V2109" s="300"/>
    </row>
    <row r="2110" spans="1:22">
      <c r="A2110" s="216" t="s">
        <v>65</v>
      </c>
      <c r="B2110" s="312">
        <v>1040519000</v>
      </c>
      <c r="C2110" s="229" t="s">
        <v>1416</v>
      </c>
      <c r="D2110" s="219"/>
      <c r="E2110" s="220" t="s">
        <v>1464</v>
      </c>
      <c r="F2110" s="221" t="s">
        <v>55</v>
      </c>
      <c r="G2110" s="222" t="str">
        <f t="shared" si="32"/>
        <v xml:space="preserve">Gold Battery (Reverse), </v>
      </c>
      <c r="H2110" s="223"/>
      <c r="I2110" s="253">
        <v>5</v>
      </c>
      <c r="J2110" s="254" t="s">
        <v>501</v>
      </c>
      <c r="K2110" s="255">
        <v>5000</v>
      </c>
      <c r="L2110" s="256">
        <f>Table260616263656667686970717273747577787980818283757_34[[#This Row],[unit Price]]*Table260616263656667686970717273747577787980818283757_34[[#This Row],[TOTAL QUANTITY
(2021 Proposal)]]</f>
        <v>25000</v>
      </c>
      <c r="M2110" s="257">
        <v>2</v>
      </c>
      <c r="N2110" s="258">
        <v>10000</v>
      </c>
      <c r="O2110" s="259">
        <v>2</v>
      </c>
      <c r="P2110" s="260"/>
      <c r="Q2110" s="288">
        <v>1</v>
      </c>
      <c r="R2110" s="258"/>
      <c r="S2110" s="259"/>
      <c r="T2110" s="289"/>
      <c r="U2110" s="290"/>
      <c r="V2110" s="291"/>
    </row>
    <row r="2111" spans="1:22">
      <c r="A2111" s="216" t="s">
        <v>64</v>
      </c>
      <c r="B2111" s="312">
        <v>1040299000</v>
      </c>
      <c r="C2111" s="237" t="s">
        <v>1146</v>
      </c>
      <c r="D2111" s="219"/>
      <c r="E2111" s="220" t="s">
        <v>1465</v>
      </c>
      <c r="F2111" s="221" t="s">
        <v>1426</v>
      </c>
      <c r="G2111" s="222" t="str">
        <f t="shared" si="32"/>
        <v>Grease Trap, Stainless Steel</v>
      </c>
      <c r="H2111" s="223"/>
      <c r="I2111" s="253">
        <v>2</v>
      </c>
      <c r="J2111" s="254" t="s">
        <v>501</v>
      </c>
      <c r="K2111" s="311">
        <v>7500</v>
      </c>
      <c r="L2111" s="256">
        <f>Table260616263656667686970717273747577787980818283757_34[[#This Row],[unit Price]]*Table260616263656667686970717273747577787980818283757_34[[#This Row],[TOTAL QUANTITY
(2021 Proposal)]]</f>
        <v>15000</v>
      </c>
      <c r="M2111" s="257"/>
      <c r="N2111" s="258" t="s">
        <v>55</v>
      </c>
      <c r="O2111" s="259">
        <v>2</v>
      </c>
      <c r="P2111" s="260"/>
      <c r="Q2111" s="288"/>
      <c r="R2111" s="258"/>
      <c r="S2111" s="259"/>
      <c r="T2111" s="289"/>
      <c r="U2111" s="290"/>
      <c r="V2111" s="291"/>
    </row>
    <row r="2112" spans="1:22" ht="24">
      <c r="A2112" s="216" t="s">
        <v>1244</v>
      </c>
      <c r="B2112" s="312">
        <v>1040519000</v>
      </c>
      <c r="C2112" s="229" t="s">
        <v>1416</v>
      </c>
      <c r="D2112" s="219"/>
      <c r="E2112" s="220" t="s">
        <v>1466</v>
      </c>
      <c r="F2112" s="221" t="s">
        <v>1467</v>
      </c>
      <c r="G2112" s="222" t="str">
        <f t="shared" si="32"/>
        <v>Hand Held Radio/ Walkie Talkie, Rechargeable, Heavy Duty</v>
      </c>
      <c r="H2112" s="223"/>
      <c r="I2112" s="253">
        <v>4</v>
      </c>
      <c r="J2112" s="254" t="s">
        <v>501</v>
      </c>
      <c r="K2112" s="255">
        <v>4500</v>
      </c>
      <c r="L2112" s="256">
        <f>Table260616263656667686970717273747577787980818283757_34[[#This Row],[unit Price]]*Table260616263656667686970717273747577787980818283757_34[[#This Row],[TOTAL QUANTITY
(2021 Proposal)]]</f>
        <v>18000</v>
      </c>
      <c r="M2112" s="257">
        <v>4</v>
      </c>
      <c r="N2112" s="258">
        <v>18000</v>
      </c>
      <c r="O2112" s="259"/>
      <c r="P2112" s="260"/>
      <c r="Q2112" s="288"/>
      <c r="R2112" s="258"/>
      <c r="S2112" s="259"/>
      <c r="T2112" s="289"/>
      <c r="U2112" s="290"/>
      <c r="V2112" s="291"/>
    </row>
    <row r="2113" spans="1:22">
      <c r="A2113" s="231" t="s">
        <v>74</v>
      </c>
      <c r="B2113" s="312">
        <v>1040299000</v>
      </c>
      <c r="C2113" s="237" t="s">
        <v>1146</v>
      </c>
      <c r="D2113" s="304"/>
      <c r="E2113" s="305" t="s">
        <v>1468</v>
      </c>
      <c r="F2113" s="306" t="s">
        <v>1469</v>
      </c>
      <c r="G2113" s="222" t="str">
        <f t="shared" si="32"/>
        <v>Hanger, metal wire</v>
      </c>
      <c r="H2113" s="236"/>
      <c r="I2113" s="273">
        <v>12</v>
      </c>
      <c r="J2113" s="274" t="s">
        <v>1470</v>
      </c>
      <c r="K2113" s="308">
        <v>70</v>
      </c>
      <c r="L2113" s="256">
        <f>Table260616263656667686970717273747577787980818283757_34[[#This Row],[unit Price]]*Table260616263656667686970717273747577787980818283757_34[[#This Row],[TOTAL QUANTITY
(2021 Proposal)]]</f>
        <v>840</v>
      </c>
      <c r="M2113" s="276">
        <v>12</v>
      </c>
      <c r="N2113" s="277">
        <v>840</v>
      </c>
      <c r="O2113" s="278"/>
      <c r="P2113" s="279"/>
      <c r="Q2113" s="297"/>
      <c r="R2113" s="277"/>
      <c r="S2113" s="278"/>
      <c r="T2113" s="298"/>
      <c r="U2113" s="299"/>
      <c r="V2113" s="300"/>
    </row>
    <row r="2114" spans="1:22">
      <c r="A2114" s="216" t="s">
        <v>50</v>
      </c>
      <c r="B2114" s="312">
        <v>1040519000</v>
      </c>
      <c r="C2114" s="237" t="s">
        <v>1416</v>
      </c>
      <c r="D2114" s="224"/>
      <c r="E2114" s="220" t="s">
        <v>1441</v>
      </c>
      <c r="F2114" s="221" t="s">
        <v>1443</v>
      </c>
      <c r="G2114" s="222" t="str">
        <f t="shared" si="32"/>
        <v>Ladder, 6 ft., Fiber Glass, Durable</v>
      </c>
      <c r="H2114" s="223"/>
      <c r="I2114" s="253">
        <v>1</v>
      </c>
      <c r="J2114" s="269" t="s">
        <v>501</v>
      </c>
      <c r="K2114" s="261">
        <v>12000</v>
      </c>
      <c r="L2114" s="256">
        <f>Table260616263656667686970717273747577787980818283757_34[[#This Row],[unit Price]]*Table260616263656667686970717273747577787980818283757_34[[#This Row],[TOTAL QUANTITY
(2021 Proposal)]]</f>
        <v>12000</v>
      </c>
      <c r="M2114" s="257">
        <v>1</v>
      </c>
      <c r="N2114" s="258">
        <v>5000</v>
      </c>
      <c r="O2114" s="259"/>
      <c r="P2114" s="260" t="s">
        <v>55</v>
      </c>
      <c r="Q2114" s="288"/>
      <c r="R2114" s="258" t="s">
        <v>55</v>
      </c>
      <c r="S2114" s="259"/>
      <c r="T2114" s="289" t="s">
        <v>55</v>
      </c>
      <c r="U2114" s="290"/>
      <c r="V2114" s="291"/>
    </row>
    <row r="2115" spans="1:22">
      <c r="A2115" s="216" t="s">
        <v>59</v>
      </c>
      <c r="B2115" s="312">
        <v>1040519000</v>
      </c>
      <c r="C2115" s="237" t="s">
        <v>1416</v>
      </c>
      <c r="D2115" s="224"/>
      <c r="E2115" s="220" t="s">
        <v>1441</v>
      </c>
      <c r="F2115" s="221" t="s">
        <v>1443</v>
      </c>
      <c r="G2115" s="222" t="str">
        <f t="shared" si="32"/>
        <v>Ladder, 6 ft., Fiber Glass, Durable</v>
      </c>
      <c r="H2115" s="223"/>
      <c r="I2115" s="253">
        <v>1</v>
      </c>
      <c r="J2115" s="269" t="s">
        <v>501</v>
      </c>
      <c r="K2115" s="261">
        <v>12000</v>
      </c>
      <c r="L2115" s="256">
        <f>Table260616263656667686970717273747577787980818283757_34[[#This Row],[unit Price]]*Table260616263656667686970717273747577787980818283757_34[[#This Row],[TOTAL QUANTITY
(2021 Proposal)]]</f>
        <v>12000</v>
      </c>
      <c r="M2115" s="264">
        <v>1</v>
      </c>
      <c r="N2115" s="258">
        <v>5000</v>
      </c>
      <c r="O2115" s="265"/>
      <c r="P2115" s="260" t="s">
        <v>55</v>
      </c>
      <c r="Q2115" s="292"/>
      <c r="R2115" s="258" t="s">
        <v>55</v>
      </c>
      <c r="S2115" s="293"/>
      <c r="T2115" s="289" t="s">
        <v>55</v>
      </c>
      <c r="U2115" s="290"/>
      <c r="V2115" s="291"/>
    </row>
    <row r="2116" spans="1:22">
      <c r="A2116" s="216" t="s">
        <v>66</v>
      </c>
      <c r="B2116" s="312">
        <v>1040519000</v>
      </c>
      <c r="C2116" s="237" t="s">
        <v>1416</v>
      </c>
      <c r="D2116" s="224"/>
      <c r="E2116" s="220" t="s">
        <v>1441</v>
      </c>
      <c r="F2116" s="221" t="s">
        <v>1443</v>
      </c>
      <c r="G2116" s="222" t="str">
        <f t="shared" si="32"/>
        <v>Ladder, 6 ft., Fiber Glass, Durable</v>
      </c>
      <c r="H2116" s="223">
        <v>0</v>
      </c>
      <c r="I2116" s="253">
        <v>1</v>
      </c>
      <c r="J2116" s="269" t="s">
        <v>501</v>
      </c>
      <c r="K2116" s="261">
        <v>12000</v>
      </c>
      <c r="L2116" s="256">
        <f>Table260616263656667686970717273747577787980818283757_34[[#This Row],[unit Price]]*Table260616263656667686970717273747577787980818283757_34[[#This Row],[TOTAL QUANTITY
(2021 Proposal)]]</f>
        <v>12000</v>
      </c>
      <c r="M2116" s="257">
        <v>1</v>
      </c>
      <c r="N2116" s="258">
        <v>5000</v>
      </c>
      <c r="O2116" s="259"/>
      <c r="P2116" s="260" t="s">
        <v>55</v>
      </c>
      <c r="Q2116" s="288"/>
      <c r="R2116" s="258" t="s">
        <v>55</v>
      </c>
      <c r="S2116" s="259"/>
      <c r="T2116" s="289" t="s">
        <v>55</v>
      </c>
      <c r="U2116" s="290"/>
      <c r="V2116" s="291"/>
    </row>
    <row r="2117" spans="1:22">
      <c r="A2117" s="216" t="s">
        <v>72</v>
      </c>
      <c r="B2117" s="312">
        <v>1040519000</v>
      </c>
      <c r="C2117" s="237" t="s">
        <v>1416</v>
      </c>
      <c r="D2117" s="224"/>
      <c r="E2117" s="220" t="s">
        <v>1471</v>
      </c>
      <c r="F2117" s="221" t="s">
        <v>1471</v>
      </c>
      <c r="G2117" s="222" t="str">
        <f t="shared" si="32"/>
        <v>Lead Sheet, Lead Sheet</v>
      </c>
      <c r="H2117" s="223"/>
      <c r="I2117" s="253">
        <v>1</v>
      </c>
      <c r="J2117" s="254" t="s">
        <v>880</v>
      </c>
      <c r="K2117" s="261">
        <v>6500</v>
      </c>
      <c r="L2117" s="256">
        <f>Table260616263656667686970717273747577787980818283757_34[[#This Row],[unit Price]]*Table260616263656667686970717273747577787980818283757_34[[#This Row],[TOTAL QUANTITY
(2021 Proposal)]]</f>
        <v>6500</v>
      </c>
      <c r="M2117" s="257">
        <v>1</v>
      </c>
      <c r="N2117" s="258">
        <v>6500</v>
      </c>
      <c r="O2117" s="259"/>
      <c r="P2117" s="260" t="s">
        <v>55</v>
      </c>
      <c r="Q2117" s="288"/>
      <c r="R2117" s="258" t="s">
        <v>55</v>
      </c>
      <c r="S2117" s="259"/>
      <c r="T2117" s="289" t="s">
        <v>55</v>
      </c>
      <c r="U2117" s="290"/>
      <c r="V2117" s="291"/>
    </row>
    <row r="2118" spans="1:22">
      <c r="A2118" s="216" t="s">
        <v>63</v>
      </c>
      <c r="B2118" s="312">
        <v>1040519000</v>
      </c>
      <c r="C2118" s="229" t="s">
        <v>1416</v>
      </c>
      <c r="D2118" s="224"/>
      <c r="E2118" s="220" t="s">
        <v>1472</v>
      </c>
      <c r="F2118" s="221" t="s">
        <v>55</v>
      </c>
      <c r="G2118" s="222" t="str">
        <f t="shared" si="32"/>
        <v xml:space="preserve">Magnifying Glass, </v>
      </c>
      <c r="H2118" s="227"/>
      <c r="I2118" s="268">
        <v>10</v>
      </c>
      <c r="J2118" s="269" t="s">
        <v>501</v>
      </c>
      <c r="K2118" s="318">
        <v>1000</v>
      </c>
      <c r="L2118" s="256">
        <f>Table260616263656667686970717273747577787980818283757_34[[#This Row],[unit Price]]*Table260616263656667686970717273747577787980818283757_34[[#This Row],[TOTAL QUANTITY
(2021 Proposal)]]</f>
        <v>10000</v>
      </c>
      <c r="M2118" s="341">
        <v>10</v>
      </c>
      <c r="N2118" s="258"/>
      <c r="O2118" s="272"/>
      <c r="P2118" s="260"/>
      <c r="Q2118" s="296"/>
      <c r="R2118" s="258"/>
      <c r="S2118" s="272"/>
      <c r="T2118" s="289"/>
      <c r="U2118" s="290"/>
      <c r="V2118" s="291"/>
    </row>
    <row r="2119" spans="1:22">
      <c r="A2119" s="231" t="s">
        <v>74</v>
      </c>
      <c r="B2119" s="312">
        <v>1040299000</v>
      </c>
      <c r="C2119" s="237" t="s">
        <v>1146</v>
      </c>
      <c r="D2119" s="304"/>
      <c r="E2119" s="305" t="s">
        <v>1473</v>
      </c>
      <c r="F2119" s="306" t="s">
        <v>55</v>
      </c>
      <c r="G2119" s="222" t="str">
        <f t="shared" si="32"/>
        <v xml:space="preserve">Measuring Cup, </v>
      </c>
      <c r="H2119" s="236"/>
      <c r="I2119" s="273">
        <v>1</v>
      </c>
      <c r="J2119" s="274" t="s">
        <v>44</v>
      </c>
      <c r="K2119" s="308">
        <v>100</v>
      </c>
      <c r="L2119" s="256">
        <f>Table260616263656667686970717273747577787980818283757_34[[#This Row],[unit Price]]*Table260616263656667686970717273747577787980818283757_34[[#This Row],[TOTAL QUANTITY
(2021 Proposal)]]</f>
        <v>100</v>
      </c>
      <c r="M2119" s="276">
        <v>1</v>
      </c>
      <c r="N2119" s="277">
        <v>100</v>
      </c>
      <c r="O2119" s="278"/>
      <c r="P2119" s="279"/>
      <c r="Q2119" s="297"/>
      <c r="R2119" s="277"/>
      <c r="S2119" s="278"/>
      <c r="T2119" s="298"/>
      <c r="U2119" s="299"/>
      <c r="V2119" s="300"/>
    </row>
    <row r="2120" spans="1:22">
      <c r="A2120" s="216" t="s">
        <v>938</v>
      </c>
      <c r="B2120" s="312">
        <v>1040519000</v>
      </c>
      <c r="C2120" s="229" t="s">
        <v>1416</v>
      </c>
      <c r="D2120" s="219"/>
      <c r="E2120" s="220" t="s">
        <v>1474</v>
      </c>
      <c r="F2120" s="221" t="s">
        <v>55</v>
      </c>
      <c r="G2120" s="222" t="str">
        <f t="shared" si="32"/>
        <v xml:space="preserve">Mop Squeezer, </v>
      </c>
      <c r="H2120" s="223"/>
      <c r="I2120" s="253">
        <v>7</v>
      </c>
      <c r="J2120" s="254" t="s">
        <v>501</v>
      </c>
      <c r="K2120" s="255">
        <v>1800</v>
      </c>
      <c r="L2120" s="256">
        <f>Table260616263656667686970717273747577787980818283757_34[[#This Row],[unit Price]]*Table260616263656667686970717273747577787980818283757_34[[#This Row],[TOTAL QUANTITY
(2021 Proposal)]]</f>
        <v>12600</v>
      </c>
      <c r="M2120" s="257">
        <v>5</v>
      </c>
      <c r="N2120" s="258">
        <v>9000</v>
      </c>
      <c r="O2120" s="259">
        <v>2</v>
      </c>
      <c r="P2120" s="260"/>
      <c r="Q2120" s="288"/>
      <c r="R2120" s="258"/>
      <c r="S2120" s="259"/>
      <c r="T2120" s="289"/>
      <c r="U2120" s="290"/>
      <c r="V2120" s="291"/>
    </row>
    <row r="2121" spans="1:22">
      <c r="A2121" s="216" t="s">
        <v>63</v>
      </c>
      <c r="B2121" s="312">
        <v>1040519000</v>
      </c>
      <c r="C2121" s="229" t="s">
        <v>1416</v>
      </c>
      <c r="D2121" s="224"/>
      <c r="E2121" s="220" t="s">
        <v>1475</v>
      </c>
      <c r="F2121" s="221" t="s">
        <v>55</v>
      </c>
      <c r="G2121" s="222" t="str">
        <f t="shared" si="32"/>
        <v xml:space="preserve">Mortar and Pestle, </v>
      </c>
      <c r="H2121" s="227"/>
      <c r="I2121" s="268">
        <v>6</v>
      </c>
      <c r="J2121" s="269" t="s">
        <v>501</v>
      </c>
      <c r="K2121" s="318">
        <v>3000</v>
      </c>
      <c r="L2121" s="256">
        <f>Table260616263656667686970717273747577787980818283757_34[[#This Row],[unit Price]]*Table260616263656667686970717273747577787980818283757_34[[#This Row],[TOTAL QUANTITY
(2021 Proposal)]]</f>
        <v>18000</v>
      </c>
      <c r="M2121" s="341">
        <v>6</v>
      </c>
      <c r="N2121" s="258"/>
      <c r="O2121" s="272"/>
      <c r="P2121" s="260"/>
      <c r="Q2121" s="296"/>
      <c r="R2121" s="258"/>
      <c r="S2121" s="272"/>
      <c r="T2121" s="289"/>
      <c r="U2121" s="290"/>
      <c r="V2121" s="291"/>
    </row>
    <row r="2122" spans="1:22">
      <c r="A2122" s="216" t="s">
        <v>938</v>
      </c>
      <c r="B2122" s="312">
        <v>1040519000</v>
      </c>
      <c r="C2122" s="229" t="s">
        <v>1416</v>
      </c>
      <c r="D2122" s="219"/>
      <c r="E2122" s="220" t="s">
        <v>1476</v>
      </c>
      <c r="F2122" s="221" t="s">
        <v>1477</v>
      </c>
      <c r="G2122" s="222" t="str">
        <f t="shared" si="32"/>
        <v>Orocan, big</v>
      </c>
      <c r="H2122" s="223"/>
      <c r="I2122" s="253">
        <v>50</v>
      </c>
      <c r="J2122" s="254" t="s">
        <v>44</v>
      </c>
      <c r="K2122" s="255">
        <v>700</v>
      </c>
      <c r="L2122" s="256">
        <f>Table260616263656667686970717273747577787980818283757_34[[#This Row],[unit Price]]*Table260616263656667686970717273747577787980818283757_34[[#This Row],[TOTAL QUANTITY
(2021 Proposal)]]</f>
        <v>35000</v>
      </c>
      <c r="M2122" s="257">
        <v>20</v>
      </c>
      <c r="N2122" s="258">
        <v>14000</v>
      </c>
      <c r="O2122" s="259">
        <v>20</v>
      </c>
      <c r="P2122" s="260"/>
      <c r="Q2122" s="288">
        <v>10</v>
      </c>
      <c r="R2122" s="258"/>
      <c r="S2122" s="259"/>
      <c r="T2122" s="289"/>
      <c r="U2122" s="290"/>
      <c r="V2122" s="291"/>
    </row>
    <row r="2123" spans="1:22">
      <c r="A2123" s="216" t="s">
        <v>503</v>
      </c>
      <c r="B2123" s="312">
        <v>1040519000</v>
      </c>
      <c r="C2123" s="229" t="s">
        <v>1416</v>
      </c>
      <c r="D2123" s="219"/>
      <c r="E2123" s="220" t="s">
        <v>1478</v>
      </c>
      <c r="F2123" s="221" t="s">
        <v>1479</v>
      </c>
      <c r="G2123" s="222" t="str">
        <f t="shared" si="32"/>
        <v>Plier, Long Nose (medium)</v>
      </c>
      <c r="H2123" s="223"/>
      <c r="I2123" s="253">
        <v>1</v>
      </c>
      <c r="J2123" s="254" t="s">
        <v>44</v>
      </c>
      <c r="K2123" s="255">
        <v>500</v>
      </c>
      <c r="L2123" s="256">
        <f>Table260616263656667686970717273747577787980818283757_34[[#This Row],[unit Price]]*Table260616263656667686970717273747577787980818283757_34[[#This Row],[TOTAL QUANTITY
(2021 Proposal)]]</f>
        <v>500</v>
      </c>
      <c r="M2123" s="257">
        <v>1</v>
      </c>
      <c r="N2123" s="258">
        <v>500</v>
      </c>
      <c r="O2123" s="259"/>
      <c r="P2123" s="260"/>
      <c r="Q2123" s="288"/>
      <c r="R2123" s="258"/>
      <c r="S2123" s="259"/>
      <c r="T2123" s="289"/>
      <c r="U2123" s="290"/>
      <c r="V2123" s="291"/>
    </row>
    <row r="2124" spans="1:22">
      <c r="A2124" s="216" t="s">
        <v>503</v>
      </c>
      <c r="B2124" s="312">
        <v>1040519000</v>
      </c>
      <c r="C2124" s="229" t="s">
        <v>1416</v>
      </c>
      <c r="D2124" s="219"/>
      <c r="E2124" s="220" t="s">
        <v>1478</v>
      </c>
      <c r="F2124" s="221" t="s">
        <v>1480</v>
      </c>
      <c r="G2124" s="222" t="str">
        <f t="shared" ref="G2124:G2187" si="33">CONCATENATE(E2124,", ",F2124,)</f>
        <v>Plier, Long Nose (small)</v>
      </c>
      <c r="H2124" s="223"/>
      <c r="I2124" s="253">
        <v>1</v>
      </c>
      <c r="J2124" s="254" t="s">
        <v>44</v>
      </c>
      <c r="K2124" s="255">
        <v>500</v>
      </c>
      <c r="L2124" s="256">
        <f>Table260616263656667686970717273747577787980818283757_34[[#This Row],[unit Price]]*Table260616263656667686970717273747577787980818283757_34[[#This Row],[TOTAL QUANTITY
(2021 Proposal)]]</f>
        <v>500</v>
      </c>
      <c r="M2124" s="257">
        <v>1</v>
      </c>
      <c r="N2124" s="258">
        <v>500</v>
      </c>
      <c r="O2124" s="259"/>
      <c r="P2124" s="260"/>
      <c r="Q2124" s="288"/>
      <c r="R2124" s="258"/>
      <c r="S2124" s="259"/>
      <c r="T2124" s="289"/>
      <c r="U2124" s="290"/>
      <c r="V2124" s="291"/>
    </row>
    <row r="2125" spans="1:22">
      <c r="A2125" s="216" t="s">
        <v>503</v>
      </c>
      <c r="B2125" s="312">
        <v>1040519000</v>
      </c>
      <c r="C2125" s="229" t="s">
        <v>1416</v>
      </c>
      <c r="D2125" s="219"/>
      <c r="E2125" s="220" t="s">
        <v>1478</v>
      </c>
      <c r="F2125" s="221" t="s">
        <v>1481</v>
      </c>
      <c r="G2125" s="222" t="str">
        <f t="shared" si="33"/>
        <v>Plier, Side Cutting (medium)</v>
      </c>
      <c r="H2125" s="223"/>
      <c r="I2125" s="253">
        <v>1</v>
      </c>
      <c r="J2125" s="254" t="s">
        <v>44</v>
      </c>
      <c r="K2125" s="255">
        <v>500</v>
      </c>
      <c r="L2125" s="256">
        <f>Table260616263656667686970717273747577787980818283757_34[[#This Row],[unit Price]]*Table260616263656667686970717273747577787980818283757_34[[#This Row],[TOTAL QUANTITY
(2021 Proposal)]]</f>
        <v>500</v>
      </c>
      <c r="M2125" s="257">
        <v>1</v>
      </c>
      <c r="N2125" s="258">
        <v>500</v>
      </c>
      <c r="O2125" s="259"/>
      <c r="P2125" s="260"/>
      <c r="Q2125" s="288"/>
      <c r="R2125" s="258"/>
      <c r="S2125" s="259"/>
      <c r="T2125" s="289"/>
      <c r="U2125" s="290"/>
      <c r="V2125" s="291"/>
    </row>
    <row r="2126" spans="1:22">
      <c r="A2126" s="216" t="s">
        <v>1244</v>
      </c>
      <c r="B2126" s="312">
        <v>1040299000</v>
      </c>
      <c r="C2126" s="237" t="s">
        <v>1146</v>
      </c>
      <c r="D2126" s="219"/>
      <c r="E2126" s="220" t="s">
        <v>1482</v>
      </c>
      <c r="F2126" s="221" t="s">
        <v>1483</v>
      </c>
      <c r="G2126" s="222" t="str">
        <f t="shared" si="33"/>
        <v>Raincoat, Heavy Duty</v>
      </c>
      <c r="H2126" s="223"/>
      <c r="I2126" s="253">
        <v>4</v>
      </c>
      <c r="J2126" s="254" t="s">
        <v>501</v>
      </c>
      <c r="K2126" s="255">
        <v>500</v>
      </c>
      <c r="L2126" s="256">
        <f>Table260616263656667686970717273747577787980818283757_34[[#This Row],[unit Price]]*Table260616263656667686970717273747577787980818283757_34[[#This Row],[TOTAL QUANTITY
(2021 Proposal)]]</f>
        <v>2000</v>
      </c>
      <c r="M2126" s="257"/>
      <c r="N2126" s="258" t="s">
        <v>55</v>
      </c>
      <c r="O2126" s="259"/>
      <c r="P2126" s="260"/>
      <c r="Q2126" s="288">
        <v>4</v>
      </c>
      <c r="R2126" s="258"/>
      <c r="S2126" s="259"/>
      <c r="T2126" s="289"/>
      <c r="U2126" s="290"/>
      <c r="V2126" s="291"/>
    </row>
    <row r="2127" spans="1:22">
      <c r="A2127" s="216" t="s">
        <v>50</v>
      </c>
      <c r="B2127" s="312">
        <v>1040519000</v>
      </c>
      <c r="C2127" s="229" t="s">
        <v>1416</v>
      </c>
      <c r="D2127" s="219"/>
      <c r="E2127" s="220" t="s">
        <v>1484</v>
      </c>
      <c r="F2127" s="221" t="s">
        <v>1485</v>
      </c>
      <c r="G2127" s="222" t="str">
        <f t="shared" si="33"/>
        <v>Scerw Driver, Screw Driver, Flat (large)</v>
      </c>
      <c r="H2127" s="223"/>
      <c r="I2127" s="253">
        <v>1</v>
      </c>
      <c r="J2127" s="254" t="s">
        <v>44</v>
      </c>
      <c r="K2127" s="255">
        <v>200</v>
      </c>
      <c r="L2127" s="256">
        <f>Table260616263656667686970717273747577787980818283757_34[[#This Row],[unit Price]]*Table260616263656667686970717273747577787980818283757_34[[#This Row],[TOTAL QUANTITY
(2021 Proposal)]]</f>
        <v>200</v>
      </c>
      <c r="M2127" s="257">
        <v>1</v>
      </c>
      <c r="N2127" s="258">
        <v>200</v>
      </c>
      <c r="O2127" s="259"/>
      <c r="P2127" s="260"/>
      <c r="Q2127" s="288"/>
      <c r="R2127" s="258"/>
      <c r="S2127" s="259"/>
      <c r="T2127" s="289"/>
      <c r="U2127" s="290"/>
      <c r="V2127" s="291"/>
    </row>
    <row r="2128" spans="1:22">
      <c r="A2128" s="216" t="s">
        <v>1244</v>
      </c>
      <c r="B2128" s="312">
        <v>1040519000</v>
      </c>
      <c r="C2128" s="229" t="s">
        <v>1416</v>
      </c>
      <c r="D2128" s="219"/>
      <c r="E2128" s="220" t="s">
        <v>1486</v>
      </c>
      <c r="F2128" s="221" t="s">
        <v>55</v>
      </c>
      <c r="G2128" s="222" t="str">
        <f t="shared" si="33"/>
        <v xml:space="preserve">Security Guard Baton, </v>
      </c>
      <c r="H2128" s="223"/>
      <c r="I2128" s="253">
        <v>4</v>
      </c>
      <c r="J2128" s="254" t="s">
        <v>501</v>
      </c>
      <c r="K2128" s="255">
        <v>500</v>
      </c>
      <c r="L2128" s="256">
        <f>Table260616263656667686970717273747577787980818283757_34[[#This Row],[unit Price]]*Table260616263656667686970717273747577787980818283757_34[[#This Row],[TOTAL QUANTITY
(2021 Proposal)]]</f>
        <v>2000</v>
      </c>
      <c r="M2128" s="257">
        <v>4</v>
      </c>
      <c r="N2128" s="258">
        <v>2000</v>
      </c>
      <c r="O2128" s="259"/>
      <c r="P2128" s="260"/>
      <c r="Q2128" s="288"/>
      <c r="R2128" s="258"/>
      <c r="S2128" s="259"/>
      <c r="T2128" s="289"/>
      <c r="U2128" s="290"/>
      <c r="V2128" s="291"/>
    </row>
    <row r="2129" spans="1:22">
      <c r="A2129" s="216" t="s">
        <v>64</v>
      </c>
      <c r="B2129" s="312">
        <v>1040519000</v>
      </c>
      <c r="C2129" s="229" t="s">
        <v>1416</v>
      </c>
      <c r="D2129" s="219"/>
      <c r="E2129" s="220" t="s">
        <v>1487</v>
      </c>
      <c r="F2129" s="221" t="s">
        <v>1488</v>
      </c>
      <c r="G2129" s="222" t="str">
        <f t="shared" si="33"/>
        <v>Sink, Stainless Steel, 2 tubs</v>
      </c>
      <c r="H2129" s="223"/>
      <c r="I2129" s="253">
        <v>2</v>
      </c>
      <c r="J2129" s="254" t="s">
        <v>501</v>
      </c>
      <c r="K2129" s="311">
        <v>10000</v>
      </c>
      <c r="L2129" s="256">
        <f>Table260616263656667686970717273747577787980818283757_34[[#This Row],[unit Price]]*Table260616263656667686970717273747577787980818283757_34[[#This Row],[TOTAL QUANTITY
(2021 Proposal)]]</f>
        <v>20000</v>
      </c>
      <c r="M2129" s="257"/>
      <c r="N2129" s="258" t="s">
        <v>55</v>
      </c>
      <c r="O2129" s="259">
        <v>2</v>
      </c>
      <c r="P2129" s="260"/>
      <c r="Q2129" s="288"/>
      <c r="R2129" s="258"/>
      <c r="S2129" s="259"/>
      <c r="T2129" s="289"/>
      <c r="U2129" s="290"/>
      <c r="V2129" s="291"/>
    </row>
    <row r="2130" spans="1:22">
      <c r="A2130" s="216" t="s">
        <v>72</v>
      </c>
      <c r="B2130" s="312">
        <v>1040519000</v>
      </c>
      <c r="C2130" s="229" t="s">
        <v>1416</v>
      </c>
      <c r="D2130" s="219"/>
      <c r="E2130" s="220" t="s">
        <v>1489</v>
      </c>
      <c r="F2130" s="221" t="s">
        <v>1490</v>
      </c>
      <c r="G2130" s="222" t="str">
        <f t="shared" si="33"/>
        <v>Slab, Radiology White Slab</v>
      </c>
      <c r="H2130" s="223"/>
      <c r="I2130" s="253">
        <v>1</v>
      </c>
      <c r="J2130" s="254" t="s">
        <v>1491</v>
      </c>
      <c r="K2130" s="255">
        <v>11200</v>
      </c>
      <c r="L2130" s="256">
        <f>Table260616263656667686970717273747577787980818283757_34[[#This Row],[unit Price]]*Table260616263656667686970717273747577787980818283757_34[[#This Row],[TOTAL QUANTITY
(2021 Proposal)]]</f>
        <v>11200</v>
      </c>
      <c r="M2130" s="257">
        <v>1</v>
      </c>
      <c r="N2130" s="258">
        <v>11200</v>
      </c>
      <c r="O2130" s="259"/>
      <c r="P2130" s="260"/>
      <c r="Q2130" s="288"/>
      <c r="R2130" s="258"/>
      <c r="S2130" s="259"/>
      <c r="T2130" s="289"/>
      <c r="U2130" s="290"/>
      <c r="V2130" s="291"/>
    </row>
    <row r="2131" spans="1:22">
      <c r="A2131" s="216" t="s">
        <v>63</v>
      </c>
      <c r="B2131" s="312">
        <v>1040299000</v>
      </c>
      <c r="C2131" s="237" t="s">
        <v>1146</v>
      </c>
      <c r="D2131" s="224"/>
      <c r="E2131" s="220" t="s">
        <v>1492</v>
      </c>
      <c r="F2131" s="221" t="s">
        <v>1492</v>
      </c>
      <c r="G2131" s="222" t="str">
        <f t="shared" si="33"/>
        <v>Soap Holder, Soap Holder</v>
      </c>
      <c r="H2131" s="227"/>
      <c r="I2131" s="268">
        <v>5</v>
      </c>
      <c r="J2131" s="269" t="s">
        <v>576</v>
      </c>
      <c r="K2131" s="270">
        <v>350</v>
      </c>
      <c r="L2131" s="256">
        <f>Table260616263656667686970717273747577787980818283757_34[[#This Row],[unit Price]]*Table260616263656667686970717273747577787980818283757_34[[#This Row],[TOTAL QUANTITY
(2021 Proposal)]]</f>
        <v>1750</v>
      </c>
      <c r="M2131" s="271"/>
      <c r="N2131" s="258" t="s">
        <v>55</v>
      </c>
      <c r="O2131" s="272"/>
      <c r="P2131" s="260"/>
      <c r="Q2131" s="296">
        <v>5</v>
      </c>
      <c r="R2131" s="258"/>
      <c r="S2131" s="272"/>
      <c r="T2131" s="289"/>
      <c r="U2131" s="290"/>
      <c r="V2131" s="291"/>
    </row>
    <row r="2132" spans="1:22">
      <c r="A2132" s="231" t="s">
        <v>74</v>
      </c>
      <c r="B2132" s="312">
        <v>1040299000</v>
      </c>
      <c r="C2132" s="237" t="s">
        <v>1146</v>
      </c>
      <c r="D2132" s="304"/>
      <c r="E2132" s="305" t="s">
        <v>1493</v>
      </c>
      <c r="F2132" s="306" t="s">
        <v>55</v>
      </c>
      <c r="G2132" s="222" t="str">
        <f t="shared" si="33"/>
        <v xml:space="preserve">Table Cloth, </v>
      </c>
      <c r="H2132" s="236"/>
      <c r="I2132" s="273">
        <v>6</v>
      </c>
      <c r="J2132" s="274" t="s">
        <v>1494</v>
      </c>
      <c r="K2132" s="308">
        <v>75</v>
      </c>
      <c r="L2132" s="256">
        <f>Table260616263656667686970717273747577787980818283757_34[[#This Row],[unit Price]]*Table260616263656667686970717273747577787980818283757_34[[#This Row],[TOTAL QUANTITY
(2021 Proposal)]]</f>
        <v>450</v>
      </c>
      <c r="M2132" s="276">
        <v>6</v>
      </c>
      <c r="N2132" s="277">
        <v>450</v>
      </c>
      <c r="O2132" s="278"/>
      <c r="P2132" s="279"/>
      <c r="Q2132" s="297"/>
      <c r="R2132" s="277"/>
      <c r="S2132" s="278"/>
      <c r="T2132" s="298"/>
      <c r="U2132" s="299"/>
      <c r="V2132" s="300"/>
    </row>
    <row r="2133" spans="1:22">
      <c r="A2133" s="216" t="s">
        <v>938</v>
      </c>
      <c r="B2133" s="312">
        <v>1040299000</v>
      </c>
      <c r="C2133" s="237" t="s">
        <v>1146</v>
      </c>
      <c r="D2133" s="219"/>
      <c r="E2133" s="220" t="s">
        <v>1495</v>
      </c>
      <c r="F2133" s="221" t="s">
        <v>55</v>
      </c>
      <c r="G2133" s="222" t="str">
        <f t="shared" si="33"/>
        <v xml:space="preserve">Toilet Bowl Pump, </v>
      </c>
      <c r="H2133" s="223"/>
      <c r="I2133" s="253">
        <v>80</v>
      </c>
      <c r="J2133" s="254" t="s">
        <v>44</v>
      </c>
      <c r="K2133" s="255">
        <v>200</v>
      </c>
      <c r="L2133" s="256">
        <f>Table260616263656667686970717273747577787980818283757_34[[#This Row],[unit Price]]*Table260616263656667686970717273747577787980818283757_34[[#This Row],[TOTAL QUANTITY
(2021 Proposal)]]</f>
        <v>16000</v>
      </c>
      <c r="M2133" s="257">
        <v>40</v>
      </c>
      <c r="N2133" s="258">
        <v>8000</v>
      </c>
      <c r="O2133" s="259">
        <v>20</v>
      </c>
      <c r="P2133" s="260"/>
      <c r="Q2133" s="288">
        <v>20</v>
      </c>
      <c r="R2133" s="258"/>
      <c r="S2133" s="259"/>
      <c r="T2133" s="289"/>
      <c r="U2133" s="290"/>
      <c r="V2133" s="291"/>
    </row>
    <row r="2134" spans="1:22">
      <c r="A2134" s="216" t="s">
        <v>938</v>
      </c>
      <c r="B2134" s="312">
        <v>1040299000</v>
      </c>
      <c r="C2134" s="237" t="s">
        <v>1146</v>
      </c>
      <c r="D2134" s="219"/>
      <c r="E2134" s="220" t="s">
        <v>1496</v>
      </c>
      <c r="F2134" s="221" t="s">
        <v>1497</v>
      </c>
      <c r="G2134" s="222" t="str">
        <f t="shared" si="33"/>
        <v>Trash Bin, Small, Black</v>
      </c>
      <c r="H2134" s="223"/>
      <c r="I2134" s="253">
        <v>50</v>
      </c>
      <c r="J2134" s="254" t="s">
        <v>44</v>
      </c>
      <c r="K2134" s="255">
        <v>275</v>
      </c>
      <c r="L2134" s="256">
        <f>Table260616263656667686970717273747577787980818283757_34[[#This Row],[unit Price]]*Table260616263656667686970717273747577787980818283757_34[[#This Row],[TOTAL QUANTITY
(2021 Proposal)]]</f>
        <v>13750</v>
      </c>
      <c r="M2134" s="257">
        <v>20</v>
      </c>
      <c r="N2134" s="258">
        <v>5500</v>
      </c>
      <c r="O2134" s="259">
        <v>10</v>
      </c>
      <c r="P2134" s="260"/>
      <c r="Q2134" s="288">
        <v>10</v>
      </c>
      <c r="R2134" s="258"/>
      <c r="S2134" s="259">
        <v>10</v>
      </c>
      <c r="T2134" s="289"/>
      <c r="U2134" s="290"/>
      <c r="V2134" s="291"/>
    </row>
    <row r="2135" spans="1:22">
      <c r="A2135" s="216" t="s">
        <v>938</v>
      </c>
      <c r="B2135" s="312">
        <v>1040299000</v>
      </c>
      <c r="C2135" s="237" t="s">
        <v>1146</v>
      </c>
      <c r="D2135" s="219"/>
      <c r="E2135" s="220" t="s">
        <v>1496</v>
      </c>
      <c r="F2135" s="221" t="s">
        <v>1498</v>
      </c>
      <c r="G2135" s="222" t="str">
        <f t="shared" si="33"/>
        <v>Trash Bin, Small, Green</v>
      </c>
      <c r="H2135" s="223"/>
      <c r="I2135" s="253">
        <v>50</v>
      </c>
      <c r="J2135" s="254" t="s">
        <v>44</v>
      </c>
      <c r="K2135" s="255">
        <v>275</v>
      </c>
      <c r="L2135" s="256">
        <f>Table260616263656667686970717273747577787980818283757_34[[#This Row],[unit Price]]*Table260616263656667686970717273747577787980818283757_34[[#This Row],[TOTAL QUANTITY
(2021 Proposal)]]</f>
        <v>13750</v>
      </c>
      <c r="M2135" s="257">
        <v>20</v>
      </c>
      <c r="N2135" s="258">
        <v>5500</v>
      </c>
      <c r="O2135" s="259">
        <v>10</v>
      </c>
      <c r="P2135" s="260"/>
      <c r="Q2135" s="288">
        <v>10</v>
      </c>
      <c r="R2135" s="258"/>
      <c r="S2135" s="259">
        <v>10</v>
      </c>
      <c r="T2135" s="289"/>
      <c r="U2135" s="290"/>
      <c r="V2135" s="291"/>
    </row>
    <row r="2136" spans="1:22">
      <c r="A2136" s="216" t="s">
        <v>938</v>
      </c>
      <c r="B2136" s="312">
        <v>1040299000</v>
      </c>
      <c r="C2136" s="237" t="s">
        <v>1146</v>
      </c>
      <c r="D2136" s="219"/>
      <c r="E2136" s="220" t="s">
        <v>1496</v>
      </c>
      <c r="F2136" s="221" t="s">
        <v>1499</v>
      </c>
      <c r="G2136" s="222" t="str">
        <f t="shared" si="33"/>
        <v>Trash Bin, Small, Yellow</v>
      </c>
      <c r="H2136" s="223"/>
      <c r="I2136" s="253">
        <v>50</v>
      </c>
      <c r="J2136" s="254" t="s">
        <v>44</v>
      </c>
      <c r="K2136" s="255">
        <v>275</v>
      </c>
      <c r="L2136" s="256">
        <f>Table260616263656667686970717273747577787980818283757_34[[#This Row],[unit Price]]*Table260616263656667686970717273747577787980818283757_34[[#This Row],[TOTAL QUANTITY
(2021 Proposal)]]</f>
        <v>13750</v>
      </c>
      <c r="M2136" s="257">
        <v>20</v>
      </c>
      <c r="N2136" s="258">
        <v>5500</v>
      </c>
      <c r="O2136" s="259">
        <v>10</v>
      </c>
      <c r="P2136" s="260"/>
      <c r="Q2136" s="288">
        <v>10</v>
      </c>
      <c r="R2136" s="258"/>
      <c r="S2136" s="259">
        <v>10</v>
      </c>
      <c r="T2136" s="289"/>
      <c r="U2136" s="290"/>
      <c r="V2136" s="291"/>
    </row>
    <row r="2137" spans="1:22" ht="24">
      <c r="A2137" s="216" t="s">
        <v>1244</v>
      </c>
      <c r="B2137" s="312">
        <v>1040299000</v>
      </c>
      <c r="C2137" s="237" t="s">
        <v>1146</v>
      </c>
      <c r="D2137" s="219"/>
      <c r="E2137" s="220" t="s">
        <v>1500</v>
      </c>
      <c r="F2137" s="221" t="s">
        <v>1501</v>
      </c>
      <c r="G2137" s="222" t="str">
        <f t="shared" si="33"/>
        <v>Umbrella, Golf Umbrella , double plastic ribs (62")  heavy duty</v>
      </c>
      <c r="H2137" s="223"/>
      <c r="I2137" s="253">
        <v>2</v>
      </c>
      <c r="J2137" s="254" t="s">
        <v>501</v>
      </c>
      <c r="K2137" s="255">
        <v>600</v>
      </c>
      <c r="L2137" s="256">
        <f>Table260616263656667686970717273747577787980818283757_34[[#This Row],[unit Price]]*Table260616263656667686970717273747577787980818283757_34[[#This Row],[TOTAL QUANTITY
(2021 Proposal)]]</f>
        <v>1200</v>
      </c>
      <c r="M2137" s="257"/>
      <c r="N2137" s="258" t="s">
        <v>55</v>
      </c>
      <c r="O2137" s="259"/>
      <c r="P2137" s="260"/>
      <c r="Q2137" s="288">
        <v>2</v>
      </c>
      <c r="R2137" s="258"/>
      <c r="S2137" s="259"/>
      <c r="T2137" s="289"/>
      <c r="U2137" s="290"/>
      <c r="V2137" s="291"/>
    </row>
    <row r="2138" spans="1:22">
      <c r="A2138" s="216" t="s">
        <v>63</v>
      </c>
      <c r="B2138" s="312">
        <v>1040519000</v>
      </c>
      <c r="C2138" s="229" t="s">
        <v>1416</v>
      </c>
      <c r="D2138" s="224"/>
      <c r="E2138" s="220" t="s">
        <v>1502</v>
      </c>
      <c r="F2138" s="221" t="s">
        <v>55</v>
      </c>
      <c r="G2138" s="222" t="str">
        <f t="shared" si="33"/>
        <v xml:space="preserve">Water Despenser, </v>
      </c>
      <c r="H2138" s="227"/>
      <c r="I2138" s="268">
        <v>5</v>
      </c>
      <c r="J2138" s="269" t="s">
        <v>501</v>
      </c>
      <c r="K2138" s="318">
        <v>7000</v>
      </c>
      <c r="L2138" s="256">
        <f>Table260616263656667686970717273747577787980818283757_34[[#This Row],[unit Price]]*Table260616263656667686970717273747577787980818283757_34[[#This Row],[TOTAL QUANTITY
(2021 Proposal)]]</f>
        <v>35000</v>
      </c>
      <c r="M2138" s="341">
        <v>5</v>
      </c>
      <c r="N2138" s="258"/>
      <c r="O2138" s="272"/>
      <c r="P2138" s="260"/>
      <c r="Q2138" s="296"/>
      <c r="R2138" s="258"/>
      <c r="S2138" s="272"/>
      <c r="T2138" s="289"/>
      <c r="U2138" s="290"/>
      <c r="V2138" s="291"/>
    </row>
    <row r="2139" spans="1:22">
      <c r="A2139" s="216" t="s">
        <v>938</v>
      </c>
      <c r="B2139" s="230">
        <v>1040519000</v>
      </c>
      <c r="C2139" s="229" t="s">
        <v>1416</v>
      </c>
      <c r="D2139" s="219"/>
      <c r="E2139" s="220" t="s">
        <v>1503</v>
      </c>
      <c r="F2139" s="221" t="s">
        <v>1503</v>
      </c>
      <c r="G2139" s="222" t="str">
        <f t="shared" si="33"/>
        <v>Wheel Barrow, Wheel Barrow</v>
      </c>
      <c r="H2139" s="223"/>
      <c r="I2139" s="253">
        <v>1</v>
      </c>
      <c r="J2139" s="254" t="s">
        <v>501</v>
      </c>
      <c r="K2139" s="255">
        <v>8000</v>
      </c>
      <c r="L2139" s="256">
        <f>Table260616263656667686970717273747577787980818283757_34[[#This Row],[unit Price]]*Table260616263656667686970717273747577787980818283757_34[[#This Row],[TOTAL QUANTITY
(2021 Proposal)]]</f>
        <v>8000</v>
      </c>
      <c r="M2139" s="257">
        <v>1</v>
      </c>
      <c r="N2139" s="258">
        <v>8000</v>
      </c>
      <c r="O2139" s="259"/>
      <c r="P2139" s="260"/>
      <c r="Q2139" s="288"/>
      <c r="R2139" s="258"/>
      <c r="S2139" s="259"/>
      <c r="T2139" s="289"/>
      <c r="U2139" s="290"/>
      <c r="V2139" s="291"/>
    </row>
    <row r="2140" spans="1:22">
      <c r="A2140" s="216" t="s">
        <v>938</v>
      </c>
      <c r="B2140" s="230">
        <v>1040519000</v>
      </c>
      <c r="C2140" s="229" t="s">
        <v>1416</v>
      </c>
      <c r="D2140" s="219"/>
      <c r="E2140" s="220" t="s">
        <v>1504</v>
      </c>
      <c r="F2140" s="221" t="s">
        <v>1505</v>
      </c>
      <c r="G2140" s="222" t="str">
        <f t="shared" si="33"/>
        <v>White Board, 4 X 3 feet</v>
      </c>
      <c r="H2140" s="223"/>
      <c r="I2140" s="253">
        <v>1</v>
      </c>
      <c r="J2140" s="254" t="s">
        <v>44</v>
      </c>
      <c r="K2140" s="255">
        <v>2500</v>
      </c>
      <c r="L2140" s="256">
        <f>Table260616263656667686970717273747577787980818283757_34[[#This Row],[unit Price]]*Table260616263656667686970717273747577787980818283757_34[[#This Row],[TOTAL QUANTITY
(2021 Proposal)]]</f>
        <v>2500</v>
      </c>
      <c r="M2140" s="257">
        <v>1</v>
      </c>
      <c r="N2140" s="258">
        <v>2500</v>
      </c>
      <c r="O2140" s="259"/>
      <c r="P2140" s="260"/>
      <c r="Q2140" s="288"/>
      <c r="R2140" s="258"/>
      <c r="S2140" s="259"/>
      <c r="T2140" s="289"/>
      <c r="U2140" s="290"/>
      <c r="V2140" s="291"/>
    </row>
    <row r="2141" spans="1:22">
      <c r="A2141" s="216" t="s">
        <v>61</v>
      </c>
      <c r="B2141" s="312">
        <v>1040299000</v>
      </c>
      <c r="C2141" s="229" t="s">
        <v>1146</v>
      </c>
      <c r="D2141" s="219"/>
      <c r="E2141" s="220" t="s">
        <v>1506</v>
      </c>
      <c r="F2141" s="221" t="s">
        <v>1506</v>
      </c>
      <c r="G2141" s="222" t="str">
        <f t="shared" si="33"/>
        <v>Air Freshener, Air Freshener</v>
      </c>
      <c r="H2141" s="223"/>
      <c r="I2141" s="253">
        <v>12</v>
      </c>
      <c r="J2141" s="254" t="s">
        <v>91</v>
      </c>
      <c r="K2141" s="311">
        <v>200</v>
      </c>
      <c r="L2141" s="256">
        <f>Table260616263656667686970717273747577787980818283757_34[[#This Row],[unit Price]]*Table260616263656667686970717273747577787980818283757_34[[#This Row],[TOTAL QUANTITY
(2021 Proposal)]]</f>
        <v>2400</v>
      </c>
      <c r="M2141" s="266">
        <v>5</v>
      </c>
      <c r="N2141" s="258">
        <v>1000</v>
      </c>
      <c r="O2141" s="267">
        <v>5</v>
      </c>
      <c r="P2141" s="260"/>
      <c r="Q2141" s="294">
        <v>2</v>
      </c>
      <c r="R2141" s="258"/>
      <c r="S2141" s="309"/>
      <c r="T2141" s="289"/>
      <c r="U2141" s="290"/>
      <c r="V2141" s="291"/>
    </row>
    <row r="2142" spans="1:22">
      <c r="A2142" s="216" t="s">
        <v>64</v>
      </c>
      <c r="B2142" s="312">
        <v>1040299000</v>
      </c>
      <c r="C2142" s="229" t="s">
        <v>1146</v>
      </c>
      <c r="D2142" s="219"/>
      <c r="E2142" s="220" t="s">
        <v>1506</v>
      </c>
      <c r="F2142" s="221" t="s">
        <v>1507</v>
      </c>
      <c r="G2142" s="222" t="str">
        <f t="shared" si="33"/>
        <v>Air Freshener, Air Freshener, 280 ml/150g min</v>
      </c>
      <c r="H2142" s="223"/>
      <c r="I2142" s="253">
        <v>4</v>
      </c>
      <c r="J2142" s="254" t="s">
        <v>44</v>
      </c>
      <c r="K2142" s="311">
        <v>110</v>
      </c>
      <c r="L2142" s="256">
        <f>Table260616263656667686970717273747577787980818283757_34[[#This Row],[unit Price]]*Table260616263656667686970717273747577787980818283757_34[[#This Row],[TOTAL QUANTITY
(2021 Proposal)]]</f>
        <v>440</v>
      </c>
      <c r="M2142" s="257">
        <v>1</v>
      </c>
      <c r="N2142" s="258">
        <v>110</v>
      </c>
      <c r="O2142" s="259">
        <v>1</v>
      </c>
      <c r="P2142" s="260"/>
      <c r="Q2142" s="288">
        <v>1</v>
      </c>
      <c r="R2142" s="258"/>
      <c r="S2142" s="259">
        <v>1</v>
      </c>
      <c r="T2142" s="289"/>
      <c r="U2142" s="290"/>
      <c r="V2142" s="291"/>
    </row>
    <row r="2143" spans="1:22">
      <c r="A2143" s="216" t="s">
        <v>63</v>
      </c>
      <c r="B2143" s="312">
        <v>1040299000</v>
      </c>
      <c r="C2143" s="229" t="s">
        <v>1146</v>
      </c>
      <c r="D2143" s="224"/>
      <c r="E2143" s="220" t="s">
        <v>1508</v>
      </c>
      <c r="F2143" s="221" t="s">
        <v>1509</v>
      </c>
      <c r="G2143" s="222" t="str">
        <f t="shared" si="33"/>
        <v>Basin, Plastic Basin</v>
      </c>
      <c r="H2143" s="227"/>
      <c r="I2143" s="268">
        <v>8</v>
      </c>
      <c r="J2143" s="269" t="s">
        <v>44</v>
      </c>
      <c r="K2143" s="318">
        <v>130</v>
      </c>
      <c r="L2143" s="256">
        <f>Table260616263656667686970717273747577787980818283757_34[[#This Row],[unit Price]]*Table260616263656667686970717273747577787980818283757_34[[#This Row],[TOTAL QUANTITY
(2021 Proposal)]]</f>
        <v>1040</v>
      </c>
      <c r="M2143" s="271">
        <v>8</v>
      </c>
      <c r="N2143" s="258">
        <v>1040</v>
      </c>
      <c r="O2143" s="272"/>
      <c r="P2143" s="260"/>
      <c r="Q2143" s="296"/>
      <c r="R2143" s="258"/>
      <c r="S2143" s="272"/>
      <c r="T2143" s="289"/>
      <c r="U2143" s="290"/>
      <c r="V2143" s="291"/>
    </row>
    <row r="2144" spans="1:22">
      <c r="A2144" s="216" t="s">
        <v>50</v>
      </c>
      <c r="B2144" s="312">
        <v>1040299000</v>
      </c>
      <c r="C2144" s="229" t="s">
        <v>1146</v>
      </c>
      <c r="D2144" s="219"/>
      <c r="E2144" s="220" t="s">
        <v>1510</v>
      </c>
      <c r="F2144" s="221" t="s">
        <v>1511</v>
      </c>
      <c r="G2144" s="222" t="str">
        <f t="shared" si="33"/>
        <v>Battery, Alkaline, 2A</v>
      </c>
      <c r="H2144" s="223"/>
      <c r="I2144" s="253">
        <v>12</v>
      </c>
      <c r="J2144" s="254" t="s">
        <v>1512</v>
      </c>
      <c r="K2144" s="255">
        <v>120</v>
      </c>
      <c r="L2144" s="256">
        <f>Table260616263656667686970717273747577787980818283757_34[[#This Row],[unit Price]]*Table260616263656667686970717273747577787980818283757_34[[#This Row],[TOTAL QUANTITY
(2021 Proposal)]]</f>
        <v>1440</v>
      </c>
      <c r="M2144" s="257">
        <v>12</v>
      </c>
      <c r="N2144" s="258">
        <v>540</v>
      </c>
      <c r="O2144" s="259"/>
      <c r="P2144" s="260"/>
      <c r="Q2144" s="288"/>
      <c r="R2144" s="258"/>
      <c r="S2144" s="259"/>
      <c r="T2144" s="289"/>
      <c r="U2144" s="290"/>
      <c r="V2144" s="291"/>
    </row>
    <row r="2145" spans="1:22">
      <c r="A2145" s="216" t="s">
        <v>57</v>
      </c>
      <c r="B2145" s="312">
        <v>1040299000</v>
      </c>
      <c r="C2145" s="229" t="s">
        <v>1146</v>
      </c>
      <c r="D2145" s="219"/>
      <c r="E2145" s="220" t="s">
        <v>1510</v>
      </c>
      <c r="F2145" s="221" t="s">
        <v>1511</v>
      </c>
      <c r="G2145" s="222" t="str">
        <f t="shared" si="33"/>
        <v>Battery, Alkaline, 2A</v>
      </c>
      <c r="H2145" s="223">
        <v>0</v>
      </c>
      <c r="I2145" s="253">
        <v>3</v>
      </c>
      <c r="J2145" s="254" t="s">
        <v>1512</v>
      </c>
      <c r="K2145" s="255">
        <v>120</v>
      </c>
      <c r="L2145" s="256">
        <f>Table260616263656667686970717273747577787980818283757_34[[#This Row],[unit Price]]*Table260616263656667686970717273747577787980818283757_34[[#This Row],[TOTAL QUANTITY
(2021 Proposal)]]</f>
        <v>360</v>
      </c>
      <c r="M2145" s="257">
        <v>1</v>
      </c>
      <c r="N2145" s="258">
        <v>45</v>
      </c>
      <c r="O2145" s="259">
        <v>1</v>
      </c>
      <c r="P2145" s="260"/>
      <c r="Q2145" s="288">
        <v>1</v>
      </c>
      <c r="R2145" s="258"/>
      <c r="S2145" s="259"/>
      <c r="T2145" s="289"/>
      <c r="U2145" s="290"/>
      <c r="V2145" s="291"/>
    </row>
    <row r="2146" spans="1:22">
      <c r="A2146" s="216" t="s">
        <v>58</v>
      </c>
      <c r="B2146" s="312">
        <v>1040299000</v>
      </c>
      <c r="C2146" s="229" t="s">
        <v>1146</v>
      </c>
      <c r="D2146" s="219"/>
      <c r="E2146" s="220" t="s">
        <v>1510</v>
      </c>
      <c r="F2146" s="221" t="s">
        <v>1511</v>
      </c>
      <c r="G2146" s="222" t="str">
        <f t="shared" si="33"/>
        <v>Battery, Alkaline, 2A</v>
      </c>
      <c r="H2146" s="223"/>
      <c r="I2146" s="253">
        <v>2</v>
      </c>
      <c r="J2146" s="254" t="s">
        <v>1512</v>
      </c>
      <c r="K2146" s="255">
        <v>120</v>
      </c>
      <c r="L2146" s="256">
        <f>Table260616263656667686970717273747577787980818283757_34[[#This Row],[unit Price]]*Table260616263656667686970717273747577787980818283757_34[[#This Row],[TOTAL QUANTITY
(2021 Proposal)]]</f>
        <v>240</v>
      </c>
      <c r="M2146" s="257">
        <v>1</v>
      </c>
      <c r="N2146" s="258">
        <v>45</v>
      </c>
      <c r="O2146" s="259"/>
      <c r="P2146" s="260"/>
      <c r="Q2146" s="288">
        <v>1</v>
      </c>
      <c r="R2146" s="258"/>
      <c r="S2146" s="259"/>
      <c r="T2146" s="289"/>
      <c r="U2146" s="290"/>
      <c r="V2146" s="291"/>
    </row>
    <row r="2147" spans="1:22">
      <c r="A2147" s="216" t="s">
        <v>61</v>
      </c>
      <c r="B2147" s="312">
        <v>1040299000</v>
      </c>
      <c r="C2147" s="229" t="s">
        <v>1146</v>
      </c>
      <c r="D2147" s="219"/>
      <c r="E2147" s="220" t="s">
        <v>1510</v>
      </c>
      <c r="F2147" s="221" t="s">
        <v>1511</v>
      </c>
      <c r="G2147" s="222" t="str">
        <f t="shared" si="33"/>
        <v>Battery, Alkaline, 2A</v>
      </c>
      <c r="H2147" s="223"/>
      <c r="I2147" s="253">
        <v>3</v>
      </c>
      <c r="J2147" s="254" t="s">
        <v>1512</v>
      </c>
      <c r="K2147" s="255">
        <v>120</v>
      </c>
      <c r="L2147" s="256">
        <f>Table260616263656667686970717273747577787980818283757_34[[#This Row],[unit Price]]*Table260616263656667686970717273747577787980818283757_34[[#This Row],[TOTAL QUANTITY
(2021 Proposal)]]</f>
        <v>360</v>
      </c>
      <c r="M2147" s="266">
        <v>1</v>
      </c>
      <c r="N2147" s="258">
        <v>45</v>
      </c>
      <c r="O2147" s="267"/>
      <c r="P2147" s="260"/>
      <c r="Q2147" s="294"/>
      <c r="R2147" s="258"/>
      <c r="S2147" s="309"/>
      <c r="T2147" s="289"/>
      <c r="U2147" s="290"/>
      <c r="V2147" s="291"/>
    </row>
    <row r="2148" spans="1:22">
      <c r="A2148" s="216" t="s">
        <v>63</v>
      </c>
      <c r="B2148" s="312">
        <v>1040299000</v>
      </c>
      <c r="C2148" s="229" t="s">
        <v>1146</v>
      </c>
      <c r="D2148" s="224"/>
      <c r="E2148" s="220" t="s">
        <v>1510</v>
      </c>
      <c r="F2148" s="221" t="s">
        <v>1511</v>
      </c>
      <c r="G2148" s="222" t="str">
        <f t="shared" si="33"/>
        <v>Battery, Alkaline, 2A</v>
      </c>
      <c r="H2148" s="227"/>
      <c r="I2148" s="268">
        <v>300</v>
      </c>
      <c r="J2148" s="269" t="s">
        <v>1512</v>
      </c>
      <c r="K2148" s="255">
        <v>120</v>
      </c>
      <c r="L2148" s="256">
        <f>Table260616263656667686970717273747577787980818283757_34[[#This Row],[unit Price]]*Table260616263656667686970717273747577787980818283757_34[[#This Row],[TOTAL QUANTITY
(2021 Proposal)]]</f>
        <v>36000</v>
      </c>
      <c r="M2148" s="271">
        <v>100</v>
      </c>
      <c r="N2148" s="258">
        <v>4500</v>
      </c>
      <c r="O2148" s="272">
        <v>50</v>
      </c>
      <c r="P2148" s="260"/>
      <c r="Q2148" s="296">
        <v>100</v>
      </c>
      <c r="R2148" s="258"/>
      <c r="S2148" s="272">
        <v>50</v>
      </c>
      <c r="T2148" s="289"/>
      <c r="U2148" s="290"/>
      <c r="V2148" s="291"/>
    </row>
    <row r="2149" spans="1:22">
      <c r="A2149" s="216" t="s">
        <v>64</v>
      </c>
      <c r="B2149" s="312">
        <v>1040299000</v>
      </c>
      <c r="C2149" s="229" t="s">
        <v>1146</v>
      </c>
      <c r="D2149" s="219"/>
      <c r="E2149" s="220" t="s">
        <v>1510</v>
      </c>
      <c r="F2149" s="221" t="s">
        <v>1511</v>
      </c>
      <c r="G2149" s="222" t="str">
        <f t="shared" si="33"/>
        <v>Battery, Alkaline, 2A</v>
      </c>
      <c r="H2149" s="223"/>
      <c r="I2149" s="253">
        <v>6</v>
      </c>
      <c r="J2149" s="254" t="s">
        <v>1512</v>
      </c>
      <c r="K2149" s="255">
        <v>120</v>
      </c>
      <c r="L2149" s="256">
        <f>Table260616263656667686970717273747577787980818283757_34[[#This Row],[unit Price]]*Table260616263656667686970717273747577787980818283757_34[[#This Row],[TOTAL QUANTITY
(2021 Proposal)]]</f>
        <v>720</v>
      </c>
      <c r="M2149" s="257">
        <v>3</v>
      </c>
      <c r="N2149" s="258">
        <v>135</v>
      </c>
      <c r="O2149" s="259"/>
      <c r="P2149" s="260"/>
      <c r="Q2149" s="288">
        <v>3</v>
      </c>
      <c r="R2149" s="258"/>
      <c r="S2149" s="259"/>
      <c r="T2149" s="289"/>
      <c r="U2149" s="290"/>
      <c r="V2149" s="291"/>
    </row>
    <row r="2150" spans="1:22">
      <c r="A2150" s="216" t="s">
        <v>68</v>
      </c>
      <c r="B2150" s="312">
        <v>1040299000</v>
      </c>
      <c r="C2150" s="229" t="s">
        <v>1146</v>
      </c>
      <c r="D2150" s="219"/>
      <c r="E2150" s="220" t="s">
        <v>1510</v>
      </c>
      <c r="F2150" s="221" t="s">
        <v>1511</v>
      </c>
      <c r="G2150" s="222" t="str">
        <f t="shared" si="33"/>
        <v>Battery, Alkaline, 2A</v>
      </c>
      <c r="H2150" s="223"/>
      <c r="I2150" s="253">
        <v>4</v>
      </c>
      <c r="J2150" s="254" t="s">
        <v>1512</v>
      </c>
      <c r="K2150" s="255">
        <v>120</v>
      </c>
      <c r="L2150" s="256">
        <f>Table260616263656667686970717273747577787980818283757_34[[#This Row],[unit Price]]*Table260616263656667686970717273747577787980818283757_34[[#This Row],[TOTAL QUANTITY
(2021 Proposal)]]</f>
        <v>480</v>
      </c>
      <c r="M2150" s="257">
        <v>4</v>
      </c>
      <c r="N2150" s="258">
        <v>180</v>
      </c>
      <c r="O2150" s="259"/>
      <c r="P2150" s="260"/>
      <c r="Q2150" s="288"/>
      <c r="R2150" s="258"/>
      <c r="S2150" s="259"/>
      <c r="T2150" s="289"/>
      <c r="U2150" s="290"/>
      <c r="V2150" s="291"/>
    </row>
    <row r="2151" spans="1:22">
      <c r="A2151" s="216" t="s">
        <v>70</v>
      </c>
      <c r="B2151" s="312">
        <v>1040299000</v>
      </c>
      <c r="C2151" s="229" t="s">
        <v>1146</v>
      </c>
      <c r="D2151" s="219"/>
      <c r="E2151" s="220" t="s">
        <v>1510</v>
      </c>
      <c r="F2151" s="221" t="s">
        <v>1511</v>
      </c>
      <c r="G2151" s="222" t="str">
        <f t="shared" si="33"/>
        <v>Battery, Alkaline, 2A</v>
      </c>
      <c r="H2151" s="223"/>
      <c r="I2151" s="253">
        <v>16</v>
      </c>
      <c r="J2151" s="254" t="s">
        <v>1512</v>
      </c>
      <c r="K2151" s="255">
        <v>120</v>
      </c>
      <c r="L2151" s="256">
        <f>Table260616263656667686970717273747577787980818283757_34[[#This Row],[unit Price]]*Table260616263656667686970717273747577787980818283757_34[[#This Row],[TOTAL QUANTITY
(2021 Proposal)]]</f>
        <v>1920</v>
      </c>
      <c r="M2151" s="257">
        <v>4</v>
      </c>
      <c r="N2151" s="258">
        <v>180</v>
      </c>
      <c r="O2151" s="259">
        <v>4</v>
      </c>
      <c r="P2151" s="260"/>
      <c r="Q2151" s="288">
        <v>4</v>
      </c>
      <c r="R2151" s="258"/>
      <c r="S2151" s="259">
        <v>4</v>
      </c>
      <c r="T2151" s="289"/>
      <c r="U2151" s="290"/>
      <c r="V2151" s="291"/>
    </row>
    <row r="2152" spans="1:22">
      <c r="A2152" s="216" t="s">
        <v>50</v>
      </c>
      <c r="B2152" s="312">
        <v>1040299000</v>
      </c>
      <c r="C2152" s="229" t="s">
        <v>1146</v>
      </c>
      <c r="D2152" s="219"/>
      <c r="E2152" s="220" t="s">
        <v>1510</v>
      </c>
      <c r="F2152" s="221" t="s">
        <v>1513</v>
      </c>
      <c r="G2152" s="222" t="str">
        <f t="shared" si="33"/>
        <v>Battery, Alkaline, 3A</v>
      </c>
      <c r="H2152" s="223"/>
      <c r="I2152" s="253">
        <v>6</v>
      </c>
      <c r="J2152" s="254" t="s">
        <v>1514</v>
      </c>
      <c r="K2152" s="255">
        <v>250</v>
      </c>
      <c r="L2152" s="256">
        <f>Table260616263656667686970717273747577787980818283757_34[[#This Row],[unit Price]]*Table260616263656667686970717273747577787980818283757_34[[#This Row],[TOTAL QUANTITY
(2021 Proposal)]]</f>
        <v>1500</v>
      </c>
      <c r="M2152" s="257">
        <v>6</v>
      </c>
      <c r="N2152" s="258">
        <v>780</v>
      </c>
      <c r="O2152" s="259"/>
      <c r="P2152" s="260"/>
      <c r="Q2152" s="288"/>
      <c r="R2152" s="258"/>
      <c r="S2152" s="259"/>
      <c r="T2152" s="289"/>
      <c r="U2152" s="290"/>
      <c r="V2152" s="291"/>
    </row>
    <row r="2153" spans="1:22">
      <c r="A2153" s="216" t="s">
        <v>61</v>
      </c>
      <c r="B2153" s="312">
        <v>1040299000</v>
      </c>
      <c r="C2153" s="229" t="s">
        <v>1146</v>
      </c>
      <c r="D2153" s="219"/>
      <c r="E2153" s="220" t="s">
        <v>1510</v>
      </c>
      <c r="F2153" s="221" t="s">
        <v>1513</v>
      </c>
      <c r="G2153" s="222" t="str">
        <f t="shared" si="33"/>
        <v>Battery, Alkaline, 3A</v>
      </c>
      <c r="H2153" s="223"/>
      <c r="I2153" s="253">
        <v>2</v>
      </c>
      <c r="J2153" s="254" t="s">
        <v>1514</v>
      </c>
      <c r="K2153" s="255">
        <v>250</v>
      </c>
      <c r="L2153" s="256">
        <f>Table260616263656667686970717273747577787980818283757_34[[#This Row],[unit Price]]*Table260616263656667686970717273747577787980818283757_34[[#This Row],[TOTAL QUANTITY
(2021 Proposal)]]</f>
        <v>500</v>
      </c>
      <c r="M2153" s="266">
        <v>2</v>
      </c>
      <c r="N2153" s="258">
        <v>130</v>
      </c>
      <c r="O2153" s="267"/>
      <c r="P2153" s="260"/>
      <c r="Q2153" s="294"/>
      <c r="R2153" s="258"/>
      <c r="S2153" s="309"/>
      <c r="T2153" s="289"/>
      <c r="U2153" s="290"/>
      <c r="V2153" s="291"/>
    </row>
    <row r="2154" spans="1:22">
      <c r="A2154" s="216" t="s">
        <v>63</v>
      </c>
      <c r="B2154" s="312">
        <v>1040299000</v>
      </c>
      <c r="C2154" s="229" t="s">
        <v>1146</v>
      </c>
      <c r="D2154" s="224"/>
      <c r="E2154" s="220" t="s">
        <v>1510</v>
      </c>
      <c r="F2154" s="221" t="s">
        <v>1513</v>
      </c>
      <c r="G2154" s="222" t="str">
        <f t="shared" si="33"/>
        <v>Battery, Alkaline, 3A</v>
      </c>
      <c r="H2154" s="227"/>
      <c r="I2154" s="268">
        <v>150</v>
      </c>
      <c r="J2154" s="254" t="s">
        <v>1514</v>
      </c>
      <c r="K2154" s="255">
        <v>250</v>
      </c>
      <c r="L2154" s="256">
        <f>Table260616263656667686970717273747577787980818283757_34[[#This Row],[unit Price]]*Table260616263656667686970717273747577787980818283757_34[[#This Row],[TOTAL QUANTITY
(2021 Proposal)]]</f>
        <v>37500</v>
      </c>
      <c r="M2154" s="271">
        <v>50</v>
      </c>
      <c r="N2154" s="258">
        <v>6500</v>
      </c>
      <c r="O2154" s="272">
        <v>25</v>
      </c>
      <c r="P2154" s="260"/>
      <c r="Q2154" s="296">
        <v>50</v>
      </c>
      <c r="R2154" s="258"/>
      <c r="S2154" s="272">
        <v>25</v>
      </c>
      <c r="T2154" s="289"/>
      <c r="U2154" s="290"/>
      <c r="V2154" s="291"/>
    </row>
    <row r="2155" spans="1:22">
      <c r="A2155" s="216" t="s">
        <v>68</v>
      </c>
      <c r="B2155" s="312">
        <v>1040299000</v>
      </c>
      <c r="C2155" s="229" t="s">
        <v>1146</v>
      </c>
      <c r="D2155" s="219"/>
      <c r="E2155" s="220" t="s">
        <v>1510</v>
      </c>
      <c r="F2155" s="221" t="s">
        <v>1513</v>
      </c>
      <c r="G2155" s="222" t="str">
        <f t="shared" si="33"/>
        <v>Battery, Alkaline, 3A</v>
      </c>
      <c r="H2155" s="223"/>
      <c r="I2155" s="253">
        <v>3</v>
      </c>
      <c r="J2155" s="254" t="s">
        <v>1514</v>
      </c>
      <c r="K2155" s="255">
        <v>250</v>
      </c>
      <c r="L2155" s="256">
        <f>Table260616263656667686970717273747577787980818283757_34[[#This Row],[unit Price]]*Table260616263656667686970717273747577787980818283757_34[[#This Row],[TOTAL QUANTITY
(2021 Proposal)]]</f>
        <v>750</v>
      </c>
      <c r="M2155" s="257">
        <v>3</v>
      </c>
      <c r="N2155" s="258">
        <v>325</v>
      </c>
      <c r="O2155" s="259"/>
      <c r="P2155" s="260"/>
      <c r="Q2155" s="288"/>
      <c r="R2155" s="258"/>
      <c r="S2155" s="259"/>
      <c r="T2155" s="289"/>
      <c r="U2155" s="290"/>
      <c r="V2155" s="291"/>
    </row>
    <row r="2156" spans="1:22">
      <c r="A2156" s="216" t="s">
        <v>70</v>
      </c>
      <c r="B2156" s="312">
        <v>1040299000</v>
      </c>
      <c r="C2156" s="229" t="s">
        <v>1146</v>
      </c>
      <c r="D2156" s="219"/>
      <c r="E2156" s="220" t="s">
        <v>1510</v>
      </c>
      <c r="F2156" s="221" t="s">
        <v>1513</v>
      </c>
      <c r="G2156" s="222" t="str">
        <f t="shared" si="33"/>
        <v>Battery, Alkaline, 3A</v>
      </c>
      <c r="H2156" s="223"/>
      <c r="I2156" s="253">
        <v>8</v>
      </c>
      <c r="J2156" s="254" t="s">
        <v>1514</v>
      </c>
      <c r="K2156" s="255">
        <v>250</v>
      </c>
      <c r="L2156" s="256">
        <f>Table260616263656667686970717273747577787980818283757_34[[#This Row],[unit Price]]*Table260616263656667686970717273747577787980818283757_34[[#This Row],[TOTAL QUANTITY
(2021 Proposal)]]</f>
        <v>2000</v>
      </c>
      <c r="M2156" s="257">
        <v>2</v>
      </c>
      <c r="N2156" s="258">
        <v>260</v>
      </c>
      <c r="O2156" s="259">
        <v>2</v>
      </c>
      <c r="P2156" s="260"/>
      <c r="Q2156" s="288">
        <v>2</v>
      </c>
      <c r="R2156" s="258"/>
      <c r="S2156" s="259">
        <v>2</v>
      </c>
      <c r="T2156" s="289"/>
      <c r="U2156" s="290"/>
      <c r="V2156" s="291"/>
    </row>
    <row r="2157" spans="1:22">
      <c r="A2157" s="216" t="s">
        <v>50</v>
      </c>
      <c r="B2157" s="312">
        <v>1040299000</v>
      </c>
      <c r="C2157" s="229" t="s">
        <v>1146</v>
      </c>
      <c r="D2157" s="219"/>
      <c r="E2157" s="220" t="s">
        <v>1510</v>
      </c>
      <c r="F2157" s="221" t="s">
        <v>1515</v>
      </c>
      <c r="G2157" s="222" t="str">
        <f t="shared" si="33"/>
        <v>Battery, Chargeable, 2A</v>
      </c>
      <c r="H2157" s="223"/>
      <c r="I2157" s="253">
        <v>12</v>
      </c>
      <c r="J2157" s="254" t="s">
        <v>36</v>
      </c>
      <c r="K2157" s="255">
        <v>350</v>
      </c>
      <c r="L2157" s="256">
        <f>Table260616263656667686970717273747577787980818283757_34[[#This Row],[unit Price]]*Table260616263656667686970717273747577787980818283757_34[[#This Row],[TOTAL QUANTITY
(2021 Proposal)]]</f>
        <v>4200</v>
      </c>
      <c r="M2157" s="257">
        <v>12</v>
      </c>
      <c r="N2157" s="258">
        <v>4200</v>
      </c>
      <c r="O2157" s="259"/>
      <c r="P2157" s="260"/>
      <c r="Q2157" s="288"/>
      <c r="R2157" s="258"/>
      <c r="S2157" s="259"/>
      <c r="T2157" s="289"/>
      <c r="U2157" s="290"/>
      <c r="V2157" s="291"/>
    </row>
    <row r="2158" spans="1:22">
      <c r="A2158" s="216" t="s">
        <v>64</v>
      </c>
      <c r="B2158" s="312">
        <v>1040299000</v>
      </c>
      <c r="C2158" s="229" t="s">
        <v>1146</v>
      </c>
      <c r="D2158" s="219"/>
      <c r="E2158" s="220" t="s">
        <v>1516</v>
      </c>
      <c r="F2158" s="221" t="s">
        <v>1516</v>
      </c>
      <c r="G2158" s="222" t="str">
        <f t="shared" si="33"/>
        <v>Bidet, Bidet</v>
      </c>
      <c r="H2158" s="223"/>
      <c r="I2158" s="253">
        <v>1</v>
      </c>
      <c r="J2158" s="254" t="s">
        <v>44</v>
      </c>
      <c r="K2158" s="311">
        <v>500</v>
      </c>
      <c r="L2158" s="256">
        <f>Table260616263656667686970717273747577787980818283757_34[[#This Row],[unit Price]]*Table260616263656667686970717273747577787980818283757_34[[#This Row],[TOTAL QUANTITY
(2021 Proposal)]]</f>
        <v>500</v>
      </c>
      <c r="M2158" s="257">
        <v>1</v>
      </c>
      <c r="N2158" s="258">
        <v>500</v>
      </c>
      <c r="O2158" s="259"/>
      <c r="P2158" s="260"/>
      <c r="Q2158" s="288"/>
      <c r="R2158" s="258"/>
      <c r="S2158" s="259"/>
      <c r="T2158" s="289"/>
      <c r="U2158" s="290"/>
      <c r="V2158" s="291"/>
    </row>
    <row r="2159" spans="1:22">
      <c r="A2159" s="216" t="s">
        <v>63</v>
      </c>
      <c r="B2159" s="312">
        <v>1040299000</v>
      </c>
      <c r="C2159" s="229" t="s">
        <v>1146</v>
      </c>
      <c r="D2159" s="224"/>
      <c r="E2159" s="220" t="s">
        <v>1517</v>
      </c>
      <c r="F2159" s="221" t="s">
        <v>1518</v>
      </c>
      <c r="G2159" s="222" t="str">
        <f t="shared" si="33"/>
        <v>Bleaching Liquid, Original, 1 gal</v>
      </c>
      <c r="H2159" s="227"/>
      <c r="I2159" s="268">
        <v>80</v>
      </c>
      <c r="J2159" s="269" t="s">
        <v>818</v>
      </c>
      <c r="K2159" s="318">
        <v>195</v>
      </c>
      <c r="L2159" s="256">
        <f>Table260616263656667686970717273747577787980818283757_34[[#This Row],[unit Price]]*Table260616263656667686970717273747577787980818283757_34[[#This Row],[TOTAL QUANTITY
(2021 Proposal)]]</f>
        <v>15600</v>
      </c>
      <c r="M2159" s="271">
        <v>20</v>
      </c>
      <c r="N2159" s="258">
        <v>3900</v>
      </c>
      <c r="O2159" s="272">
        <v>20</v>
      </c>
      <c r="P2159" s="260"/>
      <c r="Q2159" s="296">
        <v>20</v>
      </c>
      <c r="R2159" s="258"/>
      <c r="S2159" s="272">
        <v>20</v>
      </c>
      <c r="T2159" s="289"/>
      <c r="U2159" s="290"/>
      <c r="V2159" s="291"/>
    </row>
    <row r="2160" spans="1:22">
      <c r="A2160" s="216" t="s">
        <v>938</v>
      </c>
      <c r="B2160" s="312">
        <v>1040299000</v>
      </c>
      <c r="C2160" s="229" t="s">
        <v>1146</v>
      </c>
      <c r="D2160" s="219"/>
      <c r="E2160" s="220" t="s">
        <v>1517</v>
      </c>
      <c r="F2160" s="221" t="s">
        <v>1518</v>
      </c>
      <c r="G2160" s="222" t="str">
        <f t="shared" si="33"/>
        <v>Bleaching Liquid, Original, 1 gal</v>
      </c>
      <c r="H2160" s="223"/>
      <c r="I2160" s="253">
        <v>300</v>
      </c>
      <c r="J2160" s="254" t="s">
        <v>818</v>
      </c>
      <c r="K2160" s="255">
        <v>195</v>
      </c>
      <c r="L2160" s="256">
        <f>Table260616263656667686970717273747577787980818283757_34[[#This Row],[unit Price]]*Table260616263656667686970717273747577787980818283757_34[[#This Row],[TOTAL QUANTITY
(2021 Proposal)]]</f>
        <v>58500</v>
      </c>
      <c r="M2160" s="257">
        <v>100</v>
      </c>
      <c r="N2160" s="258">
        <v>19500</v>
      </c>
      <c r="O2160" s="259">
        <v>100</v>
      </c>
      <c r="P2160" s="260"/>
      <c r="Q2160" s="288">
        <v>50</v>
      </c>
      <c r="R2160" s="258"/>
      <c r="S2160" s="259">
        <v>50</v>
      </c>
      <c r="T2160" s="289"/>
      <c r="U2160" s="290"/>
      <c r="V2160" s="291"/>
    </row>
    <row r="2161" spans="1:22">
      <c r="A2161" s="216" t="s">
        <v>68</v>
      </c>
      <c r="B2161" s="312">
        <v>1040299000</v>
      </c>
      <c r="C2161" s="229" t="s">
        <v>1146</v>
      </c>
      <c r="D2161" s="219"/>
      <c r="E2161" s="220" t="s">
        <v>1517</v>
      </c>
      <c r="F2161" s="221" t="s">
        <v>1518</v>
      </c>
      <c r="G2161" s="222" t="str">
        <f t="shared" si="33"/>
        <v>Bleaching Liquid, Original, 1 gal</v>
      </c>
      <c r="H2161" s="223"/>
      <c r="I2161" s="253">
        <v>36</v>
      </c>
      <c r="J2161" s="254" t="s">
        <v>818</v>
      </c>
      <c r="K2161" s="255">
        <v>195</v>
      </c>
      <c r="L2161" s="256">
        <f>Table260616263656667686970717273747577787980818283757_34[[#This Row],[unit Price]]*Table260616263656667686970717273747577787980818283757_34[[#This Row],[TOTAL QUANTITY
(2021 Proposal)]]</f>
        <v>7020</v>
      </c>
      <c r="M2161" s="257">
        <v>9</v>
      </c>
      <c r="N2161" s="258">
        <v>1755</v>
      </c>
      <c r="O2161" s="259">
        <v>9</v>
      </c>
      <c r="P2161" s="260"/>
      <c r="Q2161" s="288">
        <v>9</v>
      </c>
      <c r="R2161" s="258"/>
      <c r="S2161" s="259">
        <v>9</v>
      </c>
      <c r="T2161" s="289"/>
      <c r="U2161" s="290"/>
      <c r="V2161" s="291"/>
    </row>
    <row r="2162" spans="1:22">
      <c r="A2162" s="231" t="s">
        <v>74</v>
      </c>
      <c r="B2162" s="230">
        <v>1040299000</v>
      </c>
      <c r="C2162" s="232" t="s">
        <v>1146</v>
      </c>
      <c r="D2162" s="304"/>
      <c r="E2162" s="305" t="s">
        <v>1517</v>
      </c>
      <c r="F2162" s="306" t="s">
        <v>1518</v>
      </c>
      <c r="G2162" s="222" t="str">
        <f t="shared" si="33"/>
        <v>Bleaching Liquid, Original, 1 gal</v>
      </c>
      <c r="H2162" s="236"/>
      <c r="I2162" s="273">
        <v>500</v>
      </c>
      <c r="J2162" s="274" t="s">
        <v>818</v>
      </c>
      <c r="K2162" s="308">
        <v>195</v>
      </c>
      <c r="L2162" s="256">
        <f>Table260616263656667686970717273747577787980818283757_34[[#This Row],[unit Price]]*Table260616263656667686970717273747577787980818283757_34[[#This Row],[TOTAL QUANTITY
(2021 Proposal)]]</f>
        <v>97500</v>
      </c>
      <c r="M2162" s="276">
        <v>125</v>
      </c>
      <c r="N2162" s="277">
        <v>24375</v>
      </c>
      <c r="O2162" s="278">
        <v>125</v>
      </c>
      <c r="P2162" s="279"/>
      <c r="Q2162" s="297">
        <v>125</v>
      </c>
      <c r="R2162" s="277"/>
      <c r="S2162" s="278">
        <v>125</v>
      </c>
      <c r="T2162" s="298"/>
      <c r="U2162" s="299"/>
      <c r="V2162" s="300"/>
    </row>
    <row r="2163" spans="1:22">
      <c r="A2163" s="216" t="s">
        <v>339</v>
      </c>
      <c r="B2163" s="312">
        <v>1040299000</v>
      </c>
      <c r="C2163" s="229" t="s">
        <v>1146</v>
      </c>
      <c r="D2163" s="219"/>
      <c r="E2163" s="220" t="s">
        <v>1517</v>
      </c>
      <c r="F2163" s="221" t="s">
        <v>1519</v>
      </c>
      <c r="G2163" s="222" t="str">
        <f t="shared" si="33"/>
        <v>Bleaching Liquid, Original, 1 L</v>
      </c>
      <c r="H2163" s="223"/>
      <c r="I2163" s="253">
        <v>12</v>
      </c>
      <c r="J2163" s="254" t="s">
        <v>91</v>
      </c>
      <c r="K2163" s="311">
        <v>65</v>
      </c>
      <c r="L2163" s="256">
        <f>Table260616263656667686970717273747577787980818283757_34[[#This Row],[unit Price]]*Table260616263656667686970717273747577787980818283757_34[[#This Row],[TOTAL QUANTITY
(2021 Proposal)]]</f>
        <v>780</v>
      </c>
      <c r="M2163" s="257">
        <v>6</v>
      </c>
      <c r="N2163" s="258">
        <v>390</v>
      </c>
      <c r="O2163" s="259"/>
      <c r="P2163" s="260"/>
      <c r="Q2163" s="288">
        <v>6</v>
      </c>
      <c r="R2163" s="258"/>
      <c r="S2163" s="259"/>
      <c r="T2163" s="289"/>
      <c r="U2163" s="290"/>
      <c r="V2163" s="291"/>
    </row>
    <row r="2164" spans="1:22">
      <c r="A2164" s="216" t="s">
        <v>73</v>
      </c>
      <c r="B2164" s="312">
        <v>1040299000</v>
      </c>
      <c r="C2164" s="229" t="s">
        <v>1146</v>
      </c>
      <c r="D2164" s="219"/>
      <c r="E2164" s="220" t="s">
        <v>1517</v>
      </c>
      <c r="F2164" s="221" t="s">
        <v>1519</v>
      </c>
      <c r="G2164" s="222" t="str">
        <f t="shared" si="33"/>
        <v>Bleaching Liquid, Original, 1 L</v>
      </c>
      <c r="H2164" s="223"/>
      <c r="I2164" s="253">
        <v>4</v>
      </c>
      <c r="J2164" s="254" t="s">
        <v>91</v>
      </c>
      <c r="K2164" s="255">
        <v>65</v>
      </c>
      <c r="L2164" s="256">
        <f>Table260616263656667686970717273747577787980818283757_34[[#This Row],[unit Price]]*Table260616263656667686970717273747577787980818283757_34[[#This Row],[TOTAL QUANTITY
(2021 Proposal)]]</f>
        <v>260</v>
      </c>
      <c r="M2164" s="257">
        <v>1</v>
      </c>
      <c r="N2164" s="258">
        <v>65</v>
      </c>
      <c r="O2164" s="259">
        <v>1</v>
      </c>
      <c r="P2164" s="260"/>
      <c r="Q2164" s="288">
        <v>1</v>
      </c>
      <c r="R2164" s="258"/>
      <c r="S2164" s="259">
        <v>1</v>
      </c>
      <c r="T2164" s="289"/>
      <c r="U2164" s="290"/>
      <c r="V2164" s="291"/>
    </row>
    <row r="2165" spans="1:22">
      <c r="A2165" s="216" t="s">
        <v>64</v>
      </c>
      <c r="B2165" s="312">
        <v>1040299000</v>
      </c>
      <c r="C2165" s="229" t="s">
        <v>1146</v>
      </c>
      <c r="D2165" s="219"/>
      <c r="E2165" s="220" t="s">
        <v>1517</v>
      </c>
      <c r="F2165" s="221" t="s">
        <v>1520</v>
      </c>
      <c r="G2165" s="222" t="str">
        <f t="shared" si="33"/>
        <v>Bleaching Liquid, Original, 1/2 gal (1892ml)</v>
      </c>
      <c r="H2165" s="223"/>
      <c r="I2165" s="253">
        <v>12</v>
      </c>
      <c r="J2165" s="254" t="s">
        <v>818</v>
      </c>
      <c r="K2165" s="311">
        <v>120</v>
      </c>
      <c r="L2165" s="256">
        <f>Table260616263656667686970717273747577787980818283757_34[[#This Row],[unit Price]]*Table260616263656667686970717273747577787980818283757_34[[#This Row],[TOTAL QUANTITY
(2021 Proposal)]]</f>
        <v>1440</v>
      </c>
      <c r="M2165" s="257">
        <v>3</v>
      </c>
      <c r="N2165" s="258">
        <v>360</v>
      </c>
      <c r="O2165" s="259">
        <v>3</v>
      </c>
      <c r="P2165" s="260"/>
      <c r="Q2165" s="288">
        <v>3</v>
      </c>
      <c r="R2165" s="258"/>
      <c r="S2165" s="259">
        <v>3</v>
      </c>
      <c r="T2165" s="289"/>
      <c r="U2165" s="290"/>
      <c r="V2165" s="291"/>
    </row>
    <row r="2166" spans="1:22">
      <c r="A2166" s="216" t="s">
        <v>1244</v>
      </c>
      <c r="B2166" s="312">
        <v>1040299000</v>
      </c>
      <c r="C2166" s="229" t="s">
        <v>1146</v>
      </c>
      <c r="D2166" s="219"/>
      <c r="E2166" s="220" t="s">
        <v>1521</v>
      </c>
      <c r="F2166" s="221" t="s">
        <v>1522</v>
      </c>
      <c r="G2166" s="222" t="str">
        <f t="shared" si="33"/>
        <v>Boot, Rain Boots</v>
      </c>
      <c r="H2166" s="223"/>
      <c r="I2166" s="253">
        <v>4</v>
      </c>
      <c r="J2166" s="254" t="s">
        <v>1512</v>
      </c>
      <c r="K2166" s="255">
        <v>350</v>
      </c>
      <c r="L2166" s="256">
        <f>Table260616263656667686970717273747577787980818283757_34[[#This Row],[unit Price]]*Table260616263656667686970717273747577787980818283757_34[[#This Row],[TOTAL QUANTITY
(2021 Proposal)]]</f>
        <v>1400</v>
      </c>
      <c r="M2166" s="257">
        <v>4</v>
      </c>
      <c r="N2166" s="258">
        <v>1400</v>
      </c>
      <c r="O2166" s="259"/>
      <c r="P2166" s="260"/>
      <c r="Q2166" s="288"/>
      <c r="R2166" s="258"/>
      <c r="S2166" s="259"/>
      <c r="T2166" s="289"/>
      <c r="U2166" s="290"/>
      <c r="V2166" s="291"/>
    </row>
    <row r="2167" spans="1:22">
      <c r="A2167" s="216" t="s">
        <v>64</v>
      </c>
      <c r="B2167" s="312">
        <v>1040299000</v>
      </c>
      <c r="C2167" s="229" t="s">
        <v>1146</v>
      </c>
      <c r="D2167" s="219"/>
      <c r="E2167" s="220" t="s">
        <v>1523</v>
      </c>
      <c r="F2167" s="221" t="s">
        <v>1524</v>
      </c>
      <c r="G2167" s="222" t="str">
        <f t="shared" si="33"/>
        <v>Broom, Broom Stick (tingting)</v>
      </c>
      <c r="H2167" s="223"/>
      <c r="I2167" s="253">
        <v>4</v>
      </c>
      <c r="J2167" s="254" t="s">
        <v>44</v>
      </c>
      <c r="K2167" s="311">
        <v>15</v>
      </c>
      <c r="L2167" s="256">
        <f>Table260616263656667686970717273747577787980818283757_34[[#This Row],[unit Price]]*Table260616263656667686970717273747577787980818283757_34[[#This Row],[TOTAL QUANTITY
(2021 Proposal)]]</f>
        <v>60</v>
      </c>
      <c r="M2167" s="257">
        <v>1</v>
      </c>
      <c r="N2167" s="258">
        <v>15</v>
      </c>
      <c r="O2167" s="259">
        <v>1</v>
      </c>
      <c r="P2167" s="260"/>
      <c r="Q2167" s="288">
        <v>1</v>
      </c>
      <c r="R2167" s="258"/>
      <c r="S2167" s="259">
        <v>1</v>
      </c>
      <c r="T2167" s="289"/>
      <c r="U2167" s="290"/>
      <c r="V2167" s="291"/>
    </row>
    <row r="2168" spans="1:22">
      <c r="A2168" s="216" t="s">
        <v>938</v>
      </c>
      <c r="B2168" s="312">
        <v>1040299000</v>
      </c>
      <c r="C2168" s="229" t="s">
        <v>1146</v>
      </c>
      <c r="D2168" s="219"/>
      <c r="E2168" s="220" t="s">
        <v>1523</v>
      </c>
      <c r="F2168" s="221" t="s">
        <v>1524</v>
      </c>
      <c r="G2168" s="222" t="str">
        <f t="shared" si="33"/>
        <v>Broom, Broom Stick (tingting)</v>
      </c>
      <c r="H2168" s="223"/>
      <c r="I2168" s="253">
        <v>64</v>
      </c>
      <c r="J2168" s="254" t="s">
        <v>44</v>
      </c>
      <c r="K2168" s="255">
        <v>15</v>
      </c>
      <c r="L2168" s="256">
        <f>Table260616263656667686970717273747577787980818283757_34[[#This Row],[unit Price]]*Table260616263656667686970717273747577787980818283757_34[[#This Row],[TOTAL QUANTITY
(2021 Proposal)]]</f>
        <v>960</v>
      </c>
      <c r="M2168" s="257">
        <v>20</v>
      </c>
      <c r="N2168" s="258">
        <v>300</v>
      </c>
      <c r="O2168" s="259">
        <v>20</v>
      </c>
      <c r="P2168" s="260"/>
      <c r="Q2168" s="288">
        <v>12</v>
      </c>
      <c r="R2168" s="258"/>
      <c r="S2168" s="259">
        <v>12</v>
      </c>
      <c r="T2168" s="289"/>
      <c r="U2168" s="290"/>
      <c r="V2168" s="291"/>
    </row>
    <row r="2169" spans="1:22">
      <c r="A2169" s="216" t="s">
        <v>68</v>
      </c>
      <c r="B2169" s="312">
        <v>1040299000</v>
      </c>
      <c r="C2169" s="229" t="s">
        <v>1146</v>
      </c>
      <c r="D2169" s="219"/>
      <c r="E2169" s="220" t="s">
        <v>1523</v>
      </c>
      <c r="F2169" s="221" t="s">
        <v>1524</v>
      </c>
      <c r="G2169" s="222" t="str">
        <f t="shared" si="33"/>
        <v>Broom, Broom Stick (tingting)</v>
      </c>
      <c r="H2169" s="223"/>
      <c r="I2169" s="253">
        <v>2</v>
      </c>
      <c r="J2169" s="254" t="s">
        <v>44</v>
      </c>
      <c r="K2169" s="255">
        <v>15</v>
      </c>
      <c r="L2169" s="256">
        <f>Table260616263656667686970717273747577787980818283757_34[[#This Row],[unit Price]]*Table260616263656667686970717273747577787980818283757_34[[#This Row],[TOTAL QUANTITY
(2021 Proposal)]]</f>
        <v>30</v>
      </c>
      <c r="M2169" s="257">
        <v>1</v>
      </c>
      <c r="N2169" s="258">
        <v>15</v>
      </c>
      <c r="O2169" s="259"/>
      <c r="P2169" s="260"/>
      <c r="Q2169" s="288">
        <v>1</v>
      </c>
      <c r="R2169" s="258"/>
      <c r="S2169" s="259"/>
      <c r="T2169" s="289"/>
      <c r="U2169" s="290"/>
      <c r="V2169" s="291"/>
    </row>
    <row r="2170" spans="1:22">
      <c r="A2170" s="216" t="s">
        <v>73</v>
      </c>
      <c r="B2170" s="312">
        <v>1040299000</v>
      </c>
      <c r="C2170" s="229" t="s">
        <v>1146</v>
      </c>
      <c r="D2170" s="219"/>
      <c r="E2170" s="220" t="s">
        <v>1523</v>
      </c>
      <c r="F2170" s="221" t="s">
        <v>1524</v>
      </c>
      <c r="G2170" s="222" t="str">
        <f t="shared" si="33"/>
        <v>Broom, Broom Stick (tingting)</v>
      </c>
      <c r="H2170" s="223"/>
      <c r="I2170" s="253">
        <v>1</v>
      </c>
      <c r="J2170" s="254" t="s">
        <v>44</v>
      </c>
      <c r="K2170" s="255">
        <v>15</v>
      </c>
      <c r="L2170" s="256">
        <f>Table260616263656667686970717273747577787980818283757_34[[#This Row],[unit Price]]*Table260616263656667686970717273747577787980818283757_34[[#This Row],[TOTAL QUANTITY
(2021 Proposal)]]</f>
        <v>15</v>
      </c>
      <c r="M2170" s="257">
        <v>1</v>
      </c>
      <c r="N2170" s="258">
        <v>15</v>
      </c>
      <c r="O2170" s="259"/>
      <c r="P2170" s="260"/>
      <c r="Q2170" s="288"/>
      <c r="R2170" s="258"/>
      <c r="S2170" s="259"/>
      <c r="T2170" s="289"/>
      <c r="U2170" s="290"/>
      <c r="V2170" s="291"/>
    </row>
    <row r="2171" spans="1:22">
      <c r="A2171" s="231" t="s">
        <v>74</v>
      </c>
      <c r="B2171" s="230">
        <v>1040299000</v>
      </c>
      <c r="C2171" s="232" t="s">
        <v>1146</v>
      </c>
      <c r="D2171" s="304"/>
      <c r="E2171" s="305" t="s">
        <v>1523</v>
      </c>
      <c r="F2171" s="306" t="s">
        <v>1524</v>
      </c>
      <c r="G2171" s="222" t="str">
        <f t="shared" si="33"/>
        <v>Broom, Broom Stick (tingting)</v>
      </c>
      <c r="H2171" s="236"/>
      <c r="I2171" s="273">
        <v>10</v>
      </c>
      <c r="J2171" s="274" t="s">
        <v>44</v>
      </c>
      <c r="K2171" s="308">
        <v>15</v>
      </c>
      <c r="L2171" s="256">
        <f>Table260616263656667686970717273747577787980818283757_34[[#This Row],[unit Price]]*Table260616263656667686970717273747577787980818283757_34[[#This Row],[TOTAL QUANTITY
(2021 Proposal)]]</f>
        <v>150</v>
      </c>
      <c r="M2171" s="276">
        <v>3</v>
      </c>
      <c r="N2171" s="277">
        <v>45</v>
      </c>
      <c r="O2171" s="278">
        <v>3</v>
      </c>
      <c r="P2171" s="279"/>
      <c r="Q2171" s="297">
        <v>4</v>
      </c>
      <c r="R2171" s="277"/>
      <c r="S2171" s="278"/>
      <c r="T2171" s="298"/>
      <c r="U2171" s="299"/>
      <c r="V2171" s="300"/>
    </row>
    <row r="2172" spans="1:22">
      <c r="A2172" s="216" t="s">
        <v>50</v>
      </c>
      <c r="B2172" s="312">
        <v>1040299000</v>
      </c>
      <c r="C2172" s="229" t="s">
        <v>1146</v>
      </c>
      <c r="D2172" s="219"/>
      <c r="E2172" s="220" t="s">
        <v>1523</v>
      </c>
      <c r="F2172" s="221" t="s">
        <v>1525</v>
      </c>
      <c r="G2172" s="222" t="str">
        <f t="shared" si="33"/>
        <v>Broom, Soft Broom (tambo)</v>
      </c>
      <c r="H2172" s="223"/>
      <c r="I2172" s="253">
        <v>2</v>
      </c>
      <c r="J2172" s="254" t="s">
        <v>44</v>
      </c>
      <c r="K2172" s="255">
        <v>150</v>
      </c>
      <c r="L2172" s="256">
        <f>Table260616263656667686970717273747577787980818283757_34[[#This Row],[unit Price]]*Table260616263656667686970717273747577787980818283757_34[[#This Row],[TOTAL QUANTITY
(2021 Proposal)]]</f>
        <v>300</v>
      </c>
      <c r="M2172" s="257">
        <v>2</v>
      </c>
      <c r="N2172" s="258">
        <v>300</v>
      </c>
      <c r="O2172" s="259"/>
      <c r="P2172" s="260"/>
      <c r="Q2172" s="288"/>
      <c r="R2172" s="258"/>
      <c r="S2172" s="259"/>
      <c r="T2172" s="289"/>
      <c r="U2172" s="290"/>
      <c r="V2172" s="291"/>
    </row>
    <row r="2173" spans="1:22">
      <c r="A2173" s="216" t="s">
        <v>57</v>
      </c>
      <c r="B2173" s="312">
        <v>1040299000</v>
      </c>
      <c r="C2173" s="229" t="s">
        <v>1146</v>
      </c>
      <c r="D2173" s="219"/>
      <c r="E2173" s="220" t="s">
        <v>1523</v>
      </c>
      <c r="F2173" s="221" t="s">
        <v>1525</v>
      </c>
      <c r="G2173" s="222" t="str">
        <f t="shared" si="33"/>
        <v>Broom, Soft Broom (tambo)</v>
      </c>
      <c r="H2173" s="223">
        <v>0</v>
      </c>
      <c r="I2173" s="253">
        <v>2</v>
      </c>
      <c r="J2173" s="254" t="s">
        <v>44</v>
      </c>
      <c r="K2173" s="255">
        <v>150</v>
      </c>
      <c r="L2173" s="256">
        <f>Table260616263656667686970717273747577787980818283757_34[[#This Row],[unit Price]]*Table260616263656667686970717273747577787980818283757_34[[#This Row],[TOTAL QUANTITY
(2021 Proposal)]]</f>
        <v>300</v>
      </c>
      <c r="M2173" s="257">
        <v>1</v>
      </c>
      <c r="N2173" s="258">
        <v>150</v>
      </c>
      <c r="O2173" s="259"/>
      <c r="P2173" s="260"/>
      <c r="Q2173" s="288">
        <v>1</v>
      </c>
      <c r="R2173" s="258"/>
      <c r="S2173" s="259"/>
      <c r="T2173" s="289"/>
      <c r="U2173" s="290"/>
      <c r="V2173" s="291"/>
    </row>
    <row r="2174" spans="1:22">
      <c r="A2174" s="216" t="s">
        <v>63</v>
      </c>
      <c r="B2174" s="312">
        <v>1040299000</v>
      </c>
      <c r="C2174" s="229" t="s">
        <v>1146</v>
      </c>
      <c r="D2174" s="224"/>
      <c r="E2174" s="220" t="s">
        <v>1523</v>
      </c>
      <c r="F2174" s="221" t="s">
        <v>1525</v>
      </c>
      <c r="G2174" s="222" t="str">
        <f t="shared" si="33"/>
        <v>Broom, Soft Broom (tambo)</v>
      </c>
      <c r="H2174" s="227"/>
      <c r="I2174" s="268">
        <v>10</v>
      </c>
      <c r="J2174" s="269" t="s">
        <v>44</v>
      </c>
      <c r="K2174" s="318">
        <v>150</v>
      </c>
      <c r="L2174" s="256">
        <f>Table260616263656667686970717273747577787980818283757_34[[#This Row],[unit Price]]*Table260616263656667686970717273747577787980818283757_34[[#This Row],[TOTAL QUANTITY
(2021 Proposal)]]</f>
        <v>1500</v>
      </c>
      <c r="M2174" s="271">
        <v>3</v>
      </c>
      <c r="N2174" s="258">
        <v>450</v>
      </c>
      <c r="O2174" s="272">
        <v>2</v>
      </c>
      <c r="P2174" s="260"/>
      <c r="Q2174" s="296">
        <v>3</v>
      </c>
      <c r="R2174" s="258"/>
      <c r="S2174" s="272">
        <v>2</v>
      </c>
      <c r="T2174" s="289"/>
      <c r="U2174" s="290"/>
      <c r="V2174" s="291"/>
    </row>
    <row r="2175" spans="1:22">
      <c r="A2175" s="216" t="s">
        <v>64</v>
      </c>
      <c r="B2175" s="312">
        <v>1040299000</v>
      </c>
      <c r="C2175" s="229" t="s">
        <v>1146</v>
      </c>
      <c r="D2175" s="219"/>
      <c r="E2175" s="220" t="s">
        <v>1523</v>
      </c>
      <c r="F2175" s="221" t="s">
        <v>1525</v>
      </c>
      <c r="G2175" s="222" t="str">
        <f t="shared" si="33"/>
        <v>Broom, Soft Broom (tambo)</v>
      </c>
      <c r="H2175" s="223"/>
      <c r="I2175" s="253">
        <v>4</v>
      </c>
      <c r="J2175" s="254" t="s">
        <v>44</v>
      </c>
      <c r="K2175" s="311">
        <v>150</v>
      </c>
      <c r="L2175" s="256">
        <f>Table260616263656667686970717273747577787980818283757_34[[#This Row],[unit Price]]*Table260616263656667686970717273747577787980818283757_34[[#This Row],[TOTAL QUANTITY
(2021 Proposal)]]</f>
        <v>600</v>
      </c>
      <c r="M2175" s="257">
        <v>1</v>
      </c>
      <c r="N2175" s="258">
        <v>150</v>
      </c>
      <c r="O2175" s="259">
        <v>1</v>
      </c>
      <c r="P2175" s="260"/>
      <c r="Q2175" s="288">
        <v>1</v>
      </c>
      <c r="R2175" s="258"/>
      <c r="S2175" s="259">
        <v>1</v>
      </c>
      <c r="T2175" s="289"/>
      <c r="U2175" s="290"/>
      <c r="V2175" s="291"/>
    </row>
    <row r="2176" spans="1:22">
      <c r="A2176" s="216" t="s">
        <v>68</v>
      </c>
      <c r="B2176" s="312">
        <v>1040299000</v>
      </c>
      <c r="C2176" s="229" t="s">
        <v>1146</v>
      </c>
      <c r="D2176" s="219"/>
      <c r="E2176" s="220" t="s">
        <v>1523</v>
      </c>
      <c r="F2176" s="221" t="s">
        <v>1525</v>
      </c>
      <c r="G2176" s="222" t="str">
        <f t="shared" si="33"/>
        <v>Broom, Soft Broom (tambo)</v>
      </c>
      <c r="H2176" s="223"/>
      <c r="I2176" s="253">
        <v>4</v>
      </c>
      <c r="J2176" s="254" t="s">
        <v>44</v>
      </c>
      <c r="K2176" s="255">
        <v>150</v>
      </c>
      <c r="L2176" s="256">
        <f>Table260616263656667686970717273747577787980818283757_34[[#This Row],[unit Price]]*Table260616263656667686970717273747577787980818283757_34[[#This Row],[TOTAL QUANTITY
(2021 Proposal)]]</f>
        <v>600</v>
      </c>
      <c r="M2176" s="257">
        <v>1</v>
      </c>
      <c r="N2176" s="258">
        <v>150</v>
      </c>
      <c r="O2176" s="259">
        <v>1</v>
      </c>
      <c r="P2176" s="260"/>
      <c r="Q2176" s="288">
        <v>1</v>
      </c>
      <c r="R2176" s="258"/>
      <c r="S2176" s="259">
        <v>1</v>
      </c>
      <c r="T2176" s="289"/>
      <c r="U2176" s="290"/>
      <c r="V2176" s="291"/>
    </row>
    <row r="2177" spans="1:22">
      <c r="A2177" s="216" t="s">
        <v>71</v>
      </c>
      <c r="B2177" s="312">
        <v>1040299000</v>
      </c>
      <c r="C2177" s="229" t="s">
        <v>1146</v>
      </c>
      <c r="D2177" s="219"/>
      <c r="E2177" s="220" t="s">
        <v>1523</v>
      </c>
      <c r="F2177" s="221" t="s">
        <v>1525</v>
      </c>
      <c r="G2177" s="222" t="str">
        <f t="shared" si="33"/>
        <v>Broom, Soft Broom (tambo)</v>
      </c>
      <c r="H2177" s="223"/>
      <c r="I2177" s="253">
        <v>2</v>
      </c>
      <c r="J2177" s="254" t="s">
        <v>44</v>
      </c>
      <c r="K2177" s="255">
        <v>150</v>
      </c>
      <c r="L2177" s="256">
        <f>Table260616263656667686970717273747577787980818283757_34[[#This Row],[unit Price]]*Table260616263656667686970717273747577787980818283757_34[[#This Row],[TOTAL QUANTITY
(2021 Proposal)]]</f>
        <v>300</v>
      </c>
      <c r="M2177" s="257">
        <v>1</v>
      </c>
      <c r="N2177" s="258">
        <v>150</v>
      </c>
      <c r="O2177" s="259"/>
      <c r="P2177" s="260"/>
      <c r="Q2177" s="288">
        <v>1</v>
      </c>
      <c r="R2177" s="258"/>
      <c r="S2177" s="259"/>
      <c r="T2177" s="289"/>
      <c r="U2177" s="290"/>
      <c r="V2177" s="291"/>
    </row>
    <row r="2178" spans="1:22">
      <c r="A2178" s="216" t="s">
        <v>73</v>
      </c>
      <c r="B2178" s="312">
        <v>1040299000</v>
      </c>
      <c r="C2178" s="229" t="s">
        <v>1146</v>
      </c>
      <c r="D2178" s="219"/>
      <c r="E2178" s="220" t="s">
        <v>1523</v>
      </c>
      <c r="F2178" s="221" t="s">
        <v>1525</v>
      </c>
      <c r="G2178" s="222" t="str">
        <f t="shared" si="33"/>
        <v>Broom, Soft Broom (tambo)</v>
      </c>
      <c r="H2178" s="223"/>
      <c r="I2178" s="253">
        <v>1</v>
      </c>
      <c r="J2178" s="254" t="s">
        <v>44</v>
      </c>
      <c r="K2178" s="255">
        <v>150</v>
      </c>
      <c r="L2178" s="256">
        <f>Table260616263656667686970717273747577787980818283757_34[[#This Row],[unit Price]]*Table260616263656667686970717273747577787980818283757_34[[#This Row],[TOTAL QUANTITY
(2021 Proposal)]]</f>
        <v>150</v>
      </c>
      <c r="M2178" s="257">
        <v>1</v>
      </c>
      <c r="N2178" s="258">
        <v>150</v>
      </c>
      <c r="O2178" s="259"/>
      <c r="P2178" s="260"/>
      <c r="Q2178" s="288"/>
      <c r="R2178" s="258"/>
      <c r="S2178" s="259"/>
      <c r="T2178" s="289"/>
      <c r="U2178" s="290"/>
      <c r="V2178" s="291"/>
    </row>
    <row r="2179" spans="1:22">
      <c r="A2179" s="216" t="s">
        <v>63</v>
      </c>
      <c r="B2179" s="312">
        <v>1040299000</v>
      </c>
      <c r="C2179" s="229" t="s">
        <v>1146</v>
      </c>
      <c r="D2179" s="224"/>
      <c r="E2179" s="220" t="s">
        <v>1526</v>
      </c>
      <c r="F2179" s="221" t="s">
        <v>1527</v>
      </c>
      <c r="G2179" s="222" t="str">
        <f t="shared" si="33"/>
        <v>Brush, Toilet Brush</v>
      </c>
      <c r="H2179" s="227"/>
      <c r="I2179" s="268">
        <v>8</v>
      </c>
      <c r="J2179" s="269" t="s">
        <v>44</v>
      </c>
      <c r="K2179" s="318">
        <v>50</v>
      </c>
      <c r="L2179" s="256">
        <f>Table260616263656667686970717273747577787980818283757_34[[#This Row],[unit Price]]*Table260616263656667686970717273747577787980818283757_34[[#This Row],[TOTAL QUANTITY
(2021 Proposal)]]</f>
        <v>400</v>
      </c>
      <c r="M2179" s="271">
        <v>8</v>
      </c>
      <c r="N2179" s="258">
        <v>400</v>
      </c>
      <c r="O2179" s="272"/>
      <c r="P2179" s="260"/>
      <c r="Q2179" s="296"/>
      <c r="R2179" s="258"/>
      <c r="S2179" s="272"/>
      <c r="T2179" s="289"/>
      <c r="U2179" s="290"/>
      <c r="V2179" s="291"/>
    </row>
    <row r="2180" spans="1:22">
      <c r="A2180" s="216" t="s">
        <v>73</v>
      </c>
      <c r="B2180" s="312">
        <v>1040299000</v>
      </c>
      <c r="C2180" s="229" t="s">
        <v>1146</v>
      </c>
      <c r="D2180" s="219"/>
      <c r="E2180" s="220" t="s">
        <v>1526</v>
      </c>
      <c r="F2180" s="221" t="s">
        <v>1527</v>
      </c>
      <c r="G2180" s="222" t="str">
        <f t="shared" si="33"/>
        <v>Brush, Toilet Brush</v>
      </c>
      <c r="H2180" s="223"/>
      <c r="I2180" s="253">
        <v>1</v>
      </c>
      <c r="J2180" s="254" t="s">
        <v>44</v>
      </c>
      <c r="K2180" s="255">
        <v>50</v>
      </c>
      <c r="L2180" s="256">
        <f>Table260616263656667686970717273747577787980818283757_34[[#This Row],[unit Price]]*Table260616263656667686970717273747577787980818283757_34[[#This Row],[TOTAL QUANTITY
(2021 Proposal)]]</f>
        <v>50</v>
      </c>
      <c r="M2180" s="257">
        <v>1</v>
      </c>
      <c r="N2180" s="258">
        <v>50</v>
      </c>
      <c r="O2180" s="259"/>
      <c r="P2180" s="260"/>
      <c r="Q2180" s="288"/>
      <c r="R2180" s="258"/>
      <c r="S2180" s="259"/>
      <c r="T2180" s="289"/>
      <c r="U2180" s="290"/>
      <c r="V2180" s="291"/>
    </row>
    <row r="2181" spans="1:22" ht="24">
      <c r="A2181" s="216" t="s">
        <v>533</v>
      </c>
      <c r="B2181" s="312">
        <v>1040299000</v>
      </c>
      <c r="C2181" s="229" t="s">
        <v>1146</v>
      </c>
      <c r="D2181" s="219"/>
      <c r="E2181" s="220" t="s">
        <v>1528</v>
      </c>
      <c r="F2181" s="221" t="s">
        <v>1529</v>
      </c>
      <c r="G2181" s="222" t="str">
        <f t="shared" si="33"/>
        <v>Bulb, 2U or 3U compact flourescent, daylight, BRANDED, 13-15 watts</v>
      </c>
      <c r="H2181" s="223"/>
      <c r="I2181" s="253">
        <v>4</v>
      </c>
      <c r="J2181" s="254" t="s">
        <v>44</v>
      </c>
      <c r="K2181" s="255">
        <v>150</v>
      </c>
      <c r="L2181" s="256">
        <f>Table260616263656667686970717273747577787980818283757_34[[#This Row],[unit Price]]*Table260616263656667686970717273747577787980818283757_34[[#This Row],[TOTAL QUANTITY
(2021 Proposal)]]</f>
        <v>600</v>
      </c>
      <c r="M2181" s="257"/>
      <c r="N2181" s="258" t="s">
        <v>55</v>
      </c>
      <c r="O2181" s="259"/>
      <c r="P2181" s="260"/>
      <c r="Q2181" s="288">
        <v>4</v>
      </c>
      <c r="R2181" s="258"/>
      <c r="S2181" s="259"/>
      <c r="T2181" s="289"/>
      <c r="U2181" s="290"/>
      <c r="V2181" s="291"/>
    </row>
    <row r="2182" spans="1:22" ht="24">
      <c r="A2182" s="216" t="s">
        <v>65</v>
      </c>
      <c r="B2182" s="312">
        <v>1040299000</v>
      </c>
      <c r="C2182" s="229" t="s">
        <v>1146</v>
      </c>
      <c r="D2182" s="219"/>
      <c r="E2182" s="220" t="s">
        <v>1528</v>
      </c>
      <c r="F2182" s="221" t="s">
        <v>1529</v>
      </c>
      <c r="G2182" s="222" t="str">
        <f t="shared" si="33"/>
        <v>Bulb, 2U or 3U compact flourescent, daylight, BRANDED, 13-15 watts</v>
      </c>
      <c r="H2182" s="223"/>
      <c r="I2182" s="253">
        <v>1000</v>
      </c>
      <c r="J2182" s="254" t="s">
        <v>576</v>
      </c>
      <c r="K2182" s="255">
        <v>150</v>
      </c>
      <c r="L2182" s="256">
        <f>Table260616263656667686970717273747577787980818283757_34[[#This Row],[unit Price]]*Table260616263656667686970717273747577787980818283757_34[[#This Row],[TOTAL QUANTITY
(2021 Proposal)]]</f>
        <v>150000</v>
      </c>
      <c r="M2182" s="257">
        <v>200</v>
      </c>
      <c r="N2182" s="258">
        <v>29800</v>
      </c>
      <c r="O2182" s="259">
        <v>200</v>
      </c>
      <c r="P2182" s="260"/>
      <c r="Q2182" s="288">
        <v>100</v>
      </c>
      <c r="R2182" s="258"/>
      <c r="S2182" s="259"/>
      <c r="T2182" s="289"/>
      <c r="U2182" s="290"/>
      <c r="V2182" s="291"/>
    </row>
    <row r="2183" spans="1:22">
      <c r="A2183" s="216" t="s">
        <v>66</v>
      </c>
      <c r="B2183" s="312">
        <v>1040299000</v>
      </c>
      <c r="C2183" s="229" t="s">
        <v>1146</v>
      </c>
      <c r="D2183" s="219"/>
      <c r="E2183" s="220" t="s">
        <v>1530</v>
      </c>
      <c r="F2183" s="221" t="s">
        <v>55</v>
      </c>
      <c r="G2183" s="222" t="str">
        <f t="shared" si="33"/>
        <v xml:space="preserve">Calendar, </v>
      </c>
      <c r="H2183" s="223"/>
      <c r="I2183" s="253">
        <v>100</v>
      </c>
      <c r="J2183" s="254" t="s">
        <v>44</v>
      </c>
      <c r="K2183" s="255">
        <v>200</v>
      </c>
      <c r="L2183" s="256">
        <f>Table260616263656667686970717273747577787980818283757_34[[#This Row],[unit Price]]*Table260616263656667686970717273747577787980818283757_34[[#This Row],[TOTAL QUANTITY
(2021 Proposal)]]</f>
        <v>20000</v>
      </c>
      <c r="M2183" s="257"/>
      <c r="N2183" s="258" t="s">
        <v>55</v>
      </c>
      <c r="O2183" s="259"/>
      <c r="P2183" s="260"/>
      <c r="Q2183" s="288">
        <v>100</v>
      </c>
      <c r="R2183" s="258"/>
      <c r="S2183" s="259"/>
      <c r="T2183" s="289"/>
      <c r="U2183" s="290"/>
      <c r="V2183" s="291"/>
    </row>
    <row r="2184" spans="1:22">
      <c r="A2184" s="216" t="s">
        <v>64</v>
      </c>
      <c r="B2184" s="312">
        <v>1040299000</v>
      </c>
      <c r="C2184" s="229" t="s">
        <v>1146</v>
      </c>
      <c r="D2184" s="219"/>
      <c r="E2184" s="220" t="s">
        <v>1531</v>
      </c>
      <c r="F2184" s="221" t="s">
        <v>1531</v>
      </c>
      <c r="G2184" s="222" t="str">
        <f t="shared" si="33"/>
        <v>Cling Wrap, Cling Wrap</v>
      </c>
      <c r="H2184" s="223"/>
      <c r="I2184" s="253">
        <v>50</v>
      </c>
      <c r="J2184" s="254" t="s">
        <v>1410</v>
      </c>
      <c r="K2184" s="311">
        <v>1200</v>
      </c>
      <c r="L2184" s="256">
        <f>Table260616263656667686970717273747577787980818283757_34[[#This Row],[unit Price]]*Table260616263656667686970717273747577787980818283757_34[[#This Row],[TOTAL QUANTITY
(2021 Proposal)]]</f>
        <v>60000</v>
      </c>
      <c r="M2184" s="257">
        <v>15</v>
      </c>
      <c r="N2184" s="258">
        <v>18000</v>
      </c>
      <c r="O2184" s="259">
        <v>15</v>
      </c>
      <c r="P2184" s="260"/>
      <c r="Q2184" s="288">
        <v>15</v>
      </c>
      <c r="R2184" s="258"/>
      <c r="S2184" s="259">
        <v>5</v>
      </c>
      <c r="T2184" s="289"/>
      <c r="U2184" s="290"/>
      <c r="V2184" s="291"/>
    </row>
    <row r="2185" spans="1:22">
      <c r="A2185" s="216" t="s">
        <v>339</v>
      </c>
      <c r="B2185" s="312">
        <v>1040299000</v>
      </c>
      <c r="C2185" s="229" t="s">
        <v>1146</v>
      </c>
      <c r="D2185" s="219"/>
      <c r="E2185" s="220" t="s">
        <v>1532</v>
      </c>
      <c r="F2185" s="221" t="s">
        <v>55</v>
      </c>
      <c r="G2185" s="222" t="str">
        <f t="shared" si="33"/>
        <v xml:space="preserve">Cups, Paper, </v>
      </c>
      <c r="H2185" s="223"/>
      <c r="I2185" s="253">
        <v>500</v>
      </c>
      <c r="J2185" s="254" t="s">
        <v>44</v>
      </c>
      <c r="K2185" s="311">
        <v>2</v>
      </c>
      <c r="L2185" s="256">
        <f>Table260616263656667686970717273747577787980818283757_34[[#This Row],[unit Price]]*Table260616263656667686970717273747577787980818283757_34[[#This Row],[TOTAL QUANTITY
(2021 Proposal)]]</f>
        <v>1000</v>
      </c>
      <c r="M2185" s="257">
        <v>250</v>
      </c>
      <c r="N2185" s="258">
        <v>500</v>
      </c>
      <c r="O2185" s="259"/>
      <c r="P2185" s="260"/>
      <c r="Q2185" s="288">
        <v>250</v>
      </c>
      <c r="R2185" s="258"/>
      <c r="S2185" s="259"/>
      <c r="T2185" s="289"/>
      <c r="U2185" s="290"/>
      <c r="V2185" s="291"/>
    </row>
    <row r="2186" spans="1:22">
      <c r="A2186" s="216" t="s">
        <v>64</v>
      </c>
      <c r="B2186" s="312">
        <v>1040299000</v>
      </c>
      <c r="C2186" s="229" t="s">
        <v>1146</v>
      </c>
      <c r="D2186" s="219"/>
      <c r="E2186" s="220" t="s">
        <v>1533</v>
      </c>
      <c r="F2186" s="221" t="s">
        <v>1534</v>
      </c>
      <c r="G2186" s="222" t="str">
        <f t="shared" si="33"/>
        <v>Deodorizer, Albatross</v>
      </c>
      <c r="H2186" s="223"/>
      <c r="I2186" s="253">
        <v>12</v>
      </c>
      <c r="J2186" s="254" t="s">
        <v>576</v>
      </c>
      <c r="K2186" s="311">
        <v>60</v>
      </c>
      <c r="L2186" s="256">
        <f>Table260616263656667686970717273747577787980818283757_34[[#This Row],[unit Price]]*Table260616263656667686970717273747577787980818283757_34[[#This Row],[TOTAL QUANTITY
(2021 Proposal)]]</f>
        <v>720</v>
      </c>
      <c r="M2186" s="257">
        <v>3</v>
      </c>
      <c r="N2186" s="258">
        <v>180</v>
      </c>
      <c r="O2186" s="259">
        <v>3</v>
      </c>
      <c r="P2186" s="260"/>
      <c r="Q2186" s="288">
        <v>3</v>
      </c>
      <c r="R2186" s="258"/>
      <c r="S2186" s="259">
        <v>3</v>
      </c>
      <c r="T2186" s="289"/>
      <c r="U2186" s="290"/>
      <c r="V2186" s="291"/>
    </row>
    <row r="2187" spans="1:22">
      <c r="A2187" s="216" t="s">
        <v>64</v>
      </c>
      <c r="B2187" s="312">
        <v>1040299000</v>
      </c>
      <c r="C2187" s="229" t="s">
        <v>1146</v>
      </c>
      <c r="D2187" s="219"/>
      <c r="E2187" s="220" t="s">
        <v>1535</v>
      </c>
      <c r="F2187" s="221" t="s">
        <v>1536</v>
      </c>
      <c r="G2187" s="222" t="str">
        <f t="shared" si="33"/>
        <v>Detergent bar, detergent bar, 140 gms</v>
      </c>
      <c r="H2187" s="223"/>
      <c r="I2187" s="253">
        <v>12</v>
      </c>
      <c r="J2187" s="254" t="s">
        <v>1537</v>
      </c>
      <c r="K2187" s="311">
        <v>20</v>
      </c>
      <c r="L2187" s="256">
        <f>Table260616263656667686970717273747577787980818283757_34[[#This Row],[unit Price]]*Table260616263656667686970717273747577787980818283757_34[[#This Row],[TOTAL QUANTITY
(2021 Proposal)]]</f>
        <v>240</v>
      </c>
      <c r="M2187" s="257">
        <v>3</v>
      </c>
      <c r="N2187" s="258">
        <v>60</v>
      </c>
      <c r="O2187" s="259">
        <v>3</v>
      </c>
      <c r="P2187" s="260"/>
      <c r="Q2187" s="288">
        <v>3</v>
      </c>
      <c r="R2187" s="258"/>
      <c r="S2187" s="259">
        <v>3</v>
      </c>
      <c r="T2187" s="289"/>
      <c r="U2187" s="290"/>
      <c r="V2187" s="291"/>
    </row>
    <row r="2188" spans="1:22">
      <c r="A2188" s="231" t="s">
        <v>74</v>
      </c>
      <c r="B2188" s="230">
        <v>1040299000</v>
      </c>
      <c r="C2188" s="232" t="s">
        <v>1146</v>
      </c>
      <c r="D2188" s="304"/>
      <c r="E2188" s="305" t="s">
        <v>1535</v>
      </c>
      <c r="F2188" s="306" t="s">
        <v>1536</v>
      </c>
      <c r="G2188" s="222" t="str">
        <f t="shared" ref="G2188:G2251" si="34">CONCATENATE(E2188,", ",F2188,)</f>
        <v>Detergent bar, detergent bar, 140 gms</v>
      </c>
      <c r="H2188" s="236"/>
      <c r="I2188" s="273">
        <v>100</v>
      </c>
      <c r="J2188" s="274" t="s">
        <v>1537</v>
      </c>
      <c r="K2188" s="308">
        <v>20</v>
      </c>
      <c r="L2188" s="256">
        <f>Table260616263656667686970717273747577787980818283757_34[[#This Row],[unit Price]]*Table260616263656667686970717273747577787980818283757_34[[#This Row],[TOTAL QUANTITY
(2021 Proposal)]]</f>
        <v>2000</v>
      </c>
      <c r="M2188" s="276">
        <v>25</v>
      </c>
      <c r="N2188" s="277">
        <v>500</v>
      </c>
      <c r="O2188" s="278">
        <v>25</v>
      </c>
      <c r="P2188" s="279"/>
      <c r="Q2188" s="297">
        <v>25</v>
      </c>
      <c r="R2188" s="277"/>
      <c r="S2188" s="278">
        <v>25</v>
      </c>
      <c r="T2188" s="298"/>
      <c r="U2188" s="299"/>
      <c r="V2188" s="300"/>
    </row>
    <row r="2189" spans="1:22">
      <c r="A2189" s="216" t="s">
        <v>63</v>
      </c>
      <c r="B2189" s="312">
        <v>1040299000</v>
      </c>
      <c r="C2189" s="229" t="s">
        <v>1146</v>
      </c>
      <c r="D2189" s="224"/>
      <c r="E2189" s="220" t="s">
        <v>1538</v>
      </c>
      <c r="F2189" s="221" t="s">
        <v>1539</v>
      </c>
      <c r="G2189" s="222" t="str">
        <f t="shared" si="34"/>
        <v>Detergent Powder, 1000 g</v>
      </c>
      <c r="H2189" s="227"/>
      <c r="I2189" s="268">
        <v>100</v>
      </c>
      <c r="J2189" s="269" t="s">
        <v>497</v>
      </c>
      <c r="K2189" s="318">
        <v>150</v>
      </c>
      <c r="L2189" s="256">
        <f>Table260616263656667686970717273747577787980818283757_34[[#This Row],[unit Price]]*Table260616263656667686970717273747577787980818283757_34[[#This Row],[TOTAL QUANTITY
(2021 Proposal)]]</f>
        <v>15000</v>
      </c>
      <c r="M2189" s="271">
        <v>30</v>
      </c>
      <c r="N2189" s="258">
        <v>4500</v>
      </c>
      <c r="O2189" s="272">
        <v>30</v>
      </c>
      <c r="P2189" s="260"/>
      <c r="Q2189" s="296">
        <v>20</v>
      </c>
      <c r="R2189" s="258"/>
      <c r="S2189" s="272">
        <v>20</v>
      </c>
      <c r="T2189" s="289"/>
      <c r="U2189" s="290"/>
      <c r="V2189" s="291"/>
    </row>
    <row r="2190" spans="1:22">
      <c r="A2190" s="216" t="s">
        <v>64</v>
      </c>
      <c r="B2190" s="312">
        <v>1040299000</v>
      </c>
      <c r="C2190" s="229" t="s">
        <v>1146</v>
      </c>
      <c r="D2190" s="219"/>
      <c r="E2190" s="220" t="s">
        <v>1538</v>
      </c>
      <c r="F2190" s="221" t="s">
        <v>1540</v>
      </c>
      <c r="G2190" s="222" t="str">
        <f t="shared" si="34"/>
        <v>Detergent Powder, All Purpose, 1000 g/pouch</v>
      </c>
      <c r="H2190" s="223"/>
      <c r="I2190" s="253">
        <v>12</v>
      </c>
      <c r="J2190" s="254" t="s">
        <v>910</v>
      </c>
      <c r="K2190" s="311">
        <v>110</v>
      </c>
      <c r="L2190" s="256">
        <f>Table260616263656667686970717273747577787980818283757_34[[#This Row],[unit Price]]*Table260616263656667686970717273747577787980818283757_34[[#This Row],[TOTAL QUANTITY
(2021 Proposal)]]</f>
        <v>1320</v>
      </c>
      <c r="M2190" s="257">
        <v>3</v>
      </c>
      <c r="N2190" s="258">
        <v>330</v>
      </c>
      <c r="O2190" s="259">
        <v>3</v>
      </c>
      <c r="P2190" s="260"/>
      <c r="Q2190" s="288">
        <v>3</v>
      </c>
      <c r="R2190" s="258"/>
      <c r="S2190" s="259">
        <v>3</v>
      </c>
      <c r="T2190" s="289"/>
      <c r="U2190" s="290"/>
      <c r="V2190" s="291"/>
    </row>
    <row r="2191" spans="1:22">
      <c r="A2191" s="216" t="s">
        <v>938</v>
      </c>
      <c r="B2191" s="312">
        <v>1040299000</v>
      </c>
      <c r="C2191" s="229" t="s">
        <v>1146</v>
      </c>
      <c r="D2191" s="219"/>
      <c r="E2191" s="220" t="s">
        <v>1538</v>
      </c>
      <c r="F2191" s="221" t="s">
        <v>1540</v>
      </c>
      <c r="G2191" s="222" t="str">
        <f t="shared" si="34"/>
        <v>Detergent Powder, All Purpose, 1000 g/pouch</v>
      </c>
      <c r="H2191" s="223"/>
      <c r="I2191" s="253">
        <v>200</v>
      </c>
      <c r="J2191" s="254" t="s">
        <v>910</v>
      </c>
      <c r="K2191" s="255">
        <v>110</v>
      </c>
      <c r="L2191" s="256">
        <f>Table260616263656667686970717273747577787980818283757_34[[#This Row],[unit Price]]*Table260616263656667686970717273747577787980818283757_34[[#This Row],[TOTAL QUANTITY
(2021 Proposal)]]</f>
        <v>22000</v>
      </c>
      <c r="M2191" s="257">
        <v>100</v>
      </c>
      <c r="N2191" s="258">
        <v>11000</v>
      </c>
      <c r="O2191" s="259">
        <v>50</v>
      </c>
      <c r="P2191" s="260"/>
      <c r="Q2191" s="288">
        <v>25</v>
      </c>
      <c r="R2191" s="258"/>
      <c r="S2191" s="259">
        <v>25</v>
      </c>
      <c r="T2191" s="289"/>
      <c r="U2191" s="290"/>
      <c r="V2191" s="291"/>
    </row>
    <row r="2192" spans="1:22">
      <c r="A2192" s="216" t="s">
        <v>68</v>
      </c>
      <c r="B2192" s="312">
        <v>1040299000</v>
      </c>
      <c r="C2192" s="229" t="s">
        <v>1146</v>
      </c>
      <c r="D2192" s="219"/>
      <c r="E2192" s="220" t="s">
        <v>1538</v>
      </c>
      <c r="F2192" s="221" t="s">
        <v>1540</v>
      </c>
      <c r="G2192" s="222" t="str">
        <f t="shared" si="34"/>
        <v>Detergent Powder, All Purpose, 1000 g/pouch</v>
      </c>
      <c r="H2192" s="223"/>
      <c r="I2192" s="253">
        <v>36</v>
      </c>
      <c r="J2192" s="254" t="s">
        <v>910</v>
      </c>
      <c r="K2192" s="255">
        <v>110</v>
      </c>
      <c r="L2192" s="256">
        <f>Table260616263656667686970717273747577787980818283757_34[[#This Row],[unit Price]]*Table260616263656667686970717273747577787980818283757_34[[#This Row],[TOTAL QUANTITY
(2021 Proposal)]]</f>
        <v>3960</v>
      </c>
      <c r="M2192" s="257">
        <v>9</v>
      </c>
      <c r="N2192" s="258">
        <v>990</v>
      </c>
      <c r="O2192" s="259">
        <v>9</v>
      </c>
      <c r="P2192" s="260"/>
      <c r="Q2192" s="288">
        <v>9</v>
      </c>
      <c r="R2192" s="258"/>
      <c r="S2192" s="259">
        <v>9</v>
      </c>
      <c r="T2192" s="289"/>
      <c r="U2192" s="290"/>
      <c r="V2192" s="291"/>
    </row>
    <row r="2193" spans="1:22">
      <c r="A2193" s="231" t="s">
        <v>74</v>
      </c>
      <c r="B2193" s="230">
        <v>1040299000</v>
      </c>
      <c r="C2193" s="232" t="s">
        <v>1146</v>
      </c>
      <c r="D2193" s="304"/>
      <c r="E2193" s="305" t="s">
        <v>1538</v>
      </c>
      <c r="F2193" s="306" t="s">
        <v>1541</v>
      </c>
      <c r="G2193" s="222" t="str">
        <f t="shared" si="34"/>
        <v>Detergent Powder, All Purpose,500 gram</v>
      </c>
      <c r="H2193" s="236"/>
      <c r="I2193" s="273">
        <v>320</v>
      </c>
      <c r="J2193" s="274" t="s">
        <v>910</v>
      </c>
      <c r="K2193" s="308">
        <v>55</v>
      </c>
      <c r="L2193" s="256">
        <f>Table260616263656667686970717273747577787980818283757_34[[#This Row],[unit Price]]*Table260616263656667686970717273747577787980818283757_34[[#This Row],[TOTAL QUANTITY
(2021 Proposal)]]</f>
        <v>17600</v>
      </c>
      <c r="M2193" s="276">
        <v>80</v>
      </c>
      <c r="N2193" s="277">
        <v>4400</v>
      </c>
      <c r="O2193" s="278">
        <v>80</v>
      </c>
      <c r="P2193" s="279"/>
      <c r="Q2193" s="297">
        <v>80</v>
      </c>
      <c r="R2193" s="277"/>
      <c r="S2193" s="278">
        <v>80</v>
      </c>
      <c r="T2193" s="298"/>
      <c r="U2193" s="299"/>
      <c r="V2193" s="300"/>
    </row>
    <row r="2194" spans="1:22">
      <c r="A2194" s="216" t="s">
        <v>64</v>
      </c>
      <c r="B2194" s="312">
        <v>1040299000</v>
      </c>
      <c r="C2194" s="229" t="s">
        <v>1146</v>
      </c>
      <c r="D2194" s="219"/>
      <c r="E2194" s="220" t="s">
        <v>1542</v>
      </c>
      <c r="F2194" s="221" t="s">
        <v>1542</v>
      </c>
      <c r="G2194" s="222" t="str">
        <f t="shared" si="34"/>
        <v>Dietetic Scale, Dietetic Scale</v>
      </c>
      <c r="H2194" s="223"/>
      <c r="I2194" s="253">
        <v>1</v>
      </c>
      <c r="J2194" s="254" t="s">
        <v>36</v>
      </c>
      <c r="K2194" s="311">
        <v>1500</v>
      </c>
      <c r="L2194" s="256">
        <f>Table260616263656667686970717273747577787980818283757_34[[#This Row],[unit Price]]*Table260616263656667686970717273747577787980818283757_34[[#This Row],[TOTAL QUANTITY
(2021 Proposal)]]</f>
        <v>1500</v>
      </c>
      <c r="M2194" s="257">
        <v>1</v>
      </c>
      <c r="N2194" s="258">
        <v>1500</v>
      </c>
      <c r="O2194" s="259"/>
      <c r="P2194" s="260"/>
      <c r="Q2194" s="288"/>
      <c r="R2194" s="258"/>
      <c r="S2194" s="259"/>
      <c r="T2194" s="289"/>
      <c r="U2194" s="290"/>
      <c r="V2194" s="291"/>
    </row>
    <row r="2195" spans="1:22">
      <c r="A2195" s="231" t="s">
        <v>74</v>
      </c>
      <c r="B2195" s="230">
        <v>1040299000</v>
      </c>
      <c r="C2195" s="232" t="s">
        <v>1146</v>
      </c>
      <c r="D2195" s="304"/>
      <c r="E2195" s="305" t="s">
        <v>1543</v>
      </c>
      <c r="F2195" s="306" t="s">
        <v>1544</v>
      </c>
      <c r="G2195" s="222" t="str">
        <f t="shared" si="34"/>
        <v>Dipper, Rubberized, Large</v>
      </c>
      <c r="H2195" s="236"/>
      <c r="I2195" s="273">
        <v>1</v>
      </c>
      <c r="J2195" s="274" t="s">
        <v>576</v>
      </c>
      <c r="K2195" s="308">
        <v>30</v>
      </c>
      <c r="L2195" s="256">
        <f>Table260616263656667686970717273747577787980818283757_34[[#This Row],[unit Price]]*Table260616263656667686970717273747577787980818283757_34[[#This Row],[TOTAL QUANTITY
(2021 Proposal)]]</f>
        <v>30</v>
      </c>
      <c r="M2195" s="276">
        <v>1</v>
      </c>
      <c r="N2195" s="277">
        <v>30</v>
      </c>
      <c r="O2195" s="278"/>
      <c r="P2195" s="279"/>
      <c r="Q2195" s="297"/>
      <c r="R2195" s="277"/>
      <c r="S2195" s="278"/>
      <c r="T2195" s="298"/>
      <c r="U2195" s="299"/>
      <c r="V2195" s="300"/>
    </row>
    <row r="2196" spans="1:22">
      <c r="A2196" s="216" t="s">
        <v>64</v>
      </c>
      <c r="B2196" s="312">
        <v>1040299000</v>
      </c>
      <c r="C2196" s="229" t="s">
        <v>1146</v>
      </c>
      <c r="D2196" s="219"/>
      <c r="E2196" s="220" t="s">
        <v>1545</v>
      </c>
      <c r="F2196" s="221" t="s">
        <v>1546</v>
      </c>
      <c r="G2196" s="222" t="str">
        <f t="shared" si="34"/>
        <v>Dishwashing Liquid, 250ml</v>
      </c>
      <c r="H2196" s="223"/>
      <c r="I2196" s="253">
        <v>160</v>
      </c>
      <c r="J2196" s="254" t="s">
        <v>91</v>
      </c>
      <c r="K2196" s="311">
        <v>50</v>
      </c>
      <c r="L2196" s="256">
        <f>Table260616263656667686970717273747577787980818283757_34[[#This Row],[unit Price]]*Table260616263656667686970717273747577787980818283757_34[[#This Row],[TOTAL QUANTITY
(2021 Proposal)]]</f>
        <v>8000</v>
      </c>
      <c r="M2196" s="257">
        <v>40</v>
      </c>
      <c r="N2196" s="258">
        <v>2000</v>
      </c>
      <c r="O2196" s="259">
        <v>40</v>
      </c>
      <c r="P2196" s="260"/>
      <c r="Q2196" s="288">
        <v>40</v>
      </c>
      <c r="R2196" s="258"/>
      <c r="S2196" s="259">
        <v>40</v>
      </c>
      <c r="T2196" s="289"/>
      <c r="U2196" s="290"/>
      <c r="V2196" s="291"/>
    </row>
    <row r="2197" spans="1:22">
      <c r="A2197" s="216" t="s">
        <v>73</v>
      </c>
      <c r="B2197" s="312">
        <v>1040299000</v>
      </c>
      <c r="C2197" s="229" t="s">
        <v>1146</v>
      </c>
      <c r="D2197" s="219"/>
      <c r="E2197" s="220" t="s">
        <v>1545</v>
      </c>
      <c r="F2197" s="221" t="s">
        <v>1546</v>
      </c>
      <c r="G2197" s="222" t="str">
        <f t="shared" si="34"/>
        <v>Dishwashing Liquid, 250ml</v>
      </c>
      <c r="H2197" s="223"/>
      <c r="I2197" s="253">
        <v>4</v>
      </c>
      <c r="J2197" s="254" t="s">
        <v>91</v>
      </c>
      <c r="K2197" s="255">
        <v>50</v>
      </c>
      <c r="L2197" s="256">
        <f>Table260616263656667686970717273747577787980818283757_34[[#This Row],[unit Price]]*Table260616263656667686970717273747577787980818283757_34[[#This Row],[TOTAL QUANTITY
(2021 Proposal)]]</f>
        <v>200</v>
      </c>
      <c r="M2197" s="257">
        <v>1</v>
      </c>
      <c r="N2197" s="258">
        <v>50</v>
      </c>
      <c r="O2197" s="259">
        <v>1</v>
      </c>
      <c r="P2197" s="260"/>
      <c r="Q2197" s="288">
        <v>1</v>
      </c>
      <c r="R2197" s="258"/>
      <c r="S2197" s="259">
        <v>1</v>
      </c>
      <c r="T2197" s="289"/>
      <c r="U2197" s="290"/>
      <c r="V2197" s="291"/>
    </row>
    <row r="2198" spans="1:22">
      <c r="A2198" s="216" t="s">
        <v>57</v>
      </c>
      <c r="B2198" s="312">
        <v>1040299000</v>
      </c>
      <c r="C2198" s="229" t="s">
        <v>1146</v>
      </c>
      <c r="D2198" s="219"/>
      <c r="E2198" s="220" t="s">
        <v>1545</v>
      </c>
      <c r="F2198" s="221" t="s">
        <v>1547</v>
      </c>
      <c r="G2198" s="222" t="str">
        <f t="shared" si="34"/>
        <v>Dishwashing Liquid, 500ml</v>
      </c>
      <c r="H2198" s="223">
        <v>3</v>
      </c>
      <c r="I2198" s="253">
        <v>6</v>
      </c>
      <c r="J2198" s="254" t="s">
        <v>91</v>
      </c>
      <c r="K2198" s="255">
        <v>85</v>
      </c>
      <c r="L2198" s="256">
        <f>Table260616263656667686970717273747577787980818283757_34[[#This Row],[unit Price]]*Table260616263656667686970717273747577787980818283757_34[[#This Row],[TOTAL QUANTITY
(2021 Proposal)]]</f>
        <v>510</v>
      </c>
      <c r="M2198" s="257">
        <v>3</v>
      </c>
      <c r="N2198" s="258">
        <v>255</v>
      </c>
      <c r="O2198" s="259"/>
      <c r="P2198" s="260"/>
      <c r="Q2198" s="288">
        <v>3</v>
      </c>
      <c r="R2198" s="258"/>
      <c r="S2198" s="259"/>
      <c r="T2198" s="289"/>
      <c r="U2198" s="290"/>
      <c r="V2198" s="291"/>
    </row>
    <row r="2199" spans="1:22">
      <c r="A2199" s="216" t="s">
        <v>63</v>
      </c>
      <c r="B2199" s="312">
        <v>1040299000</v>
      </c>
      <c r="C2199" s="229" t="s">
        <v>1146</v>
      </c>
      <c r="D2199" s="224"/>
      <c r="E2199" s="220" t="s">
        <v>1545</v>
      </c>
      <c r="F2199" s="221" t="s">
        <v>1547</v>
      </c>
      <c r="G2199" s="222" t="str">
        <f t="shared" si="34"/>
        <v>Dishwashing Liquid, 500ml</v>
      </c>
      <c r="H2199" s="227"/>
      <c r="I2199" s="268">
        <v>100</v>
      </c>
      <c r="J2199" s="269" t="s">
        <v>91</v>
      </c>
      <c r="K2199" s="318">
        <v>85</v>
      </c>
      <c r="L2199" s="256">
        <f>Table260616263656667686970717273747577787980818283757_34[[#This Row],[unit Price]]*Table260616263656667686970717273747577787980818283757_34[[#This Row],[TOTAL QUANTITY
(2021 Proposal)]]</f>
        <v>8500</v>
      </c>
      <c r="M2199" s="271">
        <v>30</v>
      </c>
      <c r="N2199" s="258">
        <v>2550</v>
      </c>
      <c r="O2199" s="272">
        <v>30</v>
      </c>
      <c r="P2199" s="260"/>
      <c r="Q2199" s="296">
        <v>20</v>
      </c>
      <c r="R2199" s="258"/>
      <c r="S2199" s="272">
        <v>20</v>
      </c>
      <c r="T2199" s="289"/>
      <c r="U2199" s="290"/>
      <c r="V2199" s="291"/>
    </row>
    <row r="2200" spans="1:22">
      <c r="A2200" s="216" t="s">
        <v>339</v>
      </c>
      <c r="B2200" s="312">
        <v>1040299000</v>
      </c>
      <c r="C2200" s="229" t="s">
        <v>1146</v>
      </c>
      <c r="D2200" s="219"/>
      <c r="E2200" s="220" t="s">
        <v>1545</v>
      </c>
      <c r="F2200" s="221" t="s">
        <v>1547</v>
      </c>
      <c r="G2200" s="222" t="str">
        <f t="shared" si="34"/>
        <v>Dishwashing Liquid, 500ml</v>
      </c>
      <c r="H2200" s="223"/>
      <c r="I2200" s="253">
        <v>6</v>
      </c>
      <c r="J2200" s="254" t="s">
        <v>91</v>
      </c>
      <c r="K2200" s="311">
        <v>85</v>
      </c>
      <c r="L2200" s="256">
        <f>Table260616263656667686970717273747577787980818283757_34[[#This Row],[unit Price]]*Table260616263656667686970717273747577787980818283757_34[[#This Row],[TOTAL QUANTITY
(2021 Proposal)]]</f>
        <v>510</v>
      </c>
      <c r="M2200" s="257">
        <v>3</v>
      </c>
      <c r="N2200" s="258">
        <v>255</v>
      </c>
      <c r="O2200" s="259"/>
      <c r="P2200" s="260"/>
      <c r="Q2200" s="288">
        <v>3</v>
      </c>
      <c r="R2200" s="258"/>
      <c r="S2200" s="259"/>
      <c r="T2200" s="289"/>
      <c r="U2200" s="290"/>
      <c r="V2200" s="291"/>
    </row>
    <row r="2201" spans="1:22">
      <c r="A2201" s="216" t="s">
        <v>64</v>
      </c>
      <c r="B2201" s="312">
        <v>1040299000</v>
      </c>
      <c r="C2201" s="229" t="s">
        <v>1146</v>
      </c>
      <c r="D2201" s="219"/>
      <c r="E2201" s="220" t="s">
        <v>1545</v>
      </c>
      <c r="F2201" s="221" t="s">
        <v>1547</v>
      </c>
      <c r="G2201" s="222" t="str">
        <f t="shared" si="34"/>
        <v>Dishwashing Liquid, 500ml</v>
      </c>
      <c r="H2201" s="223"/>
      <c r="I2201" s="253">
        <v>80</v>
      </c>
      <c r="J2201" s="254" t="s">
        <v>91</v>
      </c>
      <c r="K2201" s="311">
        <v>85</v>
      </c>
      <c r="L2201" s="256">
        <f>Table260616263656667686970717273747577787980818283757_34[[#This Row],[unit Price]]*Table260616263656667686970717273747577787980818283757_34[[#This Row],[TOTAL QUANTITY
(2021 Proposal)]]</f>
        <v>6800</v>
      </c>
      <c r="M2201" s="257">
        <v>20</v>
      </c>
      <c r="N2201" s="258">
        <v>1700</v>
      </c>
      <c r="O2201" s="259">
        <v>20</v>
      </c>
      <c r="P2201" s="260"/>
      <c r="Q2201" s="288">
        <v>20</v>
      </c>
      <c r="R2201" s="258"/>
      <c r="S2201" s="259">
        <v>20</v>
      </c>
      <c r="T2201" s="289"/>
      <c r="U2201" s="290"/>
      <c r="V2201" s="291"/>
    </row>
    <row r="2202" spans="1:22">
      <c r="A2202" s="216" t="s">
        <v>68</v>
      </c>
      <c r="B2202" s="312">
        <v>1040299000</v>
      </c>
      <c r="C2202" s="229" t="s">
        <v>1146</v>
      </c>
      <c r="D2202" s="219"/>
      <c r="E2202" s="220" t="s">
        <v>1545</v>
      </c>
      <c r="F2202" s="221" t="s">
        <v>1547</v>
      </c>
      <c r="G2202" s="222" t="str">
        <f t="shared" si="34"/>
        <v>Dishwashing Liquid, 500ml</v>
      </c>
      <c r="H2202" s="223"/>
      <c r="I2202" s="253">
        <v>8</v>
      </c>
      <c r="J2202" s="254" t="s">
        <v>91</v>
      </c>
      <c r="K2202" s="255">
        <v>85</v>
      </c>
      <c r="L2202" s="256">
        <f>Table260616263656667686970717273747577787980818283757_34[[#This Row],[unit Price]]*Table260616263656667686970717273747577787980818283757_34[[#This Row],[TOTAL QUANTITY
(2021 Proposal)]]</f>
        <v>680</v>
      </c>
      <c r="M2202" s="257">
        <v>2</v>
      </c>
      <c r="N2202" s="258">
        <v>170</v>
      </c>
      <c r="O2202" s="259">
        <v>2</v>
      </c>
      <c r="P2202" s="260"/>
      <c r="Q2202" s="288">
        <v>2</v>
      </c>
      <c r="R2202" s="258"/>
      <c r="S2202" s="259">
        <v>2</v>
      </c>
      <c r="T2202" s="289"/>
      <c r="U2202" s="290"/>
      <c r="V2202" s="291"/>
    </row>
    <row r="2203" spans="1:22">
      <c r="A2203" s="216" t="s">
        <v>63</v>
      </c>
      <c r="B2203" s="312">
        <v>1040299000</v>
      </c>
      <c r="C2203" s="229" t="s">
        <v>1146</v>
      </c>
      <c r="D2203" s="224"/>
      <c r="E2203" s="220" t="s">
        <v>1548</v>
      </c>
      <c r="F2203" s="221" t="s">
        <v>1548</v>
      </c>
      <c r="G2203" s="222" t="str">
        <f t="shared" si="34"/>
        <v>Disinfectant Liquid, Disinfectant Liquid</v>
      </c>
      <c r="H2203" s="227"/>
      <c r="I2203" s="268">
        <v>100</v>
      </c>
      <c r="J2203" s="269" t="s">
        <v>1549</v>
      </c>
      <c r="K2203" s="318">
        <v>150</v>
      </c>
      <c r="L2203" s="256">
        <f>Table260616263656667686970717273747577787980818283757_34[[#This Row],[unit Price]]*Table260616263656667686970717273747577787980818283757_34[[#This Row],[TOTAL QUANTITY
(2021 Proposal)]]</f>
        <v>15000</v>
      </c>
      <c r="M2203" s="271">
        <v>30</v>
      </c>
      <c r="N2203" s="258">
        <v>4500</v>
      </c>
      <c r="O2203" s="272">
        <v>30</v>
      </c>
      <c r="P2203" s="260"/>
      <c r="Q2203" s="296">
        <v>20</v>
      </c>
      <c r="R2203" s="258"/>
      <c r="S2203" s="272">
        <v>20</v>
      </c>
      <c r="T2203" s="289"/>
      <c r="U2203" s="290"/>
      <c r="V2203" s="291"/>
    </row>
    <row r="2204" spans="1:22">
      <c r="A2204" s="216" t="s">
        <v>57</v>
      </c>
      <c r="B2204" s="312">
        <v>1040299000</v>
      </c>
      <c r="C2204" s="229" t="s">
        <v>1146</v>
      </c>
      <c r="D2204" s="219"/>
      <c r="E2204" s="220" t="s">
        <v>1550</v>
      </c>
      <c r="F2204" s="221" t="s">
        <v>1551</v>
      </c>
      <c r="G2204" s="222" t="str">
        <f t="shared" si="34"/>
        <v>Disinfectant Spray, Aerosol Type, 340 g</v>
      </c>
      <c r="H2204" s="223">
        <v>3</v>
      </c>
      <c r="I2204" s="253">
        <v>6</v>
      </c>
      <c r="J2204" s="254" t="s">
        <v>91</v>
      </c>
      <c r="K2204" s="255">
        <v>150</v>
      </c>
      <c r="L2204" s="256">
        <f>Table260616263656667686970717273747577787980818283757_34[[#This Row],[unit Price]]*Table260616263656667686970717273747577787980818283757_34[[#This Row],[TOTAL QUANTITY
(2021 Proposal)]]</f>
        <v>900</v>
      </c>
      <c r="M2204" s="257">
        <v>3</v>
      </c>
      <c r="N2204" s="258">
        <v>450</v>
      </c>
      <c r="O2204" s="259"/>
      <c r="P2204" s="260"/>
      <c r="Q2204" s="288">
        <v>3</v>
      </c>
      <c r="R2204" s="258"/>
      <c r="S2204" s="259"/>
      <c r="T2204" s="289"/>
      <c r="U2204" s="290"/>
      <c r="V2204" s="291"/>
    </row>
    <row r="2205" spans="1:22">
      <c r="A2205" s="216" t="s">
        <v>61</v>
      </c>
      <c r="B2205" s="312">
        <v>1040299000</v>
      </c>
      <c r="C2205" s="229" t="s">
        <v>1146</v>
      </c>
      <c r="D2205" s="219"/>
      <c r="E2205" s="220" t="s">
        <v>1550</v>
      </c>
      <c r="F2205" s="221" t="s">
        <v>1551</v>
      </c>
      <c r="G2205" s="222" t="str">
        <f t="shared" si="34"/>
        <v>Disinfectant Spray, Aerosol Type, 340 g</v>
      </c>
      <c r="H2205" s="223"/>
      <c r="I2205" s="253">
        <v>12</v>
      </c>
      <c r="J2205" s="254" t="s">
        <v>91</v>
      </c>
      <c r="K2205" s="311">
        <v>150</v>
      </c>
      <c r="L2205" s="256">
        <f>Table260616263656667686970717273747577787980818283757_34[[#This Row],[unit Price]]*Table260616263656667686970717273747577787980818283757_34[[#This Row],[TOTAL QUANTITY
(2021 Proposal)]]</f>
        <v>1800</v>
      </c>
      <c r="M2205" s="266">
        <v>5</v>
      </c>
      <c r="N2205" s="258">
        <v>750</v>
      </c>
      <c r="O2205" s="267">
        <v>5</v>
      </c>
      <c r="P2205" s="260"/>
      <c r="Q2205" s="294">
        <v>2</v>
      </c>
      <c r="R2205" s="258"/>
      <c r="S2205" s="309"/>
      <c r="T2205" s="289"/>
      <c r="U2205" s="290"/>
      <c r="V2205" s="291"/>
    </row>
    <row r="2206" spans="1:22">
      <c r="A2206" s="216" t="s">
        <v>63</v>
      </c>
      <c r="B2206" s="312">
        <v>1040299000</v>
      </c>
      <c r="C2206" s="229" t="s">
        <v>1146</v>
      </c>
      <c r="D2206" s="224"/>
      <c r="E2206" s="220" t="s">
        <v>1550</v>
      </c>
      <c r="F2206" s="221" t="s">
        <v>1552</v>
      </c>
      <c r="G2206" s="222" t="str">
        <f t="shared" si="34"/>
        <v>Disinfectant Spray, Aerosol Type, 500 g</v>
      </c>
      <c r="H2206" s="227"/>
      <c r="I2206" s="268">
        <v>100</v>
      </c>
      <c r="J2206" s="269" t="s">
        <v>1553</v>
      </c>
      <c r="K2206" s="318">
        <v>500</v>
      </c>
      <c r="L2206" s="256">
        <f>Table260616263656667686970717273747577787980818283757_34[[#This Row],[unit Price]]*Table260616263656667686970717273747577787980818283757_34[[#This Row],[TOTAL QUANTITY
(2021 Proposal)]]</f>
        <v>50000</v>
      </c>
      <c r="M2206" s="271">
        <v>30</v>
      </c>
      <c r="N2206" s="258">
        <v>15000</v>
      </c>
      <c r="O2206" s="272">
        <v>30</v>
      </c>
      <c r="P2206" s="260"/>
      <c r="Q2206" s="296">
        <v>20</v>
      </c>
      <c r="R2206" s="258"/>
      <c r="S2206" s="272">
        <v>20</v>
      </c>
      <c r="T2206" s="289"/>
      <c r="U2206" s="290"/>
      <c r="V2206" s="291"/>
    </row>
    <row r="2207" spans="1:22">
      <c r="A2207" s="216" t="s">
        <v>938</v>
      </c>
      <c r="B2207" s="312">
        <v>1040299000</v>
      </c>
      <c r="C2207" s="229" t="s">
        <v>1146</v>
      </c>
      <c r="D2207" s="219"/>
      <c r="E2207" s="220" t="s">
        <v>1550</v>
      </c>
      <c r="F2207" s="221" t="s">
        <v>1554</v>
      </c>
      <c r="G2207" s="222" t="str">
        <f t="shared" si="34"/>
        <v>Disinfectant Spray, disinfectant spray</v>
      </c>
      <c r="H2207" s="223"/>
      <c r="I2207" s="253">
        <v>130</v>
      </c>
      <c r="J2207" s="254" t="s">
        <v>1553</v>
      </c>
      <c r="K2207" s="255">
        <v>150</v>
      </c>
      <c r="L2207" s="256">
        <f>Table260616263656667686970717273747577787980818283757_34[[#This Row],[unit Price]]*Table260616263656667686970717273747577787980818283757_34[[#This Row],[TOTAL QUANTITY
(2021 Proposal)]]</f>
        <v>19500</v>
      </c>
      <c r="M2207" s="257">
        <v>50</v>
      </c>
      <c r="N2207" s="258">
        <v>7500</v>
      </c>
      <c r="O2207" s="259">
        <v>30</v>
      </c>
      <c r="P2207" s="260"/>
      <c r="Q2207" s="288">
        <v>30</v>
      </c>
      <c r="R2207" s="258"/>
      <c r="S2207" s="259">
        <v>20</v>
      </c>
      <c r="T2207" s="289"/>
      <c r="U2207" s="290"/>
      <c r="V2207" s="291"/>
    </row>
    <row r="2208" spans="1:22">
      <c r="A2208" s="216" t="s">
        <v>68</v>
      </c>
      <c r="B2208" s="312">
        <v>1040299000</v>
      </c>
      <c r="C2208" s="229" t="s">
        <v>1146</v>
      </c>
      <c r="D2208" s="219"/>
      <c r="E2208" s="220" t="s">
        <v>1550</v>
      </c>
      <c r="F2208" s="221" t="s">
        <v>1554</v>
      </c>
      <c r="G2208" s="222" t="str">
        <f t="shared" si="34"/>
        <v>Disinfectant Spray, disinfectant spray</v>
      </c>
      <c r="H2208" s="223"/>
      <c r="I2208" s="253">
        <v>24</v>
      </c>
      <c r="J2208" s="254" t="s">
        <v>1553</v>
      </c>
      <c r="K2208" s="255">
        <v>150</v>
      </c>
      <c r="L2208" s="256">
        <f>Table260616263656667686970717273747577787980818283757_34[[#This Row],[unit Price]]*Table260616263656667686970717273747577787980818283757_34[[#This Row],[TOTAL QUANTITY
(2021 Proposal)]]</f>
        <v>3600</v>
      </c>
      <c r="M2208" s="257">
        <v>6</v>
      </c>
      <c r="N2208" s="258">
        <v>900</v>
      </c>
      <c r="O2208" s="259">
        <v>6</v>
      </c>
      <c r="P2208" s="260"/>
      <c r="Q2208" s="288">
        <v>6</v>
      </c>
      <c r="R2208" s="258"/>
      <c r="S2208" s="259">
        <v>6</v>
      </c>
      <c r="T2208" s="289"/>
      <c r="U2208" s="290"/>
      <c r="V2208" s="291"/>
    </row>
    <row r="2209" spans="1:22">
      <c r="A2209" s="216" t="s">
        <v>70</v>
      </c>
      <c r="B2209" s="312">
        <v>1040299000</v>
      </c>
      <c r="C2209" s="229" t="s">
        <v>1146</v>
      </c>
      <c r="D2209" s="219"/>
      <c r="E2209" s="220" t="s">
        <v>1550</v>
      </c>
      <c r="F2209" s="221" t="s">
        <v>1550</v>
      </c>
      <c r="G2209" s="222" t="str">
        <f t="shared" si="34"/>
        <v>Disinfectant Spray, Disinfectant Spray</v>
      </c>
      <c r="H2209" s="223"/>
      <c r="I2209" s="253">
        <v>12</v>
      </c>
      <c r="J2209" s="254" t="s">
        <v>91</v>
      </c>
      <c r="K2209" s="255">
        <v>150</v>
      </c>
      <c r="L2209" s="256">
        <f>Table260616263656667686970717273747577787980818283757_34[[#This Row],[unit Price]]*Table260616263656667686970717273747577787980818283757_34[[#This Row],[TOTAL QUANTITY
(2021 Proposal)]]</f>
        <v>1800</v>
      </c>
      <c r="M2209" s="257">
        <v>3</v>
      </c>
      <c r="N2209" s="258">
        <v>450</v>
      </c>
      <c r="O2209" s="259">
        <v>3</v>
      </c>
      <c r="P2209" s="260"/>
      <c r="Q2209" s="288">
        <v>3</v>
      </c>
      <c r="R2209" s="258"/>
      <c r="S2209" s="259">
        <v>3</v>
      </c>
      <c r="T2209" s="289"/>
      <c r="U2209" s="290"/>
      <c r="V2209" s="291"/>
    </row>
    <row r="2210" spans="1:22">
      <c r="A2210" s="216" t="s">
        <v>71</v>
      </c>
      <c r="B2210" s="312">
        <v>1040299000</v>
      </c>
      <c r="C2210" s="229" t="s">
        <v>1146</v>
      </c>
      <c r="D2210" s="219"/>
      <c r="E2210" s="220" t="s">
        <v>1550</v>
      </c>
      <c r="F2210" s="221" t="s">
        <v>1554</v>
      </c>
      <c r="G2210" s="222" t="str">
        <f t="shared" si="34"/>
        <v>Disinfectant Spray, disinfectant spray</v>
      </c>
      <c r="H2210" s="223"/>
      <c r="I2210" s="253">
        <v>4</v>
      </c>
      <c r="J2210" s="254" t="s">
        <v>1553</v>
      </c>
      <c r="K2210" s="255">
        <v>150</v>
      </c>
      <c r="L2210" s="256">
        <f>Table260616263656667686970717273747577787980818283757_34[[#This Row],[unit Price]]*Table260616263656667686970717273747577787980818283757_34[[#This Row],[TOTAL QUANTITY
(2021 Proposal)]]</f>
        <v>600</v>
      </c>
      <c r="M2210" s="257">
        <v>1</v>
      </c>
      <c r="N2210" s="258">
        <v>150</v>
      </c>
      <c r="O2210" s="259">
        <v>1</v>
      </c>
      <c r="P2210" s="260"/>
      <c r="Q2210" s="288">
        <v>1</v>
      </c>
      <c r="R2210" s="258"/>
      <c r="S2210" s="259">
        <v>1</v>
      </c>
      <c r="T2210" s="289"/>
      <c r="U2210" s="290"/>
      <c r="V2210" s="291"/>
    </row>
    <row r="2211" spans="1:22">
      <c r="A2211" s="216" t="s">
        <v>73</v>
      </c>
      <c r="B2211" s="312">
        <v>1040299000</v>
      </c>
      <c r="C2211" s="229" t="s">
        <v>1146</v>
      </c>
      <c r="D2211" s="219"/>
      <c r="E2211" s="220" t="s">
        <v>1550</v>
      </c>
      <c r="F2211" s="221" t="s">
        <v>1550</v>
      </c>
      <c r="G2211" s="222" t="str">
        <f t="shared" si="34"/>
        <v>Disinfectant Spray, Disinfectant Spray</v>
      </c>
      <c r="H2211" s="223"/>
      <c r="I2211" s="253">
        <v>12</v>
      </c>
      <c r="J2211" s="254" t="s">
        <v>91</v>
      </c>
      <c r="K2211" s="255">
        <v>150</v>
      </c>
      <c r="L2211" s="256">
        <f>Table260616263656667686970717273747577787980818283757_34[[#This Row],[unit Price]]*Table260616263656667686970717273747577787980818283757_34[[#This Row],[TOTAL QUANTITY
(2021 Proposal)]]</f>
        <v>1800</v>
      </c>
      <c r="M2211" s="257">
        <v>3</v>
      </c>
      <c r="N2211" s="258">
        <v>450</v>
      </c>
      <c r="O2211" s="259">
        <v>3</v>
      </c>
      <c r="P2211" s="260"/>
      <c r="Q2211" s="288">
        <v>3</v>
      </c>
      <c r="R2211" s="258"/>
      <c r="S2211" s="259">
        <v>3</v>
      </c>
      <c r="T2211" s="289"/>
      <c r="U2211" s="290"/>
      <c r="V2211" s="291"/>
    </row>
    <row r="2212" spans="1:22">
      <c r="A2212" s="216" t="s">
        <v>57</v>
      </c>
      <c r="B2212" s="312">
        <v>1040299000</v>
      </c>
      <c r="C2212" s="229" t="s">
        <v>1146</v>
      </c>
      <c r="D2212" s="219"/>
      <c r="E2212" s="220" t="s">
        <v>1555</v>
      </c>
      <c r="F2212" s="221" t="s">
        <v>1555</v>
      </c>
      <c r="G2212" s="222" t="str">
        <f t="shared" si="34"/>
        <v>Doormat, Doormat</v>
      </c>
      <c r="H2212" s="223">
        <v>0</v>
      </c>
      <c r="I2212" s="253">
        <v>4</v>
      </c>
      <c r="J2212" s="254" t="s">
        <v>576</v>
      </c>
      <c r="K2212" s="255">
        <v>36</v>
      </c>
      <c r="L2212" s="256">
        <f>Table260616263656667686970717273747577787980818283757_34[[#This Row],[unit Price]]*Table260616263656667686970717273747577787980818283757_34[[#This Row],[TOTAL QUANTITY
(2021 Proposal)]]</f>
        <v>144</v>
      </c>
      <c r="M2212" s="257">
        <v>1</v>
      </c>
      <c r="N2212" s="258">
        <v>36</v>
      </c>
      <c r="O2212" s="259">
        <v>1</v>
      </c>
      <c r="P2212" s="260"/>
      <c r="Q2212" s="288">
        <v>1</v>
      </c>
      <c r="R2212" s="258"/>
      <c r="S2212" s="259">
        <v>1</v>
      </c>
      <c r="T2212" s="289"/>
      <c r="U2212" s="290"/>
      <c r="V2212" s="291"/>
    </row>
    <row r="2213" spans="1:22">
      <c r="A2213" s="216" t="s">
        <v>63</v>
      </c>
      <c r="B2213" s="312">
        <v>1040299000</v>
      </c>
      <c r="C2213" s="229" t="s">
        <v>1146</v>
      </c>
      <c r="D2213" s="224"/>
      <c r="E2213" s="220" t="s">
        <v>1555</v>
      </c>
      <c r="F2213" s="221" t="s">
        <v>1555</v>
      </c>
      <c r="G2213" s="222" t="str">
        <f t="shared" si="34"/>
        <v>Doormat, Doormat</v>
      </c>
      <c r="H2213" s="227"/>
      <c r="I2213" s="268">
        <v>50</v>
      </c>
      <c r="J2213" s="269" t="s">
        <v>576</v>
      </c>
      <c r="K2213" s="318">
        <v>36</v>
      </c>
      <c r="L2213" s="256">
        <f>Table260616263656667686970717273747577787980818283757_34[[#This Row],[unit Price]]*Table260616263656667686970717273747577787980818283757_34[[#This Row],[TOTAL QUANTITY
(2021 Proposal)]]</f>
        <v>1800</v>
      </c>
      <c r="M2213" s="271">
        <v>20</v>
      </c>
      <c r="N2213" s="258">
        <v>720</v>
      </c>
      <c r="O2213" s="272">
        <v>10</v>
      </c>
      <c r="P2213" s="260"/>
      <c r="Q2213" s="296">
        <v>10</v>
      </c>
      <c r="R2213" s="258"/>
      <c r="S2213" s="272">
        <v>10</v>
      </c>
      <c r="T2213" s="289"/>
      <c r="U2213" s="290"/>
      <c r="V2213" s="291"/>
    </row>
    <row r="2214" spans="1:22">
      <c r="A2214" s="216" t="s">
        <v>938</v>
      </c>
      <c r="B2214" s="312">
        <v>1040299000</v>
      </c>
      <c r="C2214" s="229" t="s">
        <v>1146</v>
      </c>
      <c r="D2214" s="219"/>
      <c r="E2214" s="220" t="s">
        <v>1555</v>
      </c>
      <c r="F2214" s="221" t="s">
        <v>1555</v>
      </c>
      <c r="G2214" s="222" t="str">
        <f t="shared" si="34"/>
        <v>Doormat, Doormat</v>
      </c>
      <c r="H2214" s="223"/>
      <c r="I2214" s="253">
        <v>200</v>
      </c>
      <c r="J2214" s="254" t="s">
        <v>576</v>
      </c>
      <c r="K2214" s="255">
        <v>36</v>
      </c>
      <c r="L2214" s="256">
        <f>Table260616263656667686970717273747577787980818283757_34[[#This Row],[unit Price]]*Table260616263656667686970717273747577787980818283757_34[[#This Row],[TOTAL QUANTITY
(2021 Proposal)]]</f>
        <v>7200</v>
      </c>
      <c r="M2214" s="257">
        <v>100</v>
      </c>
      <c r="N2214" s="258">
        <v>3600</v>
      </c>
      <c r="O2214" s="259">
        <v>50</v>
      </c>
      <c r="P2214" s="260"/>
      <c r="Q2214" s="288">
        <v>25</v>
      </c>
      <c r="R2214" s="258"/>
      <c r="S2214" s="259">
        <v>25</v>
      </c>
      <c r="T2214" s="289"/>
      <c r="U2214" s="290"/>
      <c r="V2214" s="291"/>
    </row>
    <row r="2215" spans="1:22">
      <c r="A2215" s="216" t="s">
        <v>71</v>
      </c>
      <c r="B2215" s="312">
        <v>1040299000</v>
      </c>
      <c r="C2215" s="229" t="s">
        <v>1146</v>
      </c>
      <c r="D2215" s="219"/>
      <c r="E2215" s="220" t="s">
        <v>1555</v>
      </c>
      <c r="F2215" s="221" t="s">
        <v>1555</v>
      </c>
      <c r="G2215" s="222" t="str">
        <f t="shared" si="34"/>
        <v>Doormat, Doormat</v>
      </c>
      <c r="H2215" s="223"/>
      <c r="I2215" s="253">
        <v>6</v>
      </c>
      <c r="J2215" s="254" t="s">
        <v>576</v>
      </c>
      <c r="K2215" s="255">
        <v>36</v>
      </c>
      <c r="L2215" s="256">
        <f>Table260616263656667686970717273747577787980818283757_34[[#This Row],[unit Price]]*Table260616263656667686970717273747577787980818283757_34[[#This Row],[TOTAL QUANTITY
(2021 Proposal)]]</f>
        <v>216</v>
      </c>
      <c r="M2215" s="257">
        <v>3</v>
      </c>
      <c r="N2215" s="258">
        <v>108</v>
      </c>
      <c r="O2215" s="259"/>
      <c r="P2215" s="260"/>
      <c r="Q2215" s="288">
        <v>3</v>
      </c>
      <c r="R2215" s="258"/>
      <c r="S2215" s="259"/>
      <c r="T2215" s="289"/>
      <c r="U2215" s="290"/>
      <c r="V2215" s="291"/>
    </row>
    <row r="2216" spans="1:22">
      <c r="A2216" s="216" t="s">
        <v>33</v>
      </c>
      <c r="B2216" s="312">
        <v>1040299000</v>
      </c>
      <c r="C2216" s="229" t="s">
        <v>1146</v>
      </c>
      <c r="D2216" s="219"/>
      <c r="E2216" s="220" t="s">
        <v>1555</v>
      </c>
      <c r="F2216" s="221" t="s">
        <v>1555</v>
      </c>
      <c r="G2216" s="222" t="str">
        <f t="shared" si="34"/>
        <v>Doormat, Doormat</v>
      </c>
      <c r="H2216" s="223"/>
      <c r="I2216" s="253">
        <v>3</v>
      </c>
      <c r="J2216" s="254" t="s">
        <v>576</v>
      </c>
      <c r="K2216" s="255">
        <v>36</v>
      </c>
      <c r="L2216" s="256">
        <f>Table260616263656667686970717273747577787980818283757_34[[#This Row],[unit Price]]*Table260616263656667686970717273747577787980818283757_34[[#This Row],[TOTAL QUANTITY
(2021 Proposal)]]</f>
        <v>108</v>
      </c>
      <c r="M2216" s="257">
        <v>3</v>
      </c>
      <c r="N2216" s="258">
        <v>108</v>
      </c>
      <c r="O2216" s="259"/>
      <c r="P2216" s="260"/>
      <c r="Q2216" s="288"/>
      <c r="R2216" s="258"/>
      <c r="S2216" s="259"/>
      <c r="T2216" s="289"/>
      <c r="U2216" s="290"/>
      <c r="V2216" s="291"/>
    </row>
    <row r="2217" spans="1:22">
      <c r="A2217" s="216" t="s">
        <v>73</v>
      </c>
      <c r="B2217" s="312">
        <v>1040299000</v>
      </c>
      <c r="C2217" s="229" t="s">
        <v>1146</v>
      </c>
      <c r="D2217" s="219"/>
      <c r="E2217" s="220" t="s">
        <v>1555</v>
      </c>
      <c r="F2217" s="221" t="s">
        <v>1555</v>
      </c>
      <c r="G2217" s="222" t="str">
        <f t="shared" si="34"/>
        <v>Doormat, Doormat</v>
      </c>
      <c r="H2217" s="223"/>
      <c r="I2217" s="253">
        <v>8</v>
      </c>
      <c r="J2217" s="254" t="s">
        <v>576</v>
      </c>
      <c r="K2217" s="255">
        <v>36</v>
      </c>
      <c r="L2217" s="256">
        <f>Table260616263656667686970717273747577787980818283757_34[[#This Row],[unit Price]]*Table260616263656667686970717273747577787980818283757_34[[#This Row],[TOTAL QUANTITY
(2021 Proposal)]]</f>
        <v>288</v>
      </c>
      <c r="M2217" s="257">
        <v>2</v>
      </c>
      <c r="N2217" s="258">
        <v>72</v>
      </c>
      <c r="O2217" s="259">
        <v>2</v>
      </c>
      <c r="P2217" s="260"/>
      <c r="Q2217" s="288">
        <v>2</v>
      </c>
      <c r="R2217" s="258"/>
      <c r="S2217" s="259">
        <v>2</v>
      </c>
      <c r="T2217" s="289"/>
      <c r="U2217" s="290"/>
      <c r="V2217" s="291"/>
    </row>
    <row r="2218" spans="1:22">
      <c r="A2218" s="216" t="s">
        <v>65</v>
      </c>
      <c r="B2218" s="312">
        <v>1040299000</v>
      </c>
      <c r="C2218" s="229" t="s">
        <v>1146</v>
      </c>
      <c r="D2218" s="219"/>
      <c r="E2218" s="220" t="s">
        <v>1556</v>
      </c>
      <c r="F2218" s="221" t="s">
        <v>55</v>
      </c>
      <c r="G2218" s="222" t="str">
        <f t="shared" si="34"/>
        <v xml:space="preserve">Drill Bits , </v>
      </c>
      <c r="H2218" s="223"/>
      <c r="I2218" s="253">
        <v>1</v>
      </c>
      <c r="J2218" s="254" t="s">
        <v>36</v>
      </c>
      <c r="K2218" s="255">
        <v>5000</v>
      </c>
      <c r="L2218" s="256">
        <f>Table260616263656667686970717273747577787980818283757_34[[#This Row],[unit Price]]*Table260616263656667686970717273747577787980818283757_34[[#This Row],[TOTAL QUANTITY
(2021 Proposal)]]</f>
        <v>5000</v>
      </c>
      <c r="M2218" s="257">
        <v>1</v>
      </c>
      <c r="N2218" s="258">
        <v>5000</v>
      </c>
      <c r="O2218" s="259"/>
      <c r="P2218" s="260"/>
      <c r="Q2218" s="288"/>
      <c r="R2218" s="258"/>
      <c r="S2218" s="259"/>
      <c r="T2218" s="289"/>
      <c r="U2218" s="290"/>
      <c r="V2218" s="291"/>
    </row>
    <row r="2219" spans="1:22">
      <c r="A2219" s="216" t="s">
        <v>63</v>
      </c>
      <c r="B2219" s="312">
        <v>1040299000</v>
      </c>
      <c r="C2219" s="229" t="s">
        <v>1146</v>
      </c>
      <c r="D2219" s="224"/>
      <c r="E2219" s="220" t="s">
        <v>1557</v>
      </c>
      <c r="F2219" s="221" t="s">
        <v>1557</v>
      </c>
      <c r="G2219" s="222" t="str">
        <f t="shared" si="34"/>
        <v>Dust Pan, Dust Pan</v>
      </c>
      <c r="H2219" s="227"/>
      <c r="I2219" s="268">
        <v>5</v>
      </c>
      <c r="J2219" s="269" t="s">
        <v>576</v>
      </c>
      <c r="K2219" s="318">
        <v>200</v>
      </c>
      <c r="L2219" s="256">
        <f>Table260616263656667686970717273747577787980818283757_34[[#This Row],[unit Price]]*Table260616263656667686970717273747577787980818283757_34[[#This Row],[TOTAL QUANTITY
(2021 Proposal)]]</f>
        <v>1000</v>
      </c>
      <c r="M2219" s="271">
        <v>2</v>
      </c>
      <c r="N2219" s="258">
        <v>400</v>
      </c>
      <c r="O2219" s="272">
        <v>1</v>
      </c>
      <c r="P2219" s="260"/>
      <c r="Q2219" s="296">
        <v>1</v>
      </c>
      <c r="R2219" s="258"/>
      <c r="S2219" s="272">
        <v>1</v>
      </c>
      <c r="T2219" s="289"/>
      <c r="U2219" s="290"/>
      <c r="V2219" s="291"/>
    </row>
    <row r="2220" spans="1:22">
      <c r="A2220" s="216" t="s">
        <v>68</v>
      </c>
      <c r="B2220" s="312">
        <v>1040299000</v>
      </c>
      <c r="C2220" s="229" t="s">
        <v>1146</v>
      </c>
      <c r="D2220" s="219"/>
      <c r="E2220" s="220" t="s">
        <v>1557</v>
      </c>
      <c r="F2220" s="221" t="s">
        <v>1557</v>
      </c>
      <c r="G2220" s="222" t="str">
        <f t="shared" si="34"/>
        <v>Dust Pan, Dust Pan</v>
      </c>
      <c r="H2220" s="223"/>
      <c r="I2220" s="253">
        <v>1</v>
      </c>
      <c r="J2220" s="254" t="s">
        <v>576</v>
      </c>
      <c r="K2220" s="255">
        <v>200</v>
      </c>
      <c r="L2220" s="256">
        <f>Table260616263656667686970717273747577787980818283757_34[[#This Row],[unit Price]]*Table260616263656667686970717273747577787980818283757_34[[#This Row],[TOTAL QUANTITY
(2021 Proposal)]]</f>
        <v>200</v>
      </c>
      <c r="M2220" s="257">
        <v>1</v>
      </c>
      <c r="N2220" s="258">
        <v>200</v>
      </c>
      <c r="O2220" s="259"/>
      <c r="P2220" s="260"/>
      <c r="Q2220" s="288"/>
      <c r="R2220" s="258"/>
      <c r="S2220" s="259"/>
      <c r="T2220" s="289"/>
      <c r="U2220" s="290"/>
      <c r="V2220" s="291"/>
    </row>
    <row r="2221" spans="1:22">
      <c r="A2221" s="216" t="s">
        <v>33</v>
      </c>
      <c r="B2221" s="312">
        <v>1040299000</v>
      </c>
      <c r="C2221" s="229" t="s">
        <v>1146</v>
      </c>
      <c r="D2221" s="219"/>
      <c r="E2221" s="220" t="s">
        <v>1557</v>
      </c>
      <c r="F2221" s="221" t="s">
        <v>1557</v>
      </c>
      <c r="G2221" s="222" t="str">
        <f t="shared" si="34"/>
        <v>Dust Pan, Dust Pan</v>
      </c>
      <c r="H2221" s="223"/>
      <c r="I2221" s="253">
        <v>1</v>
      </c>
      <c r="J2221" s="254" t="s">
        <v>576</v>
      </c>
      <c r="K2221" s="255">
        <v>200</v>
      </c>
      <c r="L2221" s="256">
        <f>Table260616263656667686970717273747577787980818283757_34[[#This Row],[unit Price]]*Table260616263656667686970717273747577787980818283757_34[[#This Row],[TOTAL QUANTITY
(2021 Proposal)]]</f>
        <v>200</v>
      </c>
      <c r="M2221" s="257">
        <v>1</v>
      </c>
      <c r="N2221" s="258">
        <v>200</v>
      </c>
      <c r="O2221" s="259"/>
      <c r="P2221" s="260"/>
      <c r="Q2221" s="288"/>
      <c r="R2221" s="258"/>
      <c r="S2221" s="259"/>
      <c r="T2221" s="289"/>
      <c r="U2221" s="290"/>
      <c r="V2221" s="291"/>
    </row>
    <row r="2222" spans="1:22">
      <c r="A2222" s="216" t="s">
        <v>73</v>
      </c>
      <c r="B2222" s="312">
        <v>1040299000</v>
      </c>
      <c r="C2222" s="229" t="s">
        <v>1146</v>
      </c>
      <c r="D2222" s="219"/>
      <c r="E2222" s="220" t="s">
        <v>1557</v>
      </c>
      <c r="F2222" s="221" t="s">
        <v>1557</v>
      </c>
      <c r="G2222" s="222" t="str">
        <f t="shared" si="34"/>
        <v>Dust Pan, Dust Pan</v>
      </c>
      <c r="H2222" s="223"/>
      <c r="I2222" s="253">
        <v>2</v>
      </c>
      <c r="J2222" s="254" t="s">
        <v>576</v>
      </c>
      <c r="K2222" s="255">
        <v>200</v>
      </c>
      <c r="L2222" s="256">
        <f>Table260616263656667686970717273747577787980818283757_34[[#This Row],[unit Price]]*Table260616263656667686970717273747577787980818283757_34[[#This Row],[TOTAL QUANTITY
(2021 Proposal)]]</f>
        <v>400</v>
      </c>
      <c r="M2222" s="257">
        <v>2</v>
      </c>
      <c r="N2222" s="258">
        <v>200</v>
      </c>
      <c r="O2222" s="259"/>
      <c r="P2222" s="260"/>
      <c r="Q2222" s="288"/>
      <c r="R2222" s="258"/>
      <c r="S2222" s="259"/>
      <c r="T2222" s="289"/>
      <c r="U2222" s="290"/>
      <c r="V2222" s="291"/>
    </row>
    <row r="2223" spans="1:22">
      <c r="A2223" s="216" t="s">
        <v>50</v>
      </c>
      <c r="B2223" s="312">
        <v>1040299000</v>
      </c>
      <c r="C2223" s="229" t="s">
        <v>1146</v>
      </c>
      <c r="D2223" s="219"/>
      <c r="E2223" s="220" t="s">
        <v>1558</v>
      </c>
      <c r="F2223" s="221" t="s">
        <v>1559</v>
      </c>
      <c r="G2223" s="222" t="str">
        <f t="shared" si="34"/>
        <v>Dust Remover, Dust Remover (feather)</v>
      </c>
      <c r="H2223" s="223">
        <v>4</v>
      </c>
      <c r="I2223" s="253">
        <v>4</v>
      </c>
      <c r="J2223" s="254" t="s">
        <v>576</v>
      </c>
      <c r="K2223" s="255">
        <v>50</v>
      </c>
      <c r="L2223" s="256">
        <f>Table260616263656667686970717273747577787980818283757_34[[#This Row],[unit Price]]*Table260616263656667686970717273747577787980818283757_34[[#This Row],[TOTAL QUANTITY
(2021 Proposal)]]</f>
        <v>200</v>
      </c>
      <c r="M2223" s="257">
        <v>1</v>
      </c>
      <c r="N2223" s="258">
        <v>50</v>
      </c>
      <c r="O2223" s="259">
        <v>1</v>
      </c>
      <c r="P2223" s="260"/>
      <c r="Q2223" s="288">
        <v>1</v>
      </c>
      <c r="R2223" s="258"/>
      <c r="S2223" s="259">
        <v>1</v>
      </c>
      <c r="T2223" s="289"/>
      <c r="U2223" s="290"/>
      <c r="V2223" s="291"/>
    </row>
    <row r="2224" spans="1:22">
      <c r="A2224" s="216" t="s">
        <v>63</v>
      </c>
      <c r="B2224" s="312">
        <v>1040299000</v>
      </c>
      <c r="C2224" s="229" t="s">
        <v>1146</v>
      </c>
      <c r="D2224" s="224"/>
      <c r="E2224" s="220" t="s">
        <v>1558</v>
      </c>
      <c r="F2224" s="221" t="s">
        <v>1559</v>
      </c>
      <c r="G2224" s="222" t="str">
        <f t="shared" si="34"/>
        <v>Dust Remover, Dust Remover (feather)</v>
      </c>
      <c r="H2224" s="227"/>
      <c r="I2224" s="268">
        <v>8</v>
      </c>
      <c r="J2224" s="269" t="s">
        <v>576</v>
      </c>
      <c r="K2224" s="318">
        <v>50</v>
      </c>
      <c r="L2224" s="256">
        <f>Table260616263656667686970717273747577787980818283757_34[[#This Row],[unit Price]]*Table260616263656667686970717273747577787980818283757_34[[#This Row],[TOTAL QUANTITY
(2021 Proposal)]]</f>
        <v>400</v>
      </c>
      <c r="M2224" s="271">
        <v>8</v>
      </c>
      <c r="N2224" s="258">
        <v>400</v>
      </c>
      <c r="O2224" s="272"/>
      <c r="P2224" s="260"/>
      <c r="Q2224" s="296"/>
      <c r="R2224" s="258"/>
      <c r="S2224" s="272"/>
      <c r="T2224" s="289"/>
      <c r="U2224" s="290"/>
      <c r="V2224" s="291"/>
    </row>
    <row r="2225" spans="1:22">
      <c r="A2225" s="216" t="s">
        <v>33</v>
      </c>
      <c r="B2225" s="312">
        <v>1040299000</v>
      </c>
      <c r="C2225" s="229" t="s">
        <v>1146</v>
      </c>
      <c r="D2225" s="219"/>
      <c r="E2225" s="220" t="s">
        <v>1558</v>
      </c>
      <c r="F2225" s="221" t="s">
        <v>1559</v>
      </c>
      <c r="G2225" s="222" t="str">
        <f t="shared" si="34"/>
        <v>Dust Remover, Dust Remover (feather)</v>
      </c>
      <c r="H2225" s="223"/>
      <c r="I2225" s="253">
        <v>1</v>
      </c>
      <c r="J2225" s="254" t="s">
        <v>576</v>
      </c>
      <c r="K2225" s="255">
        <v>50</v>
      </c>
      <c r="L2225" s="256">
        <f>Table260616263656667686970717273747577787980818283757_34[[#This Row],[unit Price]]*Table260616263656667686970717273747577787980818283757_34[[#This Row],[TOTAL QUANTITY
(2021 Proposal)]]</f>
        <v>50</v>
      </c>
      <c r="M2225" s="257">
        <v>1</v>
      </c>
      <c r="N2225" s="258">
        <v>50</v>
      </c>
      <c r="O2225" s="259"/>
      <c r="P2225" s="260"/>
      <c r="Q2225" s="288"/>
      <c r="R2225" s="258"/>
      <c r="S2225" s="259"/>
      <c r="T2225" s="289"/>
      <c r="U2225" s="290"/>
      <c r="V2225" s="291"/>
    </row>
    <row r="2226" spans="1:22">
      <c r="A2226" s="216" t="s">
        <v>73</v>
      </c>
      <c r="B2226" s="312">
        <v>1040299000</v>
      </c>
      <c r="C2226" s="229" t="s">
        <v>1146</v>
      </c>
      <c r="D2226" s="219"/>
      <c r="E2226" s="220" t="s">
        <v>1558</v>
      </c>
      <c r="F2226" s="221" t="s">
        <v>1559</v>
      </c>
      <c r="G2226" s="222" t="str">
        <f t="shared" si="34"/>
        <v>Dust Remover, Dust Remover (feather)</v>
      </c>
      <c r="H2226" s="223"/>
      <c r="I2226" s="253">
        <v>1</v>
      </c>
      <c r="J2226" s="254" t="s">
        <v>576</v>
      </c>
      <c r="K2226" s="255">
        <v>50</v>
      </c>
      <c r="L2226" s="256">
        <f>Table260616263656667686970717273747577787980818283757_34[[#This Row],[unit Price]]*Table260616263656667686970717273747577787980818283757_34[[#This Row],[TOTAL QUANTITY
(2021 Proposal)]]</f>
        <v>50</v>
      </c>
      <c r="M2226" s="257">
        <v>1</v>
      </c>
      <c r="N2226" s="258">
        <v>50</v>
      </c>
      <c r="O2226" s="259"/>
      <c r="P2226" s="260"/>
      <c r="Q2226" s="288"/>
      <c r="R2226" s="258"/>
      <c r="S2226" s="259"/>
      <c r="T2226" s="289"/>
      <c r="U2226" s="290"/>
      <c r="V2226" s="291"/>
    </row>
    <row r="2227" spans="1:22">
      <c r="A2227" s="216" t="s">
        <v>50</v>
      </c>
      <c r="B2227" s="312">
        <v>1040299000</v>
      </c>
      <c r="C2227" s="229" t="s">
        <v>1146</v>
      </c>
      <c r="D2227" s="219"/>
      <c r="E2227" s="220" t="s">
        <v>1560</v>
      </c>
      <c r="F2227" s="221" t="s">
        <v>1561</v>
      </c>
      <c r="G2227" s="222" t="str">
        <f t="shared" si="34"/>
        <v>Electric Wire, Tie wire</v>
      </c>
      <c r="H2227" s="223"/>
      <c r="I2227" s="253">
        <v>2</v>
      </c>
      <c r="J2227" s="254" t="s">
        <v>1562</v>
      </c>
      <c r="K2227" s="255">
        <v>65</v>
      </c>
      <c r="L2227" s="256">
        <f>Table260616263656667686970717273747577787980818283757_34[[#This Row],[unit Price]]*Table260616263656667686970717273747577787980818283757_34[[#This Row],[TOTAL QUANTITY
(2021 Proposal)]]</f>
        <v>130</v>
      </c>
      <c r="M2227" s="257">
        <v>1</v>
      </c>
      <c r="N2227" s="258">
        <v>65</v>
      </c>
      <c r="O2227" s="259"/>
      <c r="P2227" s="260"/>
      <c r="Q2227" s="288"/>
      <c r="R2227" s="258"/>
      <c r="S2227" s="259">
        <v>1</v>
      </c>
      <c r="T2227" s="289"/>
      <c r="U2227" s="290"/>
      <c r="V2227" s="291"/>
    </row>
    <row r="2228" spans="1:22">
      <c r="A2228" s="216" t="s">
        <v>65</v>
      </c>
      <c r="B2228" s="312">
        <v>1040299000</v>
      </c>
      <c r="C2228" s="229" t="s">
        <v>1146</v>
      </c>
      <c r="D2228" s="219"/>
      <c r="E2228" s="220" t="s">
        <v>1563</v>
      </c>
      <c r="F2228" s="221" t="s">
        <v>55</v>
      </c>
      <c r="G2228" s="222" t="str">
        <f t="shared" si="34"/>
        <v xml:space="preserve">Electrical Tape, </v>
      </c>
      <c r="H2228" s="223"/>
      <c r="I2228" s="253">
        <v>1</v>
      </c>
      <c r="J2228" s="254" t="s">
        <v>627</v>
      </c>
      <c r="K2228" s="255">
        <v>1500</v>
      </c>
      <c r="L2228" s="256">
        <f>Table260616263656667686970717273747577787980818283757_34[[#This Row],[unit Price]]*Table260616263656667686970717273747577787980818283757_34[[#This Row],[TOTAL QUANTITY
(2021 Proposal)]]</f>
        <v>1500</v>
      </c>
      <c r="M2228" s="257">
        <v>1</v>
      </c>
      <c r="N2228" s="258">
        <v>1500</v>
      </c>
      <c r="O2228" s="259"/>
      <c r="P2228" s="260"/>
      <c r="Q2228" s="288"/>
      <c r="R2228" s="258"/>
      <c r="S2228" s="259"/>
      <c r="T2228" s="289"/>
      <c r="U2228" s="290"/>
      <c r="V2228" s="291"/>
    </row>
    <row r="2229" spans="1:22">
      <c r="A2229" s="216" t="s">
        <v>50</v>
      </c>
      <c r="B2229" s="312">
        <v>1040299000</v>
      </c>
      <c r="C2229" s="229" t="s">
        <v>1146</v>
      </c>
      <c r="D2229" s="219"/>
      <c r="E2229" s="220" t="s">
        <v>1564</v>
      </c>
      <c r="F2229" s="221" t="s">
        <v>1564</v>
      </c>
      <c r="G2229" s="222" t="str">
        <f t="shared" si="34"/>
        <v>Epoxy, Epoxy</v>
      </c>
      <c r="H2229" s="223"/>
      <c r="I2229" s="253">
        <v>1</v>
      </c>
      <c r="J2229" s="254" t="s">
        <v>44</v>
      </c>
      <c r="K2229" s="255">
        <v>100</v>
      </c>
      <c r="L2229" s="256">
        <f>Table260616263656667686970717273747577787980818283757_34[[#This Row],[unit Price]]*Table260616263656667686970717273747577787980818283757_34[[#This Row],[TOTAL QUANTITY
(2021 Proposal)]]</f>
        <v>100</v>
      </c>
      <c r="M2229" s="257">
        <v>1</v>
      </c>
      <c r="N2229" s="258">
        <v>100</v>
      </c>
      <c r="O2229" s="259"/>
      <c r="P2229" s="260"/>
      <c r="Q2229" s="288"/>
      <c r="R2229" s="258"/>
      <c r="S2229" s="259"/>
      <c r="T2229" s="289"/>
      <c r="U2229" s="290"/>
      <c r="V2229" s="291"/>
    </row>
    <row r="2230" spans="1:22">
      <c r="A2230" s="216" t="s">
        <v>64</v>
      </c>
      <c r="B2230" s="312">
        <v>1040299000</v>
      </c>
      <c r="C2230" s="229" t="s">
        <v>1146</v>
      </c>
      <c r="D2230" s="219"/>
      <c r="E2230" s="220" t="s">
        <v>1565</v>
      </c>
      <c r="F2230" s="221" t="s">
        <v>1566</v>
      </c>
      <c r="G2230" s="222" t="str">
        <f t="shared" si="34"/>
        <v>Fabric Conditioner, Fab con 1L</v>
      </c>
      <c r="H2230" s="223"/>
      <c r="I2230" s="253">
        <v>4</v>
      </c>
      <c r="J2230" s="254" t="s">
        <v>576</v>
      </c>
      <c r="K2230" s="311">
        <v>260</v>
      </c>
      <c r="L2230" s="256">
        <f>Table260616263656667686970717273747577787980818283757_34[[#This Row],[unit Price]]*Table260616263656667686970717273747577787980818283757_34[[#This Row],[TOTAL QUANTITY
(2021 Proposal)]]</f>
        <v>1040</v>
      </c>
      <c r="M2230" s="257">
        <v>1</v>
      </c>
      <c r="N2230" s="258">
        <v>260</v>
      </c>
      <c r="O2230" s="259">
        <v>1</v>
      </c>
      <c r="P2230" s="260"/>
      <c r="Q2230" s="288">
        <v>1</v>
      </c>
      <c r="R2230" s="258"/>
      <c r="S2230" s="259">
        <v>1</v>
      </c>
      <c r="T2230" s="289"/>
      <c r="U2230" s="290"/>
      <c r="V2230" s="291"/>
    </row>
    <row r="2231" spans="1:22">
      <c r="A2231" s="216" t="s">
        <v>938</v>
      </c>
      <c r="B2231" s="312">
        <v>1040299000</v>
      </c>
      <c r="C2231" s="229" t="s">
        <v>1146</v>
      </c>
      <c r="D2231" s="219"/>
      <c r="E2231" s="220" t="s">
        <v>1565</v>
      </c>
      <c r="F2231" s="221" t="s">
        <v>1566</v>
      </c>
      <c r="G2231" s="222" t="str">
        <f t="shared" si="34"/>
        <v>Fabric Conditioner, Fab con 1L</v>
      </c>
      <c r="H2231" s="223"/>
      <c r="I2231" s="253">
        <v>100</v>
      </c>
      <c r="J2231" s="254" t="s">
        <v>576</v>
      </c>
      <c r="K2231" s="255">
        <v>260</v>
      </c>
      <c r="L2231" s="256">
        <f>Table260616263656667686970717273747577787980818283757_34[[#This Row],[unit Price]]*Table260616263656667686970717273747577787980818283757_34[[#This Row],[TOTAL QUANTITY
(2021 Proposal)]]</f>
        <v>26000</v>
      </c>
      <c r="M2231" s="257">
        <v>50</v>
      </c>
      <c r="N2231" s="258">
        <v>13000</v>
      </c>
      <c r="O2231" s="259">
        <v>20</v>
      </c>
      <c r="P2231" s="260"/>
      <c r="Q2231" s="288">
        <v>20</v>
      </c>
      <c r="R2231" s="258"/>
      <c r="S2231" s="259">
        <v>10</v>
      </c>
      <c r="T2231" s="289"/>
      <c r="U2231" s="290"/>
      <c r="V2231" s="291"/>
    </row>
    <row r="2232" spans="1:22">
      <c r="A2232" s="231" t="s">
        <v>74</v>
      </c>
      <c r="B2232" s="230">
        <v>1040299000</v>
      </c>
      <c r="C2232" s="232" t="s">
        <v>1146</v>
      </c>
      <c r="D2232" s="304"/>
      <c r="E2232" s="305" t="s">
        <v>1565</v>
      </c>
      <c r="F2232" s="306" t="s">
        <v>1566</v>
      </c>
      <c r="G2232" s="222" t="str">
        <f t="shared" si="34"/>
        <v>Fabric Conditioner, Fab con 1L</v>
      </c>
      <c r="H2232" s="236"/>
      <c r="I2232" s="273">
        <v>200</v>
      </c>
      <c r="J2232" s="274" t="s">
        <v>576</v>
      </c>
      <c r="K2232" s="308">
        <v>260</v>
      </c>
      <c r="L2232" s="256">
        <f>Table260616263656667686970717273747577787980818283757_34[[#This Row],[unit Price]]*Table260616263656667686970717273747577787980818283757_34[[#This Row],[TOTAL QUANTITY
(2021 Proposal)]]</f>
        <v>52000</v>
      </c>
      <c r="M2232" s="276">
        <v>50</v>
      </c>
      <c r="N2232" s="277">
        <v>13000</v>
      </c>
      <c r="O2232" s="278">
        <v>50</v>
      </c>
      <c r="P2232" s="279"/>
      <c r="Q2232" s="297">
        <v>50</v>
      </c>
      <c r="R2232" s="277"/>
      <c r="S2232" s="278">
        <v>50</v>
      </c>
      <c r="T2232" s="298"/>
      <c r="U2232" s="299"/>
      <c r="V2232" s="300"/>
    </row>
    <row r="2233" spans="1:22">
      <c r="A2233" s="216" t="s">
        <v>64</v>
      </c>
      <c r="B2233" s="312">
        <v>1040299000</v>
      </c>
      <c r="C2233" s="229" t="s">
        <v>1146</v>
      </c>
      <c r="D2233" s="219"/>
      <c r="E2233" s="220" t="s">
        <v>1567</v>
      </c>
      <c r="F2233" s="221" t="s">
        <v>1567</v>
      </c>
      <c r="G2233" s="222" t="str">
        <f t="shared" si="34"/>
        <v>Floor Mat, Floor Mat</v>
      </c>
      <c r="H2233" s="223"/>
      <c r="I2233" s="253">
        <v>2</v>
      </c>
      <c r="J2233" s="254" t="s">
        <v>44</v>
      </c>
      <c r="K2233" s="311">
        <v>45</v>
      </c>
      <c r="L2233" s="256">
        <f>Table260616263656667686970717273747577787980818283757_34[[#This Row],[unit Price]]*Table260616263656667686970717273747577787980818283757_34[[#This Row],[TOTAL QUANTITY
(2021 Proposal)]]</f>
        <v>90</v>
      </c>
      <c r="M2233" s="257"/>
      <c r="N2233" s="258" t="s">
        <v>55</v>
      </c>
      <c r="O2233" s="259">
        <v>2</v>
      </c>
      <c r="P2233" s="260"/>
      <c r="Q2233" s="288"/>
      <c r="R2233" s="258"/>
      <c r="S2233" s="259"/>
      <c r="T2233" s="289"/>
      <c r="U2233" s="290"/>
      <c r="V2233" s="291"/>
    </row>
    <row r="2234" spans="1:22">
      <c r="A2234" s="216" t="s">
        <v>64</v>
      </c>
      <c r="B2234" s="312">
        <v>1040299000</v>
      </c>
      <c r="C2234" s="229" t="s">
        <v>1146</v>
      </c>
      <c r="D2234" s="219"/>
      <c r="E2234" s="220" t="s">
        <v>1568</v>
      </c>
      <c r="F2234" s="221" t="s">
        <v>1569</v>
      </c>
      <c r="G2234" s="222" t="str">
        <f t="shared" si="34"/>
        <v>Garbage Bag, Black, Large</v>
      </c>
      <c r="H2234" s="223"/>
      <c r="I2234" s="253">
        <v>400</v>
      </c>
      <c r="J2234" s="254" t="s">
        <v>44</v>
      </c>
      <c r="K2234" s="311">
        <v>10</v>
      </c>
      <c r="L2234" s="256">
        <f>Table260616263656667686970717273747577787980818283757_34[[#This Row],[unit Price]]*Table260616263656667686970717273747577787980818283757_34[[#This Row],[TOTAL QUANTITY
(2021 Proposal)]]</f>
        <v>4000</v>
      </c>
      <c r="M2234" s="257">
        <v>100</v>
      </c>
      <c r="N2234" s="258">
        <v>1000</v>
      </c>
      <c r="O2234" s="259">
        <v>100</v>
      </c>
      <c r="P2234" s="260"/>
      <c r="Q2234" s="288">
        <v>100</v>
      </c>
      <c r="R2234" s="258"/>
      <c r="S2234" s="259">
        <v>100</v>
      </c>
      <c r="T2234" s="289"/>
      <c r="U2234" s="290"/>
      <c r="V2234" s="291"/>
    </row>
    <row r="2235" spans="1:22">
      <c r="A2235" s="216" t="s">
        <v>938</v>
      </c>
      <c r="B2235" s="312">
        <v>1040299000</v>
      </c>
      <c r="C2235" s="229" t="s">
        <v>1146</v>
      </c>
      <c r="D2235" s="219"/>
      <c r="E2235" s="220" t="s">
        <v>1568</v>
      </c>
      <c r="F2235" s="221" t="s">
        <v>1569</v>
      </c>
      <c r="G2235" s="222" t="str">
        <f t="shared" si="34"/>
        <v>Garbage Bag, Black, Large</v>
      </c>
      <c r="H2235" s="223"/>
      <c r="I2235" s="253">
        <v>8000</v>
      </c>
      <c r="J2235" s="254" t="s">
        <v>44</v>
      </c>
      <c r="K2235" s="255">
        <v>10</v>
      </c>
      <c r="L2235" s="256">
        <f>Table260616263656667686970717273747577787980818283757_34[[#This Row],[unit Price]]*Table260616263656667686970717273747577787980818283757_34[[#This Row],[TOTAL QUANTITY
(2021 Proposal)]]</f>
        <v>80000</v>
      </c>
      <c r="M2235" s="257">
        <v>4000</v>
      </c>
      <c r="N2235" s="258">
        <v>40000</v>
      </c>
      <c r="O2235" s="259">
        <v>2000</v>
      </c>
      <c r="P2235" s="260"/>
      <c r="Q2235" s="288">
        <v>1000</v>
      </c>
      <c r="R2235" s="258"/>
      <c r="S2235" s="259">
        <v>1000</v>
      </c>
      <c r="T2235" s="289"/>
      <c r="U2235" s="290"/>
      <c r="V2235" s="291"/>
    </row>
    <row r="2236" spans="1:22">
      <c r="A2236" s="216" t="s">
        <v>64</v>
      </c>
      <c r="B2236" s="312">
        <v>1040299000</v>
      </c>
      <c r="C2236" s="229" t="s">
        <v>1146</v>
      </c>
      <c r="D2236" s="219"/>
      <c r="E2236" s="220" t="s">
        <v>1568</v>
      </c>
      <c r="F2236" s="221" t="s">
        <v>1570</v>
      </c>
      <c r="G2236" s="222" t="str">
        <f t="shared" si="34"/>
        <v>Garbage Bag, Black, Medium</v>
      </c>
      <c r="H2236" s="223"/>
      <c r="I2236" s="253">
        <v>100</v>
      </c>
      <c r="J2236" s="254" t="s">
        <v>44</v>
      </c>
      <c r="K2236" s="311">
        <v>10</v>
      </c>
      <c r="L2236" s="256">
        <f>Table260616263656667686970717273747577787980818283757_34[[#This Row],[unit Price]]*Table260616263656667686970717273747577787980818283757_34[[#This Row],[TOTAL QUANTITY
(2021 Proposal)]]</f>
        <v>1000</v>
      </c>
      <c r="M2236" s="257">
        <v>25</v>
      </c>
      <c r="N2236" s="258">
        <v>250</v>
      </c>
      <c r="O2236" s="259">
        <v>25</v>
      </c>
      <c r="P2236" s="260"/>
      <c r="Q2236" s="288">
        <v>25</v>
      </c>
      <c r="R2236" s="258"/>
      <c r="S2236" s="259">
        <v>25</v>
      </c>
      <c r="T2236" s="289"/>
      <c r="U2236" s="290"/>
      <c r="V2236" s="291"/>
    </row>
    <row r="2237" spans="1:22">
      <c r="A2237" s="216" t="s">
        <v>938</v>
      </c>
      <c r="B2237" s="312">
        <v>1040299000</v>
      </c>
      <c r="C2237" s="229" t="s">
        <v>1146</v>
      </c>
      <c r="D2237" s="219"/>
      <c r="E2237" s="220" t="s">
        <v>1568</v>
      </c>
      <c r="F2237" s="221" t="s">
        <v>1570</v>
      </c>
      <c r="G2237" s="222" t="str">
        <f t="shared" si="34"/>
        <v>Garbage Bag, Black, Medium</v>
      </c>
      <c r="H2237" s="223"/>
      <c r="I2237" s="253">
        <v>16000</v>
      </c>
      <c r="J2237" s="254" t="s">
        <v>44</v>
      </c>
      <c r="K2237" s="255">
        <v>10</v>
      </c>
      <c r="L2237" s="256">
        <f>Table260616263656667686970717273747577787980818283757_34[[#This Row],[unit Price]]*Table260616263656667686970717273747577787980818283757_34[[#This Row],[TOTAL QUANTITY
(2021 Proposal)]]</f>
        <v>160000</v>
      </c>
      <c r="M2237" s="257">
        <v>8000</v>
      </c>
      <c r="N2237" s="258">
        <v>80000</v>
      </c>
      <c r="O2237" s="259">
        <v>3000</v>
      </c>
      <c r="P2237" s="260"/>
      <c r="Q2237" s="288">
        <v>3000</v>
      </c>
      <c r="R2237" s="258"/>
      <c r="S2237" s="259">
        <v>2000</v>
      </c>
      <c r="T2237" s="289"/>
      <c r="U2237" s="290"/>
      <c r="V2237" s="291"/>
    </row>
    <row r="2238" spans="1:22">
      <c r="A2238" s="216" t="s">
        <v>73</v>
      </c>
      <c r="B2238" s="312">
        <v>1040299000</v>
      </c>
      <c r="C2238" s="229" t="s">
        <v>1146</v>
      </c>
      <c r="D2238" s="219"/>
      <c r="E2238" s="220" t="s">
        <v>1568</v>
      </c>
      <c r="F2238" s="221" t="s">
        <v>1570</v>
      </c>
      <c r="G2238" s="222" t="str">
        <f t="shared" si="34"/>
        <v>Garbage Bag, Black, Medium</v>
      </c>
      <c r="H2238" s="223"/>
      <c r="I2238" s="253">
        <v>300</v>
      </c>
      <c r="J2238" s="254" t="s">
        <v>44</v>
      </c>
      <c r="K2238" s="255">
        <v>10</v>
      </c>
      <c r="L2238" s="256">
        <f>Table260616263656667686970717273747577787980818283757_34[[#This Row],[unit Price]]*Table260616263656667686970717273747577787980818283757_34[[#This Row],[TOTAL QUANTITY
(2021 Proposal)]]</f>
        <v>3000</v>
      </c>
      <c r="M2238" s="257">
        <v>75</v>
      </c>
      <c r="N2238" s="258">
        <v>750</v>
      </c>
      <c r="O2238" s="259">
        <v>75</v>
      </c>
      <c r="P2238" s="260"/>
      <c r="Q2238" s="288">
        <v>75</v>
      </c>
      <c r="R2238" s="258"/>
      <c r="S2238" s="259">
        <v>75</v>
      </c>
      <c r="T2238" s="289"/>
      <c r="U2238" s="290"/>
      <c r="V2238" s="291"/>
    </row>
    <row r="2239" spans="1:22">
      <c r="A2239" s="216" t="s">
        <v>64</v>
      </c>
      <c r="B2239" s="312">
        <v>1040299000</v>
      </c>
      <c r="C2239" s="229" t="s">
        <v>1146</v>
      </c>
      <c r="D2239" s="219"/>
      <c r="E2239" s="220" t="s">
        <v>1568</v>
      </c>
      <c r="F2239" s="221" t="s">
        <v>1571</v>
      </c>
      <c r="G2239" s="222" t="str">
        <f t="shared" si="34"/>
        <v>Garbage Bag, Green, Large</v>
      </c>
      <c r="H2239" s="223"/>
      <c r="I2239" s="253">
        <v>400</v>
      </c>
      <c r="J2239" s="254" t="s">
        <v>576</v>
      </c>
      <c r="K2239" s="311">
        <v>10</v>
      </c>
      <c r="L2239" s="256">
        <f>Table260616263656667686970717273747577787980818283757_34[[#This Row],[unit Price]]*Table260616263656667686970717273747577787980818283757_34[[#This Row],[TOTAL QUANTITY
(2021 Proposal)]]</f>
        <v>4000</v>
      </c>
      <c r="M2239" s="257">
        <v>100</v>
      </c>
      <c r="N2239" s="258">
        <v>1000</v>
      </c>
      <c r="O2239" s="259">
        <v>100</v>
      </c>
      <c r="P2239" s="260"/>
      <c r="Q2239" s="288">
        <v>100</v>
      </c>
      <c r="R2239" s="258"/>
      <c r="S2239" s="259">
        <v>100</v>
      </c>
      <c r="T2239" s="289"/>
      <c r="U2239" s="290"/>
      <c r="V2239" s="291"/>
    </row>
    <row r="2240" spans="1:22">
      <c r="A2240" s="216" t="s">
        <v>938</v>
      </c>
      <c r="B2240" s="312">
        <v>1040299000</v>
      </c>
      <c r="C2240" s="229" t="s">
        <v>1146</v>
      </c>
      <c r="D2240" s="219"/>
      <c r="E2240" s="220" t="s">
        <v>1568</v>
      </c>
      <c r="F2240" s="221" t="s">
        <v>1571</v>
      </c>
      <c r="G2240" s="222" t="str">
        <f t="shared" si="34"/>
        <v>Garbage Bag, Green, Large</v>
      </c>
      <c r="H2240" s="223"/>
      <c r="I2240" s="253">
        <v>8000</v>
      </c>
      <c r="J2240" s="254" t="s">
        <v>576</v>
      </c>
      <c r="K2240" s="255">
        <v>10</v>
      </c>
      <c r="L2240" s="256">
        <f>Table260616263656667686970717273747577787980818283757_34[[#This Row],[unit Price]]*Table260616263656667686970717273747577787980818283757_34[[#This Row],[TOTAL QUANTITY
(2021 Proposal)]]</f>
        <v>80000</v>
      </c>
      <c r="M2240" s="257">
        <v>4000</v>
      </c>
      <c r="N2240" s="258">
        <v>40000</v>
      </c>
      <c r="O2240" s="259">
        <v>2000</v>
      </c>
      <c r="P2240" s="260"/>
      <c r="Q2240" s="288">
        <v>1000</v>
      </c>
      <c r="R2240" s="258"/>
      <c r="S2240" s="259">
        <v>1000</v>
      </c>
      <c r="T2240" s="289"/>
      <c r="U2240" s="290"/>
      <c r="V2240" s="291"/>
    </row>
    <row r="2241" spans="1:22">
      <c r="A2241" s="231" t="s">
        <v>74</v>
      </c>
      <c r="B2241" s="230">
        <v>1040299000</v>
      </c>
      <c r="C2241" s="232" t="s">
        <v>1146</v>
      </c>
      <c r="D2241" s="304"/>
      <c r="E2241" s="305" t="s">
        <v>1568</v>
      </c>
      <c r="F2241" s="306" t="s">
        <v>1571</v>
      </c>
      <c r="G2241" s="222" t="str">
        <f t="shared" si="34"/>
        <v>Garbage Bag, Green, Large</v>
      </c>
      <c r="H2241" s="236"/>
      <c r="I2241" s="273">
        <v>200</v>
      </c>
      <c r="J2241" s="274" t="s">
        <v>576</v>
      </c>
      <c r="K2241" s="308">
        <v>10</v>
      </c>
      <c r="L2241" s="256">
        <f>Table260616263656667686970717273747577787980818283757_34[[#This Row],[unit Price]]*Table260616263656667686970717273747577787980818283757_34[[#This Row],[TOTAL QUANTITY
(2021 Proposal)]]</f>
        <v>2000</v>
      </c>
      <c r="M2241" s="276">
        <v>50</v>
      </c>
      <c r="N2241" s="277">
        <v>500</v>
      </c>
      <c r="O2241" s="278">
        <v>50</v>
      </c>
      <c r="P2241" s="279"/>
      <c r="Q2241" s="297">
        <v>50</v>
      </c>
      <c r="R2241" s="277"/>
      <c r="S2241" s="278">
        <v>50</v>
      </c>
      <c r="T2241" s="298"/>
      <c r="U2241" s="299"/>
      <c r="V2241" s="300"/>
    </row>
    <row r="2242" spans="1:22">
      <c r="A2242" s="216" t="s">
        <v>64</v>
      </c>
      <c r="B2242" s="312">
        <v>1040299000</v>
      </c>
      <c r="C2242" s="229" t="s">
        <v>1146</v>
      </c>
      <c r="D2242" s="219"/>
      <c r="E2242" s="220" t="s">
        <v>1568</v>
      </c>
      <c r="F2242" s="221" t="s">
        <v>1572</v>
      </c>
      <c r="G2242" s="222" t="str">
        <f t="shared" si="34"/>
        <v>Garbage Bag, Green, Medium</v>
      </c>
      <c r="H2242" s="223"/>
      <c r="I2242" s="253">
        <v>300</v>
      </c>
      <c r="J2242" s="254" t="s">
        <v>44</v>
      </c>
      <c r="K2242" s="311">
        <v>10</v>
      </c>
      <c r="L2242" s="256">
        <f>Table260616263656667686970717273747577787980818283757_34[[#This Row],[unit Price]]*Table260616263656667686970717273747577787980818283757_34[[#This Row],[TOTAL QUANTITY
(2021 Proposal)]]</f>
        <v>3000</v>
      </c>
      <c r="M2242" s="257">
        <v>100</v>
      </c>
      <c r="N2242" s="258">
        <v>1000</v>
      </c>
      <c r="O2242" s="259">
        <v>50</v>
      </c>
      <c r="P2242" s="260"/>
      <c r="Q2242" s="288">
        <v>50</v>
      </c>
      <c r="R2242" s="258"/>
      <c r="S2242" s="259">
        <v>100</v>
      </c>
      <c r="T2242" s="289"/>
      <c r="U2242" s="290"/>
      <c r="V2242" s="291"/>
    </row>
    <row r="2243" spans="1:22">
      <c r="A2243" s="216" t="s">
        <v>938</v>
      </c>
      <c r="B2243" s="312">
        <v>1040299000</v>
      </c>
      <c r="C2243" s="229" t="s">
        <v>1146</v>
      </c>
      <c r="D2243" s="219"/>
      <c r="E2243" s="220" t="s">
        <v>1568</v>
      </c>
      <c r="F2243" s="221" t="s">
        <v>1572</v>
      </c>
      <c r="G2243" s="222" t="str">
        <f t="shared" si="34"/>
        <v>Garbage Bag, Green, Medium</v>
      </c>
      <c r="H2243" s="223"/>
      <c r="I2243" s="253">
        <v>16000</v>
      </c>
      <c r="J2243" s="254" t="s">
        <v>44</v>
      </c>
      <c r="K2243" s="255">
        <v>10</v>
      </c>
      <c r="L2243" s="256">
        <f>Table260616263656667686970717273747577787980818283757_34[[#This Row],[unit Price]]*Table260616263656667686970717273747577787980818283757_34[[#This Row],[TOTAL QUANTITY
(2021 Proposal)]]</f>
        <v>160000</v>
      </c>
      <c r="M2243" s="257">
        <v>8000</v>
      </c>
      <c r="N2243" s="258">
        <v>80000</v>
      </c>
      <c r="O2243" s="259">
        <v>3000</v>
      </c>
      <c r="P2243" s="260"/>
      <c r="Q2243" s="288">
        <v>3000</v>
      </c>
      <c r="R2243" s="258"/>
      <c r="S2243" s="259">
        <v>2000</v>
      </c>
      <c r="T2243" s="289"/>
      <c r="U2243" s="290"/>
      <c r="V2243" s="291"/>
    </row>
    <row r="2244" spans="1:22">
      <c r="A2244" s="216" t="s">
        <v>938</v>
      </c>
      <c r="B2244" s="312">
        <v>1040299000</v>
      </c>
      <c r="C2244" s="229" t="s">
        <v>1146</v>
      </c>
      <c r="D2244" s="219"/>
      <c r="E2244" s="220" t="s">
        <v>1568</v>
      </c>
      <c r="F2244" s="221" t="s">
        <v>1573</v>
      </c>
      <c r="G2244" s="222" t="str">
        <f t="shared" si="34"/>
        <v>Garbage Bag, Yellow, Large</v>
      </c>
      <c r="H2244" s="223"/>
      <c r="I2244" s="253">
        <v>8000</v>
      </c>
      <c r="J2244" s="254" t="s">
        <v>576</v>
      </c>
      <c r="K2244" s="255">
        <v>10</v>
      </c>
      <c r="L2244" s="256">
        <f>Table260616263656667686970717273747577787980818283757_34[[#This Row],[unit Price]]*Table260616263656667686970717273747577787980818283757_34[[#This Row],[TOTAL QUANTITY
(2021 Proposal)]]</f>
        <v>80000</v>
      </c>
      <c r="M2244" s="257">
        <v>4000</v>
      </c>
      <c r="N2244" s="258">
        <v>40000</v>
      </c>
      <c r="O2244" s="259">
        <v>2000</v>
      </c>
      <c r="P2244" s="260"/>
      <c r="Q2244" s="288">
        <v>1000</v>
      </c>
      <c r="R2244" s="258"/>
      <c r="S2244" s="259">
        <v>1000</v>
      </c>
      <c r="T2244" s="289"/>
      <c r="U2244" s="290"/>
      <c r="V2244" s="291"/>
    </row>
    <row r="2245" spans="1:22">
      <c r="A2245" s="216" t="s">
        <v>64</v>
      </c>
      <c r="B2245" s="312">
        <v>1040299000</v>
      </c>
      <c r="C2245" s="229" t="s">
        <v>1146</v>
      </c>
      <c r="D2245" s="219"/>
      <c r="E2245" s="220" t="s">
        <v>1568</v>
      </c>
      <c r="F2245" s="221" t="s">
        <v>1574</v>
      </c>
      <c r="G2245" s="222" t="str">
        <f t="shared" si="34"/>
        <v>Garbage Bag, Yellow, Medium</v>
      </c>
      <c r="H2245" s="223"/>
      <c r="I2245" s="253">
        <v>300</v>
      </c>
      <c r="J2245" s="254" t="s">
        <v>44</v>
      </c>
      <c r="K2245" s="311">
        <v>10</v>
      </c>
      <c r="L2245" s="256">
        <f>Table260616263656667686970717273747577787980818283757_34[[#This Row],[unit Price]]*Table260616263656667686970717273747577787980818283757_34[[#This Row],[TOTAL QUANTITY
(2021 Proposal)]]</f>
        <v>3000</v>
      </c>
      <c r="M2245" s="257">
        <v>100</v>
      </c>
      <c r="N2245" s="258">
        <v>1000</v>
      </c>
      <c r="O2245" s="259">
        <v>50</v>
      </c>
      <c r="P2245" s="260"/>
      <c r="Q2245" s="288">
        <v>50</v>
      </c>
      <c r="R2245" s="258"/>
      <c r="S2245" s="259">
        <v>100</v>
      </c>
      <c r="T2245" s="289"/>
      <c r="U2245" s="290"/>
      <c r="V2245" s="291"/>
    </row>
    <row r="2246" spans="1:22">
      <c r="A2246" s="216" t="s">
        <v>938</v>
      </c>
      <c r="B2246" s="312">
        <v>1040299000</v>
      </c>
      <c r="C2246" s="229" t="s">
        <v>1146</v>
      </c>
      <c r="D2246" s="219"/>
      <c r="E2246" s="220" t="s">
        <v>1568</v>
      </c>
      <c r="F2246" s="221" t="s">
        <v>1574</v>
      </c>
      <c r="G2246" s="222" t="str">
        <f t="shared" si="34"/>
        <v>Garbage Bag, Yellow, Medium</v>
      </c>
      <c r="H2246" s="223"/>
      <c r="I2246" s="253">
        <v>16000</v>
      </c>
      <c r="J2246" s="254" t="s">
        <v>44</v>
      </c>
      <c r="K2246" s="255">
        <v>10</v>
      </c>
      <c r="L2246" s="256">
        <f>Table260616263656667686970717273747577787980818283757_34[[#This Row],[unit Price]]*Table260616263656667686970717273747577787980818283757_34[[#This Row],[TOTAL QUANTITY
(2021 Proposal)]]</f>
        <v>160000</v>
      </c>
      <c r="M2246" s="257">
        <v>8000</v>
      </c>
      <c r="N2246" s="258">
        <v>80000</v>
      </c>
      <c r="O2246" s="259">
        <v>3000</v>
      </c>
      <c r="P2246" s="260"/>
      <c r="Q2246" s="288">
        <v>3000</v>
      </c>
      <c r="R2246" s="258"/>
      <c r="S2246" s="259">
        <v>2000</v>
      </c>
      <c r="T2246" s="289"/>
      <c r="U2246" s="290"/>
      <c r="V2246" s="291"/>
    </row>
    <row r="2247" spans="1:22">
      <c r="A2247" s="216" t="s">
        <v>73</v>
      </c>
      <c r="B2247" s="312">
        <v>1040299000</v>
      </c>
      <c r="C2247" s="229" t="s">
        <v>1146</v>
      </c>
      <c r="D2247" s="219"/>
      <c r="E2247" s="220" t="s">
        <v>1568</v>
      </c>
      <c r="F2247" s="221" t="s">
        <v>1574</v>
      </c>
      <c r="G2247" s="222" t="str">
        <f t="shared" si="34"/>
        <v>Garbage Bag, Yellow, Medium</v>
      </c>
      <c r="H2247" s="223"/>
      <c r="I2247" s="253">
        <v>300</v>
      </c>
      <c r="J2247" s="254" t="s">
        <v>44</v>
      </c>
      <c r="K2247" s="255">
        <v>10</v>
      </c>
      <c r="L2247" s="256">
        <f>Table260616263656667686970717273747577787980818283757_34[[#This Row],[unit Price]]*Table260616263656667686970717273747577787980818283757_34[[#This Row],[TOTAL QUANTITY
(2021 Proposal)]]</f>
        <v>3000</v>
      </c>
      <c r="M2247" s="257">
        <v>75</v>
      </c>
      <c r="N2247" s="258">
        <v>750</v>
      </c>
      <c r="O2247" s="259">
        <v>75</v>
      </c>
      <c r="P2247" s="260"/>
      <c r="Q2247" s="288">
        <v>75</v>
      </c>
      <c r="R2247" s="258"/>
      <c r="S2247" s="259">
        <v>75</v>
      </c>
      <c r="T2247" s="289"/>
      <c r="U2247" s="290"/>
      <c r="V2247" s="291"/>
    </row>
    <row r="2248" spans="1:22">
      <c r="A2248" s="216" t="s">
        <v>938</v>
      </c>
      <c r="B2248" s="312">
        <v>1040299000</v>
      </c>
      <c r="C2248" s="229" t="s">
        <v>1146</v>
      </c>
      <c r="D2248" s="219"/>
      <c r="E2248" s="220" t="s">
        <v>1575</v>
      </c>
      <c r="F2248" s="221" t="s">
        <v>55</v>
      </c>
      <c r="G2248" s="222" t="str">
        <f t="shared" si="34"/>
        <v xml:space="preserve">Garbage Trolley, </v>
      </c>
      <c r="H2248" s="223"/>
      <c r="I2248" s="253">
        <v>2</v>
      </c>
      <c r="J2248" s="254" t="s">
        <v>501</v>
      </c>
      <c r="K2248" s="255">
        <v>6500</v>
      </c>
      <c r="L2248" s="256">
        <f>Table260616263656667686970717273747577787980818283757_34[[#This Row],[unit Price]]*Table260616263656667686970717273747577787980818283757_34[[#This Row],[TOTAL QUANTITY
(2021 Proposal)]]</f>
        <v>13000</v>
      </c>
      <c r="M2248" s="257">
        <v>2</v>
      </c>
      <c r="N2248" s="258">
        <v>13000</v>
      </c>
      <c r="O2248" s="259"/>
      <c r="P2248" s="260"/>
      <c r="Q2248" s="288"/>
      <c r="R2248" s="258"/>
      <c r="S2248" s="259"/>
      <c r="T2248" s="289"/>
      <c r="U2248" s="290"/>
      <c r="V2248" s="291"/>
    </row>
    <row r="2249" spans="1:22">
      <c r="A2249" s="216" t="s">
        <v>65</v>
      </c>
      <c r="B2249" s="312">
        <v>1040299000</v>
      </c>
      <c r="C2249" s="229" t="s">
        <v>1146</v>
      </c>
      <c r="D2249" s="219"/>
      <c r="E2249" s="220" t="s">
        <v>1576</v>
      </c>
      <c r="F2249" s="221" t="s">
        <v>1576</v>
      </c>
      <c r="G2249" s="222" t="str">
        <f t="shared" si="34"/>
        <v>Gear Oil, Gear Oil</v>
      </c>
      <c r="H2249" s="223"/>
      <c r="I2249" s="253">
        <v>2</v>
      </c>
      <c r="J2249" s="254" t="s">
        <v>1577</v>
      </c>
      <c r="K2249" s="255">
        <v>2500</v>
      </c>
      <c r="L2249" s="256">
        <f>Table260616263656667686970717273747577787980818283757_34[[#This Row],[unit Price]]*Table260616263656667686970717273747577787980818283757_34[[#This Row],[TOTAL QUANTITY
(2021 Proposal)]]</f>
        <v>5000</v>
      </c>
      <c r="M2249" s="257">
        <v>2</v>
      </c>
      <c r="N2249" s="258">
        <v>5000</v>
      </c>
      <c r="O2249" s="259"/>
      <c r="P2249" s="260"/>
      <c r="Q2249" s="288"/>
      <c r="R2249" s="258"/>
      <c r="S2249" s="259"/>
      <c r="T2249" s="289"/>
      <c r="U2249" s="290"/>
      <c r="V2249" s="291"/>
    </row>
    <row r="2250" spans="1:22">
      <c r="A2250" s="216" t="s">
        <v>938</v>
      </c>
      <c r="B2250" s="312">
        <v>1040299000</v>
      </c>
      <c r="C2250" s="229" t="s">
        <v>1146</v>
      </c>
      <c r="D2250" s="219"/>
      <c r="E2250" s="220" t="s">
        <v>1578</v>
      </c>
      <c r="F2250" s="221" t="s">
        <v>1578</v>
      </c>
      <c r="G2250" s="222" t="str">
        <f t="shared" si="34"/>
        <v>Glass Cleaner, Glass Cleaner</v>
      </c>
      <c r="H2250" s="223"/>
      <c r="I2250" s="253">
        <v>100</v>
      </c>
      <c r="J2250" s="254" t="s">
        <v>1553</v>
      </c>
      <c r="K2250" s="255">
        <v>250</v>
      </c>
      <c r="L2250" s="256">
        <f>Table260616263656667686970717273747577787980818283757_34[[#This Row],[unit Price]]*Table260616263656667686970717273747577787980818283757_34[[#This Row],[TOTAL QUANTITY
(2021 Proposal)]]</f>
        <v>25000</v>
      </c>
      <c r="M2250" s="257">
        <v>50</v>
      </c>
      <c r="N2250" s="258">
        <v>12500</v>
      </c>
      <c r="O2250" s="259">
        <v>20</v>
      </c>
      <c r="P2250" s="260"/>
      <c r="Q2250" s="288">
        <v>15</v>
      </c>
      <c r="R2250" s="258"/>
      <c r="S2250" s="259">
        <v>15</v>
      </c>
      <c r="T2250" s="289"/>
      <c r="U2250" s="290"/>
      <c r="V2250" s="291"/>
    </row>
    <row r="2251" spans="1:22">
      <c r="A2251" s="216" t="s">
        <v>73</v>
      </c>
      <c r="B2251" s="312">
        <v>1040299000</v>
      </c>
      <c r="C2251" s="229" t="s">
        <v>1146</v>
      </c>
      <c r="D2251" s="219"/>
      <c r="E2251" s="220" t="s">
        <v>1578</v>
      </c>
      <c r="F2251" s="221" t="s">
        <v>1578</v>
      </c>
      <c r="G2251" s="222" t="str">
        <f t="shared" si="34"/>
        <v>Glass Cleaner, Glass Cleaner</v>
      </c>
      <c r="H2251" s="223"/>
      <c r="I2251" s="253">
        <v>1</v>
      </c>
      <c r="J2251" s="254" t="s">
        <v>1553</v>
      </c>
      <c r="K2251" s="255">
        <v>250</v>
      </c>
      <c r="L2251" s="256">
        <f>Table260616263656667686970717273747577787980818283757_34[[#This Row],[unit Price]]*Table260616263656667686970717273747577787980818283757_34[[#This Row],[TOTAL QUANTITY
(2021 Proposal)]]</f>
        <v>250</v>
      </c>
      <c r="M2251" s="257">
        <v>1</v>
      </c>
      <c r="N2251" s="258">
        <v>250</v>
      </c>
      <c r="O2251" s="259"/>
      <c r="P2251" s="260"/>
      <c r="Q2251" s="288"/>
      <c r="R2251" s="258"/>
      <c r="S2251" s="259"/>
      <c r="T2251" s="289"/>
      <c r="U2251" s="290"/>
      <c r="V2251" s="291"/>
    </row>
    <row r="2252" spans="1:22">
      <c r="A2252" s="216" t="s">
        <v>938</v>
      </c>
      <c r="B2252" s="312">
        <v>1040299000</v>
      </c>
      <c r="C2252" s="229" t="s">
        <v>1146</v>
      </c>
      <c r="D2252" s="219"/>
      <c r="E2252" s="220" t="s">
        <v>1579</v>
      </c>
      <c r="F2252" s="221" t="s">
        <v>1579</v>
      </c>
      <c r="G2252" s="222" t="str">
        <f t="shared" ref="G2252:G2315" si="35">CONCATENATE(E2252,", ",F2252,)</f>
        <v>Glass Wiper, Glass Wiper</v>
      </c>
      <c r="H2252" s="223"/>
      <c r="I2252" s="253">
        <v>80</v>
      </c>
      <c r="J2252" s="254" t="s">
        <v>44</v>
      </c>
      <c r="K2252" s="255">
        <v>300</v>
      </c>
      <c r="L2252" s="256">
        <f>Table260616263656667686970717273747577787980818283757_34[[#This Row],[unit Price]]*Table260616263656667686970717273747577787980818283757_34[[#This Row],[TOTAL QUANTITY
(2021 Proposal)]]</f>
        <v>24000</v>
      </c>
      <c r="M2252" s="257">
        <v>40</v>
      </c>
      <c r="N2252" s="258">
        <v>12000</v>
      </c>
      <c r="O2252" s="259">
        <v>20</v>
      </c>
      <c r="P2252" s="260"/>
      <c r="Q2252" s="288">
        <v>10</v>
      </c>
      <c r="R2252" s="258"/>
      <c r="S2252" s="259">
        <v>10</v>
      </c>
      <c r="T2252" s="289"/>
      <c r="U2252" s="290"/>
      <c r="V2252" s="291"/>
    </row>
    <row r="2253" spans="1:22">
      <c r="A2253" s="231" t="s">
        <v>74</v>
      </c>
      <c r="B2253" s="230">
        <v>1040299000</v>
      </c>
      <c r="C2253" s="232" t="s">
        <v>1146</v>
      </c>
      <c r="D2253" s="304"/>
      <c r="E2253" s="305" t="s">
        <v>955</v>
      </c>
      <c r="F2253" s="306" t="s">
        <v>1580</v>
      </c>
      <c r="G2253" s="222" t="str">
        <f t="shared" si="35"/>
        <v>Gloves, Rubberize utility Gloves, small</v>
      </c>
      <c r="H2253" s="236"/>
      <c r="I2253" s="273">
        <v>36</v>
      </c>
      <c r="J2253" s="274" t="s">
        <v>1512</v>
      </c>
      <c r="K2253" s="308">
        <v>150</v>
      </c>
      <c r="L2253" s="256">
        <f>Table260616263656667686970717273747577787980818283757_34[[#This Row],[unit Price]]*Table260616263656667686970717273747577787980818283757_34[[#This Row],[TOTAL QUANTITY
(2021 Proposal)]]</f>
        <v>5400</v>
      </c>
      <c r="M2253" s="276">
        <v>36</v>
      </c>
      <c r="N2253" s="277">
        <v>5400</v>
      </c>
      <c r="O2253" s="278"/>
      <c r="P2253" s="279"/>
      <c r="Q2253" s="297"/>
      <c r="R2253" s="277"/>
      <c r="S2253" s="278"/>
      <c r="T2253" s="298"/>
      <c r="U2253" s="299"/>
      <c r="V2253" s="300"/>
    </row>
    <row r="2254" spans="1:22">
      <c r="A2254" s="216" t="s">
        <v>57</v>
      </c>
      <c r="B2254" s="312">
        <v>1040299000</v>
      </c>
      <c r="C2254" s="229" t="s">
        <v>1146</v>
      </c>
      <c r="D2254" s="219"/>
      <c r="E2254" s="220" t="s">
        <v>1581</v>
      </c>
      <c r="F2254" s="221" t="s">
        <v>1582</v>
      </c>
      <c r="G2254" s="222" t="str">
        <f t="shared" si="35"/>
        <v>Hand Sanitizer, Hand Sanitizer Gel, 1L bactericidal</v>
      </c>
      <c r="H2254" s="223">
        <v>6</v>
      </c>
      <c r="I2254" s="253">
        <v>12</v>
      </c>
      <c r="J2254" s="254" t="s">
        <v>91</v>
      </c>
      <c r="K2254" s="255">
        <v>200</v>
      </c>
      <c r="L2254" s="256">
        <f>Table260616263656667686970717273747577787980818283757_34[[#This Row],[unit Price]]*Table260616263656667686970717273747577787980818283757_34[[#This Row],[TOTAL QUANTITY
(2021 Proposal)]]</f>
        <v>2400</v>
      </c>
      <c r="M2254" s="257">
        <v>3</v>
      </c>
      <c r="N2254" s="258">
        <v>600</v>
      </c>
      <c r="O2254" s="259">
        <v>3</v>
      </c>
      <c r="P2254" s="260"/>
      <c r="Q2254" s="288">
        <v>3</v>
      </c>
      <c r="R2254" s="258"/>
      <c r="S2254" s="259">
        <v>3</v>
      </c>
      <c r="T2254" s="289"/>
      <c r="U2254" s="290"/>
      <c r="V2254" s="291"/>
    </row>
    <row r="2255" spans="1:22">
      <c r="A2255" s="216" t="s">
        <v>63</v>
      </c>
      <c r="B2255" s="312">
        <v>1040299000</v>
      </c>
      <c r="C2255" s="229" t="s">
        <v>1146</v>
      </c>
      <c r="D2255" s="224"/>
      <c r="E2255" s="220" t="s">
        <v>1581</v>
      </c>
      <c r="F2255" s="221" t="s">
        <v>1582</v>
      </c>
      <c r="G2255" s="222" t="str">
        <f t="shared" si="35"/>
        <v>Hand Sanitizer, Hand Sanitizer Gel, 1L bactericidal</v>
      </c>
      <c r="H2255" s="227"/>
      <c r="I2255" s="268">
        <v>100</v>
      </c>
      <c r="J2255" s="269" t="s">
        <v>91</v>
      </c>
      <c r="K2255" s="318">
        <v>200</v>
      </c>
      <c r="L2255" s="256">
        <f>Table260616263656667686970717273747577787980818283757_34[[#This Row],[unit Price]]*Table260616263656667686970717273747577787980818283757_34[[#This Row],[TOTAL QUANTITY
(2021 Proposal)]]</f>
        <v>20000</v>
      </c>
      <c r="M2255" s="271">
        <v>25</v>
      </c>
      <c r="N2255" s="258">
        <v>5000</v>
      </c>
      <c r="O2255" s="272">
        <v>25</v>
      </c>
      <c r="P2255" s="260"/>
      <c r="Q2255" s="296">
        <v>25</v>
      </c>
      <c r="R2255" s="258"/>
      <c r="S2255" s="272">
        <v>25</v>
      </c>
      <c r="T2255" s="289"/>
      <c r="U2255" s="290"/>
      <c r="V2255" s="291"/>
    </row>
    <row r="2256" spans="1:22">
      <c r="A2256" s="216" t="s">
        <v>73</v>
      </c>
      <c r="B2256" s="312">
        <v>1040299000</v>
      </c>
      <c r="C2256" s="229" t="s">
        <v>1146</v>
      </c>
      <c r="D2256" s="219"/>
      <c r="E2256" s="220" t="s">
        <v>1581</v>
      </c>
      <c r="F2256" s="221" t="s">
        <v>1582</v>
      </c>
      <c r="G2256" s="222" t="str">
        <f t="shared" si="35"/>
        <v>Hand Sanitizer, Hand Sanitizer Gel, 1L bactericidal</v>
      </c>
      <c r="H2256" s="223"/>
      <c r="I2256" s="253">
        <v>4</v>
      </c>
      <c r="J2256" s="254" t="s">
        <v>91</v>
      </c>
      <c r="K2256" s="255">
        <v>200</v>
      </c>
      <c r="L2256" s="256">
        <f>Table260616263656667686970717273747577787980818283757_34[[#This Row],[unit Price]]*Table260616263656667686970717273747577787980818283757_34[[#This Row],[TOTAL QUANTITY
(2021 Proposal)]]</f>
        <v>800</v>
      </c>
      <c r="M2256" s="257">
        <v>1</v>
      </c>
      <c r="N2256" s="258">
        <v>200</v>
      </c>
      <c r="O2256" s="259">
        <v>1</v>
      </c>
      <c r="P2256" s="260"/>
      <c r="Q2256" s="288">
        <v>1</v>
      </c>
      <c r="R2256" s="258"/>
      <c r="S2256" s="259">
        <v>1</v>
      </c>
      <c r="T2256" s="289"/>
      <c r="U2256" s="290"/>
      <c r="V2256" s="291"/>
    </row>
    <row r="2257" spans="1:22">
      <c r="A2257" s="216" t="s">
        <v>938</v>
      </c>
      <c r="B2257" s="312">
        <v>1040299000</v>
      </c>
      <c r="C2257" s="229" t="s">
        <v>1146</v>
      </c>
      <c r="D2257" s="219"/>
      <c r="E2257" s="220" t="s">
        <v>1583</v>
      </c>
      <c r="F2257" s="221" t="s">
        <v>1584</v>
      </c>
      <c r="G2257" s="222" t="str">
        <f t="shared" si="35"/>
        <v>Hand Towel, Towel</v>
      </c>
      <c r="H2257" s="223"/>
      <c r="I2257" s="253">
        <v>200</v>
      </c>
      <c r="J2257" s="254" t="s">
        <v>576</v>
      </c>
      <c r="K2257" s="255">
        <v>400</v>
      </c>
      <c r="L2257" s="256">
        <f>Table260616263656667686970717273747577787980818283757_34[[#This Row],[unit Price]]*Table260616263656667686970717273747577787980818283757_34[[#This Row],[TOTAL QUANTITY
(2021 Proposal)]]</f>
        <v>80000</v>
      </c>
      <c r="M2257" s="257">
        <v>100</v>
      </c>
      <c r="N2257" s="258">
        <v>40000</v>
      </c>
      <c r="O2257" s="259">
        <v>50</v>
      </c>
      <c r="P2257" s="260"/>
      <c r="Q2257" s="288">
        <v>25</v>
      </c>
      <c r="R2257" s="258"/>
      <c r="S2257" s="259">
        <v>25</v>
      </c>
      <c r="T2257" s="289"/>
      <c r="U2257" s="290"/>
      <c r="V2257" s="291"/>
    </row>
    <row r="2258" spans="1:22">
      <c r="A2258" s="216" t="s">
        <v>68</v>
      </c>
      <c r="B2258" s="312">
        <v>1040299000</v>
      </c>
      <c r="C2258" s="229" t="s">
        <v>1146</v>
      </c>
      <c r="D2258" s="219"/>
      <c r="E2258" s="220" t="s">
        <v>1583</v>
      </c>
      <c r="F2258" s="221" t="s">
        <v>1584</v>
      </c>
      <c r="G2258" s="222" t="str">
        <f t="shared" si="35"/>
        <v>Hand Towel, Towel</v>
      </c>
      <c r="H2258" s="223"/>
      <c r="I2258" s="253">
        <v>48</v>
      </c>
      <c r="J2258" s="254" t="s">
        <v>576</v>
      </c>
      <c r="K2258" s="255">
        <v>400</v>
      </c>
      <c r="L2258" s="256">
        <f>Table260616263656667686970717273747577787980818283757_34[[#This Row],[unit Price]]*Table260616263656667686970717273747577787980818283757_34[[#This Row],[TOTAL QUANTITY
(2021 Proposal)]]</f>
        <v>19200</v>
      </c>
      <c r="M2258" s="257">
        <v>12</v>
      </c>
      <c r="N2258" s="258">
        <v>4800</v>
      </c>
      <c r="O2258" s="259">
        <v>12</v>
      </c>
      <c r="P2258" s="260"/>
      <c r="Q2258" s="288">
        <v>12</v>
      </c>
      <c r="R2258" s="258"/>
      <c r="S2258" s="259">
        <v>12</v>
      </c>
      <c r="T2258" s="289"/>
      <c r="U2258" s="290"/>
      <c r="V2258" s="291"/>
    </row>
    <row r="2259" spans="1:22">
      <c r="A2259" s="216" t="s">
        <v>73</v>
      </c>
      <c r="B2259" s="312">
        <v>1040299000</v>
      </c>
      <c r="C2259" s="229" t="s">
        <v>1146</v>
      </c>
      <c r="D2259" s="219"/>
      <c r="E2259" s="220" t="s">
        <v>1583</v>
      </c>
      <c r="F2259" s="221" t="s">
        <v>1584</v>
      </c>
      <c r="G2259" s="222" t="str">
        <f t="shared" si="35"/>
        <v>Hand Towel, Towel</v>
      </c>
      <c r="H2259" s="223"/>
      <c r="I2259" s="253">
        <v>8</v>
      </c>
      <c r="J2259" s="254" t="s">
        <v>576</v>
      </c>
      <c r="K2259" s="255">
        <v>400</v>
      </c>
      <c r="L2259" s="256">
        <f>Table260616263656667686970717273747577787980818283757_34[[#This Row],[unit Price]]*Table260616263656667686970717273747577787980818283757_34[[#This Row],[TOTAL QUANTITY
(2021 Proposal)]]</f>
        <v>3200</v>
      </c>
      <c r="M2259" s="257">
        <v>2</v>
      </c>
      <c r="N2259" s="258">
        <v>800</v>
      </c>
      <c r="O2259" s="259">
        <v>2</v>
      </c>
      <c r="P2259" s="260"/>
      <c r="Q2259" s="288">
        <v>2</v>
      </c>
      <c r="R2259" s="258"/>
      <c r="S2259" s="259">
        <v>2</v>
      </c>
      <c r="T2259" s="289"/>
      <c r="U2259" s="290"/>
      <c r="V2259" s="291"/>
    </row>
    <row r="2260" spans="1:22">
      <c r="A2260" s="216" t="s">
        <v>57</v>
      </c>
      <c r="B2260" s="312">
        <v>1040299000</v>
      </c>
      <c r="C2260" s="229" t="s">
        <v>1146</v>
      </c>
      <c r="D2260" s="219"/>
      <c r="E2260" s="220" t="s">
        <v>1585</v>
      </c>
      <c r="F2260" s="221" t="s">
        <v>1586</v>
      </c>
      <c r="G2260" s="222" t="str">
        <f t="shared" si="35"/>
        <v>Handsoap, Antibac Liquid Soap</v>
      </c>
      <c r="H2260" s="223">
        <v>6</v>
      </c>
      <c r="I2260" s="253">
        <v>12</v>
      </c>
      <c r="J2260" s="254" t="s">
        <v>91</v>
      </c>
      <c r="K2260" s="255">
        <v>160</v>
      </c>
      <c r="L2260" s="256">
        <f>Table260616263656667686970717273747577787980818283757_34[[#This Row],[unit Price]]*Table260616263656667686970717273747577787980818283757_34[[#This Row],[TOTAL QUANTITY
(2021 Proposal)]]</f>
        <v>1920</v>
      </c>
      <c r="M2260" s="257">
        <v>3</v>
      </c>
      <c r="N2260" s="258">
        <v>480</v>
      </c>
      <c r="O2260" s="259">
        <v>3</v>
      </c>
      <c r="P2260" s="260"/>
      <c r="Q2260" s="288">
        <v>3</v>
      </c>
      <c r="R2260" s="258"/>
      <c r="S2260" s="259">
        <v>3</v>
      </c>
      <c r="T2260" s="289"/>
      <c r="U2260" s="290"/>
      <c r="V2260" s="291"/>
    </row>
    <row r="2261" spans="1:22">
      <c r="A2261" s="216" t="s">
        <v>63</v>
      </c>
      <c r="B2261" s="312">
        <v>1040299000</v>
      </c>
      <c r="C2261" s="229" t="s">
        <v>1146</v>
      </c>
      <c r="D2261" s="224"/>
      <c r="E2261" s="220" t="s">
        <v>1585</v>
      </c>
      <c r="F2261" s="221" t="s">
        <v>1586</v>
      </c>
      <c r="G2261" s="222" t="str">
        <f t="shared" si="35"/>
        <v>Handsoap, Antibac Liquid Soap</v>
      </c>
      <c r="H2261" s="227"/>
      <c r="I2261" s="268">
        <v>150</v>
      </c>
      <c r="J2261" s="269" t="s">
        <v>91</v>
      </c>
      <c r="K2261" s="318">
        <v>160</v>
      </c>
      <c r="L2261" s="256">
        <f>Table260616263656667686970717273747577787980818283757_34[[#This Row],[unit Price]]*Table260616263656667686970717273747577787980818283757_34[[#This Row],[TOTAL QUANTITY
(2021 Proposal)]]</f>
        <v>24000</v>
      </c>
      <c r="M2261" s="271">
        <v>35</v>
      </c>
      <c r="N2261" s="258">
        <v>5600</v>
      </c>
      <c r="O2261" s="272">
        <v>40</v>
      </c>
      <c r="P2261" s="260"/>
      <c r="Q2261" s="296">
        <v>35</v>
      </c>
      <c r="R2261" s="258"/>
      <c r="S2261" s="272">
        <v>40</v>
      </c>
      <c r="T2261" s="289"/>
      <c r="U2261" s="290"/>
      <c r="V2261" s="291"/>
    </row>
    <row r="2262" spans="1:22">
      <c r="A2262" s="216" t="s">
        <v>70</v>
      </c>
      <c r="B2262" s="312">
        <v>1040299000</v>
      </c>
      <c r="C2262" s="229" t="s">
        <v>1146</v>
      </c>
      <c r="D2262" s="219"/>
      <c r="E2262" s="220" t="s">
        <v>1585</v>
      </c>
      <c r="F2262" s="221" t="s">
        <v>1586</v>
      </c>
      <c r="G2262" s="222" t="str">
        <f t="shared" si="35"/>
        <v>Handsoap, Antibac Liquid Soap</v>
      </c>
      <c r="H2262" s="223"/>
      <c r="I2262" s="253">
        <v>24</v>
      </c>
      <c r="J2262" s="254" t="s">
        <v>91</v>
      </c>
      <c r="K2262" s="255">
        <v>160</v>
      </c>
      <c r="L2262" s="256">
        <f>Table260616263656667686970717273747577787980818283757_34[[#This Row],[unit Price]]*Table260616263656667686970717273747577787980818283757_34[[#This Row],[TOTAL QUANTITY
(2021 Proposal)]]</f>
        <v>3840</v>
      </c>
      <c r="M2262" s="257">
        <v>6</v>
      </c>
      <c r="N2262" s="258">
        <v>960</v>
      </c>
      <c r="O2262" s="259">
        <v>6</v>
      </c>
      <c r="P2262" s="260"/>
      <c r="Q2262" s="288">
        <v>6</v>
      </c>
      <c r="R2262" s="258"/>
      <c r="S2262" s="259">
        <v>6</v>
      </c>
      <c r="T2262" s="289"/>
      <c r="U2262" s="290"/>
      <c r="V2262" s="291"/>
    </row>
    <row r="2263" spans="1:22">
      <c r="A2263" s="216" t="s">
        <v>71</v>
      </c>
      <c r="B2263" s="312">
        <v>1040299000</v>
      </c>
      <c r="C2263" s="229" t="s">
        <v>1146</v>
      </c>
      <c r="D2263" s="219"/>
      <c r="E2263" s="220" t="s">
        <v>1585</v>
      </c>
      <c r="F2263" s="221" t="s">
        <v>1586</v>
      </c>
      <c r="G2263" s="222" t="str">
        <f t="shared" si="35"/>
        <v>Handsoap, Antibac Liquid Soap</v>
      </c>
      <c r="H2263" s="223"/>
      <c r="I2263" s="253">
        <v>12</v>
      </c>
      <c r="J2263" s="254" t="s">
        <v>91</v>
      </c>
      <c r="K2263" s="255">
        <v>160</v>
      </c>
      <c r="L2263" s="256">
        <f>Table260616263656667686970717273747577787980818283757_34[[#This Row],[unit Price]]*Table260616263656667686970717273747577787980818283757_34[[#This Row],[TOTAL QUANTITY
(2021 Proposal)]]</f>
        <v>1920</v>
      </c>
      <c r="M2263" s="257">
        <v>3</v>
      </c>
      <c r="N2263" s="258">
        <v>480</v>
      </c>
      <c r="O2263" s="259">
        <v>3</v>
      </c>
      <c r="P2263" s="260"/>
      <c r="Q2263" s="288">
        <v>3</v>
      </c>
      <c r="R2263" s="258"/>
      <c r="S2263" s="259">
        <v>3</v>
      </c>
      <c r="T2263" s="289"/>
      <c r="U2263" s="290"/>
      <c r="V2263" s="291"/>
    </row>
    <row r="2264" spans="1:22">
      <c r="A2264" s="216" t="s">
        <v>73</v>
      </c>
      <c r="B2264" s="312">
        <v>1040299000</v>
      </c>
      <c r="C2264" s="229" t="s">
        <v>1146</v>
      </c>
      <c r="D2264" s="219"/>
      <c r="E2264" s="220" t="s">
        <v>1585</v>
      </c>
      <c r="F2264" s="221" t="s">
        <v>1587</v>
      </c>
      <c r="G2264" s="222" t="str">
        <f t="shared" si="35"/>
        <v>Handsoap, Liquid Soap</v>
      </c>
      <c r="H2264" s="223"/>
      <c r="I2264" s="253">
        <v>4</v>
      </c>
      <c r="J2264" s="254" t="s">
        <v>627</v>
      </c>
      <c r="K2264" s="255">
        <v>3000</v>
      </c>
      <c r="L2264" s="256">
        <f>Table260616263656667686970717273747577787980818283757_34[[#This Row],[unit Price]]*Table260616263656667686970717273747577787980818283757_34[[#This Row],[TOTAL QUANTITY
(2021 Proposal)]]</f>
        <v>12000</v>
      </c>
      <c r="M2264" s="257">
        <v>1</v>
      </c>
      <c r="N2264" s="258">
        <v>3000</v>
      </c>
      <c r="O2264" s="259">
        <v>1</v>
      </c>
      <c r="P2264" s="260"/>
      <c r="Q2264" s="288">
        <v>1</v>
      </c>
      <c r="R2264" s="258"/>
      <c r="S2264" s="259">
        <v>1</v>
      </c>
      <c r="T2264" s="289"/>
      <c r="U2264" s="290"/>
      <c r="V2264" s="291"/>
    </row>
    <row r="2265" spans="1:22">
      <c r="A2265" s="216" t="s">
        <v>68</v>
      </c>
      <c r="B2265" s="312">
        <v>1040299000</v>
      </c>
      <c r="C2265" s="229" t="s">
        <v>1146</v>
      </c>
      <c r="D2265" s="219"/>
      <c r="E2265" s="220" t="s">
        <v>1585</v>
      </c>
      <c r="F2265" s="221" t="s">
        <v>1588</v>
      </c>
      <c r="G2265" s="222" t="str">
        <f t="shared" si="35"/>
        <v>Handsoap, Liquid Soap, 500ml</v>
      </c>
      <c r="H2265" s="223"/>
      <c r="I2265" s="253">
        <v>36</v>
      </c>
      <c r="J2265" s="254" t="s">
        <v>91</v>
      </c>
      <c r="K2265" s="255">
        <v>85</v>
      </c>
      <c r="L2265" s="256">
        <f>Table260616263656667686970717273747577787980818283757_34[[#This Row],[unit Price]]*Table260616263656667686970717273747577787980818283757_34[[#This Row],[TOTAL QUANTITY
(2021 Proposal)]]</f>
        <v>3060</v>
      </c>
      <c r="M2265" s="257">
        <v>9</v>
      </c>
      <c r="N2265" s="258">
        <v>765</v>
      </c>
      <c r="O2265" s="259">
        <v>9</v>
      </c>
      <c r="P2265" s="260"/>
      <c r="Q2265" s="288">
        <v>9</v>
      </c>
      <c r="R2265" s="258"/>
      <c r="S2265" s="259">
        <v>9</v>
      </c>
      <c r="T2265" s="289"/>
      <c r="U2265" s="290"/>
      <c r="V2265" s="291"/>
    </row>
    <row r="2266" spans="1:22" ht="24">
      <c r="A2266" s="216" t="s">
        <v>50</v>
      </c>
      <c r="B2266" s="312">
        <v>1040299000</v>
      </c>
      <c r="C2266" s="229" t="s">
        <v>1146</v>
      </c>
      <c r="D2266" s="219"/>
      <c r="E2266" s="220" t="s">
        <v>1589</v>
      </c>
      <c r="F2266" s="221" t="s">
        <v>1590</v>
      </c>
      <c r="G2266" s="222" t="str">
        <f t="shared" si="35"/>
        <v>Insecticide, Insecticide, aerosol type, net content: 600ml min</v>
      </c>
      <c r="H2266" s="223"/>
      <c r="I2266" s="253">
        <v>1</v>
      </c>
      <c r="J2266" s="254" t="s">
        <v>1553</v>
      </c>
      <c r="K2266" s="255">
        <v>495</v>
      </c>
      <c r="L2266" s="256">
        <f>Table260616263656667686970717273747577787980818283757_34[[#This Row],[unit Price]]*Table260616263656667686970717273747577787980818283757_34[[#This Row],[TOTAL QUANTITY
(2021 Proposal)]]</f>
        <v>495</v>
      </c>
      <c r="M2266" s="257">
        <v>1</v>
      </c>
      <c r="N2266" s="258">
        <v>495</v>
      </c>
      <c r="O2266" s="259"/>
      <c r="P2266" s="260"/>
      <c r="Q2266" s="288"/>
      <c r="R2266" s="258"/>
      <c r="S2266" s="259"/>
      <c r="T2266" s="289"/>
      <c r="U2266" s="290"/>
      <c r="V2266" s="291"/>
    </row>
    <row r="2267" spans="1:22" ht="24">
      <c r="A2267" s="216" t="s">
        <v>938</v>
      </c>
      <c r="B2267" s="312">
        <v>1040299000</v>
      </c>
      <c r="C2267" s="229" t="s">
        <v>1146</v>
      </c>
      <c r="D2267" s="219"/>
      <c r="E2267" s="220" t="s">
        <v>1589</v>
      </c>
      <c r="F2267" s="221" t="s">
        <v>1590</v>
      </c>
      <c r="G2267" s="222" t="str">
        <f t="shared" si="35"/>
        <v>Insecticide, Insecticide, aerosol type, net content: 600ml min</v>
      </c>
      <c r="H2267" s="223"/>
      <c r="I2267" s="253">
        <v>100</v>
      </c>
      <c r="J2267" s="254" t="s">
        <v>1553</v>
      </c>
      <c r="K2267" s="255">
        <v>495</v>
      </c>
      <c r="L2267" s="256">
        <f>Table260616263656667686970717273747577787980818283757_34[[#This Row],[unit Price]]*Table260616263656667686970717273747577787980818283757_34[[#This Row],[TOTAL QUANTITY
(2021 Proposal)]]</f>
        <v>49500</v>
      </c>
      <c r="M2267" s="257">
        <v>50</v>
      </c>
      <c r="N2267" s="258">
        <v>24750</v>
      </c>
      <c r="O2267" s="259">
        <v>20</v>
      </c>
      <c r="P2267" s="260"/>
      <c r="Q2267" s="288">
        <v>15</v>
      </c>
      <c r="R2267" s="258"/>
      <c r="S2267" s="259">
        <v>15</v>
      </c>
      <c r="T2267" s="289"/>
      <c r="U2267" s="290"/>
      <c r="V2267" s="291"/>
    </row>
    <row r="2268" spans="1:22">
      <c r="A2268" s="231" t="s">
        <v>74</v>
      </c>
      <c r="B2268" s="230">
        <v>1040299000</v>
      </c>
      <c r="C2268" s="232" t="s">
        <v>1146</v>
      </c>
      <c r="D2268" s="304"/>
      <c r="E2268" s="305" t="s">
        <v>1591</v>
      </c>
      <c r="F2268" s="306" t="s">
        <v>1592</v>
      </c>
      <c r="G2268" s="222" t="str">
        <f t="shared" si="35"/>
        <v>Laundry Basket, Hamper, big</v>
      </c>
      <c r="H2268" s="236"/>
      <c r="I2268" s="273">
        <v>12</v>
      </c>
      <c r="J2268" s="274" t="s">
        <v>44</v>
      </c>
      <c r="K2268" s="308">
        <v>250</v>
      </c>
      <c r="L2268" s="256">
        <f>Table260616263656667686970717273747577787980818283757_34[[#This Row],[unit Price]]*Table260616263656667686970717273747577787980818283757_34[[#This Row],[TOTAL QUANTITY
(2021 Proposal)]]</f>
        <v>3000</v>
      </c>
      <c r="M2268" s="276">
        <v>6</v>
      </c>
      <c r="N2268" s="277">
        <v>1500</v>
      </c>
      <c r="O2268" s="278">
        <v>6</v>
      </c>
      <c r="P2268" s="279"/>
      <c r="Q2268" s="297"/>
      <c r="R2268" s="277"/>
      <c r="S2268" s="278"/>
      <c r="T2268" s="298"/>
      <c r="U2268" s="299"/>
      <c r="V2268" s="300"/>
    </row>
    <row r="2269" spans="1:22">
      <c r="A2269" s="231" t="s">
        <v>74</v>
      </c>
      <c r="B2269" s="230">
        <v>1040299000</v>
      </c>
      <c r="C2269" s="232" t="s">
        <v>1146</v>
      </c>
      <c r="D2269" s="304"/>
      <c r="E2269" s="305" t="s">
        <v>1593</v>
      </c>
      <c r="F2269" s="306" t="s">
        <v>55</v>
      </c>
      <c r="G2269" s="222" t="str">
        <f t="shared" si="35"/>
        <v xml:space="preserve">Laundry Clip, </v>
      </c>
      <c r="H2269" s="236"/>
      <c r="I2269" s="273">
        <v>100</v>
      </c>
      <c r="J2269" s="274" t="s">
        <v>1470</v>
      </c>
      <c r="K2269" s="308">
        <v>25</v>
      </c>
      <c r="L2269" s="256">
        <f>Table260616263656667686970717273747577787980818283757_34[[#This Row],[unit Price]]*Table260616263656667686970717273747577787980818283757_34[[#This Row],[TOTAL QUANTITY
(2021 Proposal)]]</f>
        <v>2500</v>
      </c>
      <c r="M2269" s="276">
        <v>50</v>
      </c>
      <c r="N2269" s="277">
        <v>1250</v>
      </c>
      <c r="O2269" s="278">
        <v>25</v>
      </c>
      <c r="P2269" s="279"/>
      <c r="Q2269" s="297">
        <v>25</v>
      </c>
      <c r="R2269" s="277"/>
      <c r="S2269" s="278"/>
      <c r="T2269" s="298"/>
      <c r="U2269" s="299"/>
      <c r="V2269" s="300"/>
    </row>
    <row r="2270" spans="1:22">
      <c r="A2270" s="216" t="s">
        <v>68</v>
      </c>
      <c r="B2270" s="312">
        <v>1040299000</v>
      </c>
      <c r="C2270" s="229" t="s">
        <v>1146</v>
      </c>
      <c r="D2270" s="219"/>
      <c r="E2270" s="220" t="s">
        <v>1594</v>
      </c>
      <c r="F2270" s="221" t="s">
        <v>1595</v>
      </c>
      <c r="G2270" s="222" t="str">
        <f t="shared" si="35"/>
        <v>Mop, Mop, Tornado</v>
      </c>
      <c r="H2270" s="223"/>
      <c r="I2270" s="253">
        <v>2</v>
      </c>
      <c r="J2270" s="254" t="s">
        <v>576</v>
      </c>
      <c r="K2270" s="255">
        <v>2500</v>
      </c>
      <c r="L2270" s="256">
        <f>Table260616263656667686970717273747577787980818283757_34[[#This Row],[unit Price]]*Table260616263656667686970717273747577787980818283757_34[[#This Row],[TOTAL QUANTITY
(2021 Proposal)]]</f>
        <v>5000</v>
      </c>
      <c r="M2270" s="257">
        <v>1</v>
      </c>
      <c r="N2270" s="258">
        <v>2500</v>
      </c>
      <c r="O2270" s="259"/>
      <c r="P2270" s="260"/>
      <c r="Q2270" s="288">
        <v>1</v>
      </c>
      <c r="R2270" s="258"/>
      <c r="S2270" s="259"/>
      <c r="T2270" s="289"/>
      <c r="U2270" s="290"/>
      <c r="V2270" s="291"/>
    </row>
    <row r="2271" spans="1:22">
      <c r="A2271" s="216" t="s">
        <v>71</v>
      </c>
      <c r="B2271" s="312">
        <v>1040299000</v>
      </c>
      <c r="C2271" s="229" t="s">
        <v>1146</v>
      </c>
      <c r="D2271" s="219"/>
      <c r="E2271" s="220" t="s">
        <v>1594</v>
      </c>
      <c r="F2271" s="221" t="s">
        <v>1595</v>
      </c>
      <c r="G2271" s="222" t="str">
        <f t="shared" si="35"/>
        <v>Mop, Mop, Tornado</v>
      </c>
      <c r="H2271" s="223"/>
      <c r="I2271" s="253">
        <v>2</v>
      </c>
      <c r="J2271" s="254" t="s">
        <v>576</v>
      </c>
      <c r="K2271" s="255">
        <v>2500</v>
      </c>
      <c r="L2271" s="256">
        <f>Table260616263656667686970717273747577787980818283757_34[[#This Row],[unit Price]]*Table260616263656667686970717273747577787980818283757_34[[#This Row],[TOTAL QUANTITY
(2021 Proposal)]]</f>
        <v>5000</v>
      </c>
      <c r="M2271" s="257">
        <v>1</v>
      </c>
      <c r="N2271" s="258">
        <v>2500</v>
      </c>
      <c r="O2271" s="259"/>
      <c r="P2271" s="260"/>
      <c r="Q2271" s="288">
        <v>1</v>
      </c>
      <c r="R2271" s="258"/>
      <c r="S2271" s="259"/>
      <c r="T2271" s="289"/>
      <c r="U2271" s="290"/>
      <c r="V2271" s="291"/>
    </row>
    <row r="2272" spans="1:22">
      <c r="A2272" s="216" t="s">
        <v>64</v>
      </c>
      <c r="B2272" s="312">
        <v>1040299000</v>
      </c>
      <c r="C2272" s="229" t="s">
        <v>1146</v>
      </c>
      <c r="D2272" s="219"/>
      <c r="E2272" s="220" t="s">
        <v>1596</v>
      </c>
      <c r="F2272" s="221" t="s">
        <v>1597</v>
      </c>
      <c r="G2272" s="222" t="str">
        <f t="shared" si="35"/>
        <v>Mop Handle, Screw Type, metal handle</v>
      </c>
      <c r="H2272" s="223"/>
      <c r="I2272" s="253">
        <v>1</v>
      </c>
      <c r="J2272" s="254" t="s">
        <v>44</v>
      </c>
      <c r="K2272" s="311">
        <v>160</v>
      </c>
      <c r="L2272" s="256">
        <f>Table260616263656667686970717273747577787980818283757_34[[#This Row],[unit Price]]*Table260616263656667686970717273747577787980818283757_34[[#This Row],[TOTAL QUANTITY
(2021 Proposal)]]</f>
        <v>160</v>
      </c>
      <c r="M2272" s="257">
        <v>1</v>
      </c>
      <c r="N2272" s="258">
        <v>160</v>
      </c>
      <c r="O2272" s="259"/>
      <c r="P2272" s="260"/>
      <c r="Q2272" s="288"/>
      <c r="R2272" s="258"/>
      <c r="S2272" s="259"/>
      <c r="T2272" s="289"/>
      <c r="U2272" s="290"/>
      <c r="V2272" s="291"/>
    </row>
    <row r="2273" spans="1:22">
      <c r="A2273" s="216" t="s">
        <v>938</v>
      </c>
      <c r="B2273" s="312">
        <v>1040299000</v>
      </c>
      <c r="C2273" s="229" t="s">
        <v>1146</v>
      </c>
      <c r="D2273" s="219"/>
      <c r="E2273" s="220" t="s">
        <v>1596</v>
      </c>
      <c r="F2273" s="221" t="s">
        <v>1597</v>
      </c>
      <c r="G2273" s="222" t="str">
        <f t="shared" si="35"/>
        <v>Mop Handle, Screw Type, metal handle</v>
      </c>
      <c r="H2273" s="223"/>
      <c r="I2273" s="253">
        <v>80</v>
      </c>
      <c r="J2273" s="254" t="s">
        <v>44</v>
      </c>
      <c r="K2273" s="255">
        <v>160</v>
      </c>
      <c r="L2273" s="256">
        <f>Table260616263656667686970717273747577787980818283757_34[[#This Row],[unit Price]]*Table260616263656667686970717273747577787980818283757_34[[#This Row],[TOTAL QUANTITY
(2021 Proposal)]]</f>
        <v>12800</v>
      </c>
      <c r="M2273" s="257">
        <v>40</v>
      </c>
      <c r="N2273" s="258">
        <v>6400</v>
      </c>
      <c r="O2273" s="259">
        <v>20</v>
      </c>
      <c r="P2273" s="260"/>
      <c r="Q2273" s="288">
        <v>10</v>
      </c>
      <c r="R2273" s="258"/>
      <c r="S2273" s="259">
        <v>10</v>
      </c>
      <c r="T2273" s="289"/>
      <c r="U2273" s="290"/>
      <c r="V2273" s="291"/>
    </row>
    <row r="2274" spans="1:22" ht="24">
      <c r="A2274" s="216" t="s">
        <v>64</v>
      </c>
      <c r="B2274" s="312">
        <v>1040299000</v>
      </c>
      <c r="C2274" s="229" t="s">
        <v>1146</v>
      </c>
      <c r="D2274" s="219"/>
      <c r="E2274" s="220" t="s">
        <v>1598</v>
      </c>
      <c r="F2274" s="221" t="s">
        <v>1599</v>
      </c>
      <c r="G2274" s="222" t="str">
        <f t="shared" si="35"/>
        <v>Mop Head, Mop Head made of rayon, weight: 400 grams min</v>
      </c>
      <c r="H2274" s="223"/>
      <c r="I2274" s="253">
        <v>16</v>
      </c>
      <c r="J2274" s="254" t="s">
        <v>44</v>
      </c>
      <c r="K2274" s="311">
        <v>102.25</v>
      </c>
      <c r="L2274" s="256">
        <f>Table260616263656667686970717273747577787980818283757_34[[#This Row],[unit Price]]*Table260616263656667686970717273747577787980818283757_34[[#This Row],[TOTAL QUANTITY
(2021 Proposal)]]</f>
        <v>1636</v>
      </c>
      <c r="M2274" s="257">
        <v>4</v>
      </c>
      <c r="N2274" s="258">
        <v>409</v>
      </c>
      <c r="O2274" s="259">
        <v>4</v>
      </c>
      <c r="P2274" s="260"/>
      <c r="Q2274" s="288">
        <v>4</v>
      </c>
      <c r="R2274" s="258"/>
      <c r="S2274" s="259">
        <v>4</v>
      </c>
      <c r="T2274" s="289"/>
      <c r="U2274" s="290"/>
      <c r="V2274" s="291"/>
    </row>
    <row r="2275" spans="1:22" ht="24">
      <c r="A2275" s="216" t="s">
        <v>938</v>
      </c>
      <c r="B2275" s="312">
        <v>1040299000</v>
      </c>
      <c r="C2275" s="229" t="s">
        <v>1146</v>
      </c>
      <c r="D2275" s="219"/>
      <c r="E2275" s="220" t="s">
        <v>1598</v>
      </c>
      <c r="F2275" s="221" t="s">
        <v>1599</v>
      </c>
      <c r="G2275" s="222" t="str">
        <f t="shared" si="35"/>
        <v>Mop Head, Mop Head made of rayon, weight: 400 grams min</v>
      </c>
      <c r="H2275" s="223"/>
      <c r="I2275" s="253">
        <v>200</v>
      </c>
      <c r="J2275" s="254" t="s">
        <v>44</v>
      </c>
      <c r="K2275" s="255">
        <v>102.25</v>
      </c>
      <c r="L2275" s="256">
        <f>Table260616263656667686970717273747577787980818283757_34[[#This Row],[unit Price]]*Table260616263656667686970717273747577787980818283757_34[[#This Row],[TOTAL QUANTITY
(2021 Proposal)]]</f>
        <v>20450</v>
      </c>
      <c r="M2275" s="257">
        <v>100</v>
      </c>
      <c r="N2275" s="258">
        <v>10225</v>
      </c>
      <c r="O2275" s="259">
        <v>50</v>
      </c>
      <c r="P2275" s="260"/>
      <c r="Q2275" s="288">
        <v>25</v>
      </c>
      <c r="R2275" s="258"/>
      <c r="S2275" s="259">
        <v>25</v>
      </c>
      <c r="T2275" s="289"/>
      <c r="U2275" s="290"/>
      <c r="V2275" s="291"/>
    </row>
    <row r="2276" spans="1:22">
      <c r="A2276" s="231" t="s">
        <v>74</v>
      </c>
      <c r="B2276" s="230">
        <v>1040299000</v>
      </c>
      <c r="C2276" s="232" t="s">
        <v>1146</v>
      </c>
      <c r="D2276" s="304"/>
      <c r="E2276" s="305" t="s">
        <v>1600</v>
      </c>
      <c r="F2276" s="306" t="s">
        <v>1601</v>
      </c>
      <c r="G2276" s="222" t="str">
        <f t="shared" si="35"/>
        <v>Pail, Rubeerize, XL</v>
      </c>
      <c r="H2276" s="236"/>
      <c r="I2276" s="273">
        <v>12</v>
      </c>
      <c r="J2276" s="274" t="s">
        <v>44</v>
      </c>
      <c r="K2276" s="308">
        <v>300</v>
      </c>
      <c r="L2276" s="256">
        <f>Table260616263656667686970717273747577787980818283757_34[[#This Row],[unit Price]]*Table260616263656667686970717273747577787980818283757_34[[#This Row],[TOTAL QUANTITY
(2021 Proposal)]]</f>
        <v>3600</v>
      </c>
      <c r="M2276" s="276">
        <v>12</v>
      </c>
      <c r="N2276" s="277">
        <v>3600</v>
      </c>
      <c r="O2276" s="278"/>
      <c r="P2276" s="279"/>
      <c r="Q2276" s="297"/>
      <c r="R2276" s="277"/>
      <c r="S2276" s="278"/>
      <c r="T2276" s="298"/>
      <c r="U2276" s="299"/>
      <c r="V2276" s="300"/>
    </row>
    <row r="2277" spans="1:22">
      <c r="A2277" s="216" t="s">
        <v>66</v>
      </c>
      <c r="B2277" s="312">
        <v>1040299000</v>
      </c>
      <c r="C2277" s="229" t="s">
        <v>1146</v>
      </c>
      <c r="D2277" s="219"/>
      <c r="E2277" s="220" t="s">
        <v>1602</v>
      </c>
      <c r="F2277" s="221" t="s">
        <v>55</v>
      </c>
      <c r="G2277" s="222" t="str">
        <f t="shared" si="35"/>
        <v xml:space="preserve">Poster Frame, </v>
      </c>
      <c r="H2277" s="223"/>
      <c r="I2277" s="253">
        <v>50</v>
      </c>
      <c r="J2277" s="254" t="s">
        <v>44</v>
      </c>
      <c r="K2277" s="255">
        <v>100</v>
      </c>
      <c r="L2277" s="256">
        <f>Table260616263656667686970717273747577787980818283757_34[[#This Row],[unit Price]]*Table260616263656667686970717273747577787980818283757_34[[#This Row],[TOTAL QUANTITY
(2021 Proposal)]]</f>
        <v>5000</v>
      </c>
      <c r="M2277" s="257">
        <v>50</v>
      </c>
      <c r="N2277" s="258">
        <v>5000</v>
      </c>
      <c r="O2277" s="259"/>
      <c r="P2277" s="260"/>
      <c r="Q2277" s="288"/>
      <c r="R2277" s="258"/>
      <c r="S2277" s="259"/>
      <c r="T2277" s="289"/>
      <c r="U2277" s="290"/>
      <c r="V2277" s="291"/>
    </row>
    <row r="2278" spans="1:22">
      <c r="A2278" s="216" t="s">
        <v>71</v>
      </c>
      <c r="B2278" s="312">
        <v>1040299000</v>
      </c>
      <c r="C2278" s="229" t="s">
        <v>1146</v>
      </c>
      <c r="D2278" s="219"/>
      <c r="E2278" s="220" t="s">
        <v>1603</v>
      </c>
      <c r="F2278" s="221" t="s">
        <v>1604</v>
      </c>
      <c r="G2278" s="222" t="str">
        <f t="shared" si="35"/>
        <v>Push cart, Cleaning Cart</v>
      </c>
      <c r="H2278" s="223"/>
      <c r="I2278" s="253">
        <v>8</v>
      </c>
      <c r="J2278" s="254" t="s">
        <v>44</v>
      </c>
      <c r="K2278" s="255">
        <v>4000</v>
      </c>
      <c r="L2278" s="256">
        <f>Table260616263656667686970717273747577787980818283757_34[[#This Row],[unit Price]]*Table260616263656667686970717273747577787980818283757_34[[#This Row],[TOTAL QUANTITY
(2021 Proposal)]]</f>
        <v>32000</v>
      </c>
      <c r="M2278" s="257">
        <v>2</v>
      </c>
      <c r="N2278" s="258">
        <v>8000</v>
      </c>
      <c r="O2278" s="259">
        <v>2</v>
      </c>
      <c r="P2278" s="260"/>
      <c r="Q2278" s="288">
        <v>2</v>
      </c>
      <c r="R2278" s="258"/>
      <c r="S2278" s="259">
        <v>2</v>
      </c>
      <c r="T2278" s="289"/>
      <c r="U2278" s="290"/>
      <c r="V2278" s="291"/>
    </row>
    <row r="2279" spans="1:22">
      <c r="A2279" s="216" t="s">
        <v>50</v>
      </c>
      <c r="B2279" s="312">
        <v>1040299000</v>
      </c>
      <c r="C2279" s="229" t="s">
        <v>1146</v>
      </c>
      <c r="D2279" s="219"/>
      <c r="E2279" s="220" t="s">
        <v>1605</v>
      </c>
      <c r="F2279" s="221" t="s">
        <v>1606</v>
      </c>
      <c r="G2279" s="222" t="str">
        <f t="shared" si="35"/>
        <v>Rags, Rags, All Cotton, 32 pcs per kilo per bundle</v>
      </c>
      <c r="H2279" s="223"/>
      <c r="I2279" s="253">
        <v>4</v>
      </c>
      <c r="J2279" s="254" t="s">
        <v>1347</v>
      </c>
      <c r="K2279" s="255">
        <v>53.82</v>
      </c>
      <c r="L2279" s="256">
        <f>Table260616263656667686970717273747577787980818283757_34[[#This Row],[unit Price]]*Table260616263656667686970717273747577787980818283757_34[[#This Row],[TOTAL QUANTITY
(2021 Proposal)]]</f>
        <v>215.28</v>
      </c>
      <c r="M2279" s="257">
        <v>1</v>
      </c>
      <c r="N2279" s="258">
        <v>53.82</v>
      </c>
      <c r="O2279" s="259">
        <v>1</v>
      </c>
      <c r="P2279" s="260"/>
      <c r="Q2279" s="288">
        <v>1</v>
      </c>
      <c r="R2279" s="258"/>
      <c r="S2279" s="259">
        <v>1</v>
      </c>
      <c r="T2279" s="289"/>
      <c r="U2279" s="290"/>
      <c r="V2279" s="291"/>
    </row>
    <row r="2280" spans="1:22">
      <c r="A2280" s="216" t="s">
        <v>57</v>
      </c>
      <c r="B2280" s="312">
        <v>1040299000</v>
      </c>
      <c r="C2280" s="229" t="s">
        <v>1146</v>
      </c>
      <c r="D2280" s="219"/>
      <c r="E2280" s="220" t="s">
        <v>1605</v>
      </c>
      <c r="F2280" s="221" t="s">
        <v>1606</v>
      </c>
      <c r="G2280" s="222" t="str">
        <f t="shared" si="35"/>
        <v>Rags, Rags, All Cotton, 32 pcs per kilo per bundle</v>
      </c>
      <c r="H2280" s="223">
        <v>0</v>
      </c>
      <c r="I2280" s="253">
        <v>1</v>
      </c>
      <c r="J2280" s="254" t="s">
        <v>1347</v>
      </c>
      <c r="K2280" s="255">
        <v>53.82</v>
      </c>
      <c r="L2280" s="256">
        <f>Table260616263656667686970717273747577787980818283757_34[[#This Row],[unit Price]]*Table260616263656667686970717273747577787980818283757_34[[#This Row],[TOTAL QUANTITY
(2021 Proposal)]]</f>
        <v>53.82</v>
      </c>
      <c r="M2280" s="257">
        <v>1</v>
      </c>
      <c r="N2280" s="258">
        <v>53.82</v>
      </c>
      <c r="O2280" s="259"/>
      <c r="P2280" s="260"/>
      <c r="Q2280" s="288"/>
      <c r="R2280" s="258"/>
      <c r="S2280" s="259"/>
      <c r="T2280" s="289"/>
      <c r="U2280" s="290"/>
      <c r="V2280" s="291"/>
    </row>
    <row r="2281" spans="1:22" ht="24">
      <c r="A2281" s="216" t="s">
        <v>64</v>
      </c>
      <c r="B2281" s="312">
        <v>1040299000</v>
      </c>
      <c r="C2281" s="229" t="s">
        <v>1146</v>
      </c>
      <c r="D2281" s="219"/>
      <c r="E2281" s="220" t="s">
        <v>1607</v>
      </c>
      <c r="F2281" s="221" t="s">
        <v>1608</v>
      </c>
      <c r="G2281" s="222" t="str">
        <f t="shared" si="35"/>
        <v>Scouring Pad, Scouring Pad,  made of synthetic nylon, 140 x 220mm</v>
      </c>
      <c r="H2281" s="223"/>
      <c r="I2281" s="253">
        <v>12</v>
      </c>
      <c r="J2281" s="254" t="s">
        <v>44</v>
      </c>
      <c r="K2281" s="311">
        <v>45</v>
      </c>
      <c r="L2281" s="256">
        <f>Table260616263656667686970717273747577787980818283757_34[[#This Row],[unit Price]]*Table260616263656667686970717273747577787980818283757_34[[#This Row],[TOTAL QUANTITY
(2021 Proposal)]]</f>
        <v>540</v>
      </c>
      <c r="M2281" s="257">
        <v>3</v>
      </c>
      <c r="N2281" s="258">
        <v>135</v>
      </c>
      <c r="O2281" s="259">
        <v>3</v>
      </c>
      <c r="P2281" s="260"/>
      <c r="Q2281" s="288">
        <v>3</v>
      </c>
      <c r="R2281" s="258"/>
      <c r="S2281" s="259">
        <v>3</v>
      </c>
      <c r="T2281" s="289"/>
      <c r="U2281" s="290"/>
      <c r="V2281" s="291"/>
    </row>
    <row r="2282" spans="1:22">
      <c r="A2282" s="216" t="s">
        <v>64</v>
      </c>
      <c r="B2282" s="312">
        <v>1040299000</v>
      </c>
      <c r="C2282" s="229" t="s">
        <v>1146</v>
      </c>
      <c r="D2282" s="219"/>
      <c r="E2282" s="220" t="s">
        <v>1607</v>
      </c>
      <c r="F2282" s="221" t="s">
        <v>1609</v>
      </c>
      <c r="G2282" s="222" t="str">
        <f t="shared" si="35"/>
        <v>Scouring Pad, Scouring Steel</v>
      </c>
      <c r="H2282" s="223"/>
      <c r="I2282" s="253">
        <v>24</v>
      </c>
      <c r="J2282" s="254" t="s">
        <v>44</v>
      </c>
      <c r="K2282" s="311">
        <v>45</v>
      </c>
      <c r="L2282" s="256">
        <f>Table260616263656667686970717273747577787980818283757_34[[#This Row],[unit Price]]*Table260616263656667686970717273747577787980818283757_34[[#This Row],[TOTAL QUANTITY
(2021 Proposal)]]</f>
        <v>1080</v>
      </c>
      <c r="M2282" s="257">
        <v>6</v>
      </c>
      <c r="N2282" s="258">
        <v>270</v>
      </c>
      <c r="O2282" s="259">
        <v>6</v>
      </c>
      <c r="P2282" s="260"/>
      <c r="Q2282" s="288">
        <v>6</v>
      </c>
      <c r="R2282" s="258"/>
      <c r="S2282" s="259">
        <v>6</v>
      </c>
      <c r="T2282" s="289"/>
      <c r="U2282" s="290"/>
      <c r="V2282" s="291"/>
    </row>
    <row r="2283" spans="1:22">
      <c r="A2283" s="216" t="s">
        <v>938</v>
      </c>
      <c r="B2283" s="312">
        <v>1040299000</v>
      </c>
      <c r="C2283" s="229" t="s">
        <v>1146</v>
      </c>
      <c r="D2283" s="219"/>
      <c r="E2283" s="220" t="s">
        <v>1610</v>
      </c>
      <c r="F2283" s="221" t="s">
        <v>1611</v>
      </c>
      <c r="G2283" s="222" t="str">
        <f t="shared" si="35"/>
        <v>Shovel/ Spade (pala), Shovel/ Spade, flat</v>
      </c>
      <c r="H2283" s="223"/>
      <c r="I2283" s="253">
        <v>2</v>
      </c>
      <c r="J2283" s="254" t="s">
        <v>44</v>
      </c>
      <c r="K2283" s="255">
        <v>500</v>
      </c>
      <c r="L2283" s="256">
        <f>Table260616263656667686970717273747577787980818283757_34[[#This Row],[unit Price]]*Table260616263656667686970717273747577787980818283757_34[[#This Row],[TOTAL QUANTITY
(2021 Proposal)]]</f>
        <v>1000</v>
      </c>
      <c r="M2283" s="257">
        <v>2</v>
      </c>
      <c r="N2283" s="258">
        <v>1000</v>
      </c>
      <c r="O2283" s="259"/>
      <c r="P2283" s="260"/>
      <c r="Q2283" s="288"/>
      <c r="R2283" s="258"/>
      <c r="S2283" s="259"/>
      <c r="T2283" s="289"/>
      <c r="U2283" s="290"/>
      <c r="V2283" s="291"/>
    </row>
    <row r="2284" spans="1:22">
      <c r="A2284" s="216" t="s">
        <v>50</v>
      </c>
      <c r="B2284" s="312">
        <v>1040299000</v>
      </c>
      <c r="C2284" s="229" t="s">
        <v>1146</v>
      </c>
      <c r="D2284" s="219"/>
      <c r="E2284" s="220" t="s">
        <v>1612</v>
      </c>
      <c r="F2284" s="221" t="s">
        <v>1612</v>
      </c>
      <c r="G2284" s="222" t="str">
        <f t="shared" si="35"/>
        <v>Soldering Iron, Soldering Iron</v>
      </c>
      <c r="H2284" s="223"/>
      <c r="I2284" s="253">
        <v>2</v>
      </c>
      <c r="J2284" s="254" t="s">
        <v>562</v>
      </c>
      <c r="K2284" s="255">
        <v>500</v>
      </c>
      <c r="L2284" s="256">
        <f>Table260616263656667686970717273747577787980818283757_34[[#This Row],[unit Price]]*Table260616263656667686970717273747577787980818283757_34[[#This Row],[TOTAL QUANTITY
(2021 Proposal)]]</f>
        <v>1000</v>
      </c>
      <c r="M2284" s="257">
        <v>1</v>
      </c>
      <c r="N2284" s="258">
        <v>500</v>
      </c>
      <c r="O2284" s="259">
        <v>1</v>
      </c>
      <c r="P2284" s="260"/>
      <c r="Q2284" s="288"/>
      <c r="R2284" s="258"/>
      <c r="S2284" s="259"/>
      <c r="T2284" s="289"/>
      <c r="U2284" s="290"/>
      <c r="V2284" s="291"/>
    </row>
    <row r="2285" spans="1:22">
      <c r="A2285" s="216" t="s">
        <v>65</v>
      </c>
      <c r="B2285" s="312">
        <v>1040299000</v>
      </c>
      <c r="C2285" s="229" t="s">
        <v>1146</v>
      </c>
      <c r="D2285" s="219"/>
      <c r="E2285" s="220" t="s">
        <v>1613</v>
      </c>
      <c r="F2285" s="221" t="s">
        <v>55</v>
      </c>
      <c r="G2285" s="222" t="str">
        <f t="shared" si="35"/>
        <v xml:space="preserve">Soldering Lead, </v>
      </c>
      <c r="H2285" s="223"/>
      <c r="I2285" s="253">
        <v>1</v>
      </c>
      <c r="J2285" s="254" t="s">
        <v>497</v>
      </c>
      <c r="K2285" s="255">
        <v>500</v>
      </c>
      <c r="L2285" s="256">
        <f>Table260616263656667686970717273747577787980818283757_34[[#This Row],[unit Price]]*Table260616263656667686970717273747577787980818283757_34[[#This Row],[TOTAL QUANTITY
(2021 Proposal)]]</f>
        <v>500</v>
      </c>
      <c r="M2285" s="257">
        <v>1</v>
      </c>
      <c r="N2285" s="258">
        <v>500</v>
      </c>
      <c r="O2285" s="259"/>
      <c r="P2285" s="260"/>
      <c r="Q2285" s="288"/>
      <c r="R2285" s="258"/>
      <c r="S2285" s="259"/>
      <c r="T2285" s="289"/>
      <c r="U2285" s="290"/>
      <c r="V2285" s="291"/>
    </row>
    <row r="2286" spans="1:22">
      <c r="A2286" s="216" t="s">
        <v>50</v>
      </c>
      <c r="B2286" s="312">
        <v>1040299000</v>
      </c>
      <c r="C2286" s="229" t="s">
        <v>1146</v>
      </c>
      <c r="D2286" s="219"/>
      <c r="E2286" s="220" t="s">
        <v>1614</v>
      </c>
      <c r="F2286" s="221" t="s">
        <v>1615</v>
      </c>
      <c r="G2286" s="222" t="str">
        <f t="shared" si="35"/>
        <v>Soldering lead, Soldering Wire 500g .8mm 60/40 Tin</v>
      </c>
      <c r="H2286" s="223"/>
      <c r="I2286" s="253">
        <v>4</v>
      </c>
      <c r="J2286" s="254" t="s">
        <v>1616</v>
      </c>
      <c r="K2286" s="255">
        <v>250</v>
      </c>
      <c r="L2286" s="256">
        <f>Table260616263656667686970717273747577787980818283757_34[[#This Row],[unit Price]]*Table260616263656667686970717273747577787980818283757_34[[#This Row],[TOTAL QUANTITY
(2021 Proposal)]]</f>
        <v>1000</v>
      </c>
      <c r="M2286" s="257">
        <v>1</v>
      </c>
      <c r="N2286" s="258">
        <v>250</v>
      </c>
      <c r="O2286" s="259">
        <v>1</v>
      </c>
      <c r="P2286" s="260"/>
      <c r="Q2286" s="288">
        <v>1</v>
      </c>
      <c r="R2286" s="258"/>
      <c r="S2286" s="259">
        <v>1</v>
      </c>
      <c r="T2286" s="289"/>
      <c r="U2286" s="290"/>
      <c r="V2286" s="291"/>
    </row>
    <row r="2287" spans="1:22">
      <c r="A2287" s="216" t="s">
        <v>63</v>
      </c>
      <c r="B2287" s="312">
        <v>1040299000</v>
      </c>
      <c r="C2287" s="229" t="s">
        <v>1146</v>
      </c>
      <c r="D2287" s="224"/>
      <c r="E2287" s="220" t="s">
        <v>1617</v>
      </c>
      <c r="F2287" s="221" t="s">
        <v>1618</v>
      </c>
      <c r="G2287" s="222" t="str">
        <f t="shared" si="35"/>
        <v>Sponge, Sponge w/ Scouring Pad</v>
      </c>
      <c r="H2287" s="227"/>
      <c r="I2287" s="268">
        <v>50</v>
      </c>
      <c r="J2287" s="269" t="s">
        <v>44</v>
      </c>
      <c r="K2287" s="318">
        <v>35</v>
      </c>
      <c r="L2287" s="256">
        <f>Table260616263656667686970717273747577787980818283757_34[[#This Row],[unit Price]]*Table260616263656667686970717273747577787980818283757_34[[#This Row],[TOTAL QUANTITY
(2021 Proposal)]]</f>
        <v>1750</v>
      </c>
      <c r="M2287" s="271">
        <v>15</v>
      </c>
      <c r="N2287" s="258">
        <v>525</v>
      </c>
      <c r="O2287" s="272">
        <v>10</v>
      </c>
      <c r="P2287" s="260"/>
      <c r="Q2287" s="296">
        <v>15</v>
      </c>
      <c r="R2287" s="258"/>
      <c r="S2287" s="272">
        <v>10</v>
      </c>
      <c r="T2287" s="289"/>
      <c r="U2287" s="290"/>
      <c r="V2287" s="291"/>
    </row>
    <row r="2288" spans="1:22">
      <c r="A2288" s="216" t="s">
        <v>64</v>
      </c>
      <c r="B2288" s="312">
        <v>1040299000</v>
      </c>
      <c r="C2288" s="229" t="s">
        <v>1146</v>
      </c>
      <c r="D2288" s="219"/>
      <c r="E2288" s="220" t="s">
        <v>1617</v>
      </c>
      <c r="F2288" s="221" t="s">
        <v>1618</v>
      </c>
      <c r="G2288" s="222" t="str">
        <f t="shared" si="35"/>
        <v>Sponge, Sponge w/ Scouring Pad</v>
      </c>
      <c r="H2288" s="223"/>
      <c r="I2288" s="253">
        <v>96</v>
      </c>
      <c r="J2288" s="254" t="s">
        <v>44</v>
      </c>
      <c r="K2288" s="311">
        <v>35</v>
      </c>
      <c r="L2288" s="256">
        <f>Table260616263656667686970717273747577787980818283757_34[[#This Row],[unit Price]]*Table260616263656667686970717273747577787980818283757_34[[#This Row],[TOTAL QUANTITY
(2021 Proposal)]]</f>
        <v>3360</v>
      </c>
      <c r="M2288" s="257">
        <v>24</v>
      </c>
      <c r="N2288" s="258">
        <v>840</v>
      </c>
      <c r="O2288" s="259">
        <v>24</v>
      </c>
      <c r="P2288" s="260"/>
      <c r="Q2288" s="288">
        <v>24</v>
      </c>
      <c r="R2288" s="258"/>
      <c r="S2288" s="259">
        <v>24</v>
      </c>
      <c r="T2288" s="289"/>
      <c r="U2288" s="290"/>
      <c r="V2288" s="291"/>
    </row>
    <row r="2289" spans="1:22">
      <c r="A2289" s="216" t="s">
        <v>73</v>
      </c>
      <c r="B2289" s="312">
        <v>1040299000</v>
      </c>
      <c r="C2289" s="229" t="s">
        <v>1146</v>
      </c>
      <c r="D2289" s="219"/>
      <c r="E2289" s="220" t="s">
        <v>1617</v>
      </c>
      <c r="F2289" s="221" t="s">
        <v>1618</v>
      </c>
      <c r="G2289" s="222" t="str">
        <f t="shared" si="35"/>
        <v>Sponge, Sponge w/ Scouring Pad</v>
      </c>
      <c r="H2289" s="223"/>
      <c r="I2289" s="253">
        <v>2</v>
      </c>
      <c r="J2289" s="254" t="s">
        <v>44</v>
      </c>
      <c r="K2289" s="255">
        <v>35</v>
      </c>
      <c r="L2289" s="256">
        <f>Table260616263656667686970717273747577787980818283757_34[[#This Row],[unit Price]]*Table260616263656667686970717273747577787980818283757_34[[#This Row],[TOTAL QUANTITY
(2021 Proposal)]]</f>
        <v>70</v>
      </c>
      <c r="M2289" s="257">
        <v>1</v>
      </c>
      <c r="N2289" s="258">
        <v>35</v>
      </c>
      <c r="O2289" s="259"/>
      <c r="P2289" s="260"/>
      <c r="Q2289" s="288">
        <v>1</v>
      </c>
      <c r="R2289" s="258"/>
      <c r="S2289" s="259"/>
      <c r="T2289" s="289"/>
      <c r="U2289" s="290"/>
      <c r="V2289" s="291"/>
    </row>
    <row r="2290" spans="1:22">
      <c r="A2290" s="216" t="s">
        <v>68</v>
      </c>
      <c r="B2290" s="312">
        <v>1040299000</v>
      </c>
      <c r="C2290" s="229" t="s">
        <v>1146</v>
      </c>
      <c r="D2290" s="219"/>
      <c r="E2290" s="220" t="s">
        <v>1619</v>
      </c>
      <c r="F2290" s="221" t="s">
        <v>1619</v>
      </c>
      <c r="G2290" s="222" t="str">
        <f t="shared" si="35"/>
        <v>Sprayer, Sprayer</v>
      </c>
      <c r="H2290" s="223"/>
      <c r="I2290" s="253">
        <v>4</v>
      </c>
      <c r="J2290" s="254" t="s">
        <v>44</v>
      </c>
      <c r="K2290" s="255">
        <v>65</v>
      </c>
      <c r="L2290" s="256">
        <f>Table260616263656667686970717273747577787980818283757_34[[#This Row],[unit Price]]*Table260616263656667686970717273747577787980818283757_34[[#This Row],[TOTAL QUANTITY
(2021 Proposal)]]</f>
        <v>260</v>
      </c>
      <c r="M2290" s="257">
        <v>1</v>
      </c>
      <c r="N2290" s="258">
        <v>65</v>
      </c>
      <c r="O2290" s="259">
        <v>1</v>
      </c>
      <c r="P2290" s="260"/>
      <c r="Q2290" s="288">
        <v>1</v>
      </c>
      <c r="R2290" s="258"/>
      <c r="S2290" s="259">
        <v>1</v>
      </c>
      <c r="T2290" s="289"/>
      <c r="U2290" s="290"/>
      <c r="V2290" s="291"/>
    </row>
    <row r="2291" spans="1:22">
      <c r="A2291" s="216" t="s">
        <v>65</v>
      </c>
      <c r="B2291" s="312">
        <v>1040299000</v>
      </c>
      <c r="C2291" s="229" t="s">
        <v>1146</v>
      </c>
      <c r="D2291" s="219"/>
      <c r="E2291" s="220" t="s">
        <v>1620</v>
      </c>
      <c r="F2291" s="221" t="s">
        <v>1621</v>
      </c>
      <c r="G2291" s="222" t="str">
        <f t="shared" si="35"/>
        <v>Starting Capacitor , 2nf 400ac</v>
      </c>
      <c r="H2291" s="223"/>
      <c r="I2291" s="253">
        <v>50</v>
      </c>
      <c r="J2291" s="254" t="s">
        <v>44</v>
      </c>
      <c r="K2291" s="255">
        <v>1000</v>
      </c>
      <c r="L2291" s="256">
        <f>Table260616263656667686970717273747577787980818283757_34[[#This Row],[unit Price]]*Table260616263656667686970717273747577787980818283757_34[[#This Row],[TOTAL QUANTITY
(2021 Proposal)]]</f>
        <v>50000</v>
      </c>
      <c r="M2291" s="257">
        <v>25</v>
      </c>
      <c r="N2291" s="258">
        <v>25000</v>
      </c>
      <c r="O2291" s="259">
        <v>10</v>
      </c>
      <c r="P2291" s="260"/>
      <c r="Q2291" s="288">
        <v>10</v>
      </c>
      <c r="R2291" s="258"/>
      <c r="S2291" s="259">
        <v>5</v>
      </c>
      <c r="T2291" s="289"/>
      <c r="U2291" s="290"/>
      <c r="V2291" s="291"/>
    </row>
    <row r="2292" spans="1:22">
      <c r="A2292" s="216" t="s">
        <v>66</v>
      </c>
      <c r="B2292" s="312">
        <v>1040299000</v>
      </c>
      <c r="C2292" s="229" t="s">
        <v>1146</v>
      </c>
      <c r="D2292" s="219"/>
      <c r="E2292" s="220" t="s">
        <v>1622</v>
      </c>
      <c r="F2292" s="221" t="s">
        <v>55</v>
      </c>
      <c r="G2292" s="222" t="str">
        <f t="shared" si="35"/>
        <v xml:space="preserve">Sticker Paper, </v>
      </c>
      <c r="H2292" s="223"/>
      <c r="I2292" s="253">
        <v>50</v>
      </c>
      <c r="J2292" s="254" t="s">
        <v>910</v>
      </c>
      <c r="K2292" s="255">
        <v>70</v>
      </c>
      <c r="L2292" s="256">
        <f>Table260616263656667686970717273747577787980818283757_34[[#This Row],[unit Price]]*Table260616263656667686970717273747577787980818283757_34[[#This Row],[TOTAL QUANTITY
(2021 Proposal)]]</f>
        <v>3500</v>
      </c>
      <c r="M2292" s="257">
        <v>50</v>
      </c>
      <c r="N2292" s="258">
        <v>3500</v>
      </c>
      <c r="O2292" s="259"/>
      <c r="P2292" s="260"/>
      <c r="Q2292" s="288"/>
      <c r="R2292" s="258"/>
      <c r="S2292" s="259"/>
      <c r="T2292" s="289"/>
      <c r="U2292" s="290"/>
      <c r="V2292" s="291"/>
    </row>
    <row r="2293" spans="1:22">
      <c r="A2293" s="216" t="s">
        <v>64</v>
      </c>
      <c r="B2293" s="312">
        <v>1040299000</v>
      </c>
      <c r="C2293" s="229" t="s">
        <v>1146</v>
      </c>
      <c r="D2293" s="219"/>
      <c r="E2293" s="220" t="s">
        <v>1623</v>
      </c>
      <c r="F2293" s="221" t="s">
        <v>1623</v>
      </c>
      <c r="G2293" s="222" t="str">
        <f t="shared" si="35"/>
        <v>Stock Pot, Stock Pot</v>
      </c>
      <c r="H2293" s="223"/>
      <c r="I2293" s="253">
        <v>1</v>
      </c>
      <c r="J2293" s="254" t="s">
        <v>36</v>
      </c>
      <c r="K2293" s="311">
        <v>4000</v>
      </c>
      <c r="L2293" s="256">
        <f>Table260616263656667686970717273747577787980818283757_34[[#This Row],[unit Price]]*Table260616263656667686970717273747577787980818283757_34[[#This Row],[TOTAL QUANTITY
(2021 Proposal)]]</f>
        <v>4000</v>
      </c>
      <c r="M2293" s="257">
        <v>1</v>
      </c>
      <c r="N2293" s="258">
        <v>4000</v>
      </c>
      <c r="O2293" s="259"/>
      <c r="P2293" s="260"/>
      <c r="Q2293" s="288"/>
      <c r="R2293" s="258"/>
      <c r="S2293" s="259"/>
      <c r="T2293" s="289"/>
      <c r="U2293" s="290"/>
      <c r="V2293" s="291"/>
    </row>
    <row r="2294" spans="1:22">
      <c r="A2294" s="216" t="s">
        <v>64</v>
      </c>
      <c r="B2294" s="312">
        <v>1040299000</v>
      </c>
      <c r="C2294" s="229" t="s">
        <v>1146</v>
      </c>
      <c r="D2294" s="219"/>
      <c r="E2294" s="220" t="s">
        <v>1624</v>
      </c>
      <c r="F2294" s="221" t="s">
        <v>1624</v>
      </c>
      <c r="G2294" s="222" t="str">
        <f t="shared" si="35"/>
        <v>Strainer, Strainer</v>
      </c>
      <c r="H2294" s="223"/>
      <c r="I2294" s="253">
        <v>2</v>
      </c>
      <c r="J2294" s="254" t="s">
        <v>44</v>
      </c>
      <c r="K2294" s="311">
        <v>500</v>
      </c>
      <c r="L2294" s="256">
        <f>Table260616263656667686970717273747577787980818283757_34[[#This Row],[unit Price]]*Table260616263656667686970717273747577787980818283757_34[[#This Row],[TOTAL QUANTITY
(2021 Proposal)]]</f>
        <v>1000</v>
      </c>
      <c r="M2294" s="257">
        <v>2</v>
      </c>
      <c r="N2294" s="258">
        <v>1000</v>
      </c>
      <c r="O2294" s="259"/>
      <c r="P2294" s="260"/>
      <c r="Q2294" s="288"/>
      <c r="R2294" s="258"/>
      <c r="S2294" s="259"/>
      <c r="T2294" s="289"/>
      <c r="U2294" s="290"/>
      <c r="V2294" s="291"/>
    </row>
    <row r="2295" spans="1:22">
      <c r="A2295" s="216" t="s">
        <v>50</v>
      </c>
      <c r="B2295" s="312">
        <v>1040299000</v>
      </c>
      <c r="C2295" s="229" t="s">
        <v>1146</v>
      </c>
      <c r="D2295" s="219"/>
      <c r="E2295" s="220" t="s">
        <v>1407</v>
      </c>
      <c r="F2295" s="221" t="s">
        <v>1563</v>
      </c>
      <c r="G2295" s="222" t="str">
        <f t="shared" si="35"/>
        <v>Tape, Electrical Tape</v>
      </c>
      <c r="H2295" s="223"/>
      <c r="I2295" s="253">
        <v>4</v>
      </c>
      <c r="J2295" s="254" t="s">
        <v>44</v>
      </c>
      <c r="K2295" s="255">
        <v>60</v>
      </c>
      <c r="L2295" s="256">
        <f>Table260616263656667686970717273747577787980818283757_34[[#This Row],[unit Price]]*Table260616263656667686970717273747577787980818283757_34[[#This Row],[TOTAL QUANTITY
(2021 Proposal)]]</f>
        <v>240</v>
      </c>
      <c r="M2295" s="257">
        <v>1</v>
      </c>
      <c r="N2295" s="258">
        <v>60</v>
      </c>
      <c r="O2295" s="259">
        <v>1</v>
      </c>
      <c r="P2295" s="260"/>
      <c r="Q2295" s="288">
        <v>1</v>
      </c>
      <c r="R2295" s="258"/>
      <c r="S2295" s="259">
        <v>1</v>
      </c>
      <c r="T2295" s="289"/>
      <c r="U2295" s="290"/>
      <c r="V2295" s="291"/>
    </row>
    <row r="2296" spans="1:22">
      <c r="A2296" s="216" t="s">
        <v>66</v>
      </c>
      <c r="B2296" s="312">
        <v>1040299000</v>
      </c>
      <c r="C2296" s="229" t="s">
        <v>1146</v>
      </c>
      <c r="D2296" s="219"/>
      <c r="E2296" s="220" t="s">
        <v>1625</v>
      </c>
      <c r="F2296" s="221" t="s">
        <v>1626</v>
      </c>
      <c r="G2296" s="222" t="str">
        <f t="shared" si="35"/>
        <v>Tarpaulin, Tarp 3 x 4 Ft</v>
      </c>
      <c r="H2296" s="223">
        <v>10</v>
      </c>
      <c r="I2296" s="253">
        <v>10</v>
      </c>
      <c r="J2296" s="254" t="s">
        <v>44</v>
      </c>
      <c r="K2296" s="255">
        <v>550</v>
      </c>
      <c r="L2296" s="256">
        <f>Table260616263656667686970717273747577787980818283757_34[[#This Row],[unit Price]]*Table260616263656667686970717273747577787980818283757_34[[#This Row],[TOTAL QUANTITY
(2021 Proposal)]]</f>
        <v>5500</v>
      </c>
      <c r="M2296" s="257">
        <v>5</v>
      </c>
      <c r="N2296" s="258">
        <v>2750</v>
      </c>
      <c r="O2296" s="259"/>
      <c r="P2296" s="260"/>
      <c r="Q2296" s="288">
        <v>5</v>
      </c>
      <c r="R2296" s="258"/>
      <c r="S2296" s="259"/>
      <c r="T2296" s="289"/>
      <c r="U2296" s="290"/>
      <c r="V2296" s="291"/>
    </row>
    <row r="2297" spans="1:22">
      <c r="A2297" s="216" t="s">
        <v>66</v>
      </c>
      <c r="B2297" s="312">
        <v>1040299000</v>
      </c>
      <c r="C2297" s="229" t="s">
        <v>1146</v>
      </c>
      <c r="D2297" s="219"/>
      <c r="E2297" s="220" t="s">
        <v>1625</v>
      </c>
      <c r="F2297" s="221" t="s">
        <v>1627</v>
      </c>
      <c r="G2297" s="222" t="str">
        <f t="shared" si="35"/>
        <v>Tarpaulin, Tarp 4 x 11 Ft</v>
      </c>
      <c r="H2297" s="223">
        <v>5</v>
      </c>
      <c r="I2297" s="253">
        <v>10</v>
      </c>
      <c r="J2297" s="254" t="s">
        <v>44</v>
      </c>
      <c r="K2297" s="255">
        <v>2000</v>
      </c>
      <c r="L2297" s="256">
        <f>Table260616263656667686970717273747577787980818283757_34[[#This Row],[unit Price]]*Table260616263656667686970717273747577787980818283757_34[[#This Row],[TOTAL QUANTITY
(2021 Proposal)]]</f>
        <v>20000</v>
      </c>
      <c r="M2297" s="257">
        <v>5</v>
      </c>
      <c r="N2297" s="258">
        <v>10000</v>
      </c>
      <c r="O2297" s="259">
        <v>5</v>
      </c>
      <c r="P2297" s="260"/>
      <c r="Q2297" s="288"/>
      <c r="R2297" s="258"/>
      <c r="S2297" s="259"/>
      <c r="T2297" s="289"/>
      <c r="U2297" s="290"/>
      <c r="V2297" s="291"/>
    </row>
    <row r="2298" spans="1:22">
      <c r="A2298" s="216" t="s">
        <v>66</v>
      </c>
      <c r="B2298" s="312">
        <v>1040299000</v>
      </c>
      <c r="C2298" s="229" t="s">
        <v>1146</v>
      </c>
      <c r="D2298" s="219"/>
      <c r="E2298" s="220" t="s">
        <v>1625</v>
      </c>
      <c r="F2298" s="221" t="s">
        <v>1628</v>
      </c>
      <c r="G2298" s="222" t="str">
        <f t="shared" si="35"/>
        <v>Tarpaulin, Tarp 5 x 3 Ft</v>
      </c>
      <c r="H2298" s="223">
        <v>10</v>
      </c>
      <c r="I2298" s="253">
        <v>20</v>
      </c>
      <c r="J2298" s="254" t="s">
        <v>44</v>
      </c>
      <c r="K2298" s="255">
        <v>600</v>
      </c>
      <c r="L2298" s="256">
        <f>Table260616263656667686970717273747577787980818283757_34[[#This Row],[unit Price]]*Table260616263656667686970717273747577787980818283757_34[[#This Row],[TOTAL QUANTITY
(2021 Proposal)]]</f>
        <v>12000</v>
      </c>
      <c r="M2298" s="257">
        <v>10</v>
      </c>
      <c r="N2298" s="258">
        <v>6000</v>
      </c>
      <c r="O2298" s="259">
        <v>5</v>
      </c>
      <c r="P2298" s="260"/>
      <c r="Q2298" s="288">
        <v>5</v>
      </c>
      <c r="R2298" s="258"/>
      <c r="S2298" s="259"/>
      <c r="T2298" s="289"/>
      <c r="U2298" s="290"/>
      <c r="V2298" s="291"/>
    </row>
    <row r="2299" spans="1:22">
      <c r="A2299" s="216" t="s">
        <v>66</v>
      </c>
      <c r="B2299" s="312">
        <v>1040299000</v>
      </c>
      <c r="C2299" s="229" t="s">
        <v>1146</v>
      </c>
      <c r="D2299" s="219"/>
      <c r="E2299" s="220" t="s">
        <v>1625</v>
      </c>
      <c r="F2299" s="221" t="s">
        <v>1629</v>
      </c>
      <c r="G2299" s="222" t="str">
        <f t="shared" si="35"/>
        <v>Tarpaulin, Tarp 6 x 4 Ft</v>
      </c>
      <c r="H2299" s="223">
        <v>10</v>
      </c>
      <c r="I2299" s="253">
        <v>20</v>
      </c>
      <c r="J2299" s="254" t="s">
        <v>44</v>
      </c>
      <c r="K2299" s="255">
        <v>1500</v>
      </c>
      <c r="L2299" s="256">
        <f>Table260616263656667686970717273747577787980818283757_34[[#This Row],[unit Price]]*Table260616263656667686970717273747577787980818283757_34[[#This Row],[TOTAL QUANTITY
(2021 Proposal)]]</f>
        <v>30000</v>
      </c>
      <c r="M2299" s="257">
        <v>5</v>
      </c>
      <c r="N2299" s="258">
        <v>7500</v>
      </c>
      <c r="O2299" s="259">
        <v>5</v>
      </c>
      <c r="P2299" s="260"/>
      <c r="Q2299" s="288">
        <v>5</v>
      </c>
      <c r="R2299" s="258"/>
      <c r="S2299" s="259">
        <v>5</v>
      </c>
      <c r="T2299" s="289"/>
      <c r="U2299" s="290"/>
      <c r="V2299" s="291"/>
    </row>
    <row r="2300" spans="1:22">
      <c r="A2300" s="216" t="s">
        <v>64</v>
      </c>
      <c r="B2300" s="312">
        <v>1040299000</v>
      </c>
      <c r="C2300" s="229" t="s">
        <v>1146</v>
      </c>
      <c r="D2300" s="219"/>
      <c r="E2300" s="220" t="s">
        <v>1630</v>
      </c>
      <c r="F2300" s="221" t="s">
        <v>1631</v>
      </c>
      <c r="G2300" s="222" t="str">
        <f t="shared" si="35"/>
        <v>Thermos, Thermos, big</v>
      </c>
      <c r="H2300" s="223"/>
      <c r="I2300" s="253">
        <v>2</v>
      </c>
      <c r="J2300" s="254" t="s">
        <v>501</v>
      </c>
      <c r="K2300" s="311">
        <v>500</v>
      </c>
      <c r="L2300" s="256">
        <f>Table260616263656667686970717273747577787980818283757_34[[#This Row],[unit Price]]*Table260616263656667686970717273747577787980818283757_34[[#This Row],[TOTAL QUANTITY
(2021 Proposal)]]</f>
        <v>1000</v>
      </c>
      <c r="M2300" s="257">
        <v>2</v>
      </c>
      <c r="N2300" s="258">
        <v>1000</v>
      </c>
      <c r="O2300" s="259"/>
      <c r="P2300" s="260"/>
      <c r="Q2300" s="288"/>
      <c r="R2300" s="258"/>
      <c r="S2300" s="259"/>
      <c r="T2300" s="289"/>
      <c r="U2300" s="290"/>
      <c r="V2300" s="291"/>
    </row>
    <row r="2301" spans="1:22">
      <c r="A2301" s="216" t="s">
        <v>64</v>
      </c>
      <c r="B2301" s="312">
        <v>1040299000</v>
      </c>
      <c r="C2301" s="229" t="s">
        <v>1146</v>
      </c>
      <c r="D2301" s="219"/>
      <c r="E2301" s="220" t="s">
        <v>1630</v>
      </c>
      <c r="F2301" s="221" t="s">
        <v>1632</v>
      </c>
      <c r="G2301" s="222" t="str">
        <f t="shared" si="35"/>
        <v>Thermos, Thermos, small</v>
      </c>
      <c r="H2301" s="223"/>
      <c r="I2301" s="253">
        <v>2</v>
      </c>
      <c r="J2301" s="254" t="s">
        <v>501</v>
      </c>
      <c r="K2301" s="311">
        <v>400</v>
      </c>
      <c r="L2301" s="256">
        <f>Table260616263656667686970717273747577787980818283757_34[[#This Row],[unit Price]]*Table260616263656667686970717273747577787980818283757_34[[#This Row],[TOTAL QUANTITY
(2021 Proposal)]]</f>
        <v>800</v>
      </c>
      <c r="M2301" s="288">
        <v>2</v>
      </c>
      <c r="N2301" s="361">
        <v>800</v>
      </c>
      <c r="O2301" s="259"/>
      <c r="P2301" s="260"/>
      <c r="Q2301" s="288"/>
      <c r="R2301" s="258"/>
      <c r="S2301" s="259"/>
      <c r="T2301" s="289"/>
      <c r="U2301" s="290"/>
      <c r="V2301" s="291"/>
    </row>
    <row r="2302" spans="1:22" s="194" customFormat="1">
      <c r="A2302" s="353" t="s">
        <v>74</v>
      </c>
      <c r="B2302" s="230">
        <v>1040299000</v>
      </c>
      <c r="C2302" s="354" t="s">
        <v>1146</v>
      </c>
      <c r="D2302" s="355"/>
      <c r="E2302" s="356" t="s">
        <v>1561</v>
      </c>
      <c r="F2302" s="357" t="s">
        <v>1633</v>
      </c>
      <c r="G2302" s="222" t="str">
        <f t="shared" si="35"/>
        <v>Tie wire, #16 Tie wire</v>
      </c>
      <c r="H2302" s="358"/>
      <c r="I2302" s="358">
        <v>5</v>
      </c>
      <c r="J2302" s="362" t="s">
        <v>497</v>
      </c>
      <c r="K2302" s="363">
        <v>75</v>
      </c>
      <c r="L2302" s="256">
        <f>Table260616263656667686970717273747577787980818283757_34[[#This Row],[unit Price]]*Table260616263656667686970717273747577787980818283757_34[[#This Row],[TOTAL QUANTITY
(2021 Proposal)]]</f>
        <v>375</v>
      </c>
      <c r="M2302" s="364">
        <v>5</v>
      </c>
      <c r="N2302" s="365">
        <v>375</v>
      </c>
      <c r="O2302" s="278"/>
      <c r="P2302" s="366"/>
      <c r="Q2302" s="297"/>
      <c r="R2302" s="365"/>
      <c r="S2302" s="276"/>
      <c r="T2302" s="366"/>
      <c r="U2302" s="370"/>
      <c r="V2302" s="371"/>
    </row>
    <row r="2303" spans="1:22" s="194" customFormat="1">
      <c r="A2303" s="359" t="s">
        <v>50</v>
      </c>
      <c r="B2303" s="312">
        <v>1040299000</v>
      </c>
      <c r="C2303" s="229" t="s">
        <v>1146</v>
      </c>
      <c r="D2303" s="218"/>
      <c r="E2303" s="220" t="s">
        <v>1147</v>
      </c>
      <c r="F2303" s="222" t="s">
        <v>1634</v>
      </c>
      <c r="G2303" s="222" t="str">
        <f t="shared" si="35"/>
        <v>Tissue Paper, Bathroom type, 2 ply</v>
      </c>
      <c r="H2303" s="360"/>
      <c r="I2303" s="360">
        <v>1</v>
      </c>
      <c r="J2303" s="367" t="s">
        <v>1635</v>
      </c>
      <c r="K2303" s="368">
        <v>185</v>
      </c>
      <c r="L2303" s="256">
        <f>Table260616263656667686970717273747577787980818283757_34[[#This Row],[unit Price]]*Table260616263656667686970717273747577787980818283757_34[[#This Row],[TOTAL QUANTITY
(2021 Proposal)]]</f>
        <v>185</v>
      </c>
      <c r="M2303" s="288">
        <v>1</v>
      </c>
      <c r="N2303" s="361">
        <v>185</v>
      </c>
      <c r="O2303" s="259"/>
      <c r="P2303" s="369"/>
      <c r="Q2303" s="288"/>
      <c r="R2303" s="361"/>
      <c r="S2303" s="257"/>
      <c r="T2303" s="372"/>
      <c r="U2303" s="290"/>
      <c r="V2303" s="373"/>
    </row>
    <row r="2304" spans="1:22" s="194" customFormat="1">
      <c r="A2304" s="359" t="s">
        <v>57</v>
      </c>
      <c r="B2304" s="312">
        <v>1040299000</v>
      </c>
      <c r="C2304" s="229" t="s">
        <v>1146</v>
      </c>
      <c r="D2304" s="218"/>
      <c r="E2304" s="220" t="s">
        <v>1147</v>
      </c>
      <c r="F2304" s="222" t="s">
        <v>1634</v>
      </c>
      <c r="G2304" s="222" t="str">
        <f t="shared" si="35"/>
        <v>Tissue Paper, Bathroom type, 2 ply</v>
      </c>
      <c r="H2304" s="360">
        <v>0</v>
      </c>
      <c r="I2304" s="360">
        <v>1</v>
      </c>
      <c r="J2304" s="367" t="s">
        <v>1635</v>
      </c>
      <c r="K2304" s="368">
        <v>185</v>
      </c>
      <c r="L2304" s="256">
        <f>Table260616263656667686970717273747577787980818283757_34[[#This Row],[unit Price]]*Table260616263656667686970717273747577787980818283757_34[[#This Row],[TOTAL QUANTITY
(2021 Proposal)]]</f>
        <v>185</v>
      </c>
      <c r="M2304" s="288">
        <v>1</v>
      </c>
      <c r="N2304" s="361">
        <v>185</v>
      </c>
      <c r="O2304" s="259"/>
      <c r="P2304" s="369"/>
      <c r="Q2304" s="288"/>
      <c r="R2304" s="361"/>
      <c r="S2304" s="257"/>
      <c r="T2304" s="372"/>
      <c r="U2304" s="290"/>
      <c r="V2304" s="373"/>
    </row>
    <row r="2305" spans="1:22" s="194" customFormat="1">
      <c r="A2305" s="359" t="s">
        <v>68</v>
      </c>
      <c r="B2305" s="312">
        <v>1040299000</v>
      </c>
      <c r="C2305" s="229" t="s">
        <v>1146</v>
      </c>
      <c r="D2305" s="218"/>
      <c r="E2305" s="220" t="s">
        <v>1147</v>
      </c>
      <c r="F2305" s="222" t="s">
        <v>1634</v>
      </c>
      <c r="G2305" s="222" t="str">
        <f t="shared" si="35"/>
        <v>Tissue Paper, Bathroom type, 2 ply</v>
      </c>
      <c r="H2305" s="360"/>
      <c r="I2305" s="360">
        <v>24</v>
      </c>
      <c r="J2305" s="367" t="s">
        <v>1635</v>
      </c>
      <c r="K2305" s="368">
        <v>185</v>
      </c>
      <c r="L2305" s="256">
        <f>Table260616263656667686970717273747577787980818283757_34[[#This Row],[unit Price]]*Table260616263656667686970717273747577787980818283757_34[[#This Row],[TOTAL QUANTITY
(2021 Proposal)]]</f>
        <v>4440</v>
      </c>
      <c r="M2305" s="288">
        <v>6</v>
      </c>
      <c r="N2305" s="361">
        <v>1110</v>
      </c>
      <c r="O2305" s="259">
        <v>6</v>
      </c>
      <c r="P2305" s="369"/>
      <c r="Q2305" s="288">
        <v>6</v>
      </c>
      <c r="R2305" s="361"/>
      <c r="S2305" s="257">
        <v>6</v>
      </c>
      <c r="T2305" s="372"/>
      <c r="U2305" s="290"/>
      <c r="V2305" s="373"/>
    </row>
    <row r="2306" spans="1:22" s="194" customFormat="1">
      <c r="A2306" s="359" t="s">
        <v>70</v>
      </c>
      <c r="B2306" s="312">
        <v>1040299000</v>
      </c>
      <c r="C2306" s="229" t="s">
        <v>1146</v>
      </c>
      <c r="D2306" s="218"/>
      <c r="E2306" s="220" t="s">
        <v>1147</v>
      </c>
      <c r="F2306" s="222" t="s">
        <v>1634</v>
      </c>
      <c r="G2306" s="222" t="str">
        <f t="shared" si="35"/>
        <v>Tissue Paper, Bathroom type, 2 ply</v>
      </c>
      <c r="H2306" s="360"/>
      <c r="I2306" s="360">
        <v>24</v>
      </c>
      <c r="J2306" s="367" t="s">
        <v>1635</v>
      </c>
      <c r="K2306" s="368">
        <v>185</v>
      </c>
      <c r="L2306" s="256">
        <f>Table260616263656667686970717273747577787980818283757_34[[#This Row],[unit Price]]*Table260616263656667686970717273747577787980818283757_34[[#This Row],[TOTAL QUANTITY
(2021 Proposal)]]</f>
        <v>4440</v>
      </c>
      <c r="M2306" s="288">
        <v>6</v>
      </c>
      <c r="N2306" s="392">
        <v>1110</v>
      </c>
      <c r="O2306" s="259">
        <v>6</v>
      </c>
      <c r="P2306" s="393"/>
      <c r="Q2306" s="288">
        <v>6</v>
      </c>
      <c r="R2306" s="392"/>
      <c r="S2306" s="257">
        <v>6</v>
      </c>
      <c r="T2306" s="372"/>
      <c r="U2306" s="290"/>
      <c r="V2306" s="373"/>
    </row>
    <row r="2307" spans="1:22" s="194" customFormat="1">
      <c r="A2307" s="359" t="s">
        <v>72</v>
      </c>
      <c r="B2307" s="312">
        <v>1040299000</v>
      </c>
      <c r="C2307" s="374" t="s">
        <v>1146</v>
      </c>
      <c r="D2307" s="375"/>
      <c r="E2307" s="220" t="s">
        <v>1147</v>
      </c>
      <c r="F2307" s="222" t="s">
        <v>1634</v>
      </c>
      <c r="G2307" s="222" t="str">
        <f t="shared" si="35"/>
        <v>Tissue Paper, Bathroom type, 2 ply</v>
      </c>
      <c r="H2307" s="360"/>
      <c r="I2307" s="360">
        <v>3</v>
      </c>
      <c r="J2307" s="394" t="s">
        <v>1635</v>
      </c>
      <c r="K2307" s="368">
        <v>265</v>
      </c>
      <c r="L2307" s="256">
        <f>Table260616263656667686970717273747577787980818283757_34[[#This Row],[unit Price]]*Table260616263656667686970717273747577787980818283757_34[[#This Row],[TOTAL QUANTITY
(2021 Proposal)]]</f>
        <v>795</v>
      </c>
      <c r="M2307" s="288">
        <v>1</v>
      </c>
      <c r="N2307" s="392">
        <v>185</v>
      </c>
      <c r="O2307" s="259">
        <v>1</v>
      </c>
      <c r="P2307" s="393"/>
      <c r="Q2307" s="288">
        <v>1</v>
      </c>
      <c r="R2307" s="392"/>
      <c r="S2307" s="257"/>
      <c r="T2307" s="372"/>
      <c r="U2307" s="416"/>
      <c r="V2307" s="417"/>
    </row>
    <row r="2308" spans="1:22" s="194" customFormat="1">
      <c r="A2308" s="359" t="s">
        <v>57</v>
      </c>
      <c r="B2308" s="312">
        <v>1040299000</v>
      </c>
      <c r="C2308" s="229" t="s">
        <v>1146</v>
      </c>
      <c r="D2308" s="219"/>
      <c r="E2308" s="220" t="s">
        <v>1636</v>
      </c>
      <c r="F2308" s="222" t="s">
        <v>1637</v>
      </c>
      <c r="G2308" s="222" t="str">
        <f t="shared" si="35"/>
        <v>Toilet Bowl Cleaner , 1000 ml</v>
      </c>
      <c r="H2308" s="360">
        <v>0</v>
      </c>
      <c r="I2308" s="360">
        <v>8</v>
      </c>
      <c r="J2308" s="367" t="s">
        <v>91</v>
      </c>
      <c r="K2308" s="368">
        <v>395</v>
      </c>
      <c r="L2308" s="256">
        <f>Table260616263656667686970717273747577787980818283757_34[[#This Row],[unit Price]]*Table260616263656667686970717273747577787980818283757_34[[#This Row],[TOTAL QUANTITY
(2021 Proposal)]]</f>
        <v>3160</v>
      </c>
      <c r="M2308" s="288">
        <v>2</v>
      </c>
      <c r="N2308" s="392">
        <v>790</v>
      </c>
      <c r="O2308" s="259">
        <v>2</v>
      </c>
      <c r="P2308" s="393"/>
      <c r="Q2308" s="288">
        <v>2</v>
      </c>
      <c r="R2308" s="392"/>
      <c r="S2308" s="257">
        <v>2</v>
      </c>
      <c r="T2308" s="372"/>
      <c r="U2308" s="290"/>
      <c r="V2308" s="373"/>
    </row>
    <row r="2309" spans="1:22" s="194" customFormat="1">
      <c r="A2309" s="359" t="s">
        <v>64</v>
      </c>
      <c r="B2309" s="312">
        <v>1040299000</v>
      </c>
      <c r="C2309" s="229" t="s">
        <v>1146</v>
      </c>
      <c r="D2309" s="219"/>
      <c r="E2309" s="220" t="s">
        <v>1636</v>
      </c>
      <c r="F2309" s="222" t="s">
        <v>1637</v>
      </c>
      <c r="G2309" s="222" t="str">
        <f t="shared" si="35"/>
        <v>Toilet Bowl Cleaner , 1000 ml</v>
      </c>
      <c r="H2309" s="360"/>
      <c r="I2309" s="360">
        <v>8</v>
      </c>
      <c r="J2309" s="367" t="s">
        <v>91</v>
      </c>
      <c r="K2309" s="395">
        <v>395</v>
      </c>
      <c r="L2309" s="256">
        <f>Table260616263656667686970717273747577787980818283757_34[[#This Row],[unit Price]]*Table260616263656667686970717273747577787980818283757_34[[#This Row],[TOTAL QUANTITY
(2021 Proposal)]]</f>
        <v>3160</v>
      </c>
      <c r="M2309" s="288">
        <v>2</v>
      </c>
      <c r="N2309" s="392">
        <v>790</v>
      </c>
      <c r="O2309" s="259">
        <v>2</v>
      </c>
      <c r="P2309" s="393"/>
      <c r="Q2309" s="288">
        <v>2</v>
      </c>
      <c r="R2309" s="392"/>
      <c r="S2309" s="257">
        <v>2</v>
      </c>
      <c r="T2309" s="372"/>
      <c r="U2309" s="290"/>
      <c r="V2309" s="373"/>
    </row>
    <row r="2310" spans="1:22" s="194" customFormat="1">
      <c r="A2310" s="359" t="s">
        <v>938</v>
      </c>
      <c r="B2310" s="312">
        <v>1040299000</v>
      </c>
      <c r="C2310" s="229" t="s">
        <v>1146</v>
      </c>
      <c r="D2310" s="219"/>
      <c r="E2310" s="220" t="s">
        <v>1636</v>
      </c>
      <c r="F2310" s="222" t="s">
        <v>1637</v>
      </c>
      <c r="G2310" s="222" t="str">
        <f t="shared" si="35"/>
        <v>Toilet Bowl Cleaner , 1000 ml</v>
      </c>
      <c r="H2310" s="360"/>
      <c r="I2310" s="360">
        <v>400</v>
      </c>
      <c r="J2310" s="367" t="s">
        <v>91</v>
      </c>
      <c r="K2310" s="368">
        <v>395</v>
      </c>
      <c r="L2310" s="256">
        <f>Table260616263656667686970717273747577787980818283757_34[[#This Row],[unit Price]]*Table260616263656667686970717273747577787980818283757_34[[#This Row],[TOTAL QUANTITY
(2021 Proposal)]]</f>
        <v>158000</v>
      </c>
      <c r="M2310" s="288">
        <v>200</v>
      </c>
      <c r="N2310" s="392">
        <v>79000</v>
      </c>
      <c r="O2310" s="259">
        <v>100</v>
      </c>
      <c r="P2310" s="393"/>
      <c r="Q2310" s="288">
        <v>50</v>
      </c>
      <c r="R2310" s="392"/>
      <c r="S2310" s="257">
        <v>50</v>
      </c>
      <c r="T2310" s="372"/>
      <c r="U2310" s="290"/>
      <c r="V2310" s="373"/>
    </row>
    <row r="2311" spans="1:22" s="194" customFormat="1">
      <c r="A2311" s="359" t="s">
        <v>68</v>
      </c>
      <c r="B2311" s="312">
        <v>1040299000</v>
      </c>
      <c r="C2311" s="229" t="s">
        <v>1146</v>
      </c>
      <c r="D2311" s="219"/>
      <c r="E2311" s="220" t="s">
        <v>1636</v>
      </c>
      <c r="F2311" s="222" t="s">
        <v>1637</v>
      </c>
      <c r="G2311" s="222" t="str">
        <f t="shared" si="35"/>
        <v>Toilet Bowl Cleaner , 1000 ml</v>
      </c>
      <c r="H2311" s="360"/>
      <c r="I2311" s="360">
        <v>36</v>
      </c>
      <c r="J2311" s="367" t="s">
        <v>91</v>
      </c>
      <c r="K2311" s="368">
        <v>395</v>
      </c>
      <c r="L2311" s="256">
        <f>Table260616263656667686970717273747577787980818283757_34[[#This Row],[unit Price]]*Table260616263656667686970717273747577787980818283757_34[[#This Row],[TOTAL QUANTITY
(2021 Proposal)]]</f>
        <v>14220</v>
      </c>
      <c r="M2311" s="288">
        <v>9</v>
      </c>
      <c r="N2311" s="392">
        <v>3555</v>
      </c>
      <c r="O2311" s="259">
        <v>9</v>
      </c>
      <c r="P2311" s="393"/>
      <c r="Q2311" s="288">
        <v>9</v>
      </c>
      <c r="R2311" s="392"/>
      <c r="S2311" s="257">
        <v>9</v>
      </c>
      <c r="T2311" s="372"/>
      <c r="U2311" s="290"/>
      <c r="V2311" s="373"/>
    </row>
    <row r="2312" spans="1:22" s="194" customFormat="1">
      <c r="A2312" s="359" t="s">
        <v>73</v>
      </c>
      <c r="B2312" s="312">
        <v>1040299000</v>
      </c>
      <c r="C2312" s="229" t="s">
        <v>1146</v>
      </c>
      <c r="D2312" s="219"/>
      <c r="E2312" s="220" t="s">
        <v>1636</v>
      </c>
      <c r="F2312" s="222" t="s">
        <v>1637</v>
      </c>
      <c r="G2312" s="222" t="str">
        <f t="shared" si="35"/>
        <v>Toilet Bowl Cleaner , 1000 ml</v>
      </c>
      <c r="H2312" s="360"/>
      <c r="I2312" s="360">
        <v>4</v>
      </c>
      <c r="J2312" s="367" t="s">
        <v>91</v>
      </c>
      <c r="K2312" s="368">
        <v>395</v>
      </c>
      <c r="L2312" s="256">
        <f>Table260616263656667686970717273747577787980818283757_34[[#This Row],[unit Price]]*Table260616263656667686970717273747577787980818283757_34[[#This Row],[TOTAL QUANTITY
(2021 Proposal)]]</f>
        <v>1580</v>
      </c>
      <c r="M2312" s="288">
        <v>1</v>
      </c>
      <c r="N2312" s="392">
        <v>395</v>
      </c>
      <c r="O2312" s="259">
        <v>1</v>
      </c>
      <c r="P2312" s="393"/>
      <c r="Q2312" s="288">
        <v>1</v>
      </c>
      <c r="R2312" s="392"/>
      <c r="S2312" s="257">
        <v>1</v>
      </c>
      <c r="T2312" s="372"/>
      <c r="U2312" s="290"/>
      <c r="V2312" s="373"/>
    </row>
    <row r="2313" spans="1:22" s="194" customFormat="1">
      <c r="A2313" s="359" t="s">
        <v>63</v>
      </c>
      <c r="B2313" s="312">
        <v>1040299000</v>
      </c>
      <c r="C2313" s="229" t="s">
        <v>1146</v>
      </c>
      <c r="D2313" s="224"/>
      <c r="E2313" s="220" t="s">
        <v>1527</v>
      </c>
      <c r="F2313" s="222" t="s">
        <v>1527</v>
      </c>
      <c r="G2313" s="222" t="str">
        <f t="shared" si="35"/>
        <v>Toilet Brush, Toilet Brush</v>
      </c>
      <c r="H2313" s="376"/>
      <c r="I2313" s="376">
        <v>5</v>
      </c>
      <c r="J2313" s="396" t="s">
        <v>576</v>
      </c>
      <c r="K2313" s="397">
        <v>45</v>
      </c>
      <c r="L2313" s="256">
        <f>Table260616263656667686970717273747577787980818283757_34[[#This Row],[unit Price]]*Table260616263656667686970717273747577787980818283757_34[[#This Row],[TOTAL QUANTITY
(2021 Proposal)]]</f>
        <v>225</v>
      </c>
      <c r="M2313" s="296">
        <v>1</v>
      </c>
      <c r="N2313" s="392">
        <v>45</v>
      </c>
      <c r="O2313" s="272">
        <v>2</v>
      </c>
      <c r="P2313" s="393"/>
      <c r="Q2313" s="296">
        <v>1</v>
      </c>
      <c r="R2313" s="392"/>
      <c r="S2313" s="271">
        <v>1</v>
      </c>
      <c r="T2313" s="372"/>
      <c r="U2313" s="290"/>
      <c r="V2313" s="373"/>
    </row>
    <row r="2314" spans="1:22" s="194" customFormat="1">
      <c r="A2314" s="359" t="s">
        <v>938</v>
      </c>
      <c r="B2314" s="312">
        <v>1040299000</v>
      </c>
      <c r="C2314" s="229" t="s">
        <v>1146</v>
      </c>
      <c r="D2314" s="219"/>
      <c r="E2314" s="220" t="s">
        <v>1527</v>
      </c>
      <c r="F2314" s="222" t="s">
        <v>1527</v>
      </c>
      <c r="G2314" s="222" t="str">
        <f t="shared" si="35"/>
        <v>Toilet Brush, Toilet Brush</v>
      </c>
      <c r="H2314" s="360"/>
      <c r="I2314" s="360">
        <v>120</v>
      </c>
      <c r="J2314" s="367" t="s">
        <v>576</v>
      </c>
      <c r="K2314" s="368">
        <v>45</v>
      </c>
      <c r="L2314" s="256">
        <f>Table260616263656667686970717273747577787980818283757_34[[#This Row],[unit Price]]*Table260616263656667686970717273747577787980818283757_34[[#This Row],[TOTAL QUANTITY
(2021 Proposal)]]</f>
        <v>5400</v>
      </c>
      <c r="M2314" s="288">
        <v>50</v>
      </c>
      <c r="N2314" s="258">
        <v>2250</v>
      </c>
      <c r="O2314" s="259">
        <v>35</v>
      </c>
      <c r="P2314" s="393"/>
      <c r="Q2314" s="288">
        <v>20</v>
      </c>
      <c r="R2314" s="392"/>
      <c r="S2314" s="257">
        <v>15</v>
      </c>
      <c r="T2314" s="372"/>
      <c r="U2314" s="290"/>
      <c r="V2314" s="373"/>
    </row>
    <row r="2315" spans="1:22" s="194" customFormat="1">
      <c r="A2315" s="359" t="s">
        <v>68</v>
      </c>
      <c r="B2315" s="312">
        <v>1040299000</v>
      </c>
      <c r="C2315" s="229" t="s">
        <v>1146</v>
      </c>
      <c r="D2315" s="219"/>
      <c r="E2315" s="220" t="s">
        <v>1527</v>
      </c>
      <c r="F2315" s="222" t="s">
        <v>1527</v>
      </c>
      <c r="G2315" s="222" t="str">
        <f t="shared" si="35"/>
        <v>Toilet Brush, Toilet Brush</v>
      </c>
      <c r="H2315" s="360"/>
      <c r="I2315" s="360">
        <v>8</v>
      </c>
      <c r="J2315" s="367" t="s">
        <v>576</v>
      </c>
      <c r="K2315" s="368">
        <v>45</v>
      </c>
      <c r="L2315" s="256">
        <f>Table260616263656667686970717273747577787980818283757_34[[#This Row],[unit Price]]*Table260616263656667686970717273747577787980818283757_34[[#This Row],[TOTAL QUANTITY
(2021 Proposal)]]</f>
        <v>360</v>
      </c>
      <c r="M2315" s="288">
        <v>2</v>
      </c>
      <c r="N2315" s="398">
        <v>90</v>
      </c>
      <c r="O2315" s="257">
        <v>2</v>
      </c>
      <c r="P2315" s="393"/>
      <c r="Q2315" s="288">
        <v>2</v>
      </c>
      <c r="R2315" s="392"/>
      <c r="S2315" s="257">
        <v>2</v>
      </c>
      <c r="T2315" s="372"/>
      <c r="U2315" s="290"/>
      <c r="V2315" s="373"/>
    </row>
    <row r="2316" spans="1:22" s="194" customFormat="1">
      <c r="A2316" s="359" t="s">
        <v>72</v>
      </c>
      <c r="B2316" s="312">
        <v>1040299000</v>
      </c>
      <c r="C2316" s="229" t="s">
        <v>1146</v>
      </c>
      <c r="D2316" s="219"/>
      <c r="E2316" s="220" t="s">
        <v>1527</v>
      </c>
      <c r="F2316" s="222" t="s">
        <v>1527</v>
      </c>
      <c r="G2316" s="222" t="str">
        <f t="shared" ref="G2316:G2343" si="36">CONCATENATE(E2316,", ",F2316,)</f>
        <v>Toilet Brush, Toilet Brush</v>
      </c>
      <c r="H2316" s="360"/>
      <c r="I2316" s="360">
        <v>2</v>
      </c>
      <c r="J2316" s="367" t="s">
        <v>576</v>
      </c>
      <c r="K2316" s="368">
        <v>45</v>
      </c>
      <c r="L2316" s="256">
        <f>Table260616263656667686970717273747577787980818283757_34[[#This Row],[unit Price]]*Table260616263656667686970717273747577787980818283757_34[[#This Row],[TOTAL QUANTITY
(2021 Proposal)]]</f>
        <v>90</v>
      </c>
      <c r="M2316" s="288">
        <v>1</v>
      </c>
      <c r="N2316" s="398">
        <v>45</v>
      </c>
      <c r="O2316" s="257"/>
      <c r="P2316" s="393"/>
      <c r="Q2316" s="288">
        <v>1</v>
      </c>
      <c r="R2316" s="392"/>
      <c r="S2316" s="257"/>
      <c r="T2316" s="372"/>
      <c r="U2316" s="290"/>
      <c r="V2316" s="373"/>
    </row>
    <row r="2317" spans="1:22" s="194" customFormat="1">
      <c r="A2317" s="359" t="s">
        <v>73</v>
      </c>
      <c r="B2317" s="312">
        <v>1040299000</v>
      </c>
      <c r="C2317" s="229" t="s">
        <v>1146</v>
      </c>
      <c r="D2317" s="219"/>
      <c r="E2317" s="220" t="s">
        <v>1527</v>
      </c>
      <c r="F2317" s="222" t="s">
        <v>1527</v>
      </c>
      <c r="G2317" s="222" t="str">
        <f t="shared" si="36"/>
        <v>Toilet Brush, Toilet Brush</v>
      </c>
      <c r="H2317" s="360"/>
      <c r="I2317" s="360">
        <v>1</v>
      </c>
      <c r="J2317" s="367" t="s">
        <v>576</v>
      </c>
      <c r="K2317" s="368">
        <v>45</v>
      </c>
      <c r="L2317" s="256">
        <f>Table260616263656667686970717273747577787980818283757_34[[#This Row],[unit Price]]*Table260616263656667686970717273747577787980818283757_34[[#This Row],[TOTAL QUANTITY
(2021 Proposal)]]</f>
        <v>45</v>
      </c>
      <c r="M2317" s="288">
        <v>1</v>
      </c>
      <c r="N2317" s="398">
        <v>45</v>
      </c>
      <c r="O2317" s="257"/>
      <c r="P2317" s="393"/>
      <c r="Q2317" s="288"/>
      <c r="R2317" s="392"/>
      <c r="S2317" s="257"/>
      <c r="T2317" s="372"/>
      <c r="U2317" s="290"/>
      <c r="V2317" s="373"/>
    </row>
    <row r="2318" spans="1:22" s="194" customFormat="1">
      <c r="A2318" s="377" t="s">
        <v>74</v>
      </c>
      <c r="B2318" s="230">
        <v>1040299000</v>
      </c>
      <c r="C2318" s="232" t="s">
        <v>1146</v>
      </c>
      <c r="D2318" s="304"/>
      <c r="E2318" s="305" t="s">
        <v>1527</v>
      </c>
      <c r="F2318" s="378" t="s">
        <v>1527</v>
      </c>
      <c r="G2318" s="222" t="str">
        <f t="shared" si="36"/>
        <v>Toilet Brush, Toilet Brush</v>
      </c>
      <c r="H2318" s="358"/>
      <c r="I2318" s="358">
        <v>12</v>
      </c>
      <c r="J2318" s="399" t="s">
        <v>576</v>
      </c>
      <c r="K2318" s="400">
        <v>45</v>
      </c>
      <c r="L2318" s="256">
        <f>Table260616263656667686970717273747577787980818283757_34[[#This Row],[unit Price]]*Table260616263656667686970717273747577787980818283757_34[[#This Row],[TOTAL QUANTITY
(2021 Proposal)]]</f>
        <v>540</v>
      </c>
      <c r="M2318" s="297">
        <v>3</v>
      </c>
      <c r="N2318" s="401">
        <v>135</v>
      </c>
      <c r="O2318" s="276">
        <v>3</v>
      </c>
      <c r="P2318" s="402"/>
      <c r="Q2318" s="297">
        <v>3</v>
      </c>
      <c r="R2318" s="418"/>
      <c r="S2318" s="276">
        <v>3</v>
      </c>
      <c r="T2318" s="366"/>
      <c r="U2318" s="299"/>
      <c r="V2318" s="419"/>
    </row>
    <row r="2319" spans="1:22" s="194" customFormat="1">
      <c r="A2319" s="359" t="s">
        <v>64</v>
      </c>
      <c r="B2319" s="312">
        <v>1040299000</v>
      </c>
      <c r="C2319" s="229" t="s">
        <v>1146</v>
      </c>
      <c r="D2319" s="219"/>
      <c r="E2319" s="220" t="s">
        <v>1638</v>
      </c>
      <c r="F2319" s="222" t="s">
        <v>1639</v>
      </c>
      <c r="G2319" s="222" t="str">
        <f t="shared" si="36"/>
        <v>Toilet Deodorizer, Albatross w/handle - BIG</v>
      </c>
      <c r="H2319" s="360"/>
      <c r="I2319" s="360">
        <v>12</v>
      </c>
      <c r="J2319" s="367" t="s">
        <v>576</v>
      </c>
      <c r="K2319" s="395">
        <v>110</v>
      </c>
      <c r="L2319" s="256">
        <f>Table260616263656667686970717273747577787980818283757_34[[#This Row],[unit Price]]*Table260616263656667686970717273747577787980818283757_34[[#This Row],[TOTAL QUANTITY
(2021 Proposal)]]</f>
        <v>1320</v>
      </c>
      <c r="M2319" s="288">
        <v>3</v>
      </c>
      <c r="N2319" s="398">
        <v>330</v>
      </c>
      <c r="O2319" s="257">
        <v>3</v>
      </c>
      <c r="P2319" s="393"/>
      <c r="Q2319" s="288">
        <v>3</v>
      </c>
      <c r="R2319" s="258"/>
      <c r="S2319" s="257">
        <v>3</v>
      </c>
      <c r="T2319" s="372"/>
      <c r="U2319" s="290"/>
      <c r="V2319" s="373"/>
    </row>
    <row r="2320" spans="1:22" s="194" customFormat="1">
      <c r="A2320" s="359" t="s">
        <v>938</v>
      </c>
      <c r="B2320" s="312">
        <v>1040299000</v>
      </c>
      <c r="C2320" s="229" t="s">
        <v>1146</v>
      </c>
      <c r="D2320" s="219"/>
      <c r="E2320" s="220" t="s">
        <v>1638</v>
      </c>
      <c r="F2320" s="222" t="s">
        <v>1639</v>
      </c>
      <c r="G2320" s="222" t="str">
        <f t="shared" si="36"/>
        <v>Toilet Deodorizer, Albatross w/handle - BIG</v>
      </c>
      <c r="H2320" s="360"/>
      <c r="I2320" s="360">
        <v>500</v>
      </c>
      <c r="J2320" s="367" t="s">
        <v>576</v>
      </c>
      <c r="K2320" s="368">
        <v>110</v>
      </c>
      <c r="L2320" s="256">
        <f>Table260616263656667686970717273747577787980818283757_34[[#This Row],[unit Price]]*Table260616263656667686970717273747577787980818283757_34[[#This Row],[TOTAL QUANTITY
(2021 Proposal)]]</f>
        <v>55000</v>
      </c>
      <c r="M2320" s="288">
        <v>200</v>
      </c>
      <c r="N2320" s="398">
        <v>22000</v>
      </c>
      <c r="O2320" s="257">
        <v>100</v>
      </c>
      <c r="P2320" s="393"/>
      <c r="Q2320" s="288">
        <v>100</v>
      </c>
      <c r="R2320" s="398"/>
      <c r="S2320" s="257">
        <v>100</v>
      </c>
      <c r="T2320" s="372"/>
      <c r="U2320" s="290"/>
      <c r="V2320" s="373"/>
    </row>
    <row r="2321" spans="1:22" s="194" customFormat="1">
      <c r="A2321" s="359" t="s">
        <v>68</v>
      </c>
      <c r="B2321" s="312">
        <v>1040299000</v>
      </c>
      <c r="C2321" s="229" t="s">
        <v>1146</v>
      </c>
      <c r="D2321" s="219"/>
      <c r="E2321" s="220" t="s">
        <v>1638</v>
      </c>
      <c r="F2321" s="222" t="s">
        <v>1639</v>
      </c>
      <c r="G2321" s="222" t="str">
        <f t="shared" si="36"/>
        <v>Toilet Deodorizer, Albatross w/handle - BIG</v>
      </c>
      <c r="H2321" s="360"/>
      <c r="I2321" s="360">
        <v>12</v>
      </c>
      <c r="J2321" s="367" t="s">
        <v>576</v>
      </c>
      <c r="K2321" s="368">
        <v>110</v>
      </c>
      <c r="L2321" s="256">
        <f>Table260616263656667686970717273747577787980818283757_34[[#This Row],[unit Price]]*Table260616263656667686970717273747577787980818283757_34[[#This Row],[TOTAL QUANTITY
(2021 Proposal)]]</f>
        <v>1320</v>
      </c>
      <c r="M2321" s="288">
        <v>3</v>
      </c>
      <c r="N2321" s="258">
        <v>330</v>
      </c>
      <c r="O2321" s="257">
        <v>3</v>
      </c>
      <c r="P2321" s="393"/>
      <c r="Q2321" s="288">
        <v>3</v>
      </c>
      <c r="R2321" s="398"/>
      <c r="S2321" s="257">
        <v>3</v>
      </c>
      <c r="T2321" s="372"/>
      <c r="U2321" s="290"/>
      <c r="V2321" s="373"/>
    </row>
    <row r="2322" spans="1:22" s="194" customFormat="1">
      <c r="A2322" s="359" t="s">
        <v>73</v>
      </c>
      <c r="B2322" s="312">
        <v>1040299000</v>
      </c>
      <c r="C2322" s="229" t="s">
        <v>1146</v>
      </c>
      <c r="D2322" s="219"/>
      <c r="E2322" s="220" t="s">
        <v>1638</v>
      </c>
      <c r="F2322" s="222" t="s">
        <v>1639</v>
      </c>
      <c r="G2322" s="222" t="str">
        <f t="shared" si="36"/>
        <v>Toilet Deodorizer, Albatross w/handle - BIG</v>
      </c>
      <c r="H2322" s="360"/>
      <c r="I2322" s="360">
        <v>8</v>
      </c>
      <c r="J2322" s="367" t="s">
        <v>576</v>
      </c>
      <c r="K2322" s="368">
        <v>110</v>
      </c>
      <c r="L2322" s="256">
        <f>Table260616263656667686970717273747577787980818283757_34[[#This Row],[unit Price]]*Table260616263656667686970717273747577787980818283757_34[[#This Row],[TOTAL QUANTITY
(2021 Proposal)]]</f>
        <v>880</v>
      </c>
      <c r="M2322" s="288">
        <v>2</v>
      </c>
      <c r="N2322" s="398">
        <v>220</v>
      </c>
      <c r="O2322" s="257">
        <v>2</v>
      </c>
      <c r="P2322" s="393"/>
      <c r="Q2322" s="288">
        <v>2</v>
      </c>
      <c r="R2322" s="398"/>
      <c r="S2322" s="257">
        <v>2</v>
      </c>
      <c r="T2322" s="372"/>
      <c r="U2322" s="290"/>
      <c r="V2322" s="373"/>
    </row>
    <row r="2323" spans="1:22" s="194" customFormat="1">
      <c r="A2323" s="359" t="s">
        <v>73</v>
      </c>
      <c r="B2323" s="312">
        <v>1040299000</v>
      </c>
      <c r="C2323" s="229" t="s">
        <v>1146</v>
      </c>
      <c r="D2323" s="219"/>
      <c r="E2323" s="220" t="s">
        <v>1640</v>
      </c>
      <c r="F2323" s="222" t="s">
        <v>1641</v>
      </c>
      <c r="G2323" s="222" t="str">
        <f t="shared" si="36"/>
        <v>Towel Holder, Towel handle w/hooks</v>
      </c>
      <c r="H2323" s="360"/>
      <c r="I2323" s="360">
        <v>1</v>
      </c>
      <c r="J2323" s="367" t="s">
        <v>576</v>
      </c>
      <c r="K2323" s="368">
        <v>325</v>
      </c>
      <c r="L2323" s="256">
        <f>Table260616263656667686970717273747577787980818283757_34[[#This Row],[unit Price]]*Table260616263656667686970717273747577787980818283757_34[[#This Row],[TOTAL QUANTITY
(2021 Proposal)]]</f>
        <v>325</v>
      </c>
      <c r="M2323" s="288">
        <v>1</v>
      </c>
      <c r="N2323" s="398">
        <v>325</v>
      </c>
      <c r="O2323" s="257"/>
      <c r="P2323" s="393"/>
      <c r="Q2323" s="288"/>
      <c r="R2323" s="398"/>
      <c r="S2323" s="257"/>
      <c r="T2323" s="372"/>
      <c r="U2323" s="290"/>
      <c r="V2323" s="373"/>
    </row>
    <row r="2324" spans="1:22" s="194" customFormat="1">
      <c r="A2324" s="359" t="s">
        <v>50</v>
      </c>
      <c r="B2324" s="312">
        <v>1040299000</v>
      </c>
      <c r="C2324" s="229" t="s">
        <v>1146</v>
      </c>
      <c r="D2324" s="219"/>
      <c r="E2324" s="220" t="s">
        <v>1642</v>
      </c>
      <c r="F2324" s="222" t="s">
        <v>1643</v>
      </c>
      <c r="G2324" s="222" t="str">
        <f t="shared" si="36"/>
        <v>Towels, Disposable Towel</v>
      </c>
      <c r="H2324" s="360"/>
      <c r="I2324" s="360">
        <v>4</v>
      </c>
      <c r="J2324" s="367" t="s">
        <v>910</v>
      </c>
      <c r="K2324" s="368">
        <v>250</v>
      </c>
      <c r="L2324" s="256">
        <f>Table260616263656667686970717273747577787980818283757_34[[#This Row],[unit Price]]*Table260616263656667686970717273747577787980818283757_34[[#This Row],[TOTAL QUANTITY
(2021 Proposal)]]</f>
        <v>1000</v>
      </c>
      <c r="M2324" s="288">
        <v>1</v>
      </c>
      <c r="N2324" s="398">
        <v>250</v>
      </c>
      <c r="O2324" s="257">
        <v>1</v>
      </c>
      <c r="P2324" s="393"/>
      <c r="Q2324" s="288">
        <v>1</v>
      </c>
      <c r="R2324" s="398"/>
      <c r="S2324" s="257">
        <v>1</v>
      </c>
      <c r="T2324" s="372"/>
      <c r="U2324" s="290"/>
      <c r="V2324" s="373"/>
    </row>
    <row r="2325" spans="1:22" s="194" customFormat="1">
      <c r="A2325" s="359" t="s">
        <v>57</v>
      </c>
      <c r="B2325" s="312">
        <v>1040299000</v>
      </c>
      <c r="C2325" s="229" t="s">
        <v>1146</v>
      </c>
      <c r="D2325" s="219"/>
      <c r="E2325" s="220" t="s">
        <v>1642</v>
      </c>
      <c r="F2325" s="222" t="s">
        <v>1643</v>
      </c>
      <c r="G2325" s="222" t="str">
        <f t="shared" si="36"/>
        <v>Towels, Disposable Towel</v>
      </c>
      <c r="H2325" s="360">
        <v>0</v>
      </c>
      <c r="I2325" s="360">
        <v>6</v>
      </c>
      <c r="J2325" s="367" t="s">
        <v>910</v>
      </c>
      <c r="K2325" s="368">
        <v>250</v>
      </c>
      <c r="L2325" s="256">
        <f>Table260616263656667686970717273747577787980818283757_34[[#This Row],[unit Price]]*Table260616263656667686970717273747577787980818283757_34[[#This Row],[TOTAL QUANTITY
(2021 Proposal)]]</f>
        <v>1500</v>
      </c>
      <c r="M2325" s="288">
        <v>3</v>
      </c>
      <c r="N2325" s="398">
        <v>750</v>
      </c>
      <c r="O2325" s="257"/>
      <c r="P2325" s="393"/>
      <c r="Q2325" s="288">
        <v>3</v>
      </c>
      <c r="R2325" s="398"/>
      <c r="S2325" s="257"/>
      <c r="T2325" s="372"/>
      <c r="U2325" s="290"/>
      <c r="V2325" s="373"/>
    </row>
    <row r="2326" spans="1:22" s="194" customFormat="1">
      <c r="A2326" s="359" t="s">
        <v>64</v>
      </c>
      <c r="B2326" s="312">
        <v>1040299000</v>
      </c>
      <c r="C2326" s="229" t="s">
        <v>1146</v>
      </c>
      <c r="D2326" s="219"/>
      <c r="E2326" s="220" t="s">
        <v>1642</v>
      </c>
      <c r="F2326" s="222" t="s">
        <v>1643</v>
      </c>
      <c r="G2326" s="222" t="str">
        <f t="shared" si="36"/>
        <v>Towels, Disposable Towel</v>
      </c>
      <c r="H2326" s="360"/>
      <c r="I2326" s="360">
        <v>4</v>
      </c>
      <c r="J2326" s="367" t="s">
        <v>910</v>
      </c>
      <c r="K2326" s="395">
        <v>250</v>
      </c>
      <c r="L2326" s="256">
        <f>Table260616263656667686970717273747577787980818283757_34[[#This Row],[unit Price]]*Table260616263656667686970717273747577787980818283757_34[[#This Row],[TOTAL QUANTITY
(2021 Proposal)]]</f>
        <v>1000</v>
      </c>
      <c r="M2326" s="288">
        <v>1</v>
      </c>
      <c r="N2326" s="398">
        <v>250</v>
      </c>
      <c r="O2326" s="257">
        <v>1</v>
      </c>
      <c r="P2326" s="393"/>
      <c r="Q2326" s="288">
        <v>1</v>
      </c>
      <c r="R2326" s="398"/>
      <c r="S2326" s="257">
        <v>1</v>
      </c>
      <c r="T2326" s="372"/>
      <c r="U2326" s="290"/>
      <c r="V2326" s="373"/>
    </row>
    <row r="2327" spans="1:22" s="194" customFormat="1">
      <c r="A2327" s="359" t="s">
        <v>50</v>
      </c>
      <c r="B2327" s="312">
        <v>1040299000</v>
      </c>
      <c r="C2327" s="229" t="s">
        <v>1146</v>
      </c>
      <c r="D2327" s="219"/>
      <c r="E2327" s="220" t="s">
        <v>1496</v>
      </c>
      <c r="F2327" s="222" t="s">
        <v>1644</v>
      </c>
      <c r="G2327" s="222" t="str">
        <f t="shared" si="36"/>
        <v>Trash Bin, Garbage Bin, medium size</v>
      </c>
      <c r="H2327" s="360"/>
      <c r="I2327" s="360">
        <v>2</v>
      </c>
      <c r="J2327" s="367" t="s">
        <v>576</v>
      </c>
      <c r="K2327" s="368">
        <v>380</v>
      </c>
      <c r="L2327" s="256">
        <f>Table260616263656667686970717273747577787980818283757_34[[#This Row],[unit Price]]*Table260616263656667686970717273747577787980818283757_34[[#This Row],[TOTAL QUANTITY
(2021 Proposal)]]</f>
        <v>760</v>
      </c>
      <c r="M2327" s="288">
        <v>1</v>
      </c>
      <c r="N2327" s="398">
        <v>380</v>
      </c>
      <c r="O2327" s="257"/>
      <c r="P2327" s="393"/>
      <c r="Q2327" s="288"/>
      <c r="R2327" s="398"/>
      <c r="S2327" s="257">
        <v>1</v>
      </c>
      <c r="T2327" s="372"/>
      <c r="U2327" s="290"/>
      <c r="V2327" s="373"/>
    </row>
    <row r="2328" spans="1:22" s="194" customFormat="1">
      <c r="A2328" s="359" t="s">
        <v>57</v>
      </c>
      <c r="B2328" s="312">
        <v>1040299000</v>
      </c>
      <c r="C2328" s="229" t="s">
        <v>1146</v>
      </c>
      <c r="D2328" s="219"/>
      <c r="E2328" s="220" t="s">
        <v>1496</v>
      </c>
      <c r="F2328" s="222" t="s">
        <v>1644</v>
      </c>
      <c r="G2328" s="222" t="str">
        <f t="shared" si="36"/>
        <v>Trash Bin, Garbage Bin, medium size</v>
      </c>
      <c r="H2328" s="360">
        <v>0</v>
      </c>
      <c r="I2328" s="360">
        <v>3</v>
      </c>
      <c r="J2328" s="367" t="s">
        <v>576</v>
      </c>
      <c r="K2328" s="368">
        <v>380</v>
      </c>
      <c r="L2328" s="256">
        <f>Table260616263656667686970717273747577787980818283757_34[[#This Row],[unit Price]]*Table260616263656667686970717273747577787980818283757_34[[#This Row],[TOTAL QUANTITY
(2021 Proposal)]]</f>
        <v>1140</v>
      </c>
      <c r="M2328" s="288">
        <v>3</v>
      </c>
      <c r="N2328" s="398">
        <v>1140</v>
      </c>
      <c r="O2328" s="257"/>
      <c r="P2328" s="393"/>
      <c r="Q2328" s="288"/>
      <c r="R2328" s="398"/>
      <c r="S2328" s="257"/>
      <c r="T2328" s="372"/>
      <c r="U2328" s="290"/>
      <c r="V2328" s="373"/>
    </row>
    <row r="2329" spans="1:22" s="194" customFormat="1">
      <c r="A2329" s="359" t="s">
        <v>33</v>
      </c>
      <c r="B2329" s="312">
        <v>1040299000</v>
      </c>
      <c r="C2329" s="229" t="s">
        <v>1146</v>
      </c>
      <c r="D2329" s="219"/>
      <c r="E2329" s="220" t="s">
        <v>1496</v>
      </c>
      <c r="F2329" s="222" t="s">
        <v>1644</v>
      </c>
      <c r="G2329" s="222" t="str">
        <f t="shared" si="36"/>
        <v>Trash Bin, Garbage Bin, medium size</v>
      </c>
      <c r="H2329" s="360"/>
      <c r="I2329" s="360">
        <v>2</v>
      </c>
      <c r="J2329" s="367" t="s">
        <v>576</v>
      </c>
      <c r="K2329" s="368">
        <v>380</v>
      </c>
      <c r="L2329" s="256">
        <f>Table260616263656667686970717273747577787980818283757_34[[#This Row],[unit Price]]*Table260616263656667686970717273747577787980818283757_34[[#This Row],[TOTAL QUANTITY
(2021 Proposal)]]</f>
        <v>760</v>
      </c>
      <c r="M2329" s="288">
        <v>2</v>
      </c>
      <c r="N2329" s="398">
        <v>760</v>
      </c>
      <c r="O2329" s="257"/>
      <c r="P2329" s="393"/>
      <c r="Q2329" s="288"/>
      <c r="R2329" s="398"/>
      <c r="S2329" s="257"/>
      <c r="T2329" s="372"/>
      <c r="U2329" s="290"/>
      <c r="V2329" s="373"/>
    </row>
    <row r="2330" spans="1:22" s="194" customFormat="1">
      <c r="A2330" s="359" t="s">
        <v>62</v>
      </c>
      <c r="B2330" s="312">
        <v>1040299000</v>
      </c>
      <c r="C2330" s="229" t="s">
        <v>1146</v>
      </c>
      <c r="D2330" s="219"/>
      <c r="E2330" s="220" t="s">
        <v>1496</v>
      </c>
      <c r="F2330" s="222" t="s">
        <v>1645</v>
      </c>
      <c r="G2330" s="222" t="str">
        <f t="shared" si="36"/>
        <v>Trash Bin, Round Trash Bin-open w/cover</v>
      </c>
      <c r="H2330" s="360"/>
      <c r="I2330" s="360">
        <v>5</v>
      </c>
      <c r="J2330" s="367" t="s">
        <v>576</v>
      </c>
      <c r="K2330" s="395">
        <v>500</v>
      </c>
      <c r="L2330" s="256">
        <f>Table260616263656667686970717273747577787980818283757_34[[#This Row],[unit Price]]*Table260616263656667686970717273747577787980818283757_34[[#This Row],[TOTAL QUANTITY
(2021 Proposal)]]</f>
        <v>2500</v>
      </c>
      <c r="M2330" s="294">
        <v>5</v>
      </c>
      <c r="N2330" s="398">
        <v>2500</v>
      </c>
      <c r="O2330" s="266"/>
      <c r="P2330" s="393"/>
      <c r="Q2330" s="294"/>
      <c r="R2330" s="398"/>
      <c r="S2330" s="420"/>
      <c r="T2330" s="372"/>
      <c r="U2330" s="290"/>
      <c r="V2330" s="373"/>
    </row>
    <row r="2331" spans="1:22" s="194" customFormat="1">
      <c r="A2331" s="359" t="s">
        <v>63</v>
      </c>
      <c r="B2331" s="312">
        <v>1040299000</v>
      </c>
      <c r="C2331" s="229" t="s">
        <v>1146</v>
      </c>
      <c r="D2331" s="224"/>
      <c r="E2331" s="220" t="s">
        <v>1496</v>
      </c>
      <c r="F2331" s="222" t="s">
        <v>1645</v>
      </c>
      <c r="G2331" s="222" t="str">
        <f t="shared" si="36"/>
        <v>Trash Bin, Round Trash Bin-open w/cover</v>
      </c>
      <c r="H2331" s="376"/>
      <c r="I2331" s="376">
        <v>50</v>
      </c>
      <c r="J2331" s="396" t="s">
        <v>576</v>
      </c>
      <c r="K2331" s="397">
        <v>500</v>
      </c>
      <c r="L2331" s="256">
        <f>Table260616263656667686970717273747577787980818283757_34[[#This Row],[unit Price]]*Table260616263656667686970717273747577787980818283757_34[[#This Row],[TOTAL QUANTITY
(2021 Proposal)]]</f>
        <v>25000</v>
      </c>
      <c r="M2331" s="296">
        <v>25</v>
      </c>
      <c r="N2331" s="398">
        <v>12500</v>
      </c>
      <c r="O2331" s="271"/>
      <c r="P2331" s="393"/>
      <c r="Q2331" s="296">
        <v>25</v>
      </c>
      <c r="R2331" s="398"/>
      <c r="S2331" s="271"/>
      <c r="T2331" s="372"/>
      <c r="U2331" s="290"/>
      <c r="V2331" s="373"/>
    </row>
    <row r="2332" spans="1:22" s="194" customFormat="1">
      <c r="A2332" s="359" t="s">
        <v>64</v>
      </c>
      <c r="B2332" s="312">
        <v>1040299000</v>
      </c>
      <c r="C2332" s="229" t="s">
        <v>1146</v>
      </c>
      <c r="D2332" s="219"/>
      <c r="E2332" s="220" t="s">
        <v>1496</v>
      </c>
      <c r="F2332" s="222" t="s">
        <v>1645</v>
      </c>
      <c r="G2332" s="222" t="str">
        <f t="shared" si="36"/>
        <v>Trash Bin, Round Trash Bin-open w/cover</v>
      </c>
      <c r="H2332" s="360"/>
      <c r="I2332" s="360">
        <v>2</v>
      </c>
      <c r="J2332" s="367" t="s">
        <v>576</v>
      </c>
      <c r="K2332" s="395">
        <v>500</v>
      </c>
      <c r="L2332" s="256">
        <f>Table260616263656667686970717273747577787980818283757_34[[#This Row],[unit Price]]*Table260616263656667686970717273747577787980818283757_34[[#This Row],[TOTAL QUANTITY
(2021 Proposal)]]</f>
        <v>1000</v>
      </c>
      <c r="M2332" s="288">
        <v>2</v>
      </c>
      <c r="N2332" s="398">
        <v>1000</v>
      </c>
      <c r="O2332" s="257"/>
      <c r="P2332" s="393"/>
      <c r="Q2332" s="288"/>
      <c r="R2332" s="398"/>
      <c r="S2332" s="257"/>
      <c r="T2332" s="372"/>
      <c r="U2332" s="290"/>
      <c r="V2332" s="373"/>
    </row>
    <row r="2333" spans="1:22" s="194" customFormat="1">
      <c r="A2333" s="359" t="s">
        <v>70</v>
      </c>
      <c r="B2333" s="312">
        <v>1040299000</v>
      </c>
      <c r="C2333" s="229" t="s">
        <v>1146</v>
      </c>
      <c r="D2333" s="219"/>
      <c r="E2333" s="220" t="s">
        <v>1496</v>
      </c>
      <c r="F2333" s="222" t="s">
        <v>1645</v>
      </c>
      <c r="G2333" s="222" t="str">
        <f t="shared" si="36"/>
        <v>Trash Bin, Round Trash Bin-open w/cover</v>
      </c>
      <c r="H2333" s="360"/>
      <c r="I2333" s="360">
        <v>30</v>
      </c>
      <c r="J2333" s="367" t="s">
        <v>576</v>
      </c>
      <c r="K2333" s="368">
        <v>500</v>
      </c>
      <c r="L2333" s="256">
        <f>Table260616263656667686970717273747577787980818283757_34[[#This Row],[unit Price]]*Table260616263656667686970717273747577787980818283757_34[[#This Row],[TOTAL QUANTITY
(2021 Proposal)]]</f>
        <v>15000</v>
      </c>
      <c r="M2333" s="288">
        <v>15</v>
      </c>
      <c r="N2333" s="398">
        <v>7500</v>
      </c>
      <c r="O2333" s="257"/>
      <c r="P2333" s="393"/>
      <c r="Q2333" s="288">
        <v>15</v>
      </c>
      <c r="R2333" s="398"/>
      <c r="S2333" s="257"/>
      <c r="T2333" s="372"/>
      <c r="U2333" s="290"/>
      <c r="V2333" s="373"/>
    </row>
    <row r="2334" spans="1:22" s="194" customFormat="1">
      <c r="A2334" s="359" t="s">
        <v>71</v>
      </c>
      <c r="B2334" s="312">
        <v>1040299000</v>
      </c>
      <c r="C2334" s="229" t="s">
        <v>1146</v>
      </c>
      <c r="D2334" s="219"/>
      <c r="E2334" s="220" t="s">
        <v>1496</v>
      </c>
      <c r="F2334" s="222" t="s">
        <v>1645</v>
      </c>
      <c r="G2334" s="222" t="str">
        <f t="shared" si="36"/>
        <v>Trash Bin, Round Trash Bin-open w/cover</v>
      </c>
      <c r="H2334" s="360"/>
      <c r="I2334" s="360">
        <v>3</v>
      </c>
      <c r="J2334" s="367" t="s">
        <v>576</v>
      </c>
      <c r="K2334" s="368">
        <v>500</v>
      </c>
      <c r="L2334" s="256">
        <f>Table260616263656667686970717273747577787980818283757_34[[#This Row],[unit Price]]*Table260616263656667686970717273747577787980818283757_34[[#This Row],[TOTAL QUANTITY
(2021 Proposal)]]</f>
        <v>1500</v>
      </c>
      <c r="M2334" s="288">
        <v>3</v>
      </c>
      <c r="N2334" s="258">
        <v>1500</v>
      </c>
      <c r="O2334" s="257"/>
      <c r="P2334" s="393"/>
      <c r="Q2334" s="288"/>
      <c r="R2334" s="398"/>
      <c r="S2334" s="257"/>
      <c r="T2334" s="372"/>
      <c r="U2334" s="290"/>
      <c r="V2334" s="373"/>
    </row>
    <row r="2335" spans="1:22" s="194" customFormat="1">
      <c r="A2335" s="359" t="s">
        <v>73</v>
      </c>
      <c r="B2335" s="312">
        <v>1040299000</v>
      </c>
      <c r="C2335" s="229" t="s">
        <v>1146</v>
      </c>
      <c r="D2335" s="219"/>
      <c r="E2335" s="220" t="s">
        <v>1496</v>
      </c>
      <c r="F2335" s="222" t="s">
        <v>1645</v>
      </c>
      <c r="G2335" s="222" t="str">
        <f t="shared" si="36"/>
        <v>Trash Bin, Round Trash Bin-open w/cover</v>
      </c>
      <c r="H2335" s="360"/>
      <c r="I2335" s="360">
        <v>2</v>
      </c>
      <c r="J2335" s="367" t="s">
        <v>576</v>
      </c>
      <c r="K2335" s="368">
        <v>500</v>
      </c>
      <c r="L2335" s="256">
        <f>Table260616263656667686970717273747577787980818283757_34[[#This Row],[unit Price]]*Table260616263656667686970717273747577787980818283757_34[[#This Row],[TOTAL QUANTITY
(2021 Proposal)]]</f>
        <v>1000</v>
      </c>
      <c r="M2335" s="288">
        <v>2</v>
      </c>
      <c r="N2335" s="398">
        <v>1000</v>
      </c>
      <c r="O2335" s="257"/>
      <c r="P2335" s="393"/>
      <c r="Q2335" s="288"/>
      <c r="R2335" s="398"/>
      <c r="S2335" s="257"/>
      <c r="T2335" s="372"/>
      <c r="U2335" s="290"/>
      <c r="V2335" s="373"/>
    </row>
    <row r="2336" spans="1:22" s="194" customFormat="1">
      <c r="A2336" s="377" t="s">
        <v>74</v>
      </c>
      <c r="B2336" s="230">
        <v>1040299000</v>
      </c>
      <c r="C2336" s="232" t="s">
        <v>1146</v>
      </c>
      <c r="D2336" s="304"/>
      <c r="E2336" s="305" t="s">
        <v>1496</v>
      </c>
      <c r="F2336" s="378" t="s">
        <v>1645</v>
      </c>
      <c r="G2336" s="222" t="str">
        <f t="shared" si="36"/>
        <v>Trash Bin, Round Trash Bin-open w/cover</v>
      </c>
      <c r="H2336" s="358"/>
      <c r="I2336" s="358">
        <v>10</v>
      </c>
      <c r="J2336" s="399" t="s">
        <v>576</v>
      </c>
      <c r="K2336" s="400">
        <v>500</v>
      </c>
      <c r="L2336" s="256">
        <f>Table260616263656667686970717273747577787980818283757_34[[#This Row],[unit Price]]*Table260616263656667686970717273747577787980818283757_34[[#This Row],[TOTAL QUANTITY
(2021 Proposal)]]</f>
        <v>5000</v>
      </c>
      <c r="M2336" s="297">
        <v>10</v>
      </c>
      <c r="N2336" s="401">
        <v>5000</v>
      </c>
      <c r="O2336" s="276"/>
      <c r="P2336" s="402"/>
      <c r="Q2336" s="297"/>
      <c r="R2336" s="401"/>
      <c r="S2336" s="276"/>
      <c r="T2336" s="366"/>
      <c r="U2336" s="299"/>
      <c r="V2336" s="419"/>
    </row>
    <row r="2337" spans="1:30" s="194" customFormat="1">
      <c r="A2337" s="359" t="s">
        <v>66</v>
      </c>
      <c r="B2337" s="312">
        <v>1040299000</v>
      </c>
      <c r="C2337" s="229" t="s">
        <v>1146</v>
      </c>
      <c r="D2337" s="219"/>
      <c r="E2337" s="220" t="s">
        <v>1646</v>
      </c>
      <c r="F2337" s="222" t="s">
        <v>55</v>
      </c>
      <c r="G2337" s="222" t="str">
        <f t="shared" si="36"/>
        <v xml:space="preserve">T-shirt, </v>
      </c>
      <c r="H2337" s="360"/>
      <c r="I2337" s="360">
        <v>200</v>
      </c>
      <c r="J2337" s="367" t="s">
        <v>44</v>
      </c>
      <c r="K2337" s="368">
        <v>500</v>
      </c>
      <c r="L2337" s="256">
        <f>Table260616263656667686970717273747577787980818283757_34[[#This Row],[unit Price]]*Table260616263656667686970717273747577787980818283757_34[[#This Row],[TOTAL QUANTITY
(2021 Proposal)]]</f>
        <v>100000</v>
      </c>
      <c r="M2337" s="288">
        <v>100</v>
      </c>
      <c r="N2337" s="398">
        <v>50000</v>
      </c>
      <c r="O2337" s="257"/>
      <c r="P2337" s="393"/>
      <c r="Q2337" s="288">
        <v>100</v>
      </c>
      <c r="R2337" s="258"/>
      <c r="S2337" s="257"/>
      <c r="T2337" s="372"/>
      <c r="U2337" s="290"/>
      <c r="V2337" s="373"/>
    </row>
    <row r="2338" spans="1:30" s="194" customFormat="1">
      <c r="A2338" s="359" t="s">
        <v>938</v>
      </c>
      <c r="B2338" s="312">
        <v>1040299000</v>
      </c>
      <c r="C2338" s="229" t="s">
        <v>1146</v>
      </c>
      <c r="D2338" s="219"/>
      <c r="E2338" s="220" t="s">
        <v>1647</v>
      </c>
      <c r="F2338" s="222" t="s">
        <v>1648</v>
      </c>
      <c r="G2338" s="222" t="str">
        <f t="shared" si="36"/>
        <v>Utility Boots, Boots, Heavy Duty</v>
      </c>
      <c r="H2338" s="360"/>
      <c r="I2338" s="360">
        <v>8</v>
      </c>
      <c r="J2338" s="367" t="s">
        <v>1512</v>
      </c>
      <c r="K2338" s="368">
        <v>350</v>
      </c>
      <c r="L2338" s="256">
        <f>Table260616263656667686970717273747577787980818283757_34[[#This Row],[unit Price]]*Table260616263656667686970717273747577787980818283757_34[[#This Row],[TOTAL QUANTITY
(2021 Proposal)]]</f>
        <v>2800</v>
      </c>
      <c r="M2338" s="288">
        <v>4</v>
      </c>
      <c r="N2338" s="398">
        <v>1400</v>
      </c>
      <c r="O2338" s="257">
        <v>2</v>
      </c>
      <c r="P2338" s="393"/>
      <c r="Q2338" s="288">
        <v>2</v>
      </c>
      <c r="R2338" s="398"/>
      <c r="S2338" s="259"/>
      <c r="T2338" s="372"/>
      <c r="U2338" s="290"/>
      <c r="V2338" s="373"/>
    </row>
    <row r="2339" spans="1:30" s="194" customFormat="1">
      <c r="A2339" s="377" t="s">
        <v>74</v>
      </c>
      <c r="B2339" s="230">
        <v>1040299000</v>
      </c>
      <c r="C2339" s="232" t="s">
        <v>1146</v>
      </c>
      <c r="D2339" s="304"/>
      <c r="E2339" s="305" t="s">
        <v>1647</v>
      </c>
      <c r="F2339" s="378" t="s">
        <v>1648</v>
      </c>
      <c r="G2339" s="222" t="str">
        <f t="shared" si="36"/>
        <v>Utility Boots, Boots, Heavy Duty</v>
      </c>
      <c r="H2339" s="358" t="s">
        <v>1649</v>
      </c>
      <c r="I2339" s="358">
        <v>3</v>
      </c>
      <c r="J2339" s="399" t="s">
        <v>1512</v>
      </c>
      <c r="K2339" s="400">
        <v>350</v>
      </c>
      <c r="L2339" s="256">
        <f>Table260616263656667686970717273747577787980818283757_34[[#This Row],[unit Price]]*Table260616263656667686970717273747577787980818283757_34[[#This Row],[TOTAL QUANTITY
(2021 Proposal)]]</f>
        <v>1050</v>
      </c>
      <c r="M2339" s="297">
        <v>3</v>
      </c>
      <c r="N2339" s="401">
        <v>1050</v>
      </c>
      <c r="O2339" s="276"/>
      <c r="P2339" s="402"/>
      <c r="Q2339" s="297"/>
      <c r="R2339" s="401"/>
      <c r="S2339" s="278"/>
      <c r="T2339" s="366"/>
      <c r="U2339" s="299"/>
      <c r="V2339" s="419"/>
    </row>
    <row r="2340" spans="1:30" s="194" customFormat="1">
      <c r="A2340" s="359" t="s">
        <v>50</v>
      </c>
      <c r="B2340" s="312">
        <v>1040299000</v>
      </c>
      <c r="C2340" s="229" t="s">
        <v>1146</v>
      </c>
      <c r="D2340" s="219"/>
      <c r="E2340" s="220" t="s">
        <v>1650</v>
      </c>
      <c r="F2340" s="222" t="s">
        <v>1651</v>
      </c>
      <c r="G2340" s="222" t="str">
        <f t="shared" si="36"/>
        <v>Utility Gloves, Rubberize utility gloves</v>
      </c>
      <c r="H2340" s="360"/>
      <c r="I2340" s="360">
        <v>4</v>
      </c>
      <c r="J2340" s="367" t="s">
        <v>1512</v>
      </c>
      <c r="K2340" s="368">
        <v>100</v>
      </c>
      <c r="L2340" s="256">
        <f>Table260616263656667686970717273747577787980818283757_34[[#This Row],[unit Price]]*Table260616263656667686970717273747577787980818283757_34[[#This Row],[TOTAL QUANTITY
(2021 Proposal)]]</f>
        <v>400</v>
      </c>
      <c r="M2340" s="288">
        <v>1</v>
      </c>
      <c r="N2340" s="398">
        <v>100</v>
      </c>
      <c r="O2340" s="257">
        <v>1</v>
      </c>
      <c r="P2340" s="393"/>
      <c r="Q2340" s="288">
        <v>1</v>
      </c>
      <c r="R2340" s="398"/>
      <c r="S2340" s="259">
        <v>1</v>
      </c>
      <c r="T2340" s="372"/>
      <c r="U2340" s="290"/>
      <c r="V2340" s="373"/>
    </row>
    <row r="2341" spans="1:30" s="194" customFormat="1">
      <c r="A2341" s="359" t="s">
        <v>938</v>
      </c>
      <c r="B2341" s="312">
        <v>1040299000</v>
      </c>
      <c r="C2341" s="229" t="s">
        <v>1146</v>
      </c>
      <c r="D2341" s="219"/>
      <c r="E2341" s="220" t="s">
        <v>1650</v>
      </c>
      <c r="F2341" s="222" t="s">
        <v>1651</v>
      </c>
      <c r="G2341" s="222" t="str">
        <f t="shared" si="36"/>
        <v>Utility Gloves, Rubberize utility gloves</v>
      </c>
      <c r="H2341" s="360"/>
      <c r="I2341" s="360">
        <v>500</v>
      </c>
      <c r="J2341" s="367" t="s">
        <v>1512</v>
      </c>
      <c r="K2341" s="368">
        <v>100</v>
      </c>
      <c r="L2341" s="256">
        <f>Table260616263656667686970717273747577787980818283757_34[[#This Row],[unit Price]]*Table260616263656667686970717273747577787980818283757_34[[#This Row],[TOTAL QUANTITY
(2021 Proposal)]]</f>
        <v>50000</v>
      </c>
      <c r="M2341" s="288">
        <v>200</v>
      </c>
      <c r="N2341" s="398">
        <v>20000</v>
      </c>
      <c r="O2341" s="257">
        <v>100</v>
      </c>
      <c r="P2341" s="393"/>
      <c r="Q2341" s="288">
        <v>100</v>
      </c>
      <c r="R2341" s="398"/>
      <c r="S2341" s="259">
        <v>100</v>
      </c>
      <c r="T2341" s="372"/>
      <c r="U2341" s="290"/>
      <c r="V2341" s="373"/>
    </row>
    <row r="2342" spans="1:30" s="194" customFormat="1">
      <c r="A2342" s="359" t="s">
        <v>68</v>
      </c>
      <c r="B2342" s="312">
        <v>1040299000</v>
      </c>
      <c r="C2342" s="229" t="s">
        <v>1146</v>
      </c>
      <c r="D2342" s="219"/>
      <c r="E2342" s="220" t="s">
        <v>1650</v>
      </c>
      <c r="F2342" s="222" t="s">
        <v>1651</v>
      </c>
      <c r="G2342" s="222" t="str">
        <f t="shared" si="36"/>
        <v>Utility Gloves, Rubberize utility gloves</v>
      </c>
      <c r="H2342" s="360"/>
      <c r="I2342" s="360">
        <v>12</v>
      </c>
      <c r="J2342" s="367" t="s">
        <v>1512</v>
      </c>
      <c r="K2342" s="368">
        <v>100</v>
      </c>
      <c r="L2342" s="256">
        <f>Table260616263656667686970717273747577787980818283757_34[[#This Row],[unit Price]]*Table260616263656667686970717273747577787980818283757_34[[#This Row],[TOTAL QUANTITY
(2021 Proposal)]]</f>
        <v>1200</v>
      </c>
      <c r="M2342" s="288">
        <v>3</v>
      </c>
      <c r="N2342" s="398">
        <v>300</v>
      </c>
      <c r="O2342" s="257">
        <v>3</v>
      </c>
      <c r="P2342" s="393"/>
      <c r="Q2342" s="288">
        <v>3</v>
      </c>
      <c r="R2342" s="398"/>
      <c r="S2342" s="259">
        <v>3</v>
      </c>
      <c r="T2342" s="372"/>
      <c r="U2342" s="290"/>
      <c r="V2342" s="373"/>
    </row>
    <row r="2343" spans="1:30" s="194" customFormat="1">
      <c r="A2343" s="359" t="s">
        <v>66</v>
      </c>
      <c r="B2343" s="379">
        <v>1040299000</v>
      </c>
      <c r="C2343" s="219" t="s">
        <v>1146</v>
      </c>
      <c r="D2343" s="380"/>
      <c r="E2343" s="222" t="s">
        <v>1652</v>
      </c>
      <c r="F2343" s="222" t="s">
        <v>55</v>
      </c>
      <c r="G2343" s="381" t="str">
        <f t="shared" si="36"/>
        <v xml:space="preserve">Wooden Plaque, </v>
      </c>
      <c r="H2343" s="382"/>
      <c r="I2343" s="403">
        <v>50</v>
      </c>
      <c r="J2343" s="404" t="s">
        <v>44</v>
      </c>
      <c r="K2343" s="405">
        <v>250</v>
      </c>
      <c r="L2343" s="256">
        <f>Table260616263656667686970717273747577787980818283757_34[[#This Row],[unit Price]]*Table260616263656667686970717273747577787980818283757_34[[#This Row],[TOTAL QUANTITY
(2021 Proposal)]]</f>
        <v>12500</v>
      </c>
      <c r="M2343" s="288"/>
      <c r="N2343" s="406" t="s">
        <v>55</v>
      </c>
      <c r="O2343" s="288"/>
      <c r="P2343" s="393"/>
      <c r="Q2343" s="288">
        <v>50</v>
      </c>
      <c r="R2343" s="398"/>
      <c r="S2343" s="259"/>
      <c r="T2343" s="393"/>
      <c r="U2343" s="421"/>
      <c r="V2343" s="291"/>
    </row>
    <row r="2344" spans="1:30" s="195" customFormat="1" ht="12.75">
      <c r="A2344" s="383" t="s">
        <v>1653</v>
      </c>
      <c r="B2344" s="384"/>
      <c r="C2344" s="385"/>
      <c r="D2344" s="386"/>
      <c r="E2344" s="387"/>
      <c r="F2344" s="387"/>
      <c r="G2344" s="387"/>
      <c r="H2344" s="388"/>
      <c r="I2344" s="407"/>
      <c r="J2344" s="408" t="s">
        <v>1654</v>
      </c>
      <c r="K2344" s="409"/>
      <c r="L2344" s="410">
        <f>SUBTOTAL(109,Table260616263656667686970717273747577787980818283757_34[TOTAL AMOUNT])</f>
        <v>85636160.269999981</v>
      </c>
      <c r="M2344" s="411">
        <f>SUBTOTAL(109,Table260616263656667686970717273747577787980818283757_34[Q1 Qty])</f>
        <v>361665</v>
      </c>
      <c r="N2344" s="412">
        <f>SUBTOTAL(109,Table260616263656667686970717273747577787980818283757_34[Q1 Cost])</f>
        <v>37613803.630000003</v>
      </c>
      <c r="O2344" s="411">
        <f>SUBTOTAL(109,Table260616263656667686970717273747577787980818283757_34[Q2 Qty])</f>
        <v>43639</v>
      </c>
      <c r="P2344" s="412">
        <f>SUBTOTAL(109,Table260616263656667686970717273747577787980818283757_34[Q2 Cost])</f>
        <v>12807815.939999999</v>
      </c>
      <c r="Q2344" s="411">
        <f>SUBTOTAL(109,Table260616263656667686970717273747577787980818283757_34[Q3 Qty])</f>
        <v>324994</v>
      </c>
      <c r="R2344" s="412">
        <f>SUBTOTAL(109,Table260616263656667686970717273747577787980818283757_34[Q3 Cost])</f>
        <v>15334930.83</v>
      </c>
      <c r="S2344" s="411">
        <f>SUBTOTAL(109,Table260616263656667686970717273747577787980818283757_34[Q4 Qty])</f>
        <v>33350</v>
      </c>
      <c r="T2344" s="412">
        <f>SUBTOTAL(109,Table260616263656667686970717273747577787980818283757_34[Q4 Cost])</f>
        <v>11518727.939999999</v>
      </c>
      <c r="U2344" s="422"/>
      <c r="V2344" s="423">
        <f>SUBTOTAL(103,Table260616263656667686970717273747577787980818283757_34[SOURCE OF FUNDING])</f>
        <v>34</v>
      </c>
      <c r="W2344" s="193"/>
      <c r="X2344" s="193"/>
      <c r="Y2344" s="193"/>
      <c r="Z2344" s="193"/>
      <c r="AA2344" s="193"/>
      <c r="AB2344" s="193"/>
      <c r="AC2344" s="193"/>
      <c r="AD2344" s="193"/>
    </row>
    <row r="2346" spans="1:30">
      <c r="A2346" s="192"/>
      <c r="B2346" s="389"/>
      <c r="C2346" s="190"/>
      <c r="D2346" s="192"/>
      <c r="E2346" s="190"/>
      <c r="F2346" s="190"/>
      <c r="G2346" s="190"/>
      <c r="H2346" s="390"/>
      <c r="I2346" s="390"/>
      <c r="J2346" s="413"/>
      <c r="K2346" s="414"/>
      <c r="L2346" s="414"/>
      <c r="M2346" s="415"/>
      <c r="N2346" s="414"/>
      <c r="O2346" s="415"/>
      <c r="P2346" s="414"/>
      <c r="Q2346" s="415"/>
      <c r="R2346" s="414"/>
      <c r="S2346" s="415"/>
      <c r="T2346" s="414"/>
      <c r="U2346" s="192"/>
      <c r="V2346" s="192"/>
    </row>
    <row r="2347" spans="1:30" ht="15">
      <c r="A2347" s="2576" t="s">
        <v>1655</v>
      </c>
      <c r="B2347" s="2576"/>
      <c r="C2347" s="2576"/>
      <c r="E2347" s="391">
        <f>Table260616263656667686970717273747577787980818283757_34[[#Totals],[TOTAL AMOUNT]]+J2347</f>
        <v>85495685.269999996</v>
      </c>
      <c r="F2347" s="280"/>
      <c r="G2347" s="280"/>
      <c r="J2347" s="2577">
        <f>'[1]OVER-ALLL'!GE6-Table260616263656667686970717273747577787980818283757_34[[#Totals],[TOTAL AMOUNT]]</f>
        <v>-140474.9999999851</v>
      </c>
      <c r="K2347" s="2577"/>
      <c r="L2347" s="2577"/>
    </row>
  </sheetData>
  <sheetProtection selectLockedCells="1" autoFilter="0"/>
  <mergeCells count="21">
    <mergeCell ref="A7:V7"/>
    <mergeCell ref="M9:P9"/>
    <mergeCell ref="Q9:T9"/>
    <mergeCell ref="A2347:C2347"/>
    <mergeCell ref="J2347:L2347"/>
    <mergeCell ref="A9:A10"/>
    <mergeCell ref="B9:B10"/>
    <mergeCell ref="C9:C10"/>
    <mergeCell ref="D9:D10"/>
    <mergeCell ref="H9:H10"/>
    <mergeCell ref="I9:I10"/>
    <mergeCell ref="J9:J10"/>
    <mergeCell ref="L9:L10"/>
    <mergeCell ref="U9:U10"/>
    <mergeCell ref="V9:V10"/>
    <mergeCell ref="E9:F10"/>
    <mergeCell ref="A1:V1"/>
    <mergeCell ref="A2:V2"/>
    <mergeCell ref="A3:V3"/>
    <mergeCell ref="A4:V4"/>
    <mergeCell ref="A6:V6"/>
  </mergeCells>
  <conditionalFormatting sqref="H115:K492 M240:T492">
    <cfRule type="cellIs" dxfId="71" priority="22" operator="equal">
      <formula>0</formula>
    </cfRule>
  </conditionalFormatting>
  <conditionalFormatting sqref="H846:K859 M846:T859">
    <cfRule type="cellIs" priority="21" operator="equal">
      <formula>0</formula>
    </cfRule>
  </conditionalFormatting>
  <conditionalFormatting sqref="H846:K2343 M1303">
    <cfRule type="cellIs" dxfId="70" priority="1" operator="equal">
      <formula>0</formula>
    </cfRule>
  </conditionalFormatting>
  <conditionalFormatting sqref="H1:T5 H8:T11 H2345:T2346 H2347:J2347 M2347:T2347 H2348:T1048576">
    <cfRule type="cellIs" dxfId="69" priority="29" operator="equal">
      <formula>0</formula>
    </cfRule>
  </conditionalFormatting>
  <conditionalFormatting sqref="H12:T12 H13:K58 M13:T238 L13:L2343">
    <cfRule type="cellIs" dxfId="68" priority="26" operator="equal">
      <formula>0</formula>
    </cfRule>
  </conditionalFormatting>
  <conditionalFormatting sqref="M239:S239">
    <cfRule type="cellIs" dxfId="67" priority="25" operator="equal">
      <formula>0</formula>
    </cfRule>
  </conditionalFormatting>
  <conditionalFormatting sqref="M846:T859">
    <cfRule type="cellIs" dxfId="66" priority="20" operator="equal">
      <formula>0</formula>
    </cfRule>
  </conditionalFormatting>
  <conditionalFormatting sqref="M939:T1218 M1219:M1220 O1219:T1220">
    <cfRule type="cellIs" dxfId="65" priority="14" operator="equal">
      <formula>0</formula>
    </cfRule>
  </conditionalFormatting>
  <conditionalFormatting sqref="M1221:T1302 N1303:T1303">
    <cfRule type="cellIs" dxfId="64" priority="13" operator="equal">
      <formula>0</formula>
    </cfRule>
  </conditionalFormatting>
  <conditionalFormatting sqref="M1304:T2343">
    <cfRule type="cellIs" dxfId="63" priority="2" operator="equal">
      <formula>0</formula>
    </cfRule>
  </conditionalFormatting>
  <conditionalFormatting sqref="M860:U938">
    <cfRule type="cellIs" dxfId="62" priority="19" operator="equal">
      <formula>0</formula>
    </cfRule>
  </conditionalFormatting>
  <dataValidations count="1">
    <dataValidation type="whole" operator="lessThanOrEqual" allowBlank="1" showInputMessage="1" showErrorMessage="1" error="The sum of Q1 to Q4 must be equal to the total quantity!_x000a_" sqref="M493:M845 O493:O845 Q493:Q845 S493:S845" xr:uid="{00000000-0002-0000-0000-000000000000}">
      <formula1>X493</formula1>
    </dataValidation>
  </dataValidations>
  <pageMargins left="0.15748031496063" right="0.118110236220472" top="0.39370078740157499" bottom="0.511811023622047" header="0.31496062992126" footer="0.31496062992126"/>
  <pageSetup paperSize="135" orientation="landscape"/>
  <headerFooter>
    <oddFooter>&amp;CPage &amp;P of &amp;N</oddFooter>
  </headerFooter>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
    <tabColor theme="6" tint="-0.499984740745262"/>
  </sheetPr>
  <dimension ref="A1:AR121"/>
  <sheetViews>
    <sheetView showGridLines="0" zoomScale="133" zoomScaleNormal="177" workbookViewId="0">
      <selection activeCell="F98" sqref="F98"/>
    </sheetView>
  </sheetViews>
  <sheetFormatPr defaultColWidth="8.28515625" defaultRowHeight="12"/>
  <cols>
    <col min="1" max="1" width="6.42578125" style="431" customWidth="1"/>
    <col min="2" max="2" width="10.7109375" style="431" hidden="1" customWidth="1"/>
    <col min="3" max="3" width="37.7109375" style="425" customWidth="1"/>
    <col min="4" max="4" width="8" style="430" customWidth="1"/>
    <col min="5" max="5" width="11.42578125" style="425" customWidth="1"/>
    <col min="6" max="6" width="13.42578125" style="429" customWidth="1"/>
    <col min="7" max="7" width="12.28515625" style="428" customWidth="1"/>
    <col min="8" max="8" width="7.28515625" style="427" customWidth="1"/>
    <col min="9" max="10" width="5.140625" style="425" customWidth="1"/>
    <col min="11" max="12" width="5.42578125" style="425" customWidth="1"/>
    <col min="13" max="13" width="5" style="425" customWidth="1"/>
    <col min="14" max="14" width="5.42578125" style="425" customWidth="1"/>
    <col min="15" max="15" width="5.140625" style="425" customWidth="1"/>
    <col min="16" max="16" width="6.85546875" style="425" customWidth="1"/>
    <col min="17" max="17" width="4.85546875" style="425" customWidth="1"/>
    <col min="18" max="18" width="5.85546875" style="425" customWidth="1"/>
    <col min="19" max="19" width="5.140625" style="425" customWidth="1"/>
    <col min="20" max="20" width="4.42578125" style="425" customWidth="1"/>
    <col min="21" max="23" width="8.28515625" style="425"/>
    <col min="24" max="24" width="54.7109375" style="426" customWidth="1"/>
    <col min="25" max="16384" width="8.28515625" style="425"/>
  </cols>
  <sheetData>
    <row r="1" spans="1:24">
      <c r="A1" s="2608" t="s">
        <v>0</v>
      </c>
      <c r="B1" s="2608"/>
      <c r="C1" s="2608"/>
      <c r="D1" s="2608"/>
      <c r="E1" s="2608"/>
      <c r="F1" s="2608"/>
      <c r="G1" s="2608"/>
      <c r="H1" s="2608"/>
      <c r="I1" s="2608"/>
      <c r="J1" s="2608"/>
      <c r="K1" s="2608"/>
      <c r="L1" s="2608"/>
      <c r="M1" s="2608"/>
      <c r="N1" s="2608"/>
      <c r="O1" s="2608"/>
      <c r="P1" s="2608"/>
      <c r="Q1" s="2608"/>
      <c r="R1" s="2608"/>
      <c r="S1" s="2608"/>
      <c r="T1" s="2608"/>
    </row>
    <row r="2" spans="1:24">
      <c r="A2" s="2608" t="s">
        <v>1656</v>
      </c>
      <c r="B2" s="2608"/>
      <c r="C2" s="2608"/>
      <c r="D2" s="2608"/>
      <c r="E2" s="2608"/>
      <c r="F2" s="2608"/>
      <c r="G2" s="2608"/>
      <c r="H2" s="2608"/>
      <c r="I2" s="2608"/>
      <c r="J2" s="2608"/>
      <c r="K2" s="2608"/>
      <c r="L2" s="2608"/>
      <c r="M2" s="2608"/>
      <c r="N2" s="2608"/>
      <c r="O2" s="2608"/>
      <c r="P2" s="2608"/>
      <c r="Q2" s="2608"/>
      <c r="R2" s="2608"/>
      <c r="S2" s="2608"/>
      <c r="T2" s="2608"/>
    </row>
    <row r="3" spans="1:24" ht="18" customHeight="1">
      <c r="A3" s="2628" t="s">
        <v>2</v>
      </c>
      <c r="B3" s="2628"/>
      <c r="C3" s="2628"/>
      <c r="D3" s="2628"/>
      <c r="E3" s="2628"/>
      <c r="F3" s="2628"/>
      <c r="G3" s="2628"/>
      <c r="H3" s="2628"/>
      <c r="I3" s="2628"/>
      <c r="J3" s="2628"/>
      <c r="K3" s="2628"/>
      <c r="L3" s="2628"/>
      <c r="M3" s="2628"/>
      <c r="N3" s="2628"/>
      <c r="O3" s="2628"/>
      <c r="P3" s="2628"/>
      <c r="Q3" s="2628"/>
      <c r="R3" s="2628"/>
      <c r="S3" s="2628"/>
      <c r="T3" s="2628"/>
    </row>
    <row r="4" spans="1:24" ht="3" customHeight="1">
      <c r="A4" s="2608"/>
      <c r="B4" s="2608"/>
      <c r="C4" s="2608"/>
      <c r="D4" s="2608"/>
      <c r="E4" s="2608"/>
      <c r="F4" s="2608"/>
      <c r="G4" s="2608"/>
      <c r="H4" s="2608"/>
      <c r="I4" s="2608"/>
      <c r="J4" s="2608"/>
      <c r="K4" s="2608"/>
      <c r="L4" s="2608"/>
      <c r="M4" s="2608"/>
      <c r="N4" s="2608"/>
      <c r="O4" s="2608"/>
      <c r="P4" s="2608"/>
      <c r="Q4" s="2608"/>
      <c r="R4" s="2608"/>
      <c r="S4" s="2608"/>
      <c r="T4" s="2608"/>
    </row>
    <row r="5" spans="1:24" ht="6" customHeight="1">
      <c r="A5" s="674"/>
      <c r="B5" s="674"/>
      <c r="D5" s="425"/>
      <c r="F5" s="438"/>
      <c r="G5" s="676"/>
    </row>
    <row r="6" spans="1:24">
      <c r="A6" s="2628" t="s">
        <v>1859</v>
      </c>
      <c r="B6" s="2628"/>
      <c r="C6" s="2628"/>
      <c r="D6" s="2628"/>
      <c r="E6" s="2628"/>
      <c r="F6" s="2628"/>
      <c r="G6" s="2628"/>
      <c r="H6" s="2628"/>
      <c r="I6" s="2628"/>
      <c r="J6" s="2628"/>
      <c r="K6" s="2628"/>
      <c r="L6" s="2628"/>
      <c r="M6" s="2628"/>
      <c r="N6" s="2628"/>
      <c r="O6" s="2628"/>
      <c r="P6" s="2628"/>
      <c r="Q6" s="2628"/>
      <c r="R6" s="2628"/>
      <c r="S6" s="2628"/>
      <c r="T6" s="2628"/>
    </row>
    <row r="7" spans="1:24">
      <c r="A7" s="674"/>
      <c r="B7" s="674"/>
    </row>
    <row r="8" spans="1:24">
      <c r="A8" s="674" t="s">
        <v>1858</v>
      </c>
      <c r="B8" s="674"/>
    </row>
    <row r="9" spans="1:24" ht="4.5" customHeight="1">
      <c r="A9" s="674"/>
      <c r="B9" s="674"/>
    </row>
    <row r="10" spans="1:24">
      <c r="A10" s="675" t="s">
        <v>1857</v>
      </c>
      <c r="B10" s="675"/>
    </row>
    <row r="11" spans="1:24" ht="12.75" thickBot="1">
      <c r="A11" s="674" t="s">
        <v>1660</v>
      </c>
      <c r="B11" s="674"/>
    </row>
    <row r="12" spans="1:24">
      <c r="A12" s="2622" t="s">
        <v>7</v>
      </c>
      <c r="B12" s="673"/>
      <c r="C12" s="2613" t="s">
        <v>1661</v>
      </c>
      <c r="D12" s="672" t="s">
        <v>1662</v>
      </c>
      <c r="E12" s="2613" t="s">
        <v>1663</v>
      </c>
      <c r="F12" s="2624" t="s">
        <v>1664</v>
      </c>
      <c r="G12" s="2626" t="s">
        <v>1665</v>
      </c>
      <c r="H12" s="2613" t="s">
        <v>1666</v>
      </c>
      <c r="I12" s="2613" t="s">
        <v>1667</v>
      </c>
      <c r="J12" s="2613"/>
      <c r="K12" s="2613"/>
      <c r="L12" s="2613"/>
      <c r="M12" s="2613"/>
      <c r="N12" s="2613"/>
      <c r="O12" s="2613"/>
      <c r="P12" s="2613"/>
      <c r="Q12" s="2613"/>
      <c r="R12" s="2613"/>
      <c r="S12" s="2613"/>
      <c r="T12" s="2615"/>
    </row>
    <row r="13" spans="1:24" ht="12.75" thickBot="1">
      <c r="A13" s="2623"/>
      <c r="B13" s="671"/>
      <c r="C13" s="2614"/>
      <c r="D13" s="670" t="s">
        <v>1668</v>
      </c>
      <c r="E13" s="2614"/>
      <c r="F13" s="2625"/>
      <c r="G13" s="2627"/>
      <c r="H13" s="2614"/>
      <c r="I13" s="669" t="s">
        <v>1669</v>
      </c>
      <c r="J13" s="669" t="s">
        <v>1670</v>
      </c>
      <c r="K13" s="669" t="s">
        <v>1671</v>
      </c>
      <c r="L13" s="669" t="s">
        <v>1672</v>
      </c>
      <c r="M13" s="669" t="s">
        <v>1673</v>
      </c>
      <c r="N13" s="669" t="s">
        <v>1674</v>
      </c>
      <c r="O13" s="669" t="s">
        <v>1675</v>
      </c>
      <c r="P13" s="669" t="s">
        <v>1676</v>
      </c>
      <c r="Q13" s="669" t="s">
        <v>1677</v>
      </c>
      <c r="R13" s="669" t="s">
        <v>1678</v>
      </c>
      <c r="S13" s="669" t="s">
        <v>1679</v>
      </c>
      <c r="T13" s="668" t="s">
        <v>1680</v>
      </c>
    </row>
    <row r="14" spans="1:24" s="659" customFormat="1" ht="10.5" customHeight="1" thickBot="1">
      <c r="A14" s="667" t="s">
        <v>7</v>
      </c>
      <c r="B14" s="667" t="s">
        <v>30</v>
      </c>
      <c r="C14" s="663" t="s">
        <v>1661</v>
      </c>
      <c r="D14" s="666" t="s">
        <v>1668</v>
      </c>
      <c r="E14" s="663" t="s">
        <v>1663</v>
      </c>
      <c r="F14" s="665" t="s">
        <v>1664</v>
      </c>
      <c r="G14" s="664" t="s">
        <v>1665</v>
      </c>
      <c r="H14" s="663" t="s">
        <v>1666</v>
      </c>
      <c r="I14" s="662" t="s">
        <v>1669</v>
      </c>
      <c r="J14" s="662" t="s">
        <v>1670</v>
      </c>
      <c r="K14" s="662" t="s">
        <v>1671</v>
      </c>
      <c r="L14" s="662" t="s">
        <v>1672</v>
      </c>
      <c r="M14" s="662" t="s">
        <v>1673</v>
      </c>
      <c r="N14" s="662" t="s">
        <v>1674</v>
      </c>
      <c r="O14" s="662" t="s">
        <v>1675</v>
      </c>
      <c r="P14" s="662" t="s">
        <v>1676</v>
      </c>
      <c r="Q14" s="662" t="s">
        <v>1677</v>
      </c>
      <c r="R14" s="662" t="s">
        <v>1678</v>
      </c>
      <c r="S14" s="662" t="s">
        <v>1679</v>
      </c>
      <c r="T14" s="661" t="s">
        <v>1680</v>
      </c>
      <c r="X14" s="660"/>
    </row>
    <row r="15" spans="1:24" s="451" customFormat="1">
      <c r="A15" s="490" t="s">
        <v>1856</v>
      </c>
      <c r="B15" s="490"/>
      <c r="C15" s="484"/>
      <c r="D15" s="489"/>
      <c r="E15" s="488"/>
      <c r="F15" s="487"/>
      <c r="G15" s="487">
        <f>Table131_2341723[[#This Row],[SIZE]]*Table131_2341723[[#This Row],[Unit Price]]</f>
        <v>0</v>
      </c>
      <c r="H15" s="486"/>
      <c r="I15" s="485"/>
      <c r="J15" s="484"/>
      <c r="K15" s="484"/>
      <c r="L15" s="484"/>
      <c r="M15" s="484"/>
      <c r="N15" s="484"/>
      <c r="O15" s="484"/>
      <c r="P15" s="484"/>
      <c r="Q15" s="484"/>
      <c r="R15" s="484"/>
      <c r="S15" s="484"/>
      <c r="T15" s="483"/>
      <c r="V15" s="449">
        <f>SUM(I15:T15)</f>
        <v>0</v>
      </c>
      <c r="W15" s="449" t="b">
        <f>V15=D15</f>
        <v>1</v>
      </c>
      <c r="X15" s="501"/>
    </row>
    <row r="16" spans="1:24" s="451" customFormat="1">
      <c r="A16" s="658"/>
      <c r="B16" s="482"/>
      <c r="C16" s="550" t="s">
        <v>1855</v>
      </c>
      <c r="D16" s="542"/>
      <c r="E16" s="657"/>
      <c r="F16" s="537">
        <v>0</v>
      </c>
      <c r="G16" s="456">
        <v>0</v>
      </c>
      <c r="H16" s="499"/>
      <c r="I16" s="553"/>
      <c r="J16" s="475"/>
      <c r="K16" s="475"/>
      <c r="L16" s="475"/>
      <c r="M16" s="475"/>
      <c r="N16" s="475"/>
      <c r="O16" s="475"/>
      <c r="P16" s="475"/>
      <c r="Q16" s="475"/>
      <c r="R16" s="475"/>
      <c r="S16" s="475"/>
      <c r="T16" s="475"/>
      <c r="V16" s="449">
        <f>SUM(I16:T16)</f>
        <v>0</v>
      </c>
      <c r="W16" s="449" t="b">
        <f>V16=D16</f>
        <v>1</v>
      </c>
      <c r="X16" s="501"/>
    </row>
    <row r="17" spans="1:44" s="451" customFormat="1">
      <c r="A17" s="473" t="s">
        <v>1854</v>
      </c>
      <c r="B17" s="473"/>
      <c r="C17" s="472"/>
      <c r="D17" s="632"/>
      <c r="E17" s="631"/>
      <c r="F17" s="630"/>
      <c r="G17" s="630">
        <f>Table131_2341723[[#This Row],[SIZE]]*Table131_2341723[[#This Row],[Unit Price]]</f>
        <v>0</v>
      </c>
      <c r="H17" s="629"/>
      <c r="I17" s="628"/>
      <c r="J17" s="472"/>
      <c r="K17" s="472"/>
      <c r="L17" s="472"/>
      <c r="M17" s="472"/>
      <c r="N17" s="472"/>
      <c r="O17" s="472"/>
      <c r="P17" s="472"/>
      <c r="Q17" s="472"/>
      <c r="R17" s="472"/>
      <c r="S17" s="472"/>
      <c r="T17" s="627"/>
      <c r="V17" s="449">
        <f>SUM(I17:T17)</f>
        <v>0</v>
      </c>
      <c r="W17" s="449" t="b">
        <f>V17=D17</f>
        <v>1</v>
      </c>
      <c r="X17" s="626"/>
    </row>
    <row r="18" spans="1:44" s="618" customFormat="1" ht="12" customHeight="1">
      <c r="A18" s="624"/>
      <c r="B18" s="624"/>
      <c r="C18" s="511" t="s">
        <v>1853</v>
      </c>
      <c r="D18" s="535">
        <v>3</v>
      </c>
      <c r="E18" s="603" t="s">
        <v>1846</v>
      </c>
      <c r="F18" s="533">
        <v>17700</v>
      </c>
      <c r="G18" s="621">
        <f t="shared" ref="G18:G23" si="0">D18*F18</f>
        <v>53100</v>
      </c>
      <c r="H18" s="531"/>
      <c r="I18" s="530"/>
      <c r="J18" s="503"/>
      <c r="K18" s="503"/>
      <c r="L18" s="503"/>
      <c r="M18" s="503"/>
      <c r="N18" s="503"/>
      <c r="O18" s="503"/>
      <c r="P18" s="503"/>
      <c r="Q18" s="503">
        <v>2</v>
      </c>
      <c r="R18" s="503"/>
      <c r="S18" s="503">
        <v>1</v>
      </c>
      <c r="T18" s="503"/>
      <c r="U18" s="655" t="s">
        <v>1852</v>
      </c>
      <c r="V18" s="619"/>
      <c r="W18" s="619"/>
      <c r="X18" s="654"/>
    </row>
    <row r="19" spans="1:44" s="618" customFormat="1">
      <c r="A19" s="624"/>
      <c r="B19" s="624"/>
      <c r="C19" s="511" t="s">
        <v>1851</v>
      </c>
      <c r="D19" s="535">
        <v>13</v>
      </c>
      <c r="E19" s="603" t="s">
        <v>1846</v>
      </c>
      <c r="F19" s="533">
        <v>9000</v>
      </c>
      <c r="G19" s="621">
        <f t="shared" si="0"/>
        <v>117000</v>
      </c>
      <c r="H19" s="531"/>
      <c r="I19" s="530">
        <v>3</v>
      </c>
      <c r="J19" s="503">
        <v>3</v>
      </c>
      <c r="K19" s="503">
        <v>3</v>
      </c>
      <c r="L19" s="503">
        <v>4</v>
      </c>
      <c r="M19" s="503"/>
      <c r="N19" s="503"/>
      <c r="O19" s="503"/>
      <c r="P19" s="503"/>
      <c r="Q19" s="503"/>
      <c r="R19" s="503"/>
      <c r="S19" s="503"/>
      <c r="T19" s="503"/>
      <c r="U19" s="655"/>
      <c r="V19" s="619"/>
      <c r="W19" s="619"/>
      <c r="X19" s="654"/>
    </row>
    <row r="20" spans="1:44" s="618" customFormat="1">
      <c r="A20" s="622"/>
      <c r="B20" s="622"/>
      <c r="C20" s="511" t="s">
        <v>1755</v>
      </c>
      <c r="D20" s="535">
        <v>2</v>
      </c>
      <c r="E20" s="603" t="s">
        <v>1846</v>
      </c>
      <c r="F20" s="533">
        <v>4000</v>
      </c>
      <c r="G20" s="621">
        <f t="shared" si="0"/>
        <v>8000</v>
      </c>
      <c r="H20" s="620"/>
      <c r="I20" s="503">
        <v>2</v>
      </c>
      <c r="J20" s="633"/>
      <c r="K20" s="633"/>
      <c r="L20" s="633"/>
      <c r="M20" s="633" t="str">
        <f>IF(J20="","",J20)</f>
        <v/>
      </c>
      <c r="N20" s="633"/>
      <c r="O20" s="633"/>
      <c r="P20" s="633" t="str">
        <f>IF(J20="","",J20)</f>
        <v/>
      </c>
      <c r="Q20" s="633"/>
      <c r="R20" s="633"/>
      <c r="S20" s="633" t="str">
        <f>IF(J20="","",J20)</f>
        <v/>
      </c>
      <c r="T20" s="633"/>
      <c r="U20" s="655"/>
      <c r="V20" s="619"/>
      <c r="W20" s="619"/>
      <c r="X20" s="654"/>
    </row>
    <row r="21" spans="1:44" s="618" customFormat="1">
      <c r="A21" s="622"/>
      <c r="B21" s="622"/>
      <c r="C21" s="511" t="s">
        <v>1850</v>
      </c>
      <c r="D21" s="535">
        <v>6</v>
      </c>
      <c r="E21" s="603" t="s">
        <v>1846</v>
      </c>
      <c r="F21" s="533">
        <v>7500</v>
      </c>
      <c r="G21" s="621">
        <f t="shared" si="0"/>
        <v>45000</v>
      </c>
      <c r="H21" s="620"/>
      <c r="I21" s="656"/>
      <c r="J21" s="633"/>
      <c r="K21" s="633"/>
      <c r="L21" s="633"/>
      <c r="M21" s="503">
        <v>2</v>
      </c>
      <c r="N21" s="503">
        <v>2</v>
      </c>
      <c r="O21" s="503">
        <v>2</v>
      </c>
      <c r="P21" s="633" t="str">
        <f>IF(J21="","",J21)</f>
        <v/>
      </c>
      <c r="Q21" s="633"/>
      <c r="R21" s="633"/>
      <c r="S21" s="633" t="str">
        <f>IF(J21="","",J21)</f>
        <v/>
      </c>
      <c r="T21" s="633"/>
      <c r="U21" s="655"/>
      <c r="V21" s="619"/>
      <c r="W21" s="619"/>
      <c r="X21" s="654"/>
    </row>
    <row r="22" spans="1:44" s="462" customFormat="1" ht="11.25" customHeight="1">
      <c r="A22" s="653" t="s">
        <v>1849</v>
      </c>
      <c r="B22" s="653"/>
      <c r="C22" s="647"/>
      <c r="D22" s="652"/>
      <c r="E22" s="651"/>
      <c r="F22" s="650"/>
      <c r="G22" s="650">
        <f t="shared" si="0"/>
        <v>0</v>
      </c>
      <c r="H22" s="649"/>
      <c r="I22" s="648"/>
      <c r="J22" s="647"/>
      <c r="K22" s="647"/>
      <c r="L22" s="647"/>
      <c r="M22" s="647" t="str">
        <f>IF(J22="","",J22)</f>
        <v/>
      </c>
      <c r="N22" s="647"/>
      <c r="O22" s="647"/>
      <c r="P22" s="647" t="str">
        <f>IF(J22="","",J22)</f>
        <v/>
      </c>
      <c r="Q22" s="647"/>
      <c r="R22" s="647"/>
      <c r="S22" s="647" t="str">
        <f>IF(J22="","",J22)</f>
        <v/>
      </c>
      <c r="T22" s="646"/>
      <c r="U22" s="645"/>
      <c r="V22" s="463"/>
      <c r="W22" s="463"/>
    </row>
    <row r="23" spans="1:44" s="634" customFormat="1" ht="11.25" customHeight="1">
      <c r="A23" s="644"/>
      <c r="B23" s="644"/>
      <c r="C23" s="511" t="s">
        <v>1848</v>
      </c>
      <c r="D23" s="643">
        <v>3</v>
      </c>
      <c r="E23" s="642" t="s">
        <v>1846</v>
      </c>
      <c r="F23" s="641"/>
      <c r="G23" s="640">
        <f t="shared" si="0"/>
        <v>0</v>
      </c>
      <c r="H23" s="639"/>
      <c r="I23" s="575">
        <v>3</v>
      </c>
      <c r="J23" s="638"/>
      <c r="K23" s="638"/>
      <c r="L23" s="638"/>
      <c r="M23" s="638" t="str">
        <f>IF(J23="","",J23)</f>
        <v/>
      </c>
      <c r="N23" s="638"/>
      <c r="O23" s="638"/>
      <c r="P23" s="638" t="str">
        <f>IF(J23="","",J23)</f>
        <v/>
      </c>
      <c r="Q23" s="638"/>
      <c r="R23" s="638"/>
      <c r="S23" s="638" t="str">
        <f>IF(J23="","",J23)</f>
        <v/>
      </c>
      <c r="T23" s="637"/>
      <c r="U23" s="636"/>
      <c r="V23" s="635"/>
      <c r="W23" s="635"/>
    </row>
    <row r="24" spans="1:44" s="451" customFormat="1">
      <c r="A24" s="622"/>
      <c r="B24" s="622"/>
      <c r="C24" s="511" t="s">
        <v>1847</v>
      </c>
      <c r="D24" s="535">
        <v>3</v>
      </c>
      <c r="E24" s="603" t="s">
        <v>1846</v>
      </c>
      <c r="F24" s="533"/>
      <c r="G24" s="577"/>
      <c r="H24" s="620"/>
      <c r="I24" s="575">
        <v>3</v>
      </c>
      <c r="J24" s="633"/>
      <c r="K24" s="633"/>
      <c r="L24" s="633"/>
      <c r="M24" s="633" t="str">
        <f>IF(J24="","",J24)</f>
        <v/>
      </c>
      <c r="N24" s="633"/>
      <c r="O24" s="633"/>
      <c r="P24" s="633" t="str">
        <f>IF(J24="","",J24)</f>
        <v/>
      </c>
      <c r="Q24" s="633"/>
      <c r="R24" s="633"/>
      <c r="S24" s="633" t="str">
        <f>IF(J24="","",J24)</f>
        <v/>
      </c>
      <c r="T24" s="633"/>
      <c r="V24" s="449"/>
      <c r="W24" s="449"/>
      <c r="X24" s="452"/>
    </row>
    <row r="25" spans="1:44" s="451" customFormat="1">
      <c r="A25" s="473" t="s">
        <v>1845</v>
      </c>
      <c r="B25" s="473"/>
      <c r="C25" s="472"/>
      <c r="D25" s="632"/>
      <c r="E25" s="631"/>
      <c r="F25" s="630"/>
      <c r="G25" s="630">
        <f>Table131_2341723[[#This Row],[SIZE]]*Table131_2341723[[#This Row],[Unit Price]]</f>
        <v>0</v>
      </c>
      <c r="H25" s="629"/>
      <c r="I25" s="628"/>
      <c r="J25" s="472"/>
      <c r="K25" s="472"/>
      <c r="L25" s="472"/>
      <c r="M25" s="472"/>
      <c r="N25" s="472"/>
      <c r="O25" s="472"/>
      <c r="P25" s="472"/>
      <c r="Q25" s="472"/>
      <c r="R25" s="472"/>
      <c r="S25" s="472"/>
      <c r="T25" s="627"/>
      <c r="V25" s="449">
        <f>SUM(I25:T25)</f>
        <v>0</v>
      </c>
      <c r="W25" s="449" t="b">
        <f>V25=D25</f>
        <v>1</v>
      </c>
      <c r="X25" s="626"/>
    </row>
    <row r="26" spans="1:44" s="618" customFormat="1">
      <c r="A26" s="625"/>
      <c r="B26" s="624"/>
      <c r="C26" s="511" t="s">
        <v>1844</v>
      </c>
      <c r="D26" s="535">
        <v>24</v>
      </c>
      <c r="E26" s="603" t="s">
        <v>1553</v>
      </c>
      <c r="F26" s="533">
        <v>150</v>
      </c>
      <c r="G26" s="621">
        <f>D26*F26</f>
        <v>3600</v>
      </c>
      <c r="H26" s="531"/>
      <c r="I26" s="530"/>
      <c r="J26" s="503">
        <v>6</v>
      </c>
      <c r="K26" s="503"/>
      <c r="L26" s="503"/>
      <c r="M26" s="503">
        <f>IF(J26="","",J26)</f>
        <v>6</v>
      </c>
      <c r="N26" s="503"/>
      <c r="O26" s="503"/>
      <c r="P26" s="503">
        <f>IF(J26="","",J26)</f>
        <v>6</v>
      </c>
      <c r="Q26" s="503"/>
      <c r="R26" s="503"/>
      <c r="S26" s="503">
        <f>IF(J26="","",J26)</f>
        <v>6</v>
      </c>
      <c r="T26" s="602"/>
      <c r="V26" s="619">
        <f>SUM(I26:T26)</f>
        <v>24</v>
      </c>
      <c r="W26" s="619" t="b">
        <f>V26=D26</f>
        <v>1</v>
      </c>
      <c r="X26" s="501" t="s">
        <v>1843</v>
      </c>
    </row>
    <row r="27" spans="1:44" s="618" customFormat="1">
      <c r="A27" s="623"/>
      <c r="B27" s="622"/>
      <c r="C27" s="511" t="s">
        <v>1842</v>
      </c>
      <c r="D27" s="535">
        <v>12</v>
      </c>
      <c r="E27" s="603" t="s">
        <v>1553</v>
      </c>
      <c r="F27" s="533">
        <v>300</v>
      </c>
      <c r="G27" s="621">
        <f>D27*F27</f>
        <v>3600</v>
      </c>
      <c r="H27" s="620"/>
      <c r="I27" s="503">
        <v>1</v>
      </c>
      <c r="J27" s="503">
        <v>1</v>
      </c>
      <c r="K27" s="503">
        <v>1</v>
      </c>
      <c r="L27" s="503">
        <v>1</v>
      </c>
      <c r="M27" s="503">
        <v>1</v>
      </c>
      <c r="N27" s="503">
        <v>1</v>
      </c>
      <c r="O27" s="503">
        <v>1</v>
      </c>
      <c r="P27" s="503">
        <v>1</v>
      </c>
      <c r="Q27" s="503">
        <v>1</v>
      </c>
      <c r="R27" s="503">
        <v>1</v>
      </c>
      <c r="S27" s="503">
        <v>1</v>
      </c>
      <c r="T27" s="503">
        <v>1</v>
      </c>
      <c r="V27" s="619"/>
      <c r="W27" s="619"/>
    </row>
    <row r="28" spans="1:44" s="608" customFormat="1">
      <c r="A28" s="617" t="s">
        <v>1841</v>
      </c>
      <c r="B28" s="617"/>
      <c r="C28" s="611"/>
      <c r="D28" s="616"/>
      <c r="E28" s="615"/>
      <c r="F28" s="614"/>
      <c r="G28" s="614">
        <f>Table131_2341723[[#This Row],[SIZE]]*Table131_2341723[[#This Row],[Unit Price]]</f>
        <v>0</v>
      </c>
      <c r="H28" s="613"/>
      <c r="I28" s="612"/>
      <c r="J28" s="611"/>
      <c r="K28" s="611"/>
      <c r="L28" s="611"/>
      <c r="M28" s="611"/>
      <c r="N28" s="611"/>
      <c r="O28" s="611"/>
      <c r="P28" s="611"/>
      <c r="Q28" s="611"/>
      <c r="R28" s="611"/>
      <c r="S28" s="611"/>
      <c r="T28" s="610"/>
      <c r="V28" s="449">
        <f t="shared" ref="V28:V46" si="1">SUM(I28:T28)</f>
        <v>0</v>
      </c>
      <c r="W28" s="449" t="b">
        <f t="shared" ref="W28:W46" si="2">V28=D28</f>
        <v>1</v>
      </c>
      <c r="X28" s="609"/>
    </row>
    <row r="29" spans="1:44" s="451" customFormat="1">
      <c r="A29" s="522"/>
      <c r="B29" s="482"/>
      <c r="C29" s="491" t="s">
        <v>1840</v>
      </c>
      <c r="D29" s="528">
        <v>100</v>
      </c>
      <c r="E29" s="509" t="s">
        <v>1838</v>
      </c>
      <c r="F29" s="605">
        <v>600</v>
      </c>
      <c r="G29" s="456">
        <f t="shared" ref="G29:G57" si="3">D29*F29</f>
        <v>60000</v>
      </c>
      <c r="H29" s="552"/>
      <c r="I29" s="475"/>
      <c r="J29" s="604">
        <v>25</v>
      </c>
      <c r="K29" s="475"/>
      <c r="L29" s="475"/>
      <c r="M29" s="475">
        <v>25</v>
      </c>
      <c r="N29" s="475"/>
      <c r="O29" s="475"/>
      <c r="P29" s="475">
        <f>IF(J29="","",J29)</f>
        <v>25</v>
      </c>
      <c r="Q29" s="475"/>
      <c r="R29" s="475"/>
      <c r="S29" s="475">
        <f>IF(J29="","",J29)</f>
        <v>25</v>
      </c>
      <c r="T29" s="475"/>
      <c r="V29" s="449">
        <f t="shared" si="1"/>
        <v>100</v>
      </c>
      <c r="W29" s="449" t="b">
        <f t="shared" si="2"/>
        <v>1</v>
      </c>
      <c r="AR29" s="449" t="e">
        <f>SUM(#REF!)</f>
        <v>#REF!</v>
      </c>
    </row>
    <row r="30" spans="1:44" s="451" customFormat="1">
      <c r="A30" s="522"/>
      <c r="B30" s="482"/>
      <c r="C30" s="491" t="s">
        <v>1839</v>
      </c>
      <c r="D30" s="528">
        <v>20</v>
      </c>
      <c r="E30" s="509" t="s">
        <v>1838</v>
      </c>
      <c r="F30" s="605">
        <v>600</v>
      </c>
      <c r="G30" s="456">
        <f t="shared" si="3"/>
        <v>12000</v>
      </c>
      <c r="H30" s="552"/>
      <c r="I30" s="475"/>
      <c r="J30" s="604">
        <v>5</v>
      </c>
      <c r="K30" s="475"/>
      <c r="L30" s="475"/>
      <c r="M30" s="475">
        <v>5</v>
      </c>
      <c r="N30" s="475"/>
      <c r="O30" s="475"/>
      <c r="P30" s="475">
        <f>IF(J30="","",J30)</f>
        <v>5</v>
      </c>
      <c r="Q30" s="475"/>
      <c r="R30" s="475"/>
      <c r="S30" s="475">
        <f>IF(J30="","",J30)</f>
        <v>5</v>
      </c>
      <c r="T30" s="475"/>
      <c r="V30" s="449">
        <f t="shared" si="1"/>
        <v>20</v>
      </c>
      <c r="W30" s="449" t="b">
        <f t="shared" si="2"/>
        <v>1</v>
      </c>
      <c r="AR30" s="449" t="e">
        <f>SUM(#REF!)</f>
        <v>#REF!</v>
      </c>
    </row>
    <row r="31" spans="1:44" s="451" customFormat="1">
      <c r="A31" s="600"/>
      <c r="B31" s="599"/>
      <c r="C31" s="491" t="s">
        <v>1837</v>
      </c>
      <c r="D31" s="528">
        <v>120</v>
      </c>
      <c r="E31" s="509" t="s">
        <v>1783</v>
      </c>
      <c r="F31" s="605">
        <v>8</v>
      </c>
      <c r="G31" s="456">
        <f t="shared" si="3"/>
        <v>960</v>
      </c>
      <c r="H31" s="552"/>
      <c r="I31" s="475">
        <v>10</v>
      </c>
      <c r="J31" s="604">
        <v>10</v>
      </c>
      <c r="K31" s="475">
        <v>10</v>
      </c>
      <c r="L31" s="475">
        <v>10</v>
      </c>
      <c r="M31" s="475">
        <v>10</v>
      </c>
      <c r="N31" s="475">
        <v>10</v>
      </c>
      <c r="O31" s="475">
        <v>10</v>
      </c>
      <c r="P31" s="475">
        <v>10</v>
      </c>
      <c r="Q31" s="475">
        <v>10</v>
      </c>
      <c r="R31" s="475">
        <v>10</v>
      </c>
      <c r="S31" s="475">
        <f>IF(J31="","",J31)</f>
        <v>10</v>
      </c>
      <c r="T31" s="475">
        <v>10</v>
      </c>
      <c r="V31" s="449">
        <f t="shared" si="1"/>
        <v>120</v>
      </c>
      <c r="W31" s="449" t="b">
        <f t="shared" si="2"/>
        <v>1</v>
      </c>
      <c r="AR31" s="449"/>
    </row>
    <row r="32" spans="1:44" s="451" customFormat="1">
      <c r="A32" s="600"/>
      <c r="B32" s="599"/>
      <c r="C32" s="491" t="s">
        <v>1836</v>
      </c>
      <c r="D32" s="528">
        <v>240</v>
      </c>
      <c r="E32" s="509" t="s">
        <v>1783</v>
      </c>
      <c r="F32" s="605">
        <v>8</v>
      </c>
      <c r="G32" s="456">
        <f t="shared" si="3"/>
        <v>1920</v>
      </c>
      <c r="H32" s="598"/>
      <c r="I32" s="475">
        <v>20</v>
      </c>
      <c r="J32" s="607">
        <v>20</v>
      </c>
      <c r="K32" s="606">
        <v>20</v>
      </c>
      <c r="L32" s="606">
        <v>20</v>
      </c>
      <c r="M32" s="606">
        <f>IF(J32="","",J32)</f>
        <v>20</v>
      </c>
      <c r="N32" s="606">
        <v>20</v>
      </c>
      <c r="O32" s="606">
        <v>20</v>
      </c>
      <c r="P32" s="606">
        <f>IF(J32="","",J32)</f>
        <v>20</v>
      </c>
      <c r="Q32" s="606">
        <v>20</v>
      </c>
      <c r="R32" s="606">
        <v>20</v>
      </c>
      <c r="S32" s="606">
        <f>IF(J32="","",J32)</f>
        <v>20</v>
      </c>
      <c r="T32" s="606">
        <v>20</v>
      </c>
      <c r="V32" s="449">
        <f t="shared" si="1"/>
        <v>240</v>
      </c>
      <c r="W32" s="449" t="b">
        <f t="shared" si="2"/>
        <v>1</v>
      </c>
      <c r="AR32" s="449"/>
    </row>
    <row r="33" spans="1:44" s="451" customFormat="1">
      <c r="A33" s="522"/>
      <c r="B33" s="482"/>
      <c r="C33" s="491" t="s">
        <v>1835</v>
      </c>
      <c r="D33" s="528">
        <v>40</v>
      </c>
      <c r="E33" s="509" t="s">
        <v>627</v>
      </c>
      <c r="F33" s="605">
        <v>600</v>
      </c>
      <c r="G33" s="456">
        <f t="shared" si="3"/>
        <v>24000</v>
      </c>
      <c r="H33" s="552"/>
      <c r="I33" s="475"/>
      <c r="J33" s="604">
        <v>10</v>
      </c>
      <c r="K33" s="475"/>
      <c r="L33" s="475"/>
      <c r="M33" s="475">
        <f>IF(J33="","",J33)</f>
        <v>10</v>
      </c>
      <c r="N33" s="475"/>
      <c r="O33" s="475"/>
      <c r="P33" s="475">
        <f>IF(J33="","",J33)</f>
        <v>10</v>
      </c>
      <c r="Q33" s="475"/>
      <c r="R33" s="475"/>
      <c r="S33" s="475">
        <f>IF(J33="","",J33)</f>
        <v>10</v>
      </c>
      <c r="T33" s="475"/>
      <c r="V33" s="449">
        <f t="shared" si="1"/>
        <v>40</v>
      </c>
      <c r="W33" s="449" t="b">
        <f t="shared" si="2"/>
        <v>1</v>
      </c>
      <c r="AR33" s="449" t="e">
        <f>SUM(#REF!)</f>
        <v>#REF!</v>
      </c>
    </row>
    <row r="34" spans="1:44" s="451" customFormat="1">
      <c r="A34" s="522"/>
      <c r="B34" s="482"/>
      <c r="C34" s="511" t="s">
        <v>1834</v>
      </c>
      <c r="D34" s="572">
        <v>1</v>
      </c>
      <c r="E34" s="534" t="s">
        <v>627</v>
      </c>
      <c r="F34" s="548">
        <v>221</v>
      </c>
      <c r="G34" s="456">
        <f t="shared" si="3"/>
        <v>221</v>
      </c>
      <c r="H34" s="552"/>
      <c r="I34" s="475"/>
      <c r="J34" s="503">
        <v>1</v>
      </c>
      <c r="K34" s="475"/>
      <c r="L34" s="475"/>
      <c r="M34" s="475"/>
      <c r="N34" s="475"/>
      <c r="O34" s="475"/>
      <c r="P34" s="475"/>
      <c r="Q34" s="475"/>
      <c r="R34" s="475"/>
      <c r="S34" s="475"/>
      <c r="T34" s="475"/>
      <c r="V34" s="449">
        <f t="shared" si="1"/>
        <v>1</v>
      </c>
      <c r="W34" s="449" t="b">
        <f t="shared" si="2"/>
        <v>1</v>
      </c>
      <c r="AR34" s="449"/>
    </row>
    <row r="35" spans="1:44" s="451" customFormat="1">
      <c r="A35" s="522"/>
      <c r="B35" s="482"/>
      <c r="C35" s="511" t="s">
        <v>1833</v>
      </c>
      <c r="D35" s="535">
        <v>4</v>
      </c>
      <c r="E35" s="603" t="s">
        <v>627</v>
      </c>
      <c r="F35" s="537">
        <v>15.22</v>
      </c>
      <c r="G35" s="456">
        <f t="shared" si="3"/>
        <v>60.88</v>
      </c>
      <c r="H35" s="499"/>
      <c r="I35" s="553"/>
      <c r="J35" s="602">
        <v>1</v>
      </c>
      <c r="K35" s="554"/>
      <c r="L35" s="553"/>
      <c r="M35" s="475">
        <f>IF(J35="","",J35)</f>
        <v>1</v>
      </c>
      <c r="N35" s="475"/>
      <c r="O35" s="475"/>
      <c r="P35" s="475">
        <f>IF(J35="","",J35)</f>
        <v>1</v>
      </c>
      <c r="Q35" s="475"/>
      <c r="R35" s="475"/>
      <c r="S35" s="475">
        <f>IF(J35="","",J35)</f>
        <v>1</v>
      </c>
      <c r="T35" s="475"/>
      <c r="V35" s="449">
        <f t="shared" si="1"/>
        <v>4</v>
      </c>
      <c r="W35" s="449" t="b">
        <f t="shared" si="2"/>
        <v>1</v>
      </c>
      <c r="AR35" s="449" t="e">
        <f>SUM(#REF!)</f>
        <v>#REF!</v>
      </c>
    </row>
    <row r="36" spans="1:44" s="451" customFormat="1">
      <c r="A36" s="522"/>
      <c r="B36" s="482"/>
      <c r="C36" s="511" t="s">
        <v>1832</v>
      </c>
      <c r="D36" s="572">
        <v>48</v>
      </c>
      <c r="E36" s="511" t="s">
        <v>1783</v>
      </c>
      <c r="F36" s="548">
        <v>11.68</v>
      </c>
      <c r="G36" s="456">
        <f t="shared" si="3"/>
        <v>560.64</v>
      </c>
      <c r="H36" s="552"/>
      <c r="I36" s="475"/>
      <c r="J36" s="601">
        <v>12</v>
      </c>
      <c r="K36" s="475"/>
      <c r="L36" s="475"/>
      <c r="M36" s="475">
        <f>IF(J36="","",J36)</f>
        <v>12</v>
      </c>
      <c r="N36" s="475"/>
      <c r="O36" s="475"/>
      <c r="P36" s="475">
        <f>IF(J36="","",J36)</f>
        <v>12</v>
      </c>
      <c r="Q36" s="475"/>
      <c r="R36" s="475"/>
      <c r="S36" s="475">
        <f>IF(J36="","",J36)</f>
        <v>12</v>
      </c>
      <c r="T36" s="475"/>
      <c r="V36" s="449">
        <f t="shared" si="1"/>
        <v>48</v>
      </c>
      <c r="W36" s="449" t="b">
        <f t="shared" si="2"/>
        <v>1</v>
      </c>
      <c r="AR36" s="449" t="e">
        <f>SUM(#REF!)</f>
        <v>#REF!</v>
      </c>
    </row>
    <row r="37" spans="1:44" s="451" customFormat="1">
      <c r="A37" s="522"/>
      <c r="B37" s="482"/>
      <c r="C37" s="550" t="s">
        <v>1831</v>
      </c>
      <c r="D37" s="549">
        <v>24</v>
      </c>
      <c r="E37" s="481" t="s">
        <v>1783</v>
      </c>
      <c r="F37" s="548">
        <v>77.2</v>
      </c>
      <c r="G37" s="456">
        <f t="shared" si="3"/>
        <v>1852.8000000000002</v>
      </c>
      <c r="H37" s="552"/>
      <c r="I37" s="475"/>
      <c r="J37" s="546">
        <v>6</v>
      </c>
      <c r="K37" s="475"/>
      <c r="L37" s="475"/>
      <c r="M37" s="475">
        <f>IF(J37="","",J37)</f>
        <v>6</v>
      </c>
      <c r="N37" s="475"/>
      <c r="O37" s="475"/>
      <c r="P37" s="475">
        <f>IF(J37="","",J37)</f>
        <v>6</v>
      </c>
      <c r="Q37" s="475"/>
      <c r="R37" s="475"/>
      <c r="S37" s="475">
        <f>IF(J37="","",J37)</f>
        <v>6</v>
      </c>
      <c r="T37" s="475"/>
      <c r="V37" s="449">
        <f t="shared" si="1"/>
        <v>24</v>
      </c>
      <c r="W37" s="449" t="b">
        <f t="shared" si="2"/>
        <v>1</v>
      </c>
      <c r="AR37" s="449" t="e">
        <f>SUM(#REF!)</f>
        <v>#REF!</v>
      </c>
    </row>
    <row r="38" spans="1:44" s="451" customFormat="1">
      <c r="A38" s="522"/>
      <c r="B38" s="482"/>
      <c r="C38" s="550" t="s">
        <v>1304</v>
      </c>
      <c r="D38" s="549">
        <v>12</v>
      </c>
      <c r="E38" s="481" t="s">
        <v>44</v>
      </c>
      <c r="F38" s="548">
        <v>350</v>
      </c>
      <c r="G38" s="456">
        <f t="shared" si="3"/>
        <v>4200</v>
      </c>
      <c r="H38" s="552"/>
      <c r="I38" s="475"/>
      <c r="J38" s="546">
        <v>6</v>
      </c>
      <c r="K38" s="475"/>
      <c r="L38" s="475"/>
      <c r="M38" s="475"/>
      <c r="N38" s="475"/>
      <c r="O38" s="475"/>
      <c r="P38" s="475">
        <v>6</v>
      </c>
      <c r="Q38" s="475"/>
      <c r="R38" s="475"/>
      <c r="S38" s="475"/>
      <c r="T38" s="475"/>
      <c r="V38" s="449">
        <f t="shared" si="1"/>
        <v>12</v>
      </c>
      <c r="W38" s="449" t="b">
        <f t="shared" si="2"/>
        <v>1</v>
      </c>
      <c r="AR38" s="449"/>
    </row>
    <row r="39" spans="1:44" s="451" customFormat="1">
      <c r="A39" s="522"/>
      <c r="B39" s="482"/>
      <c r="C39" s="550" t="s">
        <v>1830</v>
      </c>
      <c r="D39" s="549">
        <v>12</v>
      </c>
      <c r="E39" s="481" t="s">
        <v>1792</v>
      </c>
      <c r="F39" s="548">
        <v>350</v>
      </c>
      <c r="G39" s="456">
        <f t="shared" si="3"/>
        <v>4200</v>
      </c>
      <c r="H39" s="552"/>
      <c r="I39" s="475"/>
      <c r="J39" s="546">
        <v>3</v>
      </c>
      <c r="K39" s="475"/>
      <c r="L39" s="475"/>
      <c r="M39" s="475">
        <v>3</v>
      </c>
      <c r="N39" s="475"/>
      <c r="O39" s="475"/>
      <c r="P39" s="475">
        <v>3</v>
      </c>
      <c r="Q39" s="475"/>
      <c r="R39" s="475"/>
      <c r="S39" s="475">
        <v>3</v>
      </c>
      <c r="T39" s="475"/>
      <c r="V39" s="449">
        <f t="shared" si="1"/>
        <v>12</v>
      </c>
      <c r="W39" s="449" t="b">
        <f t="shared" si="2"/>
        <v>1</v>
      </c>
      <c r="AR39" s="449"/>
    </row>
    <row r="40" spans="1:44" s="451" customFormat="1">
      <c r="A40" s="600"/>
      <c r="B40" s="599"/>
      <c r="C40" s="550" t="s">
        <v>1829</v>
      </c>
      <c r="D40" s="549">
        <v>8</v>
      </c>
      <c r="E40" s="481" t="s">
        <v>1792</v>
      </c>
      <c r="F40" s="548">
        <v>350</v>
      </c>
      <c r="G40" s="456">
        <f t="shared" si="3"/>
        <v>2800</v>
      </c>
      <c r="H40" s="552"/>
      <c r="I40" s="475"/>
      <c r="J40" s="546">
        <v>2</v>
      </c>
      <c r="K40" s="475"/>
      <c r="L40" s="475"/>
      <c r="M40" s="475">
        <v>2</v>
      </c>
      <c r="N40" s="475"/>
      <c r="O40" s="475"/>
      <c r="P40" s="475">
        <v>2</v>
      </c>
      <c r="Q40" s="475"/>
      <c r="R40" s="475"/>
      <c r="S40" s="475">
        <v>2</v>
      </c>
      <c r="T40" s="596"/>
      <c r="V40" s="449">
        <f t="shared" si="1"/>
        <v>8</v>
      </c>
      <c r="W40" s="449" t="b">
        <f t="shared" si="2"/>
        <v>1</v>
      </c>
      <c r="AR40" s="449"/>
    </row>
    <row r="41" spans="1:44" s="451" customFormat="1">
      <c r="A41" s="600"/>
      <c r="B41" s="599"/>
      <c r="C41" s="550" t="s">
        <v>1828</v>
      </c>
      <c r="D41" s="549">
        <v>8</v>
      </c>
      <c r="E41" s="481" t="s">
        <v>1792</v>
      </c>
      <c r="F41" s="548">
        <v>350</v>
      </c>
      <c r="G41" s="456">
        <f t="shared" si="3"/>
        <v>2800</v>
      </c>
      <c r="H41" s="552"/>
      <c r="I41" s="475"/>
      <c r="J41" s="546">
        <v>2</v>
      </c>
      <c r="K41" s="475"/>
      <c r="L41" s="475"/>
      <c r="M41" s="475">
        <v>2</v>
      </c>
      <c r="N41" s="475"/>
      <c r="O41" s="475"/>
      <c r="P41" s="475">
        <v>2</v>
      </c>
      <c r="Q41" s="475"/>
      <c r="R41" s="475"/>
      <c r="S41" s="475">
        <v>2</v>
      </c>
      <c r="T41" s="596"/>
      <c r="V41" s="449">
        <f t="shared" si="1"/>
        <v>8</v>
      </c>
      <c r="W41" s="449" t="b">
        <f t="shared" si="2"/>
        <v>1</v>
      </c>
      <c r="AR41" s="449"/>
    </row>
    <row r="42" spans="1:44" s="451" customFormat="1">
      <c r="A42" s="600"/>
      <c r="B42" s="599"/>
      <c r="C42" s="550" t="s">
        <v>1827</v>
      </c>
      <c r="D42" s="549">
        <v>8</v>
      </c>
      <c r="E42" s="481" t="s">
        <v>1792</v>
      </c>
      <c r="F42" s="548">
        <v>350</v>
      </c>
      <c r="G42" s="456">
        <f t="shared" si="3"/>
        <v>2800</v>
      </c>
      <c r="H42" s="552"/>
      <c r="I42" s="475"/>
      <c r="J42" s="546">
        <v>2</v>
      </c>
      <c r="K42" s="475"/>
      <c r="L42" s="475"/>
      <c r="M42" s="475">
        <v>2</v>
      </c>
      <c r="N42" s="475"/>
      <c r="O42" s="475"/>
      <c r="P42" s="475">
        <v>2</v>
      </c>
      <c r="Q42" s="475"/>
      <c r="R42" s="475"/>
      <c r="S42" s="475">
        <v>2</v>
      </c>
      <c r="T42" s="596"/>
      <c r="V42" s="449">
        <f t="shared" si="1"/>
        <v>8</v>
      </c>
      <c r="W42" s="449" t="b">
        <f t="shared" si="2"/>
        <v>1</v>
      </c>
      <c r="AR42" s="449"/>
    </row>
    <row r="43" spans="1:44" s="451" customFormat="1">
      <c r="A43" s="600"/>
      <c r="B43" s="599"/>
      <c r="C43" s="550" t="s">
        <v>1826</v>
      </c>
      <c r="D43" s="549">
        <v>24</v>
      </c>
      <c r="E43" s="481" t="s">
        <v>1792</v>
      </c>
      <c r="F43" s="548">
        <v>400</v>
      </c>
      <c r="G43" s="456">
        <f t="shared" si="3"/>
        <v>9600</v>
      </c>
      <c r="H43" s="552"/>
      <c r="I43" s="475"/>
      <c r="J43" s="546">
        <v>6</v>
      </c>
      <c r="K43" s="475"/>
      <c r="L43" s="475"/>
      <c r="M43" s="475">
        <v>6</v>
      </c>
      <c r="N43" s="475"/>
      <c r="O43" s="475"/>
      <c r="P43" s="475">
        <v>6</v>
      </c>
      <c r="Q43" s="475"/>
      <c r="R43" s="475"/>
      <c r="S43" s="475">
        <v>6</v>
      </c>
      <c r="T43" s="596"/>
      <c r="V43" s="449">
        <f t="shared" si="1"/>
        <v>24</v>
      </c>
      <c r="W43" s="449" t="b">
        <f t="shared" si="2"/>
        <v>1</v>
      </c>
      <c r="AR43" s="449"/>
    </row>
    <row r="44" spans="1:44" s="451" customFormat="1">
      <c r="A44" s="600"/>
      <c r="B44" s="599"/>
      <c r="C44" s="550" t="s">
        <v>1825</v>
      </c>
      <c r="D44" s="549">
        <v>8</v>
      </c>
      <c r="E44" s="481" t="s">
        <v>1792</v>
      </c>
      <c r="F44" s="548">
        <v>400</v>
      </c>
      <c r="G44" s="456">
        <f t="shared" si="3"/>
        <v>3200</v>
      </c>
      <c r="H44" s="552"/>
      <c r="I44" s="475"/>
      <c r="J44" s="546">
        <v>2</v>
      </c>
      <c r="K44" s="475"/>
      <c r="L44" s="475"/>
      <c r="M44" s="475">
        <v>2</v>
      </c>
      <c r="N44" s="475"/>
      <c r="O44" s="475"/>
      <c r="P44" s="475">
        <v>2</v>
      </c>
      <c r="Q44" s="475"/>
      <c r="R44" s="475"/>
      <c r="S44" s="475">
        <v>2</v>
      </c>
      <c r="T44" s="596"/>
      <c r="V44" s="449">
        <f t="shared" si="1"/>
        <v>8</v>
      </c>
      <c r="W44" s="449" t="b">
        <f t="shared" si="2"/>
        <v>1</v>
      </c>
      <c r="AR44" s="449"/>
    </row>
    <row r="45" spans="1:44" s="451" customFormat="1">
      <c r="A45" s="600"/>
      <c r="B45" s="599"/>
      <c r="C45" s="550" t="s">
        <v>1824</v>
      </c>
      <c r="D45" s="549">
        <v>8</v>
      </c>
      <c r="E45" s="481" t="s">
        <v>1792</v>
      </c>
      <c r="F45" s="548">
        <v>400</v>
      </c>
      <c r="G45" s="456">
        <f t="shared" si="3"/>
        <v>3200</v>
      </c>
      <c r="H45" s="552"/>
      <c r="I45" s="475"/>
      <c r="J45" s="546">
        <v>2</v>
      </c>
      <c r="K45" s="475"/>
      <c r="L45" s="475"/>
      <c r="M45" s="475">
        <v>2</v>
      </c>
      <c r="N45" s="475"/>
      <c r="O45" s="475"/>
      <c r="P45" s="475">
        <v>2</v>
      </c>
      <c r="Q45" s="475"/>
      <c r="R45" s="475"/>
      <c r="S45" s="475">
        <v>2</v>
      </c>
      <c r="T45" s="596"/>
      <c r="V45" s="449">
        <f t="shared" si="1"/>
        <v>8</v>
      </c>
      <c r="W45" s="449" t="b">
        <f t="shared" si="2"/>
        <v>1</v>
      </c>
      <c r="AR45" s="449"/>
    </row>
    <row r="46" spans="1:44" s="451" customFormat="1">
      <c r="A46" s="600"/>
      <c r="B46" s="599"/>
      <c r="C46" s="550" t="s">
        <v>1823</v>
      </c>
      <c r="D46" s="549">
        <v>8</v>
      </c>
      <c r="E46" s="481" t="s">
        <v>1792</v>
      </c>
      <c r="F46" s="548">
        <v>400</v>
      </c>
      <c r="G46" s="456">
        <f t="shared" si="3"/>
        <v>3200</v>
      </c>
      <c r="H46" s="552"/>
      <c r="I46" s="475"/>
      <c r="J46" s="546">
        <v>2</v>
      </c>
      <c r="K46" s="475"/>
      <c r="L46" s="475"/>
      <c r="M46" s="475">
        <v>2</v>
      </c>
      <c r="N46" s="475"/>
      <c r="O46" s="475"/>
      <c r="P46" s="475">
        <v>2</v>
      </c>
      <c r="Q46" s="475"/>
      <c r="R46" s="475"/>
      <c r="S46" s="475">
        <v>2</v>
      </c>
      <c r="T46" s="596"/>
      <c r="V46" s="449">
        <f t="shared" si="1"/>
        <v>8</v>
      </c>
      <c r="W46" s="449" t="b">
        <f t="shared" si="2"/>
        <v>1</v>
      </c>
      <c r="AR46" s="449"/>
    </row>
    <row r="47" spans="1:44" s="451" customFormat="1">
      <c r="A47" s="600"/>
      <c r="B47" s="599"/>
      <c r="C47" s="550" t="s">
        <v>1822</v>
      </c>
      <c r="D47" s="549">
        <v>20</v>
      </c>
      <c r="E47" s="481" t="s">
        <v>1792</v>
      </c>
      <c r="F47" s="548">
        <v>400</v>
      </c>
      <c r="G47" s="456">
        <f t="shared" si="3"/>
        <v>8000</v>
      </c>
      <c r="H47" s="598"/>
      <c r="I47" s="597"/>
      <c r="J47" s="475">
        <v>5</v>
      </c>
      <c r="K47" s="596"/>
      <c r="L47" s="596"/>
      <c r="M47" s="475">
        <v>5</v>
      </c>
      <c r="N47" s="596"/>
      <c r="O47" s="596"/>
      <c r="P47" s="475">
        <v>5</v>
      </c>
      <c r="Q47" s="596"/>
      <c r="R47" s="596"/>
      <c r="S47" s="475">
        <v>5</v>
      </c>
      <c r="T47" s="596"/>
      <c r="V47" s="449"/>
      <c r="W47" s="449"/>
      <c r="AR47" s="449"/>
    </row>
    <row r="48" spans="1:44" s="451" customFormat="1">
      <c r="A48" s="600"/>
      <c r="B48" s="599"/>
      <c r="C48" s="550" t="s">
        <v>1822</v>
      </c>
      <c r="D48" s="549">
        <v>8</v>
      </c>
      <c r="E48" s="481" t="s">
        <v>1792</v>
      </c>
      <c r="F48" s="548">
        <v>400</v>
      </c>
      <c r="G48" s="456">
        <f t="shared" si="3"/>
        <v>3200</v>
      </c>
      <c r="H48" s="598"/>
      <c r="I48" s="597"/>
      <c r="J48" s="546">
        <v>2</v>
      </c>
      <c r="K48" s="596"/>
      <c r="L48" s="596"/>
      <c r="M48" s="546">
        <v>2</v>
      </c>
      <c r="N48" s="596"/>
      <c r="O48" s="596"/>
      <c r="P48" s="546">
        <v>2</v>
      </c>
      <c r="Q48" s="596"/>
      <c r="R48" s="596"/>
      <c r="S48" s="546">
        <v>2</v>
      </c>
      <c r="T48" s="596"/>
      <c r="V48" s="449"/>
      <c r="W48" s="449"/>
      <c r="AR48" s="449"/>
    </row>
    <row r="49" spans="1:44" s="451" customFormat="1">
      <c r="A49" s="600"/>
      <c r="B49" s="599"/>
      <c r="C49" s="550" t="s">
        <v>1822</v>
      </c>
      <c r="D49" s="549">
        <v>8</v>
      </c>
      <c r="E49" s="481" t="s">
        <v>1792</v>
      </c>
      <c r="F49" s="548">
        <v>400</v>
      </c>
      <c r="G49" s="456">
        <f t="shared" si="3"/>
        <v>3200</v>
      </c>
      <c r="H49" s="598"/>
      <c r="I49" s="597"/>
      <c r="J49" s="546">
        <v>2</v>
      </c>
      <c r="K49" s="596"/>
      <c r="L49" s="596"/>
      <c r="M49" s="546">
        <v>2</v>
      </c>
      <c r="N49" s="596"/>
      <c r="O49" s="596"/>
      <c r="P49" s="546">
        <v>2</v>
      </c>
      <c r="Q49" s="596"/>
      <c r="R49" s="596"/>
      <c r="S49" s="546">
        <v>2</v>
      </c>
      <c r="T49" s="596"/>
      <c r="V49" s="449"/>
      <c r="W49" s="449"/>
      <c r="AR49" s="449"/>
    </row>
    <row r="50" spans="1:44" s="451" customFormat="1">
      <c r="A50" s="600"/>
      <c r="B50" s="599"/>
      <c r="C50" s="550" t="s">
        <v>1822</v>
      </c>
      <c r="D50" s="549">
        <v>8</v>
      </c>
      <c r="E50" s="481" t="s">
        <v>1792</v>
      </c>
      <c r="F50" s="548">
        <v>400</v>
      </c>
      <c r="G50" s="456">
        <f t="shared" si="3"/>
        <v>3200</v>
      </c>
      <c r="H50" s="598"/>
      <c r="I50" s="597"/>
      <c r="J50" s="546">
        <v>2</v>
      </c>
      <c r="K50" s="596"/>
      <c r="L50" s="596"/>
      <c r="M50" s="546">
        <v>2</v>
      </c>
      <c r="N50" s="596"/>
      <c r="O50" s="596"/>
      <c r="P50" s="546">
        <v>2</v>
      </c>
      <c r="Q50" s="596"/>
      <c r="R50" s="596"/>
      <c r="S50" s="546">
        <v>2</v>
      </c>
      <c r="T50" s="596"/>
      <c r="V50" s="449"/>
      <c r="W50" s="449"/>
      <c r="AR50" s="449"/>
    </row>
    <row r="51" spans="1:44" s="451" customFormat="1">
      <c r="A51" s="522"/>
      <c r="B51" s="482"/>
      <c r="C51" s="550" t="s">
        <v>1821</v>
      </c>
      <c r="D51" s="549">
        <v>500</v>
      </c>
      <c r="E51" s="481" t="s">
        <v>44</v>
      </c>
      <c r="F51" s="548">
        <v>35</v>
      </c>
      <c r="G51" s="456">
        <f t="shared" si="3"/>
        <v>17500</v>
      </c>
      <c r="H51" s="552"/>
      <c r="I51" s="475"/>
      <c r="J51" s="546">
        <v>250</v>
      </c>
      <c r="K51" s="475"/>
      <c r="L51" s="475"/>
      <c r="M51" s="475"/>
      <c r="N51" s="475"/>
      <c r="O51" s="475"/>
      <c r="P51" s="475">
        <f>IF(J51="","",J51)</f>
        <v>250</v>
      </c>
      <c r="Q51" s="475"/>
      <c r="R51" s="475"/>
      <c r="S51" s="475"/>
      <c r="T51" s="475"/>
      <c r="V51" s="449">
        <f t="shared" ref="V51:V90" si="4">SUM(I51:T51)</f>
        <v>500</v>
      </c>
      <c r="W51" s="449" t="b">
        <f t="shared" ref="W51:W90" si="5">V51=D51</f>
        <v>1</v>
      </c>
      <c r="AR51" s="449" t="e">
        <f>SUM(#REF!)</f>
        <v>#REF!</v>
      </c>
    </row>
    <row r="52" spans="1:44" s="451" customFormat="1">
      <c r="A52" s="522"/>
      <c r="B52" s="482"/>
      <c r="C52" s="550" t="s">
        <v>1318</v>
      </c>
      <c r="D52" s="595">
        <v>12</v>
      </c>
      <c r="E52" s="481" t="s">
        <v>44</v>
      </c>
      <c r="F52" s="548">
        <v>55</v>
      </c>
      <c r="G52" s="456">
        <f t="shared" si="3"/>
        <v>660</v>
      </c>
      <c r="H52" s="552"/>
      <c r="I52" s="475"/>
      <c r="J52" s="546">
        <v>6</v>
      </c>
      <c r="K52" s="475"/>
      <c r="L52" s="475"/>
      <c r="M52" s="475"/>
      <c r="N52" s="475"/>
      <c r="O52" s="475"/>
      <c r="P52" s="475">
        <v>6</v>
      </c>
      <c r="Q52" s="475"/>
      <c r="R52" s="475"/>
      <c r="S52" s="475"/>
      <c r="T52" s="475"/>
      <c r="V52" s="449">
        <f t="shared" si="4"/>
        <v>12</v>
      </c>
      <c r="W52" s="449" t="b">
        <f t="shared" si="5"/>
        <v>1</v>
      </c>
      <c r="AR52" s="449"/>
    </row>
    <row r="53" spans="1:44" s="451" customFormat="1">
      <c r="A53" s="522"/>
      <c r="B53" s="482"/>
      <c r="C53" s="550" t="s">
        <v>1820</v>
      </c>
      <c r="D53" s="559">
        <v>40</v>
      </c>
      <c r="E53" s="481" t="s">
        <v>627</v>
      </c>
      <c r="F53" s="548">
        <v>83.41</v>
      </c>
      <c r="G53" s="456">
        <f t="shared" si="3"/>
        <v>3336.3999999999996</v>
      </c>
      <c r="H53" s="552"/>
      <c r="I53" s="475"/>
      <c r="J53" s="475">
        <v>10</v>
      </c>
      <c r="K53" s="475"/>
      <c r="L53" s="475"/>
      <c r="M53" s="475">
        <v>10</v>
      </c>
      <c r="N53" s="475"/>
      <c r="O53" s="475"/>
      <c r="P53" s="475">
        <v>10</v>
      </c>
      <c r="Q53" s="475"/>
      <c r="R53" s="475"/>
      <c r="S53" s="475">
        <v>10</v>
      </c>
      <c r="T53" s="475"/>
      <c r="V53" s="449">
        <f t="shared" si="4"/>
        <v>40</v>
      </c>
      <c r="W53" s="449" t="b">
        <f t="shared" si="5"/>
        <v>1</v>
      </c>
      <c r="AR53" s="449" t="e">
        <f>SUM(#REF!)</f>
        <v>#REF!</v>
      </c>
    </row>
    <row r="54" spans="1:44" s="451" customFormat="1">
      <c r="A54" s="522"/>
      <c r="B54" s="482"/>
      <c r="C54" s="550" t="s">
        <v>1819</v>
      </c>
      <c r="D54" s="549">
        <v>8</v>
      </c>
      <c r="E54" s="481" t="s">
        <v>1347</v>
      </c>
      <c r="F54" s="548">
        <v>171.43</v>
      </c>
      <c r="G54" s="456">
        <f t="shared" si="3"/>
        <v>1371.44</v>
      </c>
      <c r="H54" s="552"/>
      <c r="I54" s="475"/>
      <c r="J54" s="475">
        <v>2</v>
      </c>
      <c r="K54" s="475"/>
      <c r="L54" s="475"/>
      <c r="M54" s="475">
        <f>IF(J54="","",J54)</f>
        <v>2</v>
      </c>
      <c r="N54" s="475"/>
      <c r="O54" s="475"/>
      <c r="P54" s="475">
        <f>IF(J54="","",J54)</f>
        <v>2</v>
      </c>
      <c r="Q54" s="475"/>
      <c r="R54" s="475"/>
      <c r="S54" s="475">
        <f>IF(J54="","",J54)</f>
        <v>2</v>
      </c>
      <c r="T54" s="475"/>
      <c r="V54" s="449">
        <f t="shared" si="4"/>
        <v>8</v>
      </c>
      <c r="W54" s="449" t="b">
        <f t="shared" si="5"/>
        <v>1</v>
      </c>
      <c r="AR54" s="449"/>
    </row>
    <row r="55" spans="1:44" s="451" customFormat="1">
      <c r="A55" s="522"/>
      <c r="B55" s="482"/>
      <c r="C55" s="550" t="s">
        <v>1818</v>
      </c>
      <c r="D55" s="549">
        <v>1</v>
      </c>
      <c r="E55" s="481" t="s">
        <v>910</v>
      </c>
      <c r="F55" s="548">
        <v>321.36</v>
      </c>
      <c r="G55" s="456">
        <f t="shared" si="3"/>
        <v>321.36</v>
      </c>
      <c r="H55" s="552"/>
      <c r="I55" s="475"/>
      <c r="J55" s="475">
        <v>1</v>
      </c>
      <c r="K55" s="475"/>
      <c r="L55" s="475"/>
      <c r="M55" s="475"/>
      <c r="N55" s="475"/>
      <c r="O55" s="475"/>
      <c r="P55" s="475"/>
      <c r="Q55" s="475"/>
      <c r="R55" s="475"/>
      <c r="S55" s="475"/>
      <c r="T55" s="475"/>
      <c r="V55" s="449">
        <f t="shared" si="4"/>
        <v>1</v>
      </c>
      <c r="W55" s="449" t="b">
        <f t="shared" si="5"/>
        <v>1</v>
      </c>
      <c r="AR55" s="449"/>
    </row>
    <row r="56" spans="1:44" s="451" customFormat="1">
      <c r="A56" s="522"/>
      <c r="B56" s="482"/>
      <c r="C56" s="550" t="s">
        <v>1817</v>
      </c>
      <c r="D56" s="549">
        <v>2</v>
      </c>
      <c r="E56" s="541" t="s">
        <v>458</v>
      </c>
      <c r="F56" s="548">
        <v>71.5</v>
      </c>
      <c r="G56" s="456">
        <f t="shared" si="3"/>
        <v>143</v>
      </c>
      <c r="H56" s="552"/>
      <c r="I56" s="475"/>
      <c r="J56" s="475"/>
      <c r="K56" s="475"/>
      <c r="L56" s="475"/>
      <c r="M56" s="475">
        <v>1</v>
      </c>
      <c r="N56" s="475"/>
      <c r="O56" s="475"/>
      <c r="P56" s="475" t="str">
        <f>IF(J56="","",J56)</f>
        <v/>
      </c>
      <c r="Q56" s="475"/>
      <c r="R56" s="475"/>
      <c r="S56" s="475">
        <v>1</v>
      </c>
      <c r="T56" s="475"/>
      <c r="V56" s="449">
        <f t="shared" si="4"/>
        <v>2</v>
      </c>
      <c r="W56" s="449" t="b">
        <f t="shared" si="5"/>
        <v>1</v>
      </c>
      <c r="AR56" s="449"/>
    </row>
    <row r="57" spans="1:44" s="451" customFormat="1">
      <c r="A57" s="522"/>
      <c r="B57" s="482"/>
      <c r="C57" s="550" t="s">
        <v>1816</v>
      </c>
      <c r="D57" s="549">
        <v>2</v>
      </c>
      <c r="E57" s="541" t="s">
        <v>1792</v>
      </c>
      <c r="F57" s="548">
        <v>31.52</v>
      </c>
      <c r="G57" s="456">
        <f t="shared" si="3"/>
        <v>63.04</v>
      </c>
      <c r="H57" s="552"/>
      <c r="I57" s="475"/>
      <c r="J57" s="475">
        <v>1</v>
      </c>
      <c r="K57" s="475"/>
      <c r="L57" s="475"/>
      <c r="M57" s="475"/>
      <c r="N57" s="475"/>
      <c r="O57" s="475"/>
      <c r="P57" s="475">
        <f>IF(J57="","",J57)</f>
        <v>1</v>
      </c>
      <c r="Q57" s="475"/>
      <c r="R57" s="475"/>
      <c r="S57" s="475"/>
      <c r="T57" s="475"/>
      <c r="V57" s="449">
        <f t="shared" si="4"/>
        <v>2</v>
      </c>
      <c r="W57" s="449" t="b">
        <f t="shared" si="5"/>
        <v>1</v>
      </c>
      <c r="AR57" s="449"/>
    </row>
    <row r="58" spans="1:44" s="451" customFormat="1">
      <c r="A58" s="522"/>
      <c r="B58" s="482"/>
      <c r="C58" s="550" t="s">
        <v>1815</v>
      </c>
      <c r="D58" s="549">
        <v>12</v>
      </c>
      <c r="E58" s="481" t="s">
        <v>1292</v>
      </c>
      <c r="F58" s="548">
        <v>37.06</v>
      </c>
      <c r="G58" s="594">
        <v>37.06</v>
      </c>
      <c r="H58" s="552"/>
      <c r="I58" s="475"/>
      <c r="J58" s="546">
        <v>12</v>
      </c>
      <c r="K58" s="475"/>
      <c r="L58" s="475"/>
      <c r="M58" s="475"/>
      <c r="N58" s="475"/>
      <c r="O58" s="475"/>
      <c r="P58" s="475"/>
      <c r="Q58" s="475"/>
      <c r="R58" s="475"/>
      <c r="S58" s="475"/>
      <c r="T58" s="475"/>
      <c r="V58" s="449">
        <f t="shared" si="4"/>
        <v>12</v>
      </c>
      <c r="W58" s="449" t="b">
        <f t="shared" si="5"/>
        <v>1</v>
      </c>
      <c r="AR58" s="449"/>
    </row>
    <row r="59" spans="1:44" s="451" customFormat="1" ht="24">
      <c r="A59" s="522"/>
      <c r="B59" s="482"/>
      <c r="C59" s="550" t="s">
        <v>1814</v>
      </c>
      <c r="D59" s="542">
        <v>12</v>
      </c>
      <c r="E59" s="481" t="s">
        <v>1292</v>
      </c>
      <c r="F59" s="537">
        <v>59.28</v>
      </c>
      <c r="G59" s="594">
        <v>59.28</v>
      </c>
      <c r="H59" s="552"/>
      <c r="I59" s="475"/>
      <c r="J59" s="546">
        <v>12</v>
      </c>
      <c r="K59" s="475"/>
      <c r="L59" s="475"/>
      <c r="M59" s="475"/>
      <c r="N59" s="475"/>
      <c r="O59" s="475"/>
      <c r="P59" s="475"/>
      <c r="Q59" s="475"/>
      <c r="R59" s="475"/>
      <c r="S59" s="475"/>
      <c r="T59" s="475"/>
      <c r="V59" s="449">
        <f t="shared" si="4"/>
        <v>12</v>
      </c>
      <c r="W59" s="449" t="b">
        <f t="shared" si="5"/>
        <v>1</v>
      </c>
      <c r="AR59" s="449"/>
    </row>
    <row r="60" spans="1:44" s="451" customFormat="1">
      <c r="A60" s="522"/>
      <c r="B60" s="482"/>
      <c r="C60" s="550" t="s">
        <v>1813</v>
      </c>
      <c r="D60" s="549">
        <v>24</v>
      </c>
      <c r="E60" s="481" t="s">
        <v>1783</v>
      </c>
      <c r="F60" s="548">
        <v>20</v>
      </c>
      <c r="G60" s="594">
        <v>12.04</v>
      </c>
      <c r="H60" s="552"/>
      <c r="I60" s="475"/>
      <c r="J60" s="546">
        <v>8</v>
      </c>
      <c r="K60" s="475"/>
      <c r="L60" s="475"/>
      <c r="M60" s="475"/>
      <c r="N60" s="475"/>
      <c r="O60" s="475"/>
      <c r="P60" s="475">
        <f>IF(J60="","",J60)</f>
        <v>8</v>
      </c>
      <c r="Q60" s="475"/>
      <c r="R60" s="475"/>
      <c r="S60" s="475">
        <f>IF(J60="","",J60)</f>
        <v>8</v>
      </c>
      <c r="T60" s="475"/>
      <c r="V60" s="449">
        <f t="shared" si="4"/>
        <v>24</v>
      </c>
      <c r="W60" s="449" t="b">
        <f t="shared" si="5"/>
        <v>1</v>
      </c>
      <c r="AR60" s="449"/>
    </row>
    <row r="61" spans="1:44" s="451" customFormat="1">
      <c r="A61" s="522"/>
      <c r="B61" s="482"/>
      <c r="C61" s="550" t="s">
        <v>1812</v>
      </c>
      <c r="D61" s="549">
        <v>12</v>
      </c>
      <c r="E61" s="481" t="s">
        <v>627</v>
      </c>
      <c r="F61" s="548">
        <v>7.76</v>
      </c>
      <c r="G61" s="456">
        <f t="shared" ref="G61:G71" si="6">D61*F61</f>
        <v>93.12</v>
      </c>
      <c r="H61" s="499"/>
      <c r="I61" s="546"/>
      <c r="J61" s="546">
        <v>3</v>
      </c>
      <c r="K61" s="554"/>
      <c r="L61" s="553"/>
      <c r="M61" s="475">
        <v>3</v>
      </c>
      <c r="N61" s="475"/>
      <c r="O61" s="475"/>
      <c r="P61" s="475">
        <f>IF(J61="","",J61)</f>
        <v>3</v>
      </c>
      <c r="Q61" s="475"/>
      <c r="R61" s="475"/>
      <c r="S61" s="475"/>
      <c r="T61" s="475">
        <v>3</v>
      </c>
      <c r="V61" s="449">
        <f t="shared" si="4"/>
        <v>12</v>
      </c>
      <c r="W61" s="449" t="b">
        <f t="shared" si="5"/>
        <v>1</v>
      </c>
      <c r="AR61" s="449"/>
    </row>
    <row r="62" spans="1:44" s="451" customFormat="1">
      <c r="A62" s="522"/>
      <c r="B62" s="482"/>
      <c r="C62" s="550" t="s">
        <v>1811</v>
      </c>
      <c r="D62" s="559">
        <v>2</v>
      </c>
      <c r="E62" s="481" t="s">
        <v>627</v>
      </c>
      <c r="F62" s="548">
        <v>20.79</v>
      </c>
      <c r="G62" s="456">
        <f t="shared" si="6"/>
        <v>41.58</v>
      </c>
      <c r="H62" s="499"/>
      <c r="I62" s="546"/>
      <c r="J62" s="554">
        <v>1</v>
      </c>
      <c r="K62" s="554"/>
      <c r="L62" s="553"/>
      <c r="M62" s="475"/>
      <c r="N62" s="475"/>
      <c r="O62" s="475"/>
      <c r="P62" s="475">
        <f>IF(J62="","",J62)</f>
        <v>1</v>
      </c>
      <c r="Q62" s="475"/>
      <c r="R62" s="475"/>
      <c r="S62" s="475"/>
      <c r="T62" s="554"/>
      <c r="V62" s="449">
        <f t="shared" si="4"/>
        <v>2</v>
      </c>
      <c r="W62" s="449" t="b">
        <f t="shared" si="5"/>
        <v>1</v>
      </c>
      <c r="AR62" s="449"/>
    </row>
    <row r="63" spans="1:44" s="451" customFormat="1" ht="24">
      <c r="A63" s="522"/>
      <c r="B63" s="482"/>
      <c r="C63" s="550" t="s">
        <v>1810</v>
      </c>
      <c r="D63" s="549">
        <v>12</v>
      </c>
      <c r="E63" s="481" t="s">
        <v>1049</v>
      </c>
      <c r="F63" s="548">
        <v>200</v>
      </c>
      <c r="G63" s="456">
        <f t="shared" si="6"/>
        <v>2400</v>
      </c>
      <c r="H63" s="552"/>
      <c r="I63" s="475"/>
      <c r="J63" s="475"/>
      <c r="K63" s="475">
        <v>3</v>
      </c>
      <c r="L63" s="475"/>
      <c r="M63" s="475" t="str">
        <f>IF(J63="","",J63)</f>
        <v/>
      </c>
      <c r="N63" s="475">
        <v>3</v>
      </c>
      <c r="O63" s="475"/>
      <c r="P63" s="475" t="str">
        <f>IF(J63="","",J63)</f>
        <v/>
      </c>
      <c r="Q63" s="475">
        <v>3</v>
      </c>
      <c r="R63" s="475"/>
      <c r="S63" s="475" t="str">
        <f>IF(J63="","",J63)</f>
        <v/>
      </c>
      <c r="T63" s="475">
        <v>3</v>
      </c>
      <c r="V63" s="449">
        <f t="shared" si="4"/>
        <v>12</v>
      </c>
      <c r="W63" s="449" t="b">
        <f t="shared" si="5"/>
        <v>1</v>
      </c>
      <c r="AR63" s="449"/>
    </row>
    <row r="64" spans="1:44" s="451" customFormat="1">
      <c r="A64" s="522"/>
      <c r="B64" s="482"/>
      <c r="C64" s="550" t="s">
        <v>1809</v>
      </c>
      <c r="D64" s="549">
        <v>2</v>
      </c>
      <c r="E64" s="481" t="s">
        <v>1783</v>
      </c>
      <c r="F64" s="548">
        <v>34.950000000000003</v>
      </c>
      <c r="G64" s="456">
        <f t="shared" si="6"/>
        <v>69.900000000000006</v>
      </c>
      <c r="H64" s="552"/>
      <c r="I64" s="546"/>
      <c r="J64" s="475">
        <v>2</v>
      </c>
      <c r="K64" s="475"/>
      <c r="L64" s="475"/>
      <c r="M64" s="475"/>
      <c r="N64" s="475"/>
      <c r="O64" s="475"/>
      <c r="P64" s="475"/>
      <c r="Q64" s="475"/>
      <c r="R64" s="475"/>
      <c r="S64" s="475"/>
      <c r="T64" s="475"/>
      <c r="V64" s="449">
        <f t="shared" si="4"/>
        <v>2</v>
      </c>
      <c r="W64" s="449" t="b">
        <f t="shared" si="5"/>
        <v>1</v>
      </c>
      <c r="AR64" s="449" t="e">
        <f>SUM(#REF!)</f>
        <v>#REF!</v>
      </c>
    </row>
    <row r="65" spans="1:44" s="451" customFormat="1">
      <c r="A65" s="522"/>
      <c r="B65" s="482"/>
      <c r="C65" s="550" t="s">
        <v>1808</v>
      </c>
      <c r="D65" s="549">
        <v>8</v>
      </c>
      <c r="E65" s="541" t="s">
        <v>627</v>
      </c>
      <c r="F65" s="548">
        <v>65</v>
      </c>
      <c r="G65" s="456">
        <f t="shared" si="6"/>
        <v>520</v>
      </c>
      <c r="H65" s="552"/>
      <c r="I65" s="475"/>
      <c r="J65" s="475">
        <v>2</v>
      </c>
      <c r="K65" s="475"/>
      <c r="L65" s="475"/>
      <c r="M65" s="475">
        <f t="shared" ref="M65:M71" si="7">IF(J65="","",J65)</f>
        <v>2</v>
      </c>
      <c r="N65" s="475"/>
      <c r="O65" s="475"/>
      <c r="P65" s="475">
        <f t="shared" ref="P65:P71" si="8">IF(J65="","",J65)</f>
        <v>2</v>
      </c>
      <c r="Q65" s="475"/>
      <c r="R65" s="475"/>
      <c r="S65" s="475">
        <f t="shared" ref="S65:S71" si="9">IF(J65="","",J65)</f>
        <v>2</v>
      </c>
      <c r="T65" s="475"/>
      <c r="V65" s="449">
        <f t="shared" si="4"/>
        <v>8</v>
      </c>
      <c r="W65" s="449" t="b">
        <f t="shared" si="5"/>
        <v>1</v>
      </c>
      <c r="AR65" s="449"/>
    </row>
    <row r="66" spans="1:44" s="451" customFormat="1">
      <c r="A66" s="522"/>
      <c r="B66" s="482"/>
      <c r="C66" s="550" t="s">
        <v>1807</v>
      </c>
      <c r="D66" s="593">
        <v>4</v>
      </c>
      <c r="E66" s="481" t="s">
        <v>880</v>
      </c>
      <c r="F66" s="548">
        <v>65</v>
      </c>
      <c r="G66" s="456">
        <f t="shared" si="6"/>
        <v>260</v>
      </c>
      <c r="H66" s="552"/>
      <c r="I66" s="475"/>
      <c r="J66" s="475">
        <v>1</v>
      </c>
      <c r="K66" s="475"/>
      <c r="L66" s="475"/>
      <c r="M66" s="475">
        <f t="shared" si="7"/>
        <v>1</v>
      </c>
      <c r="N66" s="475"/>
      <c r="O66" s="475"/>
      <c r="P66" s="475">
        <f t="shared" si="8"/>
        <v>1</v>
      </c>
      <c r="Q66" s="475"/>
      <c r="R66" s="475"/>
      <c r="S66" s="475">
        <f t="shared" si="9"/>
        <v>1</v>
      </c>
      <c r="T66" s="475"/>
      <c r="V66" s="449">
        <f t="shared" si="4"/>
        <v>4</v>
      </c>
      <c r="W66" s="449" t="b">
        <f t="shared" si="5"/>
        <v>1</v>
      </c>
      <c r="AR66" s="449"/>
    </row>
    <row r="67" spans="1:44" s="451" customFormat="1">
      <c r="A67" s="522"/>
      <c r="B67" s="482"/>
      <c r="C67" s="550" t="s">
        <v>1806</v>
      </c>
      <c r="D67" s="593">
        <v>4</v>
      </c>
      <c r="E67" s="481" t="s">
        <v>880</v>
      </c>
      <c r="F67" s="548">
        <v>106.6</v>
      </c>
      <c r="G67" s="456">
        <f t="shared" si="6"/>
        <v>426.4</v>
      </c>
      <c r="H67" s="552"/>
      <c r="I67" s="475"/>
      <c r="J67" s="475">
        <v>1</v>
      </c>
      <c r="K67" s="475"/>
      <c r="L67" s="475"/>
      <c r="M67" s="475">
        <f t="shared" si="7"/>
        <v>1</v>
      </c>
      <c r="N67" s="475"/>
      <c r="O67" s="475"/>
      <c r="P67" s="475">
        <f t="shared" si="8"/>
        <v>1</v>
      </c>
      <c r="Q67" s="475"/>
      <c r="R67" s="475"/>
      <c r="S67" s="475">
        <f t="shared" si="9"/>
        <v>1</v>
      </c>
      <c r="T67" s="475"/>
      <c r="V67" s="449">
        <f t="shared" si="4"/>
        <v>4</v>
      </c>
      <c r="W67" s="449" t="b">
        <f t="shared" si="5"/>
        <v>1</v>
      </c>
      <c r="AR67" s="449"/>
    </row>
    <row r="68" spans="1:44" s="451" customFormat="1">
      <c r="A68" s="522"/>
      <c r="B68" s="482"/>
      <c r="C68" s="550" t="s">
        <v>1805</v>
      </c>
      <c r="D68" s="549">
        <v>4</v>
      </c>
      <c r="E68" s="481" t="s">
        <v>880</v>
      </c>
      <c r="F68" s="548">
        <v>75</v>
      </c>
      <c r="G68" s="577">
        <f t="shared" si="6"/>
        <v>300</v>
      </c>
      <c r="H68" s="576"/>
      <c r="I68" s="574"/>
      <c r="J68" s="575">
        <v>1</v>
      </c>
      <c r="K68" s="574"/>
      <c r="L68" s="574"/>
      <c r="M68" s="574">
        <f t="shared" si="7"/>
        <v>1</v>
      </c>
      <c r="N68" s="574"/>
      <c r="O68" s="574"/>
      <c r="P68" s="574">
        <f t="shared" si="8"/>
        <v>1</v>
      </c>
      <c r="Q68" s="574"/>
      <c r="R68" s="574"/>
      <c r="S68" s="574">
        <f t="shared" si="9"/>
        <v>1</v>
      </c>
      <c r="T68" s="574"/>
      <c r="V68" s="449">
        <f t="shared" si="4"/>
        <v>4</v>
      </c>
      <c r="W68" s="449" t="b">
        <f t="shared" si="5"/>
        <v>1</v>
      </c>
      <c r="AR68" s="449" t="e">
        <f>SUM(#REF!)</f>
        <v>#REF!</v>
      </c>
    </row>
    <row r="69" spans="1:44" s="451" customFormat="1">
      <c r="A69" s="592"/>
      <c r="B69" s="592"/>
      <c r="C69" s="590" t="s">
        <v>1804</v>
      </c>
      <c r="D69" s="591">
        <v>15000</v>
      </c>
      <c r="E69" s="590" t="s">
        <v>1803</v>
      </c>
      <c r="F69" s="589">
        <v>1</v>
      </c>
      <c r="G69" s="588">
        <f t="shared" si="6"/>
        <v>15000</v>
      </c>
      <c r="H69" s="587"/>
      <c r="I69" s="585"/>
      <c r="J69" s="586"/>
      <c r="K69" s="585"/>
      <c r="L69" s="585">
        <v>7500</v>
      </c>
      <c r="M69" s="585" t="str">
        <f t="shared" si="7"/>
        <v/>
      </c>
      <c r="N69" s="585"/>
      <c r="O69" s="585"/>
      <c r="P69" s="585" t="str">
        <f t="shared" si="8"/>
        <v/>
      </c>
      <c r="Q69" s="585">
        <v>7500</v>
      </c>
      <c r="R69" s="585"/>
      <c r="S69" s="585" t="str">
        <f t="shared" si="9"/>
        <v/>
      </c>
      <c r="T69" s="585"/>
      <c r="V69" s="449">
        <f t="shared" si="4"/>
        <v>15000</v>
      </c>
      <c r="W69" s="449" t="b">
        <f t="shared" si="5"/>
        <v>1</v>
      </c>
      <c r="AR69" s="449"/>
    </row>
    <row r="70" spans="1:44" s="451" customFormat="1">
      <c r="A70" s="482"/>
      <c r="B70" s="482"/>
      <c r="C70" s="481" t="s">
        <v>1802</v>
      </c>
      <c r="D70" s="584">
        <v>4</v>
      </c>
      <c r="E70" s="550" t="s">
        <v>880</v>
      </c>
      <c r="F70" s="583">
        <v>55</v>
      </c>
      <c r="G70" s="582">
        <f t="shared" si="6"/>
        <v>220</v>
      </c>
      <c r="H70" s="581"/>
      <c r="I70" s="579"/>
      <c r="J70" s="580">
        <v>1</v>
      </c>
      <c r="K70" s="579"/>
      <c r="L70" s="579"/>
      <c r="M70" s="497">
        <f t="shared" si="7"/>
        <v>1</v>
      </c>
      <c r="N70" s="497"/>
      <c r="O70" s="497"/>
      <c r="P70" s="497">
        <f t="shared" si="8"/>
        <v>1</v>
      </c>
      <c r="Q70" s="497"/>
      <c r="R70" s="497"/>
      <c r="S70" s="497">
        <f t="shared" si="9"/>
        <v>1</v>
      </c>
      <c r="T70" s="578"/>
      <c r="V70" s="449">
        <f t="shared" si="4"/>
        <v>4</v>
      </c>
      <c r="W70" s="449" t="b">
        <f t="shared" si="5"/>
        <v>1</v>
      </c>
      <c r="AR70" s="449"/>
    </row>
    <row r="71" spans="1:44" s="451" customFormat="1">
      <c r="A71" s="522"/>
      <c r="B71" s="482"/>
      <c r="C71" s="550" t="s">
        <v>1801</v>
      </c>
      <c r="D71" s="549">
        <v>4</v>
      </c>
      <c r="E71" s="481" t="s">
        <v>880</v>
      </c>
      <c r="F71" s="548">
        <v>200</v>
      </c>
      <c r="G71" s="577">
        <f t="shared" si="6"/>
        <v>800</v>
      </c>
      <c r="H71" s="576"/>
      <c r="I71" s="574"/>
      <c r="J71" s="575">
        <v>1</v>
      </c>
      <c r="K71" s="574"/>
      <c r="L71" s="574"/>
      <c r="M71" s="574">
        <f t="shared" si="7"/>
        <v>1</v>
      </c>
      <c r="N71" s="574"/>
      <c r="O71" s="574"/>
      <c r="P71" s="574">
        <f t="shared" si="8"/>
        <v>1</v>
      </c>
      <c r="Q71" s="574"/>
      <c r="R71" s="574"/>
      <c r="S71" s="574">
        <f t="shared" si="9"/>
        <v>1</v>
      </c>
      <c r="T71" s="574"/>
      <c r="V71" s="449">
        <f t="shared" si="4"/>
        <v>4</v>
      </c>
      <c r="W71" s="449" t="b">
        <f t="shared" si="5"/>
        <v>1</v>
      </c>
      <c r="AR71" s="449" t="e">
        <f>SUM(#REF!)</f>
        <v>#REF!</v>
      </c>
    </row>
    <row r="72" spans="1:44" s="451" customFormat="1">
      <c r="A72" s="490" t="s">
        <v>1800</v>
      </c>
      <c r="B72" s="490"/>
      <c r="C72" s="484"/>
      <c r="D72" s="489"/>
      <c r="E72" s="488"/>
      <c r="F72" s="487"/>
      <c r="G72" s="487">
        <f>Table131_2341723[[#This Row],[SIZE]]*Table131_2341723[[#This Row],[Unit Price]]</f>
        <v>0</v>
      </c>
      <c r="H72" s="486"/>
      <c r="I72" s="485"/>
      <c r="J72" s="484"/>
      <c r="K72" s="484"/>
      <c r="L72" s="484"/>
      <c r="M72" s="484"/>
      <c r="N72" s="484"/>
      <c r="O72" s="484"/>
      <c r="P72" s="484"/>
      <c r="Q72" s="484"/>
      <c r="R72" s="484"/>
      <c r="S72" s="484"/>
      <c r="T72" s="483"/>
      <c r="V72" s="449">
        <f t="shared" si="4"/>
        <v>0</v>
      </c>
      <c r="W72" s="449" t="b">
        <f t="shared" si="5"/>
        <v>1</v>
      </c>
      <c r="X72" s="501"/>
    </row>
    <row r="73" spans="1:44" s="451" customFormat="1">
      <c r="A73" s="522"/>
      <c r="B73" s="482"/>
      <c r="C73" s="550" t="s">
        <v>1799</v>
      </c>
      <c r="D73" s="559">
        <v>3</v>
      </c>
      <c r="E73" s="558" t="s">
        <v>501</v>
      </c>
      <c r="F73" s="456">
        <v>2000</v>
      </c>
      <c r="G73" s="456">
        <f t="shared" ref="G73:G78" si="10">D73*F73</f>
        <v>6000</v>
      </c>
      <c r="H73" s="552"/>
      <c r="I73" s="475"/>
      <c r="J73" s="475">
        <v>3</v>
      </c>
      <c r="K73" s="475"/>
      <c r="L73" s="475"/>
      <c r="M73" s="475"/>
      <c r="N73" s="475"/>
      <c r="O73" s="475"/>
      <c r="P73" s="475"/>
      <c r="Q73" s="475"/>
      <c r="R73" s="475"/>
      <c r="S73" s="475"/>
      <c r="T73" s="475"/>
      <c r="V73" s="449">
        <f t="shared" si="4"/>
        <v>3</v>
      </c>
      <c r="W73" s="449" t="b">
        <f t="shared" si="5"/>
        <v>1</v>
      </c>
    </row>
    <row r="74" spans="1:44" s="451" customFormat="1">
      <c r="A74" s="522"/>
      <c r="B74" s="482"/>
      <c r="C74" s="567" t="s">
        <v>1798</v>
      </c>
      <c r="D74" s="566">
        <v>2</v>
      </c>
      <c r="E74" s="565" t="s">
        <v>1797</v>
      </c>
      <c r="F74" s="564">
        <v>5000</v>
      </c>
      <c r="G74" s="456">
        <f t="shared" si="10"/>
        <v>10000</v>
      </c>
      <c r="H74" s="563"/>
      <c r="I74" s="562"/>
      <c r="J74" s="562">
        <v>1</v>
      </c>
      <c r="K74" s="503"/>
      <c r="L74" s="503"/>
      <c r="M74" s="503"/>
      <c r="N74" s="503"/>
      <c r="O74" s="503">
        <v>1</v>
      </c>
      <c r="P74" s="503"/>
      <c r="Q74" s="503"/>
      <c r="R74" s="503"/>
      <c r="S74" s="503"/>
      <c r="T74" s="561"/>
      <c r="V74" s="449">
        <f t="shared" si="4"/>
        <v>2</v>
      </c>
      <c r="W74" s="449" t="b">
        <f t="shared" si="5"/>
        <v>1</v>
      </c>
    </row>
    <row r="75" spans="1:44" s="451" customFormat="1">
      <c r="A75" s="522"/>
      <c r="B75" s="482"/>
      <c r="C75" s="567" t="s">
        <v>1796</v>
      </c>
      <c r="D75" s="566">
        <v>2</v>
      </c>
      <c r="E75" s="565" t="s">
        <v>501</v>
      </c>
      <c r="F75" s="564">
        <v>7500</v>
      </c>
      <c r="G75" s="456">
        <f t="shared" si="10"/>
        <v>15000</v>
      </c>
      <c r="H75" s="563"/>
      <c r="I75" s="562"/>
      <c r="J75" s="562">
        <v>2</v>
      </c>
      <c r="K75" s="503"/>
      <c r="L75" s="503"/>
      <c r="M75" s="503"/>
      <c r="N75" s="503"/>
      <c r="O75" s="503"/>
      <c r="P75" s="503"/>
      <c r="Q75" s="503"/>
      <c r="R75" s="503"/>
      <c r="S75" s="503"/>
      <c r="T75" s="561"/>
      <c r="V75" s="449">
        <f t="shared" si="4"/>
        <v>2</v>
      </c>
      <c r="W75" s="449" t="b">
        <f t="shared" si="5"/>
        <v>1</v>
      </c>
    </row>
    <row r="76" spans="1:44" s="451" customFormat="1">
      <c r="A76" s="522"/>
      <c r="B76" s="482"/>
      <c r="C76" s="567" t="s">
        <v>587</v>
      </c>
      <c r="D76" s="566">
        <v>1</v>
      </c>
      <c r="E76" s="565" t="s">
        <v>501</v>
      </c>
      <c r="F76" s="564">
        <v>7500</v>
      </c>
      <c r="G76" s="456">
        <f t="shared" si="10"/>
        <v>7500</v>
      </c>
      <c r="H76" s="563"/>
      <c r="I76" s="562"/>
      <c r="J76" s="562">
        <v>1</v>
      </c>
      <c r="K76" s="503"/>
      <c r="L76" s="503"/>
      <c r="M76" s="503"/>
      <c r="N76" s="503"/>
      <c r="O76" s="503"/>
      <c r="P76" s="503"/>
      <c r="Q76" s="503"/>
      <c r="R76" s="503"/>
      <c r="S76" s="503"/>
      <c r="T76" s="561"/>
      <c r="V76" s="449">
        <f t="shared" si="4"/>
        <v>1</v>
      </c>
      <c r="W76" s="449" t="b">
        <f t="shared" si="5"/>
        <v>1</v>
      </c>
    </row>
    <row r="77" spans="1:44" s="451" customFormat="1">
      <c r="A77" s="522"/>
      <c r="B77" s="482"/>
      <c r="C77" s="573" t="s">
        <v>600</v>
      </c>
      <c r="D77" s="572">
        <v>6</v>
      </c>
      <c r="E77" s="534" t="s">
        <v>501</v>
      </c>
      <c r="F77" s="571">
        <v>10000</v>
      </c>
      <c r="G77" s="456">
        <f t="shared" si="10"/>
        <v>60000</v>
      </c>
      <c r="H77" s="570"/>
      <c r="I77" s="503"/>
      <c r="J77" s="569">
        <v>1</v>
      </c>
      <c r="K77" s="569"/>
      <c r="L77" s="503">
        <v>1</v>
      </c>
      <c r="M77" s="503"/>
      <c r="N77" s="503">
        <v>1</v>
      </c>
      <c r="O77" s="503"/>
      <c r="P77" s="503">
        <v>1</v>
      </c>
      <c r="Q77" s="503"/>
      <c r="R77" s="503">
        <v>1</v>
      </c>
      <c r="S77" s="503"/>
      <c r="T77" s="568">
        <v>1</v>
      </c>
      <c r="U77" s="425"/>
      <c r="V77" s="449">
        <f t="shared" si="4"/>
        <v>6</v>
      </c>
      <c r="W77" s="449" t="b">
        <f t="shared" si="5"/>
        <v>1</v>
      </c>
    </row>
    <row r="78" spans="1:44" s="451" customFormat="1">
      <c r="A78" s="522"/>
      <c r="B78" s="482"/>
      <c r="C78" s="567" t="s">
        <v>1795</v>
      </c>
      <c r="D78" s="566">
        <v>1</v>
      </c>
      <c r="E78" s="565" t="s">
        <v>627</v>
      </c>
      <c r="F78" s="564">
        <v>4000</v>
      </c>
      <c r="G78" s="456">
        <f t="shared" si="10"/>
        <v>4000</v>
      </c>
      <c r="H78" s="563"/>
      <c r="I78" s="562"/>
      <c r="J78" s="562">
        <v>1</v>
      </c>
      <c r="K78" s="503"/>
      <c r="L78" s="503"/>
      <c r="M78" s="503"/>
      <c r="N78" s="503"/>
      <c r="O78" s="503"/>
      <c r="P78" s="503"/>
      <c r="Q78" s="503"/>
      <c r="R78" s="503"/>
      <c r="S78" s="503"/>
      <c r="T78" s="561"/>
      <c r="V78" s="449">
        <f t="shared" si="4"/>
        <v>1</v>
      </c>
      <c r="W78" s="449" t="b">
        <f t="shared" si="5"/>
        <v>1</v>
      </c>
    </row>
    <row r="79" spans="1:44" s="431" customFormat="1">
      <c r="A79" s="490" t="s">
        <v>1794</v>
      </c>
      <c r="B79" s="490"/>
      <c r="C79" s="484"/>
      <c r="D79" s="489"/>
      <c r="E79" s="488"/>
      <c r="F79" s="487"/>
      <c r="G79" s="487">
        <f>Table131_2341723[[#This Row],[SIZE]]*Table131_2341723[[#This Row],[Unit Price]]</f>
        <v>0</v>
      </c>
      <c r="H79" s="486"/>
      <c r="I79" s="485"/>
      <c r="J79" s="484"/>
      <c r="K79" s="484"/>
      <c r="L79" s="484"/>
      <c r="M79" s="484"/>
      <c r="N79" s="484"/>
      <c r="O79" s="484"/>
      <c r="P79" s="484"/>
      <c r="Q79" s="484"/>
      <c r="R79" s="484"/>
      <c r="S79" s="484"/>
      <c r="T79" s="483"/>
      <c r="V79" s="449">
        <f t="shared" si="4"/>
        <v>0</v>
      </c>
      <c r="W79" s="449" t="b">
        <f t="shared" si="5"/>
        <v>1</v>
      </c>
      <c r="X79" s="529"/>
    </row>
    <row r="80" spans="1:44" s="451" customFormat="1">
      <c r="A80" s="544"/>
      <c r="B80" s="482"/>
      <c r="C80" s="560" t="s">
        <v>1793</v>
      </c>
      <c r="D80" s="559">
        <v>24</v>
      </c>
      <c r="E80" s="558" t="s">
        <v>1792</v>
      </c>
      <c r="F80" s="456">
        <v>43.58</v>
      </c>
      <c r="G80" s="456">
        <f>D80*F80</f>
        <v>1045.92</v>
      </c>
      <c r="H80" s="552"/>
      <c r="I80" s="475">
        <v>2</v>
      </c>
      <c r="J80" s="475">
        <v>2</v>
      </c>
      <c r="K80" s="475">
        <v>2</v>
      </c>
      <c r="L80" s="475">
        <v>2</v>
      </c>
      <c r="M80" s="475">
        <f>IF(J80="","",J80)</f>
        <v>2</v>
      </c>
      <c r="N80" s="475">
        <v>2</v>
      </c>
      <c r="O80" s="475">
        <v>2</v>
      </c>
      <c r="P80" s="475">
        <f>IF(J80="","",J80)</f>
        <v>2</v>
      </c>
      <c r="Q80" s="475">
        <v>2</v>
      </c>
      <c r="R80" s="475">
        <v>2</v>
      </c>
      <c r="S80" s="475">
        <f>IF(J80="","",J80)</f>
        <v>2</v>
      </c>
      <c r="T80" s="475">
        <v>2</v>
      </c>
      <c r="V80" s="449">
        <f t="shared" si="4"/>
        <v>24</v>
      </c>
      <c r="W80" s="449" t="b">
        <f t="shared" si="5"/>
        <v>1</v>
      </c>
      <c r="X80" s="501"/>
    </row>
    <row r="81" spans="1:44" s="431" customFormat="1">
      <c r="A81" s="482"/>
      <c r="B81" s="482"/>
      <c r="C81" s="481" t="s">
        <v>1791</v>
      </c>
      <c r="D81" s="557">
        <v>1200</v>
      </c>
      <c r="E81" s="479" t="s">
        <v>44</v>
      </c>
      <c r="F81" s="556">
        <v>1.55</v>
      </c>
      <c r="G81" s="456">
        <f>D81*F81</f>
        <v>1860</v>
      </c>
      <c r="H81" s="555"/>
      <c r="I81" s="497"/>
      <c r="J81" s="497">
        <v>300</v>
      </c>
      <c r="K81" s="497"/>
      <c r="L81" s="497"/>
      <c r="M81" s="475">
        <f>IF(J81="","",J81)</f>
        <v>300</v>
      </c>
      <c r="N81" s="475"/>
      <c r="O81" s="475"/>
      <c r="P81" s="475">
        <f>IF(J81="","",J81)</f>
        <v>300</v>
      </c>
      <c r="Q81" s="475"/>
      <c r="R81" s="475"/>
      <c r="S81" s="475">
        <f>IF(J81="","",J81)</f>
        <v>300</v>
      </c>
      <c r="T81" s="497"/>
      <c r="V81" s="449">
        <f t="shared" si="4"/>
        <v>1200</v>
      </c>
      <c r="W81" s="449" t="b">
        <f t="shared" si="5"/>
        <v>1</v>
      </c>
      <c r="X81" s="529"/>
    </row>
    <row r="82" spans="1:44" s="431" customFormat="1">
      <c r="A82" s="490" t="s">
        <v>1790</v>
      </c>
      <c r="B82" s="490"/>
      <c r="C82" s="484"/>
      <c r="D82" s="489"/>
      <c r="E82" s="488"/>
      <c r="F82" s="487"/>
      <c r="G82" s="487">
        <f>Table131_2341723[[#This Row],[SIZE]]*Table131_2341723[[#This Row],[Unit Price]]</f>
        <v>0</v>
      </c>
      <c r="H82" s="486"/>
      <c r="I82" s="485"/>
      <c r="J82" s="484"/>
      <c r="K82" s="484"/>
      <c r="L82" s="484"/>
      <c r="M82" s="484"/>
      <c r="N82" s="484"/>
      <c r="O82" s="484"/>
      <c r="P82" s="484"/>
      <c r="Q82" s="484"/>
      <c r="R82" s="484"/>
      <c r="S82" s="484"/>
      <c r="T82" s="483"/>
      <c r="V82" s="449">
        <f t="shared" si="4"/>
        <v>0</v>
      </c>
      <c r="W82" s="449" t="b">
        <f t="shared" si="5"/>
        <v>1</v>
      </c>
      <c r="X82" s="529"/>
    </row>
    <row r="83" spans="1:44" s="451" customFormat="1">
      <c r="A83" s="522"/>
      <c r="B83" s="482"/>
      <c r="C83" s="550" t="s">
        <v>1789</v>
      </c>
      <c r="D83" s="549">
        <v>1</v>
      </c>
      <c r="E83" s="481" t="s">
        <v>501</v>
      </c>
      <c r="F83" s="548">
        <v>1200</v>
      </c>
      <c r="G83" s="456">
        <f t="shared" ref="G83:G88" si="11">D83*F83</f>
        <v>1200</v>
      </c>
      <c r="H83" s="499"/>
      <c r="I83" s="546"/>
      <c r="J83" s="554"/>
      <c r="K83" s="554">
        <v>1</v>
      </c>
      <c r="L83" s="553"/>
      <c r="M83" s="475" t="str">
        <f>IF(J83="","",J83)</f>
        <v/>
      </c>
      <c r="N83" s="475"/>
      <c r="O83" s="475"/>
      <c r="P83" s="475"/>
      <c r="Q83" s="475"/>
      <c r="R83" s="475"/>
      <c r="S83" s="475" t="str">
        <f>IF(J83="","",J83)</f>
        <v/>
      </c>
      <c r="T83" s="475"/>
      <c r="V83" s="449">
        <f t="shared" si="4"/>
        <v>1</v>
      </c>
      <c r="W83" s="449" t="b">
        <f t="shared" si="5"/>
        <v>1</v>
      </c>
      <c r="X83" s="431"/>
      <c r="Y83" s="431"/>
      <c r="Z83" s="431"/>
      <c r="AA83" s="431"/>
      <c r="AB83" s="431"/>
      <c r="AC83" s="431"/>
      <c r="AD83" s="431"/>
      <c r="AE83" s="431"/>
      <c r="AF83" s="431"/>
      <c r="AG83" s="431"/>
      <c r="AH83" s="431"/>
      <c r="AI83" s="431"/>
      <c r="AJ83" s="431"/>
      <c r="AK83" s="431"/>
      <c r="AL83" s="431"/>
      <c r="AM83" s="431"/>
      <c r="AN83" s="431"/>
      <c r="AO83" s="431"/>
      <c r="AR83" s="449"/>
    </row>
    <row r="84" spans="1:44" s="431" customFormat="1">
      <c r="A84" s="522"/>
      <c r="B84" s="482"/>
      <c r="C84" s="550" t="s">
        <v>1788</v>
      </c>
      <c r="D84" s="549">
        <v>2</v>
      </c>
      <c r="E84" s="541" t="s">
        <v>501</v>
      </c>
      <c r="F84" s="548">
        <v>2500</v>
      </c>
      <c r="G84" s="456">
        <f t="shared" si="11"/>
        <v>5000</v>
      </c>
      <c r="H84" s="552"/>
      <c r="I84" s="475"/>
      <c r="J84" s="475"/>
      <c r="K84" s="475"/>
      <c r="L84" s="475"/>
      <c r="M84" s="475">
        <v>1</v>
      </c>
      <c r="N84" s="475"/>
      <c r="O84" s="475"/>
      <c r="P84" s="475" t="str">
        <f>IF(J84="","",J84)</f>
        <v/>
      </c>
      <c r="Q84" s="475"/>
      <c r="R84" s="475"/>
      <c r="S84" s="475">
        <v>1</v>
      </c>
      <c r="T84" s="475"/>
      <c r="V84" s="449">
        <f t="shared" si="4"/>
        <v>2</v>
      </c>
      <c r="W84" s="449" t="b">
        <f t="shared" si="5"/>
        <v>1</v>
      </c>
    </row>
    <row r="85" spans="1:44" s="431" customFormat="1">
      <c r="A85" s="522"/>
      <c r="B85" s="482"/>
      <c r="C85" s="550" t="s">
        <v>1787</v>
      </c>
      <c r="D85" s="549">
        <v>2</v>
      </c>
      <c r="E85" s="541" t="s">
        <v>501</v>
      </c>
      <c r="F85" s="548">
        <v>2500</v>
      </c>
      <c r="G85" s="456">
        <f t="shared" si="11"/>
        <v>5000</v>
      </c>
      <c r="H85" s="552"/>
      <c r="I85" s="475"/>
      <c r="J85" s="475"/>
      <c r="K85" s="475"/>
      <c r="L85" s="475"/>
      <c r="M85" s="475">
        <v>1</v>
      </c>
      <c r="N85" s="475"/>
      <c r="O85" s="475"/>
      <c r="P85" s="475"/>
      <c r="Q85" s="475"/>
      <c r="R85" s="475"/>
      <c r="S85" s="475">
        <v>1</v>
      </c>
      <c r="T85" s="475"/>
      <c r="V85" s="449">
        <f t="shared" si="4"/>
        <v>2</v>
      </c>
      <c r="W85" s="449" t="b">
        <f t="shared" si="5"/>
        <v>1</v>
      </c>
    </row>
    <row r="86" spans="1:44" s="451" customFormat="1">
      <c r="A86" s="522"/>
      <c r="B86" s="482"/>
      <c r="C86" s="550" t="s">
        <v>1786</v>
      </c>
      <c r="D86" s="549">
        <v>1</v>
      </c>
      <c r="E86" s="481" t="s">
        <v>44</v>
      </c>
      <c r="F86" s="548">
        <v>400</v>
      </c>
      <c r="G86" s="456">
        <f t="shared" si="11"/>
        <v>400</v>
      </c>
      <c r="H86" s="551"/>
      <c r="I86" s="546"/>
      <c r="J86" s="545">
        <v>1</v>
      </c>
      <c r="K86" s="545"/>
      <c r="L86" s="545"/>
      <c r="M86" s="475">
        <v>1</v>
      </c>
      <c r="N86" s="475"/>
      <c r="O86" s="475"/>
      <c r="P86" s="475">
        <v>1</v>
      </c>
      <c r="Q86" s="475"/>
      <c r="R86" s="475"/>
      <c r="S86" s="475"/>
      <c r="T86" s="523">
        <v>1</v>
      </c>
      <c r="V86" s="449">
        <f t="shared" si="4"/>
        <v>4</v>
      </c>
      <c r="W86" s="449" t="b">
        <f t="shared" si="5"/>
        <v>0</v>
      </c>
      <c r="X86" s="431"/>
      <c r="Y86" s="431"/>
      <c r="Z86" s="431"/>
      <c r="AA86" s="431"/>
      <c r="AB86" s="431"/>
      <c r="AC86" s="431"/>
      <c r="AD86" s="431"/>
      <c r="AE86" s="431"/>
      <c r="AF86" s="431"/>
      <c r="AG86" s="431"/>
      <c r="AH86" s="431"/>
      <c r="AI86" s="431"/>
      <c r="AJ86" s="431"/>
      <c r="AK86" s="431"/>
      <c r="AL86" s="431"/>
      <c r="AM86" s="431"/>
      <c r="AN86" s="431"/>
      <c r="AO86" s="431"/>
      <c r="AR86" s="449"/>
    </row>
    <row r="87" spans="1:44" s="451" customFormat="1">
      <c r="A87" s="522"/>
      <c r="B87" s="482"/>
      <c r="C87" s="550" t="s">
        <v>1785</v>
      </c>
      <c r="D87" s="549">
        <v>10</v>
      </c>
      <c r="E87" s="481" t="s">
        <v>501</v>
      </c>
      <c r="F87" s="548">
        <v>600</v>
      </c>
      <c r="G87" s="456">
        <f t="shared" si="11"/>
        <v>6000</v>
      </c>
      <c r="H87" s="551"/>
      <c r="I87" s="546"/>
      <c r="J87" s="545">
        <v>5</v>
      </c>
      <c r="K87" s="545"/>
      <c r="L87" s="545"/>
      <c r="M87" s="475"/>
      <c r="N87" s="475"/>
      <c r="O87" s="475">
        <v>5</v>
      </c>
      <c r="P87" s="475"/>
      <c r="Q87" s="475"/>
      <c r="R87" s="475"/>
      <c r="S87" s="475"/>
      <c r="T87" s="523"/>
      <c r="V87" s="449">
        <f t="shared" si="4"/>
        <v>10</v>
      </c>
      <c r="W87" s="449" t="b">
        <f t="shared" si="5"/>
        <v>1</v>
      </c>
      <c r="X87" s="431"/>
      <c r="Y87" s="431"/>
      <c r="Z87" s="431"/>
      <c r="AA87" s="431"/>
      <c r="AB87" s="431"/>
      <c r="AC87" s="431"/>
      <c r="AD87" s="431"/>
      <c r="AE87" s="431"/>
      <c r="AF87" s="431"/>
      <c r="AG87" s="431"/>
      <c r="AH87" s="431"/>
      <c r="AI87" s="431"/>
      <c r="AJ87" s="431"/>
      <c r="AK87" s="431"/>
      <c r="AL87" s="431"/>
      <c r="AM87" s="431"/>
      <c r="AN87" s="431"/>
      <c r="AO87" s="431"/>
      <c r="AR87" s="449"/>
    </row>
    <row r="88" spans="1:44" s="451" customFormat="1">
      <c r="A88" s="522"/>
      <c r="B88" s="482"/>
      <c r="C88" s="550" t="s">
        <v>1784</v>
      </c>
      <c r="D88" s="549">
        <v>2</v>
      </c>
      <c r="E88" s="481" t="s">
        <v>1783</v>
      </c>
      <c r="F88" s="548">
        <v>150</v>
      </c>
      <c r="G88" s="456">
        <f t="shared" si="11"/>
        <v>300</v>
      </c>
      <c r="H88" s="547"/>
      <c r="I88" s="546"/>
      <c r="J88" s="545">
        <v>1</v>
      </c>
      <c r="K88" s="545"/>
      <c r="L88" s="545"/>
      <c r="M88" s="475"/>
      <c r="N88" s="475"/>
      <c r="O88" s="475"/>
      <c r="P88" s="475">
        <f>IF(J88="","",J88)</f>
        <v>1</v>
      </c>
      <c r="Q88" s="475"/>
      <c r="R88" s="475"/>
      <c r="S88" s="475"/>
      <c r="T88" s="523"/>
      <c r="V88" s="449">
        <f t="shared" si="4"/>
        <v>2</v>
      </c>
      <c r="W88" s="449" t="b">
        <f t="shared" si="5"/>
        <v>1</v>
      </c>
      <c r="X88" s="431"/>
      <c r="Y88" s="431"/>
      <c r="Z88" s="431"/>
      <c r="AA88" s="431"/>
      <c r="AB88" s="431"/>
      <c r="AC88" s="431"/>
      <c r="AD88" s="431"/>
      <c r="AE88" s="431"/>
      <c r="AF88" s="431"/>
      <c r="AG88" s="431"/>
      <c r="AH88" s="431"/>
      <c r="AI88" s="431"/>
      <c r="AJ88" s="431"/>
      <c r="AK88" s="431"/>
      <c r="AL88" s="431"/>
      <c r="AM88" s="431"/>
      <c r="AN88" s="431"/>
      <c r="AO88" s="431"/>
      <c r="AR88" s="449" t="e">
        <f>SUM(#REF!)</f>
        <v>#REF!</v>
      </c>
    </row>
    <row r="89" spans="1:44" s="431" customFormat="1">
      <c r="A89" s="490" t="s">
        <v>1782</v>
      </c>
      <c r="B89" s="490"/>
      <c r="C89" s="484"/>
      <c r="D89" s="489"/>
      <c r="E89" s="488"/>
      <c r="F89" s="487"/>
      <c r="G89" s="487">
        <f>Table131_2341723[[#This Row],[SIZE]]*Table131_2341723[[#This Row],[Unit Price]]</f>
        <v>0</v>
      </c>
      <c r="H89" s="486"/>
      <c r="I89" s="485"/>
      <c r="J89" s="484"/>
      <c r="K89" s="484"/>
      <c r="L89" s="484"/>
      <c r="M89" s="484"/>
      <c r="N89" s="484"/>
      <c r="O89" s="484"/>
      <c r="P89" s="484"/>
      <c r="Q89" s="484"/>
      <c r="R89" s="484"/>
      <c r="S89" s="484"/>
      <c r="T89" s="483"/>
      <c r="V89" s="449">
        <f t="shared" si="4"/>
        <v>0</v>
      </c>
      <c r="W89" s="449" t="b">
        <f t="shared" si="5"/>
        <v>1</v>
      </c>
      <c r="X89" s="529"/>
    </row>
    <row r="90" spans="1:44" s="431" customFormat="1">
      <c r="A90" s="544"/>
      <c r="B90" s="482"/>
      <c r="C90" s="543" t="s">
        <v>1781</v>
      </c>
      <c r="D90" s="542">
        <v>2</v>
      </c>
      <c r="E90" s="541" t="s">
        <v>501</v>
      </c>
      <c r="F90" s="537">
        <v>150</v>
      </c>
      <c r="G90" s="532">
        <f>D90*F90</f>
        <v>300</v>
      </c>
      <c r="H90" s="531"/>
      <c r="I90" s="530"/>
      <c r="J90" s="503">
        <v>1</v>
      </c>
      <c r="K90" s="503"/>
      <c r="L90" s="503"/>
      <c r="M90" s="503"/>
      <c r="N90" s="503"/>
      <c r="O90" s="503"/>
      <c r="P90" s="503">
        <f>IF(J90="","",J90)</f>
        <v>1</v>
      </c>
      <c r="Q90" s="503"/>
      <c r="R90" s="503"/>
      <c r="S90" s="503"/>
      <c r="T90" s="503"/>
      <c r="V90" s="449">
        <f t="shared" si="4"/>
        <v>2</v>
      </c>
      <c r="W90" s="449" t="b">
        <f t="shared" si="5"/>
        <v>1</v>
      </c>
    </row>
    <row r="91" spans="1:44" s="431" customFormat="1">
      <c r="A91" s="482"/>
      <c r="B91" s="482"/>
      <c r="C91" s="540" t="s">
        <v>1780</v>
      </c>
      <c r="D91" s="539">
        <v>2</v>
      </c>
      <c r="E91" s="538" t="s">
        <v>576</v>
      </c>
      <c r="F91" s="537">
        <v>250</v>
      </c>
      <c r="G91" s="532">
        <f>D91*F91</f>
        <v>500</v>
      </c>
      <c r="H91" s="531"/>
      <c r="I91" s="530">
        <v>1</v>
      </c>
      <c r="J91" s="503"/>
      <c r="K91" s="503"/>
      <c r="L91" s="503"/>
      <c r="M91" s="503" t="str">
        <f>IF(J91="","",J91)</f>
        <v/>
      </c>
      <c r="N91" s="503"/>
      <c r="O91" s="503">
        <v>1</v>
      </c>
      <c r="P91" s="503" t="str">
        <f>IF(J91="","",J91)</f>
        <v/>
      </c>
      <c r="Q91" s="503"/>
      <c r="R91" s="503"/>
      <c r="S91" s="503" t="str">
        <f>IF(J91="","",J91)</f>
        <v/>
      </c>
      <c r="T91" s="503"/>
      <c r="V91" s="449"/>
      <c r="W91" s="449"/>
    </row>
    <row r="92" spans="1:44" s="431" customFormat="1">
      <c r="A92" s="522"/>
      <c r="B92" s="482"/>
      <c r="C92" s="536" t="s">
        <v>1779</v>
      </c>
      <c r="D92" s="535">
        <v>6</v>
      </c>
      <c r="E92" s="534" t="s">
        <v>44</v>
      </c>
      <c r="F92" s="533">
        <v>500</v>
      </c>
      <c r="G92" s="532">
        <f>D92*F92</f>
        <v>3000</v>
      </c>
      <c r="H92" s="531"/>
      <c r="I92" s="530"/>
      <c r="J92" s="503">
        <v>3</v>
      </c>
      <c r="K92" s="503"/>
      <c r="L92" s="503"/>
      <c r="M92" s="503"/>
      <c r="N92" s="503"/>
      <c r="O92" s="503"/>
      <c r="P92" s="503">
        <v>3</v>
      </c>
      <c r="Q92" s="503"/>
      <c r="R92" s="503"/>
      <c r="S92" s="503"/>
      <c r="T92" s="503"/>
      <c r="V92" s="449">
        <f t="shared" ref="V92:V99" si="12">SUM(I92:T92)</f>
        <v>6</v>
      </c>
      <c r="W92" s="449" t="b">
        <f t="shared" ref="W92:W99" si="13">V92=D92</f>
        <v>1</v>
      </c>
    </row>
    <row r="93" spans="1:44" s="431" customFormat="1">
      <c r="A93" s="490" t="s">
        <v>1778</v>
      </c>
      <c r="B93" s="490"/>
      <c r="C93" s="484"/>
      <c r="D93" s="489"/>
      <c r="E93" s="488"/>
      <c r="F93" s="487"/>
      <c r="G93" s="487">
        <f>Table131_2341723[[#This Row],[SIZE]]*Table131_2341723[[#This Row],[Unit Price]]</f>
        <v>0</v>
      </c>
      <c r="H93" s="486"/>
      <c r="I93" s="485"/>
      <c r="J93" s="484"/>
      <c r="K93" s="484"/>
      <c r="L93" s="484"/>
      <c r="M93" s="484"/>
      <c r="N93" s="484"/>
      <c r="O93" s="484"/>
      <c r="P93" s="484"/>
      <c r="Q93" s="484"/>
      <c r="R93" s="484"/>
      <c r="S93" s="484"/>
      <c r="T93" s="483"/>
      <c r="V93" s="449">
        <f t="shared" si="12"/>
        <v>0</v>
      </c>
      <c r="W93" s="449" t="b">
        <f t="shared" si="13"/>
        <v>1</v>
      </c>
      <c r="X93" s="529"/>
    </row>
    <row r="94" spans="1:44" s="431" customFormat="1">
      <c r="A94" s="482"/>
      <c r="B94" s="482"/>
      <c r="C94" s="481" t="s">
        <v>1504</v>
      </c>
      <c r="D94" s="528">
        <v>1</v>
      </c>
      <c r="E94" s="527" t="s">
        <v>501</v>
      </c>
      <c r="F94" s="526">
        <v>3000</v>
      </c>
      <c r="G94" s="456">
        <f>D94*F94</f>
        <v>3000</v>
      </c>
      <c r="H94" s="525"/>
      <c r="I94" s="524"/>
      <c r="J94" s="524"/>
      <c r="K94" s="524">
        <v>1</v>
      </c>
      <c r="L94" s="524"/>
      <c r="M94" s="475" t="str">
        <f>IF(J94="","",J94)</f>
        <v/>
      </c>
      <c r="N94" s="475"/>
      <c r="O94" s="475"/>
      <c r="P94" s="475" t="str">
        <f>IF(J94="","",J94)</f>
        <v/>
      </c>
      <c r="Q94" s="475"/>
      <c r="R94" s="475"/>
      <c r="S94" s="475" t="str">
        <f>IF(J94="","",J94)</f>
        <v/>
      </c>
      <c r="T94" s="523"/>
      <c r="V94" s="449">
        <f t="shared" si="12"/>
        <v>1</v>
      </c>
      <c r="W94" s="449" t="b">
        <f t="shared" si="13"/>
        <v>1</v>
      </c>
      <c r="X94" s="501"/>
      <c r="Y94" s="451"/>
      <c r="Z94" s="451"/>
      <c r="AA94" s="451"/>
      <c r="AB94" s="451"/>
      <c r="AC94" s="451"/>
      <c r="AD94" s="451"/>
      <c r="AE94" s="451"/>
      <c r="AF94" s="451"/>
      <c r="AG94" s="451"/>
      <c r="AH94" s="451"/>
      <c r="AI94" s="451"/>
      <c r="AJ94" s="451"/>
      <c r="AK94" s="451"/>
      <c r="AL94" s="451"/>
      <c r="AM94" s="451"/>
      <c r="AN94" s="451"/>
      <c r="AO94" s="451"/>
    </row>
    <row r="95" spans="1:44" s="431" customFormat="1">
      <c r="A95" s="490" t="s">
        <v>1777</v>
      </c>
      <c r="B95" s="490"/>
      <c r="C95" s="484"/>
      <c r="D95" s="489"/>
      <c r="E95" s="488"/>
      <c r="F95" s="487"/>
      <c r="G95" s="487"/>
      <c r="H95" s="486"/>
      <c r="I95" s="485"/>
      <c r="J95" s="484"/>
      <c r="K95" s="484"/>
      <c r="L95" s="484"/>
      <c r="M95" s="484"/>
      <c r="N95" s="484"/>
      <c r="O95" s="484"/>
      <c r="P95" s="484"/>
      <c r="Q95" s="484"/>
      <c r="R95" s="484"/>
      <c r="S95" s="484"/>
      <c r="T95" s="483"/>
      <c r="V95" s="449">
        <f t="shared" si="12"/>
        <v>0</v>
      </c>
      <c r="W95" s="449" t="b">
        <f t="shared" si="13"/>
        <v>1</v>
      </c>
      <c r="X95" s="501"/>
      <c r="Y95" s="451"/>
      <c r="Z95" s="451"/>
      <c r="AA95" s="451"/>
      <c r="AB95" s="451"/>
      <c r="AC95" s="451"/>
      <c r="AD95" s="451"/>
      <c r="AE95" s="451"/>
      <c r="AF95" s="451"/>
      <c r="AG95" s="451"/>
      <c r="AH95" s="451"/>
      <c r="AI95" s="451"/>
      <c r="AJ95" s="451"/>
      <c r="AK95" s="451"/>
      <c r="AL95" s="451"/>
      <c r="AM95" s="451"/>
      <c r="AN95" s="451"/>
      <c r="AO95" s="451"/>
    </row>
    <row r="96" spans="1:44" s="431" customFormat="1">
      <c r="A96" s="522"/>
      <c r="B96" s="482"/>
      <c r="C96" s="511" t="s">
        <v>1776</v>
      </c>
      <c r="D96" s="510">
        <v>4</v>
      </c>
      <c r="E96" s="494" t="s">
        <v>501</v>
      </c>
      <c r="F96" s="508">
        <v>3500</v>
      </c>
      <c r="G96" s="456">
        <f t="shared" ref="G96:G101" si="14">D96*F96</f>
        <v>14000</v>
      </c>
      <c r="H96" s="521"/>
      <c r="I96" s="506"/>
      <c r="J96" s="520">
        <v>1</v>
      </c>
      <c r="K96" s="520"/>
      <c r="L96" s="519"/>
      <c r="M96" s="475"/>
      <c r="N96" s="475"/>
      <c r="O96" s="475"/>
      <c r="P96" s="475">
        <f>IF(J96="","",J96)</f>
        <v>1</v>
      </c>
      <c r="Q96" s="475"/>
      <c r="R96" s="475"/>
      <c r="S96" s="475"/>
      <c r="T96" s="518"/>
      <c r="V96" s="449">
        <f t="shared" si="12"/>
        <v>2</v>
      </c>
      <c r="W96" s="449" t="b">
        <f t="shared" si="13"/>
        <v>0</v>
      </c>
    </row>
    <row r="97" spans="1:24" s="431" customFormat="1">
      <c r="A97" s="482"/>
      <c r="B97" s="482"/>
      <c r="C97" s="511" t="s">
        <v>527</v>
      </c>
      <c r="D97" s="510">
        <v>2</v>
      </c>
      <c r="E97" s="494" t="s">
        <v>501</v>
      </c>
      <c r="F97" s="508">
        <v>5000</v>
      </c>
      <c r="G97" s="456">
        <f t="shared" si="14"/>
        <v>10000</v>
      </c>
      <c r="H97" s="521"/>
      <c r="I97" s="506"/>
      <c r="J97" s="520"/>
      <c r="K97" s="520">
        <v>1</v>
      </c>
      <c r="L97" s="519"/>
      <c r="M97" s="475"/>
      <c r="N97" s="475"/>
      <c r="O97" s="475"/>
      <c r="P97" s="475"/>
      <c r="Q97" s="475">
        <v>1</v>
      </c>
      <c r="R97" s="475"/>
      <c r="S97" s="475"/>
      <c r="T97" s="518"/>
      <c r="V97" s="449">
        <f t="shared" si="12"/>
        <v>2</v>
      </c>
      <c r="W97" s="449" t="b">
        <f t="shared" si="13"/>
        <v>1</v>
      </c>
    </row>
    <row r="98" spans="1:24" s="431" customFormat="1">
      <c r="A98" s="482"/>
      <c r="B98" s="482"/>
      <c r="C98" s="511" t="s">
        <v>1775</v>
      </c>
      <c r="D98" s="510">
        <v>4</v>
      </c>
      <c r="E98" s="494" t="s">
        <v>501</v>
      </c>
      <c r="F98" s="508">
        <v>450</v>
      </c>
      <c r="G98" s="456">
        <f t="shared" si="14"/>
        <v>1800</v>
      </c>
      <c r="H98" s="521"/>
      <c r="I98" s="506"/>
      <c r="J98" s="520"/>
      <c r="K98" s="520">
        <v>2</v>
      </c>
      <c r="L98" s="519"/>
      <c r="M98" s="475"/>
      <c r="N98" s="475"/>
      <c r="O98" s="475"/>
      <c r="P98" s="475"/>
      <c r="Q98" s="475"/>
      <c r="R98" s="475"/>
      <c r="S98" s="475"/>
      <c r="T98" s="518">
        <v>2</v>
      </c>
      <c r="V98" s="449">
        <f t="shared" si="12"/>
        <v>4</v>
      </c>
      <c r="W98" s="449" t="b">
        <f t="shared" si="13"/>
        <v>1</v>
      </c>
    </row>
    <row r="99" spans="1:24" s="431" customFormat="1">
      <c r="A99" s="482"/>
      <c r="B99" s="482"/>
      <c r="C99" s="511" t="s">
        <v>1774</v>
      </c>
      <c r="D99" s="510">
        <v>2</v>
      </c>
      <c r="E99" s="494" t="s">
        <v>501</v>
      </c>
      <c r="F99" s="508">
        <v>3500</v>
      </c>
      <c r="G99" s="456">
        <f t="shared" si="14"/>
        <v>7000</v>
      </c>
      <c r="H99" s="521"/>
      <c r="I99" s="506"/>
      <c r="J99" s="520"/>
      <c r="K99" s="520"/>
      <c r="L99" s="519"/>
      <c r="M99" s="475">
        <v>1</v>
      </c>
      <c r="N99" s="475"/>
      <c r="O99" s="475"/>
      <c r="P99" s="475" t="str">
        <f>IF(J99="","",J99)</f>
        <v/>
      </c>
      <c r="Q99" s="475"/>
      <c r="R99" s="475"/>
      <c r="S99" s="475" t="str">
        <f>IF(J99="","",J99)</f>
        <v/>
      </c>
      <c r="T99" s="518"/>
      <c r="V99" s="449">
        <f t="shared" si="12"/>
        <v>1</v>
      </c>
      <c r="W99" s="449" t="b">
        <f t="shared" si="13"/>
        <v>0</v>
      </c>
    </row>
    <row r="100" spans="1:24" s="431" customFormat="1">
      <c r="A100" s="482"/>
      <c r="B100" s="482"/>
      <c r="C100" s="511" t="s">
        <v>1773</v>
      </c>
      <c r="D100" s="510">
        <v>5</v>
      </c>
      <c r="E100" s="517" t="s">
        <v>1772</v>
      </c>
      <c r="F100" s="508">
        <v>3000</v>
      </c>
      <c r="G100" s="456">
        <f t="shared" si="14"/>
        <v>15000</v>
      </c>
      <c r="H100" s="516"/>
      <c r="I100" s="506">
        <v>5</v>
      </c>
      <c r="J100" s="515"/>
      <c r="K100" s="515"/>
      <c r="L100" s="514"/>
      <c r="M100" s="513" t="str">
        <f>IF(J100="","",J100)</f>
        <v/>
      </c>
      <c r="N100" s="513"/>
      <c r="O100" s="513"/>
      <c r="P100" s="513" t="str">
        <f>IF(J100="","",J100)</f>
        <v/>
      </c>
      <c r="Q100" s="513"/>
      <c r="R100" s="513"/>
      <c r="S100" s="513" t="str">
        <f>IF(J100="","",J100)</f>
        <v/>
      </c>
      <c r="T100" s="512"/>
      <c r="V100" s="449"/>
      <c r="W100" s="449"/>
    </row>
    <row r="101" spans="1:24" s="431" customFormat="1">
      <c r="A101" s="482"/>
      <c r="B101" s="482"/>
      <c r="C101" s="511" t="s">
        <v>1771</v>
      </c>
      <c r="D101" s="510">
        <v>10</v>
      </c>
      <c r="E101" s="509" t="s">
        <v>501</v>
      </c>
      <c r="F101" s="508">
        <v>5000</v>
      </c>
      <c r="G101" s="456">
        <f t="shared" si="14"/>
        <v>50000</v>
      </c>
      <c r="H101" s="507"/>
      <c r="I101" s="506"/>
      <c r="J101" s="505"/>
      <c r="K101" s="505">
        <v>5</v>
      </c>
      <c r="L101" s="504"/>
      <c r="M101" s="503"/>
      <c r="N101" s="503"/>
      <c r="O101" s="503"/>
      <c r="P101" s="503"/>
      <c r="Q101" s="503"/>
      <c r="R101" s="503"/>
      <c r="S101" s="503"/>
      <c r="T101" s="502"/>
      <c r="V101" s="449">
        <f t="shared" ref="V101:V107" si="15">SUM(I101:T101)</f>
        <v>5</v>
      </c>
      <c r="W101" s="449" t="b">
        <f t="shared" ref="W101:W107" si="16">V101=D101</f>
        <v>0</v>
      </c>
    </row>
    <row r="102" spans="1:24" s="451" customFormat="1">
      <c r="A102" s="490" t="s">
        <v>1770</v>
      </c>
      <c r="B102" s="490"/>
      <c r="C102" s="484"/>
      <c r="D102" s="489"/>
      <c r="E102" s="488"/>
      <c r="F102" s="487"/>
      <c r="G102" s="487"/>
      <c r="H102" s="486"/>
      <c r="I102" s="485"/>
      <c r="J102" s="484"/>
      <c r="K102" s="484"/>
      <c r="L102" s="484"/>
      <c r="M102" s="484"/>
      <c r="N102" s="484"/>
      <c r="O102" s="484"/>
      <c r="P102" s="484"/>
      <c r="Q102" s="484"/>
      <c r="R102" s="484"/>
      <c r="S102" s="484"/>
      <c r="T102" s="483"/>
      <c r="V102" s="449">
        <f t="shared" si="15"/>
        <v>0</v>
      </c>
      <c r="W102" s="449" t="b">
        <f t="shared" si="16"/>
        <v>1</v>
      </c>
      <c r="X102" s="501"/>
    </row>
    <row r="103" spans="1:24" s="451" customFormat="1">
      <c r="A103" s="482"/>
      <c r="B103" s="482"/>
      <c r="C103" s="496" t="s">
        <v>596</v>
      </c>
      <c r="D103" s="495">
        <v>3</v>
      </c>
      <c r="E103" s="494" t="s">
        <v>560</v>
      </c>
      <c r="F103" s="500">
        <v>28000</v>
      </c>
      <c r="G103" s="456">
        <f>D103*F103</f>
        <v>84000</v>
      </c>
      <c r="H103" s="499"/>
      <c r="I103" s="491"/>
      <c r="J103" s="498">
        <v>1</v>
      </c>
      <c r="K103" s="475"/>
      <c r="L103" s="475"/>
      <c r="M103" s="475"/>
      <c r="N103" s="475">
        <v>1</v>
      </c>
      <c r="O103" s="475"/>
      <c r="P103" s="475"/>
      <c r="Q103" s="475"/>
      <c r="R103" s="475">
        <v>1</v>
      </c>
      <c r="S103" s="475"/>
      <c r="T103" s="497"/>
      <c r="V103" s="449">
        <f t="shared" si="15"/>
        <v>3</v>
      </c>
      <c r="W103" s="449" t="b">
        <f t="shared" si="16"/>
        <v>1</v>
      </c>
    </row>
    <row r="104" spans="1:24">
      <c r="A104" s="490" t="s">
        <v>1769</v>
      </c>
      <c r="B104" s="490"/>
      <c r="C104" s="484"/>
      <c r="D104" s="489"/>
      <c r="E104" s="488"/>
      <c r="F104" s="487"/>
      <c r="G104" s="487"/>
      <c r="H104" s="486"/>
      <c r="I104" s="485"/>
      <c r="J104" s="484"/>
      <c r="K104" s="484"/>
      <c r="L104" s="484"/>
      <c r="M104" s="484"/>
      <c r="N104" s="484"/>
      <c r="O104" s="484"/>
      <c r="P104" s="484"/>
      <c r="Q104" s="484"/>
      <c r="R104" s="484"/>
      <c r="S104" s="484"/>
      <c r="T104" s="483"/>
      <c r="V104" s="449">
        <f t="shared" si="15"/>
        <v>0</v>
      </c>
      <c r="W104" s="449" t="b">
        <f t="shared" si="16"/>
        <v>1</v>
      </c>
    </row>
    <row r="105" spans="1:24">
      <c r="A105" s="482"/>
      <c r="B105" s="482"/>
      <c r="C105" s="496" t="s">
        <v>1768</v>
      </c>
      <c r="D105" s="495">
        <v>6</v>
      </c>
      <c r="E105" s="494" t="s">
        <v>560</v>
      </c>
      <c r="F105" s="493">
        <v>55000</v>
      </c>
      <c r="G105" s="456">
        <f>D105*F105</f>
        <v>330000</v>
      </c>
      <c r="H105" s="492"/>
      <c r="I105" s="491"/>
      <c r="J105" s="454">
        <v>1</v>
      </c>
      <c r="K105" s="454"/>
      <c r="L105" s="475">
        <v>1</v>
      </c>
      <c r="M105" s="475"/>
      <c r="N105" s="475">
        <v>1</v>
      </c>
      <c r="O105" s="475"/>
      <c r="P105" s="475">
        <v>1</v>
      </c>
      <c r="Q105" s="475"/>
      <c r="R105" s="475">
        <v>1</v>
      </c>
      <c r="S105" s="475"/>
      <c r="T105" s="454">
        <v>1</v>
      </c>
      <c r="V105" s="449">
        <f t="shared" si="15"/>
        <v>6</v>
      </c>
      <c r="W105" s="449" t="b">
        <f t="shared" si="16"/>
        <v>1</v>
      </c>
      <c r="X105" s="425"/>
    </row>
    <row r="106" spans="1:24">
      <c r="A106" s="490" t="s">
        <v>1767</v>
      </c>
      <c r="B106" s="490"/>
      <c r="C106" s="484"/>
      <c r="D106" s="489"/>
      <c r="E106" s="488"/>
      <c r="F106" s="487"/>
      <c r="G106" s="487"/>
      <c r="H106" s="486"/>
      <c r="I106" s="485"/>
      <c r="J106" s="484"/>
      <c r="K106" s="484"/>
      <c r="L106" s="484"/>
      <c r="M106" s="484"/>
      <c r="N106" s="484"/>
      <c r="O106" s="484"/>
      <c r="P106" s="484"/>
      <c r="Q106" s="484"/>
      <c r="R106" s="484"/>
      <c r="S106" s="484"/>
      <c r="T106" s="483"/>
      <c r="V106" s="449">
        <f t="shared" si="15"/>
        <v>0</v>
      </c>
      <c r="W106" s="449" t="b">
        <f t="shared" si="16"/>
        <v>1</v>
      </c>
    </row>
    <row r="107" spans="1:24">
      <c r="A107" s="482"/>
      <c r="B107" s="482"/>
      <c r="C107" s="481" t="s">
        <v>1766</v>
      </c>
      <c r="D107" s="480">
        <v>2</v>
      </c>
      <c r="E107" s="479" t="s">
        <v>501</v>
      </c>
      <c r="F107" s="478">
        <v>45000</v>
      </c>
      <c r="G107" s="456">
        <f>D107*F107</f>
        <v>90000</v>
      </c>
      <c r="H107" s="477"/>
      <c r="I107" s="476"/>
      <c r="J107" s="474"/>
      <c r="K107" s="474">
        <v>2</v>
      </c>
      <c r="L107" s="476"/>
      <c r="M107" s="475" t="str">
        <f>IF(J107="","",J107)</f>
        <v/>
      </c>
      <c r="N107" s="475"/>
      <c r="O107" s="475"/>
      <c r="P107" s="475" t="str">
        <f>IF(J107="","",J107)</f>
        <v/>
      </c>
      <c r="Q107" s="475"/>
      <c r="R107" s="475"/>
      <c r="S107" s="475" t="str">
        <f>IF(J107="","",J107)</f>
        <v/>
      </c>
      <c r="T107" s="474"/>
      <c r="V107" s="449">
        <f t="shared" si="15"/>
        <v>2</v>
      </c>
      <c r="W107" s="449" t="b">
        <f t="shared" si="16"/>
        <v>1</v>
      </c>
      <c r="X107" s="425"/>
    </row>
    <row r="108" spans="1:24" s="462" customFormat="1" ht="11.25" customHeight="1">
      <c r="A108" s="473" t="s">
        <v>1765</v>
      </c>
      <c r="B108" s="473"/>
      <c r="C108" s="472"/>
      <c r="D108" s="471"/>
      <c r="E108" s="470"/>
      <c r="F108" s="469"/>
      <c r="G108" s="468">
        <f>D108*F108</f>
        <v>0</v>
      </c>
      <c r="H108" s="467"/>
      <c r="I108" s="466"/>
      <c r="J108" s="465"/>
      <c r="K108" s="465"/>
      <c r="L108" s="465"/>
      <c r="M108" s="465" t="str">
        <f>IF(J108="","",J108)</f>
        <v/>
      </c>
      <c r="N108" s="465"/>
      <c r="O108" s="465"/>
      <c r="P108" s="465" t="str">
        <f>IF(J108="","",J108)</f>
        <v/>
      </c>
      <c r="Q108" s="465"/>
      <c r="R108" s="465"/>
      <c r="S108" s="465" t="str">
        <f>IF(J108="","",J108)</f>
        <v/>
      </c>
      <c r="T108" s="464"/>
      <c r="V108" s="463"/>
      <c r="W108" s="463"/>
    </row>
    <row r="109" spans="1:24" s="451" customFormat="1" ht="24">
      <c r="A109" s="461"/>
      <c r="B109" s="461"/>
      <c r="C109" s="460" t="s">
        <v>1764</v>
      </c>
      <c r="D109" s="459">
        <v>1</v>
      </c>
      <c r="E109" s="458"/>
      <c r="F109" s="457">
        <v>750000</v>
      </c>
      <c r="G109" s="456">
        <f>D109*F109</f>
        <v>750000</v>
      </c>
      <c r="H109" s="455"/>
      <c r="I109" s="454">
        <v>1</v>
      </c>
      <c r="J109" s="453"/>
      <c r="K109" s="453"/>
      <c r="L109" s="453"/>
      <c r="M109" s="453" t="str">
        <f>IF(J109="","",J109)</f>
        <v/>
      </c>
      <c r="N109" s="453"/>
      <c r="O109" s="453"/>
      <c r="P109" s="453" t="str">
        <f>IF(J109="","",J109)</f>
        <v/>
      </c>
      <c r="Q109" s="453"/>
      <c r="R109" s="453"/>
      <c r="S109" s="453" t="str">
        <f>IF(J109="","",J109)</f>
        <v/>
      </c>
      <c r="T109" s="453"/>
      <c r="V109" s="449"/>
      <c r="W109" s="449"/>
      <c r="X109" s="452"/>
    </row>
    <row r="110" spans="1:24" ht="12.75" thickBot="1">
      <c r="A110" s="433"/>
      <c r="B110" s="433"/>
      <c r="G110" s="450"/>
      <c r="V110" s="449">
        <f>SUM(I110:T110)</f>
        <v>0</v>
      </c>
      <c r="W110" s="449" t="b">
        <f>V110=D110</f>
        <v>1</v>
      </c>
    </row>
    <row r="111" spans="1:24" ht="15.75" thickTop="1">
      <c r="A111" s="448" t="s">
        <v>1691</v>
      </c>
      <c r="B111" s="448"/>
      <c r="D111" s="2616">
        <f>SUM(G14:G109)</f>
        <v>1911015.86</v>
      </c>
      <c r="E111" s="2617"/>
      <c r="F111" s="2617"/>
      <c r="G111" s="2617"/>
    </row>
    <row r="112" spans="1:24">
      <c r="A112" s="447" t="s">
        <v>1692</v>
      </c>
      <c r="B112" s="447"/>
      <c r="C112" s="446"/>
      <c r="D112" s="2618">
        <f>PRODUCT(D111,0.1)</f>
        <v>191101.58600000001</v>
      </c>
      <c r="E112" s="2619"/>
      <c r="F112" s="2619"/>
      <c r="G112" s="2620"/>
      <c r="I112" s="2621"/>
      <c r="J112" s="2621"/>
      <c r="K112" s="2621"/>
      <c r="L112" s="2621"/>
      <c r="M112" s="445"/>
      <c r="N112" s="445"/>
      <c r="O112" s="432"/>
    </row>
    <row r="113" spans="1:20">
      <c r="A113" s="444" t="s">
        <v>1693</v>
      </c>
      <c r="B113" s="444"/>
      <c r="C113" s="443"/>
      <c r="D113" s="2610">
        <f>PRODUCT(D111,0.1)</f>
        <v>191101.58600000001</v>
      </c>
      <c r="E113" s="2611"/>
      <c r="F113" s="2611"/>
      <c r="G113" s="2612"/>
      <c r="K113" s="2601"/>
      <c r="L113" s="2601"/>
      <c r="M113" s="2601"/>
      <c r="N113" s="2601"/>
    </row>
    <row r="114" spans="1:20">
      <c r="A114" s="444" t="s">
        <v>1694</v>
      </c>
      <c r="B114" s="444"/>
      <c r="C114" s="443"/>
      <c r="D114" s="2610">
        <f>SUM(D111:G113)</f>
        <v>2293219.0320000001</v>
      </c>
      <c r="E114" s="2611"/>
      <c r="F114" s="2611"/>
      <c r="G114" s="2612"/>
      <c r="K114" s="2601"/>
      <c r="L114" s="2601"/>
      <c r="M114" s="2601"/>
      <c r="N114" s="2601"/>
    </row>
    <row r="115" spans="1:20">
      <c r="A115" s="433"/>
      <c r="B115" s="433"/>
      <c r="D115" s="429"/>
      <c r="E115" s="442"/>
      <c r="K115" s="2601"/>
      <c r="L115" s="2601"/>
      <c r="M115" s="2601"/>
      <c r="N115" s="2601"/>
      <c r="P115" s="184"/>
    </row>
    <row r="116" spans="1:20">
      <c r="A116" s="441" t="s">
        <v>1763</v>
      </c>
      <c r="B116" s="441"/>
      <c r="P116" s="440"/>
      <c r="Q116" s="184"/>
    </row>
    <row r="118" spans="1:20">
      <c r="A118" s="431" t="s">
        <v>1696</v>
      </c>
      <c r="D118" s="431" t="s">
        <v>1697</v>
      </c>
      <c r="E118" s="431"/>
      <c r="F118" s="439"/>
      <c r="G118" s="438"/>
      <c r="H118" s="425"/>
      <c r="M118" s="431" t="s">
        <v>1698</v>
      </c>
      <c r="N118" s="431"/>
    </row>
    <row r="119" spans="1:20">
      <c r="D119" s="425"/>
      <c r="F119" s="437"/>
      <c r="G119" s="437"/>
      <c r="H119" s="436"/>
      <c r="I119" s="436"/>
      <c r="J119" s="436"/>
      <c r="K119" s="436"/>
    </row>
    <row r="120" spans="1:20">
      <c r="C120" s="435" t="s">
        <v>1762</v>
      </c>
      <c r="D120" s="425"/>
      <c r="E120" s="434"/>
      <c r="F120" s="2602" t="s">
        <v>1761</v>
      </c>
      <c r="G120" s="2603"/>
      <c r="H120" s="2604"/>
      <c r="I120" s="2605"/>
      <c r="J120" s="2605"/>
      <c r="K120" s="2605"/>
      <c r="L120" s="434"/>
      <c r="M120" s="434"/>
      <c r="N120" s="434"/>
      <c r="P120" s="2606" t="s">
        <v>1699</v>
      </c>
      <c r="Q120" s="2606"/>
      <c r="R120" s="2606"/>
      <c r="S120" s="2606"/>
      <c r="T120" s="2606"/>
    </row>
    <row r="121" spans="1:20">
      <c r="A121" s="433"/>
      <c r="B121" s="433"/>
      <c r="C121" s="432" t="s">
        <v>1760</v>
      </c>
      <c r="D121" s="425"/>
      <c r="F121" s="2607" t="s">
        <v>1759</v>
      </c>
      <c r="G121" s="2607"/>
      <c r="H121" s="2608"/>
      <c r="I121" s="2609"/>
      <c r="J121" s="2609"/>
      <c r="K121" s="2609"/>
      <c r="L121" s="432"/>
      <c r="P121" s="2608" t="s">
        <v>1700</v>
      </c>
      <c r="Q121" s="2608"/>
      <c r="R121" s="2608"/>
      <c r="S121" s="2608"/>
      <c r="T121" s="2608"/>
    </row>
  </sheetData>
  <mergeCells count="28">
    <mergeCell ref="A1:T1"/>
    <mergeCell ref="A2:T2"/>
    <mergeCell ref="A3:T3"/>
    <mergeCell ref="A4:T4"/>
    <mergeCell ref="A6:T6"/>
    <mergeCell ref="A12:A13"/>
    <mergeCell ref="C12:C13"/>
    <mergeCell ref="E12:E13"/>
    <mergeCell ref="F12:F13"/>
    <mergeCell ref="G12:G13"/>
    <mergeCell ref="H12:H13"/>
    <mergeCell ref="I12:T12"/>
    <mergeCell ref="D111:G111"/>
    <mergeCell ref="D112:G112"/>
    <mergeCell ref="I112:J112"/>
    <mergeCell ref="K112:L112"/>
    <mergeCell ref="D113:G113"/>
    <mergeCell ref="K113:L113"/>
    <mergeCell ref="M113:N113"/>
    <mergeCell ref="D114:G114"/>
    <mergeCell ref="K114:L114"/>
    <mergeCell ref="M114:N114"/>
    <mergeCell ref="K115:L115"/>
    <mergeCell ref="M115:N115"/>
    <mergeCell ref="F120:K120"/>
    <mergeCell ref="P120:T120"/>
    <mergeCell ref="F121:K121"/>
    <mergeCell ref="P121:T121"/>
  </mergeCells>
  <conditionalFormatting sqref="C23:C24">
    <cfRule type="expression" dxfId="61" priority="1">
      <formula>$A23="Strategic"</formula>
    </cfRule>
    <cfRule type="expression" dxfId="60" priority="2">
      <formula>$A23="Core"</formula>
    </cfRule>
    <cfRule type="expression" dxfId="59" priority="3">
      <formula>$A23="Support"</formula>
    </cfRule>
  </conditionalFormatting>
  <dataValidations count="1">
    <dataValidation type="custom" allowBlank="1" showErrorMessage="1" sqref="I90:I92 T107:T109 K70:L70 J68:L69 T68:T71 J71:L71 I103 I105:L105 T105 I107:L109" xr:uid="{00000000-0002-0000-0500-000000000000}">
      <formula1>ISBLANK(#REF!)=FALSE</formula1>
    </dataValidation>
  </dataValidations>
  <printOptions horizontalCentered="1"/>
  <pageMargins left="0.25" right="0.25" top="0.75" bottom="0.75" header="0.3" footer="0.3"/>
  <pageSetup paperSize="9" scale="87" orientation="landscape" r:id="rId1"/>
  <headerFooter>
    <oddFooter>&amp;LPROJECT PROCUREMENT MANAGEMENT PLAN 2023&amp;CBilling and Claims Section
&amp;RPage &amp;P of &amp;N</oddFooter>
  </headerFooter>
  <rowBreaks count="2" manualBreakCount="2">
    <brk id="53" max="19" man="1"/>
    <brk id="87" max="19" man="1"/>
  </rowBreaks>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3">
    <tabColor theme="6" tint="-0.499984740745262"/>
  </sheetPr>
  <dimension ref="A1:AR118"/>
  <sheetViews>
    <sheetView showGridLines="0" topLeftCell="A82" zoomScale="133" zoomScaleNormal="177" workbookViewId="0">
      <selection activeCell="F98" sqref="F98"/>
    </sheetView>
  </sheetViews>
  <sheetFormatPr defaultColWidth="8.28515625" defaultRowHeight="12"/>
  <cols>
    <col min="1" max="1" width="6.42578125" style="431" customWidth="1"/>
    <col min="2" max="2" width="10.7109375" style="431" hidden="1" customWidth="1"/>
    <col min="3" max="3" width="37.7109375" style="425" customWidth="1"/>
    <col min="4" max="4" width="8" style="430" customWidth="1"/>
    <col min="5" max="5" width="11.42578125" style="425" customWidth="1"/>
    <col min="6" max="6" width="13.42578125" style="677" customWidth="1"/>
    <col min="7" max="7" width="12.28515625" style="676" customWidth="1"/>
    <col min="8" max="8" width="7.28515625" style="427" customWidth="1"/>
    <col min="9" max="10" width="5.140625" style="425" customWidth="1"/>
    <col min="11" max="12" width="5.42578125" style="425" customWidth="1"/>
    <col min="13" max="13" width="5" style="425" customWidth="1"/>
    <col min="14" max="14" width="5.42578125" style="425" customWidth="1"/>
    <col min="15" max="15" width="5.140625" style="425" customWidth="1"/>
    <col min="16" max="16" width="6.85546875" style="425" customWidth="1"/>
    <col min="17" max="17" width="4.85546875" style="425" customWidth="1"/>
    <col min="18" max="18" width="5.85546875" style="425" customWidth="1"/>
    <col min="19" max="19" width="5.140625" style="425" customWidth="1"/>
    <col min="20" max="20" width="4.42578125" style="425" customWidth="1"/>
    <col min="21" max="23" width="8.28515625" style="425"/>
    <col min="24" max="24" width="54.7109375" style="426" customWidth="1"/>
    <col min="25" max="16384" width="8.28515625" style="425"/>
  </cols>
  <sheetData>
    <row r="1" spans="1:24">
      <c r="A1" s="2608" t="s">
        <v>0</v>
      </c>
      <c r="B1" s="2608"/>
      <c r="C1" s="2608"/>
      <c r="D1" s="2608"/>
      <c r="E1" s="2608"/>
      <c r="F1" s="2608"/>
      <c r="G1" s="2608"/>
      <c r="H1" s="2608"/>
      <c r="I1" s="2608"/>
      <c r="J1" s="2608"/>
      <c r="K1" s="2608"/>
      <c r="L1" s="2608"/>
      <c r="M1" s="2608"/>
      <c r="N1" s="2608"/>
      <c r="O1" s="2608"/>
      <c r="P1" s="2608"/>
      <c r="Q1" s="2608"/>
      <c r="R1" s="2608"/>
      <c r="S1" s="2608"/>
      <c r="T1" s="2608"/>
    </row>
    <row r="2" spans="1:24">
      <c r="A2" s="2608" t="s">
        <v>1656</v>
      </c>
      <c r="B2" s="2608"/>
      <c r="C2" s="2608"/>
      <c r="D2" s="2608"/>
      <c r="E2" s="2608"/>
      <c r="F2" s="2608"/>
      <c r="G2" s="2608"/>
      <c r="H2" s="2608"/>
      <c r="I2" s="2608"/>
      <c r="J2" s="2608"/>
      <c r="K2" s="2608"/>
      <c r="L2" s="2608"/>
      <c r="M2" s="2608"/>
      <c r="N2" s="2608"/>
      <c r="O2" s="2608"/>
      <c r="P2" s="2608"/>
      <c r="Q2" s="2608"/>
      <c r="R2" s="2608"/>
      <c r="S2" s="2608"/>
      <c r="T2" s="2608"/>
    </row>
    <row r="3" spans="1:24" ht="18" customHeight="1">
      <c r="A3" s="2628" t="s">
        <v>2</v>
      </c>
      <c r="B3" s="2628"/>
      <c r="C3" s="2628"/>
      <c r="D3" s="2628"/>
      <c r="E3" s="2628"/>
      <c r="F3" s="2628"/>
      <c r="G3" s="2628"/>
      <c r="H3" s="2628"/>
      <c r="I3" s="2628"/>
      <c r="J3" s="2628"/>
      <c r="K3" s="2628"/>
      <c r="L3" s="2628"/>
      <c r="M3" s="2628"/>
      <c r="N3" s="2628"/>
      <c r="O3" s="2628"/>
      <c r="P3" s="2628"/>
      <c r="Q3" s="2628"/>
      <c r="R3" s="2628"/>
      <c r="S3" s="2628"/>
      <c r="T3" s="2628"/>
    </row>
    <row r="4" spans="1:24" ht="3" customHeight="1">
      <c r="A4" s="2608"/>
      <c r="B4" s="2608"/>
      <c r="C4" s="2608"/>
      <c r="D4" s="2608"/>
      <c r="E4" s="2608"/>
      <c r="F4" s="2608"/>
      <c r="G4" s="2608"/>
      <c r="H4" s="2608"/>
      <c r="I4" s="2608"/>
      <c r="J4" s="2608"/>
      <c r="K4" s="2608"/>
      <c r="L4" s="2608"/>
      <c r="M4" s="2608"/>
      <c r="N4" s="2608"/>
      <c r="O4" s="2608"/>
      <c r="P4" s="2608"/>
      <c r="Q4" s="2608"/>
      <c r="R4" s="2608"/>
      <c r="S4" s="2608"/>
      <c r="T4" s="2608"/>
    </row>
    <row r="5" spans="1:24" ht="6" customHeight="1">
      <c r="A5" s="674"/>
      <c r="B5" s="674"/>
      <c r="D5" s="425"/>
      <c r="F5" s="438"/>
    </row>
    <row r="6" spans="1:24">
      <c r="A6" s="2628" t="s">
        <v>1861</v>
      </c>
      <c r="B6" s="2628"/>
      <c r="C6" s="2628"/>
      <c r="D6" s="2628"/>
      <c r="E6" s="2628"/>
      <c r="F6" s="2628"/>
      <c r="G6" s="2628"/>
      <c r="H6" s="2628"/>
      <c r="I6" s="2628"/>
      <c r="J6" s="2628"/>
      <c r="K6" s="2628"/>
      <c r="L6" s="2628"/>
      <c r="M6" s="2628"/>
      <c r="N6" s="2628"/>
      <c r="O6" s="2628"/>
      <c r="P6" s="2628"/>
      <c r="Q6" s="2628"/>
      <c r="R6" s="2628"/>
      <c r="S6" s="2628"/>
      <c r="T6" s="2628"/>
    </row>
    <row r="7" spans="1:24">
      <c r="A7" s="674"/>
      <c r="B7" s="674"/>
    </row>
    <row r="8" spans="1:24">
      <c r="A8" s="674" t="s">
        <v>1858</v>
      </c>
      <c r="B8" s="674"/>
    </row>
    <row r="9" spans="1:24" ht="4.5" customHeight="1">
      <c r="A9" s="674"/>
      <c r="B9" s="674"/>
    </row>
    <row r="10" spans="1:24">
      <c r="A10" s="675" t="s">
        <v>1857</v>
      </c>
      <c r="B10" s="675"/>
    </row>
    <row r="11" spans="1:24" ht="12.75" thickBot="1">
      <c r="A11" s="674" t="s">
        <v>1660</v>
      </c>
      <c r="B11" s="674"/>
    </row>
    <row r="12" spans="1:24">
      <c r="A12" s="2622" t="s">
        <v>7</v>
      </c>
      <c r="B12" s="673"/>
      <c r="C12" s="2613" t="s">
        <v>1661</v>
      </c>
      <c r="D12" s="672" t="s">
        <v>1662</v>
      </c>
      <c r="E12" s="2613" t="s">
        <v>1663</v>
      </c>
      <c r="F12" s="2640" t="s">
        <v>1664</v>
      </c>
      <c r="G12" s="2642" t="s">
        <v>1665</v>
      </c>
      <c r="H12" s="2613" t="s">
        <v>1666</v>
      </c>
      <c r="I12" s="2613" t="s">
        <v>1667</v>
      </c>
      <c r="J12" s="2613"/>
      <c r="K12" s="2613"/>
      <c r="L12" s="2613"/>
      <c r="M12" s="2613"/>
      <c r="N12" s="2613"/>
      <c r="O12" s="2613"/>
      <c r="P12" s="2613"/>
      <c r="Q12" s="2613"/>
      <c r="R12" s="2613"/>
      <c r="S12" s="2613"/>
      <c r="T12" s="2615"/>
    </row>
    <row r="13" spans="1:24" ht="12.75" thickBot="1">
      <c r="A13" s="2623"/>
      <c r="B13" s="671"/>
      <c r="C13" s="2614"/>
      <c r="D13" s="670" t="s">
        <v>1668</v>
      </c>
      <c r="E13" s="2614"/>
      <c r="F13" s="2641"/>
      <c r="G13" s="2643"/>
      <c r="H13" s="2614"/>
      <c r="I13" s="669" t="s">
        <v>1669</v>
      </c>
      <c r="J13" s="669" t="s">
        <v>1670</v>
      </c>
      <c r="K13" s="669" t="s">
        <v>1671</v>
      </c>
      <c r="L13" s="669" t="s">
        <v>1672</v>
      </c>
      <c r="M13" s="669" t="s">
        <v>1673</v>
      </c>
      <c r="N13" s="669" t="s">
        <v>1674</v>
      </c>
      <c r="O13" s="669" t="s">
        <v>1675</v>
      </c>
      <c r="P13" s="669" t="s">
        <v>1676</v>
      </c>
      <c r="Q13" s="669" t="s">
        <v>1677</v>
      </c>
      <c r="R13" s="669" t="s">
        <v>1678</v>
      </c>
      <c r="S13" s="669" t="s">
        <v>1679</v>
      </c>
      <c r="T13" s="668" t="s">
        <v>1680</v>
      </c>
    </row>
    <row r="14" spans="1:24" s="659" customFormat="1" ht="10.5" customHeight="1" thickBot="1">
      <c r="A14" s="667" t="s">
        <v>7</v>
      </c>
      <c r="B14" s="667" t="s">
        <v>30</v>
      </c>
      <c r="C14" s="663" t="s">
        <v>1661</v>
      </c>
      <c r="D14" s="666" t="s">
        <v>1668</v>
      </c>
      <c r="E14" s="663" t="s">
        <v>1663</v>
      </c>
      <c r="F14" s="745" t="s">
        <v>1664</v>
      </c>
      <c r="G14" s="744" t="s">
        <v>1665</v>
      </c>
      <c r="H14" s="663" t="s">
        <v>1666</v>
      </c>
      <c r="I14" s="662" t="s">
        <v>1669</v>
      </c>
      <c r="J14" s="662" t="s">
        <v>1670</v>
      </c>
      <c r="K14" s="662" t="s">
        <v>1671</v>
      </c>
      <c r="L14" s="662" t="s">
        <v>1672</v>
      </c>
      <c r="M14" s="662" t="s">
        <v>1673</v>
      </c>
      <c r="N14" s="662" t="s">
        <v>1674</v>
      </c>
      <c r="O14" s="662" t="s">
        <v>1675</v>
      </c>
      <c r="P14" s="662" t="s">
        <v>1676</v>
      </c>
      <c r="Q14" s="662" t="s">
        <v>1677</v>
      </c>
      <c r="R14" s="662" t="s">
        <v>1678</v>
      </c>
      <c r="S14" s="662" t="s">
        <v>1679</v>
      </c>
      <c r="T14" s="661" t="s">
        <v>1680</v>
      </c>
      <c r="X14" s="660"/>
    </row>
    <row r="15" spans="1:24" s="451" customFormat="1">
      <c r="A15" s="490" t="s">
        <v>1856</v>
      </c>
      <c r="B15" s="490"/>
      <c r="C15" s="484"/>
      <c r="D15" s="693"/>
      <c r="E15" s="692"/>
      <c r="F15" s="691"/>
      <c r="G15" s="691">
        <f>Table131_2341728[[#This Row],[SIZE]]*Table131_2341728[[#This Row],[Unit Price]]</f>
        <v>0</v>
      </c>
      <c r="H15" s="486"/>
      <c r="I15" s="485"/>
      <c r="J15" s="484"/>
      <c r="K15" s="484"/>
      <c r="L15" s="484"/>
      <c r="M15" s="484"/>
      <c r="N15" s="484"/>
      <c r="O15" s="484"/>
      <c r="P15" s="484"/>
      <c r="Q15" s="484"/>
      <c r="R15" s="484"/>
      <c r="S15" s="484"/>
      <c r="T15" s="483"/>
      <c r="V15" s="449">
        <f>SUM(I15:T15)</f>
        <v>0</v>
      </c>
      <c r="W15" s="449" t="b">
        <f>V15=D15</f>
        <v>1</v>
      </c>
      <c r="X15" s="501"/>
    </row>
    <row r="16" spans="1:24" s="451" customFormat="1">
      <c r="A16" s="658"/>
      <c r="B16" s="482"/>
      <c r="C16" s="550" t="s">
        <v>1855</v>
      </c>
      <c r="D16" s="709"/>
      <c r="E16" s="743"/>
      <c r="F16" s="705">
        <v>0</v>
      </c>
      <c r="G16" s="680">
        <v>0</v>
      </c>
      <c r="H16" s="499"/>
      <c r="I16" s="553"/>
      <c r="J16" s="475"/>
      <c r="K16" s="475"/>
      <c r="L16" s="475"/>
      <c r="M16" s="475"/>
      <c r="N16" s="475"/>
      <c r="O16" s="475"/>
      <c r="P16" s="475"/>
      <c r="Q16" s="475"/>
      <c r="R16" s="475"/>
      <c r="S16" s="475"/>
      <c r="T16" s="475"/>
      <c r="V16" s="449">
        <f>SUM(I16:T16)</f>
        <v>0</v>
      </c>
      <c r="W16" s="449" t="b">
        <f>V16=D16</f>
        <v>1</v>
      </c>
      <c r="X16" s="501"/>
    </row>
    <row r="17" spans="1:44" s="451" customFormat="1">
      <c r="A17" s="473" t="s">
        <v>1854</v>
      </c>
      <c r="B17" s="473"/>
      <c r="C17" s="472"/>
      <c r="D17" s="739"/>
      <c r="E17" s="738"/>
      <c r="F17" s="737"/>
      <c r="G17" s="737">
        <f>Table131_2341728[[#This Row],[SIZE]]*Table131_2341728[[#This Row],[Unit Price]]</f>
        <v>0</v>
      </c>
      <c r="H17" s="629"/>
      <c r="I17" s="628"/>
      <c r="J17" s="472"/>
      <c r="K17" s="472"/>
      <c r="L17" s="472"/>
      <c r="M17" s="472"/>
      <c r="N17" s="472"/>
      <c r="O17" s="472"/>
      <c r="P17" s="472"/>
      <c r="Q17" s="472"/>
      <c r="R17" s="472"/>
      <c r="S17" s="472"/>
      <c r="T17" s="627"/>
      <c r="V17" s="449">
        <f>SUM(I17:T17)</f>
        <v>0</v>
      </c>
      <c r="W17" s="449" t="b">
        <f>V17=D17</f>
        <v>1</v>
      </c>
      <c r="X17" s="626"/>
    </row>
    <row r="18" spans="1:44" s="618" customFormat="1">
      <c r="A18" s="624"/>
      <c r="B18" s="624"/>
      <c r="C18" s="511" t="s">
        <v>1757</v>
      </c>
      <c r="D18" s="704">
        <v>13</v>
      </c>
      <c r="E18" s="731" t="s">
        <v>1846</v>
      </c>
      <c r="F18" s="702">
        <v>9000</v>
      </c>
      <c r="G18" s="736">
        <f>D18*F18</f>
        <v>117000</v>
      </c>
      <c r="H18" s="531"/>
      <c r="I18" s="530">
        <v>3</v>
      </c>
      <c r="J18" s="503">
        <v>3</v>
      </c>
      <c r="K18" s="503">
        <v>3</v>
      </c>
      <c r="L18" s="503">
        <v>4</v>
      </c>
      <c r="M18" s="503"/>
      <c r="N18" s="503"/>
      <c r="O18" s="503"/>
      <c r="P18" s="503"/>
      <c r="Q18" s="503"/>
      <c r="R18" s="503"/>
      <c r="S18" s="503"/>
      <c r="T18" s="503"/>
      <c r="U18" s="655"/>
      <c r="V18" s="619"/>
      <c r="W18" s="619"/>
      <c r="X18" s="654"/>
    </row>
    <row r="19" spans="1:44" s="618" customFormat="1">
      <c r="A19" s="622"/>
      <c r="B19" s="622"/>
      <c r="C19" s="511" t="s">
        <v>1758</v>
      </c>
      <c r="D19" s="704">
        <v>6</v>
      </c>
      <c r="E19" s="731" t="s">
        <v>1846</v>
      </c>
      <c r="F19" s="702">
        <v>7500</v>
      </c>
      <c r="G19" s="736">
        <f>D19*F19</f>
        <v>45000</v>
      </c>
      <c r="H19" s="620"/>
      <c r="I19" s="656"/>
      <c r="J19" s="633"/>
      <c r="K19" s="633"/>
      <c r="L19" s="633"/>
      <c r="M19" s="503">
        <v>2</v>
      </c>
      <c r="N19" s="503">
        <v>2</v>
      </c>
      <c r="O19" s="503">
        <v>2</v>
      </c>
      <c r="P19" s="633" t="str">
        <f>IF(J19="","",J19)</f>
        <v/>
      </c>
      <c r="Q19" s="633"/>
      <c r="R19" s="633"/>
      <c r="S19" s="633" t="str">
        <f>IF(J19="","",J19)</f>
        <v/>
      </c>
      <c r="T19" s="633"/>
      <c r="U19" s="655"/>
      <c r="V19" s="619"/>
      <c r="W19" s="619"/>
      <c r="X19" s="654"/>
    </row>
    <row r="20" spans="1:44" s="462" customFormat="1" ht="11.25" customHeight="1">
      <c r="A20" s="653" t="s">
        <v>1849</v>
      </c>
      <c r="B20" s="653"/>
      <c r="C20" s="647"/>
      <c r="D20" s="742"/>
      <c r="E20" s="741"/>
      <c r="F20" s="740"/>
      <c r="G20" s="740">
        <f>D20*F20</f>
        <v>0</v>
      </c>
      <c r="H20" s="649"/>
      <c r="I20" s="648"/>
      <c r="J20" s="647"/>
      <c r="K20" s="647"/>
      <c r="L20" s="647"/>
      <c r="M20" s="647" t="str">
        <f>IF(J20="","",J20)</f>
        <v/>
      </c>
      <c r="N20" s="647"/>
      <c r="O20" s="647"/>
      <c r="P20" s="647" t="str">
        <f>IF(J20="","",J20)</f>
        <v/>
      </c>
      <c r="Q20" s="647"/>
      <c r="R20" s="647"/>
      <c r="S20" s="647" t="str">
        <f>IF(J20="","",J20)</f>
        <v/>
      </c>
      <c r="T20" s="646"/>
      <c r="U20" s="645"/>
      <c r="V20" s="463"/>
      <c r="W20" s="463"/>
    </row>
    <row r="21" spans="1:44" s="451" customFormat="1">
      <c r="A21" s="622"/>
      <c r="B21" s="622"/>
      <c r="C21" s="511" t="s">
        <v>1860</v>
      </c>
      <c r="D21" s="704">
        <v>2</v>
      </c>
      <c r="E21" s="731" t="s">
        <v>1846</v>
      </c>
      <c r="F21" s="702">
        <v>244800</v>
      </c>
      <c r="G21" s="721">
        <f>D21*F21</f>
        <v>489600</v>
      </c>
      <c r="H21" s="620"/>
      <c r="I21" s="575">
        <v>2</v>
      </c>
      <c r="J21" s="633"/>
      <c r="K21" s="633"/>
      <c r="L21" s="633"/>
      <c r="M21" s="633" t="str">
        <f>IF(J21="","",J21)</f>
        <v/>
      </c>
      <c r="N21" s="633"/>
      <c r="O21" s="633"/>
      <c r="P21" s="633" t="str">
        <f>IF(J21="","",J21)</f>
        <v/>
      </c>
      <c r="Q21" s="633"/>
      <c r="R21" s="633"/>
      <c r="S21" s="633" t="str">
        <f>IF(J21="","",J21)</f>
        <v/>
      </c>
      <c r="T21" s="633"/>
      <c r="V21" s="449"/>
      <c r="W21" s="449"/>
      <c r="X21" s="452"/>
    </row>
    <row r="22" spans="1:44" s="451" customFormat="1">
      <c r="A22" s="473" t="s">
        <v>1845</v>
      </c>
      <c r="B22" s="473"/>
      <c r="C22" s="472"/>
      <c r="D22" s="739"/>
      <c r="E22" s="738"/>
      <c r="F22" s="737"/>
      <c r="G22" s="737">
        <f>Table131_2341728[[#This Row],[SIZE]]*Table131_2341728[[#This Row],[Unit Price]]</f>
        <v>0</v>
      </c>
      <c r="H22" s="629"/>
      <c r="I22" s="628"/>
      <c r="J22" s="472"/>
      <c r="K22" s="472"/>
      <c r="L22" s="472"/>
      <c r="M22" s="472"/>
      <c r="N22" s="472"/>
      <c r="O22" s="472"/>
      <c r="P22" s="472"/>
      <c r="Q22" s="472"/>
      <c r="R22" s="472"/>
      <c r="S22" s="472"/>
      <c r="T22" s="627"/>
      <c r="V22" s="449">
        <f>SUM(I22:T22)</f>
        <v>0</v>
      </c>
      <c r="W22" s="449" t="b">
        <f>V22=D22</f>
        <v>1</v>
      </c>
      <c r="X22" s="626"/>
    </row>
    <row r="23" spans="1:44" s="618" customFormat="1">
      <c r="A23" s="625"/>
      <c r="B23" s="624"/>
      <c r="C23" s="511" t="s">
        <v>1844</v>
      </c>
      <c r="D23" s="704">
        <v>24</v>
      </c>
      <c r="E23" s="731" t="s">
        <v>1553</v>
      </c>
      <c r="F23" s="702">
        <v>150</v>
      </c>
      <c r="G23" s="736">
        <f>D23*F23</f>
        <v>3600</v>
      </c>
      <c r="H23" s="531"/>
      <c r="I23" s="530"/>
      <c r="J23" s="503">
        <v>6</v>
      </c>
      <c r="K23" s="503"/>
      <c r="L23" s="503"/>
      <c r="M23" s="503">
        <f>IF(J23="","",J23)</f>
        <v>6</v>
      </c>
      <c r="N23" s="503"/>
      <c r="O23" s="503"/>
      <c r="P23" s="503">
        <f>IF(J23="","",J23)</f>
        <v>6</v>
      </c>
      <c r="Q23" s="503"/>
      <c r="R23" s="503"/>
      <c r="S23" s="503">
        <f>IF(J23="","",J23)</f>
        <v>6</v>
      </c>
      <c r="T23" s="602"/>
      <c r="V23" s="619">
        <f>SUM(I23:T23)</f>
        <v>24</v>
      </c>
      <c r="W23" s="619" t="b">
        <f>V23=D23</f>
        <v>1</v>
      </c>
      <c r="X23" s="501" t="s">
        <v>1843</v>
      </c>
    </row>
    <row r="24" spans="1:44" s="618" customFormat="1">
      <c r="A24" s="623"/>
      <c r="B24" s="622"/>
      <c r="C24" s="511" t="s">
        <v>1842</v>
      </c>
      <c r="D24" s="704">
        <v>12</v>
      </c>
      <c r="E24" s="731" t="s">
        <v>1553</v>
      </c>
      <c r="F24" s="702">
        <v>300</v>
      </c>
      <c r="G24" s="736">
        <f>D24*F24</f>
        <v>3600</v>
      </c>
      <c r="H24" s="620"/>
      <c r="I24" s="503">
        <v>1</v>
      </c>
      <c r="J24" s="503">
        <v>1</v>
      </c>
      <c r="K24" s="503">
        <v>1</v>
      </c>
      <c r="L24" s="503">
        <v>1</v>
      </c>
      <c r="M24" s="503">
        <v>1</v>
      </c>
      <c r="N24" s="503">
        <v>1</v>
      </c>
      <c r="O24" s="503">
        <v>1</v>
      </c>
      <c r="P24" s="503">
        <v>1</v>
      </c>
      <c r="Q24" s="503">
        <v>1</v>
      </c>
      <c r="R24" s="503">
        <v>1</v>
      </c>
      <c r="S24" s="503">
        <v>1</v>
      </c>
      <c r="T24" s="503">
        <v>1</v>
      </c>
      <c r="V24" s="619"/>
      <c r="W24" s="619"/>
    </row>
    <row r="25" spans="1:44" s="608" customFormat="1">
      <c r="A25" s="617" t="s">
        <v>1841</v>
      </c>
      <c r="B25" s="617"/>
      <c r="C25" s="611"/>
      <c r="D25" s="735"/>
      <c r="E25" s="734"/>
      <c r="F25" s="733"/>
      <c r="G25" s="733">
        <f>Table131_2341728[[#This Row],[SIZE]]*Table131_2341728[[#This Row],[Unit Price]]</f>
        <v>0</v>
      </c>
      <c r="H25" s="613"/>
      <c r="I25" s="612"/>
      <c r="J25" s="611"/>
      <c r="K25" s="611"/>
      <c r="L25" s="611"/>
      <c r="M25" s="611"/>
      <c r="N25" s="611"/>
      <c r="O25" s="611"/>
      <c r="P25" s="611"/>
      <c r="Q25" s="611"/>
      <c r="R25" s="611"/>
      <c r="S25" s="611"/>
      <c r="T25" s="610"/>
      <c r="V25" s="449">
        <f t="shared" ref="V25:V43" si="0">SUM(I25:T25)</f>
        <v>0</v>
      </c>
      <c r="W25" s="449" t="b">
        <f t="shared" ref="W25:W43" si="1">V25=D25</f>
        <v>1</v>
      </c>
      <c r="X25" s="609"/>
    </row>
    <row r="26" spans="1:44" s="451" customFormat="1">
      <c r="A26" s="522"/>
      <c r="B26" s="482"/>
      <c r="C26" s="491" t="s">
        <v>1840</v>
      </c>
      <c r="D26" s="700">
        <v>100</v>
      </c>
      <c r="E26" s="509" t="s">
        <v>1838</v>
      </c>
      <c r="F26" s="732">
        <v>600</v>
      </c>
      <c r="G26" s="680">
        <f t="shared" ref="G26:G54" si="2">D26*F26</f>
        <v>60000</v>
      </c>
      <c r="H26" s="552"/>
      <c r="I26" s="475"/>
      <c r="J26" s="604">
        <v>25</v>
      </c>
      <c r="K26" s="475"/>
      <c r="L26" s="475"/>
      <c r="M26" s="475">
        <v>25</v>
      </c>
      <c r="N26" s="475"/>
      <c r="O26" s="475"/>
      <c r="P26" s="475">
        <f>IF(J26="","",J26)</f>
        <v>25</v>
      </c>
      <c r="Q26" s="475"/>
      <c r="R26" s="475"/>
      <c r="S26" s="475">
        <f>IF(J26="","",J26)</f>
        <v>25</v>
      </c>
      <c r="T26" s="475"/>
      <c r="V26" s="449">
        <f t="shared" si="0"/>
        <v>100</v>
      </c>
      <c r="W26" s="449" t="b">
        <f t="shared" si="1"/>
        <v>1</v>
      </c>
      <c r="AR26" s="449" t="e">
        <f>SUM(#REF!)</f>
        <v>#REF!</v>
      </c>
    </row>
    <row r="27" spans="1:44" s="451" customFormat="1">
      <c r="A27" s="522"/>
      <c r="B27" s="482"/>
      <c r="C27" s="491" t="s">
        <v>1839</v>
      </c>
      <c r="D27" s="700">
        <v>20</v>
      </c>
      <c r="E27" s="509" t="s">
        <v>1838</v>
      </c>
      <c r="F27" s="732">
        <v>600</v>
      </c>
      <c r="G27" s="680">
        <f t="shared" si="2"/>
        <v>12000</v>
      </c>
      <c r="H27" s="552"/>
      <c r="I27" s="475"/>
      <c r="J27" s="604">
        <v>5</v>
      </c>
      <c r="K27" s="475"/>
      <c r="L27" s="475"/>
      <c r="M27" s="475">
        <v>5</v>
      </c>
      <c r="N27" s="475"/>
      <c r="O27" s="475"/>
      <c r="P27" s="475">
        <f>IF(J27="","",J27)</f>
        <v>5</v>
      </c>
      <c r="Q27" s="475"/>
      <c r="R27" s="475"/>
      <c r="S27" s="475">
        <f>IF(J27="","",J27)</f>
        <v>5</v>
      </c>
      <c r="T27" s="475"/>
      <c r="V27" s="449">
        <f t="shared" si="0"/>
        <v>20</v>
      </c>
      <c r="W27" s="449" t="b">
        <f t="shared" si="1"/>
        <v>1</v>
      </c>
      <c r="AR27" s="449" t="e">
        <f>SUM(#REF!)</f>
        <v>#REF!</v>
      </c>
    </row>
    <row r="28" spans="1:44" s="451" customFormat="1">
      <c r="A28" s="600"/>
      <c r="B28" s="599"/>
      <c r="C28" s="491" t="s">
        <v>1837</v>
      </c>
      <c r="D28" s="700">
        <v>120</v>
      </c>
      <c r="E28" s="509" t="s">
        <v>1783</v>
      </c>
      <c r="F28" s="732">
        <v>8</v>
      </c>
      <c r="G28" s="680">
        <f t="shared" si="2"/>
        <v>960</v>
      </c>
      <c r="H28" s="552"/>
      <c r="I28" s="475">
        <v>10</v>
      </c>
      <c r="J28" s="604">
        <v>10</v>
      </c>
      <c r="K28" s="475">
        <v>10</v>
      </c>
      <c r="L28" s="475">
        <v>10</v>
      </c>
      <c r="M28" s="475">
        <v>10</v>
      </c>
      <c r="N28" s="475">
        <v>10</v>
      </c>
      <c r="O28" s="475">
        <v>10</v>
      </c>
      <c r="P28" s="475">
        <v>10</v>
      </c>
      <c r="Q28" s="475">
        <v>10</v>
      </c>
      <c r="R28" s="475">
        <v>10</v>
      </c>
      <c r="S28" s="475">
        <f>IF(J28="","",J28)</f>
        <v>10</v>
      </c>
      <c r="T28" s="475">
        <v>10</v>
      </c>
      <c r="V28" s="449">
        <f t="shared" si="0"/>
        <v>120</v>
      </c>
      <c r="W28" s="449" t="b">
        <f t="shared" si="1"/>
        <v>1</v>
      </c>
      <c r="AR28" s="449"/>
    </row>
    <row r="29" spans="1:44" s="451" customFormat="1">
      <c r="A29" s="600"/>
      <c r="B29" s="599"/>
      <c r="C29" s="491" t="s">
        <v>1836</v>
      </c>
      <c r="D29" s="700">
        <v>240</v>
      </c>
      <c r="E29" s="509" t="s">
        <v>1783</v>
      </c>
      <c r="F29" s="732">
        <v>8</v>
      </c>
      <c r="G29" s="680">
        <f t="shared" si="2"/>
        <v>1920</v>
      </c>
      <c r="H29" s="598"/>
      <c r="I29" s="475">
        <v>20</v>
      </c>
      <c r="J29" s="607">
        <v>20</v>
      </c>
      <c r="K29" s="606">
        <v>20</v>
      </c>
      <c r="L29" s="606">
        <v>20</v>
      </c>
      <c r="M29" s="606">
        <f>IF(J29="","",J29)</f>
        <v>20</v>
      </c>
      <c r="N29" s="606">
        <v>20</v>
      </c>
      <c r="O29" s="606">
        <v>20</v>
      </c>
      <c r="P29" s="606">
        <f>IF(J29="","",J29)</f>
        <v>20</v>
      </c>
      <c r="Q29" s="606">
        <v>20</v>
      </c>
      <c r="R29" s="606">
        <v>20</v>
      </c>
      <c r="S29" s="606">
        <f>IF(J29="","",J29)</f>
        <v>20</v>
      </c>
      <c r="T29" s="606">
        <v>20</v>
      </c>
      <c r="V29" s="449">
        <f t="shared" si="0"/>
        <v>240</v>
      </c>
      <c r="W29" s="449" t="b">
        <f t="shared" si="1"/>
        <v>1</v>
      </c>
      <c r="AR29" s="449"/>
    </row>
    <row r="30" spans="1:44" s="451" customFormat="1">
      <c r="A30" s="522"/>
      <c r="B30" s="482"/>
      <c r="C30" s="491" t="s">
        <v>1835</v>
      </c>
      <c r="D30" s="700">
        <v>40</v>
      </c>
      <c r="E30" s="509" t="s">
        <v>627</v>
      </c>
      <c r="F30" s="732">
        <v>600</v>
      </c>
      <c r="G30" s="680">
        <f t="shared" si="2"/>
        <v>24000</v>
      </c>
      <c r="H30" s="552"/>
      <c r="I30" s="475"/>
      <c r="J30" s="604">
        <v>10</v>
      </c>
      <c r="K30" s="475"/>
      <c r="L30" s="475"/>
      <c r="M30" s="475">
        <f>IF(J30="","",J30)</f>
        <v>10</v>
      </c>
      <c r="N30" s="475"/>
      <c r="O30" s="475"/>
      <c r="P30" s="475">
        <f>IF(J30="","",J30)</f>
        <v>10</v>
      </c>
      <c r="Q30" s="475"/>
      <c r="R30" s="475"/>
      <c r="S30" s="475">
        <f>IF(J30="","",J30)</f>
        <v>10</v>
      </c>
      <c r="T30" s="475"/>
      <c r="V30" s="449">
        <f t="shared" si="0"/>
        <v>40</v>
      </c>
      <c r="W30" s="449" t="b">
        <f t="shared" si="1"/>
        <v>1</v>
      </c>
      <c r="AR30" s="449" t="e">
        <f>SUM(#REF!)</f>
        <v>#REF!</v>
      </c>
    </row>
    <row r="31" spans="1:44" s="451" customFormat="1">
      <c r="A31" s="522"/>
      <c r="B31" s="482"/>
      <c r="C31" s="511" t="s">
        <v>1834</v>
      </c>
      <c r="D31" s="720">
        <v>1</v>
      </c>
      <c r="E31" s="703" t="s">
        <v>627</v>
      </c>
      <c r="F31" s="710">
        <v>221</v>
      </c>
      <c r="G31" s="680">
        <f t="shared" si="2"/>
        <v>221</v>
      </c>
      <c r="H31" s="552"/>
      <c r="I31" s="475"/>
      <c r="J31" s="503">
        <v>1</v>
      </c>
      <c r="K31" s="475"/>
      <c r="L31" s="475"/>
      <c r="M31" s="475"/>
      <c r="N31" s="475"/>
      <c r="O31" s="475"/>
      <c r="P31" s="475"/>
      <c r="Q31" s="475"/>
      <c r="R31" s="475"/>
      <c r="S31" s="475"/>
      <c r="T31" s="475"/>
      <c r="V31" s="449">
        <f t="shared" si="0"/>
        <v>1</v>
      </c>
      <c r="W31" s="449" t="b">
        <f t="shared" si="1"/>
        <v>1</v>
      </c>
      <c r="AR31" s="449"/>
    </row>
    <row r="32" spans="1:44" s="451" customFormat="1">
      <c r="A32" s="522"/>
      <c r="B32" s="482"/>
      <c r="C32" s="511" t="s">
        <v>1833</v>
      </c>
      <c r="D32" s="704">
        <v>4</v>
      </c>
      <c r="E32" s="731" t="s">
        <v>627</v>
      </c>
      <c r="F32" s="705">
        <v>15.22</v>
      </c>
      <c r="G32" s="680">
        <f t="shared" si="2"/>
        <v>60.88</v>
      </c>
      <c r="H32" s="499"/>
      <c r="I32" s="553"/>
      <c r="J32" s="602">
        <v>1</v>
      </c>
      <c r="K32" s="554"/>
      <c r="L32" s="553"/>
      <c r="M32" s="475">
        <f>IF(J32="","",J32)</f>
        <v>1</v>
      </c>
      <c r="N32" s="475"/>
      <c r="O32" s="475"/>
      <c r="P32" s="475">
        <f>IF(J32="","",J32)</f>
        <v>1</v>
      </c>
      <c r="Q32" s="475"/>
      <c r="R32" s="475"/>
      <c r="S32" s="475">
        <f>IF(J32="","",J32)</f>
        <v>1</v>
      </c>
      <c r="T32" s="475"/>
      <c r="V32" s="449">
        <f t="shared" si="0"/>
        <v>4</v>
      </c>
      <c r="W32" s="449" t="b">
        <f t="shared" si="1"/>
        <v>1</v>
      </c>
      <c r="AR32" s="449" t="e">
        <f>SUM(#REF!)</f>
        <v>#REF!</v>
      </c>
    </row>
    <row r="33" spans="1:44" s="451" customFormat="1">
      <c r="A33" s="522"/>
      <c r="B33" s="482"/>
      <c r="C33" s="511" t="s">
        <v>1832</v>
      </c>
      <c r="D33" s="720">
        <v>48</v>
      </c>
      <c r="E33" s="511" t="s">
        <v>1783</v>
      </c>
      <c r="F33" s="710">
        <v>11.68</v>
      </c>
      <c r="G33" s="680">
        <f t="shared" si="2"/>
        <v>560.64</v>
      </c>
      <c r="H33" s="552"/>
      <c r="I33" s="475"/>
      <c r="J33" s="601">
        <v>12</v>
      </c>
      <c r="K33" s="475"/>
      <c r="L33" s="475"/>
      <c r="M33" s="475">
        <f>IF(J33="","",J33)</f>
        <v>12</v>
      </c>
      <c r="N33" s="475"/>
      <c r="O33" s="475"/>
      <c r="P33" s="475">
        <f>IF(J33="","",J33)</f>
        <v>12</v>
      </c>
      <c r="Q33" s="475"/>
      <c r="R33" s="475"/>
      <c r="S33" s="475">
        <f>IF(J33="","",J33)</f>
        <v>12</v>
      </c>
      <c r="T33" s="475"/>
      <c r="V33" s="449">
        <f t="shared" si="0"/>
        <v>48</v>
      </c>
      <c r="W33" s="449" t="b">
        <f t="shared" si="1"/>
        <v>1</v>
      </c>
      <c r="AR33" s="449" t="e">
        <f>SUM(#REF!)</f>
        <v>#REF!</v>
      </c>
    </row>
    <row r="34" spans="1:44" s="451" customFormat="1">
      <c r="A34" s="522"/>
      <c r="B34" s="482"/>
      <c r="C34" s="550" t="s">
        <v>1831</v>
      </c>
      <c r="D34" s="711">
        <v>24</v>
      </c>
      <c r="E34" s="481" t="s">
        <v>1783</v>
      </c>
      <c r="F34" s="710">
        <v>77.2</v>
      </c>
      <c r="G34" s="680">
        <f t="shared" si="2"/>
        <v>1852.8000000000002</v>
      </c>
      <c r="H34" s="552"/>
      <c r="I34" s="475"/>
      <c r="J34" s="546">
        <v>6</v>
      </c>
      <c r="K34" s="475"/>
      <c r="L34" s="475"/>
      <c r="M34" s="475">
        <f>IF(J34="","",J34)</f>
        <v>6</v>
      </c>
      <c r="N34" s="475"/>
      <c r="O34" s="475"/>
      <c r="P34" s="475">
        <f>IF(J34="","",J34)</f>
        <v>6</v>
      </c>
      <c r="Q34" s="475"/>
      <c r="R34" s="475"/>
      <c r="S34" s="475">
        <f>IF(J34="","",J34)</f>
        <v>6</v>
      </c>
      <c r="T34" s="475"/>
      <c r="V34" s="449">
        <f t="shared" si="0"/>
        <v>24</v>
      </c>
      <c r="W34" s="449" t="b">
        <f t="shared" si="1"/>
        <v>1</v>
      </c>
      <c r="AR34" s="449" t="e">
        <f>SUM(#REF!)</f>
        <v>#REF!</v>
      </c>
    </row>
    <row r="35" spans="1:44" s="451" customFormat="1">
      <c r="A35" s="522"/>
      <c r="B35" s="482"/>
      <c r="C35" s="550" t="s">
        <v>1304</v>
      </c>
      <c r="D35" s="711">
        <v>12</v>
      </c>
      <c r="E35" s="481" t="s">
        <v>44</v>
      </c>
      <c r="F35" s="710">
        <v>350</v>
      </c>
      <c r="G35" s="680">
        <f t="shared" si="2"/>
        <v>4200</v>
      </c>
      <c r="H35" s="552"/>
      <c r="I35" s="475"/>
      <c r="J35" s="546">
        <v>6</v>
      </c>
      <c r="K35" s="475"/>
      <c r="L35" s="475"/>
      <c r="M35" s="475"/>
      <c r="N35" s="475"/>
      <c r="O35" s="475"/>
      <c r="P35" s="475">
        <v>6</v>
      </c>
      <c r="Q35" s="475"/>
      <c r="R35" s="475"/>
      <c r="S35" s="475"/>
      <c r="T35" s="475"/>
      <c r="V35" s="449">
        <f t="shared" si="0"/>
        <v>12</v>
      </c>
      <c r="W35" s="449" t="b">
        <f t="shared" si="1"/>
        <v>1</v>
      </c>
      <c r="AR35" s="449"/>
    </row>
    <row r="36" spans="1:44" s="451" customFormat="1">
      <c r="A36" s="522"/>
      <c r="B36" s="482"/>
      <c r="C36" s="550" t="s">
        <v>1830</v>
      </c>
      <c r="D36" s="711">
        <v>12</v>
      </c>
      <c r="E36" s="481" t="s">
        <v>1792</v>
      </c>
      <c r="F36" s="710">
        <v>350</v>
      </c>
      <c r="G36" s="680">
        <f t="shared" si="2"/>
        <v>4200</v>
      </c>
      <c r="H36" s="552"/>
      <c r="I36" s="475"/>
      <c r="J36" s="546">
        <v>3</v>
      </c>
      <c r="K36" s="475"/>
      <c r="L36" s="475"/>
      <c r="M36" s="475">
        <v>3</v>
      </c>
      <c r="N36" s="475"/>
      <c r="O36" s="475"/>
      <c r="P36" s="475">
        <v>3</v>
      </c>
      <c r="Q36" s="475"/>
      <c r="R36" s="475"/>
      <c r="S36" s="475">
        <v>3</v>
      </c>
      <c r="T36" s="475"/>
      <c r="V36" s="449">
        <f t="shared" si="0"/>
        <v>12</v>
      </c>
      <c r="W36" s="449" t="b">
        <f t="shared" si="1"/>
        <v>1</v>
      </c>
      <c r="AR36" s="449"/>
    </row>
    <row r="37" spans="1:44" s="451" customFormat="1">
      <c r="A37" s="600"/>
      <c r="B37" s="599"/>
      <c r="C37" s="550" t="s">
        <v>1829</v>
      </c>
      <c r="D37" s="711">
        <v>8</v>
      </c>
      <c r="E37" s="481" t="s">
        <v>1792</v>
      </c>
      <c r="F37" s="710">
        <v>350</v>
      </c>
      <c r="G37" s="680">
        <f t="shared" si="2"/>
        <v>2800</v>
      </c>
      <c r="H37" s="552"/>
      <c r="I37" s="475"/>
      <c r="J37" s="546">
        <v>2</v>
      </c>
      <c r="K37" s="475"/>
      <c r="L37" s="475"/>
      <c r="M37" s="475">
        <v>2</v>
      </c>
      <c r="N37" s="475"/>
      <c r="O37" s="475"/>
      <c r="P37" s="475">
        <v>2</v>
      </c>
      <c r="Q37" s="475"/>
      <c r="R37" s="475"/>
      <c r="S37" s="475">
        <v>2</v>
      </c>
      <c r="T37" s="596"/>
      <c r="V37" s="449">
        <f t="shared" si="0"/>
        <v>8</v>
      </c>
      <c r="W37" s="449" t="b">
        <f t="shared" si="1"/>
        <v>1</v>
      </c>
      <c r="AR37" s="449"/>
    </row>
    <row r="38" spans="1:44" s="451" customFormat="1">
      <c r="A38" s="600"/>
      <c r="B38" s="599"/>
      <c r="C38" s="550" t="s">
        <v>1828</v>
      </c>
      <c r="D38" s="711">
        <v>8</v>
      </c>
      <c r="E38" s="481" t="s">
        <v>1792</v>
      </c>
      <c r="F38" s="710">
        <v>350</v>
      </c>
      <c r="G38" s="680">
        <f t="shared" si="2"/>
        <v>2800</v>
      </c>
      <c r="H38" s="552"/>
      <c r="I38" s="475"/>
      <c r="J38" s="546">
        <v>2</v>
      </c>
      <c r="K38" s="475"/>
      <c r="L38" s="475"/>
      <c r="M38" s="475">
        <v>2</v>
      </c>
      <c r="N38" s="475"/>
      <c r="O38" s="475"/>
      <c r="P38" s="475">
        <v>2</v>
      </c>
      <c r="Q38" s="475"/>
      <c r="R38" s="475"/>
      <c r="S38" s="475">
        <v>2</v>
      </c>
      <c r="T38" s="596"/>
      <c r="V38" s="449">
        <f t="shared" si="0"/>
        <v>8</v>
      </c>
      <c r="W38" s="449" t="b">
        <f t="shared" si="1"/>
        <v>1</v>
      </c>
      <c r="AR38" s="449"/>
    </row>
    <row r="39" spans="1:44" s="451" customFormat="1">
      <c r="A39" s="600"/>
      <c r="B39" s="599"/>
      <c r="C39" s="550" t="s">
        <v>1827</v>
      </c>
      <c r="D39" s="711">
        <v>8</v>
      </c>
      <c r="E39" s="481" t="s">
        <v>1792</v>
      </c>
      <c r="F39" s="710">
        <v>350</v>
      </c>
      <c r="G39" s="680">
        <f t="shared" si="2"/>
        <v>2800</v>
      </c>
      <c r="H39" s="552"/>
      <c r="I39" s="475"/>
      <c r="J39" s="546">
        <v>2</v>
      </c>
      <c r="K39" s="475"/>
      <c r="L39" s="475"/>
      <c r="M39" s="475">
        <v>2</v>
      </c>
      <c r="N39" s="475"/>
      <c r="O39" s="475"/>
      <c r="P39" s="475">
        <v>2</v>
      </c>
      <c r="Q39" s="475"/>
      <c r="R39" s="475"/>
      <c r="S39" s="475">
        <v>2</v>
      </c>
      <c r="T39" s="596"/>
      <c r="V39" s="449">
        <f t="shared" si="0"/>
        <v>8</v>
      </c>
      <c r="W39" s="449" t="b">
        <f t="shared" si="1"/>
        <v>1</v>
      </c>
      <c r="AR39" s="449"/>
    </row>
    <row r="40" spans="1:44" s="451" customFormat="1">
      <c r="A40" s="600"/>
      <c r="B40" s="599"/>
      <c r="C40" s="550" t="s">
        <v>1826</v>
      </c>
      <c r="D40" s="711">
        <v>24</v>
      </c>
      <c r="E40" s="481" t="s">
        <v>1792</v>
      </c>
      <c r="F40" s="710">
        <v>400</v>
      </c>
      <c r="G40" s="680">
        <f t="shared" si="2"/>
        <v>9600</v>
      </c>
      <c r="H40" s="552"/>
      <c r="I40" s="475"/>
      <c r="J40" s="546">
        <v>6</v>
      </c>
      <c r="K40" s="475"/>
      <c r="L40" s="475"/>
      <c r="M40" s="475">
        <v>6</v>
      </c>
      <c r="N40" s="475"/>
      <c r="O40" s="475"/>
      <c r="P40" s="475">
        <v>6</v>
      </c>
      <c r="Q40" s="475"/>
      <c r="R40" s="475"/>
      <c r="S40" s="475">
        <v>6</v>
      </c>
      <c r="T40" s="596"/>
      <c r="V40" s="449">
        <f t="shared" si="0"/>
        <v>24</v>
      </c>
      <c r="W40" s="449" t="b">
        <f t="shared" si="1"/>
        <v>1</v>
      </c>
      <c r="AR40" s="449"/>
    </row>
    <row r="41" spans="1:44" s="451" customFormat="1">
      <c r="A41" s="600"/>
      <c r="B41" s="599"/>
      <c r="C41" s="550" t="s">
        <v>1825</v>
      </c>
      <c r="D41" s="711">
        <v>8</v>
      </c>
      <c r="E41" s="481" t="s">
        <v>1792</v>
      </c>
      <c r="F41" s="710">
        <v>400</v>
      </c>
      <c r="G41" s="680">
        <f t="shared" si="2"/>
        <v>3200</v>
      </c>
      <c r="H41" s="552"/>
      <c r="I41" s="475"/>
      <c r="J41" s="546">
        <v>2</v>
      </c>
      <c r="K41" s="475"/>
      <c r="L41" s="475"/>
      <c r="M41" s="475">
        <v>2</v>
      </c>
      <c r="N41" s="475"/>
      <c r="O41" s="475"/>
      <c r="P41" s="475">
        <v>2</v>
      </c>
      <c r="Q41" s="475"/>
      <c r="R41" s="475"/>
      <c r="S41" s="475">
        <v>2</v>
      </c>
      <c r="T41" s="596"/>
      <c r="V41" s="449">
        <f t="shared" si="0"/>
        <v>8</v>
      </c>
      <c r="W41" s="449" t="b">
        <f t="shared" si="1"/>
        <v>1</v>
      </c>
      <c r="AR41" s="449"/>
    </row>
    <row r="42" spans="1:44" s="451" customFormat="1">
      <c r="A42" s="600"/>
      <c r="B42" s="599"/>
      <c r="C42" s="550" t="s">
        <v>1824</v>
      </c>
      <c r="D42" s="711">
        <v>8</v>
      </c>
      <c r="E42" s="481" t="s">
        <v>1792</v>
      </c>
      <c r="F42" s="710">
        <v>400</v>
      </c>
      <c r="G42" s="680">
        <f t="shared" si="2"/>
        <v>3200</v>
      </c>
      <c r="H42" s="552"/>
      <c r="I42" s="475"/>
      <c r="J42" s="546">
        <v>2</v>
      </c>
      <c r="K42" s="475"/>
      <c r="L42" s="475"/>
      <c r="M42" s="475">
        <v>2</v>
      </c>
      <c r="N42" s="475"/>
      <c r="O42" s="475"/>
      <c r="P42" s="475">
        <v>2</v>
      </c>
      <c r="Q42" s="475"/>
      <c r="R42" s="475"/>
      <c r="S42" s="475">
        <v>2</v>
      </c>
      <c r="T42" s="596"/>
      <c r="V42" s="449">
        <f t="shared" si="0"/>
        <v>8</v>
      </c>
      <c r="W42" s="449" t="b">
        <f t="shared" si="1"/>
        <v>1</v>
      </c>
      <c r="AR42" s="449"/>
    </row>
    <row r="43" spans="1:44" s="451" customFormat="1">
      <c r="A43" s="600"/>
      <c r="B43" s="599"/>
      <c r="C43" s="550" t="s">
        <v>1823</v>
      </c>
      <c r="D43" s="711">
        <v>8</v>
      </c>
      <c r="E43" s="481" t="s">
        <v>1792</v>
      </c>
      <c r="F43" s="710">
        <v>400</v>
      </c>
      <c r="G43" s="680">
        <f t="shared" si="2"/>
        <v>3200</v>
      </c>
      <c r="H43" s="552"/>
      <c r="I43" s="475"/>
      <c r="J43" s="546">
        <v>2</v>
      </c>
      <c r="K43" s="475"/>
      <c r="L43" s="475"/>
      <c r="M43" s="475">
        <v>2</v>
      </c>
      <c r="N43" s="475"/>
      <c r="O43" s="475"/>
      <c r="P43" s="475">
        <v>2</v>
      </c>
      <c r="Q43" s="475"/>
      <c r="R43" s="475"/>
      <c r="S43" s="475">
        <v>2</v>
      </c>
      <c r="T43" s="596"/>
      <c r="V43" s="449">
        <f t="shared" si="0"/>
        <v>8</v>
      </c>
      <c r="W43" s="449" t="b">
        <f t="shared" si="1"/>
        <v>1</v>
      </c>
      <c r="AR43" s="449"/>
    </row>
    <row r="44" spans="1:44" s="451" customFormat="1">
      <c r="A44" s="600"/>
      <c r="B44" s="599"/>
      <c r="C44" s="550" t="s">
        <v>1822</v>
      </c>
      <c r="D44" s="711">
        <v>20</v>
      </c>
      <c r="E44" s="481" t="s">
        <v>1792</v>
      </c>
      <c r="F44" s="710">
        <v>400</v>
      </c>
      <c r="G44" s="680">
        <f t="shared" si="2"/>
        <v>8000</v>
      </c>
      <c r="H44" s="598"/>
      <c r="I44" s="597"/>
      <c r="J44" s="475">
        <v>5</v>
      </c>
      <c r="K44" s="596"/>
      <c r="L44" s="596"/>
      <c r="M44" s="475">
        <v>5</v>
      </c>
      <c r="N44" s="596"/>
      <c r="O44" s="596"/>
      <c r="P44" s="475">
        <v>5</v>
      </c>
      <c r="Q44" s="596"/>
      <c r="R44" s="596"/>
      <c r="S44" s="475">
        <v>5</v>
      </c>
      <c r="T44" s="596"/>
      <c r="V44" s="449"/>
      <c r="W44" s="449"/>
      <c r="AR44" s="449"/>
    </row>
    <row r="45" spans="1:44" s="451" customFormat="1">
      <c r="A45" s="600"/>
      <c r="B45" s="599"/>
      <c r="C45" s="550" t="s">
        <v>1822</v>
      </c>
      <c r="D45" s="711">
        <v>8</v>
      </c>
      <c r="E45" s="481" t="s">
        <v>1792</v>
      </c>
      <c r="F45" s="710">
        <v>400</v>
      </c>
      <c r="G45" s="680">
        <f t="shared" si="2"/>
        <v>3200</v>
      </c>
      <c r="H45" s="598"/>
      <c r="I45" s="597"/>
      <c r="J45" s="546">
        <v>2</v>
      </c>
      <c r="K45" s="596"/>
      <c r="L45" s="596"/>
      <c r="M45" s="546">
        <v>2</v>
      </c>
      <c r="N45" s="596"/>
      <c r="O45" s="596"/>
      <c r="P45" s="546">
        <v>2</v>
      </c>
      <c r="Q45" s="596"/>
      <c r="R45" s="596"/>
      <c r="S45" s="546">
        <v>2</v>
      </c>
      <c r="T45" s="596"/>
      <c r="V45" s="449"/>
      <c r="W45" s="449"/>
      <c r="AR45" s="449"/>
    </row>
    <row r="46" spans="1:44" s="451" customFormat="1">
      <c r="A46" s="600"/>
      <c r="B46" s="599"/>
      <c r="C46" s="550" t="s">
        <v>1822</v>
      </c>
      <c r="D46" s="711">
        <v>8</v>
      </c>
      <c r="E46" s="481" t="s">
        <v>1792</v>
      </c>
      <c r="F46" s="710">
        <v>400</v>
      </c>
      <c r="G46" s="680">
        <f t="shared" si="2"/>
        <v>3200</v>
      </c>
      <c r="H46" s="598"/>
      <c r="I46" s="597"/>
      <c r="J46" s="546">
        <v>2</v>
      </c>
      <c r="K46" s="596"/>
      <c r="L46" s="596"/>
      <c r="M46" s="546">
        <v>2</v>
      </c>
      <c r="N46" s="596"/>
      <c r="O46" s="596"/>
      <c r="P46" s="546">
        <v>2</v>
      </c>
      <c r="Q46" s="596"/>
      <c r="R46" s="596"/>
      <c r="S46" s="546">
        <v>2</v>
      </c>
      <c r="T46" s="596"/>
      <c r="V46" s="449"/>
      <c r="W46" s="449"/>
      <c r="AR46" s="449"/>
    </row>
    <row r="47" spans="1:44" s="451" customFormat="1">
      <c r="A47" s="600"/>
      <c r="B47" s="599"/>
      <c r="C47" s="550" t="s">
        <v>1822</v>
      </c>
      <c r="D47" s="711">
        <v>8</v>
      </c>
      <c r="E47" s="481" t="s">
        <v>1792</v>
      </c>
      <c r="F47" s="710">
        <v>400</v>
      </c>
      <c r="G47" s="680">
        <f t="shared" si="2"/>
        <v>3200</v>
      </c>
      <c r="H47" s="598"/>
      <c r="I47" s="597"/>
      <c r="J47" s="546">
        <v>2</v>
      </c>
      <c r="K47" s="596"/>
      <c r="L47" s="596"/>
      <c r="M47" s="546">
        <v>2</v>
      </c>
      <c r="N47" s="596"/>
      <c r="O47" s="596"/>
      <c r="P47" s="546">
        <v>2</v>
      </c>
      <c r="Q47" s="596"/>
      <c r="R47" s="596"/>
      <c r="S47" s="546">
        <v>2</v>
      </c>
      <c r="T47" s="596"/>
      <c r="V47" s="449"/>
      <c r="W47" s="449"/>
      <c r="AR47" s="449"/>
    </row>
    <row r="48" spans="1:44" s="451" customFormat="1">
      <c r="A48" s="522"/>
      <c r="B48" s="482"/>
      <c r="C48" s="550" t="s">
        <v>1821</v>
      </c>
      <c r="D48" s="711">
        <v>500</v>
      </c>
      <c r="E48" s="481" t="s">
        <v>44</v>
      </c>
      <c r="F48" s="710">
        <v>35</v>
      </c>
      <c r="G48" s="680">
        <f t="shared" si="2"/>
        <v>17500</v>
      </c>
      <c r="H48" s="552"/>
      <c r="I48" s="475"/>
      <c r="J48" s="546">
        <v>250</v>
      </c>
      <c r="K48" s="475"/>
      <c r="L48" s="475"/>
      <c r="M48" s="475"/>
      <c r="N48" s="475"/>
      <c r="O48" s="475"/>
      <c r="P48" s="475">
        <f>IF(J48="","",J48)</f>
        <v>250</v>
      </c>
      <c r="Q48" s="475"/>
      <c r="R48" s="475"/>
      <c r="S48" s="475"/>
      <c r="T48" s="475"/>
      <c r="V48" s="449">
        <f t="shared" ref="V48:V87" si="3">SUM(I48:T48)</f>
        <v>500</v>
      </c>
      <c r="W48" s="449" t="b">
        <f t="shared" ref="W48:W87" si="4">V48=D48</f>
        <v>1</v>
      </c>
      <c r="AR48" s="449" t="e">
        <f>SUM(#REF!)</f>
        <v>#REF!</v>
      </c>
    </row>
    <row r="49" spans="1:44" s="451" customFormat="1">
      <c r="A49" s="522"/>
      <c r="B49" s="482"/>
      <c r="C49" s="550" t="s">
        <v>1318</v>
      </c>
      <c r="D49" s="730">
        <v>12</v>
      </c>
      <c r="E49" s="481" t="s">
        <v>44</v>
      </c>
      <c r="F49" s="710">
        <v>55</v>
      </c>
      <c r="G49" s="680">
        <f t="shared" si="2"/>
        <v>660</v>
      </c>
      <c r="H49" s="552"/>
      <c r="I49" s="475"/>
      <c r="J49" s="546">
        <v>6</v>
      </c>
      <c r="K49" s="475"/>
      <c r="L49" s="475"/>
      <c r="M49" s="475"/>
      <c r="N49" s="475"/>
      <c r="O49" s="475"/>
      <c r="P49" s="475">
        <v>6</v>
      </c>
      <c r="Q49" s="475"/>
      <c r="R49" s="475"/>
      <c r="S49" s="475"/>
      <c r="T49" s="475"/>
      <c r="V49" s="449">
        <f t="shared" si="3"/>
        <v>12</v>
      </c>
      <c r="W49" s="449" t="b">
        <f t="shared" si="4"/>
        <v>1</v>
      </c>
      <c r="AR49" s="449"/>
    </row>
    <row r="50" spans="1:44" s="451" customFormat="1">
      <c r="A50" s="522"/>
      <c r="B50" s="482"/>
      <c r="C50" s="550" t="s">
        <v>1820</v>
      </c>
      <c r="D50" s="715">
        <v>40</v>
      </c>
      <c r="E50" s="481" t="s">
        <v>627</v>
      </c>
      <c r="F50" s="710">
        <v>83.41</v>
      </c>
      <c r="G50" s="680">
        <f t="shared" si="2"/>
        <v>3336.3999999999996</v>
      </c>
      <c r="H50" s="552"/>
      <c r="I50" s="475"/>
      <c r="J50" s="475">
        <v>10</v>
      </c>
      <c r="K50" s="475"/>
      <c r="L50" s="475"/>
      <c r="M50" s="475">
        <v>10</v>
      </c>
      <c r="N50" s="475"/>
      <c r="O50" s="475"/>
      <c r="P50" s="475">
        <v>10</v>
      </c>
      <c r="Q50" s="475"/>
      <c r="R50" s="475"/>
      <c r="S50" s="475">
        <v>10</v>
      </c>
      <c r="T50" s="475"/>
      <c r="V50" s="449">
        <f t="shared" si="3"/>
        <v>40</v>
      </c>
      <c r="W50" s="449" t="b">
        <f t="shared" si="4"/>
        <v>1</v>
      </c>
      <c r="AR50" s="449" t="e">
        <f>SUM(#REF!)</f>
        <v>#REF!</v>
      </c>
    </row>
    <row r="51" spans="1:44" s="451" customFormat="1">
      <c r="A51" s="522"/>
      <c r="B51" s="482"/>
      <c r="C51" s="550" t="s">
        <v>1819</v>
      </c>
      <c r="D51" s="711">
        <v>8</v>
      </c>
      <c r="E51" s="481" t="s">
        <v>1347</v>
      </c>
      <c r="F51" s="710">
        <v>171.43</v>
      </c>
      <c r="G51" s="680">
        <f t="shared" si="2"/>
        <v>1371.44</v>
      </c>
      <c r="H51" s="552"/>
      <c r="I51" s="475"/>
      <c r="J51" s="475">
        <v>2</v>
      </c>
      <c r="K51" s="475"/>
      <c r="L51" s="475"/>
      <c r="M51" s="475">
        <f>IF(J51="","",J51)</f>
        <v>2</v>
      </c>
      <c r="N51" s="475"/>
      <c r="O51" s="475"/>
      <c r="P51" s="475">
        <f>IF(J51="","",J51)</f>
        <v>2</v>
      </c>
      <c r="Q51" s="475"/>
      <c r="R51" s="475"/>
      <c r="S51" s="475">
        <f>IF(J51="","",J51)</f>
        <v>2</v>
      </c>
      <c r="T51" s="475"/>
      <c r="V51" s="449">
        <f t="shared" si="3"/>
        <v>8</v>
      </c>
      <c r="W51" s="449" t="b">
        <f t="shared" si="4"/>
        <v>1</v>
      </c>
      <c r="AR51" s="449"/>
    </row>
    <row r="52" spans="1:44" s="451" customFormat="1">
      <c r="A52" s="522"/>
      <c r="B52" s="482"/>
      <c r="C52" s="550" t="s">
        <v>1818</v>
      </c>
      <c r="D52" s="711">
        <v>1</v>
      </c>
      <c r="E52" s="481" t="s">
        <v>910</v>
      </c>
      <c r="F52" s="710">
        <v>321.36</v>
      </c>
      <c r="G52" s="680">
        <f t="shared" si="2"/>
        <v>321.36</v>
      </c>
      <c r="H52" s="552"/>
      <c r="I52" s="475"/>
      <c r="J52" s="475">
        <v>1</v>
      </c>
      <c r="K52" s="475"/>
      <c r="L52" s="475"/>
      <c r="M52" s="475"/>
      <c r="N52" s="475"/>
      <c r="O52" s="475"/>
      <c r="P52" s="475"/>
      <c r="Q52" s="475"/>
      <c r="R52" s="475"/>
      <c r="S52" s="475"/>
      <c r="T52" s="475"/>
      <c r="V52" s="449">
        <f t="shared" si="3"/>
        <v>1</v>
      </c>
      <c r="W52" s="449" t="b">
        <f t="shared" si="4"/>
        <v>1</v>
      </c>
      <c r="AR52" s="449"/>
    </row>
    <row r="53" spans="1:44" s="451" customFormat="1">
      <c r="A53" s="522"/>
      <c r="B53" s="482"/>
      <c r="C53" s="550" t="s">
        <v>1817</v>
      </c>
      <c r="D53" s="711">
        <v>2</v>
      </c>
      <c r="E53" s="708" t="s">
        <v>458</v>
      </c>
      <c r="F53" s="710">
        <v>71.5</v>
      </c>
      <c r="G53" s="680">
        <f t="shared" si="2"/>
        <v>143</v>
      </c>
      <c r="H53" s="552"/>
      <c r="I53" s="475"/>
      <c r="J53" s="475"/>
      <c r="K53" s="475"/>
      <c r="L53" s="475"/>
      <c r="M53" s="475">
        <v>1</v>
      </c>
      <c r="N53" s="475"/>
      <c r="O53" s="475"/>
      <c r="P53" s="475" t="str">
        <f>IF(J53="","",J53)</f>
        <v/>
      </c>
      <c r="Q53" s="475"/>
      <c r="R53" s="475"/>
      <c r="S53" s="475">
        <v>1</v>
      </c>
      <c r="T53" s="475"/>
      <c r="V53" s="449">
        <f t="shared" si="3"/>
        <v>2</v>
      </c>
      <c r="W53" s="449" t="b">
        <f t="shared" si="4"/>
        <v>1</v>
      </c>
      <c r="AR53" s="449"/>
    </row>
    <row r="54" spans="1:44" s="451" customFormat="1">
      <c r="A54" s="522"/>
      <c r="B54" s="482"/>
      <c r="C54" s="550" t="s">
        <v>1816</v>
      </c>
      <c r="D54" s="711">
        <v>2</v>
      </c>
      <c r="E54" s="708" t="s">
        <v>1792</v>
      </c>
      <c r="F54" s="710">
        <v>31.52</v>
      </c>
      <c r="G54" s="680">
        <f t="shared" si="2"/>
        <v>63.04</v>
      </c>
      <c r="H54" s="552"/>
      <c r="I54" s="475"/>
      <c r="J54" s="475">
        <v>1</v>
      </c>
      <c r="K54" s="475"/>
      <c r="L54" s="475"/>
      <c r="M54" s="475"/>
      <c r="N54" s="475"/>
      <c r="O54" s="475"/>
      <c r="P54" s="475">
        <f>IF(J54="","",J54)</f>
        <v>1</v>
      </c>
      <c r="Q54" s="475"/>
      <c r="R54" s="475"/>
      <c r="S54" s="475"/>
      <c r="T54" s="475"/>
      <c r="V54" s="449">
        <f t="shared" si="3"/>
        <v>2</v>
      </c>
      <c r="W54" s="449" t="b">
        <f t="shared" si="4"/>
        <v>1</v>
      </c>
      <c r="AR54" s="449"/>
    </row>
    <row r="55" spans="1:44" s="451" customFormat="1">
      <c r="A55" s="522"/>
      <c r="B55" s="482"/>
      <c r="C55" s="550" t="s">
        <v>1815</v>
      </c>
      <c r="D55" s="711">
        <v>12</v>
      </c>
      <c r="E55" s="481" t="s">
        <v>1292</v>
      </c>
      <c r="F55" s="710">
        <v>37.06</v>
      </c>
      <c r="G55" s="729">
        <v>37.06</v>
      </c>
      <c r="H55" s="552"/>
      <c r="I55" s="475"/>
      <c r="J55" s="546">
        <v>12</v>
      </c>
      <c r="K55" s="475"/>
      <c r="L55" s="475"/>
      <c r="M55" s="475"/>
      <c r="N55" s="475"/>
      <c r="O55" s="475"/>
      <c r="P55" s="475"/>
      <c r="Q55" s="475"/>
      <c r="R55" s="475"/>
      <c r="S55" s="475"/>
      <c r="T55" s="475"/>
      <c r="V55" s="449">
        <f t="shared" si="3"/>
        <v>12</v>
      </c>
      <c r="W55" s="449" t="b">
        <f t="shared" si="4"/>
        <v>1</v>
      </c>
      <c r="AR55" s="449"/>
    </row>
    <row r="56" spans="1:44" s="451" customFormat="1" ht="24">
      <c r="A56" s="522"/>
      <c r="B56" s="482"/>
      <c r="C56" s="550" t="s">
        <v>1814</v>
      </c>
      <c r="D56" s="709">
        <v>12</v>
      </c>
      <c r="E56" s="481" t="s">
        <v>1292</v>
      </c>
      <c r="F56" s="705">
        <v>59.28</v>
      </c>
      <c r="G56" s="729">
        <v>59.28</v>
      </c>
      <c r="H56" s="552"/>
      <c r="I56" s="475"/>
      <c r="J56" s="546">
        <v>12</v>
      </c>
      <c r="K56" s="475"/>
      <c r="L56" s="475"/>
      <c r="M56" s="475"/>
      <c r="N56" s="475"/>
      <c r="O56" s="475"/>
      <c r="P56" s="475"/>
      <c r="Q56" s="475"/>
      <c r="R56" s="475"/>
      <c r="S56" s="475"/>
      <c r="T56" s="475"/>
      <c r="V56" s="449">
        <f t="shared" si="3"/>
        <v>12</v>
      </c>
      <c r="W56" s="449" t="b">
        <f t="shared" si="4"/>
        <v>1</v>
      </c>
      <c r="AR56" s="449"/>
    </row>
    <row r="57" spans="1:44" s="451" customFormat="1">
      <c r="A57" s="522"/>
      <c r="B57" s="482"/>
      <c r="C57" s="550" t="s">
        <v>1813</v>
      </c>
      <c r="D57" s="711">
        <v>24</v>
      </c>
      <c r="E57" s="481" t="s">
        <v>1783</v>
      </c>
      <c r="F57" s="710">
        <v>20</v>
      </c>
      <c r="G57" s="729">
        <v>12.04</v>
      </c>
      <c r="H57" s="552"/>
      <c r="I57" s="475"/>
      <c r="J57" s="546">
        <v>8</v>
      </c>
      <c r="K57" s="475"/>
      <c r="L57" s="475"/>
      <c r="M57" s="475"/>
      <c r="N57" s="475"/>
      <c r="O57" s="475"/>
      <c r="P57" s="475">
        <f>IF(J57="","",J57)</f>
        <v>8</v>
      </c>
      <c r="Q57" s="475"/>
      <c r="R57" s="475"/>
      <c r="S57" s="475">
        <f>IF(J57="","",J57)</f>
        <v>8</v>
      </c>
      <c r="T57" s="475"/>
      <c r="V57" s="449">
        <f t="shared" si="3"/>
        <v>24</v>
      </c>
      <c r="W57" s="449" t="b">
        <f t="shared" si="4"/>
        <v>1</v>
      </c>
      <c r="AR57" s="449"/>
    </row>
    <row r="58" spans="1:44" s="451" customFormat="1">
      <c r="A58" s="522"/>
      <c r="B58" s="482"/>
      <c r="C58" s="550" t="s">
        <v>1812</v>
      </c>
      <c r="D58" s="711">
        <v>12</v>
      </c>
      <c r="E58" s="481" t="s">
        <v>627</v>
      </c>
      <c r="F58" s="710">
        <v>7.76</v>
      </c>
      <c r="G58" s="680">
        <f t="shared" ref="G58:G68" si="5">D58*F58</f>
        <v>93.12</v>
      </c>
      <c r="H58" s="499"/>
      <c r="I58" s="546"/>
      <c r="J58" s="546">
        <v>3</v>
      </c>
      <c r="K58" s="554"/>
      <c r="L58" s="553"/>
      <c r="M58" s="475">
        <v>3</v>
      </c>
      <c r="N58" s="475"/>
      <c r="O58" s="475"/>
      <c r="P58" s="475">
        <f>IF(J58="","",J58)</f>
        <v>3</v>
      </c>
      <c r="Q58" s="475"/>
      <c r="R58" s="475"/>
      <c r="S58" s="475"/>
      <c r="T58" s="475">
        <v>3</v>
      </c>
      <c r="V58" s="449">
        <f t="shared" si="3"/>
        <v>12</v>
      </c>
      <c r="W58" s="449" t="b">
        <f t="shared" si="4"/>
        <v>1</v>
      </c>
      <c r="AR58" s="449"/>
    </row>
    <row r="59" spans="1:44" s="451" customFormat="1">
      <c r="A59" s="522"/>
      <c r="B59" s="482"/>
      <c r="C59" s="550" t="s">
        <v>1811</v>
      </c>
      <c r="D59" s="715">
        <v>2</v>
      </c>
      <c r="E59" s="481" t="s">
        <v>627</v>
      </c>
      <c r="F59" s="710">
        <v>20.79</v>
      </c>
      <c r="G59" s="680">
        <f t="shared" si="5"/>
        <v>41.58</v>
      </c>
      <c r="H59" s="499"/>
      <c r="I59" s="546"/>
      <c r="J59" s="554">
        <v>1</v>
      </c>
      <c r="K59" s="554"/>
      <c r="L59" s="553"/>
      <c r="M59" s="475"/>
      <c r="N59" s="475"/>
      <c r="O59" s="475"/>
      <c r="P59" s="475">
        <f>IF(J59="","",J59)</f>
        <v>1</v>
      </c>
      <c r="Q59" s="475"/>
      <c r="R59" s="475"/>
      <c r="S59" s="475"/>
      <c r="T59" s="554"/>
      <c r="V59" s="449">
        <f t="shared" si="3"/>
        <v>2</v>
      </c>
      <c r="W59" s="449" t="b">
        <f t="shared" si="4"/>
        <v>1</v>
      </c>
      <c r="AR59" s="449"/>
    </row>
    <row r="60" spans="1:44" s="451" customFormat="1" ht="24">
      <c r="A60" s="522"/>
      <c r="B60" s="482"/>
      <c r="C60" s="550" t="s">
        <v>1810</v>
      </c>
      <c r="D60" s="711">
        <v>12</v>
      </c>
      <c r="E60" s="481" t="s">
        <v>1049</v>
      </c>
      <c r="F60" s="710">
        <v>200</v>
      </c>
      <c r="G60" s="680">
        <f t="shared" si="5"/>
        <v>2400</v>
      </c>
      <c r="H60" s="552"/>
      <c r="I60" s="475"/>
      <c r="J60" s="475"/>
      <c r="K60" s="475">
        <v>3</v>
      </c>
      <c r="L60" s="475"/>
      <c r="M60" s="475" t="str">
        <f>IF(J60="","",J60)</f>
        <v/>
      </c>
      <c r="N60" s="475">
        <v>3</v>
      </c>
      <c r="O60" s="475"/>
      <c r="P60" s="475" t="str">
        <f>IF(J60="","",J60)</f>
        <v/>
      </c>
      <c r="Q60" s="475">
        <v>3</v>
      </c>
      <c r="R60" s="475"/>
      <c r="S60" s="475" t="str">
        <f>IF(J60="","",J60)</f>
        <v/>
      </c>
      <c r="T60" s="475">
        <v>3</v>
      </c>
      <c r="V60" s="449">
        <f t="shared" si="3"/>
        <v>12</v>
      </c>
      <c r="W60" s="449" t="b">
        <f t="shared" si="4"/>
        <v>1</v>
      </c>
      <c r="AR60" s="449"/>
    </row>
    <row r="61" spans="1:44" s="451" customFormat="1">
      <c r="A61" s="522"/>
      <c r="B61" s="482"/>
      <c r="C61" s="550" t="s">
        <v>1809</v>
      </c>
      <c r="D61" s="711">
        <v>2</v>
      </c>
      <c r="E61" s="481" t="s">
        <v>1783</v>
      </c>
      <c r="F61" s="710">
        <v>34.950000000000003</v>
      </c>
      <c r="G61" s="680">
        <f t="shared" si="5"/>
        <v>69.900000000000006</v>
      </c>
      <c r="H61" s="552"/>
      <c r="I61" s="546"/>
      <c r="J61" s="475">
        <v>2</v>
      </c>
      <c r="K61" s="475"/>
      <c r="L61" s="475"/>
      <c r="M61" s="475"/>
      <c r="N61" s="475"/>
      <c r="O61" s="475"/>
      <c r="P61" s="475"/>
      <c r="Q61" s="475"/>
      <c r="R61" s="475"/>
      <c r="S61" s="475"/>
      <c r="T61" s="475"/>
      <c r="V61" s="449">
        <f t="shared" si="3"/>
        <v>2</v>
      </c>
      <c r="W61" s="449" t="b">
        <f t="shared" si="4"/>
        <v>1</v>
      </c>
      <c r="AR61" s="449" t="e">
        <f>SUM(#REF!)</f>
        <v>#REF!</v>
      </c>
    </row>
    <row r="62" spans="1:44" s="451" customFormat="1">
      <c r="A62" s="522"/>
      <c r="B62" s="482"/>
      <c r="C62" s="550" t="s">
        <v>1808</v>
      </c>
      <c r="D62" s="711">
        <v>8</v>
      </c>
      <c r="E62" s="708" t="s">
        <v>627</v>
      </c>
      <c r="F62" s="710">
        <v>65</v>
      </c>
      <c r="G62" s="680">
        <f t="shared" si="5"/>
        <v>520</v>
      </c>
      <c r="H62" s="552"/>
      <c r="I62" s="475"/>
      <c r="J62" s="475">
        <v>2</v>
      </c>
      <c r="K62" s="475"/>
      <c r="L62" s="475"/>
      <c r="M62" s="475">
        <f t="shared" ref="M62:M68" si="6">IF(J62="","",J62)</f>
        <v>2</v>
      </c>
      <c r="N62" s="475"/>
      <c r="O62" s="475"/>
      <c r="P62" s="475">
        <f t="shared" ref="P62:P68" si="7">IF(J62="","",J62)</f>
        <v>2</v>
      </c>
      <c r="Q62" s="475"/>
      <c r="R62" s="475"/>
      <c r="S62" s="475">
        <f t="shared" ref="S62:S68" si="8">IF(J62="","",J62)</f>
        <v>2</v>
      </c>
      <c r="T62" s="475"/>
      <c r="V62" s="449">
        <f t="shared" si="3"/>
        <v>8</v>
      </c>
      <c r="W62" s="449" t="b">
        <f t="shared" si="4"/>
        <v>1</v>
      </c>
      <c r="AR62" s="449"/>
    </row>
    <row r="63" spans="1:44" s="451" customFormat="1">
      <c r="A63" s="522"/>
      <c r="B63" s="482"/>
      <c r="C63" s="550" t="s">
        <v>1807</v>
      </c>
      <c r="D63" s="728">
        <v>4</v>
      </c>
      <c r="E63" s="481" t="s">
        <v>880</v>
      </c>
      <c r="F63" s="710">
        <v>65</v>
      </c>
      <c r="G63" s="680">
        <f t="shared" si="5"/>
        <v>260</v>
      </c>
      <c r="H63" s="552"/>
      <c r="I63" s="475"/>
      <c r="J63" s="475">
        <v>1</v>
      </c>
      <c r="K63" s="475"/>
      <c r="L63" s="475"/>
      <c r="M63" s="475">
        <f t="shared" si="6"/>
        <v>1</v>
      </c>
      <c r="N63" s="475"/>
      <c r="O63" s="475"/>
      <c r="P63" s="475">
        <f t="shared" si="7"/>
        <v>1</v>
      </c>
      <c r="Q63" s="475"/>
      <c r="R63" s="475"/>
      <c r="S63" s="475">
        <f t="shared" si="8"/>
        <v>1</v>
      </c>
      <c r="T63" s="475"/>
      <c r="V63" s="449">
        <f t="shared" si="3"/>
        <v>4</v>
      </c>
      <c r="W63" s="449" t="b">
        <f t="shared" si="4"/>
        <v>1</v>
      </c>
      <c r="AR63" s="449"/>
    </row>
    <row r="64" spans="1:44" s="451" customFormat="1">
      <c r="A64" s="522"/>
      <c r="B64" s="482"/>
      <c r="C64" s="550" t="s">
        <v>1806</v>
      </c>
      <c r="D64" s="728">
        <v>4</v>
      </c>
      <c r="E64" s="481" t="s">
        <v>880</v>
      </c>
      <c r="F64" s="710">
        <v>106.6</v>
      </c>
      <c r="G64" s="680">
        <f t="shared" si="5"/>
        <v>426.4</v>
      </c>
      <c r="H64" s="552"/>
      <c r="I64" s="475"/>
      <c r="J64" s="475">
        <v>1</v>
      </c>
      <c r="K64" s="475"/>
      <c r="L64" s="475"/>
      <c r="M64" s="475">
        <f t="shared" si="6"/>
        <v>1</v>
      </c>
      <c r="N64" s="475"/>
      <c r="O64" s="475"/>
      <c r="P64" s="475">
        <f t="shared" si="7"/>
        <v>1</v>
      </c>
      <c r="Q64" s="475"/>
      <c r="R64" s="475"/>
      <c r="S64" s="475">
        <f t="shared" si="8"/>
        <v>1</v>
      </c>
      <c r="T64" s="475"/>
      <c r="V64" s="449">
        <f t="shared" si="3"/>
        <v>4</v>
      </c>
      <c r="W64" s="449" t="b">
        <f t="shared" si="4"/>
        <v>1</v>
      </c>
      <c r="AR64" s="449"/>
    </row>
    <row r="65" spans="1:44" s="451" customFormat="1">
      <c r="A65" s="522"/>
      <c r="B65" s="482"/>
      <c r="C65" s="550" t="s">
        <v>1805</v>
      </c>
      <c r="D65" s="711">
        <v>4</v>
      </c>
      <c r="E65" s="481" t="s">
        <v>880</v>
      </c>
      <c r="F65" s="710">
        <v>75</v>
      </c>
      <c r="G65" s="721">
        <f t="shared" si="5"/>
        <v>300</v>
      </c>
      <c r="H65" s="576"/>
      <c r="I65" s="574"/>
      <c r="J65" s="575">
        <v>1</v>
      </c>
      <c r="K65" s="574"/>
      <c r="L65" s="574"/>
      <c r="M65" s="574">
        <f t="shared" si="6"/>
        <v>1</v>
      </c>
      <c r="N65" s="574"/>
      <c r="O65" s="574"/>
      <c r="P65" s="574">
        <f t="shared" si="7"/>
        <v>1</v>
      </c>
      <c r="Q65" s="574"/>
      <c r="R65" s="574"/>
      <c r="S65" s="574">
        <f t="shared" si="8"/>
        <v>1</v>
      </c>
      <c r="T65" s="574"/>
      <c r="V65" s="449">
        <f t="shared" si="3"/>
        <v>4</v>
      </c>
      <c r="W65" s="449" t="b">
        <f t="shared" si="4"/>
        <v>1</v>
      </c>
      <c r="AR65" s="449" t="e">
        <f>SUM(#REF!)</f>
        <v>#REF!</v>
      </c>
    </row>
    <row r="66" spans="1:44" s="451" customFormat="1">
      <c r="A66" s="592"/>
      <c r="B66" s="592"/>
      <c r="C66" s="590" t="s">
        <v>1804</v>
      </c>
      <c r="D66" s="727">
        <v>15000</v>
      </c>
      <c r="E66" s="590" t="s">
        <v>1803</v>
      </c>
      <c r="F66" s="726">
        <v>1</v>
      </c>
      <c r="G66" s="725">
        <f t="shared" si="5"/>
        <v>15000</v>
      </c>
      <c r="H66" s="587"/>
      <c r="I66" s="585"/>
      <c r="J66" s="586"/>
      <c r="K66" s="585"/>
      <c r="L66" s="585">
        <v>7500</v>
      </c>
      <c r="M66" s="585" t="str">
        <f t="shared" si="6"/>
        <v/>
      </c>
      <c r="N66" s="585"/>
      <c r="O66" s="585"/>
      <c r="P66" s="585" t="str">
        <f t="shared" si="7"/>
        <v/>
      </c>
      <c r="Q66" s="585">
        <v>7500</v>
      </c>
      <c r="R66" s="585"/>
      <c r="S66" s="585" t="str">
        <f t="shared" si="8"/>
        <v/>
      </c>
      <c r="T66" s="585"/>
      <c r="V66" s="449">
        <f t="shared" si="3"/>
        <v>15000</v>
      </c>
      <c r="W66" s="449" t="b">
        <f t="shared" si="4"/>
        <v>1</v>
      </c>
      <c r="AR66" s="449"/>
    </row>
    <row r="67" spans="1:44" s="451" customFormat="1">
      <c r="A67" s="482"/>
      <c r="B67" s="482"/>
      <c r="C67" s="481" t="s">
        <v>1802</v>
      </c>
      <c r="D67" s="724">
        <v>4</v>
      </c>
      <c r="E67" s="550" t="s">
        <v>880</v>
      </c>
      <c r="F67" s="723">
        <v>55</v>
      </c>
      <c r="G67" s="722">
        <f t="shared" si="5"/>
        <v>220</v>
      </c>
      <c r="H67" s="581"/>
      <c r="I67" s="579"/>
      <c r="J67" s="580">
        <v>1</v>
      </c>
      <c r="K67" s="579"/>
      <c r="L67" s="579"/>
      <c r="M67" s="497">
        <f t="shared" si="6"/>
        <v>1</v>
      </c>
      <c r="N67" s="497"/>
      <c r="O67" s="497"/>
      <c r="P67" s="497">
        <f t="shared" si="7"/>
        <v>1</v>
      </c>
      <c r="Q67" s="497"/>
      <c r="R67" s="497"/>
      <c r="S67" s="497">
        <f t="shared" si="8"/>
        <v>1</v>
      </c>
      <c r="T67" s="578"/>
      <c r="V67" s="449">
        <f t="shared" si="3"/>
        <v>4</v>
      </c>
      <c r="W67" s="449" t="b">
        <f t="shared" si="4"/>
        <v>1</v>
      </c>
      <c r="AR67" s="449"/>
    </row>
    <row r="68" spans="1:44" s="451" customFormat="1">
      <c r="A68" s="522"/>
      <c r="B68" s="482"/>
      <c r="C68" s="550" t="s">
        <v>1801</v>
      </c>
      <c r="D68" s="711">
        <v>4</v>
      </c>
      <c r="E68" s="481" t="s">
        <v>880</v>
      </c>
      <c r="F68" s="710">
        <v>200</v>
      </c>
      <c r="G68" s="721">
        <f t="shared" si="5"/>
        <v>800</v>
      </c>
      <c r="H68" s="576"/>
      <c r="I68" s="574"/>
      <c r="J68" s="575">
        <v>1</v>
      </c>
      <c r="K68" s="574"/>
      <c r="L68" s="574"/>
      <c r="M68" s="574">
        <f t="shared" si="6"/>
        <v>1</v>
      </c>
      <c r="N68" s="574"/>
      <c r="O68" s="574"/>
      <c r="P68" s="574">
        <f t="shared" si="7"/>
        <v>1</v>
      </c>
      <c r="Q68" s="574"/>
      <c r="R68" s="574"/>
      <c r="S68" s="574">
        <f t="shared" si="8"/>
        <v>1</v>
      </c>
      <c r="T68" s="574"/>
      <c r="V68" s="449">
        <f t="shared" si="3"/>
        <v>4</v>
      </c>
      <c r="W68" s="449" t="b">
        <f t="shared" si="4"/>
        <v>1</v>
      </c>
      <c r="AR68" s="449" t="e">
        <f>SUM(#REF!)</f>
        <v>#REF!</v>
      </c>
    </row>
    <row r="69" spans="1:44" s="451" customFormat="1">
      <c r="A69" s="490" t="s">
        <v>1800</v>
      </c>
      <c r="B69" s="490"/>
      <c r="C69" s="484"/>
      <c r="D69" s="693"/>
      <c r="E69" s="692"/>
      <c r="F69" s="691"/>
      <c r="G69" s="691">
        <f>Table131_2341728[[#This Row],[SIZE]]*Table131_2341728[[#This Row],[Unit Price]]</f>
        <v>0</v>
      </c>
      <c r="H69" s="486"/>
      <c r="I69" s="485"/>
      <c r="J69" s="484"/>
      <c r="K69" s="484"/>
      <c r="L69" s="484"/>
      <c r="M69" s="484"/>
      <c r="N69" s="484"/>
      <c r="O69" s="484"/>
      <c r="P69" s="484"/>
      <c r="Q69" s="484"/>
      <c r="R69" s="484"/>
      <c r="S69" s="484"/>
      <c r="T69" s="483"/>
      <c r="V69" s="449">
        <f t="shared" si="3"/>
        <v>0</v>
      </c>
      <c r="W69" s="449" t="b">
        <f t="shared" si="4"/>
        <v>1</v>
      </c>
      <c r="X69" s="501"/>
    </row>
    <row r="70" spans="1:44" s="451" customFormat="1">
      <c r="A70" s="522"/>
      <c r="B70" s="482"/>
      <c r="C70" s="550" t="s">
        <v>1799</v>
      </c>
      <c r="D70" s="715">
        <v>3</v>
      </c>
      <c r="E70" s="714" t="s">
        <v>501</v>
      </c>
      <c r="F70" s="680">
        <v>2000</v>
      </c>
      <c r="G70" s="680">
        <f t="shared" ref="G70:G75" si="9">D70*F70</f>
        <v>6000</v>
      </c>
      <c r="H70" s="552"/>
      <c r="I70" s="475"/>
      <c r="J70" s="475">
        <v>3</v>
      </c>
      <c r="K70" s="475"/>
      <c r="L70" s="475"/>
      <c r="M70" s="475"/>
      <c r="N70" s="475"/>
      <c r="O70" s="475"/>
      <c r="P70" s="475"/>
      <c r="Q70" s="475"/>
      <c r="R70" s="475"/>
      <c r="S70" s="475"/>
      <c r="T70" s="475"/>
      <c r="V70" s="449">
        <f t="shared" si="3"/>
        <v>3</v>
      </c>
      <c r="W70" s="449" t="b">
        <f t="shared" si="4"/>
        <v>1</v>
      </c>
    </row>
    <row r="71" spans="1:44" s="451" customFormat="1">
      <c r="A71" s="522"/>
      <c r="B71" s="482"/>
      <c r="C71" s="567" t="s">
        <v>1798</v>
      </c>
      <c r="D71" s="718">
        <v>2</v>
      </c>
      <c r="E71" s="717" t="s">
        <v>1797</v>
      </c>
      <c r="F71" s="716">
        <v>5000</v>
      </c>
      <c r="G71" s="680">
        <f t="shared" si="9"/>
        <v>10000</v>
      </c>
      <c r="H71" s="563"/>
      <c r="I71" s="562"/>
      <c r="J71" s="562">
        <v>1</v>
      </c>
      <c r="K71" s="503"/>
      <c r="L71" s="503"/>
      <c r="M71" s="503"/>
      <c r="N71" s="503"/>
      <c r="O71" s="503">
        <v>1</v>
      </c>
      <c r="P71" s="503"/>
      <c r="Q71" s="503"/>
      <c r="R71" s="503"/>
      <c r="S71" s="503"/>
      <c r="T71" s="561"/>
      <c r="V71" s="449">
        <f t="shared" si="3"/>
        <v>2</v>
      </c>
      <c r="W71" s="449" t="b">
        <f t="shared" si="4"/>
        <v>1</v>
      </c>
    </row>
    <row r="72" spans="1:44" s="451" customFormat="1">
      <c r="A72" s="522"/>
      <c r="B72" s="482"/>
      <c r="C72" s="567" t="s">
        <v>1796</v>
      </c>
      <c r="D72" s="718">
        <v>2</v>
      </c>
      <c r="E72" s="717" t="s">
        <v>501</v>
      </c>
      <c r="F72" s="716">
        <v>7500</v>
      </c>
      <c r="G72" s="680">
        <f t="shared" si="9"/>
        <v>15000</v>
      </c>
      <c r="H72" s="563"/>
      <c r="I72" s="562"/>
      <c r="J72" s="562">
        <v>2</v>
      </c>
      <c r="K72" s="503"/>
      <c r="L72" s="503"/>
      <c r="M72" s="503"/>
      <c r="N72" s="503"/>
      <c r="O72" s="503"/>
      <c r="P72" s="503"/>
      <c r="Q72" s="503"/>
      <c r="R72" s="503"/>
      <c r="S72" s="503"/>
      <c r="T72" s="561"/>
      <c r="V72" s="449">
        <f t="shared" si="3"/>
        <v>2</v>
      </c>
      <c r="W72" s="449" t="b">
        <f t="shared" si="4"/>
        <v>1</v>
      </c>
    </row>
    <row r="73" spans="1:44" s="451" customFormat="1">
      <c r="A73" s="522"/>
      <c r="B73" s="482"/>
      <c r="C73" s="567" t="s">
        <v>587</v>
      </c>
      <c r="D73" s="718">
        <v>1</v>
      </c>
      <c r="E73" s="717" t="s">
        <v>501</v>
      </c>
      <c r="F73" s="716">
        <v>7500</v>
      </c>
      <c r="G73" s="680">
        <f t="shared" si="9"/>
        <v>7500</v>
      </c>
      <c r="H73" s="563"/>
      <c r="I73" s="562"/>
      <c r="J73" s="562">
        <v>1</v>
      </c>
      <c r="K73" s="503"/>
      <c r="L73" s="503"/>
      <c r="M73" s="503"/>
      <c r="N73" s="503"/>
      <c r="O73" s="503"/>
      <c r="P73" s="503"/>
      <c r="Q73" s="503"/>
      <c r="R73" s="503"/>
      <c r="S73" s="503"/>
      <c r="T73" s="561"/>
      <c r="V73" s="449">
        <f t="shared" si="3"/>
        <v>1</v>
      </c>
      <c r="W73" s="449" t="b">
        <f t="shared" si="4"/>
        <v>1</v>
      </c>
    </row>
    <row r="74" spans="1:44" s="451" customFormat="1">
      <c r="A74" s="522"/>
      <c r="B74" s="482"/>
      <c r="C74" s="573" t="s">
        <v>600</v>
      </c>
      <c r="D74" s="720">
        <v>6</v>
      </c>
      <c r="E74" s="703" t="s">
        <v>501</v>
      </c>
      <c r="F74" s="719">
        <v>10000</v>
      </c>
      <c r="G74" s="680">
        <f t="shared" si="9"/>
        <v>60000</v>
      </c>
      <c r="H74" s="570"/>
      <c r="I74" s="503"/>
      <c r="J74" s="569">
        <v>1</v>
      </c>
      <c r="K74" s="569"/>
      <c r="L74" s="503">
        <v>1</v>
      </c>
      <c r="M74" s="503"/>
      <c r="N74" s="503">
        <v>1</v>
      </c>
      <c r="O74" s="503"/>
      <c r="P74" s="503">
        <v>1</v>
      </c>
      <c r="Q74" s="503"/>
      <c r="R74" s="503">
        <v>1</v>
      </c>
      <c r="S74" s="503"/>
      <c r="T74" s="568">
        <v>1</v>
      </c>
      <c r="U74" s="425"/>
      <c r="V74" s="449">
        <f t="shared" si="3"/>
        <v>6</v>
      </c>
      <c r="W74" s="449" t="b">
        <f t="shared" si="4"/>
        <v>1</v>
      </c>
    </row>
    <row r="75" spans="1:44" s="451" customFormat="1">
      <c r="A75" s="522"/>
      <c r="B75" s="482"/>
      <c r="C75" s="567" t="s">
        <v>1795</v>
      </c>
      <c r="D75" s="718">
        <v>1</v>
      </c>
      <c r="E75" s="717" t="s">
        <v>627</v>
      </c>
      <c r="F75" s="716">
        <v>4000</v>
      </c>
      <c r="G75" s="680">
        <f t="shared" si="9"/>
        <v>4000</v>
      </c>
      <c r="H75" s="563"/>
      <c r="I75" s="562"/>
      <c r="J75" s="562">
        <v>1</v>
      </c>
      <c r="K75" s="503"/>
      <c r="L75" s="503"/>
      <c r="M75" s="503"/>
      <c r="N75" s="503"/>
      <c r="O75" s="503"/>
      <c r="P75" s="503"/>
      <c r="Q75" s="503"/>
      <c r="R75" s="503"/>
      <c r="S75" s="503"/>
      <c r="T75" s="561"/>
      <c r="V75" s="449">
        <f t="shared" si="3"/>
        <v>1</v>
      </c>
      <c r="W75" s="449" t="b">
        <f t="shared" si="4"/>
        <v>1</v>
      </c>
    </row>
    <row r="76" spans="1:44" s="431" customFormat="1">
      <c r="A76" s="490" t="s">
        <v>1794</v>
      </c>
      <c r="B76" s="490"/>
      <c r="C76" s="484"/>
      <c r="D76" s="693"/>
      <c r="E76" s="692"/>
      <c r="F76" s="691"/>
      <c r="G76" s="691">
        <f>Table131_2341728[[#This Row],[SIZE]]*Table131_2341728[[#This Row],[Unit Price]]</f>
        <v>0</v>
      </c>
      <c r="H76" s="486"/>
      <c r="I76" s="485"/>
      <c r="J76" s="484"/>
      <c r="K76" s="484"/>
      <c r="L76" s="484"/>
      <c r="M76" s="484"/>
      <c r="N76" s="484"/>
      <c r="O76" s="484"/>
      <c r="P76" s="484"/>
      <c r="Q76" s="484"/>
      <c r="R76" s="484"/>
      <c r="S76" s="484"/>
      <c r="T76" s="483"/>
      <c r="V76" s="449">
        <f t="shared" si="3"/>
        <v>0</v>
      </c>
      <c r="W76" s="449" t="b">
        <f t="shared" si="4"/>
        <v>1</v>
      </c>
      <c r="X76" s="529"/>
    </row>
    <row r="77" spans="1:44" s="451" customFormat="1">
      <c r="A77" s="544"/>
      <c r="B77" s="482"/>
      <c r="C77" s="560" t="s">
        <v>1793</v>
      </c>
      <c r="D77" s="715">
        <v>24</v>
      </c>
      <c r="E77" s="714" t="s">
        <v>1792</v>
      </c>
      <c r="F77" s="680">
        <v>43.58</v>
      </c>
      <c r="G77" s="680">
        <f>D77*F77</f>
        <v>1045.92</v>
      </c>
      <c r="H77" s="552"/>
      <c r="I77" s="475">
        <v>2</v>
      </c>
      <c r="J77" s="475">
        <v>2</v>
      </c>
      <c r="K77" s="475">
        <v>2</v>
      </c>
      <c r="L77" s="475">
        <v>2</v>
      </c>
      <c r="M77" s="475">
        <f>IF(J77="","",J77)</f>
        <v>2</v>
      </c>
      <c r="N77" s="475">
        <v>2</v>
      </c>
      <c r="O77" s="475">
        <v>2</v>
      </c>
      <c r="P77" s="475">
        <f>IF(J77="","",J77)</f>
        <v>2</v>
      </c>
      <c r="Q77" s="475">
        <v>2</v>
      </c>
      <c r="R77" s="475">
        <v>2</v>
      </c>
      <c r="S77" s="475">
        <f>IF(J77="","",J77)</f>
        <v>2</v>
      </c>
      <c r="T77" s="475">
        <v>2</v>
      </c>
      <c r="V77" s="449">
        <f t="shared" si="3"/>
        <v>24</v>
      </c>
      <c r="W77" s="449" t="b">
        <f t="shared" si="4"/>
        <v>1</v>
      </c>
      <c r="X77" s="501"/>
    </row>
    <row r="78" spans="1:44" s="431" customFormat="1">
      <c r="A78" s="482"/>
      <c r="B78" s="482"/>
      <c r="C78" s="481" t="s">
        <v>1791</v>
      </c>
      <c r="D78" s="713">
        <v>1200</v>
      </c>
      <c r="E78" s="689" t="s">
        <v>44</v>
      </c>
      <c r="F78" s="712">
        <v>1.55</v>
      </c>
      <c r="G78" s="680">
        <f>D78*F78</f>
        <v>1860</v>
      </c>
      <c r="H78" s="555"/>
      <c r="I78" s="497"/>
      <c r="J78" s="497">
        <v>300</v>
      </c>
      <c r="K78" s="497"/>
      <c r="L78" s="497"/>
      <c r="M78" s="475">
        <f>IF(J78="","",J78)</f>
        <v>300</v>
      </c>
      <c r="N78" s="475"/>
      <c r="O78" s="475"/>
      <c r="P78" s="475">
        <f>IF(J78="","",J78)</f>
        <v>300</v>
      </c>
      <c r="Q78" s="475"/>
      <c r="R78" s="475"/>
      <c r="S78" s="475">
        <f>IF(J78="","",J78)</f>
        <v>300</v>
      </c>
      <c r="T78" s="497"/>
      <c r="V78" s="449">
        <f t="shared" si="3"/>
        <v>1200</v>
      </c>
      <c r="W78" s="449" t="b">
        <f t="shared" si="4"/>
        <v>1</v>
      </c>
      <c r="X78" s="529"/>
    </row>
    <row r="79" spans="1:44" s="431" customFormat="1">
      <c r="A79" s="490" t="s">
        <v>1790</v>
      </c>
      <c r="B79" s="490"/>
      <c r="C79" s="484"/>
      <c r="D79" s="693"/>
      <c r="E79" s="692"/>
      <c r="F79" s="691"/>
      <c r="G79" s="691">
        <f>Table131_2341728[[#This Row],[SIZE]]*Table131_2341728[[#This Row],[Unit Price]]</f>
        <v>0</v>
      </c>
      <c r="H79" s="486"/>
      <c r="I79" s="485"/>
      <c r="J79" s="484"/>
      <c r="K79" s="484"/>
      <c r="L79" s="484"/>
      <c r="M79" s="484"/>
      <c r="N79" s="484"/>
      <c r="O79" s="484"/>
      <c r="P79" s="484"/>
      <c r="Q79" s="484"/>
      <c r="R79" s="484"/>
      <c r="S79" s="484"/>
      <c r="T79" s="483"/>
      <c r="V79" s="449">
        <f t="shared" si="3"/>
        <v>0</v>
      </c>
      <c r="W79" s="449" t="b">
        <f t="shared" si="4"/>
        <v>1</v>
      </c>
      <c r="X79" s="529"/>
    </row>
    <row r="80" spans="1:44" s="451" customFormat="1">
      <c r="A80" s="522"/>
      <c r="B80" s="482"/>
      <c r="C80" s="550" t="s">
        <v>1789</v>
      </c>
      <c r="D80" s="711">
        <v>1</v>
      </c>
      <c r="E80" s="481" t="s">
        <v>501</v>
      </c>
      <c r="F80" s="710">
        <v>1200</v>
      </c>
      <c r="G80" s="680">
        <f t="shared" ref="G80:G85" si="10">D80*F80</f>
        <v>1200</v>
      </c>
      <c r="H80" s="499"/>
      <c r="I80" s="546"/>
      <c r="J80" s="554"/>
      <c r="K80" s="554">
        <v>1</v>
      </c>
      <c r="L80" s="553"/>
      <c r="M80" s="475" t="str">
        <f>IF(J80="","",J80)</f>
        <v/>
      </c>
      <c r="N80" s="475"/>
      <c r="O80" s="475"/>
      <c r="P80" s="475"/>
      <c r="Q80" s="475"/>
      <c r="R80" s="475"/>
      <c r="S80" s="475" t="str">
        <f>IF(J80="","",J80)</f>
        <v/>
      </c>
      <c r="T80" s="475"/>
      <c r="V80" s="449">
        <f t="shared" si="3"/>
        <v>1</v>
      </c>
      <c r="W80" s="449" t="b">
        <f t="shared" si="4"/>
        <v>1</v>
      </c>
      <c r="X80" s="431"/>
      <c r="Y80" s="431"/>
      <c r="Z80" s="431"/>
      <c r="AA80" s="431"/>
      <c r="AB80" s="431"/>
      <c r="AC80" s="431"/>
      <c r="AD80" s="431"/>
      <c r="AE80" s="431"/>
      <c r="AF80" s="431"/>
      <c r="AG80" s="431"/>
      <c r="AH80" s="431"/>
      <c r="AI80" s="431"/>
      <c r="AJ80" s="431"/>
      <c r="AK80" s="431"/>
      <c r="AL80" s="431"/>
      <c r="AM80" s="431"/>
      <c r="AN80" s="431"/>
      <c r="AO80" s="431"/>
      <c r="AR80" s="449"/>
    </row>
    <row r="81" spans="1:44" s="431" customFormat="1">
      <c r="A81" s="522"/>
      <c r="B81" s="482"/>
      <c r="C81" s="550" t="s">
        <v>1788</v>
      </c>
      <c r="D81" s="711">
        <v>2</v>
      </c>
      <c r="E81" s="708" t="s">
        <v>501</v>
      </c>
      <c r="F81" s="710">
        <v>2500</v>
      </c>
      <c r="G81" s="680">
        <f t="shared" si="10"/>
        <v>5000</v>
      </c>
      <c r="H81" s="552"/>
      <c r="I81" s="475"/>
      <c r="J81" s="475"/>
      <c r="K81" s="475"/>
      <c r="L81" s="475"/>
      <c r="M81" s="475">
        <v>1</v>
      </c>
      <c r="N81" s="475"/>
      <c r="O81" s="475"/>
      <c r="P81" s="475" t="str">
        <f>IF(J81="","",J81)</f>
        <v/>
      </c>
      <c r="Q81" s="475"/>
      <c r="R81" s="475"/>
      <c r="S81" s="475">
        <v>1</v>
      </c>
      <c r="T81" s="475"/>
      <c r="V81" s="449">
        <f t="shared" si="3"/>
        <v>2</v>
      </c>
      <c r="W81" s="449" t="b">
        <f t="shared" si="4"/>
        <v>1</v>
      </c>
    </row>
    <row r="82" spans="1:44" s="431" customFormat="1">
      <c r="A82" s="522"/>
      <c r="B82" s="482"/>
      <c r="C82" s="550" t="s">
        <v>1787</v>
      </c>
      <c r="D82" s="711">
        <v>2</v>
      </c>
      <c r="E82" s="708" t="s">
        <v>501</v>
      </c>
      <c r="F82" s="710">
        <v>2500</v>
      </c>
      <c r="G82" s="680">
        <f t="shared" si="10"/>
        <v>5000</v>
      </c>
      <c r="H82" s="552"/>
      <c r="I82" s="475"/>
      <c r="J82" s="475"/>
      <c r="K82" s="475"/>
      <c r="L82" s="475"/>
      <c r="M82" s="475">
        <v>1</v>
      </c>
      <c r="N82" s="475"/>
      <c r="O82" s="475"/>
      <c r="P82" s="475"/>
      <c r="Q82" s="475"/>
      <c r="R82" s="475"/>
      <c r="S82" s="475">
        <v>1</v>
      </c>
      <c r="T82" s="475"/>
      <c r="V82" s="449">
        <f t="shared" si="3"/>
        <v>2</v>
      </c>
      <c r="W82" s="449" t="b">
        <f t="shared" si="4"/>
        <v>1</v>
      </c>
    </row>
    <row r="83" spans="1:44" s="451" customFormat="1">
      <c r="A83" s="522"/>
      <c r="B83" s="482"/>
      <c r="C83" s="550" t="s">
        <v>1786</v>
      </c>
      <c r="D83" s="711">
        <v>1</v>
      </c>
      <c r="E83" s="481" t="s">
        <v>44</v>
      </c>
      <c r="F83" s="710">
        <v>400</v>
      </c>
      <c r="G83" s="680">
        <f t="shared" si="10"/>
        <v>400</v>
      </c>
      <c r="H83" s="551"/>
      <c r="I83" s="546"/>
      <c r="J83" s="545">
        <v>1</v>
      </c>
      <c r="K83" s="545"/>
      <c r="L83" s="545"/>
      <c r="M83" s="475">
        <v>1</v>
      </c>
      <c r="N83" s="475"/>
      <c r="O83" s="475"/>
      <c r="P83" s="475">
        <v>1</v>
      </c>
      <c r="Q83" s="475"/>
      <c r="R83" s="475"/>
      <c r="S83" s="475"/>
      <c r="T83" s="523">
        <v>1</v>
      </c>
      <c r="V83" s="449">
        <f t="shared" si="3"/>
        <v>4</v>
      </c>
      <c r="W83" s="449" t="b">
        <f t="shared" si="4"/>
        <v>0</v>
      </c>
      <c r="X83" s="431"/>
      <c r="Y83" s="431"/>
      <c r="Z83" s="431"/>
      <c r="AA83" s="431"/>
      <c r="AB83" s="431"/>
      <c r="AC83" s="431"/>
      <c r="AD83" s="431"/>
      <c r="AE83" s="431"/>
      <c r="AF83" s="431"/>
      <c r="AG83" s="431"/>
      <c r="AH83" s="431"/>
      <c r="AI83" s="431"/>
      <c r="AJ83" s="431"/>
      <c r="AK83" s="431"/>
      <c r="AL83" s="431"/>
      <c r="AM83" s="431"/>
      <c r="AN83" s="431"/>
      <c r="AO83" s="431"/>
      <c r="AR83" s="449"/>
    </row>
    <row r="84" spans="1:44" s="451" customFormat="1">
      <c r="A84" s="522"/>
      <c r="B84" s="482"/>
      <c r="C84" s="550" t="s">
        <v>1785</v>
      </c>
      <c r="D84" s="711">
        <v>10</v>
      </c>
      <c r="E84" s="481" t="s">
        <v>501</v>
      </c>
      <c r="F84" s="710">
        <v>600</v>
      </c>
      <c r="G84" s="680">
        <f t="shared" si="10"/>
        <v>6000</v>
      </c>
      <c r="H84" s="551"/>
      <c r="I84" s="546"/>
      <c r="J84" s="545">
        <v>5</v>
      </c>
      <c r="K84" s="545"/>
      <c r="L84" s="545"/>
      <c r="M84" s="475"/>
      <c r="N84" s="475"/>
      <c r="O84" s="475">
        <v>5</v>
      </c>
      <c r="P84" s="475"/>
      <c r="Q84" s="475"/>
      <c r="R84" s="475"/>
      <c r="S84" s="475"/>
      <c r="T84" s="523"/>
      <c r="V84" s="449">
        <f t="shared" si="3"/>
        <v>10</v>
      </c>
      <c r="W84" s="449" t="b">
        <f t="shared" si="4"/>
        <v>1</v>
      </c>
      <c r="X84" s="431"/>
      <c r="Y84" s="431"/>
      <c r="Z84" s="431"/>
      <c r="AA84" s="431"/>
      <c r="AB84" s="431"/>
      <c r="AC84" s="431"/>
      <c r="AD84" s="431"/>
      <c r="AE84" s="431"/>
      <c r="AF84" s="431"/>
      <c r="AG84" s="431"/>
      <c r="AH84" s="431"/>
      <c r="AI84" s="431"/>
      <c r="AJ84" s="431"/>
      <c r="AK84" s="431"/>
      <c r="AL84" s="431"/>
      <c r="AM84" s="431"/>
      <c r="AN84" s="431"/>
      <c r="AO84" s="431"/>
      <c r="AR84" s="449"/>
    </row>
    <row r="85" spans="1:44" s="451" customFormat="1">
      <c r="A85" s="522"/>
      <c r="B85" s="482"/>
      <c r="C85" s="550" t="s">
        <v>1784</v>
      </c>
      <c r="D85" s="711">
        <v>2</v>
      </c>
      <c r="E85" s="481" t="s">
        <v>1783</v>
      </c>
      <c r="F85" s="710">
        <v>150</v>
      </c>
      <c r="G85" s="680">
        <f t="shared" si="10"/>
        <v>300</v>
      </c>
      <c r="H85" s="547"/>
      <c r="I85" s="546"/>
      <c r="J85" s="545">
        <v>1</v>
      </c>
      <c r="K85" s="545"/>
      <c r="L85" s="545"/>
      <c r="M85" s="475"/>
      <c r="N85" s="475"/>
      <c r="O85" s="475"/>
      <c r="P85" s="475">
        <f>IF(J85="","",J85)</f>
        <v>1</v>
      </c>
      <c r="Q85" s="475"/>
      <c r="R85" s="475"/>
      <c r="S85" s="475"/>
      <c r="T85" s="523"/>
      <c r="V85" s="449">
        <f t="shared" si="3"/>
        <v>2</v>
      </c>
      <c r="W85" s="449" t="b">
        <f t="shared" si="4"/>
        <v>1</v>
      </c>
      <c r="X85" s="431"/>
      <c r="Y85" s="431"/>
      <c r="Z85" s="431"/>
      <c r="AA85" s="431"/>
      <c r="AB85" s="431"/>
      <c r="AC85" s="431"/>
      <c r="AD85" s="431"/>
      <c r="AE85" s="431"/>
      <c r="AF85" s="431"/>
      <c r="AG85" s="431"/>
      <c r="AH85" s="431"/>
      <c r="AI85" s="431"/>
      <c r="AJ85" s="431"/>
      <c r="AK85" s="431"/>
      <c r="AL85" s="431"/>
      <c r="AM85" s="431"/>
      <c r="AN85" s="431"/>
      <c r="AO85" s="431"/>
      <c r="AR85" s="449" t="e">
        <f>SUM(#REF!)</f>
        <v>#REF!</v>
      </c>
    </row>
    <row r="86" spans="1:44" s="431" customFormat="1">
      <c r="A86" s="490" t="s">
        <v>1782</v>
      </c>
      <c r="B86" s="490"/>
      <c r="C86" s="484"/>
      <c r="D86" s="693"/>
      <c r="E86" s="692"/>
      <c r="F86" s="691"/>
      <c r="G86" s="691">
        <f>Table131_2341728[[#This Row],[SIZE]]*Table131_2341728[[#This Row],[Unit Price]]</f>
        <v>0</v>
      </c>
      <c r="H86" s="486"/>
      <c r="I86" s="485"/>
      <c r="J86" s="484"/>
      <c r="K86" s="484"/>
      <c r="L86" s="484"/>
      <c r="M86" s="484"/>
      <c r="N86" s="484"/>
      <c r="O86" s="484"/>
      <c r="P86" s="484"/>
      <c r="Q86" s="484"/>
      <c r="R86" s="484"/>
      <c r="S86" s="484"/>
      <c r="T86" s="483"/>
      <c r="V86" s="449">
        <f t="shared" si="3"/>
        <v>0</v>
      </c>
      <c r="W86" s="449" t="b">
        <f t="shared" si="4"/>
        <v>1</v>
      </c>
      <c r="X86" s="529"/>
    </row>
    <row r="87" spans="1:44" s="431" customFormat="1">
      <c r="A87" s="544"/>
      <c r="B87" s="482"/>
      <c r="C87" s="543" t="s">
        <v>1781</v>
      </c>
      <c r="D87" s="709">
        <v>2</v>
      </c>
      <c r="E87" s="708" t="s">
        <v>501</v>
      </c>
      <c r="F87" s="705">
        <v>150</v>
      </c>
      <c r="G87" s="701">
        <f>D87*F87</f>
        <v>300</v>
      </c>
      <c r="H87" s="531"/>
      <c r="I87" s="530"/>
      <c r="J87" s="503">
        <v>1</v>
      </c>
      <c r="K87" s="503"/>
      <c r="L87" s="503"/>
      <c r="M87" s="503"/>
      <c r="N87" s="503"/>
      <c r="O87" s="503"/>
      <c r="P87" s="503">
        <f>IF(J87="","",J87)</f>
        <v>1</v>
      </c>
      <c r="Q87" s="503"/>
      <c r="R87" s="503"/>
      <c r="S87" s="503"/>
      <c r="T87" s="503"/>
      <c r="V87" s="449">
        <f t="shared" si="3"/>
        <v>2</v>
      </c>
      <c r="W87" s="449" t="b">
        <f t="shared" si="4"/>
        <v>1</v>
      </c>
    </row>
    <row r="88" spans="1:44" s="431" customFormat="1">
      <c r="A88" s="482"/>
      <c r="B88" s="482"/>
      <c r="C88" s="540" t="s">
        <v>1780</v>
      </c>
      <c r="D88" s="707">
        <v>2</v>
      </c>
      <c r="E88" s="706" t="s">
        <v>576</v>
      </c>
      <c r="F88" s="705">
        <v>250</v>
      </c>
      <c r="G88" s="701">
        <f>D88*F88</f>
        <v>500</v>
      </c>
      <c r="H88" s="531"/>
      <c r="I88" s="530">
        <v>1</v>
      </c>
      <c r="J88" s="503"/>
      <c r="K88" s="503"/>
      <c r="L88" s="503"/>
      <c r="M88" s="503" t="str">
        <f>IF(J88="","",J88)</f>
        <v/>
      </c>
      <c r="N88" s="503"/>
      <c r="O88" s="503">
        <v>1</v>
      </c>
      <c r="P88" s="503" t="str">
        <f>IF(J88="","",J88)</f>
        <v/>
      </c>
      <c r="Q88" s="503"/>
      <c r="R88" s="503"/>
      <c r="S88" s="503" t="str">
        <f>IF(J88="","",J88)</f>
        <v/>
      </c>
      <c r="T88" s="503"/>
      <c r="V88" s="449"/>
      <c r="W88" s="449"/>
    </row>
    <row r="89" spans="1:44" s="431" customFormat="1">
      <c r="A89" s="522"/>
      <c r="B89" s="482"/>
      <c r="C89" s="536" t="s">
        <v>1779</v>
      </c>
      <c r="D89" s="704">
        <v>6</v>
      </c>
      <c r="E89" s="703" t="s">
        <v>44</v>
      </c>
      <c r="F89" s="702">
        <v>500</v>
      </c>
      <c r="G89" s="701">
        <f>D89*F89</f>
        <v>3000</v>
      </c>
      <c r="H89" s="531"/>
      <c r="I89" s="530"/>
      <c r="J89" s="503">
        <v>3</v>
      </c>
      <c r="K89" s="503"/>
      <c r="L89" s="503"/>
      <c r="M89" s="503"/>
      <c r="N89" s="503"/>
      <c r="O89" s="503"/>
      <c r="P89" s="503">
        <v>3</v>
      </c>
      <c r="Q89" s="503"/>
      <c r="R89" s="503"/>
      <c r="S89" s="503"/>
      <c r="T89" s="503"/>
      <c r="V89" s="449">
        <f t="shared" ref="V89:V96" si="11">SUM(I89:T89)</f>
        <v>6</v>
      </c>
      <c r="W89" s="449" t="b">
        <f t="shared" ref="W89:W96" si="12">V89=D89</f>
        <v>1</v>
      </c>
    </row>
    <row r="90" spans="1:44" s="431" customFormat="1">
      <c r="A90" s="490" t="s">
        <v>1778</v>
      </c>
      <c r="B90" s="490"/>
      <c r="C90" s="484"/>
      <c r="D90" s="693"/>
      <c r="E90" s="692"/>
      <c r="F90" s="691"/>
      <c r="G90" s="691">
        <f>Table131_2341728[[#This Row],[SIZE]]*Table131_2341728[[#This Row],[Unit Price]]</f>
        <v>0</v>
      </c>
      <c r="H90" s="486"/>
      <c r="I90" s="485"/>
      <c r="J90" s="484"/>
      <c r="K90" s="484"/>
      <c r="L90" s="484"/>
      <c r="M90" s="484"/>
      <c r="N90" s="484"/>
      <c r="O90" s="484"/>
      <c r="P90" s="484"/>
      <c r="Q90" s="484"/>
      <c r="R90" s="484"/>
      <c r="S90" s="484"/>
      <c r="T90" s="483"/>
      <c r="V90" s="449">
        <f t="shared" si="11"/>
        <v>0</v>
      </c>
      <c r="W90" s="449" t="b">
        <f t="shared" si="12"/>
        <v>1</v>
      </c>
      <c r="X90" s="529"/>
    </row>
    <row r="91" spans="1:44" s="431" customFormat="1">
      <c r="A91" s="482"/>
      <c r="B91" s="482"/>
      <c r="C91" s="481" t="s">
        <v>1504</v>
      </c>
      <c r="D91" s="700">
        <v>1</v>
      </c>
      <c r="E91" s="527" t="s">
        <v>501</v>
      </c>
      <c r="F91" s="699">
        <v>3000</v>
      </c>
      <c r="G91" s="680">
        <f>D91*F91</f>
        <v>3000</v>
      </c>
      <c r="H91" s="525"/>
      <c r="I91" s="524"/>
      <c r="J91" s="524"/>
      <c r="K91" s="524">
        <v>1</v>
      </c>
      <c r="L91" s="524"/>
      <c r="M91" s="475" t="str">
        <f>IF(J91="","",J91)</f>
        <v/>
      </c>
      <c r="N91" s="475"/>
      <c r="O91" s="475"/>
      <c r="P91" s="475" t="str">
        <f>IF(J91="","",J91)</f>
        <v/>
      </c>
      <c r="Q91" s="475"/>
      <c r="R91" s="475"/>
      <c r="S91" s="475" t="str">
        <f>IF(J91="","",J91)</f>
        <v/>
      </c>
      <c r="T91" s="523"/>
      <c r="V91" s="449">
        <f t="shared" si="11"/>
        <v>1</v>
      </c>
      <c r="W91" s="449" t="b">
        <f t="shared" si="12"/>
        <v>1</v>
      </c>
      <c r="X91" s="501"/>
      <c r="Y91" s="451"/>
      <c r="Z91" s="451"/>
      <c r="AA91" s="451"/>
      <c r="AB91" s="451"/>
      <c r="AC91" s="451"/>
      <c r="AD91" s="451"/>
      <c r="AE91" s="451"/>
      <c r="AF91" s="451"/>
      <c r="AG91" s="451"/>
      <c r="AH91" s="451"/>
      <c r="AI91" s="451"/>
      <c r="AJ91" s="451"/>
      <c r="AK91" s="451"/>
      <c r="AL91" s="451"/>
      <c r="AM91" s="451"/>
      <c r="AN91" s="451"/>
      <c r="AO91" s="451"/>
    </row>
    <row r="92" spans="1:44" s="431" customFormat="1">
      <c r="A92" s="490" t="s">
        <v>1777</v>
      </c>
      <c r="B92" s="490"/>
      <c r="C92" s="484"/>
      <c r="D92" s="693"/>
      <c r="E92" s="692"/>
      <c r="F92" s="691"/>
      <c r="G92" s="691"/>
      <c r="H92" s="486"/>
      <c r="I92" s="485"/>
      <c r="J92" s="484"/>
      <c r="K92" s="484"/>
      <c r="L92" s="484"/>
      <c r="M92" s="484"/>
      <c r="N92" s="484"/>
      <c r="O92" s="484"/>
      <c r="P92" s="484"/>
      <c r="Q92" s="484"/>
      <c r="R92" s="484"/>
      <c r="S92" s="484"/>
      <c r="T92" s="483"/>
      <c r="V92" s="449">
        <f t="shared" si="11"/>
        <v>0</v>
      </c>
      <c r="W92" s="449" t="b">
        <f t="shared" si="12"/>
        <v>1</v>
      </c>
      <c r="X92" s="501"/>
      <c r="Y92" s="451"/>
      <c r="Z92" s="451"/>
      <c r="AA92" s="451"/>
      <c r="AB92" s="451"/>
      <c r="AC92" s="451"/>
      <c r="AD92" s="451"/>
      <c r="AE92" s="451"/>
      <c r="AF92" s="451"/>
      <c r="AG92" s="451"/>
      <c r="AH92" s="451"/>
      <c r="AI92" s="451"/>
      <c r="AJ92" s="451"/>
      <c r="AK92" s="451"/>
      <c r="AL92" s="451"/>
      <c r="AM92" s="451"/>
      <c r="AN92" s="451"/>
      <c r="AO92" s="451"/>
    </row>
    <row r="93" spans="1:44" s="431" customFormat="1">
      <c r="A93" s="522"/>
      <c r="B93" s="482"/>
      <c r="C93" s="511" t="s">
        <v>1776</v>
      </c>
      <c r="D93" s="698">
        <v>4</v>
      </c>
      <c r="E93" s="494" t="s">
        <v>501</v>
      </c>
      <c r="F93" s="697">
        <v>3500</v>
      </c>
      <c r="G93" s="680">
        <f t="shared" ref="G93:G98" si="13">D93*F93</f>
        <v>14000</v>
      </c>
      <c r="H93" s="521"/>
      <c r="I93" s="506"/>
      <c r="J93" s="520">
        <v>1</v>
      </c>
      <c r="K93" s="520"/>
      <c r="L93" s="519"/>
      <c r="M93" s="475"/>
      <c r="N93" s="475"/>
      <c r="O93" s="475"/>
      <c r="P93" s="475">
        <f>IF(J93="","",J93)</f>
        <v>1</v>
      </c>
      <c r="Q93" s="475"/>
      <c r="R93" s="475"/>
      <c r="S93" s="475"/>
      <c r="T93" s="518"/>
      <c r="V93" s="449">
        <f t="shared" si="11"/>
        <v>2</v>
      </c>
      <c r="W93" s="449" t="b">
        <f t="shared" si="12"/>
        <v>0</v>
      </c>
    </row>
    <row r="94" spans="1:44" s="431" customFormat="1">
      <c r="A94" s="482"/>
      <c r="B94" s="482"/>
      <c r="C94" s="511" t="s">
        <v>527</v>
      </c>
      <c r="D94" s="698">
        <v>2</v>
      </c>
      <c r="E94" s="494" t="s">
        <v>501</v>
      </c>
      <c r="F94" s="697">
        <v>5000</v>
      </c>
      <c r="G94" s="680">
        <f t="shared" si="13"/>
        <v>10000</v>
      </c>
      <c r="H94" s="521"/>
      <c r="I94" s="506"/>
      <c r="J94" s="520"/>
      <c r="K94" s="520">
        <v>1</v>
      </c>
      <c r="L94" s="519"/>
      <c r="M94" s="475"/>
      <c r="N94" s="475"/>
      <c r="O94" s="475"/>
      <c r="P94" s="475"/>
      <c r="Q94" s="475">
        <v>1</v>
      </c>
      <c r="R94" s="475"/>
      <c r="S94" s="475"/>
      <c r="T94" s="518"/>
      <c r="V94" s="449">
        <f t="shared" si="11"/>
        <v>2</v>
      </c>
      <c r="W94" s="449" t="b">
        <f t="shared" si="12"/>
        <v>1</v>
      </c>
    </row>
    <row r="95" spans="1:44" s="431" customFormat="1">
      <c r="A95" s="482"/>
      <c r="B95" s="482"/>
      <c r="C95" s="511" t="s">
        <v>1775</v>
      </c>
      <c r="D95" s="698">
        <v>4</v>
      </c>
      <c r="E95" s="494" t="s">
        <v>501</v>
      </c>
      <c r="F95" s="697">
        <v>450</v>
      </c>
      <c r="G95" s="680">
        <f t="shared" si="13"/>
        <v>1800</v>
      </c>
      <c r="H95" s="521"/>
      <c r="I95" s="506"/>
      <c r="J95" s="520"/>
      <c r="K95" s="520">
        <v>2</v>
      </c>
      <c r="L95" s="519"/>
      <c r="M95" s="475"/>
      <c r="N95" s="475"/>
      <c r="O95" s="475"/>
      <c r="P95" s="475"/>
      <c r="Q95" s="475"/>
      <c r="R95" s="475"/>
      <c r="S95" s="475"/>
      <c r="T95" s="518">
        <v>2</v>
      </c>
      <c r="V95" s="449">
        <f t="shared" si="11"/>
        <v>4</v>
      </c>
      <c r="W95" s="449" t="b">
        <f t="shared" si="12"/>
        <v>1</v>
      </c>
    </row>
    <row r="96" spans="1:44" s="431" customFormat="1">
      <c r="A96" s="482"/>
      <c r="B96" s="482"/>
      <c r="C96" s="511" t="s">
        <v>1774</v>
      </c>
      <c r="D96" s="698">
        <v>2</v>
      </c>
      <c r="E96" s="494" t="s">
        <v>501</v>
      </c>
      <c r="F96" s="697">
        <v>3500</v>
      </c>
      <c r="G96" s="680">
        <f t="shared" si="13"/>
        <v>7000</v>
      </c>
      <c r="H96" s="521"/>
      <c r="I96" s="506"/>
      <c r="J96" s="520"/>
      <c r="K96" s="520"/>
      <c r="L96" s="519"/>
      <c r="M96" s="475">
        <v>1</v>
      </c>
      <c r="N96" s="475"/>
      <c r="O96" s="475"/>
      <c r="P96" s="475" t="str">
        <f>IF(J96="","",J96)</f>
        <v/>
      </c>
      <c r="Q96" s="475"/>
      <c r="R96" s="475"/>
      <c r="S96" s="475" t="str">
        <f>IF(J96="","",J96)</f>
        <v/>
      </c>
      <c r="T96" s="518"/>
      <c r="V96" s="449">
        <f t="shared" si="11"/>
        <v>1</v>
      </c>
      <c r="W96" s="449" t="b">
        <f t="shared" si="12"/>
        <v>0</v>
      </c>
    </row>
    <row r="97" spans="1:24" s="431" customFormat="1">
      <c r="A97" s="482"/>
      <c r="B97" s="482"/>
      <c r="C97" s="511" t="s">
        <v>1773</v>
      </c>
      <c r="D97" s="698">
        <v>5</v>
      </c>
      <c r="E97" s="517" t="s">
        <v>1772</v>
      </c>
      <c r="F97" s="697">
        <v>3000</v>
      </c>
      <c r="G97" s="680">
        <f t="shared" si="13"/>
        <v>15000</v>
      </c>
      <c r="H97" s="516"/>
      <c r="I97" s="506">
        <v>5</v>
      </c>
      <c r="J97" s="515"/>
      <c r="K97" s="515"/>
      <c r="L97" s="514"/>
      <c r="M97" s="513" t="str">
        <f>IF(J97="","",J97)</f>
        <v/>
      </c>
      <c r="N97" s="513"/>
      <c r="O97" s="513"/>
      <c r="P97" s="513" t="str">
        <f>IF(J97="","",J97)</f>
        <v/>
      </c>
      <c r="Q97" s="513"/>
      <c r="R97" s="513"/>
      <c r="S97" s="513" t="str">
        <f>IF(J97="","",J97)</f>
        <v/>
      </c>
      <c r="T97" s="512"/>
      <c r="V97" s="449"/>
      <c r="W97" s="449"/>
    </row>
    <row r="98" spans="1:24" s="431" customFormat="1">
      <c r="A98" s="482"/>
      <c r="B98" s="482"/>
      <c r="C98" s="511" t="s">
        <v>1771</v>
      </c>
      <c r="D98" s="698">
        <v>10</v>
      </c>
      <c r="E98" s="509" t="s">
        <v>501</v>
      </c>
      <c r="F98" s="697">
        <v>5000</v>
      </c>
      <c r="G98" s="680">
        <f t="shared" si="13"/>
        <v>50000</v>
      </c>
      <c r="H98" s="507"/>
      <c r="I98" s="506"/>
      <c r="J98" s="505"/>
      <c r="K98" s="505">
        <v>5</v>
      </c>
      <c r="L98" s="504"/>
      <c r="M98" s="503"/>
      <c r="N98" s="503"/>
      <c r="O98" s="503"/>
      <c r="P98" s="503"/>
      <c r="Q98" s="503"/>
      <c r="R98" s="503"/>
      <c r="S98" s="503"/>
      <c r="T98" s="502"/>
      <c r="V98" s="449">
        <f t="shared" ref="V98:V104" si="14">SUM(I98:T98)</f>
        <v>5</v>
      </c>
      <c r="W98" s="449" t="b">
        <f t="shared" ref="W98:W104" si="15">V98=D98</f>
        <v>0</v>
      </c>
    </row>
    <row r="99" spans="1:24" s="451" customFormat="1">
      <c r="A99" s="490" t="s">
        <v>1770</v>
      </c>
      <c r="B99" s="490"/>
      <c r="C99" s="484"/>
      <c r="D99" s="693"/>
      <c r="E99" s="692"/>
      <c r="F99" s="691"/>
      <c r="G99" s="691"/>
      <c r="H99" s="486"/>
      <c r="I99" s="485"/>
      <c r="J99" s="484"/>
      <c r="K99" s="484"/>
      <c r="L99" s="484"/>
      <c r="M99" s="484"/>
      <c r="N99" s="484"/>
      <c r="O99" s="484"/>
      <c r="P99" s="484"/>
      <c r="Q99" s="484"/>
      <c r="R99" s="484"/>
      <c r="S99" s="484"/>
      <c r="T99" s="483"/>
      <c r="V99" s="449">
        <f t="shared" si="14"/>
        <v>0</v>
      </c>
      <c r="W99" s="449" t="b">
        <f t="shared" si="15"/>
        <v>1</v>
      </c>
      <c r="X99" s="501"/>
    </row>
    <row r="100" spans="1:24" s="451" customFormat="1">
      <c r="A100" s="482"/>
      <c r="B100" s="482"/>
      <c r="C100" s="496" t="s">
        <v>596</v>
      </c>
      <c r="D100" s="695">
        <v>3</v>
      </c>
      <c r="E100" s="494" t="s">
        <v>560</v>
      </c>
      <c r="F100" s="696">
        <v>28000</v>
      </c>
      <c r="G100" s="680">
        <f>D100*F100</f>
        <v>84000</v>
      </c>
      <c r="H100" s="499"/>
      <c r="I100" s="491"/>
      <c r="J100" s="498">
        <v>1</v>
      </c>
      <c r="K100" s="475"/>
      <c r="L100" s="475"/>
      <c r="M100" s="475"/>
      <c r="N100" s="475">
        <v>1</v>
      </c>
      <c r="O100" s="475"/>
      <c r="P100" s="475"/>
      <c r="Q100" s="475"/>
      <c r="R100" s="475">
        <v>1</v>
      </c>
      <c r="S100" s="475"/>
      <c r="T100" s="497"/>
      <c r="V100" s="449">
        <f t="shared" si="14"/>
        <v>3</v>
      </c>
      <c r="W100" s="449" t="b">
        <f t="shared" si="15"/>
        <v>1</v>
      </c>
    </row>
    <row r="101" spans="1:24">
      <c r="A101" s="490" t="s">
        <v>1769</v>
      </c>
      <c r="B101" s="490"/>
      <c r="C101" s="484"/>
      <c r="D101" s="693"/>
      <c r="E101" s="692"/>
      <c r="F101" s="691"/>
      <c r="G101" s="691"/>
      <c r="H101" s="486"/>
      <c r="I101" s="485"/>
      <c r="J101" s="484"/>
      <c r="K101" s="484"/>
      <c r="L101" s="484"/>
      <c r="M101" s="484"/>
      <c r="N101" s="484"/>
      <c r="O101" s="484"/>
      <c r="P101" s="484"/>
      <c r="Q101" s="484"/>
      <c r="R101" s="484"/>
      <c r="S101" s="484"/>
      <c r="T101" s="483"/>
      <c r="V101" s="449">
        <f t="shared" si="14"/>
        <v>0</v>
      </c>
      <c r="W101" s="449" t="b">
        <f t="shared" si="15"/>
        <v>1</v>
      </c>
    </row>
    <row r="102" spans="1:24">
      <c r="A102" s="482"/>
      <c r="B102" s="482"/>
      <c r="C102" s="496" t="s">
        <v>1768</v>
      </c>
      <c r="D102" s="695">
        <v>6</v>
      </c>
      <c r="E102" s="494" t="s">
        <v>560</v>
      </c>
      <c r="F102" s="694">
        <v>55000</v>
      </c>
      <c r="G102" s="680">
        <f>D102*F102</f>
        <v>330000</v>
      </c>
      <c r="H102" s="492"/>
      <c r="I102" s="491"/>
      <c r="J102" s="454">
        <v>1</v>
      </c>
      <c r="K102" s="454"/>
      <c r="L102" s="475">
        <v>1</v>
      </c>
      <c r="M102" s="475"/>
      <c r="N102" s="475">
        <v>1</v>
      </c>
      <c r="O102" s="475"/>
      <c r="P102" s="475">
        <v>1</v>
      </c>
      <c r="Q102" s="475"/>
      <c r="R102" s="475">
        <v>1</v>
      </c>
      <c r="S102" s="475"/>
      <c r="T102" s="454">
        <v>1</v>
      </c>
      <c r="V102" s="449">
        <f t="shared" si="14"/>
        <v>6</v>
      </c>
      <c r="W102" s="449" t="b">
        <f t="shared" si="15"/>
        <v>1</v>
      </c>
      <c r="X102" s="425"/>
    </row>
    <row r="103" spans="1:24">
      <c r="A103" s="490" t="s">
        <v>1767</v>
      </c>
      <c r="B103" s="490"/>
      <c r="C103" s="484"/>
      <c r="D103" s="693"/>
      <c r="E103" s="692"/>
      <c r="F103" s="691"/>
      <c r="G103" s="691"/>
      <c r="H103" s="486"/>
      <c r="I103" s="485"/>
      <c r="J103" s="484"/>
      <c r="K103" s="484"/>
      <c r="L103" s="484"/>
      <c r="M103" s="484"/>
      <c r="N103" s="484"/>
      <c r="O103" s="484"/>
      <c r="P103" s="484"/>
      <c r="Q103" s="484"/>
      <c r="R103" s="484"/>
      <c r="S103" s="484"/>
      <c r="T103" s="483"/>
      <c r="V103" s="449">
        <f t="shared" si="14"/>
        <v>0</v>
      </c>
      <c r="W103" s="449" t="b">
        <f t="shared" si="15"/>
        <v>1</v>
      </c>
    </row>
    <row r="104" spans="1:24">
      <c r="A104" s="482"/>
      <c r="B104" s="482"/>
      <c r="C104" s="481" t="s">
        <v>1766</v>
      </c>
      <c r="D104" s="690">
        <v>2</v>
      </c>
      <c r="E104" s="689" t="s">
        <v>501</v>
      </c>
      <c r="F104" s="688">
        <v>45000</v>
      </c>
      <c r="G104" s="680">
        <f>D104*F104</f>
        <v>90000</v>
      </c>
      <c r="H104" s="477"/>
      <c r="I104" s="476"/>
      <c r="J104" s="474"/>
      <c r="K104" s="474">
        <v>2</v>
      </c>
      <c r="L104" s="476"/>
      <c r="M104" s="475" t="str">
        <f>IF(J104="","",J104)</f>
        <v/>
      </c>
      <c r="N104" s="475"/>
      <c r="O104" s="475"/>
      <c r="P104" s="475" t="str">
        <f>IF(J104="","",J104)</f>
        <v/>
      </c>
      <c r="Q104" s="475"/>
      <c r="R104" s="475"/>
      <c r="S104" s="475" t="str">
        <f>IF(J104="","",J104)</f>
        <v/>
      </c>
      <c r="T104" s="474"/>
      <c r="V104" s="449">
        <f t="shared" si="14"/>
        <v>2</v>
      </c>
      <c r="W104" s="449" t="b">
        <f t="shared" si="15"/>
        <v>1</v>
      </c>
      <c r="X104" s="425"/>
    </row>
    <row r="105" spans="1:24" s="462" customFormat="1" ht="11.25" customHeight="1">
      <c r="A105" s="473" t="s">
        <v>1765</v>
      </c>
      <c r="B105" s="473"/>
      <c r="C105" s="472"/>
      <c r="D105" s="687"/>
      <c r="E105" s="686"/>
      <c r="F105" s="685"/>
      <c r="G105" s="684">
        <f>D105*F105</f>
        <v>0</v>
      </c>
      <c r="H105" s="467"/>
      <c r="I105" s="466"/>
      <c r="J105" s="465"/>
      <c r="K105" s="465"/>
      <c r="L105" s="465"/>
      <c r="M105" s="465" t="str">
        <f>IF(J105="","",J105)</f>
        <v/>
      </c>
      <c r="N105" s="465"/>
      <c r="O105" s="465"/>
      <c r="P105" s="465" t="str">
        <f>IF(J105="","",J105)</f>
        <v/>
      </c>
      <c r="Q105" s="465"/>
      <c r="R105" s="465"/>
      <c r="S105" s="465" t="str">
        <f>IF(J105="","",J105)</f>
        <v/>
      </c>
      <c r="T105" s="464"/>
      <c r="V105" s="463"/>
      <c r="W105" s="463"/>
    </row>
    <row r="106" spans="1:24" s="451" customFormat="1">
      <c r="A106" s="461"/>
      <c r="B106" s="461"/>
      <c r="C106" s="460"/>
      <c r="D106" s="683"/>
      <c r="E106" s="682"/>
      <c r="F106" s="681"/>
      <c r="G106" s="680"/>
      <c r="H106" s="455"/>
      <c r="I106" s="454"/>
      <c r="J106" s="453"/>
      <c r="K106" s="453"/>
      <c r="L106" s="453"/>
      <c r="M106" s="453"/>
      <c r="N106" s="453"/>
      <c r="O106" s="453"/>
      <c r="P106" s="453"/>
      <c r="Q106" s="453"/>
      <c r="R106" s="453"/>
      <c r="S106" s="453"/>
      <c r="T106" s="453"/>
      <c r="V106" s="449"/>
      <c r="W106" s="449"/>
      <c r="X106" s="452"/>
    </row>
    <row r="107" spans="1:24" ht="12.75" thickBot="1">
      <c r="A107" s="433"/>
      <c r="B107" s="433"/>
      <c r="G107" s="679"/>
      <c r="V107" s="449">
        <f>SUM(I107:T107)</f>
        <v>0</v>
      </c>
      <c r="W107" s="449" t="b">
        <f>V107=D107</f>
        <v>1</v>
      </c>
    </row>
    <row r="108" spans="1:24" ht="15.75" thickTop="1">
      <c r="A108" s="448" t="s">
        <v>1691</v>
      </c>
      <c r="B108" s="448"/>
      <c r="D108" s="2635">
        <f>SUM(G14:G106)</f>
        <v>1589515.8600000003</v>
      </c>
      <c r="E108" s="2636"/>
      <c r="F108" s="2636"/>
      <c r="G108" s="2636"/>
    </row>
    <row r="109" spans="1:24">
      <c r="A109" s="447" t="s">
        <v>1692</v>
      </c>
      <c r="B109" s="447"/>
      <c r="C109" s="446"/>
      <c r="D109" s="2637">
        <f>PRODUCT(D108,0.1)</f>
        <v>158951.58600000004</v>
      </c>
      <c r="E109" s="2638"/>
      <c r="F109" s="2638"/>
      <c r="G109" s="2639"/>
      <c r="I109" s="2621"/>
      <c r="J109" s="2621"/>
      <c r="K109" s="2621"/>
      <c r="L109" s="2621"/>
      <c r="M109" s="445"/>
      <c r="N109" s="445"/>
      <c r="O109" s="432"/>
    </row>
    <row r="110" spans="1:24">
      <c r="A110" s="444" t="s">
        <v>1693</v>
      </c>
      <c r="B110" s="444"/>
      <c r="C110" s="443"/>
      <c r="D110" s="2632">
        <f>PRODUCT(D108,0.1)</f>
        <v>158951.58600000004</v>
      </c>
      <c r="E110" s="2633"/>
      <c r="F110" s="2633"/>
      <c r="G110" s="2634"/>
      <c r="K110" s="2601"/>
      <c r="L110" s="2601"/>
      <c r="M110" s="2601"/>
      <c r="N110" s="2601"/>
    </row>
    <row r="111" spans="1:24">
      <c r="A111" s="444" t="s">
        <v>1694</v>
      </c>
      <c r="B111" s="444"/>
      <c r="C111" s="443"/>
      <c r="D111" s="2632">
        <f>SUM(D108:G110)</f>
        <v>1907419.0320000006</v>
      </c>
      <c r="E111" s="2633"/>
      <c r="F111" s="2633"/>
      <c r="G111" s="2634"/>
      <c r="K111" s="2601"/>
      <c r="L111" s="2601"/>
      <c r="M111" s="2601"/>
      <c r="N111" s="2601"/>
    </row>
    <row r="112" spans="1:24">
      <c r="A112" s="433"/>
      <c r="B112" s="433"/>
      <c r="D112" s="677"/>
      <c r="E112" s="678"/>
      <c r="K112" s="2601"/>
      <c r="L112" s="2601"/>
      <c r="M112" s="2601"/>
      <c r="N112" s="2601"/>
      <c r="P112" s="184"/>
    </row>
    <row r="113" spans="1:20">
      <c r="A113" s="441" t="s">
        <v>1763</v>
      </c>
      <c r="B113" s="441"/>
      <c r="P113" s="440"/>
      <c r="Q113" s="184"/>
    </row>
    <row r="115" spans="1:20">
      <c r="A115" s="431" t="s">
        <v>1696</v>
      </c>
      <c r="D115" s="431" t="s">
        <v>1697</v>
      </c>
      <c r="E115" s="431"/>
      <c r="F115" s="439"/>
      <c r="G115" s="438"/>
      <c r="H115" s="425"/>
      <c r="M115" s="431" t="s">
        <v>1698</v>
      </c>
      <c r="N115" s="431"/>
    </row>
    <row r="116" spans="1:20">
      <c r="D116" s="425"/>
      <c r="F116" s="437"/>
      <c r="G116" s="437"/>
      <c r="H116" s="436"/>
      <c r="I116" s="436"/>
      <c r="J116" s="436"/>
      <c r="K116" s="436"/>
    </row>
    <row r="117" spans="1:20">
      <c r="C117" s="435" t="s">
        <v>1762</v>
      </c>
      <c r="D117" s="425"/>
      <c r="E117" s="434"/>
      <c r="F117" s="2629" t="s">
        <v>1761</v>
      </c>
      <c r="G117" s="2630"/>
      <c r="H117" s="2604"/>
      <c r="I117" s="2605"/>
      <c r="J117" s="2605"/>
      <c r="K117" s="2605"/>
      <c r="L117" s="434"/>
      <c r="M117" s="434"/>
      <c r="N117" s="434"/>
      <c r="P117" s="2606" t="s">
        <v>1699</v>
      </c>
      <c r="Q117" s="2606"/>
      <c r="R117" s="2606"/>
      <c r="S117" s="2606"/>
      <c r="T117" s="2606"/>
    </row>
    <row r="118" spans="1:20">
      <c r="A118" s="433"/>
      <c r="B118" s="433"/>
      <c r="C118" s="432" t="s">
        <v>1760</v>
      </c>
      <c r="D118" s="425"/>
      <c r="F118" s="2631" t="s">
        <v>1759</v>
      </c>
      <c r="G118" s="2631"/>
      <c r="H118" s="2608"/>
      <c r="I118" s="2609"/>
      <c r="J118" s="2609"/>
      <c r="K118" s="2609"/>
      <c r="L118" s="432"/>
      <c r="P118" s="2608" t="s">
        <v>1700</v>
      </c>
      <c r="Q118" s="2608"/>
      <c r="R118" s="2608"/>
      <c r="S118" s="2608"/>
      <c r="T118" s="2608"/>
    </row>
  </sheetData>
  <mergeCells count="28">
    <mergeCell ref="A1:T1"/>
    <mergeCell ref="A2:T2"/>
    <mergeCell ref="A3:T3"/>
    <mergeCell ref="A4:T4"/>
    <mergeCell ref="A6:T6"/>
    <mergeCell ref="A12:A13"/>
    <mergeCell ref="C12:C13"/>
    <mergeCell ref="E12:E13"/>
    <mergeCell ref="F12:F13"/>
    <mergeCell ref="G12:G13"/>
    <mergeCell ref="H12:H13"/>
    <mergeCell ref="I12:T12"/>
    <mergeCell ref="D108:G108"/>
    <mergeCell ref="D109:G109"/>
    <mergeCell ref="I109:J109"/>
    <mergeCell ref="K109:L109"/>
    <mergeCell ref="D110:G110"/>
    <mergeCell ref="K110:L110"/>
    <mergeCell ref="M110:N110"/>
    <mergeCell ref="D111:G111"/>
    <mergeCell ref="K111:L111"/>
    <mergeCell ref="M111:N111"/>
    <mergeCell ref="K112:L112"/>
    <mergeCell ref="M112:N112"/>
    <mergeCell ref="F117:K117"/>
    <mergeCell ref="P117:T117"/>
    <mergeCell ref="F118:K118"/>
    <mergeCell ref="P118:T118"/>
  </mergeCells>
  <conditionalFormatting sqref="C21">
    <cfRule type="expression" dxfId="58" priority="1">
      <formula>$A21="Strategic"</formula>
    </cfRule>
    <cfRule type="expression" dxfId="57" priority="2">
      <formula>$A21="Core"</formula>
    </cfRule>
    <cfRule type="expression" dxfId="56" priority="3">
      <formula>$A21="Support"</formula>
    </cfRule>
  </conditionalFormatting>
  <dataValidations count="1">
    <dataValidation type="custom" allowBlank="1" showErrorMessage="1" sqref="I87:I89 T104:T106 K67:L67 J65:L66 T65:T68 J68:L68 I100 I102:L102 T102 I104:L106" xr:uid="{00000000-0002-0000-0600-000000000000}">
      <formula1>ISBLANK(#REF!)=FALSE</formula1>
    </dataValidation>
  </dataValidations>
  <printOptions horizontalCentered="1"/>
  <pageMargins left="0.25" right="0.25" top="0.75" bottom="0.75" header="0.3" footer="0.3"/>
  <pageSetup paperSize="9" scale="87" orientation="landscape" r:id="rId1"/>
  <headerFooter>
    <oddFooter>&amp;LPROJECT PROCUREMENT MANAGEMENT PLAN 2023&amp;CBilling and Claims Section
&amp;RPage &amp;P of &amp;N</oddFooter>
  </headerFooter>
  <rowBreaks count="2" manualBreakCount="2">
    <brk id="50" max="19" man="1"/>
    <brk id="84" max="19" man="1"/>
  </rowBreaks>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tabColor theme="6" tint="-0.499984740745262"/>
  </sheetPr>
  <dimension ref="A1:AR119"/>
  <sheetViews>
    <sheetView showGridLines="0" zoomScale="133" zoomScaleNormal="177" workbookViewId="0">
      <selection activeCell="F98" sqref="F98"/>
    </sheetView>
  </sheetViews>
  <sheetFormatPr defaultColWidth="8.28515625" defaultRowHeight="12"/>
  <cols>
    <col min="1" max="1" width="6.42578125" style="431" customWidth="1"/>
    <col min="2" max="2" width="10.7109375" style="431" hidden="1" customWidth="1"/>
    <col min="3" max="3" width="37.7109375" style="425" customWidth="1"/>
    <col min="4" max="4" width="8" style="430" customWidth="1"/>
    <col min="5" max="5" width="11.42578125" style="425" customWidth="1"/>
    <col min="6" max="6" width="13.42578125" style="677" customWidth="1"/>
    <col min="7" max="7" width="12.28515625" style="676" customWidth="1"/>
    <col min="8" max="8" width="7.28515625" style="427" customWidth="1"/>
    <col min="9" max="10" width="5.140625" style="425" customWidth="1"/>
    <col min="11" max="12" width="5.42578125" style="425" customWidth="1"/>
    <col min="13" max="13" width="5" style="425" customWidth="1"/>
    <col min="14" max="14" width="5.42578125" style="425" customWidth="1"/>
    <col min="15" max="15" width="5.140625" style="425" customWidth="1"/>
    <col min="16" max="16" width="6.85546875" style="425" customWidth="1"/>
    <col min="17" max="17" width="4.85546875" style="425" customWidth="1"/>
    <col min="18" max="18" width="5.85546875" style="425" customWidth="1"/>
    <col min="19" max="19" width="5.140625" style="425" customWidth="1"/>
    <col min="20" max="20" width="4.42578125" style="425" customWidth="1"/>
    <col min="21" max="23" width="8.28515625" style="425"/>
    <col min="24" max="24" width="54.7109375" style="426" customWidth="1"/>
    <col min="25" max="16384" width="8.28515625" style="425"/>
  </cols>
  <sheetData>
    <row r="1" spans="1:24">
      <c r="A1" s="2608" t="s">
        <v>0</v>
      </c>
      <c r="B1" s="2608"/>
      <c r="C1" s="2608"/>
      <c r="D1" s="2608"/>
      <c r="E1" s="2608"/>
      <c r="F1" s="2608"/>
      <c r="G1" s="2608"/>
      <c r="H1" s="2608"/>
      <c r="I1" s="2608"/>
      <c r="J1" s="2608"/>
      <c r="K1" s="2608"/>
      <c r="L1" s="2608"/>
      <c r="M1" s="2608"/>
      <c r="N1" s="2608"/>
      <c r="O1" s="2608"/>
      <c r="P1" s="2608"/>
      <c r="Q1" s="2608"/>
      <c r="R1" s="2608"/>
      <c r="S1" s="2608"/>
      <c r="T1" s="2608"/>
    </row>
    <row r="2" spans="1:24">
      <c r="A2" s="2608" t="s">
        <v>1656</v>
      </c>
      <c r="B2" s="2608"/>
      <c r="C2" s="2608"/>
      <c r="D2" s="2608"/>
      <c r="E2" s="2608"/>
      <c r="F2" s="2608"/>
      <c r="G2" s="2608"/>
      <c r="H2" s="2608"/>
      <c r="I2" s="2608"/>
      <c r="J2" s="2608"/>
      <c r="K2" s="2608"/>
      <c r="L2" s="2608"/>
      <c r="M2" s="2608"/>
      <c r="N2" s="2608"/>
      <c r="O2" s="2608"/>
      <c r="P2" s="2608"/>
      <c r="Q2" s="2608"/>
      <c r="R2" s="2608"/>
      <c r="S2" s="2608"/>
      <c r="T2" s="2608"/>
    </row>
    <row r="3" spans="1:24" ht="18" customHeight="1">
      <c r="A3" s="2628" t="s">
        <v>2</v>
      </c>
      <c r="B3" s="2628"/>
      <c r="C3" s="2628"/>
      <c r="D3" s="2628"/>
      <c r="E3" s="2628"/>
      <c r="F3" s="2628"/>
      <c r="G3" s="2628"/>
      <c r="H3" s="2628"/>
      <c r="I3" s="2628"/>
      <c r="J3" s="2628"/>
      <c r="K3" s="2628"/>
      <c r="L3" s="2628"/>
      <c r="M3" s="2628"/>
      <c r="N3" s="2628"/>
      <c r="O3" s="2628"/>
      <c r="P3" s="2628"/>
      <c r="Q3" s="2628"/>
      <c r="R3" s="2628"/>
      <c r="S3" s="2628"/>
      <c r="T3" s="2628"/>
    </row>
    <row r="4" spans="1:24" ht="3" customHeight="1">
      <c r="A4" s="2608"/>
      <c r="B4" s="2608"/>
      <c r="C4" s="2608"/>
      <c r="D4" s="2608"/>
      <c r="E4" s="2608"/>
      <c r="F4" s="2608"/>
      <c r="G4" s="2608"/>
      <c r="H4" s="2608"/>
      <c r="I4" s="2608"/>
      <c r="J4" s="2608"/>
      <c r="K4" s="2608"/>
      <c r="L4" s="2608"/>
      <c r="M4" s="2608"/>
      <c r="N4" s="2608"/>
      <c r="O4" s="2608"/>
      <c r="P4" s="2608"/>
      <c r="Q4" s="2608"/>
      <c r="R4" s="2608"/>
      <c r="S4" s="2608"/>
      <c r="T4" s="2608"/>
    </row>
    <row r="5" spans="1:24" ht="6" customHeight="1">
      <c r="A5" s="674"/>
      <c r="B5" s="674"/>
      <c r="D5" s="425"/>
      <c r="F5" s="438"/>
    </row>
    <row r="6" spans="1:24">
      <c r="A6" s="2628" t="s">
        <v>1862</v>
      </c>
      <c r="B6" s="2628"/>
      <c r="C6" s="2628"/>
      <c r="D6" s="2628"/>
      <c r="E6" s="2628"/>
      <c r="F6" s="2628"/>
      <c r="G6" s="2628"/>
      <c r="H6" s="2628"/>
      <c r="I6" s="2628"/>
      <c r="J6" s="2628"/>
      <c r="K6" s="2628"/>
      <c r="L6" s="2628"/>
      <c r="M6" s="2628"/>
      <c r="N6" s="2628"/>
      <c r="O6" s="2628"/>
      <c r="P6" s="2628"/>
      <c r="Q6" s="2628"/>
      <c r="R6" s="2628"/>
      <c r="S6" s="2628"/>
      <c r="T6" s="2628"/>
    </row>
    <row r="7" spans="1:24">
      <c r="A7" s="674"/>
      <c r="B7" s="674"/>
    </row>
    <row r="8" spans="1:24">
      <c r="A8" s="674" t="s">
        <v>1858</v>
      </c>
      <c r="B8" s="674"/>
    </row>
    <row r="9" spans="1:24" ht="4.5" customHeight="1">
      <c r="A9" s="674"/>
      <c r="B9" s="674"/>
    </row>
    <row r="10" spans="1:24">
      <c r="A10" s="675" t="s">
        <v>1857</v>
      </c>
      <c r="B10" s="675"/>
    </row>
    <row r="11" spans="1:24" ht="12.75" thickBot="1">
      <c r="A11" s="674" t="s">
        <v>1660</v>
      </c>
      <c r="B11" s="674"/>
    </row>
    <row r="12" spans="1:24">
      <c r="A12" s="2622" t="s">
        <v>7</v>
      </c>
      <c r="B12" s="673"/>
      <c r="C12" s="2613" t="s">
        <v>1661</v>
      </c>
      <c r="D12" s="672" t="s">
        <v>1662</v>
      </c>
      <c r="E12" s="2613" t="s">
        <v>1663</v>
      </c>
      <c r="F12" s="2640" t="s">
        <v>1664</v>
      </c>
      <c r="G12" s="2642" t="s">
        <v>1665</v>
      </c>
      <c r="H12" s="2613" t="s">
        <v>1666</v>
      </c>
      <c r="I12" s="2613" t="s">
        <v>1667</v>
      </c>
      <c r="J12" s="2613"/>
      <c r="K12" s="2613"/>
      <c r="L12" s="2613"/>
      <c r="M12" s="2613"/>
      <c r="N12" s="2613"/>
      <c r="O12" s="2613"/>
      <c r="P12" s="2613"/>
      <c r="Q12" s="2613"/>
      <c r="R12" s="2613"/>
      <c r="S12" s="2613"/>
      <c r="T12" s="2615"/>
    </row>
    <row r="13" spans="1:24" ht="12.75" thickBot="1">
      <c r="A13" s="2623"/>
      <c r="B13" s="671"/>
      <c r="C13" s="2614"/>
      <c r="D13" s="670" t="s">
        <v>1668</v>
      </c>
      <c r="E13" s="2614"/>
      <c r="F13" s="2641"/>
      <c r="G13" s="2643"/>
      <c r="H13" s="2614"/>
      <c r="I13" s="669" t="s">
        <v>1669</v>
      </c>
      <c r="J13" s="669" t="s">
        <v>1670</v>
      </c>
      <c r="K13" s="669" t="s">
        <v>1671</v>
      </c>
      <c r="L13" s="669" t="s">
        <v>1672</v>
      </c>
      <c r="M13" s="669" t="s">
        <v>1673</v>
      </c>
      <c r="N13" s="669" t="s">
        <v>1674</v>
      </c>
      <c r="O13" s="669" t="s">
        <v>1675</v>
      </c>
      <c r="P13" s="669" t="s">
        <v>1676</v>
      </c>
      <c r="Q13" s="669" t="s">
        <v>1677</v>
      </c>
      <c r="R13" s="669" t="s">
        <v>1678</v>
      </c>
      <c r="S13" s="669" t="s">
        <v>1679</v>
      </c>
      <c r="T13" s="668" t="s">
        <v>1680</v>
      </c>
    </row>
    <row r="14" spans="1:24" s="659" customFormat="1" ht="10.5" customHeight="1" thickBot="1">
      <c r="A14" s="667" t="s">
        <v>7</v>
      </c>
      <c r="B14" s="667" t="s">
        <v>30</v>
      </c>
      <c r="C14" s="663" t="s">
        <v>1661</v>
      </c>
      <c r="D14" s="666" t="s">
        <v>1668</v>
      </c>
      <c r="E14" s="663" t="s">
        <v>1663</v>
      </c>
      <c r="F14" s="745" t="s">
        <v>1664</v>
      </c>
      <c r="G14" s="744" t="s">
        <v>1665</v>
      </c>
      <c r="H14" s="663" t="s">
        <v>1666</v>
      </c>
      <c r="I14" s="662" t="s">
        <v>1669</v>
      </c>
      <c r="J14" s="662" t="s">
        <v>1670</v>
      </c>
      <c r="K14" s="662" t="s">
        <v>1671</v>
      </c>
      <c r="L14" s="662" t="s">
        <v>1672</v>
      </c>
      <c r="M14" s="662" t="s">
        <v>1673</v>
      </c>
      <c r="N14" s="662" t="s">
        <v>1674</v>
      </c>
      <c r="O14" s="662" t="s">
        <v>1675</v>
      </c>
      <c r="P14" s="662" t="s">
        <v>1676</v>
      </c>
      <c r="Q14" s="662" t="s">
        <v>1677</v>
      </c>
      <c r="R14" s="662" t="s">
        <v>1678</v>
      </c>
      <c r="S14" s="662" t="s">
        <v>1679</v>
      </c>
      <c r="T14" s="661" t="s">
        <v>1680</v>
      </c>
      <c r="X14" s="660"/>
    </row>
    <row r="15" spans="1:24" s="451" customFormat="1">
      <c r="A15" s="490" t="s">
        <v>1856</v>
      </c>
      <c r="B15" s="490"/>
      <c r="C15" s="484"/>
      <c r="D15" s="693"/>
      <c r="E15" s="692"/>
      <c r="F15" s="691"/>
      <c r="G15" s="691">
        <f>Table131_23417289[[#This Row],[SIZE]]*Table131_23417289[[#This Row],[Unit Price]]</f>
        <v>0</v>
      </c>
      <c r="H15" s="486"/>
      <c r="I15" s="485"/>
      <c r="J15" s="484"/>
      <c r="K15" s="484"/>
      <c r="L15" s="484"/>
      <c r="M15" s="484"/>
      <c r="N15" s="484"/>
      <c r="O15" s="484"/>
      <c r="P15" s="484"/>
      <c r="Q15" s="484"/>
      <c r="R15" s="484"/>
      <c r="S15" s="484"/>
      <c r="T15" s="483"/>
      <c r="V15" s="449">
        <f>SUM(I15:T15)</f>
        <v>0</v>
      </c>
      <c r="W15" s="449" t="b">
        <f>V15=D15</f>
        <v>1</v>
      </c>
      <c r="X15" s="501"/>
    </row>
    <row r="16" spans="1:24" s="451" customFormat="1">
      <c r="A16" s="658"/>
      <c r="B16" s="482"/>
      <c r="C16" s="550" t="s">
        <v>1855</v>
      </c>
      <c r="D16" s="709"/>
      <c r="E16" s="743"/>
      <c r="F16" s="705">
        <v>0</v>
      </c>
      <c r="G16" s="680">
        <v>0</v>
      </c>
      <c r="H16" s="499"/>
      <c r="I16" s="553"/>
      <c r="J16" s="475"/>
      <c r="K16" s="475"/>
      <c r="L16" s="475"/>
      <c r="M16" s="475"/>
      <c r="N16" s="475"/>
      <c r="O16" s="475"/>
      <c r="P16" s="475"/>
      <c r="Q16" s="475"/>
      <c r="R16" s="475"/>
      <c r="S16" s="475"/>
      <c r="T16" s="475"/>
      <c r="V16" s="449">
        <f>SUM(I16:T16)</f>
        <v>0</v>
      </c>
      <c r="W16" s="449" t="b">
        <f>V16=D16</f>
        <v>1</v>
      </c>
      <c r="X16" s="501"/>
    </row>
    <row r="17" spans="1:44" s="451" customFormat="1">
      <c r="A17" s="473" t="s">
        <v>1854</v>
      </c>
      <c r="B17" s="473"/>
      <c r="C17" s="472"/>
      <c r="D17" s="739"/>
      <c r="E17" s="738"/>
      <c r="F17" s="737"/>
      <c r="G17" s="737">
        <f>Table131_23417289[[#This Row],[SIZE]]*Table131_23417289[[#This Row],[Unit Price]]</f>
        <v>0</v>
      </c>
      <c r="H17" s="629"/>
      <c r="I17" s="628"/>
      <c r="J17" s="472"/>
      <c r="K17" s="472"/>
      <c r="L17" s="472"/>
      <c r="M17" s="472"/>
      <c r="N17" s="472"/>
      <c r="O17" s="472"/>
      <c r="P17" s="472"/>
      <c r="Q17" s="472"/>
      <c r="R17" s="472"/>
      <c r="S17" s="472"/>
      <c r="T17" s="627"/>
      <c r="V17" s="449">
        <f>SUM(I17:T17)</f>
        <v>0</v>
      </c>
      <c r="W17" s="449" t="b">
        <f>V17=D17</f>
        <v>1</v>
      </c>
      <c r="X17" s="626"/>
    </row>
    <row r="18" spans="1:44" s="618" customFormat="1" ht="12" customHeight="1">
      <c r="A18" s="624"/>
      <c r="B18" s="624"/>
      <c r="C18" s="511" t="s">
        <v>1756</v>
      </c>
      <c r="D18" s="704">
        <v>3</v>
      </c>
      <c r="E18" s="731" t="s">
        <v>1846</v>
      </c>
      <c r="F18" s="702">
        <v>17700</v>
      </c>
      <c r="G18" s="736">
        <f>D18*F18</f>
        <v>53100</v>
      </c>
      <c r="H18" s="531"/>
      <c r="I18" s="530"/>
      <c r="J18" s="503"/>
      <c r="K18" s="503"/>
      <c r="L18" s="503"/>
      <c r="M18" s="503"/>
      <c r="N18" s="503"/>
      <c r="O18" s="503"/>
      <c r="P18" s="503"/>
      <c r="Q18" s="503">
        <v>2</v>
      </c>
      <c r="R18" s="503"/>
      <c r="S18" s="503">
        <v>1</v>
      </c>
      <c r="T18" s="503"/>
      <c r="U18" s="655" t="s">
        <v>1852</v>
      </c>
      <c r="V18" s="619"/>
      <c r="W18" s="619"/>
      <c r="X18" s="654"/>
    </row>
    <row r="19" spans="1:44" s="618" customFormat="1">
      <c r="A19" s="624"/>
      <c r="B19" s="624"/>
      <c r="C19" s="511" t="s">
        <v>1757</v>
      </c>
      <c r="D19" s="704">
        <v>13</v>
      </c>
      <c r="E19" s="731" t="s">
        <v>1846</v>
      </c>
      <c r="F19" s="702">
        <v>9000</v>
      </c>
      <c r="G19" s="736">
        <f>D19*F19</f>
        <v>117000</v>
      </c>
      <c r="H19" s="531"/>
      <c r="I19" s="530">
        <v>3</v>
      </c>
      <c r="J19" s="503">
        <v>3</v>
      </c>
      <c r="K19" s="503">
        <v>3</v>
      </c>
      <c r="L19" s="503">
        <v>4</v>
      </c>
      <c r="M19" s="503"/>
      <c r="N19" s="503"/>
      <c r="O19" s="503"/>
      <c r="P19" s="503"/>
      <c r="Q19" s="503"/>
      <c r="R19" s="503"/>
      <c r="S19" s="503"/>
      <c r="T19" s="503"/>
      <c r="U19" s="655"/>
      <c r="V19" s="619"/>
      <c r="W19" s="619"/>
      <c r="X19" s="654"/>
    </row>
    <row r="20" spans="1:44" s="618" customFormat="1">
      <c r="A20" s="622"/>
      <c r="B20" s="622"/>
      <c r="C20" s="511" t="s">
        <v>1758</v>
      </c>
      <c r="D20" s="704">
        <v>6</v>
      </c>
      <c r="E20" s="731" t="s">
        <v>1846</v>
      </c>
      <c r="F20" s="702">
        <v>7500</v>
      </c>
      <c r="G20" s="736">
        <f>D20*F20</f>
        <v>45000</v>
      </c>
      <c r="H20" s="620"/>
      <c r="I20" s="656"/>
      <c r="J20" s="633"/>
      <c r="K20" s="633"/>
      <c r="L20" s="633"/>
      <c r="M20" s="503">
        <v>2</v>
      </c>
      <c r="N20" s="503">
        <v>2</v>
      </c>
      <c r="O20" s="503">
        <v>2</v>
      </c>
      <c r="P20" s="633" t="str">
        <f>IF(J20="","",J20)</f>
        <v/>
      </c>
      <c r="Q20" s="633"/>
      <c r="R20" s="633"/>
      <c r="S20" s="633" t="str">
        <f>IF(J20="","",J20)</f>
        <v/>
      </c>
      <c r="T20" s="633"/>
      <c r="U20" s="655"/>
      <c r="V20" s="619"/>
      <c r="W20" s="619"/>
      <c r="X20" s="654"/>
    </row>
    <row r="21" spans="1:44" s="462" customFormat="1" ht="11.25" customHeight="1">
      <c r="A21" s="653" t="s">
        <v>1849</v>
      </c>
      <c r="B21" s="653"/>
      <c r="C21" s="647"/>
      <c r="D21" s="742"/>
      <c r="E21" s="741"/>
      <c r="F21" s="740"/>
      <c r="G21" s="740">
        <f>D21*F21</f>
        <v>0</v>
      </c>
      <c r="H21" s="649"/>
      <c r="I21" s="648"/>
      <c r="J21" s="647"/>
      <c r="K21" s="647"/>
      <c r="L21" s="647"/>
      <c r="M21" s="647" t="str">
        <f>IF(J21="","",J21)</f>
        <v/>
      </c>
      <c r="N21" s="647"/>
      <c r="O21" s="647"/>
      <c r="P21" s="647" t="str">
        <f>IF(J21="","",J21)</f>
        <v/>
      </c>
      <c r="Q21" s="647"/>
      <c r="R21" s="647"/>
      <c r="S21" s="647" t="str">
        <f>IF(J21="","",J21)</f>
        <v/>
      </c>
      <c r="T21" s="646"/>
      <c r="U21" s="645"/>
      <c r="V21" s="463"/>
      <c r="W21" s="463"/>
    </row>
    <row r="22" spans="1:44" s="451" customFormat="1">
      <c r="A22" s="622"/>
      <c r="B22" s="622"/>
      <c r="C22" s="511" t="s">
        <v>1860</v>
      </c>
      <c r="D22" s="704">
        <v>2</v>
      </c>
      <c r="E22" s="731" t="s">
        <v>1846</v>
      </c>
      <c r="F22" s="702">
        <v>244800</v>
      </c>
      <c r="G22" s="721">
        <f>D22*F22</f>
        <v>489600</v>
      </c>
      <c r="H22" s="620"/>
      <c r="I22" s="575">
        <v>2</v>
      </c>
      <c r="J22" s="633"/>
      <c r="K22" s="633"/>
      <c r="L22" s="633"/>
      <c r="M22" s="633" t="str">
        <f>IF(J22="","",J22)</f>
        <v/>
      </c>
      <c r="N22" s="633"/>
      <c r="O22" s="633"/>
      <c r="P22" s="633" t="str">
        <f>IF(J22="","",J22)</f>
        <v/>
      </c>
      <c r="Q22" s="633"/>
      <c r="R22" s="633"/>
      <c r="S22" s="633" t="str">
        <f>IF(J22="","",J22)</f>
        <v/>
      </c>
      <c r="T22" s="633"/>
      <c r="V22" s="449"/>
      <c r="W22" s="449"/>
      <c r="X22" s="452"/>
    </row>
    <row r="23" spans="1:44" s="451" customFormat="1">
      <c r="A23" s="473" t="s">
        <v>1845</v>
      </c>
      <c r="B23" s="473"/>
      <c r="C23" s="472"/>
      <c r="D23" s="739"/>
      <c r="E23" s="738"/>
      <c r="F23" s="737"/>
      <c r="G23" s="737">
        <f>Table131_23417289[[#This Row],[SIZE]]*Table131_23417289[[#This Row],[Unit Price]]</f>
        <v>0</v>
      </c>
      <c r="H23" s="629"/>
      <c r="I23" s="628"/>
      <c r="J23" s="472"/>
      <c r="K23" s="472"/>
      <c r="L23" s="472"/>
      <c r="M23" s="472"/>
      <c r="N23" s="472"/>
      <c r="O23" s="472"/>
      <c r="P23" s="472"/>
      <c r="Q23" s="472"/>
      <c r="R23" s="472"/>
      <c r="S23" s="472"/>
      <c r="T23" s="627"/>
      <c r="V23" s="449">
        <f>SUM(I23:T23)</f>
        <v>0</v>
      </c>
      <c r="W23" s="449" t="b">
        <f>V23=D23</f>
        <v>1</v>
      </c>
      <c r="X23" s="626"/>
    </row>
    <row r="24" spans="1:44" s="618" customFormat="1">
      <c r="A24" s="625"/>
      <c r="B24" s="624"/>
      <c r="C24" s="511" t="s">
        <v>1844</v>
      </c>
      <c r="D24" s="704">
        <v>24</v>
      </c>
      <c r="E24" s="731" t="s">
        <v>1553</v>
      </c>
      <c r="F24" s="702">
        <v>150</v>
      </c>
      <c r="G24" s="736">
        <f>D24*F24</f>
        <v>3600</v>
      </c>
      <c r="H24" s="531"/>
      <c r="I24" s="530"/>
      <c r="J24" s="503">
        <v>6</v>
      </c>
      <c r="K24" s="503"/>
      <c r="L24" s="503"/>
      <c r="M24" s="503">
        <f>IF(J24="","",J24)</f>
        <v>6</v>
      </c>
      <c r="N24" s="503"/>
      <c r="O24" s="503"/>
      <c r="P24" s="503">
        <f>IF(J24="","",J24)</f>
        <v>6</v>
      </c>
      <c r="Q24" s="503"/>
      <c r="R24" s="503"/>
      <c r="S24" s="503">
        <f>IF(J24="","",J24)</f>
        <v>6</v>
      </c>
      <c r="T24" s="602"/>
      <c r="V24" s="619">
        <f>SUM(I24:T24)</f>
        <v>24</v>
      </c>
      <c r="W24" s="619" t="b">
        <f>V24=D24</f>
        <v>1</v>
      </c>
      <c r="X24" s="501" t="s">
        <v>1843</v>
      </c>
    </row>
    <row r="25" spans="1:44" s="618" customFormat="1">
      <c r="A25" s="623"/>
      <c r="B25" s="622"/>
      <c r="C25" s="511" t="s">
        <v>1842</v>
      </c>
      <c r="D25" s="704">
        <v>12</v>
      </c>
      <c r="E25" s="731" t="s">
        <v>1553</v>
      </c>
      <c r="F25" s="702">
        <v>300</v>
      </c>
      <c r="G25" s="736">
        <f>D25*F25</f>
        <v>3600</v>
      </c>
      <c r="H25" s="620"/>
      <c r="I25" s="503">
        <v>1</v>
      </c>
      <c r="J25" s="503">
        <v>1</v>
      </c>
      <c r="K25" s="503">
        <v>1</v>
      </c>
      <c r="L25" s="503">
        <v>1</v>
      </c>
      <c r="M25" s="503">
        <v>1</v>
      </c>
      <c r="N25" s="503">
        <v>1</v>
      </c>
      <c r="O25" s="503">
        <v>1</v>
      </c>
      <c r="P25" s="503">
        <v>1</v>
      </c>
      <c r="Q25" s="503">
        <v>1</v>
      </c>
      <c r="R25" s="503">
        <v>1</v>
      </c>
      <c r="S25" s="503">
        <v>1</v>
      </c>
      <c r="T25" s="503">
        <v>1</v>
      </c>
      <c r="V25" s="619"/>
      <c r="W25" s="619"/>
    </row>
    <row r="26" spans="1:44" s="608" customFormat="1">
      <c r="A26" s="617" t="s">
        <v>1841</v>
      </c>
      <c r="B26" s="617"/>
      <c r="C26" s="611"/>
      <c r="D26" s="735"/>
      <c r="E26" s="734"/>
      <c r="F26" s="733"/>
      <c r="G26" s="733">
        <f>Table131_23417289[[#This Row],[SIZE]]*Table131_23417289[[#This Row],[Unit Price]]</f>
        <v>0</v>
      </c>
      <c r="H26" s="613"/>
      <c r="I26" s="612"/>
      <c r="J26" s="611"/>
      <c r="K26" s="611"/>
      <c r="L26" s="611"/>
      <c r="M26" s="611"/>
      <c r="N26" s="611"/>
      <c r="O26" s="611"/>
      <c r="P26" s="611"/>
      <c r="Q26" s="611"/>
      <c r="R26" s="611"/>
      <c r="S26" s="611"/>
      <c r="T26" s="610"/>
      <c r="V26" s="449">
        <f t="shared" ref="V26:V44" si="0">SUM(I26:T26)</f>
        <v>0</v>
      </c>
      <c r="W26" s="449" t="b">
        <f t="shared" ref="W26:W44" si="1">V26=D26</f>
        <v>1</v>
      </c>
      <c r="X26" s="609"/>
    </row>
    <row r="27" spans="1:44" s="451" customFormat="1">
      <c r="A27" s="522"/>
      <c r="B27" s="482"/>
      <c r="C27" s="491" t="s">
        <v>1840</v>
      </c>
      <c r="D27" s="700">
        <v>100</v>
      </c>
      <c r="E27" s="509" t="s">
        <v>1838</v>
      </c>
      <c r="F27" s="732">
        <v>600</v>
      </c>
      <c r="G27" s="680">
        <f t="shared" ref="G27:G55" si="2">D27*F27</f>
        <v>60000</v>
      </c>
      <c r="H27" s="552"/>
      <c r="I27" s="475"/>
      <c r="J27" s="604">
        <v>25</v>
      </c>
      <c r="K27" s="475"/>
      <c r="L27" s="475"/>
      <c r="M27" s="475">
        <v>25</v>
      </c>
      <c r="N27" s="475"/>
      <c r="O27" s="475"/>
      <c r="P27" s="475">
        <f>IF(J27="","",J27)</f>
        <v>25</v>
      </c>
      <c r="Q27" s="475"/>
      <c r="R27" s="475"/>
      <c r="S27" s="475">
        <f>IF(J27="","",J27)</f>
        <v>25</v>
      </c>
      <c r="T27" s="475"/>
      <c r="V27" s="449">
        <f t="shared" si="0"/>
        <v>100</v>
      </c>
      <c r="W27" s="449" t="b">
        <f t="shared" si="1"/>
        <v>1</v>
      </c>
      <c r="AR27" s="449" t="e">
        <f>SUM(#REF!)</f>
        <v>#REF!</v>
      </c>
    </row>
    <row r="28" spans="1:44" s="451" customFormat="1">
      <c r="A28" s="522"/>
      <c r="B28" s="482"/>
      <c r="C28" s="491" t="s">
        <v>1839</v>
      </c>
      <c r="D28" s="700">
        <v>20</v>
      </c>
      <c r="E28" s="509" t="s">
        <v>1838</v>
      </c>
      <c r="F28" s="732">
        <v>600</v>
      </c>
      <c r="G28" s="680">
        <f t="shared" si="2"/>
        <v>12000</v>
      </c>
      <c r="H28" s="552"/>
      <c r="I28" s="475"/>
      <c r="J28" s="604">
        <v>5</v>
      </c>
      <c r="K28" s="475"/>
      <c r="L28" s="475"/>
      <c r="M28" s="475">
        <v>5</v>
      </c>
      <c r="N28" s="475"/>
      <c r="O28" s="475"/>
      <c r="P28" s="475">
        <f>IF(J28="","",J28)</f>
        <v>5</v>
      </c>
      <c r="Q28" s="475"/>
      <c r="R28" s="475"/>
      <c r="S28" s="475">
        <f>IF(J28="","",J28)</f>
        <v>5</v>
      </c>
      <c r="T28" s="475"/>
      <c r="V28" s="449">
        <f t="shared" si="0"/>
        <v>20</v>
      </c>
      <c r="W28" s="449" t="b">
        <f t="shared" si="1"/>
        <v>1</v>
      </c>
      <c r="AR28" s="449" t="e">
        <f>SUM(#REF!)</f>
        <v>#REF!</v>
      </c>
    </row>
    <row r="29" spans="1:44" s="451" customFormat="1">
      <c r="A29" s="600"/>
      <c r="B29" s="599"/>
      <c r="C29" s="491" t="s">
        <v>1837</v>
      </c>
      <c r="D29" s="700">
        <v>120</v>
      </c>
      <c r="E29" s="509" t="s">
        <v>1783</v>
      </c>
      <c r="F29" s="732">
        <v>8</v>
      </c>
      <c r="G29" s="680">
        <f t="shared" si="2"/>
        <v>960</v>
      </c>
      <c r="H29" s="552"/>
      <c r="I29" s="475">
        <v>10</v>
      </c>
      <c r="J29" s="604">
        <v>10</v>
      </c>
      <c r="K29" s="475">
        <v>10</v>
      </c>
      <c r="L29" s="475">
        <v>10</v>
      </c>
      <c r="M29" s="475">
        <v>10</v>
      </c>
      <c r="N29" s="475">
        <v>10</v>
      </c>
      <c r="O29" s="475">
        <v>10</v>
      </c>
      <c r="P29" s="475">
        <v>10</v>
      </c>
      <c r="Q29" s="475">
        <v>10</v>
      </c>
      <c r="R29" s="475">
        <v>10</v>
      </c>
      <c r="S29" s="475">
        <f>IF(J29="","",J29)</f>
        <v>10</v>
      </c>
      <c r="T29" s="475">
        <v>10</v>
      </c>
      <c r="V29" s="449">
        <f t="shared" si="0"/>
        <v>120</v>
      </c>
      <c r="W29" s="449" t="b">
        <f t="shared" si="1"/>
        <v>1</v>
      </c>
      <c r="AR29" s="449"/>
    </row>
    <row r="30" spans="1:44" s="451" customFormat="1">
      <c r="A30" s="600"/>
      <c r="B30" s="599"/>
      <c r="C30" s="491" t="s">
        <v>1836</v>
      </c>
      <c r="D30" s="700">
        <v>240</v>
      </c>
      <c r="E30" s="509" t="s">
        <v>1783</v>
      </c>
      <c r="F30" s="732">
        <v>8</v>
      </c>
      <c r="G30" s="680">
        <f t="shared" si="2"/>
        <v>1920</v>
      </c>
      <c r="H30" s="598"/>
      <c r="I30" s="475">
        <v>20</v>
      </c>
      <c r="J30" s="607">
        <v>20</v>
      </c>
      <c r="K30" s="606">
        <v>20</v>
      </c>
      <c r="L30" s="606">
        <v>20</v>
      </c>
      <c r="M30" s="606">
        <f>IF(J30="","",J30)</f>
        <v>20</v>
      </c>
      <c r="N30" s="606">
        <v>20</v>
      </c>
      <c r="O30" s="606">
        <v>20</v>
      </c>
      <c r="P30" s="606">
        <f>IF(J30="","",J30)</f>
        <v>20</v>
      </c>
      <c r="Q30" s="606">
        <v>20</v>
      </c>
      <c r="R30" s="606">
        <v>20</v>
      </c>
      <c r="S30" s="606">
        <f>IF(J30="","",J30)</f>
        <v>20</v>
      </c>
      <c r="T30" s="606">
        <v>20</v>
      </c>
      <c r="V30" s="449">
        <f t="shared" si="0"/>
        <v>240</v>
      </c>
      <c r="W30" s="449" t="b">
        <f t="shared" si="1"/>
        <v>1</v>
      </c>
      <c r="AR30" s="449"/>
    </row>
    <row r="31" spans="1:44" s="451" customFormat="1">
      <c r="A31" s="522"/>
      <c r="B31" s="482"/>
      <c r="C31" s="491" t="s">
        <v>1835</v>
      </c>
      <c r="D31" s="700">
        <v>40</v>
      </c>
      <c r="E31" s="509" t="s">
        <v>627</v>
      </c>
      <c r="F31" s="732">
        <v>600</v>
      </c>
      <c r="G31" s="680">
        <f t="shared" si="2"/>
        <v>24000</v>
      </c>
      <c r="H31" s="552"/>
      <c r="I31" s="475"/>
      <c r="J31" s="604">
        <v>10</v>
      </c>
      <c r="K31" s="475"/>
      <c r="L31" s="475"/>
      <c r="M31" s="475">
        <f>IF(J31="","",J31)</f>
        <v>10</v>
      </c>
      <c r="N31" s="475"/>
      <c r="O31" s="475"/>
      <c r="P31" s="475">
        <f>IF(J31="","",J31)</f>
        <v>10</v>
      </c>
      <c r="Q31" s="475"/>
      <c r="R31" s="475"/>
      <c r="S31" s="475">
        <f>IF(J31="","",J31)</f>
        <v>10</v>
      </c>
      <c r="T31" s="475"/>
      <c r="V31" s="449">
        <f t="shared" si="0"/>
        <v>40</v>
      </c>
      <c r="W31" s="449" t="b">
        <f t="shared" si="1"/>
        <v>1</v>
      </c>
      <c r="AR31" s="449" t="e">
        <f>SUM(#REF!)</f>
        <v>#REF!</v>
      </c>
    </row>
    <row r="32" spans="1:44" s="451" customFormat="1">
      <c r="A32" s="522"/>
      <c r="B32" s="482"/>
      <c r="C32" s="511" t="s">
        <v>1834</v>
      </c>
      <c r="D32" s="720">
        <v>1</v>
      </c>
      <c r="E32" s="703" t="s">
        <v>627</v>
      </c>
      <c r="F32" s="710">
        <v>221</v>
      </c>
      <c r="G32" s="680">
        <f t="shared" si="2"/>
        <v>221</v>
      </c>
      <c r="H32" s="552"/>
      <c r="I32" s="475"/>
      <c r="J32" s="503">
        <v>1</v>
      </c>
      <c r="K32" s="475"/>
      <c r="L32" s="475"/>
      <c r="M32" s="475"/>
      <c r="N32" s="475"/>
      <c r="O32" s="475"/>
      <c r="P32" s="475"/>
      <c r="Q32" s="475"/>
      <c r="R32" s="475"/>
      <c r="S32" s="475"/>
      <c r="T32" s="475"/>
      <c r="V32" s="449">
        <f t="shared" si="0"/>
        <v>1</v>
      </c>
      <c r="W32" s="449" t="b">
        <f t="shared" si="1"/>
        <v>1</v>
      </c>
      <c r="AR32" s="449"/>
    </row>
    <row r="33" spans="1:44" s="451" customFormat="1">
      <c r="A33" s="522"/>
      <c r="B33" s="482"/>
      <c r="C33" s="511" t="s">
        <v>1833</v>
      </c>
      <c r="D33" s="704">
        <v>4</v>
      </c>
      <c r="E33" s="731" t="s">
        <v>627</v>
      </c>
      <c r="F33" s="705">
        <v>15.22</v>
      </c>
      <c r="G33" s="680">
        <f t="shared" si="2"/>
        <v>60.88</v>
      </c>
      <c r="H33" s="499"/>
      <c r="I33" s="553"/>
      <c r="J33" s="602">
        <v>1</v>
      </c>
      <c r="K33" s="554"/>
      <c r="L33" s="553"/>
      <c r="M33" s="475">
        <f>IF(J33="","",J33)</f>
        <v>1</v>
      </c>
      <c r="N33" s="475"/>
      <c r="O33" s="475"/>
      <c r="P33" s="475">
        <f>IF(J33="","",J33)</f>
        <v>1</v>
      </c>
      <c r="Q33" s="475"/>
      <c r="R33" s="475"/>
      <c r="S33" s="475">
        <f>IF(J33="","",J33)</f>
        <v>1</v>
      </c>
      <c r="T33" s="475"/>
      <c r="V33" s="449">
        <f t="shared" si="0"/>
        <v>4</v>
      </c>
      <c r="W33" s="449" t="b">
        <f t="shared" si="1"/>
        <v>1</v>
      </c>
      <c r="AR33" s="449" t="e">
        <f>SUM(#REF!)</f>
        <v>#REF!</v>
      </c>
    </row>
    <row r="34" spans="1:44" s="451" customFormat="1">
      <c r="A34" s="522"/>
      <c r="B34" s="482"/>
      <c r="C34" s="511" t="s">
        <v>1832</v>
      </c>
      <c r="D34" s="720">
        <v>48</v>
      </c>
      <c r="E34" s="511" t="s">
        <v>1783</v>
      </c>
      <c r="F34" s="710">
        <v>11.68</v>
      </c>
      <c r="G34" s="680">
        <f t="shared" si="2"/>
        <v>560.64</v>
      </c>
      <c r="H34" s="552"/>
      <c r="I34" s="475"/>
      <c r="J34" s="601">
        <v>12</v>
      </c>
      <c r="K34" s="475"/>
      <c r="L34" s="475"/>
      <c r="M34" s="475">
        <f>IF(J34="","",J34)</f>
        <v>12</v>
      </c>
      <c r="N34" s="475"/>
      <c r="O34" s="475"/>
      <c r="P34" s="475">
        <f>IF(J34="","",J34)</f>
        <v>12</v>
      </c>
      <c r="Q34" s="475"/>
      <c r="R34" s="475"/>
      <c r="S34" s="475">
        <f>IF(J34="","",J34)</f>
        <v>12</v>
      </c>
      <c r="T34" s="475"/>
      <c r="V34" s="449">
        <f t="shared" si="0"/>
        <v>48</v>
      </c>
      <c r="W34" s="449" t="b">
        <f t="shared" si="1"/>
        <v>1</v>
      </c>
      <c r="AR34" s="449" t="e">
        <f>SUM(#REF!)</f>
        <v>#REF!</v>
      </c>
    </row>
    <row r="35" spans="1:44" s="451" customFormat="1">
      <c r="A35" s="522"/>
      <c r="B35" s="482"/>
      <c r="C35" s="550" t="s">
        <v>1831</v>
      </c>
      <c r="D35" s="711">
        <v>24</v>
      </c>
      <c r="E35" s="481" t="s">
        <v>1783</v>
      </c>
      <c r="F35" s="710">
        <v>77.2</v>
      </c>
      <c r="G35" s="680">
        <f t="shared" si="2"/>
        <v>1852.8000000000002</v>
      </c>
      <c r="H35" s="552"/>
      <c r="I35" s="475"/>
      <c r="J35" s="546">
        <v>6</v>
      </c>
      <c r="K35" s="475"/>
      <c r="L35" s="475"/>
      <c r="M35" s="475">
        <f>IF(J35="","",J35)</f>
        <v>6</v>
      </c>
      <c r="N35" s="475"/>
      <c r="O35" s="475"/>
      <c r="P35" s="475">
        <f>IF(J35="","",J35)</f>
        <v>6</v>
      </c>
      <c r="Q35" s="475"/>
      <c r="R35" s="475"/>
      <c r="S35" s="475">
        <f>IF(J35="","",J35)</f>
        <v>6</v>
      </c>
      <c r="T35" s="475"/>
      <c r="V35" s="449">
        <f t="shared" si="0"/>
        <v>24</v>
      </c>
      <c r="W35" s="449" t="b">
        <f t="shared" si="1"/>
        <v>1</v>
      </c>
      <c r="AR35" s="449" t="e">
        <f>SUM(#REF!)</f>
        <v>#REF!</v>
      </c>
    </row>
    <row r="36" spans="1:44" s="451" customFormat="1">
      <c r="A36" s="522"/>
      <c r="B36" s="482"/>
      <c r="C36" s="550" t="s">
        <v>1304</v>
      </c>
      <c r="D36" s="711">
        <v>12</v>
      </c>
      <c r="E36" s="481" t="s">
        <v>44</v>
      </c>
      <c r="F36" s="710">
        <v>350</v>
      </c>
      <c r="G36" s="680">
        <f t="shared" si="2"/>
        <v>4200</v>
      </c>
      <c r="H36" s="552"/>
      <c r="I36" s="475"/>
      <c r="J36" s="546">
        <v>6</v>
      </c>
      <c r="K36" s="475"/>
      <c r="L36" s="475"/>
      <c r="M36" s="475"/>
      <c r="N36" s="475"/>
      <c r="O36" s="475"/>
      <c r="P36" s="475">
        <v>6</v>
      </c>
      <c r="Q36" s="475"/>
      <c r="R36" s="475"/>
      <c r="S36" s="475"/>
      <c r="T36" s="475"/>
      <c r="V36" s="449">
        <f t="shared" si="0"/>
        <v>12</v>
      </c>
      <c r="W36" s="449" t="b">
        <f t="shared" si="1"/>
        <v>1</v>
      </c>
      <c r="AR36" s="449"/>
    </row>
    <row r="37" spans="1:44" s="451" customFormat="1">
      <c r="A37" s="522"/>
      <c r="B37" s="482"/>
      <c r="C37" s="550" t="s">
        <v>1830</v>
      </c>
      <c r="D37" s="711">
        <v>12</v>
      </c>
      <c r="E37" s="481" t="s">
        <v>1792</v>
      </c>
      <c r="F37" s="710">
        <v>350</v>
      </c>
      <c r="G37" s="680">
        <f t="shared" si="2"/>
        <v>4200</v>
      </c>
      <c r="H37" s="552"/>
      <c r="I37" s="475"/>
      <c r="J37" s="546">
        <v>3</v>
      </c>
      <c r="K37" s="475"/>
      <c r="L37" s="475"/>
      <c r="M37" s="475">
        <v>3</v>
      </c>
      <c r="N37" s="475"/>
      <c r="O37" s="475"/>
      <c r="P37" s="475">
        <v>3</v>
      </c>
      <c r="Q37" s="475"/>
      <c r="R37" s="475"/>
      <c r="S37" s="475">
        <v>3</v>
      </c>
      <c r="T37" s="475"/>
      <c r="V37" s="449">
        <f t="shared" si="0"/>
        <v>12</v>
      </c>
      <c r="W37" s="449" t="b">
        <f t="shared" si="1"/>
        <v>1</v>
      </c>
      <c r="AR37" s="449"/>
    </row>
    <row r="38" spans="1:44" s="451" customFormat="1">
      <c r="A38" s="600"/>
      <c r="B38" s="599"/>
      <c r="C38" s="550" t="s">
        <v>1829</v>
      </c>
      <c r="D38" s="711">
        <v>8</v>
      </c>
      <c r="E38" s="481" t="s">
        <v>1792</v>
      </c>
      <c r="F38" s="710">
        <v>350</v>
      </c>
      <c r="G38" s="680">
        <f t="shared" si="2"/>
        <v>2800</v>
      </c>
      <c r="H38" s="552"/>
      <c r="I38" s="475"/>
      <c r="J38" s="546">
        <v>2</v>
      </c>
      <c r="K38" s="475"/>
      <c r="L38" s="475"/>
      <c r="M38" s="475">
        <v>2</v>
      </c>
      <c r="N38" s="475"/>
      <c r="O38" s="475"/>
      <c r="P38" s="475">
        <v>2</v>
      </c>
      <c r="Q38" s="475"/>
      <c r="R38" s="475"/>
      <c r="S38" s="475">
        <v>2</v>
      </c>
      <c r="T38" s="596"/>
      <c r="V38" s="449">
        <f t="shared" si="0"/>
        <v>8</v>
      </c>
      <c r="W38" s="449" t="b">
        <f t="shared" si="1"/>
        <v>1</v>
      </c>
      <c r="AR38" s="449"/>
    </row>
    <row r="39" spans="1:44" s="451" customFormat="1">
      <c r="A39" s="600"/>
      <c r="B39" s="599"/>
      <c r="C39" s="550" t="s">
        <v>1828</v>
      </c>
      <c r="D39" s="711">
        <v>8</v>
      </c>
      <c r="E39" s="481" t="s">
        <v>1792</v>
      </c>
      <c r="F39" s="710">
        <v>350</v>
      </c>
      <c r="G39" s="680">
        <f t="shared" si="2"/>
        <v>2800</v>
      </c>
      <c r="H39" s="552"/>
      <c r="I39" s="475"/>
      <c r="J39" s="546">
        <v>2</v>
      </c>
      <c r="K39" s="475"/>
      <c r="L39" s="475"/>
      <c r="M39" s="475">
        <v>2</v>
      </c>
      <c r="N39" s="475"/>
      <c r="O39" s="475"/>
      <c r="P39" s="475">
        <v>2</v>
      </c>
      <c r="Q39" s="475"/>
      <c r="R39" s="475"/>
      <c r="S39" s="475">
        <v>2</v>
      </c>
      <c r="T39" s="596"/>
      <c r="V39" s="449">
        <f t="shared" si="0"/>
        <v>8</v>
      </c>
      <c r="W39" s="449" t="b">
        <f t="shared" si="1"/>
        <v>1</v>
      </c>
      <c r="AR39" s="449"/>
    </row>
    <row r="40" spans="1:44" s="451" customFormat="1">
      <c r="A40" s="600"/>
      <c r="B40" s="599"/>
      <c r="C40" s="550" t="s">
        <v>1827</v>
      </c>
      <c r="D40" s="711">
        <v>8</v>
      </c>
      <c r="E40" s="481" t="s">
        <v>1792</v>
      </c>
      <c r="F40" s="710">
        <v>350</v>
      </c>
      <c r="G40" s="680">
        <f t="shared" si="2"/>
        <v>2800</v>
      </c>
      <c r="H40" s="552"/>
      <c r="I40" s="475"/>
      <c r="J40" s="546">
        <v>2</v>
      </c>
      <c r="K40" s="475"/>
      <c r="L40" s="475"/>
      <c r="M40" s="475">
        <v>2</v>
      </c>
      <c r="N40" s="475"/>
      <c r="O40" s="475"/>
      <c r="P40" s="475">
        <v>2</v>
      </c>
      <c r="Q40" s="475"/>
      <c r="R40" s="475"/>
      <c r="S40" s="475">
        <v>2</v>
      </c>
      <c r="T40" s="596"/>
      <c r="V40" s="449">
        <f t="shared" si="0"/>
        <v>8</v>
      </c>
      <c r="W40" s="449" t="b">
        <f t="shared" si="1"/>
        <v>1</v>
      </c>
      <c r="AR40" s="449"/>
    </row>
    <row r="41" spans="1:44" s="451" customFormat="1">
      <c r="A41" s="600"/>
      <c r="B41" s="599"/>
      <c r="C41" s="550" t="s">
        <v>1826</v>
      </c>
      <c r="D41" s="711">
        <v>24</v>
      </c>
      <c r="E41" s="481" t="s">
        <v>1792</v>
      </c>
      <c r="F41" s="710">
        <v>400</v>
      </c>
      <c r="G41" s="680">
        <f t="shared" si="2"/>
        <v>9600</v>
      </c>
      <c r="H41" s="552"/>
      <c r="I41" s="475"/>
      <c r="J41" s="546">
        <v>6</v>
      </c>
      <c r="K41" s="475"/>
      <c r="L41" s="475"/>
      <c r="M41" s="475">
        <v>6</v>
      </c>
      <c r="N41" s="475"/>
      <c r="O41" s="475"/>
      <c r="P41" s="475">
        <v>6</v>
      </c>
      <c r="Q41" s="475"/>
      <c r="R41" s="475"/>
      <c r="S41" s="475">
        <v>6</v>
      </c>
      <c r="T41" s="596"/>
      <c r="V41" s="449">
        <f t="shared" si="0"/>
        <v>24</v>
      </c>
      <c r="W41" s="449" t="b">
        <f t="shared" si="1"/>
        <v>1</v>
      </c>
      <c r="AR41" s="449"/>
    </row>
    <row r="42" spans="1:44" s="451" customFormat="1">
      <c r="A42" s="600"/>
      <c r="B42" s="599"/>
      <c r="C42" s="550" t="s">
        <v>1825</v>
      </c>
      <c r="D42" s="711">
        <v>8</v>
      </c>
      <c r="E42" s="481" t="s">
        <v>1792</v>
      </c>
      <c r="F42" s="710">
        <v>400</v>
      </c>
      <c r="G42" s="680">
        <f t="shared" si="2"/>
        <v>3200</v>
      </c>
      <c r="H42" s="552"/>
      <c r="I42" s="475"/>
      <c r="J42" s="546">
        <v>2</v>
      </c>
      <c r="K42" s="475"/>
      <c r="L42" s="475"/>
      <c r="M42" s="475">
        <v>2</v>
      </c>
      <c r="N42" s="475"/>
      <c r="O42" s="475"/>
      <c r="P42" s="475">
        <v>2</v>
      </c>
      <c r="Q42" s="475"/>
      <c r="R42" s="475"/>
      <c r="S42" s="475">
        <v>2</v>
      </c>
      <c r="T42" s="596"/>
      <c r="V42" s="449">
        <f t="shared" si="0"/>
        <v>8</v>
      </c>
      <c r="W42" s="449" t="b">
        <f t="shared" si="1"/>
        <v>1</v>
      </c>
      <c r="AR42" s="449"/>
    </row>
    <row r="43" spans="1:44" s="451" customFormat="1">
      <c r="A43" s="600"/>
      <c r="B43" s="599"/>
      <c r="C43" s="550" t="s">
        <v>1824</v>
      </c>
      <c r="D43" s="711">
        <v>8</v>
      </c>
      <c r="E43" s="481" t="s">
        <v>1792</v>
      </c>
      <c r="F43" s="710">
        <v>400</v>
      </c>
      <c r="G43" s="680">
        <f t="shared" si="2"/>
        <v>3200</v>
      </c>
      <c r="H43" s="552"/>
      <c r="I43" s="475"/>
      <c r="J43" s="546">
        <v>2</v>
      </c>
      <c r="K43" s="475"/>
      <c r="L43" s="475"/>
      <c r="M43" s="475">
        <v>2</v>
      </c>
      <c r="N43" s="475"/>
      <c r="O43" s="475"/>
      <c r="P43" s="475">
        <v>2</v>
      </c>
      <c r="Q43" s="475"/>
      <c r="R43" s="475"/>
      <c r="S43" s="475">
        <v>2</v>
      </c>
      <c r="T43" s="596"/>
      <c r="V43" s="449">
        <f t="shared" si="0"/>
        <v>8</v>
      </c>
      <c r="W43" s="449" t="b">
        <f t="shared" si="1"/>
        <v>1</v>
      </c>
      <c r="AR43" s="449"/>
    </row>
    <row r="44" spans="1:44" s="451" customFormat="1">
      <c r="A44" s="600"/>
      <c r="B44" s="599"/>
      <c r="C44" s="550" t="s">
        <v>1823</v>
      </c>
      <c r="D44" s="711">
        <v>8</v>
      </c>
      <c r="E44" s="481" t="s">
        <v>1792</v>
      </c>
      <c r="F44" s="710">
        <v>400</v>
      </c>
      <c r="G44" s="680">
        <f t="shared" si="2"/>
        <v>3200</v>
      </c>
      <c r="H44" s="552"/>
      <c r="I44" s="475"/>
      <c r="J44" s="546">
        <v>2</v>
      </c>
      <c r="K44" s="475"/>
      <c r="L44" s="475"/>
      <c r="M44" s="475">
        <v>2</v>
      </c>
      <c r="N44" s="475"/>
      <c r="O44" s="475"/>
      <c r="P44" s="475">
        <v>2</v>
      </c>
      <c r="Q44" s="475"/>
      <c r="R44" s="475"/>
      <c r="S44" s="475">
        <v>2</v>
      </c>
      <c r="T44" s="596"/>
      <c r="V44" s="449">
        <f t="shared" si="0"/>
        <v>8</v>
      </c>
      <c r="W44" s="449" t="b">
        <f t="shared" si="1"/>
        <v>1</v>
      </c>
      <c r="AR44" s="449"/>
    </row>
    <row r="45" spans="1:44" s="451" customFormat="1">
      <c r="A45" s="600"/>
      <c r="B45" s="599"/>
      <c r="C45" s="550" t="s">
        <v>1822</v>
      </c>
      <c r="D45" s="711">
        <v>20</v>
      </c>
      <c r="E45" s="481" t="s">
        <v>1792</v>
      </c>
      <c r="F45" s="710">
        <v>400</v>
      </c>
      <c r="G45" s="680">
        <f t="shared" si="2"/>
        <v>8000</v>
      </c>
      <c r="H45" s="598"/>
      <c r="I45" s="597"/>
      <c r="J45" s="475">
        <v>5</v>
      </c>
      <c r="K45" s="596"/>
      <c r="L45" s="596"/>
      <c r="M45" s="475">
        <v>5</v>
      </c>
      <c r="N45" s="596"/>
      <c r="O45" s="596"/>
      <c r="P45" s="475">
        <v>5</v>
      </c>
      <c r="Q45" s="596"/>
      <c r="R45" s="596"/>
      <c r="S45" s="475">
        <v>5</v>
      </c>
      <c r="T45" s="596"/>
      <c r="V45" s="449"/>
      <c r="W45" s="449"/>
      <c r="AR45" s="449"/>
    </row>
    <row r="46" spans="1:44" s="451" customFormat="1">
      <c r="A46" s="600"/>
      <c r="B46" s="599"/>
      <c r="C46" s="550" t="s">
        <v>1822</v>
      </c>
      <c r="D46" s="711">
        <v>8</v>
      </c>
      <c r="E46" s="481" t="s">
        <v>1792</v>
      </c>
      <c r="F46" s="710">
        <v>400</v>
      </c>
      <c r="G46" s="680">
        <f t="shared" si="2"/>
        <v>3200</v>
      </c>
      <c r="H46" s="598"/>
      <c r="I46" s="597"/>
      <c r="J46" s="546">
        <v>2</v>
      </c>
      <c r="K46" s="596"/>
      <c r="L46" s="596"/>
      <c r="M46" s="546">
        <v>2</v>
      </c>
      <c r="N46" s="596"/>
      <c r="O46" s="596"/>
      <c r="P46" s="546">
        <v>2</v>
      </c>
      <c r="Q46" s="596"/>
      <c r="R46" s="596"/>
      <c r="S46" s="546">
        <v>2</v>
      </c>
      <c r="T46" s="596"/>
      <c r="V46" s="449"/>
      <c r="W46" s="449"/>
      <c r="AR46" s="449"/>
    </row>
    <row r="47" spans="1:44" s="451" customFormat="1">
      <c r="A47" s="600"/>
      <c r="B47" s="599"/>
      <c r="C47" s="550" t="s">
        <v>1822</v>
      </c>
      <c r="D47" s="711">
        <v>8</v>
      </c>
      <c r="E47" s="481" t="s">
        <v>1792</v>
      </c>
      <c r="F47" s="710">
        <v>400</v>
      </c>
      <c r="G47" s="680">
        <f t="shared" si="2"/>
        <v>3200</v>
      </c>
      <c r="H47" s="598"/>
      <c r="I47" s="597"/>
      <c r="J47" s="546">
        <v>2</v>
      </c>
      <c r="K47" s="596"/>
      <c r="L47" s="596"/>
      <c r="M47" s="546">
        <v>2</v>
      </c>
      <c r="N47" s="596"/>
      <c r="O47" s="596"/>
      <c r="P47" s="546">
        <v>2</v>
      </c>
      <c r="Q47" s="596"/>
      <c r="R47" s="596"/>
      <c r="S47" s="546">
        <v>2</v>
      </c>
      <c r="T47" s="596"/>
      <c r="V47" s="449"/>
      <c r="W47" s="449"/>
      <c r="AR47" s="449"/>
    </row>
    <row r="48" spans="1:44" s="451" customFormat="1">
      <c r="A48" s="600"/>
      <c r="B48" s="599"/>
      <c r="C48" s="550" t="s">
        <v>1822</v>
      </c>
      <c r="D48" s="711">
        <v>8</v>
      </c>
      <c r="E48" s="481" t="s">
        <v>1792</v>
      </c>
      <c r="F48" s="710">
        <v>400</v>
      </c>
      <c r="G48" s="680">
        <f t="shared" si="2"/>
        <v>3200</v>
      </c>
      <c r="H48" s="598"/>
      <c r="I48" s="597"/>
      <c r="J48" s="546">
        <v>2</v>
      </c>
      <c r="K48" s="596"/>
      <c r="L48" s="596"/>
      <c r="M48" s="546">
        <v>2</v>
      </c>
      <c r="N48" s="596"/>
      <c r="O48" s="596"/>
      <c r="P48" s="546">
        <v>2</v>
      </c>
      <c r="Q48" s="596"/>
      <c r="R48" s="596"/>
      <c r="S48" s="546">
        <v>2</v>
      </c>
      <c r="T48" s="596"/>
      <c r="V48" s="449"/>
      <c r="W48" s="449"/>
      <c r="AR48" s="449"/>
    </row>
    <row r="49" spans="1:44" s="451" customFormat="1">
      <c r="A49" s="522"/>
      <c r="B49" s="482"/>
      <c r="C49" s="550" t="s">
        <v>1821</v>
      </c>
      <c r="D49" s="711">
        <v>500</v>
      </c>
      <c r="E49" s="481" t="s">
        <v>44</v>
      </c>
      <c r="F49" s="710">
        <v>35</v>
      </c>
      <c r="G49" s="680">
        <f t="shared" si="2"/>
        <v>17500</v>
      </c>
      <c r="H49" s="552"/>
      <c r="I49" s="475"/>
      <c r="J49" s="546">
        <v>250</v>
      </c>
      <c r="K49" s="475"/>
      <c r="L49" s="475"/>
      <c r="M49" s="475"/>
      <c r="N49" s="475"/>
      <c r="O49" s="475"/>
      <c r="P49" s="475">
        <f>IF(J49="","",J49)</f>
        <v>250</v>
      </c>
      <c r="Q49" s="475"/>
      <c r="R49" s="475"/>
      <c r="S49" s="475"/>
      <c r="T49" s="475"/>
      <c r="V49" s="449">
        <f t="shared" ref="V49:V88" si="3">SUM(I49:T49)</f>
        <v>500</v>
      </c>
      <c r="W49" s="449" t="b">
        <f t="shared" ref="W49:W88" si="4">V49=D49</f>
        <v>1</v>
      </c>
      <c r="AR49" s="449" t="e">
        <f>SUM(#REF!)</f>
        <v>#REF!</v>
      </c>
    </row>
    <row r="50" spans="1:44" s="451" customFormat="1">
      <c r="A50" s="522"/>
      <c r="B50" s="482"/>
      <c r="C50" s="550" t="s">
        <v>1318</v>
      </c>
      <c r="D50" s="730">
        <v>12</v>
      </c>
      <c r="E50" s="481" t="s">
        <v>44</v>
      </c>
      <c r="F50" s="710">
        <v>55</v>
      </c>
      <c r="G50" s="680">
        <f t="shared" si="2"/>
        <v>660</v>
      </c>
      <c r="H50" s="552"/>
      <c r="I50" s="475"/>
      <c r="J50" s="546">
        <v>6</v>
      </c>
      <c r="K50" s="475"/>
      <c r="L50" s="475"/>
      <c r="M50" s="475"/>
      <c r="N50" s="475"/>
      <c r="O50" s="475"/>
      <c r="P50" s="475">
        <v>6</v>
      </c>
      <c r="Q50" s="475"/>
      <c r="R50" s="475"/>
      <c r="S50" s="475"/>
      <c r="T50" s="475"/>
      <c r="V50" s="449">
        <f t="shared" si="3"/>
        <v>12</v>
      </c>
      <c r="W50" s="449" t="b">
        <f t="shared" si="4"/>
        <v>1</v>
      </c>
      <c r="AR50" s="449"/>
    </row>
    <row r="51" spans="1:44" s="451" customFormat="1">
      <c r="A51" s="522"/>
      <c r="B51" s="482"/>
      <c r="C51" s="550" t="s">
        <v>1820</v>
      </c>
      <c r="D51" s="715">
        <v>40</v>
      </c>
      <c r="E51" s="481" t="s">
        <v>627</v>
      </c>
      <c r="F51" s="710">
        <v>83.41</v>
      </c>
      <c r="G51" s="680">
        <f t="shared" si="2"/>
        <v>3336.3999999999996</v>
      </c>
      <c r="H51" s="552"/>
      <c r="I51" s="475"/>
      <c r="J51" s="475">
        <v>10</v>
      </c>
      <c r="K51" s="475"/>
      <c r="L51" s="475"/>
      <c r="M51" s="475">
        <v>10</v>
      </c>
      <c r="N51" s="475"/>
      <c r="O51" s="475"/>
      <c r="P51" s="475">
        <v>10</v>
      </c>
      <c r="Q51" s="475"/>
      <c r="R51" s="475"/>
      <c r="S51" s="475">
        <v>10</v>
      </c>
      <c r="T51" s="475"/>
      <c r="V51" s="449">
        <f t="shared" si="3"/>
        <v>40</v>
      </c>
      <c r="W51" s="449" t="b">
        <f t="shared" si="4"/>
        <v>1</v>
      </c>
      <c r="AR51" s="449" t="e">
        <f>SUM(#REF!)</f>
        <v>#REF!</v>
      </c>
    </row>
    <row r="52" spans="1:44" s="451" customFormat="1">
      <c r="A52" s="522"/>
      <c r="B52" s="482"/>
      <c r="C52" s="550" t="s">
        <v>1819</v>
      </c>
      <c r="D52" s="711">
        <v>8</v>
      </c>
      <c r="E52" s="481" t="s">
        <v>1347</v>
      </c>
      <c r="F52" s="710">
        <v>171.43</v>
      </c>
      <c r="G52" s="680">
        <f t="shared" si="2"/>
        <v>1371.44</v>
      </c>
      <c r="H52" s="552"/>
      <c r="I52" s="475"/>
      <c r="J52" s="475">
        <v>2</v>
      </c>
      <c r="K52" s="475"/>
      <c r="L52" s="475"/>
      <c r="M52" s="475">
        <f>IF(J52="","",J52)</f>
        <v>2</v>
      </c>
      <c r="N52" s="475"/>
      <c r="O52" s="475"/>
      <c r="P52" s="475">
        <f>IF(J52="","",J52)</f>
        <v>2</v>
      </c>
      <c r="Q52" s="475"/>
      <c r="R52" s="475"/>
      <c r="S52" s="475">
        <f>IF(J52="","",J52)</f>
        <v>2</v>
      </c>
      <c r="T52" s="475"/>
      <c r="V52" s="449">
        <f t="shared" si="3"/>
        <v>8</v>
      </c>
      <c r="W52" s="449" t="b">
        <f t="shared" si="4"/>
        <v>1</v>
      </c>
      <c r="AR52" s="449"/>
    </row>
    <row r="53" spans="1:44" s="451" customFormat="1">
      <c r="A53" s="522"/>
      <c r="B53" s="482"/>
      <c r="C53" s="550" t="s">
        <v>1818</v>
      </c>
      <c r="D53" s="711">
        <v>1</v>
      </c>
      <c r="E53" s="481" t="s">
        <v>910</v>
      </c>
      <c r="F53" s="710">
        <v>321.36</v>
      </c>
      <c r="G53" s="680">
        <f t="shared" si="2"/>
        <v>321.36</v>
      </c>
      <c r="H53" s="552"/>
      <c r="I53" s="475"/>
      <c r="J53" s="475">
        <v>1</v>
      </c>
      <c r="K53" s="475"/>
      <c r="L53" s="475"/>
      <c r="M53" s="475"/>
      <c r="N53" s="475"/>
      <c r="O53" s="475"/>
      <c r="P53" s="475"/>
      <c r="Q53" s="475"/>
      <c r="R53" s="475"/>
      <c r="S53" s="475"/>
      <c r="T53" s="475"/>
      <c r="V53" s="449">
        <f t="shared" si="3"/>
        <v>1</v>
      </c>
      <c r="W53" s="449" t="b">
        <f t="shared" si="4"/>
        <v>1</v>
      </c>
      <c r="AR53" s="449"/>
    </row>
    <row r="54" spans="1:44" s="451" customFormat="1">
      <c r="A54" s="522"/>
      <c r="B54" s="482"/>
      <c r="C54" s="550" t="s">
        <v>1817</v>
      </c>
      <c r="D54" s="711">
        <v>2</v>
      </c>
      <c r="E54" s="708" t="s">
        <v>458</v>
      </c>
      <c r="F54" s="710">
        <v>71.5</v>
      </c>
      <c r="G54" s="680">
        <f t="shared" si="2"/>
        <v>143</v>
      </c>
      <c r="H54" s="552"/>
      <c r="I54" s="475"/>
      <c r="J54" s="475"/>
      <c r="K54" s="475"/>
      <c r="L54" s="475"/>
      <c r="M54" s="475">
        <v>1</v>
      </c>
      <c r="N54" s="475"/>
      <c r="O54" s="475"/>
      <c r="P54" s="475" t="str">
        <f>IF(J54="","",J54)</f>
        <v/>
      </c>
      <c r="Q54" s="475"/>
      <c r="R54" s="475"/>
      <c r="S54" s="475">
        <v>1</v>
      </c>
      <c r="T54" s="475"/>
      <c r="V54" s="449">
        <f t="shared" si="3"/>
        <v>2</v>
      </c>
      <c r="W54" s="449" t="b">
        <f t="shared" si="4"/>
        <v>1</v>
      </c>
      <c r="AR54" s="449"/>
    </row>
    <row r="55" spans="1:44" s="451" customFormat="1">
      <c r="A55" s="522"/>
      <c r="B55" s="482"/>
      <c r="C55" s="550" t="s">
        <v>1816</v>
      </c>
      <c r="D55" s="711">
        <v>2</v>
      </c>
      <c r="E55" s="708" t="s">
        <v>1792</v>
      </c>
      <c r="F55" s="710">
        <v>31.52</v>
      </c>
      <c r="G55" s="680">
        <f t="shared" si="2"/>
        <v>63.04</v>
      </c>
      <c r="H55" s="552"/>
      <c r="I55" s="475"/>
      <c r="J55" s="475">
        <v>1</v>
      </c>
      <c r="K55" s="475"/>
      <c r="L55" s="475"/>
      <c r="M55" s="475"/>
      <c r="N55" s="475"/>
      <c r="O55" s="475"/>
      <c r="P55" s="475">
        <f>IF(J55="","",J55)</f>
        <v>1</v>
      </c>
      <c r="Q55" s="475"/>
      <c r="R55" s="475"/>
      <c r="S55" s="475"/>
      <c r="T55" s="475"/>
      <c r="V55" s="449">
        <f t="shared" si="3"/>
        <v>2</v>
      </c>
      <c r="W55" s="449" t="b">
        <f t="shared" si="4"/>
        <v>1</v>
      </c>
      <c r="AR55" s="449"/>
    </row>
    <row r="56" spans="1:44" s="451" customFormat="1">
      <c r="A56" s="522"/>
      <c r="B56" s="482"/>
      <c r="C56" s="550" t="s">
        <v>1815</v>
      </c>
      <c r="D56" s="711">
        <v>12</v>
      </c>
      <c r="E56" s="481" t="s">
        <v>1292</v>
      </c>
      <c r="F56" s="710">
        <v>37.06</v>
      </c>
      <c r="G56" s="729">
        <v>37.06</v>
      </c>
      <c r="H56" s="552"/>
      <c r="I56" s="475"/>
      <c r="J56" s="546">
        <v>12</v>
      </c>
      <c r="K56" s="475"/>
      <c r="L56" s="475"/>
      <c r="M56" s="475"/>
      <c r="N56" s="475"/>
      <c r="O56" s="475"/>
      <c r="P56" s="475"/>
      <c r="Q56" s="475"/>
      <c r="R56" s="475"/>
      <c r="S56" s="475"/>
      <c r="T56" s="475"/>
      <c r="V56" s="449">
        <f t="shared" si="3"/>
        <v>12</v>
      </c>
      <c r="W56" s="449" t="b">
        <f t="shared" si="4"/>
        <v>1</v>
      </c>
      <c r="AR56" s="449"/>
    </row>
    <row r="57" spans="1:44" s="451" customFormat="1" ht="24">
      <c r="A57" s="522"/>
      <c r="B57" s="482"/>
      <c r="C57" s="550" t="s">
        <v>1814</v>
      </c>
      <c r="D57" s="709">
        <v>12</v>
      </c>
      <c r="E57" s="481" t="s">
        <v>1292</v>
      </c>
      <c r="F57" s="705">
        <v>59.28</v>
      </c>
      <c r="G57" s="729">
        <v>59.28</v>
      </c>
      <c r="H57" s="552"/>
      <c r="I57" s="475"/>
      <c r="J57" s="546">
        <v>12</v>
      </c>
      <c r="K57" s="475"/>
      <c r="L57" s="475"/>
      <c r="M57" s="475"/>
      <c r="N57" s="475"/>
      <c r="O57" s="475"/>
      <c r="P57" s="475"/>
      <c r="Q57" s="475"/>
      <c r="R57" s="475"/>
      <c r="S57" s="475"/>
      <c r="T57" s="475"/>
      <c r="V57" s="449">
        <f t="shared" si="3"/>
        <v>12</v>
      </c>
      <c r="W57" s="449" t="b">
        <f t="shared" si="4"/>
        <v>1</v>
      </c>
      <c r="AR57" s="449"/>
    </row>
    <row r="58" spans="1:44" s="451" customFormat="1">
      <c r="A58" s="522"/>
      <c r="B58" s="482"/>
      <c r="C58" s="550" t="s">
        <v>1813</v>
      </c>
      <c r="D58" s="711">
        <v>24</v>
      </c>
      <c r="E58" s="481" t="s">
        <v>1783</v>
      </c>
      <c r="F58" s="710">
        <v>20</v>
      </c>
      <c r="G58" s="729">
        <v>12.04</v>
      </c>
      <c r="H58" s="552"/>
      <c r="I58" s="475"/>
      <c r="J58" s="546">
        <v>8</v>
      </c>
      <c r="K58" s="475"/>
      <c r="L58" s="475"/>
      <c r="M58" s="475"/>
      <c r="N58" s="475"/>
      <c r="O58" s="475"/>
      <c r="P58" s="475">
        <f>IF(J58="","",J58)</f>
        <v>8</v>
      </c>
      <c r="Q58" s="475"/>
      <c r="R58" s="475"/>
      <c r="S58" s="475">
        <f>IF(J58="","",J58)</f>
        <v>8</v>
      </c>
      <c r="T58" s="475"/>
      <c r="V58" s="449">
        <f t="shared" si="3"/>
        <v>24</v>
      </c>
      <c r="W58" s="449" t="b">
        <f t="shared" si="4"/>
        <v>1</v>
      </c>
      <c r="AR58" s="449"/>
    </row>
    <row r="59" spans="1:44" s="451" customFormat="1">
      <c r="A59" s="522"/>
      <c r="B59" s="482"/>
      <c r="C59" s="550" t="s">
        <v>1812</v>
      </c>
      <c r="D59" s="711">
        <v>12</v>
      </c>
      <c r="E59" s="481" t="s">
        <v>627</v>
      </c>
      <c r="F59" s="710">
        <v>7.76</v>
      </c>
      <c r="G59" s="680">
        <f t="shared" ref="G59:G69" si="5">D59*F59</f>
        <v>93.12</v>
      </c>
      <c r="H59" s="499"/>
      <c r="I59" s="546"/>
      <c r="J59" s="546">
        <v>3</v>
      </c>
      <c r="K59" s="554"/>
      <c r="L59" s="553"/>
      <c r="M59" s="475">
        <v>3</v>
      </c>
      <c r="N59" s="475"/>
      <c r="O59" s="475"/>
      <c r="P59" s="475">
        <f>IF(J59="","",J59)</f>
        <v>3</v>
      </c>
      <c r="Q59" s="475"/>
      <c r="R59" s="475"/>
      <c r="S59" s="475"/>
      <c r="T59" s="475">
        <v>3</v>
      </c>
      <c r="V59" s="449">
        <f t="shared" si="3"/>
        <v>12</v>
      </c>
      <c r="W59" s="449" t="b">
        <f t="shared" si="4"/>
        <v>1</v>
      </c>
      <c r="AR59" s="449"/>
    </row>
    <row r="60" spans="1:44" s="451" customFormat="1">
      <c r="A60" s="522"/>
      <c r="B60" s="482"/>
      <c r="C60" s="550" t="s">
        <v>1811</v>
      </c>
      <c r="D60" s="715">
        <v>2</v>
      </c>
      <c r="E60" s="481" t="s">
        <v>627</v>
      </c>
      <c r="F60" s="710">
        <v>20.79</v>
      </c>
      <c r="G60" s="680">
        <f t="shared" si="5"/>
        <v>41.58</v>
      </c>
      <c r="H60" s="499"/>
      <c r="I60" s="546"/>
      <c r="J60" s="554">
        <v>1</v>
      </c>
      <c r="K60" s="554"/>
      <c r="L60" s="553"/>
      <c r="M60" s="475"/>
      <c r="N60" s="475"/>
      <c r="O60" s="475"/>
      <c r="P60" s="475">
        <f>IF(J60="","",J60)</f>
        <v>1</v>
      </c>
      <c r="Q60" s="475"/>
      <c r="R60" s="475"/>
      <c r="S60" s="475"/>
      <c r="T60" s="554"/>
      <c r="V60" s="449">
        <f t="shared" si="3"/>
        <v>2</v>
      </c>
      <c r="W60" s="449" t="b">
        <f t="shared" si="4"/>
        <v>1</v>
      </c>
      <c r="AR60" s="449"/>
    </row>
    <row r="61" spans="1:44" s="451" customFormat="1" ht="24">
      <c r="A61" s="522"/>
      <c r="B61" s="482"/>
      <c r="C61" s="550" t="s">
        <v>1810</v>
      </c>
      <c r="D61" s="711">
        <v>12</v>
      </c>
      <c r="E61" s="481" t="s">
        <v>1049</v>
      </c>
      <c r="F61" s="710">
        <v>200</v>
      </c>
      <c r="G61" s="680">
        <f t="shared" si="5"/>
        <v>2400</v>
      </c>
      <c r="H61" s="552"/>
      <c r="I61" s="475"/>
      <c r="J61" s="475"/>
      <c r="K61" s="475">
        <v>3</v>
      </c>
      <c r="L61" s="475"/>
      <c r="M61" s="475" t="str">
        <f>IF(J61="","",J61)</f>
        <v/>
      </c>
      <c r="N61" s="475">
        <v>3</v>
      </c>
      <c r="O61" s="475"/>
      <c r="P61" s="475" t="str">
        <f>IF(J61="","",J61)</f>
        <v/>
      </c>
      <c r="Q61" s="475">
        <v>3</v>
      </c>
      <c r="R61" s="475"/>
      <c r="S61" s="475" t="str">
        <f>IF(J61="","",J61)</f>
        <v/>
      </c>
      <c r="T61" s="475">
        <v>3</v>
      </c>
      <c r="V61" s="449">
        <f t="shared" si="3"/>
        <v>12</v>
      </c>
      <c r="W61" s="449" t="b">
        <f t="shared" si="4"/>
        <v>1</v>
      </c>
      <c r="AR61" s="449"/>
    </row>
    <row r="62" spans="1:44" s="451" customFormat="1">
      <c r="A62" s="522"/>
      <c r="B62" s="482"/>
      <c r="C62" s="550" t="s">
        <v>1809</v>
      </c>
      <c r="D62" s="711">
        <v>2</v>
      </c>
      <c r="E62" s="481" t="s">
        <v>1783</v>
      </c>
      <c r="F62" s="710">
        <v>34.950000000000003</v>
      </c>
      <c r="G62" s="680">
        <f t="shared" si="5"/>
        <v>69.900000000000006</v>
      </c>
      <c r="H62" s="552"/>
      <c r="I62" s="546"/>
      <c r="J62" s="475">
        <v>2</v>
      </c>
      <c r="K62" s="475"/>
      <c r="L62" s="475"/>
      <c r="M62" s="475"/>
      <c r="N62" s="475"/>
      <c r="O62" s="475"/>
      <c r="P62" s="475"/>
      <c r="Q62" s="475"/>
      <c r="R62" s="475"/>
      <c r="S62" s="475"/>
      <c r="T62" s="475"/>
      <c r="V62" s="449">
        <f t="shared" si="3"/>
        <v>2</v>
      </c>
      <c r="W62" s="449" t="b">
        <f t="shared" si="4"/>
        <v>1</v>
      </c>
      <c r="AR62" s="449" t="e">
        <f>SUM(#REF!)</f>
        <v>#REF!</v>
      </c>
    </row>
    <row r="63" spans="1:44" s="451" customFormat="1">
      <c r="A63" s="522"/>
      <c r="B63" s="482"/>
      <c r="C63" s="550" t="s">
        <v>1808</v>
      </c>
      <c r="D63" s="711">
        <v>8</v>
      </c>
      <c r="E63" s="708" t="s">
        <v>627</v>
      </c>
      <c r="F63" s="710">
        <v>65</v>
      </c>
      <c r="G63" s="680">
        <f t="shared" si="5"/>
        <v>520</v>
      </c>
      <c r="H63" s="552"/>
      <c r="I63" s="475"/>
      <c r="J63" s="475">
        <v>2</v>
      </c>
      <c r="K63" s="475"/>
      <c r="L63" s="475"/>
      <c r="M63" s="475">
        <f t="shared" ref="M63:M69" si="6">IF(J63="","",J63)</f>
        <v>2</v>
      </c>
      <c r="N63" s="475"/>
      <c r="O63" s="475"/>
      <c r="P63" s="475">
        <f t="shared" ref="P63:P69" si="7">IF(J63="","",J63)</f>
        <v>2</v>
      </c>
      <c r="Q63" s="475"/>
      <c r="R63" s="475"/>
      <c r="S63" s="475">
        <f t="shared" ref="S63:S69" si="8">IF(J63="","",J63)</f>
        <v>2</v>
      </c>
      <c r="T63" s="475"/>
      <c r="V63" s="449">
        <f t="shared" si="3"/>
        <v>8</v>
      </c>
      <c r="W63" s="449" t="b">
        <f t="shared" si="4"/>
        <v>1</v>
      </c>
      <c r="AR63" s="449"/>
    </row>
    <row r="64" spans="1:44" s="451" customFormat="1">
      <c r="A64" s="522"/>
      <c r="B64" s="482"/>
      <c r="C64" s="550" t="s">
        <v>1807</v>
      </c>
      <c r="D64" s="728">
        <v>4</v>
      </c>
      <c r="E64" s="481" t="s">
        <v>880</v>
      </c>
      <c r="F64" s="710">
        <v>65</v>
      </c>
      <c r="G64" s="680">
        <f t="shared" si="5"/>
        <v>260</v>
      </c>
      <c r="H64" s="552"/>
      <c r="I64" s="475"/>
      <c r="J64" s="475">
        <v>1</v>
      </c>
      <c r="K64" s="475"/>
      <c r="L64" s="475"/>
      <c r="M64" s="475">
        <f t="shared" si="6"/>
        <v>1</v>
      </c>
      <c r="N64" s="475"/>
      <c r="O64" s="475"/>
      <c r="P64" s="475">
        <f t="shared" si="7"/>
        <v>1</v>
      </c>
      <c r="Q64" s="475"/>
      <c r="R64" s="475"/>
      <c r="S64" s="475">
        <f t="shared" si="8"/>
        <v>1</v>
      </c>
      <c r="T64" s="475"/>
      <c r="V64" s="449">
        <f t="shared" si="3"/>
        <v>4</v>
      </c>
      <c r="W64" s="449" t="b">
        <f t="shared" si="4"/>
        <v>1</v>
      </c>
      <c r="AR64" s="449"/>
    </row>
    <row r="65" spans="1:44" s="451" customFormat="1">
      <c r="A65" s="522"/>
      <c r="B65" s="482"/>
      <c r="C65" s="550" t="s">
        <v>1806</v>
      </c>
      <c r="D65" s="728">
        <v>4</v>
      </c>
      <c r="E65" s="481" t="s">
        <v>880</v>
      </c>
      <c r="F65" s="710">
        <v>106.6</v>
      </c>
      <c r="G65" s="680">
        <f t="shared" si="5"/>
        <v>426.4</v>
      </c>
      <c r="H65" s="552"/>
      <c r="I65" s="475"/>
      <c r="J65" s="475">
        <v>1</v>
      </c>
      <c r="K65" s="475"/>
      <c r="L65" s="475"/>
      <c r="M65" s="475">
        <f t="shared" si="6"/>
        <v>1</v>
      </c>
      <c r="N65" s="475"/>
      <c r="O65" s="475"/>
      <c r="P65" s="475">
        <f t="shared" si="7"/>
        <v>1</v>
      </c>
      <c r="Q65" s="475"/>
      <c r="R65" s="475"/>
      <c r="S65" s="475">
        <f t="shared" si="8"/>
        <v>1</v>
      </c>
      <c r="T65" s="475"/>
      <c r="V65" s="449">
        <f t="shared" si="3"/>
        <v>4</v>
      </c>
      <c r="W65" s="449" t="b">
        <f t="shared" si="4"/>
        <v>1</v>
      </c>
      <c r="AR65" s="449"/>
    </row>
    <row r="66" spans="1:44" s="451" customFormat="1">
      <c r="A66" s="522"/>
      <c r="B66" s="482"/>
      <c r="C66" s="550" t="s">
        <v>1805</v>
      </c>
      <c r="D66" s="711">
        <v>4</v>
      </c>
      <c r="E66" s="481" t="s">
        <v>880</v>
      </c>
      <c r="F66" s="710">
        <v>75</v>
      </c>
      <c r="G66" s="721">
        <f t="shared" si="5"/>
        <v>300</v>
      </c>
      <c r="H66" s="576"/>
      <c r="I66" s="574"/>
      <c r="J66" s="575">
        <v>1</v>
      </c>
      <c r="K66" s="574"/>
      <c r="L66" s="574"/>
      <c r="M66" s="574">
        <f t="shared" si="6"/>
        <v>1</v>
      </c>
      <c r="N66" s="574"/>
      <c r="O66" s="574"/>
      <c r="P66" s="574">
        <f t="shared" si="7"/>
        <v>1</v>
      </c>
      <c r="Q66" s="574"/>
      <c r="R66" s="574"/>
      <c r="S66" s="574">
        <f t="shared" si="8"/>
        <v>1</v>
      </c>
      <c r="T66" s="574"/>
      <c r="V66" s="449">
        <f t="shared" si="3"/>
        <v>4</v>
      </c>
      <c r="W66" s="449" t="b">
        <f t="shared" si="4"/>
        <v>1</v>
      </c>
      <c r="AR66" s="449" t="e">
        <f>SUM(#REF!)</f>
        <v>#REF!</v>
      </c>
    </row>
    <row r="67" spans="1:44" s="451" customFormat="1">
      <c r="A67" s="592"/>
      <c r="B67" s="592"/>
      <c r="C67" s="590" t="s">
        <v>1804</v>
      </c>
      <c r="D67" s="727">
        <v>15000</v>
      </c>
      <c r="E67" s="590" t="s">
        <v>1803</v>
      </c>
      <c r="F67" s="726">
        <v>1</v>
      </c>
      <c r="G67" s="725">
        <f t="shared" si="5"/>
        <v>15000</v>
      </c>
      <c r="H67" s="587"/>
      <c r="I67" s="585"/>
      <c r="J67" s="586"/>
      <c r="K67" s="585"/>
      <c r="L67" s="585">
        <v>7500</v>
      </c>
      <c r="M67" s="585" t="str">
        <f t="shared" si="6"/>
        <v/>
      </c>
      <c r="N67" s="585"/>
      <c r="O67" s="585"/>
      <c r="P67" s="585" t="str">
        <f t="shared" si="7"/>
        <v/>
      </c>
      <c r="Q67" s="585">
        <v>7500</v>
      </c>
      <c r="R67" s="585"/>
      <c r="S67" s="585" t="str">
        <f t="shared" si="8"/>
        <v/>
      </c>
      <c r="T67" s="585"/>
      <c r="V67" s="449">
        <f t="shared" si="3"/>
        <v>15000</v>
      </c>
      <c r="W67" s="449" t="b">
        <f t="shared" si="4"/>
        <v>1</v>
      </c>
      <c r="AR67" s="449"/>
    </row>
    <row r="68" spans="1:44" s="451" customFormat="1">
      <c r="A68" s="482"/>
      <c r="B68" s="482"/>
      <c r="C68" s="481" t="s">
        <v>1802</v>
      </c>
      <c r="D68" s="724">
        <v>4</v>
      </c>
      <c r="E68" s="550" t="s">
        <v>880</v>
      </c>
      <c r="F68" s="723">
        <v>55</v>
      </c>
      <c r="G68" s="722">
        <f t="shared" si="5"/>
        <v>220</v>
      </c>
      <c r="H68" s="581"/>
      <c r="I68" s="579"/>
      <c r="J68" s="580">
        <v>1</v>
      </c>
      <c r="K68" s="579"/>
      <c r="L68" s="579"/>
      <c r="M68" s="497">
        <f t="shared" si="6"/>
        <v>1</v>
      </c>
      <c r="N68" s="497"/>
      <c r="O68" s="497"/>
      <c r="P68" s="497">
        <f t="shared" si="7"/>
        <v>1</v>
      </c>
      <c r="Q68" s="497"/>
      <c r="R68" s="497"/>
      <c r="S68" s="497">
        <f t="shared" si="8"/>
        <v>1</v>
      </c>
      <c r="T68" s="578"/>
      <c r="V68" s="449">
        <f t="shared" si="3"/>
        <v>4</v>
      </c>
      <c r="W68" s="449" t="b">
        <f t="shared" si="4"/>
        <v>1</v>
      </c>
      <c r="AR68" s="449"/>
    </row>
    <row r="69" spans="1:44" s="451" customFormat="1">
      <c r="A69" s="522"/>
      <c r="B69" s="482"/>
      <c r="C69" s="550" t="s">
        <v>1801</v>
      </c>
      <c r="D69" s="711">
        <v>4</v>
      </c>
      <c r="E69" s="481" t="s">
        <v>880</v>
      </c>
      <c r="F69" s="710">
        <v>200</v>
      </c>
      <c r="G69" s="721">
        <f t="shared" si="5"/>
        <v>800</v>
      </c>
      <c r="H69" s="576"/>
      <c r="I69" s="574"/>
      <c r="J69" s="575">
        <v>1</v>
      </c>
      <c r="K69" s="574"/>
      <c r="L69" s="574"/>
      <c r="M69" s="574">
        <f t="shared" si="6"/>
        <v>1</v>
      </c>
      <c r="N69" s="574"/>
      <c r="O69" s="574"/>
      <c r="P69" s="574">
        <f t="shared" si="7"/>
        <v>1</v>
      </c>
      <c r="Q69" s="574"/>
      <c r="R69" s="574"/>
      <c r="S69" s="574">
        <f t="shared" si="8"/>
        <v>1</v>
      </c>
      <c r="T69" s="574"/>
      <c r="V69" s="449">
        <f t="shared" si="3"/>
        <v>4</v>
      </c>
      <c r="W69" s="449" t="b">
        <f t="shared" si="4"/>
        <v>1</v>
      </c>
      <c r="AR69" s="449" t="e">
        <f>SUM(#REF!)</f>
        <v>#REF!</v>
      </c>
    </row>
    <row r="70" spans="1:44" s="451" customFormat="1">
      <c r="A70" s="490" t="s">
        <v>1800</v>
      </c>
      <c r="B70" s="490"/>
      <c r="C70" s="484"/>
      <c r="D70" s="693"/>
      <c r="E70" s="692"/>
      <c r="F70" s="691"/>
      <c r="G70" s="691">
        <f>Table131_23417289[[#This Row],[SIZE]]*Table131_23417289[[#This Row],[Unit Price]]</f>
        <v>0</v>
      </c>
      <c r="H70" s="486"/>
      <c r="I70" s="485"/>
      <c r="J70" s="484"/>
      <c r="K70" s="484"/>
      <c r="L70" s="484"/>
      <c r="M70" s="484"/>
      <c r="N70" s="484"/>
      <c r="O70" s="484"/>
      <c r="P70" s="484"/>
      <c r="Q70" s="484"/>
      <c r="R70" s="484"/>
      <c r="S70" s="484"/>
      <c r="T70" s="483"/>
      <c r="V70" s="449">
        <f t="shared" si="3"/>
        <v>0</v>
      </c>
      <c r="W70" s="449" t="b">
        <f t="shared" si="4"/>
        <v>1</v>
      </c>
      <c r="X70" s="501"/>
    </row>
    <row r="71" spans="1:44" s="451" customFormat="1">
      <c r="A71" s="522"/>
      <c r="B71" s="482"/>
      <c r="C71" s="550" t="s">
        <v>1799</v>
      </c>
      <c r="D71" s="715">
        <v>3</v>
      </c>
      <c r="E71" s="714" t="s">
        <v>501</v>
      </c>
      <c r="F71" s="680">
        <v>2000</v>
      </c>
      <c r="G71" s="680">
        <f t="shared" ref="G71:G76" si="9">D71*F71</f>
        <v>6000</v>
      </c>
      <c r="H71" s="552"/>
      <c r="I71" s="475"/>
      <c r="J71" s="475">
        <v>3</v>
      </c>
      <c r="K71" s="475"/>
      <c r="L71" s="475"/>
      <c r="M71" s="475"/>
      <c r="N71" s="475"/>
      <c r="O71" s="475"/>
      <c r="P71" s="475"/>
      <c r="Q71" s="475"/>
      <c r="R71" s="475"/>
      <c r="S71" s="475"/>
      <c r="T71" s="475"/>
      <c r="V71" s="449">
        <f t="shared" si="3"/>
        <v>3</v>
      </c>
      <c r="W71" s="449" t="b">
        <f t="shared" si="4"/>
        <v>1</v>
      </c>
    </row>
    <row r="72" spans="1:44" s="451" customFormat="1">
      <c r="A72" s="522"/>
      <c r="B72" s="482"/>
      <c r="C72" s="567" t="s">
        <v>1798</v>
      </c>
      <c r="D72" s="718">
        <v>2</v>
      </c>
      <c r="E72" s="717" t="s">
        <v>1797</v>
      </c>
      <c r="F72" s="716">
        <v>5000</v>
      </c>
      <c r="G72" s="680">
        <f t="shared" si="9"/>
        <v>10000</v>
      </c>
      <c r="H72" s="563"/>
      <c r="I72" s="562"/>
      <c r="J72" s="562">
        <v>1</v>
      </c>
      <c r="K72" s="503"/>
      <c r="L72" s="503"/>
      <c r="M72" s="503"/>
      <c r="N72" s="503"/>
      <c r="O72" s="503">
        <v>1</v>
      </c>
      <c r="P72" s="503"/>
      <c r="Q72" s="503"/>
      <c r="R72" s="503"/>
      <c r="S72" s="503"/>
      <c r="T72" s="561"/>
      <c r="V72" s="449">
        <f t="shared" si="3"/>
        <v>2</v>
      </c>
      <c r="W72" s="449" t="b">
        <f t="shared" si="4"/>
        <v>1</v>
      </c>
    </row>
    <row r="73" spans="1:44" s="451" customFormat="1">
      <c r="A73" s="522"/>
      <c r="B73" s="482"/>
      <c r="C73" s="567" t="s">
        <v>1796</v>
      </c>
      <c r="D73" s="718">
        <v>2</v>
      </c>
      <c r="E73" s="717" t="s">
        <v>501</v>
      </c>
      <c r="F73" s="716">
        <v>7500</v>
      </c>
      <c r="G73" s="680">
        <f t="shared" si="9"/>
        <v>15000</v>
      </c>
      <c r="H73" s="563"/>
      <c r="I73" s="562"/>
      <c r="J73" s="562">
        <v>2</v>
      </c>
      <c r="K73" s="503"/>
      <c r="L73" s="503"/>
      <c r="M73" s="503"/>
      <c r="N73" s="503"/>
      <c r="O73" s="503"/>
      <c r="P73" s="503"/>
      <c r="Q73" s="503"/>
      <c r="R73" s="503"/>
      <c r="S73" s="503"/>
      <c r="T73" s="561"/>
      <c r="V73" s="449">
        <f t="shared" si="3"/>
        <v>2</v>
      </c>
      <c r="W73" s="449" t="b">
        <f t="shared" si="4"/>
        <v>1</v>
      </c>
    </row>
    <row r="74" spans="1:44" s="451" customFormat="1">
      <c r="A74" s="522"/>
      <c r="B74" s="482"/>
      <c r="C74" s="567" t="s">
        <v>587</v>
      </c>
      <c r="D74" s="718">
        <v>1</v>
      </c>
      <c r="E74" s="717" t="s">
        <v>501</v>
      </c>
      <c r="F74" s="716">
        <v>7500</v>
      </c>
      <c r="G74" s="680">
        <f t="shared" si="9"/>
        <v>7500</v>
      </c>
      <c r="H74" s="563"/>
      <c r="I74" s="562"/>
      <c r="J74" s="562">
        <v>1</v>
      </c>
      <c r="K74" s="503"/>
      <c r="L74" s="503"/>
      <c r="M74" s="503"/>
      <c r="N74" s="503"/>
      <c r="O74" s="503"/>
      <c r="P74" s="503"/>
      <c r="Q74" s="503"/>
      <c r="R74" s="503"/>
      <c r="S74" s="503"/>
      <c r="T74" s="561"/>
      <c r="V74" s="449">
        <f t="shared" si="3"/>
        <v>1</v>
      </c>
      <c r="W74" s="449" t="b">
        <f t="shared" si="4"/>
        <v>1</v>
      </c>
    </row>
    <row r="75" spans="1:44" s="451" customFormat="1">
      <c r="A75" s="522"/>
      <c r="B75" s="482"/>
      <c r="C75" s="573" t="s">
        <v>600</v>
      </c>
      <c r="D75" s="720">
        <v>6</v>
      </c>
      <c r="E75" s="703" t="s">
        <v>501</v>
      </c>
      <c r="F75" s="719">
        <v>10000</v>
      </c>
      <c r="G75" s="680">
        <f t="shared" si="9"/>
        <v>60000</v>
      </c>
      <c r="H75" s="570"/>
      <c r="I75" s="503"/>
      <c r="J75" s="569">
        <v>1</v>
      </c>
      <c r="K75" s="569"/>
      <c r="L75" s="503">
        <v>1</v>
      </c>
      <c r="M75" s="503"/>
      <c r="N75" s="503">
        <v>1</v>
      </c>
      <c r="O75" s="503"/>
      <c r="P75" s="503">
        <v>1</v>
      </c>
      <c r="Q75" s="503"/>
      <c r="R75" s="503">
        <v>1</v>
      </c>
      <c r="S75" s="503"/>
      <c r="T75" s="568">
        <v>1</v>
      </c>
      <c r="U75" s="425"/>
      <c r="V75" s="449">
        <f t="shared" si="3"/>
        <v>6</v>
      </c>
      <c r="W75" s="449" t="b">
        <f t="shared" si="4"/>
        <v>1</v>
      </c>
    </row>
    <row r="76" spans="1:44" s="451" customFormat="1">
      <c r="A76" s="522"/>
      <c r="B76" s="482"/>
      <c r="C76" s="567" t="s">
        <v>1795</v>
      </c>
      <c r="D76" s="718">
        <v>1</v>
      </c>
      <c r="E76" s="717" t="s">
        <v>627</v>
      </c>
      <c r="F76" s="716">
        <v>4000</v>
      </c>
      <c r="G76" s="680">
        <f t="shared" si="9"/>
        <v>4000</v>
      </c>
      <c r="H76" s="563"/>
      <c r="I76" s="562"/>
      <c r="J76" s="562">
        <v>1</v>
      </c>
      <c r="K76" s="503"/>
      <c r="L76" s="503"/>
      <c r="M76" s="503"/>
      <c r="N76" s="503"/>
      <c r="O76" s="503"/>
      <c r="P76" s="503"/>
      <c r="Q76" s="503"/>
      <c r="R76" s="503"/>
      <c r="S76" s="503"/>
      <c r="T76" s="561"/>
      <c r="V76" s="449">
        <f t="shared" si="3"/>
        <v>1</v>
      </c>
      <c r="W76" s="449" t="b">
        <f t="shared" si="4"/>
        <v>1</v>
      </c>
    </row>
    <row r="77" spans="1:44" s="431" customFormat="1">
      <c r="A77" s="490" t="s">
        <v>1794</v>
      </c>
      <c r="B77" s="490"/>
      <c r="C77" s="484"/>
      <c r="D77" s="693"/>
      <c r="E77" s="692"/>
      <c r="F77" s="691"/>
      <c r="G77" s="691">
        <f>Table131_23417289[[#This Row],[SIZE]]*Table131_23417289[[#This Row],[Unit Price]]</f>
        <v>0</v>
      </c>
      <c r="H77" s="486"/>
      <c r="I77" s="485"/>
      <c r="J77" s="484"/>
      <c r="K77" s="484"/>
      <c r="L77" s="484"/>
      <c r="M77" s="484"/>
      <c r="N77" s="484"/>
      <c r="O77" s="484"/>
      <c r="P77" s="484"/>
      <c r="Q77" s="484"/>
      <c r="R77" s="484"/>
      <c r="S77" s="484"/>
      <c r="T77" s="483"/>
      <c r="V77" s="449">
        <f t="shared" si="3"/>
        <v>0</v>
      </c>
      <c r="W77" s="449" t="b">
        <f t="shared" si="4"/>
        <v>1</v>
      </c>
      <c r="X77" s="529"/>
    </row>
    <row r="78" spans="1:44" s="451" customFormat="1">
      <c r="A78" s="544"/>
      <c r="B78" s="482"/>
      <c r="C78" s="560" t="s">
        <v>1793</v>
      </c>
      <c r="D78" s="715">
        <v>24</v>
      </c>
      <c r="E78" s="714" t="s">
        <v>1792</v>
      </c>
      <c r="F78" s="680">
        <v>43.58</v>
      </c>
      <c r="G78" s="680">
        <f>D78*F78</f>
        <v>1045.92</v>
      </c>
      <c r="H78" s="552"/>
      <c r="I78" s="475">
        <v>2</v>
      </c>
      <c r="J78" s="475">
        <v>2</v>
      </c>
      <c r="K78" s="475">
        <v>2</v>
      </c>
      <c r="L78" s="475">
        <v>2</v>
      </c>
      <c r="M78" s="475">
        <f>IF(J78="","",J78)</f>
        <v>2</v>
      </c>
      <c r="N78" s="475">
        <v>2</v>
      </c>
      <c r="O78" s="475">
        <v>2</v>
      </c>
      <c r="P78" s="475">
        <f>IF(J78="","",J78)</f>
        <v>2</v>
      </c>
      <c r="Q78" s="475">
        <v>2</v>
      </c>
      <c r="R78" s="475">
        <v>2</v>
      </c>
      <c r="S78" s="475">
        <f>IF(J78="","",J78)</f>
        <v>2</v>
      </c>
      <c r="T78" s="475">
        <v>2</v>
      </c>
      <c r="V78" s="449">
        <f t="shared" si="3"/>
        <v>24</v>
      </c>
      <c r="W78" s="449" t="b">
        <f t="shared" si="4"/>
        <v>1</v>
      </c>
      <c r="X78" s="501"/>
    </row>
    <row r="79" spans="1:44" s="431" customFormat="1">
      <c r="A79" s="482"/>
      <c r="B79" s="482"/>
      <c r="C79" s="481" t="s">
        <v>1791</v>
      </c>
      <c r="D79" s="713">
        <v>1200</v>
      </c>
      <c r="E79" s="689" t="s">
        <v>44</v>
      </c>
      <c r="F79" s="712">
        <v>1.55</v>
      </c>
      <c r="G79" s="680">
        <f>D79*F79</f>
        <v>1860</v>
      </c>
      <c r="H79" s="555"/>
      <c r="I79" s="497"/>
      <c r="J79" s="497">
        <v>300</v>
      </c>
      <c r="K79" s="497"/>
      <c r="L79" s="497"/>
      <c r="M79" s="475">
        <f>IF(J79="","",J79)</f>
        <v>300</v>
      </c>
      <c r="N79" s="475"/>
      <c r="O79" s="475"/>
      <c r="P79" s="475">
        <f>IF(J79="","",J79)</f>
        <v>300</v>
      </c>
      <c r="Q79" s="475"/>
      <c r="R79" s="475"/>
      <c r="S79" s="475">
        <f>IF(J79="","",J79)</f>
        <v>300</v>
      </c>
      <c r="T79" s="497"/>
      <c r="V79" s="449">
        <f t="shared" si="3"/>
        <v>1200</v>
      </c>
      <c r="W79" s="449" t="b">
        <f t="shared" si="4"/>
        <v>1</v>
      </c>
      <c r="X79" s="529"/>
    </row>
    <row r="80" spans="1:44" s="431" customFormat="1">
      <c r="A80" s="490" t="s">
        <v>1790</v>
      </c>
      <c r="B80" s="490"/>
      <c r="C80" s="484"/>
      <c r="D80" s="693"/>
      <c r="E80" s="692"/>
      <c r="F80" s="691"/>
      <c r="G80" s="691">
        <f>Table131_23417289[[#This Row],[SIZE]]*Table131_23417289[[#This Row],[Unit Price]]</f>
        <v>0</v>
      </c>
      <c r="H80" s="486"/>
      <c r="I80" s="485"/>
      <c r="J80" s="484"/>
      <c r="K80" s="484"/>
      <c r="L80" s="484"/>
      <c r="M80" s="484"/>
      <c r="N80" s="484"/>
      <c r="O80" s="484"/>
      <c r="P80" s="484"/>
      <c r="Q80" s="484"/>
      <c r="R80" s="484"/>
      <c r="S80" s="484"/>
      <c r="T80" s="483"/>
      <c r="V80" s="449">
        <f t="shared" si="3"/>
        <v>0</v>
      </c>
      <c r="W80" s="449" t="b">
        <f t="shared" si="4"/>
        <v>1</v>
      </c>
      <c r="X80" s="529"/>
    </row>
    <row r="81" spans="1:44" s="451" customFormat="1">
      <c r="A81" s="522"/>
      <c r="B81" s="482"/>
      <c r="C81" s="550" t="s">
        <v>1789</v>
      </c>
      <c r="D81" s="711">
        <v>1</v>
      </c>
      <c r="E81" s="481" t="s">
        <v>501</v>
      </c>
      <c r="F81" s="710">
        <v>1200</v>
      </c>
      <c r="G81" s="680">
        <f t="shared" ref="G81:G86" si="10">D81*F81</f>
        <v>1200</v>
      </c>
      <c r="H81" s="499"/>
      <c r="I81" s="546"/>
      <c r="J81" s="554"/>
      <c r="K81" s="554">
        <v>1</v>
      </c>
      <c r="L81" s="553"/>
      <c r="M81" s="475" t="str">
        <f>IF(J81="","",J81)</f>
        <v/>
      </c>
      <c r="N81" s="475"/>
      <c r="O81" s="475"/>
      <c r="P81" s="475"/>
      <c r="Q81" s="475"/>
      <c r="R81" s="475"/>
      <c r="S81" s="475" t="str">
        <f>IF(J81="","",J81)</f>
        <v/>
      </c>
      <c r="T81" s="475"/>
      <c r="V81" s="449">
        <f t="shared" si="3"/>
        <v>1</v>
      </c>
      <c r="W81" s="449" t="b">
        <f t="shared" si="4"/>
        <v>1</v>
      </c>
      <c r="X81" s="431"/>
      <c r="Y81" s="431"/>
      <c r="Z81" s="431"/>
      <c r="AA81" s="431"/>
      <c r="AB81" s="431"/>
      <c r="AC81" s="431"/>
      <c r="AD81" s="431"/>
      <c r="AE81" s="431"/>
      <c r="AF81" s="431"/>
      <c r="AG81" s="431"/>
      <c r="AH81" s="431"/>
      <c r="AI81" s="431"/>
      <c r="AJ81" s="431"/>
      <c r="AK81" s="431"/>
      <c r="AL81" s="431"/>
      <c r="AM81" s="431"/>
      <c r="AN81" s="431"/>
      <c r="AO81" s="431"/>
      <c r="AR81" s="449"/>
    </row>
    <row r="82" spans="1:44" s="431" customFormat="1">
      <c r="A82" s="522"/>
      <c r="B82" s="482"/>
      <c r="C82" s="550" t="s">
        <v>1788</v>
      </c>
      <c r="D82" s="711">
        <v>2</v>
      </c>
      <c r="E82" s="708" t="s">
        <v>501</v>
      </c>
      <c r="F82" s="710">
        <v>2500</v>
      </c>
      <c r="G82" s="680">
        <f t="shared" si="10"/>
        <v>5000</v>
      </c>
      <c r="H82" s="552"/>
      <c r="I82" s="475"/>
      <c r="J82" s="475"/>
      <c r="K82" s="475"/>
      <c r="L82" s="475"/>
      <c r="M82" s="475">
        <v>1</v>
      </c>
      <c r="N82" s="475"/>
      <c r="O82" s="475"/>
      <c r="P82" s="475" t="str">
        <f>IF(J82="","",J82)</f>
        <v/>
      </c>
      <c r="Q82" s="475"/>
      <c r="R82" s="475"/>
      <c r="S82" s="475">
        <v>1</v>
      </c>
      <c r="T82" s="475"/>
      <c r="V82" s="449">
        <f t="shared" si="3"/>
        <v>2</v>
      </c>
      <c r="W82" s="449" t="b">
        <f t="shared" si="4"/>
        <v>1</v>
      </c>
    </row>
    <row r="83" spans="1:44" s="431" customFormat="1">
      <c r="A83" s="522"/>
      <c r="B83" s="482"/>
      <c r="C83" s="550" t="s">
        <v>1787</v>
      </c>
      <c r="D83" s="711">
        <v>2</v>
      </c>
      <c r="E83" s="708" t="s">
        <v>501</v>
      </c>
      <c r="F83" s="710">
        <v>2500</v>
      </c>
      <c r="G83" s="680">
        <f t="shared" si="10"/>
        <v>5000</v>
      </c>
      <c r="H83" s="552"/>
      <c r="I83" s="475"/>
      <c r="J83" s="475"/>
      <c r="K83" s="475"/>
      <c r="L83" s="475"/>
      <c r="M83" s="475">
        <v>1</v>
      </c>
      <c r="N83" s="475"/>
      <c r="O83" s="475"/>
      <c r="P83" s="475"/>
      <c r="Q83" s="475"/>
      <c r="R83" s="475"/>
      <c r="S83" s="475">
        <v>1</v>
      </c>
      <c r="T83" s="475"/>
      <c r="V83" s="449">
        <f t="shared" si="3"/>
        <v>2</v>
      </c>
      <c r="W83" s="449" t="b">
        <f t="shared" si="4"/>
        <v>1</v>
      </c>
    </row>
    <row r="84" spans="1:44" s="451" customFormat="1">
      <c r="A84" s="522"/>
      <c r="B84" s="482"/>
      <c r="C84" s="550" t="s">
        <v>1786</v>
      </c>
      <c r="D84" s="711">
        <v>1</v>
      </c>
      <c r="E84" s="481" t="s">
        <v>44</v>
      </c>
      <c r="F84" s="710">
        <v>400</v>
      </c>
      <c r="G84" s="680">
        <f t="shared" si="10"/>
        <v>400</v>
      </c>
      <c r="H84" s="551"/>
      <c r="I84" s="546"/>
      <c r="J84" s="545">
        <v>1</v>
      </c>
      <c r="K84" s="545"/>
      <c r="L84" s="545"/>
      <c r="M84" s="475">
        <v>1</v>
      </c>
      <c r="N84" s="475"/>
      <c r="O84" s="475"/>
      <c r="P84" s="475">
        <v>1</v>
      </c>
      <c r="Q84" s="475"/>
      <c r="R84" s="475"/>
      <c r="S84" s="475"/>
      <c r="T84" s="523">
        <v>1</v>
      </c>
      <c r="V84" s="449">
        <f t="shared" si="3"/>
        <v>4</v>
      </c>
      <c r="W84" s="449" t="b">
        <f t="shared" si="4"/>
        <v>0</v>
      </c>
      <c r="X84" s="431"/>
      <c r="Y84" s="431"/>
      <c r="Z84" s="431"/>
      <c r="AA84" s="431"/>
      <c r="AB84" s="431"/>
      <c r="AC84" s="431"/>
      <c r="AD84" s="431"/>
      <c r="AE84" s="431"/>
      <c r="AF84" s="431"/>
      <c r="AG84" s="431"/>
      <c r="AH84" s="431"/>
      <c r="AI84" s="431"/>
      <c r="AJ84" s="431"/>
      <c r="AK84" s="431"/>
      <c r="AL84" s="431"/>
      <c r="AM84" s="431"/>
      <c r="AN84" s="431"/>
      <c r="AO84" s="431"/>
      <c r="AR84" s="449"/>
    </row>
    <row r="85" spans="1:44" s="451" customFormat="1">
      <c r="A85" s="522"/>
      <c r="B85" s="482"/>
      <c r="C85" s="550" t="s">
        <v>1785</v>
      </c>
      <c r="D85" s="711">
        <v>10</v>
      </c>
      <c r="E85" s="481" t="s">
        <v>501</v>
      </c>
      <c r="F85" s="710">
        <v>600</v>
      </c>
      <c r="G85" s="680">
        <f t="shared" si="10"/>
        <v>6000</v>
      </c>
      <c r="H85" s="551"/>
      <c r="I85" s="546"/>
      <c r="J85" s="545">
        <v>5</v>
      </c>
      <c r="K85" s="545"/>
      <c r="L85" s="545"/>
      <c r="M85" s="475"/>
      <c r="N85" s="475"/>
      <c r="O85" s="475">
        <v>5</v>
      </c>
      <c r="P85" s="475"/>
      <c r="Q85" s="475"/>
      <c r="R85" s="475"/>
      <c r="S85" s="475"/>
      <c r="T85" s="523"/>
      <c r="V85" s="449">
        <f t="shared" si="3"/>
        <v>10</v>
      </c>
      <c r="W85" s="449" t="b">
        <f t="shared" si="4"/>
        <v>1</v>
      </c>
      <c r="X85" s="431"/>
      <c r="Y85" s="431"/>
      <c r="Z85" s="431"/>
      <c r="AA85" s="431"/>
      <c r="AB85" s="431"/>
      <c r="AC85" s="431"/>
      <c r="AD85" s="431"/>
      <c r="AE85" s="431"/>
      <c r="AF85" s="431"/>
      <c r="AG85" s="431"/>
      <c r="AH85" s="431"/>
      <c r="AI85" s="431"/>
      <c r="AJ85" s="431"/>
      <c r="AK85" s="431"/>
      <c r="AL85" s="431"/>
      <c r="AM85" s="431"/>
      <c r="AN85" s="431"/>
      <c r="AO85" s="431"/>
      <c r="AR85" s="449"/>
    </row>
    <row r="86" spans="1:44" s="451" customFormat="1">
      <c r="A86" s="522"/>
      <c r="B86" s="482"/>
      <c r="C86" s="550" t="s">
        <v>1784</v>
      </c>
      <c r="D86" s="711">
        <v>2</v>
      </c>
      <c r="E86" s="481" t="s">
        <v>1783</v>
      </c>
      <c r="F86" s="710">
        <v>150</v>
      </c>
      <c r="G86" s="680">
        <f t="shared" si="10"/>
        <v>300</v>
      </c>
      <c r="H86" s="547"/>
      <c r="I86" s="546"/>
      <c r="J86" s="545">
        <v>1</v>
      </c>
      <c r="K86" s="545"/>
      <c r="L86" s="545"/>
      <c r="M86" s="475"/>
      <c r="N86" s="475"/>
      <c r="O86" s="475"/>
      <c r="P86" s="475">
        <f>IF(J86="","",J86)</f>
        <v>1</v>
      </c>
      <c r="Q86" s="475"/>
      <c r="R86" s="475"/>
      <c r="S86" s="475"/>
      <c r="T86" s="523"/>
      <c r="V86" s="449">
        <f t="shared" si="3"/>
        <v>2</v>
      </c>
      <c r="W86" s="449" t="b">
        <f t="shared" si="4"/>
        <v>1</v>
      </c>
      <c r="X86" s="431"/>
      <c r="Y86" s="431"/>
      <c r="Z86" s="431"/>
      <c r="AA86" s="431"/>
      <c r="AB86" s="431"/>
      <c r="AC86" s="431"/>
      <c r="AD86" s="431"/>
      <c r="AE86" s="431"/>
      <c r="AF86" s="431"/>
      <c r="AG86" s="431"/>
      <c r="AH86" s="431"/>
      <c r="AI86" s="431"/>
      <c r="AJ86" s="431"/>
      <c r="AK86" s="431"/>
      <c r="AL86" s="431"/>
      <c r="AM86" s="431"/>
      <c r="AN86" s="431"/>
      <c r="AO86" s="431"/>
      <c r="AR86" s="449" t="e">
        <f>SUM(#REF!)</f>
        <v>#REF!</v>
      </c>
    </row>
    <row r="87" spans="1:44" s="431" customFormat="1">
      <c r="A87" s="490" t="s">
        <v>1782</v>
      </c>
      <c r="B87" s="490"/>
      <c r="C87" s="484"/>
      <c r="D87" s="693"/>
      <c r="E87" s="692"/>
      <c r="F87" s="691"/>
      <c r="G87" s="691">
        <f>Table131_23417289[[#This Row],[SIZE]]*Table131_23417289[[#This Row],[Unit Price]]</f>
        <v>0</v>
      </c>
      <c r="H87" s="486"/>
      <c r="I87" s="485"/>
      <c r="J87" s="484"/>
      <c r="K87" s="484"/>
      <c r="L87" s="484"/>
      <c r="M87" s="484"/>
      <c r="N87" s="484"/>
      <c r="O87" s="484"/>
      <c r="P87" s="484"/>
      <c r="Q87" s="484"/>
      <c r="R87" s="484"/>
      <c r="S87" s="484"/>
      <c r="T87" s="483"/>
      <c r="V87" s="449">
        <f t="shared" si="3"/>
        <v>0</v>
      </c>
      <c r="W87" s="449" t="b">
        <f t="shared" si="4"/>
        <v>1</v>
      </c>
      <c r="X87" s="529"/>
    </row>
    <row r="88" spans="1:44" s="431" customFormat="1">
      <c r="A88" s="544"/>
      <c r="B88" s="482"/>
      <c r="C88" s="543" t="s">
        <v>1781</v>
      </c>
      <c r="D88" s="709">
        <v>2</v>
      </c>
      <c r="E88" s="708" t="s">
        <v>501</v>
      </c>
      <c r="F88" s="705">
        <v>150</v>
      </c>
      <c r="G88" s="701">
        <f>D88*F88</f>
        <v>300</v>
      </c>
      <c r="H88" s="531"/>
      <c r="I88" s="530"/>
      <c r="J88" s="503">
        <v>1</v>
      </c>
      <c r="K88" s="503"/>
      <c r="L88" s="503"/>
      <c r="M88" s="503"/>
      <c r="N88" s="503"/>
      <c r="O88" s="503"/>
      <c r="P88" s="503">
        <f>IF(J88="","",J88)</f>
        <v>1</v>
      </c>
      <c r="Q88" s="503"/>
      <c r="R88" s="503"/>
      <c r="S88" s="503"/>
      <c r="T88" s="503"/>
      <c r="V88" s="449">
        <f t="shared" si="3"/>
        <v>2</v>
      </c>
      <c r="W88" s="449" t="b">
        <f t="shared" si="4"/>
        <v>1</v>
      </c>
    </row>
    <row r="89" spans="1:44" s="431" customFormat="1">
      <c r="A89" s="482"/>
      <c r="B89" s="482"/>
      <c r="C89" s="540" t="s">
        <v>1780</v>
      </c>
      <c r="D89" s="707">
        <v>2</v>
      </c>
      <c r="E89" s="706" t="s">
        <v>576</v>
      </c>
      <c r="F89" s="705">
        <v>250</v>
      </c>
      <c r="G89" s="701">
        <f>D89*F89</f>
        <v>500</v>
      </c>
      <c r="H89" s="531"/>
      <c r="I89" s="530">
        <v>1</v>
      </c>
      <c r="J89" s="503"/>
      <c r="K89" s="503"/>
      <c r="L89" s="503"/>
      <c r="M89" s="503" t="str">
        <f>IF(J89="","",J89)</f>
        <v/>
      </c>
      <c r="N89" s="503"/>
      <c r="O89" s="503">
        <v>1</v>
      </c>
      <c r="P89" s="503" t="str">
        <f>IF(J89="","",J89)</f>
        <v/>
      </c>
      <c r="Q89" s="503"/>
      <c r="R89" s="503"/>
      <c r="S89" s="503" t="str">
        <f>IF(J89="","",J89)</f>
        <v/>
      </c>
      <c r="T89" s="503"/>
      <c r="V89" s="449"/>
      <c r="W89" s="449"/>
    </row>
    <row r="90" spans="1:44" s="431" customFormat="1">
      <c r="A90" s="522"/>
      <c r="B90" s="482"/>
      <c r="C90" s="536" t="s">
        <v>1779</v>
      </c>
      <c r="D90" s="704">
        <v>6</v>
      </c>
      <c r="E90" s="703" t="s">
        <v>44</v>
      </c>
      <c r="F90" s="702">
        <v>500</v>
      </c>
      <c r="G90" s="701">
        <f>D90*F90</f>
        <v>3000</v>
      </c>
      <c r="H90" s="531"/>
      <c r="I90" s="530"/>
      <c r="J90" s="503">
        <v>3</v>
      </c>
      <c r="K90" s="503"/>
      <c r="L90" s="503"/>
      <c r="M90" s="503"/>
      <c r="N90" s="503"/>
      <c r="O90" s="503"/>
      <c r="P90" s="503">
        <v>3</v>
      </c>
      <c r="Q90" s="503"/>
      <c r="R90" s="503"/>
      <c r="S90" s="503"/>
      <c r="T90" s="503"/>
      <c r="V90" s="449">
        <f t="shared" ref="V90:V97" si="11">SUM(I90:T90)</f>
        <v>6</v>
      </c>
      <c r="W90" s="449" t="b">
        <f t="shared" ref="W90:W97" si="12">V90=D90</f>
        <v>1</v>
      </c>
    </row>
    <row r="91" spans="1:44" s="431" customFormat="1">
      <c r="A91" s="490" t="s">
        <v>1778</v>
      </c>
      <c r="B91" s="490"/>
      <c r="C91" s="484"/>
      <c r="D91" s="693"/>
      <c r="E91" s="692"/>
      <c r="F91" s="691"/>
      <c r="G91" s="691">
        <f>Table131_23417289[[#This Row],[SIZE]]*Table131_23417289[[#This Row],[Unit Price]]</f>
        <v>0</v>
      </c>
      <c r="H91" s="486"/>
      <c r="I91" s="485"/>
      <c r="J91" s="484"/>
      <c r="K91" s="484"/>
      <c r="L91" s="484"/>
      <c r="M91" s="484"/>
      <c r="N91" s="484"/>
      <c r="O91" s="484"/>
      <c r="P91" s="484"/>
      <c r="Q91" s="484"/>
      <c r="R91" s="484"/>
      <c r="S91" s="484"/>
      <c r="T91" s="483"/>
      <c r="V91" s="449">
        <f t="shared" si="11"/>
        <v>0</v>
      </c>
      <c r="W91" s="449" t="b">
        <f t="shared" si="12"/>
        <v>1</v>
      </c>
      <c r="X91" s="529"/>
    </row>
    <row r="92" spans="1:44" s="431" customFormat="1">
      <c r="A92" s="482"/>
      <c r="B92" s="482"/>
      <c r="C92" s="481" t="s">
        <v>1504</v>
      </c>
      <c r="D92" s="700">
        <v>1</v>
      </c>
      <c r="E92" s="527" t="s">
        <v>501</v>
      </c>
      <c r="F92" s="699">
        <v>3000</v>
      </c>
      <c r="G92" s="680">
        <f>D92*F92</f>
        <v>3000</v>
      </c>
      <c r="H92" s="525"/>
      <c r="I92" s="524"/>
      <c r="J92" s="524"/>
      <c r="K92" s="524">
        <v>1</v>
      </c>
      <c r="L92" s="524"/>
      <c r="M92" s="475" t="str">
        <f>IF(J92="","",J92)</f>
        <v/>
      </c>
      <c r="N92" s="475"/>
      <c r="O92" s="475"/>
      <c r="P92" s="475" t="str">
        <f>IF(J92="","",J92)</f>
        <v/>
      </c>
      <c r="Q92" s="475"/>
      <c r="R92" s="475"/>
      <c r="S92" s="475" t="str">
        <f>IF(J92="","",J92)</f>
        <v/>
      </c>
      <c r="T92" s="523"/>
      <c r="V92" s="449">
        <f t="shared" si="11"/>
        <v>1</v>
      </c>
      <c r="W92" s="449" t="b">
        <f t="shared" si="12"/>
        <v>1</v>
      </c>
      <c r="X92" s="501"/>
      <c r="Y92" s="451"/>
      <c r="Z92" s="451"/>
      <c r="AA92" s="451"/>
      <c r="AB92" s="451"/>
      <c r="AC92" s="451"/>
      <c r="AD92" s="451"/>
      <c r="AE92" s="451"/>
      <c r="AF92" s="451"/>
      <c r="AG92" s="451"/>
      <c r="AH92" s="451"/>
      <c r="AI92" s="451"/>
      <c r="AJ92" s="451"/>
      <c r="AK92" s="451"/>
      <c r="AL92" s="451"/>
      <c r="AM92" s="451"/>
      <c r="AN92" s="451"/>
      <c r="AO92" s="451"/>
    </row>
    <row r="93" spans="1:44" s="431" customFormat="1">
      <c r="A93" s="490" t="s">
        <v>1777</v>
      </c>
      <c r="B93" s="490"/>
      <c r="C93" s="484"/>
      <c r="D93" s="693"/>
      <c r="E93" s="692"/>
      <c r="F93" s="691"/>
      <c r="G93" s="691"/>
      <c r="H93" s="486"/>
      <c r="I93" s="485"/>
      <c r="J93" s="484"/>
      <c r="K93" s="484"/>
      <c r="L93" s="484"/>
      <c r="M93" s="484"/>
      <c r="N93" s="484"/>
      <c r="O93" s="484"/>
      <c r="P93" s="484"/>
      <c r="Q93" s="484"/>
      <c r="R93" s="484"/>
      <c r="S93" s="484"/>
      <c r="T93" s="483"/>
      <c r="V93" s="449">
        <f t="shared" si="11"/>
        <v>0</v>
      </c>
      <c r="W93" s="449" t="b">
        <f t="shared" si="12"/>
        <v>1</v>
      </c>
      <c r="X93" s="501"/>
      <c r="Y93" s="451"/>
      <c r="Z93" s="451"/>
      <c r="AA93" s="451"/>
      <c r="AB93" s="451"/>
      <c r="AC93" s="451"/>
      <c r="AD93" s="451"/>
      <c r="AE93" s="451"/>
      <c r="AF93" s="451"/>
      <c r="AG93" s="451"/>
      <c r="AH93" s="451"/>
      <c r="AI93" s="451"/>
      <c r="AJ93" s="451"/>
      <c r="AK93" s="451"/>
      <c r="AL93" s="451"/>
      <c r="AM93" s="451"/>
      <c r="AN93" s="451"/>
      <c r="AO93" s="451"/>
    </row>
    <row r="94" spans="1:44" s="431" customFormat="1">
      <c r="A94" s="522"/>
      <c r="B94" s="482"/>
      <c r="C94" s="511" t="s">
        <v>1776</v>
      </c>
      <c r="D94" s="698">
        <v>4</v>
      </c>
      <c r="E94" s="494" t="s">
        <v>501</v>
      </c>
      <c r="F94" s="697">
        <v>3500</v>
      </c>
      <c r="G94" s="680">
        <f t="shared" ref="G94:G99" si="13">D94*F94</f>
        <v>14000</v>
      </c>
      <c r="H94" s="521"/>
      <c r="I94" s="506"/>
      <c r="J94" s="520">
        <v>1</v>
      </c>
      <c r="K94" s="520"/>
      <c r="L94" s="519"/>
      <c r="M94" s="475"/>
      <c r="N94" s="475"/>
      <c r="O94" s="475"/>
      <c r="P94" s="475">
        <f>IF(J94="","",J94)</f>
        <v>1</v>
      </c>
      <c r="Q94" s="475"/>
      <c r="R94" s="475"/>
      <c r="S94" s="475"/>
      <c r="T94" s="518"/>
      <c r="V94" s="449">
        <f t="shared" si="11"/>
        <v>2</v>
      </c>
      <c r="W94" s="449" t="b">
        <f t="shared" si="12"/>
        <v>0</v>
      </c>
    </row>
    <row r="95" spans="1:44" s="431" customFormat="1">
      <c r="A95" s="482"/>
      <c r="B95" s="482"/>
      <c r="C95" s="511" t="s">
        <v>527</v>
      </c>
      <c r="D95" s="698">
        <v>2</v>
      </c>
      <c r="E95" s="494" t="s">
        <v>501</v>
      </c>
      <c r="F95" s="697">
        <v>5000</v>
      </c>
      <c r="G95" s="680">
        <f t="shared" si="13"/>
        <v>10000</v>
      </c>
      <c r="H95" s="521"/>
      <c r="I95" s="506"/>
      <c r="J95" s="520"/>
      <c r="K95" s="520">
        <v>1</v>
      </c>
      <c r="L95" s="519"/>
      <c r="M95" s="475"/>
      <c r="N95" s="475"/>
      <c r="O95" s="475"/>
      <c r="P95" s="475"/>
      <c r="Q95" s="475">
        <v>1</v>
      </c>
      <c r="R95" s="475"/>
      <c r="S95" s="475"/>
      <c r="T95" s="518"/>
      <c r="V95" s="449">
        <f t="shared" si="11"/>
        <v>2</v>
      </c>
      <c r="W95" s="449" t="b">
        <f t="shared" si="12"/>
        <v>1</v>
      </c>
    </row>
    <row r="96" spans="1:44" s="431" customFormat="1">
      <c r="A96" s="482"/>
      <c r="B96" s="482"/>
      <c r="C96" s="511" t="s">
        <v>1775</v>
      </c>
      <c r="D96" s="698">
        <v>4</v>
      </c>
      <c r="E96" s="494" t="s">
        <v>501</v>
      </c>
      <c r="F96" s="697">
        <v>450</v>
      </c>
      <c r="G96" s="680">
        <f t="shared" si="13"/>
        <v>1800</v>
      </c>
      <c r="H96" s="521"/>
      <c r="I96" s="506"/>
      <c r="J96" s="520"/>
      <c r="K96" s="520">
        <v>2</v>
      </c>
      <c r="L96" s="519"/>
      <c r="M96" s="475"/>
      <c r="N96" s="475"/>
      <c r="O96" s="475"/>
      <c r="P96" s="475"/>
      <c r="Q96" s="475"/>
      <c r="R96" s="475"/>
      <c r="S96" s="475"/>
      <c r="T96" s="518">
        <v>2</v>
      </c>
      <c r="V96" s="449">
        <f t="shared" si="11"/>
        <v>4</v>
      </c>
      <c r="W96" s="449" t="b">
        <f t="shared" si="12"/>
        <v>1</v>
      </c>
    </row>
    <row r="97" spans="1:24" s="431" customFormat="1">
      <c r="A97" s="482"/>
      <c r="B97" s="482"/>
      <c r="C97" s="511" t="s">
        <v>1774</v>
      </c>
      <c r="D97" s="698">
        <v>2</v>
      </c>
      <c r="E97" s="494" t="s">
        <v>501</v>
      </c>
      <c r="F97" s="697">
        <v>3500</v>
      </c>
      <c r="G97" s="680">
        <f t="shared" si="13"/>
        <v>7000</v>
      </c>
      <c r="H97" s="521"/>
      <c r="I97" s="506"/>
      <c r="J97" s="520"/>
      <c r="K97" s="520"/>
      <c r="L97" s="519"/>
      <c r="M97" s="475">
        <v>1</v>
      </c>
      <c r="N97" s="475"/>
      <c r="O97" s="475"/>
      <c r="P97" s="475" t="str">
        <f>IF(J97="","",J97)</f>
        <v/>
      </c>
      <c r="Q97" s="475"/>
      <c r="R97" s="475"/>
      <c r="S97" s="475" t="str">
        <f>IF(J97="","",J97)</f>
        <v/>
      </c>
      <c r="T97" s="518"/>
      <c r="V97" s="449">
        <f t="shared" si="11"/>
        <v>1</v>
      </c>
      <c r="W97" s="449" t="b">
        <f t="shared" si="12"/>
        <v>0</v>
      </c>
    </row>
    <row r="98" spans="1:24" s="431" customFormat="1">
      <c r="A98" s="482"/>
      <c r="B98" s="482"/>
      <c r="C98" s="511" t="s">
        <v>1773</v>
      </c>
      <c r="D98" s="698">
        <v>5</v>
      </c>
      <c r="E98" s="517" t="s">
        <v>1772</v>
      </c>
      <c r="F98" s="697">
        <v>3000</v>
      </c>
      <c r="G98" s="680">
        <f t="shared" si="13"/>
        <v>15000</v>
      </c>
      <c r="H98" s="516"/>
      <c r="I98" s="506">
        <v>5</v>
      </c>
      <c r="J98" s="515"/>
      <c r="K98" s="515"/>
      <c r="L98" s="514"/>
      <c r="M98" s="513" t="str">
        <f>IF(J98="","",J98)</f>
        <v/>
      </c>
      <c r="N98" s="513"/>
      <c r="O98" s="513"/>
      <c r="P98" s="513" t="str">
        <f>IF(J98="","",J98)</f>
        <v/>
      </c>
      <c r="Q98" s="513"/>
      <c r="R98" s="513"/>
      <c r="S98" s="513" t="str">
        <f>IF(J98="","",J98)</f>
        <v/>
      </c>
      <c r="T98" s="512"/>
      <c r="V98" s="449"/>
      <c r="W98" s="449"/>
    </row>
    <row r="99" spans="1:24" s="431" customFormat="1">
      <c r="A99" s="482"/>
      <c r="B99" s="482"/>
      <c r="C99" s="511" t="s">
        <v>1771</v>
      </c>
      <c r="D99" s="698">
        <v>10</v>
      </c>
      <c r="E99" s="509" t="s">
        <v>501</v>
      </c>
      <c r="F99" s="697">
        <v>5000</v>
      </c>
      <c r="G99" s="680">
        <f t="shared" si="13"/>
        <v>50000</v>
      </c>
      <c r="H99" s="507"/>
      <c r="I99" s="506"/>
      <c r="J99" s="505"/>
      <c r="K99" s="505">
        <v>5</v>
      </c>
      <c r="L99" s="504"/>
      <c r="M99" s="503"/>
      <c r="N99" s="503"/>
      <c r="O99" s="503"/>
      <c r="P99" s="503"/>
      <c r="Q99" s="503"/>
      <c r="R99" s="503"/>
      <c r="S99" s="503"/>
      <c r="T99" s="502"/>
      <c r="V99" s="449">
        <f t="shared" ref="V99:V105" si="14">SUM(I99:T99)</f>
        <v>5</v>
      </c>
      <c r="W99" s="449" t="b">
        <f t="shared" ref="W99:W105" si="15">V99=D99</f>
        <v>0</v>
      </c>
    </row>
    <row r="100" spans="1:24" s="451" customFormat="1">
      <c r="A100" s="490" t="s">
        <v>1770</v>
      </c>
      <c r="B100" s="490"/>
      <c r="C100" s="484"/>
      <c r="D100" s="693"/>
      <c r="E100" s="692"/>
      <c r="F100" s="691"/>
      <c r="G100" s="691"/>
      <c r="H100" s="486"/>
      <c r="I100" s="485"/>
      <c r="J100" s="484"/>
      <c r="K100" s="484"/>
      <c r="L100" s="484"/>
      <c r="M100" s="484"/>
      <c r="N100" s="484"/>
      <c r="O100" s="484"/>
      <c r="P100" s="484"/>
      <c r="Q100" s="484"/>
      <c r="R100" s="484"/>
      <c r="S100" s="484"/>
      <c r="T100" s="483"/>
      <c r="V100" s="449">
        <f t="shared" si="14"/>
        <v>0</v>
      </c>
      <c r="W100" s="449" t="b">
        <f t="shared" si="15"/>
        <v>1</v>
      </c>
      <c r="X100" s="501"/>
    </row>
    <row r="101" spans="1:24" s="451" customFormat="1">
      <c r="A101" s="482"/>
      <c r="B101" s="482"/>
      <c r="C101" s="496" t="s">
        <v>596</v>
      </c>
      <c r="D101" s="695">
        <v>3</v>
      </c>
      <c r="E101" s="494" t="s">
        <v>560</v>
      </c>
      <c r="F101" s="696">
        <v>28000</v>
      </c>
      <c r="G101" s="680">
        <f>D101*F101</f>
        <v>84000</v>
      </c>
      <c r="H101" s="499"/>
      <c r="I101" s="491"/>
      <c r="J101" s="498">
        <v>1</v>
      </c>
      <c r="K101" s="475"/>
      <c r="L101" s="475"/>
      <c r="M101" s="475"/>
      <c r="N101" s="475">
        <v>1</v>
      </c>
      <c r="O101" s="475"/>
      <c r="P101" s="475"/>
      <c r="Q101" s="475"/>
      <c r="R101" s="475">
        <v>1</v>
      </c>
      <c r="S101" s="475"/>
      <c r="T101" s="497"/>
      <c r="V101" s="449">
        <f t="shared" si="14"/>
        <v>3</v>
      </c>
      <c r="W101" s="449" t="b">
        <f t="shared" si="15"/>
        <v>1</v>
      </c>
    </row>
    <row r="102" spans="1:24">
      <c r="A102" s="490" t="s">
        <v>1769</v>
      </c>
      <c r="B102" s="490"/>
      <c r="C102" s="484"/>
      <c r="D102" s="693"/>
      <c r="E102" s="692"/>
      <c r="F102" s="691"/>
      <c r="G102" s="691"/>
      <c r="H102" s="486"/>
      <c r="I102" s="485"/>
      <c r="J102" s="484"/>
      <c r="K102" s="484"/>
      <c r="L102" s="484"/>
      <c r="M102" s="484"/>
      <c r="N102" s="484"/>
      <c r="O102" s="484"/>
      <c r="P102" s="484"/>
      <c r="Q102" s="484"/>
      <c r="R102" s="484"/>
      <c r="S102" s="484"/>
      <c r="T102" s="483"/>
      <c r="V102" s="449">
        <f t="shared" si="14"/>
        <v>0</v>
      </c>
      <c r="W102" s="449" t="b">
        <f t="shared" si="15"/>
        <v>1</v>
      </c>
    </row>
    <row r="103" spans="1:24">
      <c r="A103" s="482"/>
      <c r="B103" s="482"/>
      <c r="C103" s="496" t="s">
        <v>1768</v>
      </c>
      <c r="D103" s="695">
        <v>6</v>
      </c>
      <c r="E103" s="494" t="s">
        <v>560</v>
      </c>
      <c r="F103" s="694">
        <v>55000</v>
      </c>
      <c r="G103" s="680">
        <f>D103*F103</f>
        <v>330000</v>
      </c>
      <c r="H103" s="492"/>
      <c r="I103" s="491"/>
      <c r="J103" s="454">
        <v>1</v>
      </c>
      <c r="K103" s="454"/>
      <c r="L103" s="475">
        <v>1</v>
      </c>
      <c r="M103" s="475"/>
      <c r="N103" s="475">
        <v>1</v>
      </c>
      <c r="O103" s="475"/>
      <c r="P103" s="475">
        <v>1</v>
      </c>
      <c r="Q103" s="475"/>
      <c r="R103" s="475">
        <v>1</v>
      </c>
      <c r="S103" s="475"/>
      <c r="T103" s="454">
        <v>1</v>
      </c>
      <c r="V103" s="449">
        <f t="shared" si="14"/>
        <v>6</v>
      </c>
      <c r="W103" s="449" t="b">
        <f t="shared" si="15"/>
        <v>1</v>
      </c>
      <c r="X103" s="425"/>
    </row>
    <row r="104" spans="1:24">
      <c r="A104" s="490" t="s">
        <v>1767</v>
      </c>
      <c r="B104" s="490"/>
      <c r="C104" s="484"/>
      <c r="D104" s="693"/>
      <c r="E104" s="692"/>
      <c r="F104" s="691"/>
      <c r="G104" s="691"/>
      <c r="H104" s="486"/>
      <c r="I104" s="485"/>
      <c r="J104" s="484"/>
      <c r="K104" s="484"/>
      <c r="L104" s="484"/>
      <c r="M104" s="484"/>
      <c r="N104" s="484"/>
      <c r="O104" s="484"/>
      <c r="P104" s="484"/>
      <c r="Q104" s="484"/>
      <c r="R104" s="484"/>
      <c r="S104" s="484"/>
      <c r="T104" s="483"/>
      <c r="V104" s="449">
        <f t="shared" si="14"/>
        <v>0</v>
      </c>
      <c r="W104" s="449" t="b">
        <f t="shared" si="15"/>
        <v>1</v>
      </c>
    </row>
    <row r="105" spans="1:24">
      <c r="A105" s="482"/>
      <c r="B105" s="482"/>
      <c r="C105" s="481" t="s">
        <v>1766</v>
      </c>
      <c r="D105" s="690">
        <v>2</v>
      </c>
      <c r="E105" s="689" t="s">
        <v>501</v>
      </c>
      <c r="F105" s="688">
        <v>45000</v>
      </c>
      <c r="G105" s="680">
        <f>D105*F105</f>
        <v>90000</v>
      </c>
      <c r="H105" s="477"/>
      <c r="I105" s="476"/>
      <c r="J105" s="474"/>
      <c r="K105" s="474">
        <v>2</v>
      </c>
      <c r="L105" s="476"/>
      <c r="M105" s="475" t="str">
        <f>IF(J105="","",J105)</f>
        <v/>
      </c>
      <c r="N105" s="475"/>
      <c r="O105" s="475"/>
      <c r="P105" s="475" t="str">
        <f>IF(J105="","",J105)</f>
        <v/>
      </c>
      <c r="Q105" s="475"/>
      <c r="R105" s="475"/>
      <c r="S105" s="475" t="str">
        <f>IF(J105="","",J105)</f>
        <v/>
      </c>
      <c r="T105" s="474"/>
      <c r="V105" s="449">
        <f t="shared" si="14"/>
        <v>2</v>
      </c>
      <c r="W105" s="449" t="b">
        <f t="shared" si="15"/>
        <v>1</v>
      </c>
      <c r="X105" s="425"/>
    </row>
    <row r="106" spans="1:24" s="462" customFormat="1" ht="11.25" customHeight="1">
      <c r="A106" s="473" t="s">
        <v>1765</v>
      </c>
      <c r="B106" s="473"/>
      <c r="C106" s="472"/>
      <c r="D106" s="687"/>
      <c r="E106" s="686"/>
      <c r="F106" s="685"/>
      <c r="G106" s="684">
        <f>D106*F106</f>
        <v>0</v>
      </c>
      <c r="H106" s="467"/>
      <c r="I106" s="466"/>
      <c r="J106" s="465"/>
      <c r="K106" s="465"/>
      <c r="L106" s="465"/>
      <c r="M106" s="465" t="str">
        <f>IF(J106="","",J106)</f>
        <v/>
      </c>
      <c r="N106" s="465"/>
      <c r="O106" s="465"/>
      <c r="P106" s="465" t="str">
        <f>IF(J106="","",J106)</f>
        <v/>
      </c>
      <c r="Q106" s="465"/>
      <c r="R106" s="465"/>
      <c r="S106" s="465" t="str">
        <f>IF(J106="","",J106)</f>
        <v/>
      </c>
      <c r="T106" s="464"/>
      <c r="V106" s="463"/>
      <c r="W106" s="463"/>
    </row>
    <row r="107" spans="1:24" s="451" customFormat="1">
      <c r="A107" s="461"/>
      <c r="B107" s="461"/>
      <c r="C107" s="460"/>
      <c r="D107" s="683"/>
      <c r="E107" s="682"/>
      <c r="F107" s="681"/>
      <c r="G107" s="680"/>
      <c r="H107" s="455"/>
      <c r="I107" s="454"/>
      <c r="J107" s="453"/>
      <c r="K107" s="453"/>
      <c r="L107" s="453"/>
      <c r="M107" s="453"/>
      <c r="N107" s="453"/>
      <c r="O107" s="453"/>
      <c r="P107" s="453"/>
      <c r="Q107" s="453"/>
      <c r="R107" s="453"/>
      <c r="S107" s="453"/>
      <c r="T107" s="453"/>
      <c r="V107" s="449"/>
      <c r="W107" s="449"/>
      <c r="X107" s="452"/>
    </row>
    <row r="108" spans="1:24" ht="12.75" thickBot="1">
      <c r="A108" s="433"/>
      <c r="B108" s="433"/>
      <c r="G108" s="679"/>
      <c r="V108" s="449">
        <f>SUM(I108:T108)</f>
        <v>0</v>
      </c>
      <c r="W108" s="449" t="b">
        <f>V108=D108</f>
        <v>1</v>
      </c>
    </row>
    <row r="109" spans="1:24" ht="15.75" thickTop="1">
      <c r="A109" s="448" t="s">
        <v>1691</v>
      </c>
      <c r="B109" s="448"/>
      <c r="D109" s="2635">
        <f>SUM(G14:G107)</f>
        <v>1642615.8600000003</v>
      </c>
      <c r="E109" s="2636"/>
      <c r="F109" s="2636"/>
      <c r="G109" s="2636"/>
    </row>
    <row r="110" spans="1:24">
      <c r="A110" s="447" t="s">
        <v>1692</v>
      </c>
      <c r="B110" s="447"/>
      <c r="C110" s="446"/>
      <c r="D110" s="2637">
        <f>PRODUCT(D109,0.1)</f>
        <v>164261.58600000004</v>
      </c>
      <c r="E110" s="2638"/>
      <c r="F110" s="2638"/>
      <c r="G110" s="2639"/>
      <c r="I110" s="2621"/>
      <c r="J110" s="2621"/>
      <c r="K110" s="2621"/>
      <c r="L110" s="2621"/>
      <c r="M110" s="445"/>
      <c r="N110" s="445"/>
      <c r="O110" s="432"/>
    </row>
    <row r="111" spans="1:24">
      <c r="A111" s="444" t="s">
        <v>1693</v>
      </c>
      <c r="B111" s="444"/>
      <c r="C111" s="443"/>
      <c r="D111" s="2632">
        <f>PRODUCT(D109,0.1)</f>
        <v>164261.58600000004</v>
      </c>
      <c r="E111" s="2633"/>
      <c r="F111" s="2633"/>
      <c r="G111" s="2634"/>
      <c r="K111" s="2601"/>
      <c r="L111" s="2601"/>
      <c r="M111" s="2601"/>
      <c r="N111" s="2601"/>
    </row>
    <row r="112" spans="1:24">
      <c r="A112" s="444" t="s">
        <v>1694</v>
      </c>
      <c r="B112" s="444"/>
      <c r="C112" s="443"/>
      <c r="D112" s="2632">
        <f>SUM(D109:G111)</f>
        <v>1971139.0320000006</v>
      </c>
      <c r="E112" s="2633"/>
      <c r="F112" s="2633"/>
      <c r="G112" s="2634"/>
      <c r="K112" s="2601"/>
      <c r="L112" s="2601"/>
      <c r="M112" s="2601"/>
      <c r="N112" s="2601"/>
    </row>
    <row r="113" spans="1:20">
      <c r="A113" s="433"/>
      <c r="B113" s="433"/>
      <c r="D113" s="677"/>
      <c r="E113" s="678"/>
      <c r="K113" s="2601"/>
      <c r="L113" s="2601"/>
      <c r="M113" s="2601"/>
      <c r="N113" s="2601"/>
      <c r="P113" s="184"/>
    </row>
    <row r="114" spans="1:20">
      <c r="A114" s="441" t="s">
        <v>1763</v>
      </c>
      <c r="B114" s="441"/>
      <c r="P114" s="440"/>
      <c r="Q114" s="184"/>
    </row>
    <row r="116" spans="1:20">
      <c r="A116" s="431" t="s">
        <v>1696</v>
      </c>
      <c r="D116" s="431" t="s">
        <v>1697</v>
      </c>
      <c r="E116" s="431"/>
      <c r="F116" s="439"/>
      <c r="G116" s="438"/>
      <c r="H116" s="425"/>
      <c r="M116" s="431" t="s">
        <v>1698</v>
      </c>
      <c r="N116" s="431"/>
    </row>
    <row r="117" spans="1:20">
      <c r="D117" s="425"/>
      <c r="F117" s="437"/>
      <c r="G117" s="437"/>
      <c r="H117" s="436"/>
      <c r="I117" s="436"/>
      <c r="J117" s="436"/>
      <c r="K117" s="436"/>
    </row>
    <row r="118" spans="1:20">
      <c r="C118" s="435" t="s">
        <v>1762</v>
      </c>
      <c r="D118" s="425"/>
      <c r="E118" s="434"/>
      <c r="F118" s="2629" t="s">
        <v>1761</v>
      </c>
      <c r="G118" s="2630"/>
      <c r="H118" s="2604"/>
      <c r="I118" s="2605"/>
      <c r="J118" s="2605"/>
      <c r="K118" s="2605"/>
      <c r="L118" s="434"/>
      <c r="M118" s="434"/>
      <c r="N118" s="434"/>
      <c r="P118" s="2606" t="s">
        <v>1699</v>
      </c>
      <c r="Q118" s="2606"/>
      <c r="R118" s="2606"/>
      <c r="S118" s="2606"/>
      <c r="T118" s="2606"/>
    </row>
    <row r="119" spans="1:20">
      <c r="A119" s="433"/>
      <c r="B119" s="433"/>
      <c r="C119" s="432" t="s">
        <v>1760</v>
      </c>
      <c r="D119" s="425"/>
      <c r="F119" s="2631" t="s">
        <v>1759</v>
      </c>
      <c r="G119" s="2631"/>
      <c r="H119" s="2608"/>
      <c r="I119" s="2609"/>
      <c r="J119" s="2609"/>
      <c r="K119" s="2609"/>
      <c r="L119" s="432"/>
      <c r="P119" s="2608" t="s">
        <v>1700</v>
      </c>
      <c r="Q119" s="2608"/>
      <c r="R119" s="2608"/>
      <c r="S119" s="2608"/>
      <c r="T119" s="2608"/>
    </row>
  </sheetData>
  <mergeCells count="28">
    <mergeCell ref="A1:T1"/>
    <mergeCell ref="A2:T2"/>
    <mergeCell ref="A3:T3"/>
    <mergeCell ref="A4:T4"/>
    <mergeCell ref="A6:T6"/>
    <mergeCell ref="A12:A13"/>
    <mergeCell ref="C12:C13"/>
    <mergeCell ref="E12:E13"/>
    <mergeCell ref="F12:F13"/>
    <mergeCell ref="G12:G13"/>
    <mergeCell ref="H12:H13"/>
    <mergeCell ref="I12:T12"/>
    <mergeCell ref="D109:G109"/>
    <mergeCell ref="D110:G110"/>
    <mergeCell ref="I110:J110"/>
    <mergeCell ref="K110:L110"/>
    <mergeCell ref="D111:G111"/>
    <mergeCell ref="K111:L111"/>
    <mergeCell ref="M111:N111"/>
    <mergeCell ref="D112:G112"/>
    <mergeCell ref="K112:L112"/>
    <mergeCell ref="M112:N112"/>
    <mergeCell ref="K113:L113"/>
    <mergeCell ref="M113:N113"/>
    <mergeCell ref="F118:K118"/>
    <mergeCell ref="P118:T118"/>
    <mergeCell ref="F119:K119"/>
    <mergeCell ref="P119:T119"/>
  </mergeCells>
  <conditionalFormatting sqref="C22">
    <cfRule type="expression" dxfId="55" priority="1">
      <formula>$A22="Strategic"</formula>
    </cfRule>
    <cfRule type="expression" dxfId="54" priority="2">
      <formula>$A22="Core"</formula>
    </cfRule>
    <cfRule type="expression" dxfId="53" priority="3">
      <formula>$A22="Support"</formula>
    </cfRule>
  </conditionalFormatting>
  <dataValidations count="1">
    <dataValidation type="custom" allowBlank="1" showErrorMessage="1" sqref="I88:I90 T105:T107 K68:L68 J66:L67 T66:T69 J69:L69 I101 I103:L103 T103 I105:L107" xr:uid="{00000000-0002-0000-0700-000000000000}">
      <formula1>ISBLANK(#REF!)=FALSE</formula1>
    </dataValidation>
  </dataValidations>
  <printOptions horizontalCentered="1"/>
  <pageMargins left="0.25" right="0.25" top="0.75" bottom="0.75" header="0.3" footer="0.3"/>
  <pageSetup paperSize="9" scale="87" orientation="landscape" r:id="rId1"/>
  <headerFooter>
    <oddFooter>&amp;LPROJECT PROCUREMENT MANAGEMENT PLAN 2023&amp;CBilling and Claims Section
&amp;RPage &amp;P of &amp;N</oddFooter>
  </headerFooter>
  <rowBreaks count="2" manualBreakCount="2">
    <brk id="51" max="19" man="1"/>
    <brk id="85" max="19" man="1"/>
  </rowBreaks>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5">
    <tabColor theme="6" tint="-0.499984740745262"/>
  </sheetPr>
  <dimension ref="A1:AR119"/>
  <sheetViews>
    <sheetView showGridLines="0" topLeftCell="A4" zoomScale="133" zoomScaleNormal="177" workbookViewId="0">
      <selection activeCell="F98" sqref="F98"/>
    </sheetView>
  </sheetViews>
  <sheetFormatPr defaultColWidth="8.28515625" defaultRowHeight="12"/>
  <cols>
    <col min="1" max="1" width="6.42578125" style="431" customWidth="1"/>
    <col min="2" max="2" width="10.7109375" style="431" hidden="1" customWidth="1"/>
    <col min="3" max="3" width="37.7109375" style="425" customWidth="1"/>
    <col min="4" max="4" width="8" style="430" customWidth="1"/>
    <col min="5" max="5" width="11.42578125" style="425" customWidth="1"/>
    <col min="6" max="6" width="13.42578125" style="677" customWidth="1"/>
    <col min="7" max="7" width="12.28515625" style="676" customWidth="1"/>
    <col min="8" max="8" width="7.28515625" style="427" customWidth="1"/>
    <col min="9" max="10" width="5.140625" style="425" customWidth="1"/>
    <col min="11" max="12" width="5.42578125" style="425" customWidth="1"/>
    <col min="13" max="13" width="5" style="425" customWidth="1"/>
    <col min="14" max="14" width="5.42578125" style="425" customWidth="1"/>
    <col min="15" max="15" width="5.140625" style="425" customWidth="1"/>
    <col min="16" max="16" width="6.85546875" style="425" customWidth="1"/>
    <col min="17" max="17" width="4.85546875" style="425" customWidth="1"/>
    <col min="18" max="18" width="5.85546875" style="425" customWidth="1"/>
    <col min="19" max="19" width="5.140625" style="425" customWidth="1"/>
    <col min="20" max="20" width="4.42578125" style="425" customWidth="1"/>
    <col min="21" max="23" width="8.28515625" style="425"/>
    <col min="24" max="24" width="54.7109375" style="426" customWidth="1"/>
    <col min="25" max="16384" width="8.28515625" style="425"/>
  </cols>
  <sheetData>
    <row r="1" spans="1:24">
      <c r="A1" s="2608" t="s">
        <v>0</v>
      </c>
      <c r="B1" s="2608"/>
      <c r="C1" s="2608"/>
      <c r="D1" s="2608"/>
      <c r="E1" s="2608"/>
      <c r="F1" s="2608"/>
      <c r="G1" s="2608"/>
      <c r="H1" s="2608"/>
      <c r="I1" s="2608"/>
      <c r="J1" s="2608"/>
      <c r="K1" s="2608"/>
      <c r="L1" s="2608"/>
      <c r="M1" s="2608"/>
      <c r="N1" s="2608"/>
      <c r="O1" s="2608"/>
      <c r="P1" s="2608"/>
      <c r="Q1" s="2608"/>
      <c r="R1" s="2608"/>
      <c r="S1" s="2608"/>
      <c r="T1" s="2608"/>
    </row>
    <row r="2" spans="1:24">
      <c r="A2" s="2608" t="s">
        <v>1656</v>
      </c>
      <c r="B2" s="2608"/>
      <c r="C2" s="2608"/>
      <c r="D2" s="2608"/>
      <c r="E2" s="2608"/>
      <c r="F2" s="2608"/>
      <c r="G2" s="2608"/>
      <c r="H2" s="2608"/>
      <c r="I2" s="2608"/>
      <c r="J2" s="2608"/>
      <c r="K2" s="2608"/>
      <c r="L2" s="2608"/>
      <c r="M2" s="2608"/>
      <c r="N2" s="2608"/>
      <c r="O2" s="2608"/>
      <c r="P2" s="2608"/>
      <c r="Q2" s="2608"/>
      <c r="R2" s="2608"/>
      <c r="S2" s="2608"/>
      <c r="T2" s="2608"/>
    </row>
    <row r="3" spans="1:24" ht="18" customHeight="1">
      <c r="A3" s="2628" t="s">
        <v>2</v>
      </c>
      <c r="B3" s="2628"/>
      <c r="C3" s="2628"/>
      <c r="D3" s="2628"/>
      <c r="E3" s="2628"/>
      <c r="F3" s="2628"/>
      <c r="G3" s="2628"/>
      <c r="H3" s="2628"/>
      <c r="I3" s="2628"/>
      <c r="J3" s="2628"/>
      <c r="K3" s="2628"/>
      <c r="L3" s="2628"/>
      <c r="M3" s="2628"/>
      <c r="N3" s="2628"/>
      <c r="O3" s="2628"/>
      <c r="P3" s="2628"/>
      <c r="Q3" s="2628"/>
      <c r="R3" s="2628"/>
      <c r="S3" s="2628"/>
      <c r="T3" s="2628"/>
    </row>
    <row r="4" spans="1:24" ht="3" customHeight="1">
      <c r="A4" s="2608"/>
      <c r="B4" s="2608"/>
      <c r="C4" s="2608"/>
      <c r="D4" s="2608"/>
      <c r="E4" s="2608"/>
      <c r="F4" s="2608"/>
      <c r="G4" s="2608"/>
      <c r="H4" s="2608"/>
      <c r="I4" s="2608"/>
      <c r="J4" s="2608"/>
      <c r="K4" s="2608"/>
      <c r="L4" s="2608"/>
      <c r="M4" s="2608"/>
      <c r="N4" s="2608"/>
      <c r="O4" s="2608"/>
      <c r="P4" s="2608"/>
      <c r="Q4" s="2608"/>
      <c r="R4" s="2608"/>
      <c r="S4" s="2608"/>
      <c r="T4" s="2608"/>
    </row>
    <row r="5" spans="1:24" ht="6" customHeight="1">
      <c r="A5" s="674"/>
      <c r="B5" s="674"/>
      <c r="D5" s="425"/>
      <c r="F5" s="438"/>
    </row>
    <row r="6" spans="1:24">
      <c r="A6" s="2628" t="s">
        <v>1863</v>
      </c>
      <c r="B6" s="2628"/>
      <c r="C6" s="2628"/>
      <c r="D6" s="2628"/>
      <c r="E6" s="2628"/>
      <c r="F6" s="2628"/>
      <c r="G6" s="2628"/>
      <c r="H6" s="2628"/>
      <c r="I6" s="2628"/>
      <c r="J6" s="2628"/>
      <c r="K6" s="2628"/>
      <c r="L6" s="2628"/>
      <c r="M6" s="2628"/>
      <c r="N6" s="2628"/>
      <c r="O6" s="2628"/>
      <c r="P6" s="2628"/>
      <c r="Q6" s="2628"/>
      <c r="R6" s="2628"/>
      <c r="S6" s="2628"/>
      <c r="T6" s="2628"/>
    </row>
    <row r="7" spans="1:24">
      <c r="A7" s="674"/>
      <c r="B7" s="674"/>
    </row>
    <row r="8" spans="1:24" ht="12.75">
      <c r="A8" s="674" t="s">
        <v>1884</v>
      </c>
      <c r="B8" s="674"/>
    </row>
    <row r="9" spans="1:24" ht="4.5" customHeight="1">
      <c r="A9" s="674"/>
      <c r="B9" s="674"/>
    </row>
    <row r="10" spans="1:24">
      <c r="A10" s="675" t="s">
        <v>1857</v>
      </c>
      <c r="B10" s="675"/>
    </row>
    <row r="11" spans="1:24" ht="12.75" thickBot="1">
      <c r="A11" s="674" t="s">
        <v>1660</v>
      </c>
      <c r="B11" s="674"/>
    </row>
    <row r="12" spans="1:24">
      <c r="A12" s="2622" t="s">
        <v>7</v>
      </c>
      <c r="B12" s="673"/>
      <c r="C12" s="2613" t="s">
        <v>1661</v>
      </c>
      <c r="D12" s="672" t="s">
        <v>1662</v>
      </c>
      <c r="E12" s="2613" t="s">
        <v>1663</v>
      </c>
      <c r="F12" s="2640" t="s">
        <v>1664</v>
      </c>
      <c r="G12" s="2642" t="s">
        <v>1665</v>
      </c>
      <c r="H12" s="2613" t="s">
        <v>1666</v>
      </c>
      <c r="I12" s="2613" t="s">
        <v>1667</v>
      </c>
      <c r="J12" s="2613"/>
      <c r="K12" s="2613"/>
      <c r="L12" s="2613"/>
      <c r="M12" s="2613"/>
      <c r="N12" s="2613"/>
      <c r="O12" s="2613"/>
      <c r="P12" s="2613"/>
      <c r="Q12" s="2613"/>
      <c r="R12" s="2613"/>
      <c r="S12" s="2613"/>
      <c r="T12" s="2615"/>
    </row>
    <row r="13" spans="1:24" ht="12.75" thickBot="1">
      <c r="A13" s="2623"/>
      <c r="B13" s="671"/>
      <c r="C13" s="2614"/>
      <c r="D13" s="670" t="s">
        <v>1668</v>
      </c>
      <c r="E13" s="2614"/>
      <c r="F13" s="2641"/>
      <c r="G13" s="2643"/>
      <c r="H13" s="2614"/>
      <c r="I13" s="669" t="s">
        <v>1669</v>
      </c>
      <c r="J13" s="669" t="s">
        <v>1670</v>
      </c>
      <c r="K13" s="669" t="s">
        <v>1671</v>
      </c>
      <c r="L13" s="669" t="s">
        <v>1672</v>
      </c>
      <c r="M13" s="669" t="s">
        <v>1673</v>
      </c>
      <c r="N13" s="669" t="s">
        <v>1674</v>
      </c>
      <c r="O13" s="669" t="s">
        <v>1675</v>
      </c>
      <c r="P13" s="669" t="s">
        <v>1676</v>
      </c>
      <c r="Q13" s="669" t="s">
        <v>1677</v>
      </c>
      <c r="R13" s="669" t="s">
        <v>1678</v>
      </c>
      <c r="S13" s="669" t="s">
        <v>1679</v>
      </c>
      <c r="T13" s="668" t="s">
        <v>1680</v>
      </c>
    </row>
    <row r="14" spans="1:24" s="659" customFormat="1" ht="10.5" customHeight="1" thickBot="1">
      <c r="A14" s="667" t="s">
        <v>7</v>
      </c>
      <c r="B14" s="667" t="s">
        <v>30</v>
      </c>
      <c r="C14" s="663" t="s">
        <v>1661</v>
      </c>
      <c r="D14" s="666" t="s">
        <v>1668</v>
      </c>
      <c r="E14" s="663" t="s">
        <v>1663</v>
      </c>
      <c r="F14" s="745" t="s">
        <v>1664</v>
      </c>
      <c r="G14" s="744" t="s">
        <v>1665</v>
      </c>
      <c r="H14" s="663" t="s">
        <v>1666</v>
      </c>
      <c r="I14" s="662" t="s">
        <v>1669</v>
      </c>
      <c r="J14" s="662" t="s">
        <v>1670</v>
      </c>
      <c r="K14" s="662" t="s">
        <v>1671</v>
      </c>
      <c r="L14" s="662" t="s">
        <v>1672</v>
      </c>
      <c r="M14" s="662" t="s">
        <v>1673</v>
      </c>
      <c r="N14" s="662" t="s">
        <v>1674</v>
      </c>
      <c r="O14" s="662" t="s">
        <v>1675</v>
      </c>
      <c r="P14" s="662" t="s">
        <v>1676</v>
      </c>
      <c r="Q14" s="662" t="s">
        <v>1677</v>
      </c>
      <c r="R14" s="662" t="s">
        <v>1678</v>
      </c>
      <c r="S14" s="662" t="s">
        <v>1679</v>
      </c>
      <c r="T14" s="661" t="s">
        <v>1680</v>
      </c>
      <c r="X14" s="660"/>
    </row>
    <row r="15" spans="1:24" s="451" customFormat="1">
      <c r="A15" s="490" t="s">
        <v>1856</v>
      </c>
      <c r="B15" s="490"/>
      <c r="C15" s="484"/>
      <c r="D15" s="693"/>
      <c r="E15" s="692"/>
      <c r="F15" s="691"/>
      <c r="G15" s="691">
        <f>Table131_2341728910[[#This Row],[SIZE]]*Table131_2341728910[[#This Row],[Unit Price]]</f>
        <v>0</v>
      </c>
      <c r="H15" s="486"/>
      <c r="I15" s="485"/>
      <c r="J15" s="484"/>
      <c r="K15" s="484"/>
      <c r="L15" s="484"/>
      <c r="M15" s="484"/>
      <c r="N15" s="484"/>
      <c r="O15" s="484"/>
      <c r="P15" s="484"/>
      <c r="Q15" s="484"/>
      <c r="R15" s="484"/>
      <c r="S15" s="484"/>
      <c r="T15" s="483"/>
      <c r="V15" s="449">
        <f>SUM(I15:T15)</f>
        <v>0</v>
      </c>
      <c r="W15" s="449" t="b">
        <f>V15=D15</f>
        <v>1</v>
      </c>
      <c r="X15" s="501"/>
    </row>
    <row r="16" spans="1:24" s="451" customFormat="1">
      <c r="A16" s="658"/>
      <c r="B16" s="482"/>
      <c r="C16" s="550" t="s">
        <v>1855</v>
      </c>
      <c r="D16" s="709"/>
      <c r="E16" s="743"/>
      <c r="F16" s="705">
        <v>0</v>
      </c>
      <c r="G16" s="680">
        <v>0</v>
      </c>
      <c r="H16" s="499"/>
      <c r="I16" s="553"/>
      <c r="J16" s="475"/>
      <c r="K16" s="475"/>
      <c r="L16" s="475"/>
      <c r="M16" s="475"/>
      <c r="N16" s="475"/>
      <c r="O16" s="475"/>
      <c r="P16" s="475"/>
      <c r="Q16" s="475"/>
      <c r="R16" s="475"/>
      <c r="S16" s="475"/>
      <c r="T16" s="475"/>
      <c r="V16" s="449">
        <f>SUM(I16:T16)</f>
        <v>0</v>
      </c>
      <c r="W16" s="449" t="b">
        <f>V16=D16</f>
        <v>1</v>
      </c>
      <c r="X16" s="501"/>
    </row>
    <row r="17" spans="1:44" s="451" customFormat="1">
      <c r="A17" s="473" t="s">
        <v>1854</v>
      </c>
      <c r="B17" s="473"/>
      <c r="C17" s="472"/>
      <c r="D17" s="739"/>
      <c r="E17" s="738"/>
      <c r="F17" s="737"/>
      <c r="G17" s="737">
        <f>Table131_2341728910[[#This Row],[SIZE]]*Table131_2341728910[[#This Row],[Unit Price]]</f>
        <v>0</v>
      </c>
      <c r="H17" s="629"/>
      <c r="I17" s="628"/>
      <c r="J17" s="472"/>
      <c r="K17" s="472"/>
      <c r="L17" s="472"/>
      <c r="M17" s="472"/>
      <c r="N17" s="472"/>
      <c r="O17" s="472"/>
      <c r="P17" s="472"/>
      <c r="Q17" s="472"/>
      <c r="R17" s="472"/>
      <c r="S17" s="472"/>
      <c r="T17" s="627"/>
      <c r="V17" s="449">
        <f>SUM(I17:T17)</f>
        <v>0</v>
      </c>
      <c r="W17" s="449" t="b">
        <f>V17=D17</f>
        <v>1</v>
      </c>
      <c r="X17" s="626"/>
    </row>
    <row r="18" spans="1:44" s="618" customFormat="1" ht="12" customHeight="1">
      <c r="A18" s="624"/>
      <c r="B18" s="624"/>
      <c r="C18" s="511" t="s">
        <v>1756</v>
      </c>
      <c r="D18" s="704">
        <v>3</v>
      </c>
      <c r="E18" s="731" t="s">
        <v>1846</v>
      </c>
      <c r="F18" s="702">
        <v>17700</v>
      </c>
      <c r="G18" s="736">
        <f>D18*F18</f>
        <v>53100</v>
      </c>
      <c r="H18" s="531"/>
      <c r="I18" s="530"/>
      <c r="J18" s="503"/>
      <c r="K18" s="503"/>
      <c r="L18" s="503"/>
      <c r="M18" s="503"/>
      <c r="N18" s="503"/>
      <c r="O18" s="503"/>
      <c r="P18" s="503"/>
      <c r="Q18" s="503">
        <v>2</v>
      </c>
      <c r="R18" s="503"/>
      <c r="S18" s="503">
        <v>1</v>
      </c>
      <c r="T18" s="503"/>
      <c r="U18" s="655" t="s">
        <v>1852</v>
      </c>
      <c r="V18" s="619"/>
      <c r="W18" s="619"/>
      <c r="X18" s="654"/>
    </row>
    <row r="19" spans="1:44" s="618" customFormat="1">
      <c r="A19" s="624"/>
      <c r="B19" s="624"/>
      <c r="C19" s="511" t="s">
        <v>1757</v>
      </c>
      <c r="D19" s="704">
        <v>13</v>
      </c>
      <c r="E19" s="731" t="s">
        <v>1846</v>
      </c>
      <c r="F19" s="702">
        <v>9000</v>
      </c>
      <c r="G19" s="736">
        <f>D19*F19</f>
        <v>117000</v>
      </c>
      <c r="H19" s="531"/>
      <c r="I19" s="530">
        <v>3</v>
      </c>
      <c r="J19" s="503">
        <v>3</v>
      </c>
      <c r="K19" s="503">
        <v>3</v>
      </c>
      <c r="L19" s="503">
        <v>4</v>
      </c>
      <c r="M19" s="503"/>
      <c r="N19" s="503"/>
      <c r="O19" s="503"/>
      <c r="P19" s="503"/>
      <c r="Q19" s="503"/>
      <c r="R19" s="503"/>
      <c r="S19" s="503"/>
      <c r="T19" s="503"/>
      <c r="U19" s="655"/>
      <c r="V19" s="619"/>
      <c r="W19" s="619"/>
      <c r="X19" s="654"/>
    </row>
    <row r="20" spans="1:44" s="618" customFormat="1">
      <c r="A20" s="622"/>
      <c r="B20" s="622"/>
      <c r="C20" s="511" t="s">
        <v>1758</v>
      </c>
      <c r="D20" s="704">
        <v>6</v>
      </c>
      <c r="E20" s="731" t="s">
        <v>1846</v>
      </c>
      <c r="F20" s="702">
        <v>7500</v>
      </c>
      <c r="G20" s="736">
        <f>D20*F20</f>
        <v>45000</v>
      </c>
      <c r="H20" s="620"/>
      <c r="I20" s="656"/>
      <c r="J20" s="633"/>
      <c r="K20" s="633"/>
      <c r="L20" s="633"/>
      <c r="M20" s="503">
        <v>2</v>
      </c>
      <c r="N20" s="503">
        <v>2</v>
      </c>
      <c r="O20" s="503">
        <v>2</v>
      </c>
      <c r="P20" s="633" t="str">
        <f>IF(J20="","",J20)</f>
        <v/>
      </c>
      <c r="Q20" s="633"/>
      <c r="R20" s="633"/>
      <c r="S20" s="633" t="str">
        <f>IF(J20="","",J20)</f>
        <v/>
      </c>
      <c r="T20" s="633"/>
      <c r="U20" s="655"/>
      <c r="V20" s="619"/>
      <c r="W20" s="619"/>
      <c r="X20" s="654"/>
    </row>
    <row r="21" spans="1:44" s="462" customFormat="1" ht="11.25" customHeight="1">
      <c r="A21" s="653" t="s">
        <v>1849</v>
      </c>
      <c r="B21" s="653"/>
      <c r="C21" s="647"/>
      <c r="D21" s="742"/>
      <c r="E21" s="741"/>
      <c r="F21" s="740"/>
      <c r="G21" s="740">
        <f>D21*F21</f>
        <v>0</v>
      </c>
      <c r="H21" s="649"/>
      <c r="I21" s="648"/>
      <c r="J21" s="647"/>
      <c r="K21" s="647"/>
      <c r="L21" s="647"/>
      <c r="M21" s="647" t="str">
        <f>IF(J21="","",J21)</f>
        <v/>
      </c>
      <c r="N21" s="647"/>
      <c r="O21" s="647"/>
      <c r="P21" s="647" t="str">
        <f>IF(J21="","",J21)</f>
        <v/>
      </c>
      <c r="Q21" s="647"/>
      <c r="R21" s="647"/>
      <c r="S21" s="647" t="str">
        <f>IF(J21="","",J21)</f>
        <v/>
      </c>
      <c r="T21" s="646"/>
      <c r="U21" s="645"/>
      <c r="V21" s="463"/>
      <c r="W21" s="463"/>
    </row>
    <row r="22" spans="1:44" s="451" customFormat="1">
      <c r="A22" s="622"/>
      <c r="B22" s="622"/>
      <c r="C22" s="511" t="s">
        <v>1860</v>
      </c>
      <c r="D22" s="704">
        <v>2</v>
      </c>
      <c r="E22" s="731" t="s">
        <v>1846</v>
      </c>
      <c r="F22" s="702">
        <v>244800</v>
      </c>
      <c r="G22" s="721">
        <f>D22*F22</f>
        <v>489600</v>
      </c>
      <c r="H22" s="620"/>
      <c r="I22" s="575">
        <v>2</v>
      </c>
      <c r="J22" s="633"/>
      <c r="K22" s="633"/>
      <c r="L22" s="633"/>
      <c r="M22" s="633" t="str">
        <f>IF(J22="","",J22)</f>
        <v/>
      </c>
      <c r="N22" s="633"/>
      <c r="O22" s="633"/>
      <c r="P22" s="633" t="str">
        <f>IF(J22="","",J22)</f>
        <v/>
      </c>
      <c r="Q22" s="633"/>
      <c r="R22" s="633"/>
      <c r="S22" s="633" t="str">
        <f>IF(J22="","",J22)</f>
        <v/>
      </c>
      <c r="T22" s="633"/>
      <c r="V22" s="449"/>
      <c r="W22" s="449"/>
      <c r="X22" s="452"/>
    </row>
    <row r="23" spans="1:44" s="451" customFormat="1">
      <c r="A23" s="473" t="s">
        <v>1845</v>
      </c>
      <c r="B23" s="473"/>
      <c r="C23" s="472"/>
      <c r="D23" s="739"/>
      <c r="E23" s="738"/>
      <c r="F23" s="737"/>
      <c r="G23" s="737">
        <f>Table131_2341728910[[#This Row],[SIZE]]*Table131_2341728910[[#This Row],[Unit Price]]</f>
        <v>0</v>
      </c>
      <c r="H23" s="629"/>
      <c r="I23" s="628"/>
      <c r="J23" s="472"/>
      <c r="K23" s="472"/>
      <c r="L23" s="472"/>
      <c r="M23" s="472"/>
      <c r="N23" s="472"/>
      <c r="O23" s="472"/>
      <c r="P23" s="472"/>
      <c r="Q23" s="472"/>
      <c r="R23" s="472"/>
      <c r="S23" s="472"/>
      <c r="T23" s="627"/>
      <c r="V23" s="449">
        <f>SUM(I23:T23)</f>
        <v>0</v>
      </c>
      <c r="W23" s="449" t="b">
        <f>V23=D23</f>
        <v>1</v>
      </c>
      <c r="X23" s="626"/>
    </row>
    <row r="24" spans="1:44" s="618" customFormat="1">
      <c r="A24" s="625"/>
      <c r="B24" s="624"/>
      <c r="C24" s="511" t="s">
        <v>1844</v>
      </c>
      <c r="D24" s="704">
        <v>24</v>
      </c>
      <c r="E24" s="731" t="s">
        <v>1553</v>
      </c>
      <c r="F24" s="702">
        <v>150</v>
      </c>
      <c r="G24" s="736">
        <f>D24*F24</f>
        <v>3600</v>
      </c>
      <c r="H24" s="531"/>
      <c r="I24" s="530"/>
      <c r="J24" s="503">
        <v>6</v>
      </c>
      <c r="K24" s="503"/>
      <c r="L24" s="503"/>
      <c r="M24" s="503">
        <f>IF(J24="","",J24)</f>
        <v>6</v>
      </c>
      <c r="N24" s="503"/>
      <c r="O24" s="503"/>
      <c r="P24" s="503">
        <f>IF(J24="","",J24)</f>
        <v>6</v>
      </c>
      <c r="Q24" s="503"/>
      <c r="R24" s="503"/>
      <c r="S24" s="503">
        <f>IF(J24="","",J24)</f>
        <v>6</v>
      </c>
      <c r="T24" s="602"/>
      <c r="V24" s="619">
        <f>SUM(I24:T24)</f>
        <v>24</v>
      </c>
      <c r="W24" s="619" t="b">
        <f>V24=D24</f>
        <v>1</v>
      </c>
      <c r="X24" s="501" t="s">
        <v>1843</v>
      </c>
    </row>
    <row r="25" spans="1:44" s="618" customFormat="1">
      <c r="A25" s="623"/>
      <c r="B25" s="622"/>
      <c r="C25" s="511" t="s">
        <v>1842</v>
      </c>
      <c r="D25" s="704">
        <v>12</v>
      </c>
      <c r="E25" s="731" t="s">
        <v>1553</v>
      </c>
      <c r="F25" s="702">
        <v>300</v>
      </c>
      <c r="G25" s="736">
        <f>D25*F25</f>
        <v>3600</v>
      </c>
      <c r="H25" s="620"/>
      <c r="I25" s="503">
        <v>1</v>
      </c>
      <c r="J25" s="503">
        <v>1</v>
      </c>
      <c r="K25" s="503">
        <v>1</v>
      </c>
      <c r="L25" s="503">
        <v>1</v>
      </c>
      <c r="M25" s="503">
        <v>1</v>
      </c>
      <c r="N25" s="503">
        <v>1</v>
      </c>
      <c r="O25" s="503">
        <v>1</v>
      </c>
      <c r="P25" s="503">
        <v>1</v>
      </c>
      <c r="Q25" s="503">
        <v>1</v>
      </c>
      <c r="R25" s="503">
        <v>1</v>
      </c>
      <c r="S25" s="503">
        <v>1</v>
      </c>
      <c r="T25" s="503">
        <v>1</v>
      </c>
      <c r="V25" s="619"/>
      <c r="W25" s="619"/>
    </row>
    <row r="26" spans="1:44" s="608" customFormat="1">
      <c r="A26" s="617" t="s">
        <v>1841</v>
      </c>
      <c r="B26" s="617"/>
      <c r="C26" s="611"/>
      <c r="D26" s="735"/>
      <c r="E26" s="734"/>
      <c r="F26" s="733"/>
      <c r="G26" s="733">
        <f>Table131_2341728910[[#This Row],[SIZE]]*Table131_2341728910[[#This Row],[Unit Price]]</f>
        <v>0</v>
      </c>
      <c r="H26" s="613"/>
      <c r="I26" s="612"/>
      <c r="J26" s="611"/>
      <c r="K26" s="611"/>
      <c r="L26" s="611"/>
      <c r="M26" s="611"/>
      <c r="N26" s="611"/>
      <c r="O26" s="611"/>
      <c r="P26" s="611"/>
      <c r="Q26" s="611"/>
      <c r="R26" s="611"/>
      <c r="S26" s="611"/>
      <c r="T26" s="610"/>
      <c r="V26" s="449">
        <f t="shared" ref="V26:V44" si="0">SUM(I26:T26)</f>
        <v>0</v>
      </c>
      <c r="W26" s="449" t="b">
        <f t="shared" ref="W26:W44" si="1">V26=D26</f>
        <v>1</v>
      </c>
      <c r="X26" s="609"/>
    </row>
    <row r="27" spans="1:44" s="451" customFormat="1">
      <c r="A27" s="522"/>
      <c r="B27" s="482"/>
      <c r="C27" s="491" t="s">
        <v>1840</v>
      </c>
      <c r="D27" s="700">
        <v>100</v>
      </c>
      <c r="E27" s="509" t="s">
        <v>1838</v>
      </c>
      <c r="F27" s="732">
        <v>600</v>
      </c>
      <c r="G27" s="680">
        <f t="shared" ref="G27:G55" si="2">D27*F27</f>
        <v>60000</v>
      </c>
      <c r="H27" s="552"/>
      <c r="I27" s="475"/>
      <c r="J27" s="604">
        <v>25</v>
      </c>
      <c r="K27" s="475"/>
      <c r="L27" s="475"/>
      <c r="M27" s="475">
        <v>25</v>
      </c>
      <c r="N27" s="475"/>
      <c r="O27" s="475"/>
      <c r="P27" s="475">
        <f>IF(J27="","",J27)</f>
        <v>25</v>
      </c>
      <c r="Q27" s="475"/>
      <c r="R27" s="475"/>
      <c r="S27" s="475">
        <f>IF(J27="","",J27)</f>
        <v>25</v>
      </c>
      <c r="T27" s="475"/>
      <c r="V27" s="449">
        <f t="shared" si="0"/>
        <v>100</v>
      </c>
      <c r="W27" s="449" t="b">
        <f t="shared" si="1"/>
        <v>1</v>
      </c>
      <c r="AR27" s="449" t="e">
        <f>SUM(#REF!)</f>
        <v>#REF!</v>
      </c>
    </row>
    <row r="28" spans="1:44" s="451" customFormat="1">
      <c r="A28" s="522"/>
      <c r="B28" s="482"/>
      <c r="C28" s="491" t="s">
        <v>1839</v>
      </c>
      <c r="D28" s="700">
        <v>20</v>
      </c>
      <c r="E28" s="509" t="s">
        <v>1838</v>
      </c>
      <c r="F28" s="732">
        <v>600</v>
      </c>
      <c r="G28" s="680">
        <f t="shared" si="2"/>
        <v>12000</v>
      </c>
      <c r="H28" s="552"/>
      <c r="I28" s="475"/>
      <c r="J28" s="604">
        <v>5</v>
      </c>
      <c r="K28" s="475"/>
      <c r="L28" s="475"/>
      <c r="M28" s="475">
        <v>5</v>
      </c>
      <c r="N28" s="475"/>
      <c r="O28" s="475"/>
      <c r="P28" s="475">
        <f>IF(J28="","",J28)</f>
        <v>5</v>
      </c>
      <c r="Q28" s="475"/>
      <c r="R28" s="475"/>
      <c r="S28" s="475">
        <f>IF(J28="","",J28)</f>
        <v>5</v>
      </c>
      <c r="T28" s="475"/>
      <c r="V28" s="449">
        <f t="shared" si="0"/>
        <v>20</v>
      </c>
      <c r="W28" s="449" t="b">
        <f t="shared" si="1"/>
        <v>1</v>
      </c>
      <c r="AR28" s="449" t="e">
        <f>SUM(#REF!)</f>
        <v>#REF!</v>
      </c>
    </row>
    <row r="29" spans="1:44" s="451" customFormat="1">
      <c r="A29" s="600"/>
      <c r="B29" s="599"/>
      <c r="C29" s="491" t="s">
        <v>1837</v>
      </c>
      <c r="D29" s="700">
        <v>120</v>
      </c>
      <c r="E29" s="509" t="s">
        <v>1783</v>
      </c>
      <c r="F29" s="732">
        <v>8</v>
      </c>
      <c r="G29" s="680">
        <f t="shared" si="2"/>
        <v>960</v>
      </c>
      <c r="H29" s="552"/>
      <c r="I29" s="475">
        <v>10</v>
      </c>
      <c r="J29" s="604">
        <v>10</v>
      </c>
      <c r="K29" s="475">
        <v>10</v>
      </c>
      <c r="L29" s="475">
        <v>10</v>
      </c>
      <c r="M29" s="475">
        <v>10</v>
      </c>
      <c r="N29" s="475">
        <v>10</v>
      </c>
      <c r="O29" s="475">
        <v>10</v>
      </c>
      <c r="P29" s="475">
        <v>10</v>
      </c>
      <c r="Q29" s="475">
        <v>10</v>
      </c>
      <c r="R29" s="475">
        <v>10</v>
      </c>
      <c r="S29" s="475">
        <f>IF(J29="","",J29)</f>
        <v>10</v>
      </c>
      <c r="T29" s="475">
        <v>10</v>
      </c>
      <c r="V29" s="449">
        <f t="shared" si="0"/>
        <v>120</v>
      </c>
      <c r="W29" s="449" t="b">
        <f t="shared" si="1"/>
        <v>1</v>
      </c>
      <c r="AR29" s="449"/>
    </row>
    <row r="30" spans="1:44" s="451" customFormat="1">
      <c r="A30" s="600"/>
      <c r="B30" s="599"/>
      <c r="C30" s="491" t="s">
        <v>1836</v>
      </c>
      <c r="D30" s="700">
        <v>240</v>
      </c>
      <c r="E30" s="509" t="s">
        <v>1783</v>
      </c>
      <c r="F30" s="732">
        <v>8</v>
      </c>
      <c r="G30" s="680">
        <f t="shared" si="2"/>
        <v>1920</v>
      </c>
      <c r="H30" s="598"/>
      <c r="I30" s="475">
        <v>20</v>
      </c>
      <c r="J30" s="607">
        <v>20</v>
      </c>
      <c r="K30" s="606">
        <v>20</v>
      </c>
      <c r="L30" s="606">
        <v>20</v>
      </c>
      <c r="M30" s="606">
        <f>IF(J30="","",J30)</f>
        <v>20</v>
      </c>
      <c r="N30" s="606">
        <v>20</v>
      </c>
      <c r="O30" s="606">
        <v>20</v>
      </c>
      <c r="P30" s="606">
        <f>IF(J30="","",J30)</f>
        <v>20</v>
      </c>
      <c r="Q30" s="606">
        <v>20</v>
      </c>
      <c r="R30" s="606">
        <v>20</v>
      </c>
      <c r="S30" s="606">
        <f>IF(J30="","",J30)</f>
        <v>20</v>
      </c>
      <c r="T30" s="606">
        <v>20</v>
      </c>
      <c r="V30" s="449">
        <f t="shared" si="0"/>
        <v>240</v>
      </c>
      <c r="W30" s="449" t="b">
        <f t="shared" si="1"/>
        <v>1</v>
      </c>
      <c r="AR30" s="449"/>
    </row>
    <row r="31" spans="1:44" s="451" customFormat="1">
      <c r="A31" s="522"/>
      <c r="B31" s="482"/>
      <c r="C31" s="491" t="s">
        <v>1835</v>
      </c>
      <c r="D31" s="700">
        <v>40</v>
      </c>
      <c r="E31" s="509" t="s">
        <v>627</v>
      </c>
      <c r="F31" s="732">
        <v>600</v>
      </c>
      <c r="G31" s="680">
        <f t="shared" si="2"/>
        <v>24000</v>
      </c>
      <c r="H31" s="552"/>
      <c r="I31" s="475"/>
      <c r="J31" s="604">
        <v>10</v>
      </c>
      <c r="K31" s="475"/>
      <c r="L31" s="475"/>
      <c r="M31" s="475">
        <f>IF(J31="","",J31)</f>
        <v>10</v>
      </c>
      <c r="N31" s="475"/>
      <c r="O31" s="475"/>
      <c r="P31" s="475">
        <f>IF(J31="","",J31)</f>
        <v>10</v>
      </c>
      <c r="Q31" s="475"/>
      <c r="R31" s="475"/>
      <c r="S31" s="475">
        <f>IF(J31="","",J31)</f>
        <v>10</v>
      </c>
      <c r="T31" s="475"/>
      <c r="V31" s="449">
        <f t="shared" si="0"/>
        <v>40</v>
      </c>
      <c r="W31" s="449" t="b">
        <f t="shared" si="1"/>
        <v>1</v>
      </c>
      <c r="AR31" s="449" t="e">
        <f>SUM(#REF!)</f>
        <v>#REF!</v>
      </c>
    </row>
    <row r="32" spans="1:44" s="451" customFormat="1">
      <c r="A32" s="522"/>
      <c r="B32" s="482"/>
      <c r="C32" s="511" t="s">
        <v>1834</v>
      </c>
      <c r="D32" s="720">
        <v>1</v>
      </c>
      <c r="E32" s="703" t="s">
        <v>627</v>
      </c>
      <c r="F32" s="710">
        <v>221</v>
      </c>
      <c r="G32" s="680">
        <f t="shared" si="2"/>
        <v>221</v>
      </c>
      <c r="H32" s="552"/>
      <c r="I32" s="475"/>
      <c r="J32" s="503">
        <v>1</v>
      </c>
      <c r="K32" s="475"/>
      <c r="L32" s="475"/>
      <c r="M32" s="475"/>
      <c r="N32" s="475"/>
      <c r="O32" s="475"/>
      <c r="P32" s="475"/>
      <c r="Q32" s="475"/>
      <c r="R32" s="475"/>
      <c r="S32" s="475"/>
      <c r="T32" s="475"/>
      <c r="V32" s="449">
        <f t="shared" si="0"/>
        <v>1</v>
      </c>
      <c r="W32" s="449" t="b">
        <f t="shared" si="1"/>
        <v>1</v>
      </c>
      <c r="AR32" s="449"/>
    </row>
    <row r="33" spans="1:44" s="451" customFormat="1">
      <c r="A33" s="522"/>
      <c r="B33" s="482"/>
      <c r="C33" s="511" t="s">
        <v>1833</v>
      </c>
      <c r="D33" s="704">
        <v>4</v>
      </c>
      <c r="E33" s="731" t="s">
        <v>627</v>
      </c>
      <c r="F33" s="705">
        <v>15.22</v>
      </c>
      <c r="G33" s="680">
        <f t="shared" si="2"/>
        <v>60.88</v>
      </c>
      <c r="H33" s="499"/>
      <c r="I33" s="553"/>
      <c r="J33" s="602">
        <v>1</v>
      </c>
      <c r="K33" s="554"/>
      <c r="L33" s="553"/>
      <c r="M33" s="475">
        <f>IF(J33="","",J33)</f>
        <v>1</v>
      </c>
      <c r="N33" s="475"/>
      <c r="O33" s="475"/>
      <c r="P33" s="475">
        <f>IF(J33="","",J33)</f>
        <v>1</v>
      </c>
      <c r="Q33" s="475"/>
      <c r="R33" s="475"/>
      <c r="S33" s="475">
        <f>IF(J33="","",J33)</f>
        <v>1</v>
      </c>
      <c r="T33" s="475"/>
      <c r="V33" s="449">
        <f t="shared" si="0"/>
        <v>4</v>
      </c>
      <c r="W33" s="449" t="b">
        <f t="shared" si="1"/>
        <v>1</v>
      </c>
      <c r="AR33" s="449" t="e">
        <f>SUM(#REF!)</f>
        <v>#REF!</v>
      </c>
    </row>
    <row r="34" spans="1:44" s="451" customFormat="1">
      <c r="A34" s="522"/>
      <c r="B34" s="482"/>
      <c r="C34" s="511" t="s">
        <v>1832</v>
      </c>
      <c r="D34" s="720">
        <v>48</v>
      </c>
      <c r="E34" s="511" t="s">
        <v>1783</v>
      </c>
      <c r="F34" s="710">
        <v>11.68</v>
      </c>
      <c r="G34" s="680">
        <f t="shared" si="2"/>
        <v>560.64</v>
      </c>
      <c r="H34" s="552"/>
      <c r="I34" s="475"/>
      <c r="J34" s="601">
        <v>12</v>
      </c>
      <c r="K34" s="475"/>
      <c r="L34" s="475"/>
      <c r="M34" s="475">
        <f>IF(J34="","",J34)</f>
        <v>12</v>
      </c>
      <c r="N34" s="475"/>
      <c r="O34" s="475"/>
      <c r="P34" s="475">
        <f>IF(J34="","",J34)</f>
        <v>12</v>
      </c>
      <c r="Q34" s="475"/>
      <c r="R34" s="475"/>
      <c r="S34" s="475">
        <f>IF(J34="","",J34)</f>
        <v>12</v>
      </c>
      <c r="T34" s="475"/>
      <c r="V34" s="449">
        <f t="shared" si="0"/>
        <v>48</v>
      </c>
      <c r="W34" s="449" t="b">
        <f t="shared" si="1"/>
        <v>1</v>
      </c>
      <c r="AR34" s="449" t="e">
        <f>SUM(#REF!)</f>
        <v>#REF!</v>
      </c>
    </row>
    <row r="35" spans="1:44" s="451" customFormat="1">
      <c r="A35" s="522"/>
      <c r="B35" s="482"/>
      <c r="C35" s="550" t="s">
        <v>1831</v>
      </c>
      <c r="D35" s="711">
        <v>24</v>
      </c>
      <c r="E35" s="481" t="s">
        <v>1783</v>
      </c>
      <c r="F35" s="710">
        <v>77.2</v>
      </c>
      <c r="G35" s="680">
        <f t="shared" si="2"/>
        <v>1852.8000000000002</v>
      </c>
      <c r="H35" s="552"/>
      <c r="I35" s="475"/>
      <c r="J35" s="546">
        <v>6</v>
      </c>
      <c r="K35" s="475"/>
      <c r="L35" s="475"/>
      <c r="M35" s="475">
        <f>IF(J35="","",J35)</f>
        <v>6</v>
      </c>
      <c r="N35" s="475"/>
      <c r="O35" s="475"/>
      <c r="P35" s="475">
        <f>IF(J35="","",J35)</f>
        <v>6</v>
      </c>
      <c r="Q35" s="475"/>
      <c r="R35" s="475"/>
      <c r="S35" s="475">
        <f>IF(J35="","",J35)</f>
        <v>6</v>
      </c>
      <c r="T35" s="475"/>
      <c r="V35" s="449">
        <f t="shared" si="0"/>
        <v>24</v>
      </c>
      <c r="W35" s="449" t="b">
        <f t="shared" si="1"/>
        <v>1</v>
      </c>
      <c r="AR35" s="449" t="e">
        <f>SUM(#REF!)</f>
        <v>#REF!</v>
      </c>
    </row>
    <row r="36" spans="1:44" s="451" customFormat="1">
      <c r="A36" s="522"/>
      <c r="B36" s="482"/>
      <c r="C36" s="550" t="s">
        <v>1304</v>
      </c>
      <c r="D36" s="711">
        <v>12</v>
      </c>
      <c r="E36" s="481" t="s">
        <v>44</v>
      </c>
      <c r="F36" s="710">
        <v>350</v>
      </c>
      <c r="G36" s="680">
        <f t="shared" si="2"/>
        <v>4200</v>
      </c>
      <c r="H36" s="552"/>
      <c r="I36" s="475"/>
      <c r="J36" s="546">
        <v>6</v>
      </c>
      <c r="K36" s="475"/>
      <c r="L36" s="475"/>
      <c r="M36" s="475"/>
      <c r="N36" s="475"/>
      <c r="O36" s="475"/>
      <c r="P36" s="475">
        <v>6</v>
      </c>
      <c r="Q36" s="475"/>
      <c r="R36" s="475"/>
      <c r="S36" s="475"/>
      <c r="T36" s="475"/>
      <c r="V36" s="449">
        <f t="shared" si="0"/>
        <v>12</v>
      </c>
      <c r="W36" s="449" t="b">
        <f t="shared" si="1"/>
        <v>1</v>
      </c>
      <c r="AR36" s="449"/>
    </row>
    <row r="37" spans="1:44" s="451" customFormat="1">
      <c r="A37" s="522"/>
      <c r="B37" s="482"/>
      <c r="C37" s="550" t="s">
        <v>1830</v>
      </c>
      <c r="D37" s="711">
        <v>12</v>
      </c>
      <c r="E37" s="481" t="s">
        <v>1792</v>
      </c>
      <c r="F37" s="710">
        <v>350</v>
      </c>
      <c r="G37" s="680">
        <f t="shared" si="2"/>
        <v>4200</v>
      </c>
      <c r="H37" s="552"/>
      <c r="I37" s="475"/>
      <c r="J37" s="546">
        <v>3</v>
      </c>
      <c r="K37" s="475"/>
      <c r="L37" s="475"/>
      <c r="M37" s="475">
        <v>3</v>
      </c>
      <c r="N37" s="475"/>
      <c r="O37" s="475"/>
      <c r="P37" s="475">
        <v>3</v>
      </c>
      <c r="Q37" s="475"/>
      <c r="R37" s="475"/>
      <c r="S37" s="475">
        <v>3</v>
      </c>
      <c r="T37" s="475"/>
      <c r="V37" s="449">
        <f t="shared" si="0"/>
        <v>12</v>
      </c>
      <c r="W37" s="449" t="b">
        <f t="shared" si="1"/>
        <v>1</v>
      </c>
      <c r="AR37" s="449"/>
    </row>
    <row r="38" spans="1:44" s="451" customFormat="1">
      <c r="A38" s="600"/>
      <c r="B38" s="599"/>
      <c r="C38" s="550" t="s">
        <v>1829</v>
      </c>
      <c r="D38" s="711">
        <v>8</v>
      </c>
      <c r="E38" s="481" t="s">
        <v>1792</v>
      </c>
      <c r="F38" s="710">
        <v>350</v>
      </c>
      <c r="G38" s="680">
        <f t="shared" si="2"/>
        <v>2800</v>
      </c>
      <c r="H38" s="552"/>
      <c r="I38" s="475"/>
      <c r="J38" s="546">
        <v>2</v>
      </c>
      <c r="K38" s="475"/>
      <c r="L38" s="475"/>
      <c r="M38" s="475">
        <v>2</v>
      </c>
      <c r="N38" s="475"/>
      <c r="O38" s="475"/>
      <c r="P38" s="475">
        <v>2</v>
      </c>
      <c r="Q38" s="475"/>
      <c r="R38" s="475"/>
      <c r="S38" s="475">
        <v>2</v>
      </c>
      <c r="T38" s="596"/>
      <c r="V38" s="449">
        <f t="shared" si="0"/>
        <v>8</v>
      </c>
      <c r="W38" s="449" t="b">
        <f t="shared" si="1"/>
        <v>1</v>
      </c>
      <c r="AR38" s="449"/>
    </row>
    <row r="39" spans="1:44" s="451" customFormat="1">
      <c r="A39" s="600"/>
      <c r="B39" s="599"/>
      <c r="C39" s="550" t="s">
        <v>1828</v>
      </c>
      <c r="D39" s="711">
        <v>8</v>
      </c>
      <c r="E39" s="481" t="s">
        <v>1792</v>
      </c>
      <c r="F39" s="710">
        <v>350</v>
      </c>
      <c r="G39" s="680">
        <f t="shared" si="2"/>
        <v>2800</v>
      </c>
      <c r="H39" s="552"/>
      <c r="I39" s="475"/>
      <c r="J39" s="546">
        <v>2</v>
      </c>
      <c r="K39" s="475"/>
      <c r="L39" s="475"/>
      <c r="M39" s="475">
        <v>2</v>
      </c>
      <c r="N39" s="475"/>
      <c r="O39" s="475"/>
      <c r="P39" s="475">
        <v>2</v>
      </c>
      <c r="Q39" s="475"/>
      <c r="R39" s="475"/>
      <c r="S39" s="475">
        <v>2</v>
      </c>
      <c r="T39" s="596"/>
      <c r="V39" s="449">
        <f t="shared" si="0"/>
        <v>8</v>
      </c>
      <c r="W39" s="449" t="b">
        <f t="shared" si="1"/>
        <v>1</v>
      </c>
      <c r="AR39" s="449"/>
    </row>
    <row r="40" spans="1:44" s="451" customFormat="1">
      <c r="A40" s="600"/>
      <c r="B40" s="599"/>
      <c r="C40" s="550" t="s">
        <v>1827</v>
      </c>
      <c r="D40" s="711">
        <v>8</v>
      </c>
      <c r="E40" s="481" t="s">
        <v>1792</v>
      </c>
      <c r="F40" s="710">
        <v>350</v>
      </c>
      <c r="G40" s="680">
        <f t="shared" si="2"/>
        <v>2800</v>
      </c>
      <c r="H40" s="552"/>
      <c r="I40" s="475"/>
      <c r="J40" s="546">
        <v>2</v>
      </c>
      <c r="K40" s="475"/>
      <c r="L40" s="475"/>
      <c r="M40" s="475">
        <v>2</v>
      </c>
      <c r="N40" s="475"/>
      <c r="O40" s="475"/>
      <c r="P40" s="475">
        <v>2</v>
      </c>
      <c r="Q40" s="475"/>
      <c r="R40" s="475"/>
      <c r="S40" s="475">
        <v>2</v>
      </c>
      <c r="T40" s="596"/>
      <c r="V40" s="449">
        <f t="shared" si="0"/>
        <v>8</v>
      </c>
      <c r="W40" s="449" t="b">
        <f t="shared" si="1"/>
        <v>1</v>
      </c>
      <c r="AR40" s="449"/>
    </row>
    <row r="41" spans="1:44" s="451" customFormat="1">
      <c r="A41" s="600"/>
      <c r="B41" s="599"/>
      <c r="C41" s="550" t="s">
        <v>1826</v>
      </c>
      <c r="D41" s="711">
        <v>24</v>
      </c>
      <c r="E41" s="481" t="s">
        <v>1792</v>
      </c>
      <c r="F41" s="710">
        <v>400</v>
      </c>
      <c r="G41" s="680">
        <f t="shared" si="2"/>
        <v>9600</v>
      </c>
      <c r="H41" s="552"/>
      <c r="I41" s="475"/>
      <c r="J41" s="546">
        <v>6</v>
      </c>
      <c r="K41" s="475"/>
      <c r="L41" s="475"/>
      <c r="M41" s="475">
        <v>6</v>
      </c>
      <c r="N41" s="475"/>
      <c r="O41" s="475"/>
      <c r="P41" s="475">
        <v>6</v>
      </c>
      <c r="Q41" s="475"/>
      <c r="R41" s="475"/>
      <c r="S41" s="475">
        <v>6</v>
      </c>
      <c r="T41" s="596"/>
      <c r="V41" s="449">
        <f t="shared" si="0"/>
        <v>24</v>
      </c>
      <c r="W41" s="449" t="b">
        <f t="shared" si="1"/>
        <v>1</v>
      </c>
      <c r="AR41" s="449"/>
    </row>
    <row r="42" spans="1:44" s="451" customFormat="1">
      <c r="A42" s="600"/>
      <c r="B42" s="599"/>
      <c r="C42" s="550" t="s">
        <v>1825</v>
      </c>
      <c r="D42" s="711">
        <v>8</v>
      </c>
      <c r="E42" s="481" t="s">
        <v>1792</v>
      </c>
      <c r="F42" s="710">
        <v>400</v>
      </c>
      <c r="G42" s="680">
        <f t="shared" si="2"/>
        <v>3200</v>
      </c>
      <c r="H42" s="552"/>
      <c r="I42" s="475"/>
      <c r="J42" s="546">
        <v>2</v>
      </c>
      <c r="K42" s="475"/>
      <c r="L42" s="475"/>
      <c r="M42" s="475">
        <v>2</v>
      </c>
      <c r="N42" s="475"/>
      <c r="O42" s="475"/>
      <c r="P42" s="475">
        <v>2</v>
      </c>
      <c r="Q42" s="475"/>
      <c r="R42" s="475"/>
      <c r="S42" s="475">
        <v>2</v>
      </c>
      <c r="T42" s="596"/>
      <c r="V42" s="449">
        <f t="shared" si="0"/>
        <v>8</v>
      </c>
      <c r="W42" s="449" t="b">
        <f t="shared" si="1"/>
        <v>1</v>
      </c>
      <c r="AR42" s="449"/>
    </row>
    <row r="43" spans="1:44" s="451" customFormat="1">
      <c r="A43" s="600"/>
      <c r="B43" s="599"/>
      <c r="C43" s="550" t="s">
        <v>1824</v>
      </c>
      <c r="D43" s="711">
        <v>8</v>
      </c>
      <c r="E43" s="481" t="s">
        <v>1792</v>
      </c>
      <c r="F43" s="710">
        <v>400</v>
      </c>
      <c r="G43" s="680">
        <f t="shared" si="2"/>
        <v>3200</v>
      </c>
      <c r="H43" s="552"/>
      <c r="I43" s="475"/>
      <c r="J43" s="546">
        <v>2</v>
      </c>
      <c r="K43" s="475"/>
      <c r="L43" s="475"/>
      <c r="M43" s="475">
        <v>2</v>
      </c>
      <c r="N43" s="475"/>
      <c r="O43" s="475"/>
      <c r="P43" s="475">
        <v>2</v>
      </c>
      <c r="Q43" s="475"/>
      <c r="R43" s="475"/>
      <c r="S43" s="475">
        <v>2</v>
      </c>
      <c r="T43" s="596"/>
      <c r="V43" s="449">
        <f t="shared" si="0"/>
        <v>8</v>
      </c>
      <c r="W43" s="449" t="b">
        <f t="shared" si="1"/>
        <v>1</v>
      </c>
      <c r="AR43" s="449"/>
    </row>
    <row r="44" spans="1:44" s="451" customFormat="1">
      <c r="A44" s="600"/>
      <c r="B44" s="599"/>
      <c r="C44" s="550" t="s">
        <v>1823</v>
      </c>
      <c r="D44" s="711">
        <v>8</v>
      </c>
      <c r="E44" s="481" t="s">
        <v>1792</v>
      </c>
      <c r="F44" s="710">
        <v>400</v>
      </c>
      <c r="G44" s="680">
        <f t="shared" si="2"/>
        <v>3200</v>
      </c>
      <c r="H44" s="552"/>
      <c r="I44" s="475"/>
      <c r="J44" s="546">
        <v>2</v>
      </c>
      <c r="K44" s="475"/>
      <c r="L44" s="475"/>
      <c r="M44" s="475">
        <v>2</v>
      </c>
      <c r="N44" s="475"/>
      <c r="O44" s="475"/>
      <c r="P44" s="475">
        <v>2</v>
      </c>
      <c r="Q44" s="475"/>
      <c r="R44" s="475"/>
      <c r="S44" s="475">
        <v>2</v>
      </c>
      <c r="T44" s="596"/>
      <c r="V44" s="449">
        <f t="shared" si="0"/>
        <v>8</v>
      </c>
      <c r="W44" s="449" t="b">
        <f t="shared" si="1"/>
        <v>1</v>
      </c>
      <c r="AR44" s="449"/>
    </row>
    <row r="45" spans="1:44" s="451" customFormat="1">
      <c r="A45" s="600"/>
      <c r="B45" s="599"/>
      <c r="C45" s="550" t="s">
        <v>1822</v>
      </c>
      <c r="D45" s="711">
        <v>20</v>
      </c>
      <c r="E45" s="481" t="s">
        <v>1792</v>
      </c>
      <c r="F45" s="710">
        <v>400</v>
      </c>
      <c r="G45" s="680">
        <f t="shared" si="2"/>
        <v>8000</v>
      </c>
      <c r="H45" s="598"/>
      <c r="I45" s="597"/>
      <c r="J45" s="475">
        <v>5</v>
      </c>
      <c r="K45" s="596"/>
      <c r="L45" s="596"/>
      <c r="M45" s="475">
        <v>5</v>
      </c>
      <c r="N45" s="596"/>
      <c r="O45" s="596"/>
      <c r="P45" s="475">
        <v>5</v>
      </c>
      <c r="Q45" s="596"/>
      <c r="R45" s="596"/>
      <c r="S45" s="475">
        <v>5</v>
      </c>
      <c r="T45" s="596"/>
      <c r="V45" s="449"/>
      <c r="W45" s="449"/>
      <c r="AR45" s="449"/>
    </row>
    <row r="46" spans="1:44" s="451" customFormat="1">
      <c r="A46" s="600"/>
      <c r="B46" s="599"/>
      <c r="C46" s="550" t="s">
        <v>1822</v>
      </c>
      <c r="D46" s="711">
        <v>8</v>
      </c>
      <c r="E46" s="481" t="s">
        <v>1792</v>
      </c>
      <c r="F46" s="710">
        <v>400</v>
      </c>
      <c r="G46" s="680">
        <f t="shared" si="2"/>
        <v>3200</v>
      </c>
      <c r="H46" s="598"/>
      <c r="I46" s="597"/>
      <c r="J46" s="546">
        <v>2</v>
      </c>
      <c r="K46" s="596"/>
      <c r="L46" s="596"/>
      <c r="M46" s="546">
        <v>2</v>
      </c>
      <c r="N46" s="596"/>
      <c r="O46" s="596"/>
      <c r="P46" s="546">
        <v>2</v>
      </c>
      <c r="Q46" s="596"/>
      <c r="R46" s="596"/>
      <c r="S46" s="546">
        <v>2</v>
      </c>
      <c r="T46" s="596"/>
      <c r="V46" s="449"/>
      <c r="W46" s="449"/>
      <c r="AR46" s="449"/>
    </row>
    <row r="47" spans="1:44" s="451" customFormat="1">
      <c r="A47" s="600"/>
      <c r="B47" s="599"/>
      <c r="C47" s="550" t="s">
        <v>1822</v>
      </c>
      <c r="D47" s="711">
        <v>8</v>
      </c>
      <c r="E47" s="481" t="s">
        <v>1792</v>
      </c>
      <c r="F47" s="710">
        <v>400</v>
      </c>
      <c r="G47" s="680">
        <f t="shared" si="2"/>
        <v>3200</v>
      </c>
      <c r="H47" s="598"/>
      <c r="I47" s="597"/>
      <c r="J47" s="546">
        <v>2</v>
      </c>
      <c r="K47" s="596"/>
      <c r="L47" s="596"/>
      <c r="M47" s="546">
        <v>2</v>
      </c>
      <c r="N47" s="596"/>
      <c r="O47" s="596"/>
      <c r="P47" s="546">
        <v>2</v>
      </c>
      <c r="Q47" s="596"/>
      <c r="R47" s="596"/>
      <c r="S47" s="546">
        <v>2</v>
      </c>
      <c r="T47" s="596"/>
      <c r="V47" s="449"/>
      <c r="W47" s="449"/>
      <c r="AR47" s="449"/>
    </row>
    <row r="48" spans="1:44" s="451" customFormat="1">
      <c r="A48" s="600"/>
      <c r="B48" s="599"/>
      <c r="C48" s="550" t="s">
        <v>1822</v>
      </c>
      <c r="D48" s="711">
        <v>8</v>
      </c>
      <c r="E48" s="481" t="s">
        <v>1792</v>
      </c>
      <c r="F48" s="710">
        <v>400</v>
      </c>
      <c r="G48" s="680">
        <f t="shared" si="2"/>
        <v>3200</v>
      </c>
      <c r="H48" s="598"/>
      <c r="I48" s="597"/>
      <c r="J48" s="546">
        <v>2</v>
      </c>
      <c r="K48" s="596"/>
      <c r="L48" s="596"/>
      <c r="M48" s="546">
        <v>2</v>
      </c>
      <c r="N48" s="596"/>
      <c r="O48" s="596"/>
      <c r="P48" s="546">
        <v>2</v>
      </c>
      <c r="Q48" s="596"/>
      <c r="R48" s="596"/>
      <c r="S48" s="546">
        <v>2</v>
      </c>
      <c r="T48" s="596"/>
      <c r="V48" s="449"/>
      <c r="W48" s="449"/>
      <c r="AR48" s="449"/>
    </row>
    <row r="49" spans="1:44" s="451" customFormat="1">
      <c r="A49" s="522"/>
      <c r="B49" s="482"/>
      <c r="C49" s="550" t="s">
        <v>1821</v>
      </c>
      <c r="D49" s="711">
        <v>500</v>
      </c>
      <c r="E49" s="481" t="s">
        <v>44</v>
      </c>
      <c r="F49" s="710">
        <v>35</v>
      </c>
      <c r="G49" s="680">
        <f t="shared" si="2"/>
        <v>17500</v>
      </c>
      <c r="H49" s="552"/>
      <c r="I49" s="475"/>
      <c r="J49" s="546">
        <v>250</v>
      </c>
      <c r="K49" s="475"/>
      <c r="L49" s="475"/>
      <c r="M49" s="475"/>
      <c r="N49" s="475"/>
      <c r="O49" s="475"/>
      <c r="P49" s="475">
        <f>IF(J49="","",J49)</f>
        <v>250</v>
      </c>
      <c r="Q49" s="475"/>
      <c r="R49" s="475"/>
      <c r="S49" s="475"/>
      <c r="T49" s="475"/>
      <c r="V49" s="449">
        <f t="shared" ref="V49:V88" si="3">SUM(I49:T49)</f>
        <v>500</v>
      </c>
      <c r="W49" s="449" t="b">
        <f t="shared" ref="W49:W88" si="4">V49=D49</f>
        <v>1</v>
      </c>
      <c r="AR49" s="449" t="e">
        <f>SUM(#REF!)</f>
        <v>#REF!</v>
      </c>
    </row>
    <row r="50" spans="1:44" s="451" customFormat="1">
      <c r="A50" s="522"/>
      <c r="B50" s="482"/>
      <c r="C50" s="550" t="s">
        <v>1318</v>
      </c>
      <c r="D50" s="730">
        <v>12</v>
      </c>
      <c r="E50" s="481" t="s">
        <v>44</v>
      </c>
      <c r="F50" s="710">
        <v>55</v>
      </c>
      <c r="G50" s="680">
        <f t="shared" si="2"/>
        <v>660</v>
      </c>
      <c r="H50" s="552"/>
      <c r="I50" s="475"/>
      <c r="J50" s="546">
        <v>6</v>
      </c>
      <c r="K50" s="475"/>
      <c r="L50" s="475"/>
      <c r="M50" s="475"/>
      <c r="N50" s="475"/>
      <c r="O50" s="475"/>
      <c r="P50" s="475">
        <v>6</v>
      </c>
      <c r="Q50" s="475"/>
      <c r="R50" s="475"/>
      <c r="S50" s="475"/>
      <c r="T50" s="475"/>
      <c r="V50" s="449">
        <f t="shared" si="3"/>
        <v>12</v>
      </c>
      <c r="W50" s="449" t="b">
        <f t="shared" si="4"/>
        <v>1</v>
      </c>
      <c r="AR50" s="449"/>
    </row>
    <row r="51" spans="1:44" s="451" customFormat="1">
      <c r="A51" s="522"/>
      <c r="B51" s="482"/>
      <c r="C51" s="550" t="s">
        <v>1820</v>
      </c>
      <c r="D51" s="715">
        <v>40</v>
      </c>
      <c r="E51" s="481" t="s">
        <v>627</v>
      </c>
      <c r="F51" s="710">
        <v>83.41</v>
      </c>
      <c r="G51" s="680">
        <f t="shared" si="2"/>
        <v>3336.3999999999996</v>
      </c>
      <c r="H51" s="552"/>
      <c r="I51" s="475"/>
      <c r="J51" s="475">
        <v>10</v>
      </c>
      <c r="K51" s="475"/>
      <c r="L51" s="475"/>
      <c r="M51" s="475">
        <v>10</v>
      </c>
      <c r="N51" s="475"/>
      <c r="O51" s="475"/>
      <c r="P51" s="475">
        <v>10</v>
      </c>
      <c r="Q51" s="475"/>
      <c r="R51" s="475"/>
      <c r="S51" s="475">
        <v>10</v>
      </c>
      <c r="T51" s="475"/>
      <c r="V51" s="449">
        <f t="shared" si="3"/>
        <v>40</v>
      </c>
      <c r="W51" s="449" t="b">
        <f t="shared" si="4"/>
        <v>1</v>
      </c>
      <c r="AR51" s="449" t="e">
        <f>SUM(#REF!)</f>
        <v>#REF!</v>
      </c>
    </row>
    <row r="52" spans="1:44" s="451" customFormat="1">
      <c r="A52" s="522"/>
      <c r="B52" s="482"/>
      <c r="C52" s="550" t="s">
        <v>1819</v>
      </c>
      <c r="D52" s="711">
        <v>8</v>
      </c>
      <c r="E52" s="481" t="s">
        <v>1347</v>
      </c>
      <c r="F52" s="710">
        <v>171.43</v>
      </c>
      <c r="G52" s="680">
        <f t="shared" si="2"/>
        <v>1371.44</v>
      </c>
      <c r="H52" s="552"/>
      <c r="I52" s="475"/>
      <c r="J52" s="475">
        <v>2</v>
      </c>
      <c r="K52" s="475"/>
      <c r="L52" s="475"/>
      <c r="M52" s="475">
        <f>IF(J52="","",J52)</f>
        <v>2</v>
      </c>
      <c r="N52" s="475"/>
      <c r="O52" s="475"/>
      <c r="P52" s="475">
        <f>IF(J52="","",J52)</f>
        <v>2</v>
      </c>
      <c r="Q52" s="475"/>
      <c r="R52" s="475"/>
      <c r="S52" s="475">
        <f>IF(J52="","",J52)</f>
        <v>2</v>
      </c>
      <c r="T52" s="475"/>
      <c r="V52" s="449">
        <f t="shared" si="3"/>
        <v>8</v>
      </c>
      <c r="W52" s="449" t="b">
        <f t="shared" si="4"/>
        <v>1</v>
      </c>
      <c r="AR52" s="449"/>
    </row>
    <row r="53" spans="1:44" s="451" customFormat="1">
      <c r="A53" s="522"/>
      <c r="B53" s="482"/>
      <c r="C53" s="550" t="s">
        <v>1818</v>
      </c>
      <c r="D53" s="711">
        <v>1</v>
      </c>
      <c r="E53" s="481" t="s">
        <v>910</v>
      </c>
      <c r="F53" s="710">
        <v>321.36</v>
      </c>
      <c r="G53" s="680">
        <f t="shared" si="2"/>
        <v>321.36</v>
      </c>
      <c r="H53" s="552"/>
      <c r="I53" s="475"/>
      <c r="J53" s="475">
        <v>1</v>
      </c>
      <c r="K53" s="475"/>
      <c r="L53" s="475"/>
      <c r="M53" s="475"/>
      <c r="N53" s="475"/>
      <c r="O53" s="475"/>
      <c r="P53" s="475"/>
      <c r="Q53" s="475"/>
      <c r="R53" s="475"/>
      <c r="S53" s="475"/>
      <c r="T53" s="475"/>
      <c r="V53" s="449">
        <f t="shared" si="3"/>
        <v>1</v>
      </c>
      <c r="W53" s="449" t="b">
        <f t="shared" si="4"/>
        <v>1</v>
      </c>
      <c r="AR53" s="449"/>
    </row>
    <row r="54" spans="1:44" s="451" customFormat="1">
      <c r="A54" s="522"/>
      <c r="B54" s="482"/>
      <c r="C54" s="550" t="s">
        <v>1817</v>
      </c>
      <c r="D54" s="711">
        <v>2</v>
      </c>
      <c r="E54" s="708" t="s">
        <v>458</v>
      </c>
      <c r="F54" s="710">
        <v>71.5</v>
      </c>
      <c r="G54" s="680">
        <f t="shared" si="2"/>
        <v>143</v>
      </c>
      <c r="H54" s="552"/>
      <c r="I54" s="475"/>
      <c r="J54" s="475"/>
      <c r="K54" s="475"/>
      <c r="L54" s="475"/>
      <c r="M54" s="475">
        <v>1</v>
      </c>
      <c r="N54" s="475"/>
      <c r="O54" s="475"/>
      <c r="P54" s="475" t="str">
        <f>IF(J54="","",J54)</f>
        <v/>
      </c>
      <c r="Q54" s="475"/>
      <c r="R54" s="475"/>
      <c r="S54" s="475">
        <v>1</v>
      </c>
      <c r="T54" s="475"/>
      <c r="V54" s="449">
        <f t="shared" si="3"/>
        <v>2</v>
      </c>
      <c r="W54" s="449" t="b">
        <f t="shared" si="4"/>
        <v>1</v>
      </c>
      <c r="AR54" s="449"/>
    </row>
    <row r="55" spans="1:44" s="451" customFormat="1">
      <c r="A55" s="522"/>
      <c r="B55" s="482"/>
      <c r="C55" s="550" t="s">
        <v>1816</v>
      </c>
      <c r="D55" s="711">
        <v>2</v>
      </c>
      <c r="E55" s="708" t="s">
        <v>1792</v>
      </c>
      <c r="F55" s="710">
        <v>31.52</v>
      </c>
      <c r="G55" s="680">
        <f t="shared" si="2"/>
        <v>63.04</v>
      </c>
      <c r="H55" s="552"/>
      <c r="I55" s="475"/>
      <c r="J55" s="475">
        <v>1</v>
      </c>
      <c r="K55" s="475"/>
      <c r="L55" s="475"/>
      <c r="M55" s="475"/>
      <c r="N55" s="475"/>
      <c r="O55" s="475"/>
      <c r="P55" s="475">
        <f>IF(J55="","",J55)</f>
        <v>1</v>
      </c>
      <c r="Q55" s="475"/>
      <c r="R55" s="475"/>
      <c r="S55" s="475"/>
      <c r="T55" s="475"/>
      <c r="V55" s="449">
        <f t="shared" si="3"/>
        <v>2</v>
      </c>
      <c r="W55" s="449" t="b">
        <f t="shared" si="4"/>
        <v>1</v>
      </c>
      <c r="AR55" s="449"/>
    </row>
    <row r="56" spans="1:44" s="451" customFormat="1">
      <c r="A56" s="522"/>
      <c r="B56" s="482"/>
      <c r="C56" s="550" t="s">
        <v>1815</v>
      </c>
      <c r="D56" s="711">
        <v>12</v>
      </c>
      <c r="E56" s="481" t="s">
        <v>1292</v>
      </c>
      <c r="F56" s="710">
        <v>37.06</v>
      </c>
      <c r="G56" s="729">
        <v>37.06</v>
      </c>
      <c r="H56" s="552"/>
      <c r="I56" s="475"/>
      <c r="J56" s="546">
        <v>12</v>
      </c>
      <c r="K56" s="475"/>
      <c r="L56" s="475"/>
      <c r="M56" s="475"/>
      <c r="N56" s="475"/>
      <c r="O56" s="475"/>
      <c r="P56" s="475"/>
      <c r="Q56" s="475"/>
      <c r="R56" s="475"/>
      <c r="S56" s="475"/>
      <c r="T56" s="475"/>
      <c r="V56" s="449">
        <f t="shared" si="3"/>
        <v>12</v>
      </c>
      <c r="W56" s="449" t="b">
        <f t="shared" si="4"/>
        <v>1</v>
      </c>
      <c r="AR56" s="449"/>
    </row>
    <row r="57" spans="1:44" s="451" customFormat="1" ht="24">
      <c r="A57" s="522"/>
      <c r="B57" s="482"/>
      <c r="C57" s="550" t="s">
        <v>1814</v>
      </c>
      <c r="D57" s="709">
        <v>12</v>
      </c>
      <c r="E57" s="481" t="s">
        <v>1292</v>
      </c>
      <c r="F57" s="705">
        <v>59.28</v>
      </c>
      <c r="G57" s="729">
        <v>59.28</v>
      </c>
      <c r="H57" s="552"/>
      <c r="I57" s="475"/>
      <c r="J57" s="546">
        <v>12</v>
      </c>
      <c r="K57" s="475"/>
      <c r="L57" s="475"/>
      <c r="M57" s="475"/>
      <c r="N57" s="475"/>
      <c r="O57" s="475"/>
      <c r="P57" s="475"/>
      <c r="Q57" s="475"/>
      <c r="R57" s="475"/>
      <c r="S57" s="475"/>
      <c r="T57" s="475"/>
      <c r="V57" s="449">
        <f t="shared" si="3"/>
        <v>12</v>
      </c>
      <c r="W57" s="449" t="b">
        <f t="shared" si="4"/>
        <v>1</v>
      </c>
      <c r="AR57" s="449"/>
    </row>
    <row r="58" spans="1:44" s="451" customFormat="1">
      <c r="A58" s="522"/>
      <c r="B58" s="482"/>
      <c r="C58" s="550" t="s">
        <v>1813</v>
      </c>
      <c r="D58" s="711">
        <v>24</v>
      </c>
      <c r="E58" s="481" t="s">
        <v>1783</v>
      </c>
      <c r="F58" s="710">
        <v>20</v>
      </c>
      <c r="G58" s="729">
        <v>12.04</v>
      </c>
      <c r="H58" s="552"/>
      <c r="I58" s="475"/>
      <c r="J58" s="546">
        <v>8</v>
      </c>
      <c r="K58" s="475"/>
      <c r="L58" s="475"/>
      <c r="M58" s="475"/>
      <c r="N58" s="475"/>
      <c r="O58" s="475"/>
      <c r="P58" s="475">
        <f>IF(J58="","",J58)</f>
        <v>8</v>
      </c>
      <c r="Q58" s="475"/>
      <c r="R58" s="475"/>
      <c r="S58" s="475">
        <f>IF(J58="","",J58)</f>
        <v>8</v>
      </c>
      <c r="T58" s="475"/>
      <c r="V58" s="449">
        <f t="shared" si="3"/>
        <v>24</v>
      </c>
      <c r="W58" s="449" t="b">
        <f t="shared" si="4"/>
        <v>1</v>
      </c>
      <c r="AR58" s="449"/>
    </row>
    <row r="59" spans="1:44" s="451" customFormat="1">
      <c r="A59" s="522"/>
      <c r="B59" s="482"/>
      <c r="C59" s="550" t="s">
        <v>1812</v>
      </c>
      <c r="D59" s="711">
        <v>12</v>
      </c>
      <c r="E59" s="481" t="s">
        <v>627</v>
      </c>
      <c r="F59" s="710">
        <v>7.76</v>
      </c>
      <c r="G59" s="680">
        <f t="shared" ref="G59:G69" si="5">D59*F59</f>
        <v>93.12</v>
      </c>
      <c r="H59" s="499"/>
      <c r="I59" s="546"/>
      <c r="J59" s="546">
        <v>3</v>
      </c>
      <c r="K59" s="554"/>
      <c r="L59" s="553"/>
      <c r="M59" s="475">
        <v>3</v>
      </c>
      <c r="N59" s="475"/>
      <c r="O59" s="475"/>
      <c r="P59" s="475">
        <f>IF(J59="","",J59)</f>
        <v>3</v>
      </c>
      <c r="Q59" s="475"/>
      <c r="R59" s="475"/>
      <c r="S59" s="475"/>
      <c r="T59" s="475">
        <v>3</v>
      </c>
      <c r="V59" s="449">
        <f t="shared" si="3"/>
        <v>12</v>
      </c>
      <c r="W59" s="449" t="b">
        <f t="shared" si="4"/>
        <v>1</v>
      </c>
      <c r="AR59" s="449"/>
    </row>
    <row r="60" spans="1:44" s="451" customFormat="1">
      <c r="A60" s="522"/>
      <c r="B60" s="482"/>
      <c r="C60" s="550" t="s">
        <v>1811</v>
      </c>
      <c r="D60" s="715">
        <v>2</v>
      </c>
      <c r="E60" s="481" t="s">
        <v>627</v>
      </c>
      <c r="F60" s="710">
        <v>20.79</v>
      </c>
      <c r="G60" s="680">
        <f t="shared" si="5"/>
        <v>41.58</v>
      </c>
      <c r="H60" s="499"/>
      <c r="I60" s="546"/>
      <c r="J60" s="554">
        <v>1</v>
      </c>
      <c r="K60" s="554"/>
      <c r="L60" s="553"/>
      <c r="M60" s="475"/>
      <c r="N60" s="475"/>
      <c r="O60" s="475"/>
      <c r="P60" s="475">
        <f>IF(J60="","",J60)</f>
        <v>1</v>
      </c>
      <c r="Q60" s="475"/>
      <c r="R60" s="475"/>
      <c r="S60" s="475"/>
      <c r="T60" s="554"/>
      <c r="V60" s="449">
        <f t="shared" si="3"/>
        <v>2</v>
      </c>
      <c r="W60" s="449" t="b">
        <f t="shared" si="4"/>
        <v>1</v>
      </c>
      <c r="AR60" s="449"/>
    </row>
    <row r="61" spans="1:44" s="451" customFormat="1" ht="24">
      <c r="A61" s="522"/>
      <c r="B61" s="482"/>
      <c r="C61" s="550" t="s">
        <v>1810</v>
      </c>
      <c r="D61" s="711">
        <v>12</v>
      </c>
      <c r="E61" s="481" t="s">
        <v>1049</v>
      </c>
      <c r="F61" s="710">
        <v>200</v>
      </c>
      <c r="G61" s="680">
        <f t="shared" si="5"/>
        <v>2400</v>
      </c>
      <c r="H61" s="552"/>
      <c r="I61" s="475"/>
      <c r="J61" s="475"/>
      <c r="K61" s="475">
        <v>3</v>
      </c>
      <c r="L61" s="475"/>
      <c r="M61" s="475" t="str">
        <f>IF(J61="","",J61)</f>
        <v/>
      </c>
      <c r="N61" s="475">
        <v>3</v>
      </c>
      <c r="O61" s="475"/>
      <c r="P61" s="475" t="str">
        <f>IF(J61="","",J61)</f>
        <v/>
      </c>
      <c r="Q61" s="475">
        <v>3</v>
      </c>
      <c r="R61" s="475"/>
      <c r="S61" s="475" t="str">
        <f>IF(J61="","",J61)</f>
        <v/>
      </c>
      <c r="T61" s="475">
        <v>3</v>
      </c>
      <c r="V61" s="449">
        <f t="shared" si="3"/>
        <v>12</v>
      </c>
      <c r="W61" s="449" t="b">
        <f t="shared" si="4"/>
        <v>1</v>
      </c>
      <c r="AR61" s="449"/>
    </row>
    <row r="62" spans="1:44" s="451" customFormat="1">
      <c r="A62" s="522"/>
      <c r="B62" s="482"/>
      <c r="C62" s="550" t="s">
        <v>1809</v>
      </c>
      <c r="D62" s="711">
        <v>2</v>
      </c>
      <c r="E62" s="481" t="s">
        <v>1783</v>
      </c>
      <c r="F62" s="710">
        <v>34.950000000000003</v>
      </c>
      <c r="G62" s="680">
        <f t="shared" si="5"/>
        <v>69.900000000000006</v>
      </c>
      <c r="H62" s="552"/>
      <c r="I62" s="546"/>
      <c r="J62" s="475">
        <v>2</v>
      </c>
      <c r="K62" s="475"/>
      <c r="L62" s="475"/>
      <c r="M62" s="475"/>
      <c r="N62" s="475"/>
      <c r="O62" s="475"/>
      <c r="P62" s="475"/>
      <c r="Q62" s="475"/>
      <c r="R62" s="475"/>
      <c r="S62" s="475"/>
      <c r="T62" s="475"/>
      <c r="V62" s="449">
        <f t="shared" si="3"/>
        <v>2</v>
      </c>
      <c r="W62" s="449" t="b">
        <f t="shared" si="4"/>
        <v>1</v>
      </c>
      <c r="AR62" s="449" t="e">
        <f>SUM(#REF!)</f>
        <v>#REF!</v>
      </c>
    </row>
    <row r="63" spans="1:44" s="451" customFormat="1">
      <c r="A63" s="522"/>
      <c r="B63" s="482"/>
      <c r="C63" s="550" t="s">
        <v>1808</v>
      </c>
      <c r="D63" s="711">
        <v>8</v>
      </c>
      <c r="E63" s="708" t="s">
        <v>627</v>
      </c>
      <c r="F63" s="710">
        <v>65</v>
      </c>
      <c r="G63" s="680">
        <f t="shared" si="5"/>
        <v>520</v>
      </c>
      <c r="H63" s="552"/>
      <c r="I63" s="475"/>
      <c r="J63" s="475">
        <v>2</v>
      </c>
      <c r="K63" s="475"/>
      <c r="L63" s="475"/>
      <c r="M63" s="475">
        <f t="shared" ref="M63:M69" si="6">IF(J63="","",J63)</f>
        <v>2</v>
      </c>
      <c r="N63" s="475"/>
      <c r="O63" s="475"/>
      <c r="P63" s="475">
        <f t="shared" ref="P63:P69" si="7">IF(J63="","",J63)</f>
        <v>2</v>
      </c>
      <c r="Q63" s="475"/>
      <c r="R63" s="475"/>
      <c r="S63" s="475">
        <f t="shared" ref="S63:S69" si="8">IF(J63="","",J63)</f>
        <v>2</v>
      </c>
      <c r="T63" s="475"/>
      <c r="V63" s="449">
        <f t="shared" si="3"/>
        <v>8</v>
      </c>
      <c r="W63" s="449" t="b">
        <f t="shared" si="4"/>
        <v>1</v>
      </c>
      <c r="AR63" s="449"/>
    </row>
    <row r="64" spans="1:44" s="451" customFormat="1">
      <c r="A64" s="522"/>
      <c r="B64" s="482"/>
      <c r="C64" s="550" t="s">
        <v>1807</v>
      </c>
      <c r="D64" s="728">
        <v>4</v>
      </c>
      <c r="E64" s="481" t="s">
        <v>880</v>
      </c>
      <c r="F64" s="710">
        <v>65</v>
      </c>
      <c r="G64" s="680">
        <f t="shared" si="5"/>
        <v>260</v>
      </c>
      <c r="H64" s="552"/>
      <c r="I64" s="475"/>
      <c r="J64" s="475">
        <v>1</v>
      </c>
      <c r="K64" s="475"/>
      <c r="L64" s="475"/>
      <c r="M64" s="475">
        <f t="shared" si="6"/>
        <v>1</v>
      </c>
      <c r="N64" s="475"/>
      <c r="O64" s="475"/>
      <c r="P64" s="475">
        <f t="shared" si="7"/>
        <v>1</v>
      </c>
      <c r="Q64" s="475"/>
      <c r="R64" s="475"/>
      <c r="S64" s="475">
        <f t="shared" si="8"/>
        <v>1</v>
      </c>
      <c r="T64" s="475"/>
      <c r="V64" s="449">
        <f t="shared" si="3"/>
        <v>4</v>
      </c>
      <c r="W64" s="449" t="b">
        <f t="shared" si="4"/>
        <v>1</v>
      </c>
      <c r="AR64" s="449"/>
    </row>
    <row r="65" spans="1:44" s="451" customFormat="1">
      <c r="A65" s="522"/>
      <c r="B65" s="482"/>
      <c r="C65" s="550" t="s">
        <v>1806</v>
      </c>
      <c r="D65" s="728">
        <v>4</v>
      </c>
      <c r="E65" s="481" t="s">
        <v>880</v>
      </c>
      <c r="F65" s="710">
        <v>106.6</v>
      </c>
      <c r="G65" s="680">
        <f t="shared" si="5"/>
        <v>426.4</v>
      </c>
      <c r="H65" s="552"/>
      <c r="I65" s="475"/>
      <c r="J65" s="475">
        <v>1</v>
      </c>
      <c r="K65" s="475"/>
      <c r="L65" s="475"/>
      <c r="M65" s="475">
        <f t="shared" si="6"/>
        <v>1</v>
      </c>
      <c r="N65" s="475"/>
      <c r="O65" s="475"/>
      <c r="P65" s="475">
        <f t="shared" si="7"/>
        <v>1</v>
      </c>
      <c r="Q65" s="475"/>
      <c r="R65" s="475"/>
      <c r="S65" s="475">
        <f t="shared" si="8"/>
        <v>1</v>
      </c>
      <c r="T65" s="475"/>
      <c r="V65" s="449">
        <f t="shared" si="3"/>
        <v>4</v>
      </c>
      <c r="W65" s="449" t="b">
        <f t="shared" si="4"/>
        <v>1</v>
      </c>
      <c r="AR65" s="449"/>
    </row>
    <row r="66" spans="1:44" s="451" customFormat="1">
      <c r="A66" s="522"/>
      <c r="B66" s="482"/>
      <c r="C66" s="550" t="s">
        <v>1805</v>
      </c>
      <c r="D66" s="711">
        <v>4</v>
      </c>
      <c r="E66" s="481" t="s">
        <v>880</v>
      </c>
      <c r="F66" s="710">
        <v>75</v>
      </c>
      <c r="G66" s="721">
        <f t="shared" si="5"/>
        <v>300</v>
      </c>
      <c r="H66" s="576"/>
      <c r="I66" s="574"/>
      <c r="J66" s="575">
        <v>1</v>
      </c>
      <c r="K66" s="574"/>
      <c r="L66" s="574"/>
      <c r="M66" s="574">
        <f t="shared" si="6"/>
        <v>1</v>
      </c>
      <c r="N66" s="574"/>
      <c r="O66" s="574"/>
      <c r="P66" s="574">
        <f t="shared" si="7"/>
        <v>1</v>
      </c>
      <c r="Q66" s="574"/>
      <c r="R66" s="574"/>
      <c r="S66" s="574">
        <f t="shared" si="8"/>
        <v>1</v>
      </c>
      <c r="T66" s="574"/>
      <c r="V66" s="449">
        <f t="shared" si="3"/>
        <v>4</v>
      </c>
      <c r="W66" s="449" t="b">
        <f t="shared" si="4"/>
        <v>1</v>
      </c>
      <c r="AR66" s="449" t="e">
        <f>SUM(#REF!)</f>
        <v>#REF!</v>
      </c>
    </row>
    <row r="67" spans="1:44" s="451" customFormat="1">
      <c r="A67" s="592"/>
      <c r="B67" s="592"/>
      <c r="C67" s="590" t="s">
        <v>1804</v>
      </c>
      <c r="D67" s="727">
        <v>15000</v>
      </c>
      <c r="E67" s="590" t="s">
        <v>1803</v>
      </c>
      <c r="F67" s="726">
        <v>1</v>
      </c>
      <c r="G67" s="725">
        <f t="shared" si="5"/>
        <v>15000</v>
      </c>
      <c r="H67" s="587"/>
      <c r="I67" s="585"/>
      <c r="J67" s="586"/>
      <c r="K67" s="585"/>
      <c r="L67" s="585">
        <v>7500</v>
      </c>
      <c r="M67" s="585" t="str">
        <f t="shared" si="6"/>
        <v/>
      </c>
      <c r="N67" s="585"/>
      <c r="O67" s="585"/>
      <c r="P67" s="585" t="str">
        <f t="shared" si="7"/>
        <v/>
      </c>
      <c r="Q67" s="585">
        <v>7500</v>
      </c>
      <c r="R67" s="585"/>
      <c r="S67" s="585" t="str">
        <f t="shared" si="8"/>
        <v/>
      </c>
      <c r="T67" s="585"/>
      <c r="V67" s="449">
        <f t="shared" si="3"/>
        <v>15000</v>
      </c>
      <c r="W67" s="449" t="b">
        <f t="shared" si="4"/>
        <v>1</v>
      </c>
      <c r="AR67" s="449"/>
    </row>
    <row r="68" spans="1:44" s="451" customFormat="1">
      <c r="A68" s="482"/>
      <c r="B68" s="482"/>
      <c r="C68" s="481" t="s">
        <v>1802</v>
      </c>
      <c r="D68" s="724">
        <v>4</v>
      </c>
      <c r="E68" s="550" t="s">
        <v>880</v>
      </c>
      <c r="F68" s="723">
        <v>55</v>
      </c>
      <c r="G68" s="722">
        <f t="shared" si="5"/>
        <v>220</v>
      </c>
      <c r="H68" s="581"/>
      <c r="I68" s="579"/>
      <c r="J68" s="580">
        <v>1</v>
      </c>
      <c r="K68" s="579"/>
      <c r="L68" s="579"/>
      <c r="M68" s="497">
        <f t="shared" si="6"/>
        <v>1</v>
      </c>
      <c r="N68" s="497"/>
      <c r="O68" s="497"/>
      <c r="P68" s="497">
        <f t="shared" si="7"/>
        <v>1</v>
      </c>
      <c r="Q68" s="497"/>
      <c r="R68" s="497"/>
      <c r="S68" s="497">
        <f t="shared" si="8"/>
        <v>1</v>
      </c>
      <c r="T68" s="578"/>
      <c r="V68" s="449">
        <f t="shared" si="3"/>
        <v>4</v>
      </c>
      <c r="W68" s="449" t="b">
        <f t="shared" si="4"/>
        <v>1</v>
      </c>
      <c r="AR68" s="449"/>
    </row>
    <row r="69" spans="1:44" s="451" customFormat="1">
      <c r="A69" s="522"/>
      <c r="B69" s="482"/>
      <c r="C69" s="550" t="s">
        <v>1801</v>
      </c>
      <c r="D69" s="711">
        <v>4</v>
      </c>
      <c r="E69" s="481" t="s">
        <v>880</v>
      </c>
      <c r="F69" s="710">
        <v>200</v>
      </c>
      <c r="G69" s="721">
        <f t="shared" si="5"/>
        <v>800</v>
      </c>
      <c r="H69" s="576"/>
      <c r="I69" s="574"/>
      <c r="J69" s="575">
        <v>1</v>
      </c>
      <c r="K69" s="574"/>
      <c r="L69" s="574"/>
      <c r="M69" s="574">
        <f t="shared" si="6"/>
        <v>1</v>
      </c>
      <c r="N69" s="574"/>
      <c r="O69" s="574"/>
      <c r="P69" s="574">
        <f t="shared" si="7"/>
        <v>1</v>
      </c>
      <c r="Q69" s="574"/>
      <c r="R69" s="574"/>
      <c r="S69" s="574">
        <f t="shared" si="8"/>
        <v>1</v>
      </c>
      <c r="T69" s="574"/>
      <c r="V69" s="449">
        <f t="shared" si="3"/>
        <v>4</v>
      </c>
      <c r="W69" s="449" t="b">
        <f t="shared" si="4"/>
        <v>1</v>
      </c>
      <c r="AR69" s="449" t="e">
        <f>SUM(#REF!)</f>
        <v>#REF!</v>
      </c>
    </row>
    <row r="70" spans="1:44" s="451" customFormat="1">
      <c r="A70" s="490" t="s">
        <v>1800</v>
      </c>
      <c r="B70" s="490"/>
      <c r="C70" s="484"/>
      <c r="D70" s="693"/>
      <c r="E70" s="692"/>
      <c r="F70" s="691"/>
      <c r="G70" s="691">
        <f>Table131_2341728910[[#This Row],[SIZE]]*Table131_2341728910[[#This Row],[Unit Price]]</f>
        <v>0</v>
      </c>
      <c r="H70" s="486"/>
      <c r="I70" s="485"/>
      <c r="J70" s="484"/>
      <c r="K70" s="484"/>
      <c r="L70" s="484"/>
      <c r="M70" s="484"/>
      <c r="N70" s="484"/>
      <c r="O70" s="484"/>
      <c r="P70" s="484"/>
      <c r="Q70" s="484"/>
      <c r="R70" s="484"/>
      <c r="S70" s="484"/>
      <c r="T70" s="483"/>
      <c r="V70" s="449">
        <f t="shared" si="3"/>
        <v>0</v>
      </c>
      <c r="W70" s="449" t="b">
        <f t="shared" si="4"/>
        <v>1</v>
      </c>
      <c r="X70" s="501"/>
    </row>
    <row r="71" spans="1:44" s="451" customFormat="1">
      <c r="A71" s="522"/>
      <c r="B71" s="482"/>
      <c r="C71" s="550" t="s">
        <v>1799</v>
      </c>
      <c r="D71" s="715">
        <v>3</v>
      </c>
      <c r="E71" s="714" t="s">
        <v>501</v>
      </c>
      <c r="F71" s="680">
        <v>2000</v>
      </c>
      <c r="G71" s="680">
        <f t="shared" ref="G71:G76" si="9">D71*F71</f>
        <v>6000</v>
      </c>
      <c r="H71" s="552"/>
      <c r="I71" s="475"/>
      <c r="J71" s="475">
        <v>3</v>
      </c>
      <c r="K71" s="475"/>
      <c r="L71" s="475"/>
      <c r="M71" s="475"/>
      <c r="N71" s="475"/>
      <c r="O71" s="475"/>
      <c r="P71" s="475"/>
      <c r="Q71" s="475"/>
      <c r="R71" s="475"/>
      <c r="S71" s="475"/>
      <c r="T71" s="475"/>
      <c r="V71" s="449">
        <f t="shared" si="3"/>
        <v>3</v>
      </c>
      <c r="W71" s="449" t="b">
        <f t="shared" si="4"/>
        <v>1</v>
      </c>
    </row>
    <row r="72" spans="1:44" s="451" customFormat="1">
      <c r="A72" s="522"/>
      <c r="B72" s="482"/>
      <c r="C72" s="567" t="s">
        <v>1798</v>
      </c>
      <c r="D72" s="718">
        <v>2</v>
      </c>
      <c r="E72" s="717" t="s">
        <v>1797</v>
      </c>
      <c r="F72" s="716">
        <v>5000</v>
      </c>
      <c r="G72" s="680">
        <f t="shared" si="9"/>
        <v>10000</v>
      </c>
      <c r="H72" s="563"/>
      <c r="I72" s="562"/>
      <c r="J72" s="562">
        <v>1</v>
      </c>
      <c r="K72" s="503"/>
      <c r="L72" s="503"/>
      <c r="M72" s="503"/>
      <c r="N72" s="503"/>
      <c r="O72" s="503">
        <v>1</v>
      </c>
      <c r="P72" s="503"/>
      <c r="Q72" s="503"/>
      <c r="R72" s="503"/>
      <c r="S72" s="503"/>
      <c r="T72" s="561"/>
      <c r="V72" s="449">
        <f t="shared" si="3"/>
        <v>2</v>
      </c>
      <c r="W72" s="449" t="b">
        <f t="shared" si="4"/>
        <v>1</v>
      </c>
    </row>
    <row r="73" spans="1:44" s="451" customFormat="1">
      <c r="A73" s="522"/>
      <c r="B73" s="482"/>
      <c r="C73" s="567" t="s">
        <v>1796</v>
      </c>
      <c r="D73" s="718">
        <v>2</v>
      </c>
      <c r="E73" s="717" t="s">
        <v>501</v>
      </c>
      <c r="F73" s="716">
        <v>7500</v>
      </c>
      <c r="G73" s="680">
        <f t="shared" si="9"/>
        <v>15000</v>
      </c>
      <c r="H73" s="563"/>
      <c r="I73" s="562"/>
      <c r="J73" s="562">
        <v>2</v>
      </c>
      <c r="K73" s="503"/>
      <c r="L73" s="503"/>
      <c r="M73" s="503"/>
      <c r="N73" s="503"/>
      <c r="O73" s="503"/>
      <c r="P73" s="503"/>
      <c r="Q73" s="503"/>
      <c r="R73" s="503"/>
      <c r="S73" s="503"/>
      <c r="T73" s="561"/>
      <c r="V73" s="449">
        <f t="shared" si="3"/>
        <v>2</v>
      </c>
      <c r="W73" s="449" t="b">
        <f t="shared" si="4"/>
        <v>1</v>
      </c>
    </row>
    <row r="74" spans="1:44" s="451" customFormat="1">
      <c r="A74" s="522"/>
      <c r="B74" s="482"/>
      <c r="C74" s="567" t="s">
        <v>587</v>
      </c>
      <c r="D74" s="718">
        <v>1</v>
      </c>
      <c r="E74" s="717" t="s">
        <v>501</v>
      </c>
      <c r="F74" s="716">
        <v>7500</v>
      </c>
      <c r="G74" s="680">
        <f t="shared" si="9"/>
        <v>7500</v>
      </c>
      <c r="H74" s="563"/>
      <c r="I74" s="562"/>
      <c r="J74" s="562">
        <v>1</v>
      </c>
      <c r="K74" s="503"/>
      <c r="L74" s="503"/>
      <c r="M74" s="503"/>
      <c r="N74" s="503"/>
      <c r="O74" s="503"/>
      <c r="P74" s="503"/>
      <c r="Q74" s="503"/>
      <c r="R74" s="503"/>
      <c r="S74" s="503"/>
      <c r="T74" s="561"/>
      <c r="V74" s="449">
        <f t="shared" si="3"/>
        <v>1</v>
      </c>
      <c r="W74" s="449" t="b">
        <f t="shared" si="4"/>
        <v>1</v>
      </c>
    </row>
    <row r="75" spans="1:44" s="451" customFormat="1">
      <c r="A75" s="522"/>
      <c r="B75" s="482"/>
      <c r="C75" s="573" t="s">
        <v>600</v>
      </c>
      <c r="D75" s="720">
        <v>6</v>
      </c>
      <c r="E75" s="703" t="s">
        <v>501</v>
      </c>
      <c r="F75" s="719">
        <v>10000</v>
      </c>
      <c r="G75" s="680">
        <f t="shared" si="9"/>
        <v>60000</v>
      </c>
      <c r="H75" s="570"/>
      <c r="I75" s="503"/>
      <c r="J75" s="569">
        <v>1</v>
      </c>
      <c r="K75" s="569"/>
      <c r="L75" s="503">
        <v>1</v>
      </c>
      <c r="M75" s="503"/>
      <c r="N75" s="503">
        <v>1</v>
      </c>
      <c r="O75" s="503"/>
      <c r="P75" s="503">
        <v>1</v>
      </c>
      <c r="Q75" s="503"/>
      <c r="R75" s="503">
        <v>1</v>
      </c>
      <c r="S75" s="503"/>
      <c r="T75" s="568">
        <v>1</v>
      </c>
      <c r="U75" s="425"/>
      <c r="V75" s="449">
        <f t="shared" si="3"/>
        <v>6</v>
      </c>
      <c r="W75" s="449" t="b">
        <f t="shared" si="4"/>
        <v>1</v>
      </c>
    </row>
    <row r="76" spans="1:44" s="451" customFormat="1">
      <c r="A76" s="522"/>
      <c r="B76" s="482"/>
      <c r="C76" s="567" t="s">
        <v>1795</v>
      </c>
      <c r="D76" s="718">
        <v>1</v>
      </c>
      <c r="E76" s="717" t="s">
        <v>627</v>
      </c>
      <c r="F76" s="716">
        <v>4000</v>
      </c>
      <c r="G76" s="680">
        <f t="shared" si="9"/>
        <v>4000</v>
      </c>
      <c r="H76" s="563"/>
      <c r="I76" s="562"/>
      <c r="J76" s="562">
        <v>1</v>
      </c>
      <c r="K76" s="503"/>
      <c r="L76" s="503"/>
      <c r="M76" s="503"/>
      <c r="N76" s="503"/>
      <c r="O76" s="503"/>
      <c r="P76" s="503"/>
      <c r="Q76" s="503"/>
      <c r="R76" s="503"/>
      <c r="S76" s="503"/>
      <c r="T76" s="561"/>
      <c r="V76" s="449">
        <f t="shared" si="3"/>
        <v>1</v>
      </c>
      <c r="W76" s="449" t="b">
        <f t="shared" si="4"/>
        <v>1</v>
      </c>
    </row>
    <row r="77" spans="1:44" s="431" customFormat="1">
      <c r="A77" s="490" t="s">
        <v>1794</v>
      </c>
      <c r="B77" s="490"/>
      <c r="C77" s="484"/>
      <c r="D77" s="693"/>
      <c r="E77" s="692"/>
      <c r="F77" s="691"/>
      <c r="G77" s="691">
        <f>Table131_2341728910[[#This Row],[SIZE]]*Table131_2341728910[[#This Row],[Unit Price]]</f>
        <v>0</v>
      </c>
      <c r="H77" s="486"/>
      <c r="I77" s="485"/>
      <c r="J77" s="484"/>
      <c r="K77" s="484"/>
      <c r="L77" s="484"/>
      <c r="M77" s="484"/>
      <c r="N77" s="484"/>
      <c r="O77" s="484"/>
      <c r="P77" s="484"/>
      <c r="Q77" s="484"/>
      <c r="R77" s="484"/>
      <c r="S77" s="484"/>
      <c r="T77" s="483"/>
      <c r="V77" s="449">
        <f t="shared" si="3"/>
        <v>0</v>
      </c>
      <c r="W77" s="449" t="b">
        <f t="shared" si="4"/>
        <v>1</v>
      </c>
      <c r="X77" s="529"/>
    </row>
    <row r="78" spans="1:44" s="451" customFormat="1">
      <c r="A78" s="544"/>
      <c r="B78" s="482"/>
      <c r="C78" s="560" t="s">
        <v>1793</v>
      </c>
      <c r="D78" s="715">
        <v>24</v>
      </c>
      <c r="E78" s="714" t="s">
        <v>1792</v>
      </c>
      <c r="F78" s="680">
        <v>43.58</v>
      </c>
      <c r="G78" s="680">
        <f>D78*F78</f>
        <v>1045.92</v>
      </c>
      <c r="H78" s="552"/>
      <c r="I78" s="475">
        <v>2</v>
      </c>
      <c r="J78" s="475">
        <v>2</v>
      </c>
      <c r="K78" s="475">
        <v>2</v>
      </c>
      <c r="L78" s="475">
        <v>2</v>
      </c>
      <c r="M78" s="475">
        <f>IF(J78="","",J78)</f>
        <v>2</v>
      </c>
      <c r="N78" s="475">
        <v>2</v>
      </c>
      <c r="O78" s="475">
        <v>2</v>
      </c>
      <c r="P78" s="475">
        <f>IF(J78="","",J78)</f>
        <v>2</v>
      </c>
      <c r="Q78" s="475">
        <v>2</v>
      </c>
      <c r="R78" s="475">
        <v>2</v>
      </c>
      <c r="S78" s="475">
        <f>IF(J78="","",J78)</f>
        <v>2</v>
      </c>
      <c r="T78" s="475">
        <v>2</v>
      </c>
      <c r="V78" s="449">
        <f t="shared" si="3"/>
        <v>24</v>
      </c>
      <c r="W78" s="449" t="b">
        <f t="shared" si="4"/>
        <v>1</v>
      </c>
      <c r="X78" s="501"/>
    </row>
    <row r="79" spans="1:44" s="431" customFormat="1">
      <c r="A79" s="482"/>
      <c r="B79" s="482"/>
      <c r="C79" s="481" t="s">
        <v>1791</v>
      </c>
      <c r="D79" s="713">
        <v>1200</v>
      </c>
      <c r="E79" s="689" t="s">
        <v>44</v>
      </c>
      <c r="F79" s="712">
        <v>1.55</v>
      </c>
      <c r="G79" s="680">
        <f>D79*F79</f>
        <v>1860</v>
      </c>
      <c r="H79" s="555"/>
      <c r="I79" s="497"/>
      <c r="J79" s="497">
        <v>300</v>
      </c>
      <c r="K79" s="497"/>
      <c r="L79" s="497"/>
      <c r="M79" s="475">
        <f>IF(J79="","",J79)</f>
        <v>300</v>
      </c>
      <c r="N79" s="475"/>
      <c r="O79" s="475"/>
      <c r="P79" s="475">
        <f>IF(J79="","",J79)</f>
        <v>300</v>
      </c>
      <c r="Q79" s="475"/>
      <c r="R79" s="475"/>
      <c r="S79" s="475">
        <f>IF(J79="","",J79)</f>
        <v>300</v>
      </c>
      <c r="T79" s="497"/>
      <c r="V79" s="449">
        <f t="shared" si="3"/>
        <v>1200</v>
      </c>
      <c r="W79" s="449" t="b">
        <f t="shared" si="4"/>
        <v>1</v>
      </c>
      <c r="X79" s="529"/>
    </row>
    <row r="80" spans="1:44" s="431" customFormat="1">
      <c r="A80" s="490" t="s">
        <v>1790</v>
      </c>
      <c r="B80" s="490"/>
      <c r="C80" s="484"/>
      <c r="D80" s="693"/>
      <c r="E80" s="692"/>
      <c r="F80" s="691"/>
      <c r="G80" s="691">
        <f>Table131_2341728910[[#This Row],[SIZE]]*Table131_2341728910[[#This Row],[Unit Price]]</f>
        <v>0</v>
      </c>
      <c r="H80" s="486"/>
      <c r="I80" s="485"/>
      <c r="J80" s="484"/>
      <c r="K80" s="484"/>
      <c r="L80" s="484"/>
      <c r="M80" s="484"/>
      <c r="N80" s="484"/>
      <c r="O80" s="484"/>
      <c r="P80" s="484"/>
      <c r="Q80" s="484"/>
      <c r="R80" s="484"/>
      <c r="S80" s="484"/>
      <c r="T80" s="483"/>
      <c r="V80" s="449">
        <f t="shared" si="3"/>
        <v>0</v>
      </c>
      <c r="W80" s="449" t="b">
        <f t="shared" si="4"/>
        <v>1</v>
      </c>
      <c r="X80" s="529"/>
    </row>
    <row r="81" spans="1:44" s="451" customFormat="1">
      <c r="A81" s="522"/>
      <c r="B81" s="482"/>
      <c r="C81" s="550" t="s">
        <v>1789</v>
      </c>
      <c r="D81" s="711">
        <v>1</v>
      </c>
      <c r="E81" s="481" t="s">
        <v>501</v>
      </c>
      <c r="F81" s="710">
        <v>1200</v>
      </c>
      <c r="G81" s="680">
        <f t="shared" ref="G81:G86" si="10">D81*F81</f>
        <v>1200</v>
      </c>
      <c r="H81" s="499"/>
      <c r="I81" s="546"/>
      <c r="J81" s="554"/>
      <c r="K81" s="554">
        <v>1</v>
      </c>
      <c r="L81" s="553"/>
      <c r="M81" s="475" t="str">
        <f>IF(J81="","",J81)</f>
        <v/>
      </c>
      <c r="N81" s="475"/>
      <c r="O81" s="475"/>
      <c r="P81" s="475"/>
      <c r="Q81" s="475"/>
      <c r="R81" s="475"/>
      <c r="S81" s="475" t="str">
        <f>IF(J81="","",J81)</f>
        <v/>
      </c>
      <c r="T81" s="475"/>
      <c r="V81" s="449">
        <f t="shared" si="3"/>
        <v>1</v>
      </c>
      <c r="W81" s="449" t="b">
        <f t="shared" si="4"/>
        <v>1</v>
      </c>
      <c r="X81" s="431"/>
      <c r="Y81" s="431"/>
      <c r="Z81" s="431"/>
      <c r="AA81" s="431"/>
      <c r="AB81" s="431"/>
      <c r="AC81" s="431"/>
      <c r="AD81" s="431"/>
      <c r="AE81" s="431"/>
      <c r="AF81" s="431"/>
      <c r="AG81" s="431"/>
      <c r="AH81" s="431"/>
      <c r="AI81" s="431"/>
      <c r="AJ81" s="431"/>
      <c r="AK81" s="431"/>
      <c r="AL81" s="431"/>
      <c r="AM81" s="431"/>
      <c r="AN81" s="431"/>
      <c r="AO81" s="431"/>
      <c r="AR81" s="449"/>
    </row>
    <row r="82" spans="1:44" s="431" customFormat="1">
      <c r="A82" s="522"/>
      <c r="B82" s="482"/>
      <c r="C82" s="550" t="s">
        <v>1788</v>
      </c>
      <c r="D82" s="711">
        <v>2</v>
      </c>
      <c r="E82" s="708" t="s">
        <v>501</v>
      </c>
      <c r="F82" s="710">
        <v>2500</v>
      </c>
      <c r="G82" s="680">
        <f t="shared" si="10"/>
        <v>5000</v>
      </c>
      <c r="H82" s="552"/>
      <c r="I82" s="475"/>
      <c r="J82" s="475"/>
      <c r="K82" s="475"/>
      <c r="L82" s="475"/>
      <c r="M82" s="475">
        <v>1</v>
      </c>
      <c r="N82" s="475"/>
      <c r="O82" s="475"/>
      <c r="P82" s="475" t="str">
        <f>IF(J82="","",J82)</f>
        <v/>
      </c>
      <c r="Q82" s="475"/>
      <c r="R82" s="475"/>
      <c r="S82" s="475">
        <v>1</v>
      </c>
      <c r="T82" s="475"/>
      <c r="V82" s="449">
        <f t="shared" si="3"/>
        <v>2</v>
      </c>
      <c r="W82" s="449" t="b">
        <f t="shared" si="4"/>
        <v>1</v>
      </c>
    </row>
    <row r="83" spans="1:44" s="431" customFormat="1">
      <c r="A83" s="522"/>
      <c r="B83" s="482"/>
      <c r="C83" s="550" t="s">
        <v>1787</v>
      </c>
      <c r="D83" s="711">
        <v>2</v>
      </c>
      <c r="E83" s="708" t="s">
        <v>501</v>
      </c>
      <c r="F83" s="710">
        <v>2500</v>
      </c>
      <c r="G83" s="680">
        <f t="shared" si="10"/>
        <v>5000</v>
      </c>
      <c r="H83" s="552"/>
      <c r="I83" s="475"/>
      <c r="J83" s="475"/>
      <c r="K83" s="475"/>
      <c r="L83" s="475"/>
      <c r="M83" s="475">
        <v>1</v>
      </c>
      <c r="N83" s="475"/>
      <c r="O83" s="475"/>
      <c r="P83" s="475"/>
      <c r="Q83" s="475"/>
      <c r="R83" s="475"/>
      <c r="S83" s="475">
        <v>1</v>
      </c>
      <c r="T83" s="475"/>
      <c r="V83" s="449">
        <f t="shared" si="3"/>
        <v>2</v>
      </c>
      <c r="W83" s="449" t="b">
        <f t="shared" si="4"/>
        <v>1</v>
      </c>
    </row>
    <row r="84" spans="1:44" s="451" customFormat="1">
      <c r="A84" s="522"/>
      <c r="B84" s="482"/>
      <c r="C84" s="550" t="s">
        <v>1786</v>
      </c>
      <c r="D84" s="711">
        <v>1</v>
      </c>
      <c r="E84" s="481" t="s">
        <v>44</v>
      </c>
      <c r="F84" s="710">
        <v>400</v>
      </c>
      <c r="G84" s="680">
        <f t="shared" si="10"/>
        <v>400</v>
      </c>
      <c r="H84" s="551"/>
      <c r="I84" s="546"/>
      <c r="J84" s="545">
        <v>1</v>
      </c>
      <c r="K84" s="545"/>
      <c r="L84" s="545"/>
      <c r="M84" s="475">
        <v>1</v>
      </c>
      <c r="N84" s="475"/>
      <c r="O84" s="475"/>
      <c r="P84" s="475">
        <v>1</v>
      </c>
      <c r="Q84" s="475"/>
      <c r="R84" s="475"/>
      <c r="S84" s="475"/>
      <c r="T84" s="523">
        <v>1</v>
      </c>
      <c r="V84" s="449">
        <f t="shared" si="3"/>
        <v>4</v>
      </c>
      <c r="W84" s="449" t="b">
        <f t="shared" si="4"/>
        <v>0</v>
      </c>
      <c r="X84" s="431"/>
      <c r="Y84" s="431"/>
      <c r="Z84" s="431"/>
      <c r="AA84" s="431"/>
      <c r="AB84" s="431"/>
      <c r="AC84" s="431"/>
      <c r="AD84" s="431"/>
      <c r="AE84" s="431"/>
      <c r="AF84" s="431"/>
      <c r="AG84" s="431"/>
      <c r="AH84" s="431"/>
      <c r="AI84" s="431"/>
      <c r="AJ84" s="431"/>
      <c r="AK84" s="431"/>
      <c r="AL84" s="431"/>
      <c r="AM84" s="431"/>
      <c r="AN84" s="431"/>
      <c r="AO84" s="431"/>
      <c r="AR84" s="449"/>
    </row>
    <row r="85" spans="1:44" s="451" customFormat="1">
      <c r="A85" s="522"/>
      <c r="B85" s="482"/>
      <c r="C85" s="550" t="s">
        <v>1785</v>
      </c>
      <c r="D85" s="711">
        <v>10</v>
      </c>
      <c r="E85" s="481" t="s">
        <v>501</v>
      </c>
      <c r="F85" s="710">
        <v>600</v>
      </c>
      <c r="G85" s="680">
        <f t="shared" si="10"/>
        <v>6000</v>
      </c>
      <c r="H85" s="551"/>
      <c r="I85" s="546"/>
      <c r="J85" s="545">
        <v>5</v>
      </c>
      <c r="K85" s="545"/>
      <c r="L85" s="545"/>
      <c r="M85" s="475"/>
      <c r="N85" s="475"/>
      <c r="O85" s="475">
        <v>5</v>
      </c>
      <c r="P85" s="475"/>
      <c r="Q85" s="475"/>
      <c r="R85" s="475"/>
      <c r="S85" s="475"/>
      <c r="T85" s="523"/>
      <c r="V85" s="449">
        <f t="shared" si="3"/>
        <v>10</v>
      </c>
      <c r="W85" s="449" t="b">
        <f t="shared" si="4"/>
        <v>1</v>
      </c>
      <c r="X85" s="431"/>
      <c r="Y85" s="431"/>
      <c r="Z85" s="431"/>
      <c r="AA85" s="431"/>
      <c r="AB85" s="431"/>
      <c r="AC85" s="431"/>
      <c r="AD85" s="431"/>
      <c r="AE85" s="431"/>
      <c r="AF85" s="431"/>
      <c r="AG85" s="431"/>
      <c r="AH85" s="431"/>
      <c r="AI85" s="431"/>
      <c r="AJ85" s="431"/>
      <c r="AK85" s="431"/>
      <c r="AL85" s="431"/>
      <c r="AM85" s="431"/>
      <c r="AN85" s="431"/>
      <c r="AO85" s="431"/>
      <c r="AR85" s="449"/>
    </row>
    <row r="86" spans="1:44" s="451" customFormat="1">
      <c r="A86" s="522"/>
      <c r="B86" s="482"/>
      <c r="C86" s="550" t="s">
        <v>1784</v>
      </c>
      <c r="D86" s="711">
        <v>2</v>
      </c>
      <c r="E86" s="481" t="s">
        <v>1783</v>
      </c>
      <c r="F86" s="710">
        <v>150</v>
      </c>
      <c r="G86" s="680">
        <f t="shared" si="10"/>
        <v>300</v>
      </c>
      <c r="H86" s="547"/>
      <c r="I86" s="546"/>
      <c r="J86" s="545">
        <v>1</v>
      </c>
      <c r="K86" s="545"/>
      <c r="L86" s="545"/>
      <c r="M86" s="475"/>
      <c r="N86" s="475"/>
      <c r="O86" s="475"/>
      <c r="P86" s="475">
        <f>IF(J86="","",J86)</f>
        <v>1</v>
      </c>
      <c r="Q86" s="475"/>
      <c r="R86" s="475"/>
      <c r="S86" s="475"/>
      <c r="T86" s="523"/>
      <c r="V86" s="449">
        <f t="shared" si="3"/>
        <v>2</v>
      </c>
      <c r="W86" s="449" t="b">
        <f t="shared" si="4"/>
        <v>1</v>
      </c>
      <c r="X86" s="431"/>
      <c r="Y86" s="431"/>
      <c r="Z86" s="431"/>
      <c r="AA86" s="431"/>
      <c r="AB86" s="431"/>
      <c r="AC86" s="431"/>
      <c r="AD86" s="431"/>
      <c r="AE86" s="431"/>
      <c r="AF86" s="431"/>
      <c r="AG86" s="431"/>
      <c r="AH86" s="431"/>
      <c r="AI86" s="431"/>
      <c r="AJ86" s="431"/>
      <c r="AK86" s="431"/>
      <c r="AL86" s="431"/>
      <c r="AM86" s="431"/>
      <c r="AN86" s="431"/>
      <c r="AO86" s="431"/>
      <c r="AR86" s="449" t="e">
        <f>SUM(#REF!)</f>
        <v>#REF!</v>
      </c>
    </row>
    <row r="87" spans="1:44" s="431" customFormat="1">
      <c r="A87" s="490" t="s">
        <v>1782</v>
      </c>
      <c r="B87" s="490"/>
      <c r="C87" s="484"/>
      <c r="D87" s="693"/>
      <c r="E87" s="692"/>
      <c r="F87" s="691"/>
      <c r="G87" s="691">
        <f>Table131_2341728910[[#This Row],[SIZE]]*Table131_2341728910[[#This Row],[Unit Price]]</f>
        <v>0</v>
      </c>
      <c r="H87" s="486"/>
      <c r="I87" s="485"/>
      <c r="J87" s="484"/>
      <c r="K87" s="484"/>
      <c r="L87" s="484"/>
      <c r="M87" s="484"/>
      <c r="N87" s="484"/>
      <c r="O87" s="484"/>
      <c r="P87" s="484"/>
      <c r="Q87" s="484"/>
      <c r="R87" s="484"/>
      <c r="S87" s="484"/>
      <c r="T87" s="483"/>
      <c r="V87" s="449">
        <f t="shared" si="3"/>
        <v>0</v>
      </c>
      <c r="W87" s="449" t="b">
        <f t="shared" si="4"/>
        <v>1</v>
      </c>
      <c r="X87" s="529"/>
    </row>
    <row r="88" spans="1:44" s="431" customFormat="1">
      <c r="A88" s="544"/>
      <c r="B88" s="482"/>
      <c r="C88" s="543" t="s">
        <v>1781</v>
      </c>
      <c r="D88" s="709">
        <v>2</v>
      </c>
      <c r="E88" s="708" t="s">
        <v>501</v>
      </c>
      <c r="F88" s="705">
        <v>150</v>
      </c>
      <c r="G88" s="701">
        <f>D88*F88</f>
        <v>300</v>
      </c>
      <c r="H88" s="531"/>
      <c r="I88" s="530"/>
      <c r="J88" s="503">
        <v>1</v>
      </c>
      <c r="K88" s="503"/>
      <c r="L88" s="503"/>
      <c r="M88" s="503"/>
      <c r="N88" s="503"/>
      <c r="O88" s="503"/>
      <c r="P88" s="503">
        <f>IF(J88="","",J88)</f>
        <v>1</v>
      </c>
      <c r="Q88" s="503"/>
      <c r="R88" s="503"/>
      <c r="S88" s="503"/>
      <c r="T88" s="503"/>
      <c r="V88" s="449">
        <f t="shared" si="3"/>
        <v>2</v>
      </c>
      <c r="W88" s="449" t="b">
        <f t="shared" si="4"/>
        <v>1</v>
      </c>
    </row>
    <row r="89" spans="1:44" s="431" customFormat="1">
      <c r="A89" s="482"/>
      <c r="B89" s="482"/>
      <c r="C89" s="540" t="s">
        <v>1780</v>
      </c>
      <c r="D89" s="707">
        <v>2</v>
      </c>
      <c r="E89" s="706" t="s">
        <v>576</v>
      </c>
      <c r="F89" s="705">
        <v>250</v>
      </c>
      <c r="G89" s="701">
        <f>D89*F89</f>
        <v>500</v>
      </c>
      <c r="H89" s="531"/>
      <c r="I89" s="530">
        <v>1</v>
      </c>
      <c r="J89" s="503"/>
      <c r="K89" s="503"/>
      <c r="L89" s="503"/>
      <c r="M89" s="503" t="str">
        <f>IF(J89="","",J89)</f>
        <v/>
      </c>
      <c r="N89" s="503"/>
      <c r="O89" s="503">
        <v>1</v>
      </c>
      <c r="P89" s="503" t="str">
        <f>IF(J89="","",J89)</f>
        <v/>
      </c>
      <c r="Q89" s="503"/>
      <c r="R89" s="503"/>
      <c r="S89" s="503" t="str">
        <f>IF(J89="","",J89)</f>
        <v/>
      </c>
      <c r="T89" s="503"/>
      <c r="V89" s="449"/>
      <c r="W89" s="449"/>
    </row>
    <row r="90" spans="1:44" s="431" customFormat="1">
      <c r="A90" s="522"/>
      <c r="B90" s="482"/>
      <c r="C90" s="536" t="s">
        <v>1779</v>
      </c>
      <c r="D90" s="704">
        <v>6</v>
      </c>
      <c r="E90" s="703" t="s">
        <v>44</v>
      </c>
      <c r="F90" s="702">
        <v>500</v>
      </c>
      <c r="G90" s="701">
        <f>D90*F90</f>
        <v>3000</v>
      </c>
      <c r="H90" s="531"/>
      <c r="I90" s="530"/>
      <c r="J90" s="503">
        <v>3</v>
      </c>
      <c r="K90" s="503"/>
      <c r="L90" s="503"/>
      <c r="M90" s="503"/>
      <c r="N90" s="503"/>
      <c r="O90" s="503"/>
      <c r="P90" s="503">
        <v>3</v>
      </c>
      <c r="Q90" s="503"/>
      <c r="R90" s="503"/>
      <c r="S90" s="503"/>
      <c r="T90" s="503"/>
      <c r="V90" s="449">
        <f t="shared" ref="V90:V97" si="11">SUM(I90:T90)</f>
        <v>6</v>
      </c>
      <c r="W90" s="449" t="b">
        <f t="shared" ref="W90:W97" si="12">V90=D90</f>
        <v>1</v>
      </c>
    </row>
    <row r="91" spans="1:44" s="431" customFormat="1">
      <c r="A91" s="490" t="s">
        <v>1778</v>
      </c>
      <c r="B91" s="490"/>
      <c r="C91" s="484"/>
      <c r="D91" s="693"/>
      <c r="E91" s="692"/>
      <c r="F91" s="691"/>
      <c r="G91" s="691">
        <f>Table131_2341728910[[#This Row],[SIZE]]*Table131_2341728910[[#This Row],[Unit Price]]</f>
        <v>0</v>
      </c>
      <c r="H91" s="486"/>
      <c r="I91" s="485"/>
      <c r="J91" s="484"/>
      <c r="K91" s="484"/>
      <c r="L91" s="484"/>
      <c r="M91" s="484"/>
      <c r="N91" s="484"/>
      <c r="O91" s="484"/>
      <c r="P91" s="484"/>
      <c r="Q91" s="484"/>
      <c r="R91" s="484"/>
      <c r="S91" s="484"/>
      <c r="T91" s="483"/>
      <c r="V91" s="449">
        <f t="shared" si="11"/>
        <v>0</v>
      </c>
      <c r="W91" s="449" t="b">
        <f t="shared" si="12"/>
        <v>1</v>
      </c>
      <c r="X91" s="529"/>
    </row>
    <row r="92" spans="1:44" s="431" customFormat="1">
      <c r="A92" s="482"/>
      <c r="B92" s="482"/>
      <c r="C92" s="481" t="s">
        <v>1504</v>
      </c>
      <c r="D92" s="700">
        <v>1</v>
      </c>
      <c r="E92" s="527" t="s">
        <v>501</v>
      </c>
      <c r="F92" s="699">
        <v>3000</v>
      </c>
      <c r="G92" s="680">
        <f>D92*F92</f>
        <v>3000</v>
      </c>
      <c r="H92" s="525"/>
      <c r="I92" s="524"/>
      <c r="J92" s="524"/>
      <c r="K92" s="524">
        <v>1</v>
      </c>
      <c r="L92" s="524"/>
      <c r="M92" s="475" t="str">
        <f>IF(J92="","",J92)</f>
        <v/>
      </c>
      <c r="N92" s="475"/>
      <c r="O92" s="475"/>
      <c r="P92" s="475" t="str">
        <f>IF(J92="","",J92)</f>
        <v/>
      </c>
      <c r="Q92" s="475"/>
      <c r="R92" s="475"/>
      <c r="S92" s="475" t="str">
        <f>IF(J92="","",J92)</f>
        <v/>
      </c>
      <c r="T92" s="523"/>
      <c r="V92" s="449">
        <f t="shared" si="11"/>
        <v>1</v>
      </c>
      <c r="W92" s="449" t="b">
        <f t="shared" si="12"/>
        <v>1</v>
      </c>
      <c r="X92" s="501"/>
      <c r="Y92" s="451"/>
      <c r="Z92" s="451"/>
      <c r="AA92" s="451"/>
      <c r="AB92" s="451"/>
      <c r="AC92" s="451"/>
      <c r="AD92" s="451"/>
      <c r="AE92" s="451"/>
      <c r="AF92" s="451"/>
      <c r="AG92" s="451"/>
      <c r="AH92" s="451"/>
      <c r="AI92" s="451"/>
      <c r="AJ92" s="451"/>
      <c r="AK92" s="451"/>
      <c r="AL92" s="451"/>
      <c r="AM92" s="451"/>
      <c r="AN92" s="451"/>
      <c r="AO92" s="451"/>
    </row>
    <row r="93" spans="1:44" s="431" customFormat="1">
      <c r="A93" s="490" t="s">
        <v>1777</v>
      </c>
      <c r="B93" s="490"/>
      <c r="C93" s="484"/>
      <c r="D93" s="693"/>
      <c r="E93" s="692"/>
      <c r="F93" s="691"/>
      <c r="G93" s="691"/>
      <c r="H93" s="486"/>
      <c r="I93" s="485"/>
      <c r="J93" s="484"/>
      <c r="K93" s="484"/>
      <c r="L93" s="484"/>
      <c r="M93" s="484"/>
      <c r="N93" s="484"/>
      <c r="O93" s="484"/>
      <c r="P93" s="484"/>
      <c r="Q93" s="484"/>
      <c r="R93" s="484"/>
      <c r="S93" s="484"/>
      <c r="T93" s="483"/>
      <c r="V93" s="449">
        <f t="shared" si="11"/>
        <v>0</v>
      </c>
      <c r="W93" s="449" t="b">
        <f t="shared" si="12"/>
        <v>1</v>
      </c>
      <c r="X93" s="501"/>
      <c r="Y93" s="451"/>
      <c r="Z93" s="451"/>
      <c r="AA93" s="451"/>
      <c r="AB93" s="451"/>
      <c r="AC93" s="451"/>
      <c r="AD93" s="451"/>
      <c r="AE93" s="451"/>
      <c r="AF93" s="451"/>
      <c r="AG93" s="451"/>
      <c r="AH93" s="451"/>
      <c r="AI93" s="451"/>
      <c r="AJ93" s="451"/>
      <c r="AK93" s="451"/>
      <c r="AL93" s="451"/>
      <c r="AM93" s="451"/>
      <c r="AN93" s="451"/>
      <c r="AO93" s="451"/>
    </row>
    <row r="94" spans="1:44" s="431" customFormat="1">
      <c r="A94" s="522"/>
      <c r="B94" s="482"/>
      <c r="C94" s="511" t="s">
        <v>1776</v>
      </c>
      <c r="D94" s="698">
        <v>4</v>
      </c>
      <c r="E94" s="494" t="s">
        <v>501</v>
      </c>
      <c r="F94" s="697">
        <v>3500</v>
      </c>
      <c r="G94" s="680">
        <f t="shared" ref="G94:G99" si="13">D94*F94</f>
        <v>14000</v>
      </c>
      <c r="H94" s="521"/>
      <c r="I94" s="506"/>
      <c r="J94" s="520">
        <v>1</v>
      </c>
      <c r="K94" s="520"/>
      <c r="L94" s="519"/>
      <c r="M94" s="475"/>
      <c r="N94" s="475"/>
      <c r="O94" s="475"/>
      <c r="P94" s="475">
        <f>IF(J94="","",J94)</f>
        <v>1</v>
      </c>
      <c r="Q94" s="475"/>
      <c r="R94" s="475"/>
      <c r="S94" s="475"/>
      <c r="T94" s="518"/>
      <c r="V94" s="449">
        <f t="shared" si="11"/>
        <v>2</v>
      </c>
      <c r="W94" s="449" t="b">
        <f t="shared" si="12"/>
        <v>0</v>
      </c>
    </row>
    <row r="95" spans="1:44" s="431" customFormat="1">
      <c r="A95" s="482"/>
      <c r="B95" s="482"/>
      <c r="C95" s="511" t="s">
        <v>527</v>
      </c>
      <c r="D95" s="698">
        <v>2</v>
      </c>
      <c r="E95" s="494" t="s">
        <v>501</v>
      </c>
      <c r="F95" s="697">
        <v>5000</v>
      </c>
      <c r="G95" s="680">
        <f t="shared" si="13"/>
        <v>10000</v>
      </c>
      <c r="H95" s="521"/>
      <c r="I95" s="506"/>
      <c r="J95" s="520"/>
      <c r="K95" s="520">
        <v>1</v>
      </c>
      <c r="L95" s="519"/>
      <c r="M95" s="475"/>
      <c r="N95" s="475"/>
      <c r="O95" s="475"/>
      <c r="P95" s="475"/>
      <c r="Q95" s="475">
        <v>1</v>
      </c>
      <c r="R95" s="475"/>
      <c r="S95" s="475"/>
      <c r="T95" s="518"/>
      <c r="V95" s="449">
        <f t="shared" si="11"/>
        <v>2</v>
      </c>
      <c r="W95" s="449" t="b">
        <f t="shared" si="12"/>
        <v>1</v>
      </c>
    </row>
    <row r="96" spans="1:44" s="431" customFormat="1">
      <c r="A96" s="482"/>
      <c r="B96" s="482"/>
      <c r="C96" s="511" t="s">
        <v>1775</v>
      </c>
      <c r="D96" s="698">
        <v>4</v>
      </c>
      <c r="E96" s="494" t="s">
        <v>501</v>
      </c>
      <c r="F96" s="697">
        <v>450</v>
      </c>
      <c r="G96" s="680">
        <f t="shared" si="13"/>
        <v>1800</v>
      </c>
      <c r="H96" s="521"/>
      <c r="I96" s="506"/>
      <c r="J96" s="520"/>
      <c r="K96" s="520">
        <v>2</v>
      </c>
      <c r="L96" s="519"/>
      <c r="M96" s="475"/>
      <c r="N96" s="475"/>
      <c r="O96" s="475"/>
      <c r="P96" s="475"/>
      <c r="Q96" s="475"/>
      <c r="R96" s="475"/>
      <c r="S96" s="475"/>
      <c r="T96" s="518">
        <v>2</v>
      </c>
      <c r="V96" s="449">
        <f t="shared" si="11"/>
        <v>4</v>
      </c>
      <c r="W96" s="449" t="b">
        <f t="shared" si="12"/>
        <v>1</v>
      </c>
    </row>
    <row r="97" spans="1:24" s="431" customFormat="1">
      <c r="A97" s="482"/>
      <c r="B97" s="482"/>
      <c r="C97" s="511" t="s">
        <v>1774</v>
      </c>
      <c r="D97" s="698">
        <v>2</v>
      </c>
      <c r="E97" s="494" t="s">
        <v>501</v>
      </c>
      <c r="F97" s="697">
        <v>3500</v>
      </c>
      <c r="G97" s="680">
        <f t="shared" si="13"/>
        <v>7000</v>
      </c>
      <c r="H97" s="521"/>
      <c r="I97" s="506"/>
      <c r="J97" s="520"/>
      <c r="K97" s="520"/>
      <c r="L97" s="519"/>
      <c r="M97" s="475">
        <v>1</v>
      </c>
      <c r="N97" s="475"/>
      <c r="O97" s="475"/>
      <c r="P97" s="475" t="str">
        <f>IF(J97="","",J97)</f>
        <v/>
      </c>
      <c r="Q97" s="475"/>
      <c r="R97" s="475"/>
      <c r="S97" s="475" t="str">
        <f>IF(J97="","",J97)</f>
        <v/>
      </c>
      <c r="T97" s="518"/>
      <c r="V97" s="449">
        <f t="shared" si="11"/>
        <v>1</v>
      </c>
      <c r="W97" s="449" t="b">
        <f t="shared" si="12"/>
        <v>0</v>
      </c>
    </row>
    <row r="98" spans="1:24" s="431" customFormat="1">
      <c r="A98" s="482"/>
      <c r="B98" s="482"/>
      <c r="C98" s="511" t="s">
        <v>1773</v>
      </c>
      <c r="D98" s="698">
        <v>5</v>
      </c>
      <c r="E98" s="517" t="s">
        <v>1772</v>
      </c>
      <c r="F98" s="697">
        <v>3000</v>
      </c>
      <c r="G98" s="680">
        <f t="shared" si="13"/>
        <v>15000</v>
      </c>
      <c r="H98" s="516"/>
      <c r="I98" s="506">
        <v>5</v>
      </c>
      <c r="J98" s="515"/>
      <c r="K98" s="515"/>
      <c r="L98" s="514"/>
      <c r="M98" s="513" t="str">
        <f>IF(J98="","",J98)</f>
        <v/>
      </c>
      <c r="N98" s="513"/>
      <c r="O98" s="513"/>
      <c r="P98" s="513" t="str">
        <f>IF(J98="","",J98)</f>
        <v/>
      </c>
      <c r="Q98" s="513"/>
      <c r="R98" s="513"/>
      <c r="S98" s="513" t="str">
        <f>IF(J98="","",J98)</f>
        <v/>
      </c>
      <c r="T98" s="512"/>
      <c r="V98" s="449"/>
      <c r="W98" s="449"/>
    </row>
    <row r="99" spans="1:24" s="431" customFormat="1">
      <c r="A99" s="482"/>
      <c r="B99" s="482"/>
      <c r="C99" s="511" t="s">
        <v>1771</v>
      </c>
      <c r="D99" s="698">
        <v>10</v>
      </c>
      <c r="E99" s="509" t="s">
        <v>501</v>
      </c>
      <c r="F99" s="697">
        <v>5000</v>
      </c>
      <c r="G99" s="680">
        <f t="shared" si="13"/>
        <v>50000</v>
      </c>
      <c r="H99" s="507"/>
      <c r="I99" s="506"/>
      <c r="J99" s="505"/>
      <c r="K99" s="505">
        <v>5</v>
      </c>
      <c r="L99" s="504"/>
      <c r="M99" s="503"/>
      <c r="N99" s="503"/>
      <c r="O99" s="503"/>
      <c r="P99" s="503"/>
      <c r="Q99" s="503"/>
      <c r="R99" s="503"/>
      <c r="S99" s="503"/>
      <c r="T99" s="502"/>
      <c r="V99" s="449">
        <f t="shared" ref="V99:V105" si="14">SUM(I99:T99)</f>
        <v>5</v>
      </c>
      <c r="W99" s="449" t="b">
        <f t="shared" ref="W99:W105" si="15">V99=D99</f>
        <v>0</v>
      </c>
    </row>
    <row r="100" spans="1:24" s="451" customFormat="1">
      <c r="A100" s="490" t="s">
        <v>1770</v>
      </c>
      <c r="B100" s="490"/>
      <c r="C100" s="484"/>
      <c r="D100" s="693"/>
      <c r="E100" s="692"/>
      <c r="F100" s="691"/>
      <c r="G100" s="691"/>
      <c r="H100" s="486"/>
      <c r="I100" s="485"/>
      <c r="J100" s="484"/>
      <c r="K100" s="484"/>
      <c r="L100" s="484"/>
      <c r="M100" s="484"/>
      <c r="N100" s="484"/>
      <c r="O100" s="484"/>
      <c r="P100" s="484"/>
      <c r="Q100" s="484"/>
      <c r="R100" s="484"/>
      <c r="S100" s="484"/>
      <c r="T100" s="483"/>
      <c r="V100" s="449">
        <f t="shared" si="14"/>
        <v>0</v>
      </c>
      <c r="W100" s="449" t="b">
        <f t="shared" si="15"/>
        <v>1</v>
      </c>
      <c r="X100" s="501"/>
    </row>
    <row r="101" spans="1:24" s="451" customFormat="1">
      <c r="A101" s="482"/>
      <c r="B101" s="482"/>
      <c r="C101" s="496" t="s">
        <v>596</v>
      </c>
      <c r="D101" s="695">
        <v>3</v>
      </c>
      <c r="E101" s="494" t="s">
        <v>560</v>
      </c>
      <c r="F101" s="696">
        <v>28000</v>
      </c>
      <c r="G101" s="680">
        <f>D101*F101</f>
        <v>84000</v>
      </c>
      <c r="H101" s="499"/>
      <c r="I101" s="491"/>
      <c r="J101" s="498">
        <v>1</v>
      </c>
      <c r="K101" s="475"/>
      <c r="L101" s="475"/>
      <c r="M101" s="475"/>
      <c r="N101" s="475">
        <v>1</v>
      </c>
      <c r="O101" s="475"/>
      <c r="P101" s="475"/>
      <c r="Q101" s="475"/>
      <c r="R101" s="475">
        <v>1</v>
      </c>
      <c r="S101" s="475"/>
      <c r="T101" s="497"/>
      <c r="V101" s="449">
        <f t="shared" si="14"/>
        <v>3</v>
      </c>
      <c r="W101" s="449" t="b">
        <f t="shared" si="15"/>
        <v>1</v>
      </c>
    </row>
    <row r="102" spans="1:24">
      <c r="A102" s="490" t="s">
        <v>1769</v>
      </c>
      <c r="B102" s="490"/>
      <c r="C102" s="484"/>
      <c r="D102" s="693"/>
      <c r="E102" s="692"/>
      <c r="F102" s="691"/>
      <c r="G102" s="691"/>
      <c r="H102" s="486"/>
      <c r="I102" s="485"/>
      <c r="J102" s="484"/>
      <c r="K102" s="484"/>
      <c r="L102" s="484"/>
      <c r="M102" s="484"/>
      <c r="N102" s="484"/>
      <c r="O102" s="484"/>
      <c r="P102" s="484"/>
      <c r="Q102" s="484"/>
      <c r="R102" s="484"/>
      <c r="S102" s="484"/>
      <c r="T102" s="483"/>
      <c r="V102" s="449">
        <f t="shared" si="14"/>
        <v>0</v>
      </c>
      <c r="W102" s="449" t="b">
        <f t="shared" si="15"/>
        <v>1</v>
      </c>
    </row>
    <row r="103" spans="1:24">
      <c r="A103" s="482"/>
      <c r="B103" s="482"/>
      <c r="C103" s="496" t="s">
        <v>1768</v>
      </c>
      <c r="D103" s="695">
        <v>6</v>
      </c>
      <c r="E103" s="494" t="s">
        <v>560</v>
      </c>
      <c r="F103" s="694">
        <v>55000</v>
      </c>
      <c r="G103" s="680">
        <f>D103*F103</f>
        <v>330000</v>
      </c>
      <c r="H103" s="492"/>
      <c r="I103" s="491"/>
      <c r="J103" s="454">
        <v>1</v>
      </c>
      <c r="K103" s="454"/>
      <c r="L103" s="475">
        <v>1</v>
      </c>
      <c r="M103" s="475"/>
      <c r="N103" s="475">
        <v>1</v>
      </c>
      <c r="O103" s="475"/>
      <c r="P103" s="475">
        <v>1</v>
      </c>
      <c r="Q103" s="475"/>
      <c r="R103" s="475">
        <v>1</v>
      </c>
      <c r="S103" s="475"/>
      <c r="T103" s="454">
        <v>1</v>
      </c>
      <c r="V103" s="449">
        <f t="shared" si="14"/>
        <v>6</v>
      </c>
      <c r="W103" s="449" t="b">
        <f t="shared" si="15"/>
        <v>1</v>
      </c>
      <c r="X103" s="425"/>
    </row>
    <row r="104" spans="1:24">
      <c r="A104" s="490" t="s">
        <v>1767</v>
      </c>
      <c r="B104" s="490"/>
      <c r="C104" s="484"/>
      <c r="D104" s="693"/>
      <c r="E104" s="692"/>
      <c r="F104" s="691"/>
      <c r="G104" s="691"/>
      <c r="H104" s="486"/>
      <c r="I104" s="485"/>
      <c r="J104" s="484"/>
      <c r="K104" s="484"/>
      <c r="L104" s="484"/>
      <c r="M104" s="484"/>
      <c r="N104" s="484"/>
      <c r="O104" s="484"/>
      <c r="P104" s="484"/>
      <c r="Q104" s="484"/>
      <c r="R104" s="484"/>
      <c r="S104" s="484"/>
      <c r="T104" s="483"/>
      <c r="V104" s="449">
        <f t="shared" si="14"/>
        <v>0</v>
      </c>
      <c r="W104" s="449" t="b">
        <f t="shared" si="15"/>
        <v>1</v>
      </c>
    </row>
    <row r="105" spans="1:24">
      <c r="A105" s="482"/>
      <c r="B105" s="482"/>
      <c r="C105" s="481" t="s">
        <v>1766</v>
      </c>
      <c r="D105" s="690">
        <v>2</v>
      </c>
      <c r="E105" s="689" t="s">
        <v>501</v>
      </c>
      <c r="F105" s="688">
        <v>45000</v>
      </c>
      <c r="G105" s="680">
        <f>D105*F105</f>
        <v>90000</v>
      </c>
      <c r="H105" s="477"/>
      <c r="I105" s="476"/>
      <c r="J105" s="474"/>
      <c r="K105" s="474">
        <v>2</v>
      </c>
      <c r="L105" s="476"/>
      <c r="M105" s="475" t="str">
        <f>IF(J105="","",J105)</f>
        <v/>
      </c>
      <c r="N105" s="475"/>
      <c r="O105" s="475"/>
      <c r="P105" s="475" t="str">
        <f>IF(J105="","",J105)</f>
        <v/>
      </c>
      <c r="Q105" s="475"/>
      <c r="R105" s="475"/>
      <c r="S105" s="475" t="str">
        <f>IF(J105="","",J105)</f>
        <v/>
      </c>
      <c r="T105" s="474"/>
      <c r="V105" s="449">
        <f t="shared" si="14"/>
        <v>2</v>
      </c>
      <c r="W105" s="449" t="b">
        <f t="shared" si="15"/>
        <v>1</v>
      </c>
      <c r="X105" s="425"/>
    </row>
    <row r="106" spans="1:24" s="462" customFormat="1" ht="11.25" customHeight="1">
      <c r="A106" s="473" t="s">
        <v>1765</v>
      </c>
      <c r="B106" s="473"/>
      <c r="C106" s="472"/>
      <c r="D106" s="687"/>
      <c r="E106" s="686"/>
      <c r="F106" s="685"/>
      <c r="G106" s="684">
        <f>D106*F106</f>
        <v>0</v>
      </c>
      <c r="H106" s="467"/>
      <c r="I106" s="466"/>
      <c r="J106" s="465"/>
      <c r="K106" s="465"/>
      <c r="L106" s="465"/>
      <c r="M106" s="465" t="str">
        <f>IF(J106="","",J106)</f>
        <v/>
      </c>
      <c r="N106" s="465"/>
      <c r="O106" s="465"/>
      <c r="P106" s="465" t="str">
        <f>IF(J106="","",J106)</f>
        <v/>
      </c>
      <c r="Q106" s="465"/>
      <c r="R106" s="465"/>
      <c r="S106" s="465" t="str">
        <f>IF(J106="","",J106)</f>
        <v/>
      </c>
      <c r="T106" s="464"/>
      <c r="V106" s="463"/>
      <c r="W106" s="463"/>
    </row>
    <row r="107" spans="1:24" s="451" customFormat="1">
      <c r="A107" s="461"/>
      <c r="B107" s="461"/>
      <c r="C107" s="460"/>
      <c r="D107" s="683"/>
      <c r="E107" s="682"/>
      <c r="F107" s="681"/>
      <c r="G107" s="680"/>
      <c r="H107" s="455"/>
      <c r="I107" s="454"/>
      <c r="J107" s="453"/>
      <c r="K107" s="453"/>
      <c r="L107" s="453"/>
      <c r="M107" s="453"/>
      <c r="N107" s="453"/>
      <c r="O107" s="453"/>
      <c r="P107" s="453"/>
      <c r="Q107" s="453"/>
      <c r="R107" s="453"/>
      <c r="S107" s="453"/>
      <c r="T107" s="453"/>
      <c r="V107" s="449"/>
      <c r="W107" s="449"/>
      <c r="X107" s="452"/>
    </row>
    <row r="108" spans="1:24" ht="12.75" thickBot="1">
      <c r="A108" s="433"/>
      <c r="B108" s="433"/>
      <c r="G108" s="679"/>
      <c r="V108" s="449">
        <f>SUM(I108:T108)</f>
        <v>0</v>
      </c>
      <c r="W108" s="449" t="b">
        <f>V108=D108</f>
        <v>1</v>
      </c>
    </row>
    <row r="109" spans="1:24" ht="15.75" thickTop="1">
      <c r="A109" s="448" t="s">
        <v>1691</v>
      </c>
      <c r="B109" s="448"/>
      <c r="D109" s="2635">
        <f>SUM(G14:G107)</f>
        <v>1642615.8600000003</v>
      </c>
      <c r="E109" s="2636"/>
      <c r="F109" s="2636"/>
      <c r="G109" s="2636"/>
    </row>
    <row r="110" spans="1:24">
      <c r="A110" s="447" t="s">
        <v>1692</v>
      </c>
      <c r="B110" s="447"/>
      <c r="C110" s="446"/>
      <c r="D110" s="2637">
        <f>PRODUCT(D109,0.1)</f>
        <v>164261.58600000004</v>
      </c>
      <c r="E110" s="2638"/>
      <c r="F110" s="2638"/>
      <c r="G110" s="2639"/>
      <c r="I110" s="2621"/>
      <c r="J110" s="2621"/>
      <c r="K110" s="2621"/>
      <c r="L110" s="2621"/>
      <c r="M110" s="445"/>
      <c r="N110" s="445"/>
      <c r="O110" s="432"/>
    </row>
    <row r="111" spans="1:24">
      <c r="A111" s="444" t="s">
        <v>1693</v>
      </c>
      <c r="B111" s="444"/>
      <c r="C111" s="443"/>
      <c r="D111" s="2632">
        <f>PRODUCT(D109,0.1)</f>
        <v>164261.58600000004</v>
      </c>
      <c r="E111" s="2633"/>
      <c r="F111" s="2633"/>
      <c r="G111" s="2634"/>
      <c r="K111" s="2601"/>
      <c r="L111" s="2601"/>
      <c r="M111" s="2601"/>
      <c r="N111" s="2601"/>
    </row>
    <row r="112" spans="1:24">
      <c r="A112" s="444" t="s">
        <v>1694</v>
      </c>
      <c r="B112" s="444"/>
      <c r="C112" s="443"/>
      <c r="D112" s="2632">
        <f>SUM(D109:G111)</f>
        <v>1971139.0320000006</v>
      </c>
      <c r="E112" s="2633"/>
      <c r="F112" s="2633"/>
      <c r="G112" s="2634"/>
      <c r="K112" s="2601"/>
      <c r="L112" s="2601"/>
      <c r="M112" s="2601"/>
      <c r="N112" s="2601"/>
    </row>
    <row r="113" spans="1:20">
      <c r="A113" s="433"/>
      <c r="B113" s="433"/>
      <c r="D113" s="677"/>
      <c r="E113" s="678"/>
      <c r="K113" s="2601"/>
      <c r="L113" s="2601"/>
      <c r="M113" s="2601"/>
      <c r="N113" s="2601"/>
      <c r="P113" s="184"/>
    </row>
    <row r="114" spans="1:20">
      <c r="A114" s="441" t="s">
        <v>1763</v>
      </c>
      <c r="B114" s="441"/>
      <c r="P114" s="440"/>
      <c r="Q114" s="184"/>
    </row>
    <row r="116" spans="1:20">
      <c r="A116" s="431" t="s">
        <v>1696</v>
      </c>
      <c r="D116" s="431" t="s">
        <v>1697</v>
      </c>
      <c r="E116" s="431"/>
      <c r="F116" s="439"/>
      <c r="G116" s="438"/>
      <c r="H116" s="425"/>
      <c r="M116" s="431" t="s">
        <v>1698</v>
      </c>
      <c r="N116" s="431"/>
    </row>
    <row r="117" spans="1:20">
      <c r="D117" s="425"/>
      <c r="F117" s="437"/>
      <c r="G117" s="437"/>
      <c r="H117" s="436"/>
      <c r="I117" s="436"/>
      <c r="J117" s="436"/>
      <c r="K117" s="436"/>
    </row>
    <row r="118" spans="1:20">
      <c r="C118" s="435" t="s">
        <v>1762</v>
      </c>
      <c r="D118" s="425"/>
      <c r="E118" s="434"/>
      <c r="F118" s="2629" t="s">
        <v>1761</v>
      </c>
      <c r="G118" s="2630"/>
      <c r="H118" s="2604"/>
      <c r="I118" s="2605"/>
      <c r="J118" s="2605"/>
      <c r="K118" s="2605"/>
      <c r="L118" s="434"/>
      <c r="M118" s="434"/>
      <c r="N118" s="434"/>
      <c r="P118" s="2606" t="s">
        <v>1699</v>
      </c>
      <c r="Q118" s="2606"/>
      <c r="R118" s="2606"/>
      <c r="S118" s="2606"/>
      <c r="T118" s="2606"/>
    </row>
    <row r="119" spans="1:20">
      <c r="A119" s="433"/>
      <c r="B119" s="433"/>
      <c r="C119" s="432" t="s">
        <v>1760</v>
      </c>
      <c r="D119" s="425"/>
      <c r="F119" s="2631" t="s">
        <v>1759</v>
      </c>
      <c r="G119" s="2631"/>
      <c r="H119" s="2608"/>
      <c r="I119" s="2609"/>
      <c r="J119" s="2609"/>
      <c r="K119" s="2609"/>
      <c r="L119" s="432"/>
      <c r="P119" s="2608" t="s">
        <v>1700</v>
      </c>
      <c r="Q119" s="2608"/>
      <c r="R119" s="2608"/>
      <c r="S119" s="2608"/>
      <c r="T119" s="2608"/>
    </row>
  </sheetData>
  <mergeCells count="28">
    <mergeCell ref="A1:T1"/>
    <mergeCell ref="A2:T2"/>
    <mergeCell ref="A3:T3"/>
    <mergeCell ref="A4:T4"/>
    <mergeCell ref="A6:T6"/>
    <mergeCell ref="A12:A13"/>
    <mergeCell ref="C12:C13"/>
    <mergeCell ref="E12:E13"/>
    <mergeCell ref="F12:F13"/>
    <mergeCell ref="G12:G13"/>
    <mergeCell ref="H12:H13"/>
    <mergeCell ref="I12:T12"/>
    <mergeCell ref="D109:G109"/>
    <mergeCell ref="D110:G110"/>
    <mergeCell ref="I110:J110"/>
    <mergeCell ref="K110:L110"/>
    <mergeCell ref="D111:G111"/>
    <mergeCell ref="K111:L111"/>
    <mergeCell ref="M111:N111"/>
    <mergeCell ref="D112:G112"/>
    <mergeCell ref="K112:L112"/>
    <mergeCell ref="M112:N112"/>
    <mergeCell ref="K113:L113"/>
    <mergeCell ref="M113:N113"/>
    <mergeCell ref="F118:K118"/>
    <mergeCell ref="P118:T118"/>
    <mergeCell ref="F119:K119"/>
    <mergeCell ref="P119:T119"/>
  </mergeCells>
  <conditionalFormatting sqref="C22">
    <cfRule type="expression" dxfId="52" priority="1">
      <formula>$A22="Strategic"</formula>
    </cfRule>
    <cfRule type="expression" dxfId="51" priority="2">
      <formula>$A22="Core"</formula>
    </cfRule>
    <cfRule type="expression" dxfId="50" priority="3">
      <formula>$A22="Support"</formula>
    </cfRule>
  </conditionalFormatting>
  <dataValidations count="1">
    <dataValidation type="custom" allowBlank="1" showErrorMessage="1" sqref="I88:I90 T105:T107 K68:L68 J66:L67 T66:T69 J69:L69 I101 I103:L103 T103 I105:L107" xr:uid="{00000000-0002-0000-0800-000000000000}">
      <formula1>ISBLANK(#REF!)=FALSE</formula1>
    </dataValidation>
  </dataValidations>
  <printOptions horizontalCentered="1"/>
  <pageMargins left="0.25" right="0.25" top="0.75" bottom="0.75" header="0.3" footer="0.3"/>
  <pageSetup paperSize="9" scale="87" orientation="landscape" r:id="rId1"/>
  <headerFooter>
    <oddFooter>&amp;LPROJECT PROCUREMENT MANAGEMENT PLAN 2023&amp;CBilling and Claims Section
&amp;RPage &amp;P of &amp;N</oddFooter>
  </headerFooter>
  <rowBreaks count="2" manualBreakCount="2">
    <brk id="51" max="19" man="1"/>
    <brk id="85" max="19" man="1"/>
  </rowBreaks>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tabColor theme="6" tint="-0.499984740745262"/>
  </sheetPr>
  <dimension ref="A1:S126"/>
  <sheetViews>
    <sheetView showGridLines="0" topLeftCell="A4" workbookViewId="0">
      <selection activeCell="F98" sqref="F98"/>
    </sheetView>
  </sheetViews>
  <sheetFormatPr defaultColWidth="8.28515625" defaultRowHeight="12"/>
  <cols>
    <col min="1" max="1" width="6.5703125" style="80" customWidth="1"/>
    <col min="2" max="2" width="37.7109375" style="81" customWidth="1"/>
    <col min="3" max="3" width="8" style="82" customWidth="1"/>
    <col min="4" max="4" width="11.5703125" style="81" customWidth="1"/>
    <col min="5" max="5" width="13.42578125" style="83" customWidth="1"/>
    <col min="6" max="6" width="12.28515625" style="84" customWidth="1"/>
    <col min="7" max="7" width="7.28515625" style="85" customWidth="1"/>
    <col min="8" max="9" width="5.140625" style="81" customWidth="1"/>
    <col min="10" max="11" width="5.42578125" style="81" customWidth="1"/>
    <col min="12" max="12" width="5" style="81" customWidth="1"/>
    <col min="13" max="13" width="5.5703125" style="81" customWidth="1"/>
    <col min="14" max="14" width="5.140625" style="81" customWidth="1"/>
    <col min="15" max="15" width="6.85546875" style="81" customWidth="1"/>
    <col min="16" max="16" width="4.85546875" style="81" customWidth="1"/>
    <col min="17" max="17" width="5.85546875" style="81" customWidth="1"/>
    <col min="18" max="18" width="5.140625" style="81" customWidth="1"/>
    <col min="19" max="19" width="4.5703125" style="81" customWidth="1"/>
    <col min="20" max="20" width="8.28515625" style="81"/>
    <col min="21" max="21" width="54.7109375" style="81" customWidth="1"/>
    <col min="22" max="16384" width="8.28515625" style="81"/>
  </cols>
  <sheetData>
    <row r="1" spans="1:19" s="76" customFormat="1" ht="12.75">
      <c r="A1" s="2644" t="s">
        <v>0</v>
      </c>
      <c r="B1" s="2644"/>
      <c r="C1" s="2644"/>
      <c r="D1" s="2644"/>
      <c r="E1" s="2644"/>
      <c r="F1" s="2644"/>
      <c r="G1" s="2644"/>
      <c r="H1" s="2644"/>
      <c r="I1" s="2644"/>
      <c r="J1" s="2644"/>
      <c r="K1" s="2644"/>
      <c r="L1" s="2644"/>
      <c r="M1" s="2644"/>
      <c r="N1" s="2644"/>
      <c r="O1" s="2644"/>
      <c r="P1" s="2644"/>
      <c r="Q1" s="2644"/>
      <c r="R1" s="2644"/>
      <c r="S1" s="2644"/>
    </row>
    <row r="2" spans="1:19" s="76" customFormat="1" ht="12.75">
      <c r="A2" s="2644" t="s">
        <v>1656</v>
      </c>
      <c r="B2" s="2644"/>
      <c r="C2" s="2644"/>
      <c r="D2" s="2644"/>
      <c r="E2" s="2644"/>
      <c r="F2" s="2644"/>
      <c r="G2" s="2644"/>
      <c r="H2" s="2644"/>
      <c r="I2" s="2644"/>
      <c r="J2" s="2644"/>
      <c r="K2" s="2644"/>
      <c r="L2" s="2644"/>
      <c r="M2" s="2644"/>
      <c r="N2" s="2644"/>
      <c r="O2" s="2644"/>
      <c r="P2" s="2644"/>
      <c r="Q2" s="2644"/>
      <c r="R2" s="2644"/>
      <c r="S2" s="2644"/>
    </row>
    <row r="3" spans="1:19" s="76" customFormat="1" ht="18" customHeight="1">
      <c r="A3" s="2645" t="s">
        <v>2</v>
      </c>
      <c r="B3" s="2645"/>
      <c r="C3" s="2645"/>
      <c r="D3" s="2645"/>
      <c r="E3" s="2645"/>
      <c r="F3" s="2645"/>
      <c r="G3" s="2645"/>
      <c r="H3" s="2645"/>
      <c r="I3" s="2645"/>
      <c r="J3" s="2645"/>
      <c r="K3" s="2645"/>
      <c r="L3" s="2645"/>
      <c r="M3" s="2645"/>
      <c r="N3" s="2645"/>
      <c r="O3" s="2645"/>
      <c r="P3" s="2645"/>
      <c r="Q3" s="2645"/>
      <c r="R3" s="2645"/>
      <c r="S3" s="2645"/>
    </row>
    <row r="4" spans="1:19" s="76" customFormat="1" ht="3" customHeight="1">
      <c r="A4" s="2644"/>
      <c r="B4" s="2644"/>
      <c r="C4" s="2644"/>
      <c r="D4" s="2644"/>
      <c r="E4" s="2644"/>
      <c r="F4" s="2644"/>
      <c r="G4" s="2644"/>
      <c r="H4" s="2644"/>
      <c r="I4" s="2644"/>
      <c r="J4" s="2644"/>
      <c r="K4" s="2644"/>
      <c r="L4" s="2644"/>
      <c r="M4" s="2644"/>
      <c r="N4" s="2644"/>
      <c r="O4" s="2644"/>
      <c r="P4" s="2644"/>
      <c r="Q4" s="2644"/>
      <c r="R4" s="2644"/>
      <c r="S4" s="2644"/>
    </row>
    <row r="5" spans="1:19" s="76" customFormat="1" ht="6" customHeight="1">
      <c r="A5" s="86"/>
      <c r="E5" s="87"/>
      <c r="F5" s="88"/>
      <c r="G5" s="89"/>
    </row>
    <row r="6" spans="1:19" s="76" customFormat="1" ht="18.75">
      <c r="A6" s="2646" t="s">
        <v>1657</v>
      </c>
      <c r="B6" s="2646"/>
      <c r="C6" s="2646"/>
      <c r="D6" s="2646"/>
      <c r="E6" s="2646"/>
      <c r="F6" s="2646"/>
      <c r="G6" s="2646"/>
      <c r="H6" s="2646"/>
      <c r="I6" s="2646"/>
      <c r="J6" s="2646"/>
      <c r="K6" s="2646"/>
      <c r="L6" s="2646"/>
      <c r="M6" s="2646"/>
      <c r="N6" s="2646"/>
      <c r="O6" s="2646"/>
      <c r="P6" s="2646"/>
      <c r="Q6" s="2646"/>
      <c r="R6" s="2646"/>
      <c r="S6" s="2646"/>
    </row>
    <row r="7" spans="1:19">
      <c r="A7" s="90"/>
    </row>
    <row r="8" spans="1:19" ht="15">
      <c r="A8" s="91" t="s">
        <v>1658</v>
      </c>
    </row>
    <row r="9" spans="1:19" ht="4.5" customHeight="1">
      <c r="A9" s="90"/>
    </row>
    <row r="10" spans="1:19">
      <c r="A10" s="92" t="s">
        <v>1659</v>
      </c>
    </row>
    <row r="11" spans="1:19">
      <c r="A11" s="90" t="s">
        <v>1660</v>
      </c>
    </row>
    <row r="12" spans="1:19">
      <c r="A12" s="2668" t="s">
        <v>7</v>
      </c>
      <c r="B12" s="2647" t="s">
        <v>1661</v>
      </c>
      <c r="C12" s="93" t="s">
        <v>1662</v>
      </c>
      <c r="D12" s="2647" t="s">
        <v>1663</v>
      </c>
      <c r="E12" s="2670" t="s">
        <v>1664</v>
      </c>
      <c r="F12" s="2672" t="s">
        <v>1665</v>
      </c>
      <c r="G12" s="2647" t="s">
        <v>1666</v>
      </c>
      <c r="H12" s="2647" t="s">
        <v>1667</v>
      </c>
      <c r="I12" s="2647"/>
      <c r="J12" s="2647"/>
      <c r="K12" s="2647"/>
      <c r="L12" s="2647"/>
      <c r="M12" s="2647"/>
      <c r="N12" s="2647"/>
      <c r="O12" s="2647"/>
      <c r="P12" s="2647"/>
      <c r="Q12" s="2647"/>
      <c r="R12" s="2647"/>
      <c r="S12" s="2648"/>
    </row>
    <row r="13" spans="1:19">
      <c r="A13" s="2669"/>
      <c r="B13" s="2655"/>
      <c r="C13" s="94" t="s">
        <v>1668</v>
      </c>
      <c r="D13" s="2655"/>
      <c r="E13" s="2671"/>
      <c r="F13" s="2673"/>
      <c r="G13" s="2655"/>
      <c r="H13" s="95" t="s">
        <v>1669</v>
      </c>
      <c r="I13" s="95" t="s">
        <v>1670</v>
      </c>
      <c r="J13" s="95" t="s">
        <v>1671</v>
      </c>
      <c r="K13" s="95" t="s">
        <v>1672</v>
      </c>
      <c r="L13" s="95" t="s">
        <v>1673</v>
      </c>
      <c r="M13" s="95" t="s">
        <v>1674</v>
      </c>
      <c r="N13" s="95" t="s">
        <v>1675</v>
      </c>
      <c r="O13" s="95" t="s">
        <v>1676</v>
      </c>
      <c r="P13" s="95" t="s">
        <v>1677</v>
      </c>
      <c r="Q13" s="95" t="s">
        <v>1678</v>
      </c>
      <c r="R13" s="95" t="s">
        <v>1679</v>
      </c>
      <c r="S13" s="151" t="s">
        <v>1680</v>
      </c>
    </row>
    <row r="14" spans="1:19" s="77" customFormat="1" ht="10.5" customHeight="1">
      <c r="A14" s="96" t="s">
        <v>7</v>
      </c>
      <c r="B14" s="97" t="s">
        <v>1661</v>
      </c>
      <c r="C14" s="98" t="s">
        <v>1668</v>
      </c>
      <c r="D14" s="97" t="s">
        <v>1663</v>
      </c>
      <c r="E14" s="99" t="s">
        <v>1664</v>
      </c>
      <c r="F14" s="100" t="s">
        <v>1665</v>
      </c>
      <c r="G14" s="97" t="s">
        <v>1666</v>
      </c>
      <c r="H14" s="101" t="s">
        <v>1669</v>
      </c>
      <c r="I14" s="101" t="s">
        <v>1670</v>
      </c>
      <c r="J14" s="101" t="s">
        <v>1671</v>
      </c>
      <c r="K14" s="101" t="s">
        <v>1672</v>
      </c>
      <c r="L14" s="101" t="s">
        <v>1673</v>
      </c>
      <c r="M14" s="101" t="s">
        <v>1674</v>
      </c>
      <c r="N14" s="101" t="s">
        <v>1675</v>
      </c>
      <c r="O14" s="101" t="s">
        <v>1676</v>
      </c>
      <c r="P14" s="101" t="s">
        <v>1677</v>
      </c>
      <c r="Q14" s="101" t="s">
        <v>1678</v>
      </c>
      <c r="R14" s="101" t="s">
        <v>1679</v>
      </c>
      <c r="S14" s="152" t="s">
        <v>1680</v>
      </c>
    </row>
    <row r="15" spans="1:19" s="77" customFormat="1" ht="12.75">
      <c r="A15" s="102">
        <v>2024</v>
      </c>
      <c r="B15" s="103"/>
      <c r="C15" s="104"/>
      <c r="D15" s="103"/>
      <c r="E15" s="105"/>
      <c r="F15" s="106"/>
      <c r="G15" s="103"/>
      <c r="H15" s="107"/>
      <c r="I15" s="107"/>
      <c r="J15" s="107"/>
      <c r="K15" s="107"/>
      <c r="L15" s="107"/>
      <c r="M15" s="107"/>
      <c r="N15" s="107"/>
      <c r="O15" s="107"/>
      <c r="P15" s="107"/>
      <c r="Q15" s="107"/>
      <c r="R15" s="107"/>
      <c r="S15" s="153"/>
    </row>
    <row r="16" spans="1:19" s="78" customFormat="1" ht="15">
      <c r="A16" s="108" t="s">
        <v>1681</v>
      </c>
      <c r="B16" s="109"/>
      <c r="C16" s="110"/>
      <c r="D16" s="111"/>
      <c r="E16" s="112"/>
      <c r="F16" s="112">
        <f>Table131_234172[[#This Row],[SIZE]]*Table131_234172[[#This Row],[Unit Price]]</f>
        <v>0</v>
      </c>
      <c r="G16" s="113"/>
      <c r="H16" s="114"/>
      <c r="I16" s="146"/>
      <c r="J16" s="146"/>
      <c r="K16" s="146"/>
      <c r="L16" s="146"/>
      <c r="M16" s="146"/>
      <c r="N16" s="146"/>
      <c r="O16" s="146"/>
      <c r="P16" s="146"/>
      <c r="Q16" s="146"/>
      <c r="R16" s="146"/>
      <c r="S16" s="154"/>
    </row>
    <row r="17" spans="1:19" s="78" customFormat="1">
      <c r="A17" s="115"/>
      <c r="B17" s="116"/>
      <c r="C17" s="117"/>
      <c r="D17" s="118"/>
      <c r="E17" s="119"/>
      <c r="F17" s="120">
        <f>E17*C17</f>
        <v>0</v>
      </c>
      <c r="G17" s="121"/>
      <c r="H17" s="122"/>
      <c r="I17" s="147"/>
      <c r="J17" s="147"/>
      <c r="K17" s="147"/>
      <c r="L17" s="147"/>
      <c r="M17" s="147"/>
      <c r="N17" s="147"/>
      <c r="O17" s="147"/>
      <c r="P17" s="147"/>
      <c r="Q17" s="147"/>
      <c r="R17" s="147"/>
      <c r="S17" s="147"/>
    </row>
    <row r="18" spans="1:19" s="78" customFormat="1">
      <c r="A18" s="123"/>
      <c r="B18" s="124"/>
      <c r="C18" s="125"/>
      <c r="D18" s="126"/>
      <c r="E18" s="127"/>
      <c r="F18" s="120">
        <f>E18*C18</f>
        <v>0</v>
      </c>
      <c r="G18" s="128"/>
      <c r="H18" s="129"/>
      <c r="I18" s="148"/>
      <c r="J18" s="148"/>
      <c r="K18" s="148"/>
      <c r="L18" s="148"/>
      <c r="M18" s="148"/>
      <c r="N18" s="148"/>
      <c r="O18" s="148"/>
      <c r="P18" s="148"/>
      <c r="Q18" s="148"/>
      <c r="R18" s="148"/>
      <c r="S18" s="155"/>
    </row>
    <row r="19" spans="1:19" s="78" customFormat="1">
      <c r="A19" s="123"/>
      <c r="B19" s="124"/>
      <c r="C19" s="125"/>
      <c r="D19" s="126"/>
      <c r="E19" s="127"/>
      <c r="F19" s="120">
        <f t="shared" ref="F19:F25" si="0">E19*C19</f>
        <v>0</v>
      </c>
      <c r="G19" s="128"/>
      <c r="H19" s="129"/>
      <c r="I19" s="148"/>
      <c r="J19" s="148"/>
      <c r="K19" s="148"/>
      <c r="L19" s="148"/>
      <c r="M19" s="148"/>
      <c r="N19" s="148"/>
      <c r="O19" s="148"/>
      <c r="P19" s="148"/>
      <c r="Q19" s="148"/>
      <c r="R19" s="148"/>
      <c r="S19" s="155"/>
    </row>
    <row r="20" spans="1:19" s="78" customFormat="1">
      <c r="A20" s="123"/>
      <c r="B20" s="124"/>
      <c r="C20" s="125"/>
      <c r="D20" s="126"/>
      <c r="E20" s="127"/>
      <c r="F20" s="120">
        <f t="shared" si="0"/>
        <v>0</v>
      </c>
      <c r="G20" s="128"/>
      <c r="H20" s="129"/>
      <c r="I20" s="148"/>
      <c r="J20" s="148"/>
      <c r="K20" s="148"/>
      <c r="L20" s="148"/>
      <c r="M20" s="148"/>
      <c r="N20" s="148"/>
      <c r="O20" s="148"/>
      <c r="P20" s="148"/>
      <c r="Q20" s="148"/>
      <c r="R20" s="148"/>
      <c r="S20" s="155"/>
    </row>
    <row r="21" spans="1:19" s="78" customFormat="1">
      <c r="A21" s="123"/>
      <c r="B21" s="124"/>
      <c r="C21" s="125"/>
      <c r="D21" s="126"/>
      <c r="E21" s="127"/>
      <c r="F21" s="120">
        <f t="shared" si="0"/>
        <v>0</v>
      </c>
      <c r="G21" s="128"/>
      <c r="H21" s="129"/>
      <c r="I21" s="148"/>
      <c r="J21" s="148"/>
      <c r="K21" s="148"/>
      <c r="L21" s="148"/>
      <c r="M21" s="148"/>
      <c r="N21" s="148"/>
      <c r="O21" s="148"/>
      <c r="P21" s="148"/>
      <c r="Q21" s="148"/>
      <c r="R21" s="148"/>
      <c r="S21" s="155"/>
    </row>
    <row r="22" spans="1:19" s="78" customFormat="1">
      <c r="A22" s="123"/>
      <c r="B22" s="124"/>
      <c r="C22" s="125"/>
      <c r="D22" s="126"/>
      <c r="E22" s="127"/>
      <c r="F22" s="120">
        <f t="shared" si="0"/>
        <v>0</v>
      </c>
      <c r="G22" s="128"/>
      <c r="H22" s="129"/>
      <c r="I22" s="148"/>
      <c r="J22" s="148"/>
      <c r="K22" s="148"/>
      <c r="L22" s="148"/>
      <c r="M22" s="148"/>
      <c r="N22" s="148"/>
      <c r="O22" s="148"/>
      <c r="P22" s="148"/>
      <c r="Q22" s="148"/>
      <c r="R22" s="148"/>
      <c r="S22" s="155"/>
    </row>
    <row r="23" spans="1:19" s="78" customFormat="1">
      <c r="A23" s="123"/>
      <c r="B23" s="124"/>
      <c r="C23" s="125"/>
      <c r="D23" s="126"/>
      <c r="E23" s="127"/>
      <c r="F23" s="120">
        <f t="shared" si="0"/>
        <v>0</v>
      </c>
      <c r="G23" s="128"/>
      <c r="H23" s="129"/>
      <c r="I23" s="148"/>
      <c r="J23" s="148"/>
      <c r="K23" s="148"/>
      <c r="L23" s="148"/>
      <c r="M23" s="148"/>
      <c r="N23" s="148"/>
      <c r="O23" s="148"/>
      <c r="P23" s="148"/>
      <c r="Q23" s="148"/>
      <c r="R23" s="148"/>
      <c r="S23" s="155"/>
    </row>
    <row r="24" spans="1:19" s="78" customFormat="1">
      <c r="A24" s="123"/>
      <c r="B24" s="124"/>
      <c r="C24" s="125"/>
      <c r="D24" s="126"/>
      <c r="E24" s="127"/>
      <c r="F24" s="120">
        <f t="shared" si="0"/>
        <v>0</v>
      </c>
      <c r="G24" s="128"/>
      <c r="H24" s="129"/>
      <c r="I24" s="148"/>
      <c r="J24" s="148"/>
      <c r="K24" s="148"/>
      <c r="L24" s="148"/>
      <c r="M24" s="148"/>
      <c r="N24" s="148"/>
      <c r="O24" s="148"/>
      <c r="P24" s="148"/>
      <c r="Q24" s="148"/>
      <c r="R24" s="148"/>
      <c r="S24" s="155"/>
    </row>
    <row r="25" spans="1:19" s="78" customFormat="1">
      <c r="A25" s="123"/>
      <c r="B25" s="124"/>
      <c r="C25" s="125"/>
      <c r="D25" s="126"/>
      <c r="E25" s="127"/>
      <c r="F25" s="120">
        <f t="shared" si="0"/>
        <v>0</v>
      </c>
      <c r="G25" s="128"/>
      <c r="H25" s="129"/>
      <c r="I25" s="148"/>
      <c r="J25" s="148"/>
      <c r="K25" s="148"/>
      <c r="L25" s="148"/>
      <c r="M25" s="148"/>
      <c r="N25" s="148"/>
      <c r="O25" s="148"/>
      <c r="P25" s="148"/>
      <c r="Q25" s="148"/>
      <c r="R25" s="148"/>
      <c r="S25" s="155"/>
    </row>
    <row r="26" spans="1:19" s="79" customFormat="1" ht="12.75">
      <c r="A26" s="130"/>
      <c r="B26" s="131" t="s">
        <v>1682</v>
      </c>
      <c r="C26" s="132"/>
      <c r="D26" s="133"/>
      <c r="E26" s="133"/>
      <c r="F26" s="134">
        <f>SUM(F17:F25)</f>
        <v>0</v>
      </c>
      <c r="G26" s="135"/>
      <c r="H26" s="136"/>
      <c r="I26" s="149"/>
      <c r="J26" s="149"/>
      <c r="K26" s="149"/>
      <c r="L26" s="149"/>
      <c r="M26" s="149"/>
      <c r="N26" s="149"/>
      <c r="O26" s="149"/>
      <c r="P26" s="149"/>
      <c r="Q26" s="149"/>
      <c r="R26" s="149"/>
      <c r="S26" s="156"/>
    </row>
    <row r="27" spans="1:19" s="78" customFormat="1" ht="15">
      <c r="A27" s="108" t="s">
        <v>1683</v>
      </c>
      <c r="B27" s="109"/>
      <c r="C27" s="110"/>
      <c r="D27" s="111"/>
      <c r="E27" s="112"/>
      <c r="F27" s="112">
        <f>Table131_234172[[#This Row],[SIZE]]*Table131_234172[[#This Row],[Unit Price]]</f>
        <v>0</v>
      </c>
      <c r="G27" s="113"/>
      <c r="H27" s="114"/>
      <c r="I27" s="146"/>
      <c r="J27" s="146"/>
      <c r="K27" s="146"/>
      <c r="L27" s="146"/>
      <c r="M27" s="146"/>
      <c r="N27" s="146"/>
      <c r="O27" s="146"/>
      <c r="P27" s="146"/>
      <c r="Q27" s="146"/>
      <c r="R27" s="146"/>
      <c r="S27" s="154"/>
    </row>
    <row r="28" spans="1:19" s="78" customFormat="1">
      <c r="A28" s="137"/>
      <c r="B28" s="124"/>
      <c r="C28" s="125"/>
      <c r="D28" s="126"/>
      <c r="E28" s="127"/>
      <c r="F28" s="138"/>
      <c r="G28" s="128"/>
      <c r="H28" s="129"/>
      <c r="I28" s="148"/>
      <c r="J28" s="148"/>
      <c r="K28" s="148"/>
      <c r="L28" s="148"/>
      <c r="M28" s="148"/>
      <c r="N28" s="148"/>
      <c r="O28" s="148"/>
      <c r="P28" s="148"/>
      <c r="Q28" s="148"/>
      <c r="R28" s="148"/>
      <c r="S28" s="148"/>
    </row>
    <row r="29" spans="1:19" s="78" customFormat="1">
      <c r="A29" s="137"/>
      <c r="B29" s="124"/>
      <c r="C29" s="125"/>
      <c r="D29" s="126"/>
      <c r="E29" s="127"/>
      <c r="F29" s="138"/>
      <c r="G29" s="128"/>
      <c r="H29" s="129"/>
      <c r="I29" s="148"/>
      <c r="J29" s="148"/>
      <c r="K29" s="148"/>
      <c r="L29" s="148"/>
      <c r="M29" s="148"/>
      <c r="N29" s="148"/>
      <c r="O29" s="148"/>
      <c r="P29" s="148"/>
      <c r="Q29" s="148"/>
      <c r="R29" s="148"/>
      <c r="S29" s="148"/>
    </row>
    <row r="30" spans="1:19" s="78" customFormat="1">
      <c r="A30" s="137"/>
      <c r="B30" s="124"/>
      <c r="C30" s="125"/>
      <c r="D30" s="126"/>
      <c r="E30" s="127"/>
      <c r="F30" s="138"/>
      <c r="G30" s="128"/>
      <c r="H30" s="129"/>
      <c r="I30" s="148"/>
      <c r="J30" s="148"/>
      <c r="K30" s="148"/>
      <c r="L30" s="148"/>
      <c r="M30" s="148"/>
      <c r="N30" s="148"/>
      <c r="O30" s="148"/>
      <c r="P30" s="148"/>
      <c r="Q30" s="148"/>
      <c r="R30" s="148"/>
      <c r="S30" s="148"/>
    </row>
    <row r="31" spans="1:19" s="78" customFormat="1">
      <c r="A31" s="137"/>
      <c r="B31" s="124"/>
      <c r="C31" s="125"/>
      <c r="D31" s="126"/>
      <c r="E31" s="127"/>
      <c r="F31" s="138"/>
      <c r="G31" s="128"/>
      <c r="H31" s="129"/>
      <c r="I31" s="148"/>
      <c r="J31" s="148"/>
      <c r="K31" s="148"/>
      <c r="L31" s="148"/>
      <c r="M31" s="148"/>
      <c r="N31" s="148"/>
      <c r="O31" s="148"/>
      <c r="P31" s="148"/>
      <c r="Q31" s="148"/>
      <c r="R31" s="148"/>
      <c r="S31" s="148"/>
    </row>
    <row r="32" spans="1:19" s="78" customFormat="1">
      <c r="A32" s="137"/>
      <c r="B32" s="124"/>
      <c r="C32" s="125"/>
      <c r="D32" s="126"/>
      <c r="E32" s="127"/>
      <c r="F32" s="138"/>
      <c r="G32" s="128"/>
      <c r="H32" s="129"/>
      <c r="I32" s="148"/>
      <c r="J32" s="148"/>
      <c r="K32" s="148"/>
      <c r="L32" s="148"/>
      <c r="M32" s="148"/>
      <c r="N32" s="148"/>
      <c r="O32" s="148"/>
      <c r="P32" s="148"/>
      <c r="Q32" s="148"/>
      <c r="R32" s="148"/>
      <c r="S32" s="148"/>
    </row>
    <row r="33" spans="1:19" s="78" customFormat="1">
      <c r="A33" s="137"/>
      <c r="B33" s="124"/>
      <c r="C33" s="125"/>
      <c r="D33" s="126"/>
      <c r="E33" s="127"/>
      <c r="F33" s="138"/>
      <c r="G33" s="128"/>
      <c r="H33" s="129"/>
      <c r="I33" s="148"/>
      <c r="J33" s="148"/>
      <c r="K33" s="148"/>
      <c r="L33" s="148"/>
      <c r="M33" s="148"/>
      <c r="N33" s="148"/>
      <c r="O33" s="148"/>
      <c r="P33" s="148"/>
      <c r="Q33" s="148"/>
      <c r="R33" s="148"/>
      <c r="S33" s="148"/>
    </row>
    <row r="34" spans="1:19" s="78" customFormat="1">
      <c r="A34" s="137"/>
      <c r="B34" s="124"/>
      <c r="C34" s="125"/>
      <c r="D34" s="126"/>
      <c r="E34" s="127"/>
      <c r="F34" s="138"/>
      <c r="G34" s="128"/>
      <c r="H34" s="129"/>
      <c r="I34" s="148"/>
      <c r="J34" s="148"/>
      <c r="K34" s="148"/>
      <c r="L34" s="148"/>
      <c r="M34" s="148"/>
      <c r="N34" s="148"/>
      <c r="O34" s="148"/>
      <c r="P34" s="148"/>
      <c r="Q34" s="148"/>
      <c r="R34" s="148"/>
      <c r="S34" s="148"/>
    </row>
    <row r="35" spans="1:19" s="78" customFormat="1">
      <c r="A35" s="137"/>
      <c r="B35" s="124"/>
      <c r="C35" s="125"/>
      <c r="D35" s="126"/>
      <c r="E35" s="127"/>
      <c r="F35" s="138"/>
      <c r="G35" s="128"/>
      <c r="H35" s="129"/>
      <c r="I35" s="148"/>
      <c r="J35" s="148"/>
      <c r="K35" s="148"/>
      <c r="L35" s="148"/>
      <c r="M35" s="148"/>
      <c r="N35" s="148"/>
      <c r="O35" s="148"/>
      <c r="P35" s="148"/>
      <c r="Q35" s="148"/>
      <c r="R35" s="148"/>
      <c r="S35" s="148"/>
    </row>
    <row r="36" spans="1:19" s="78" customFormat="1">
      <c r="A36" s="137"/>
      <c r="B36" s="124"/>
      <c r="C36" s="125"/>
      <c r="D36" s="126"/>
      <c r="E36" s="127"/>
      <c r="F36" s="138"/>
      <c r="G36" s="128"/>
      <c r="H36" s="129"/>
      <c r="I36" s="148"/>
      <c r="J36" s="148"/>
      <c r="K36" s="148"/>
      <c r="L36" s="148"/>
      <c r="M36" s="148"/>
      <c r="N36" s="148"/>
      <c r="O36" s="148"/>
      <c r="P36" s="148"/>
      <c r="Q36" s="148"/>
      <c r="R36" s="148"/>
      <c r="S36" s="148"/>
    </row>
    <row r="37" spans="1:19" s="79" customFormat="1" ht="12.75">
      <c r="A37" s="130"/>
      <c r="B37" s="131" t="s">
        <v>1682</v>
      </c>
      <c r="C37" s="132"/>
      <c r="D37" s="133"/>
      <c r="E37" s="133"/>
      <c r="F37" s="134">
        <f>SUM(F28:F36)</f>
        <v>0</v>
      </c>
      <c r="G37" s="135"/>
      <c r="H37" s="136"/>
      <c r="I37" s="149"/>
      <c r="J37" s="149"/>
      <c r="K37" s="149"/>
      <c r="L37" s="149"/>
      <c r="M37" s="149"/>
      <c r="N37" s="149"/>
      <c r="O37" s="149"/>
      <c r="P37" s="149"/>
      <c r="Q37" s="149"/>
      <c r="R37" s="149"/>
      <c r="S37" s="156"/>
    </row>
    <row r="38" spans="1:19" s="78" customFormat="1" ht="15">
      <c r="A38" s="108" t="s">
        <v>1684</v>
      </c>
      <c r="B38" s="109"/>
      <c r="C38" s="110"/>
      <c r="D38" s="111"/>
      <c r="E38" s="112"/>
      <c r="F38" s="112">
        <f>Table131_234172[[#This Row],[SIZE]]*Table131_234172[[#This Row],[Unit Price]]</f>
        <v>0</v>
      </c>
      <c r="G38" s="113"/>
      <c r="H38" s="114"/>
      <c r="I38" s="146"/>
      <c r="J38" s="146"/>
      <c r="K38" s="146"/>
      <c r="L38" s="146"/>
      <c r="M38" s="146"/>
      <c r="N38" s="146"/>
      <c r="O38" s="146"/>
      <c r="P38" s="146"/>
      <c r="Q38" s="146"/>
      <c r="R38" s="146"/>
      <c r="S38" s="154"/>
    </row>
    <row r="39" spans="1:19" s="78" customFormat="1">
      <c r="A39" s="137"/>
      <c r="B39" s="124"/>
      <c r="C39" s="125"/>
      <c r="D39" s="126"/>
      <c r="E39" s="127"/>
      <c r="F39" s="138"/>
      <c r="G39" s="128"/>
      <c r="H39" s="129"/>
      <c r="I39" s="148"/>
      <c r="J39" s="148"/>
      <c r="K39" s="148"/>
      <c r="L39" s="148"/>
      <c r="M39" s="148"/>
      <c r="N39" s="148"/>
      <c r="O39" s="148"/>
      <c r="P39" s="148"/>
      <c r="Q39" s="148"/>
      <c r="R39" s="148"/>
      <c r="S39" s="148"/>
    </row>
    <row r="40" spans="1:19" s="78" customFormat="1">
      <c r="A40" s="137"/>
      <c r="B40" s="124"/>
      <c r="C40" s="125"/>
      <c r="D40" s="126"/>
      <c r="E40" s="127"/>
      <c r="F40" s="138"/>
      <c r="G40" s="128"/>
      <c r="H40" s="129"/>
      <c r="I40" s="148"/>
      <c r="J40" s="148"/>
      <c r="K40" s="148"/>
      <c r="L40" s="148"/>
      <c r="M40" s="148"/>
      <c r="N40" s="148"/>
      <c r="O40" s="148"/>
      <c r="P40" s="148"/>
      <c r="Q40" s="148"/>
      <c r="R40" s="148"/>
      <c r="S40" s="148"/>
    </row>
    <row r="41" spans="1:19" s="78" customFormat="1">
      <c r="A41" s="137"/>
      <c r="B41" s="124"/>
      <c r="C41" s="125"/>
      <c r="D41" s="126"/>
      <c r="E41" s="127"/>
      <c r="F41" s="138"/>
      <c r="G41" s="128"/>
      <c r="H41" s="129"/>
      <c r="I41" s="148"/>
      <c r="J41" s="148"/>
      <c r="K41" s="148"/>
      <c r="L41" s="148"/>
      <c r="M41" s="148"/>
      <c r="N41" s="148"/>
      <c r="O41" s="148"/>
      <c r="P41" s="148"/>
      <c r="Q41" s="148"/>
      <c r="R41" s="148"/>
      <c r="S41" s="148"/>
    </row>
    <row r="42" spans="1:19" s="78" customFormat="1">
      <c r="A42" s="137"/>
      <c r="B42" s="124"/>
      <c r="C42" s="125"/>
      <c r="D42" s="126"/>
      <c r="E42" s="127"/>
      <c r="F42" s="138"/>
      <c r="G42" s="128"/>
      <c r="H42" s="129"/>
      <c r="I42" s="148"/>
      <c r="J42" s="148"/>
      <c r="K42" s="148"/>
      <c r="L42" s="148"/>
      <c r="M42" s="148"/>
      <c r="N42" s="148"/>
      <c r="O42" s="148"/>
      <c r="P42" s="148"/>
      <c r="Q42" s="148"/>
      <c r="R42" s="148"/>
      <c r="S42" s="148"/>
    </row>
    <row r="43" spans="1:19" s="78" customFormat="1">
      <c r="A43" s="137"/>
      <c r="B43" s="124"/>
      <c r="C43" s="125"/>
      <c r="D43" s="126"/>
      <c r="E43" s="127"/>
      <c r="F43" s="138"/>
      <c r="G43" s="128"/>
      <c r="H43" s="129"/>
      <c r="I43" s="148"/>
      <c r="J43" s="148"/>
      <c r="K43" s="148"/>
      <c r="L43" s="148"/>
      <c r="M43" s="148"/>
      <c r="N43" s="148"/>
      <c r="O43" s="148"/>
      <c r="P43" s="148"/>
      <c r="Q43" s="148"/>
      <c r="R43" s="148"/>
      <c r="S43" s="148"/>
    </row>
    <row r="44" spans="1:19" s="78" customFormat="1">
      <c r="A44" s="137"/>
      <c r="B44" s="124"/>
      <c r="C44" s="125"/>
      <c r="D44" s="126"/>
      <c r="E44" s="127"/>
      <c r="F44" s="138"/>
      <c r="G44" s="128"/>
      <c r="H44" s="129"/>
      <c r="I44" s="148"/>
      <c r="J44" s="148"/>
      <c r="K44" s="148"/>
      <c r="L44" s="148"/>
      <c r="M44" s="148"/>
      <c r="N44" s="148"/>
      <c r="O44" s="148"/>
      <c r="P44" s="148"/>
      <c r="Q44" s="148"/>
      <c r="R44" s="148"/>
      <c r="S44" s="148"/>
    </row>
    <row r="45" spans="1:19" s="78" customFormat="1">
      <c r="A45" s="137"/>
      <c r="B45" s="124"/>
      <c r="C45" s="125"/>
      <c r="D45" s="126"/>
      <c r="E45" s="127"/>
      <c r="F45" s="138"/>
      <c r="G45" s="128"/>
      <c r="H45" s="129"/>
      <c r="I45" s="148"/>
      <c r="J45" s="148"/>
      <c r="K45" s="148"/>
      <c r="L45" s="148"/>
      <c r="M45" s="148"/>
      <c r="N45" s="148"/>
      <c r="O45" s="148"/>
      <c r="P45" s="148"/>
      <c r="Q45" s="148"/>
      <c r="R45" s="148"/>
      <c r="S45" s="148"/>
    </row>
    <row r="46" spans="1:19" s="78" customFormat="1">
      <c r="A46" s="137"/>
      <c r="B46" s="124"/>
      <c r="C46" s="125"/>
      <c r="D46" s="126"/>
      <c r="E46" s="127"/>
      <c r="F46" s="138"/>
      <c r="G46" s="128"/>
      <c r="H46" s="129"/>
      <c r="I46" s="148"/>
      <c r="J46" s="148"/>
      <c r="K46" s="148"/>
      <c r="L46" s="148"/>
      <c r="M46" s="148"/>
      <c r="N46" s="148"/>
      <c r="O46" s="148"/>
      <c r="P46" s="148"/>
      <c r="Q46" s="148"/>
      <c r="R46" s="148"/>
      <c r="S46" s="148"/>
    </row>
    <row r="47" spans="1:19" s="78" customFormat="1">
      <c r="A47" s="137"/>
      <c r="B47" s="124"/>
      <c r="C47" s="125"/>
      <c r="D47" s="126"/>
      <c r="E47" s="127"/>
      <c r="F47" s="138"/>
      <c r="G47" s="128"/>
      <c r="H47" s="129"/>
      <c r="I47" s="148"/>
      <c r="J47" s="148"/>
      <c r="K47" s="148"/>
      <c r="L47" s="148"/>
      <c r="M47" s="148"/>
      <c r="N47" s="148"/>
      <c r="O47" s="148"/>
      <c r="P47" s="148"/>
      <c r="Q47" s="148"/>
      <c r="R47" s="148"/>
      <c r="S47" s="148"/>
    </row>
    <row r="48" spans="1:19" s="79" customFormat="1" ht="12.75">
      <c r="A48" s="130"/>
      <c r="B48" s="131" t="s">
        <v>1682</v>
      </c>
      <c r="C48" s="132"/>
      <c r="D48" s="133"/>
      <c r="E48" s="133"/>
      <c r="F48" s="134">
        <f>SUM(F39:F47)</f>
        <v>0</v>
      </c>
      <c r="G48" s="135"/>
      <c r="H48" s="136"/>
      <c r="I48" s="149"/>
      <c r="J48" s="149"/>
      <c r="K48" s="149"/>
      <c r="L48" s="149"/>
      <c r="M48" s="149"/>
      <c r="N48" s="149"/>
      <c r="O48" s="149"/>
      <c r="P48" s="149"/>
      <c r="Q48" s="149"/>
      <c r="R48" s="149"/>
      <c r="S48" s="156"/>
    </row>
    <row r="49" spans="1:19" s="78" customFormat="1" ht="15">
      <c r="A49" s="139" t="s">
        <v>1685</v>
      </c>
      <c r="B49" s="140"/>
      <c r="C49" s="141"/>
      <c r="D49" s="142"/>
      <c r="E49" s="143"/>
      <c r="F49" s="143">
        <f>Table131_234172[[#This Row],[SIZE]]*Table131_234172[[#This Row],[Unit Price]]</f>
        <v>0</v>
      </c>
      <c r="G49" s="144"/>
      <c r="H49" s="145"/>
      <c r="I49" s="150"/>
      <c r="J49" s="150"/>
      <c r="K49" s="150"/>
      <c r="L49" s="150"/>
      <c r="M49" s="150"/>
      <c r="N49" s="150"/>
      <c r="O49" s="150"/>
      <c r="P49" s="150"/>
      <c r="Q49" s="150"/>
      <c r="R49" s="150"/>
      <c r="S49" s="157"/>
    </row>
    <row r="50" spans="1:19" s="78" customFormat="1">
      <c r="A50" s="115"/>
      <c r="B50" s="116"/>
      <c r="C50" s="117"/>
      <c r="D50" s="118"/>
      <c r="E50" s="119"/>
      <c r="F50" s="120">
        <f t="shared" ref="F50:F58" si="1">E50*C50</f>
        <v>0</v>
      </c>
      <c r="G50" s="121"/>
      <c r="H50" s="122"/>
      <c r="I50" s="147"/>
      <c r="J50" s="147"/>
      <c r="K50" s="147"/>
      <c r="L50" s="147"/>
      <c r="M50" s="147"/>
      <c r="N50" s="147"/>
      <c r="O50" s="147"/>
      <c r="P50" s="147"/>
      <c r="Q50" s="147"/>
      <c r="R50" s="147"/>
      <c r="S50" s="147"/>
    </row>
    <row r="51" spans="1:19" s="78" customFormat="1">
      <c r="A51" s="123"/>
      <c r="B51" s="124"/>
      <c r="C51" s="125"/>
      <c r="D51" s="126"/>
      <c r="E51" s="127"/>
      <c r="F51" s="120">
        <f t="shared" si="1"/>
        <v>0</v>
      </c>
      <c r="G51" s="128"/>
      <c r="H51" s="129"/>
      <c r="I51" s="148"/>
      <c r="J51" s="148"/>
      <c r="K51" s="148"/>
      <c r="L51" s="148"/>
      <c r="M51" s="148"/>
      <c r="N51" s="148"/>
      <c r="O51" s="148"/>
      <c r="P51" s="148"/>
      <c r="Q51" s="148"/>
      <c r="R51" s="148"/>
      <c r="S51" s="155"/>
    </row>
    <row r="52" spans="1:19" s="78" customFormat="1">
      <c r="A52" s="123"/>
      <c r="B52" s="124"/>
      <c r="C52" s="125"/>
      <c r="D52" s="126"/>
      <c r="E52" s="127"/>
      <c r="F52" s="120">
        <f t="shared" si="1"/>
        <v>0</v>
      </c>
      <c r="G52" s="128"/>
      <c r="H52" s="129"/>
      <c r="I52" s="148"/>
      <c r="J52" s="148"/>
      <c r="K52" s="148"/>
      <c r="L52" s="148"/>
      <c r="M52" s="148"/>
      <c r="N52" s="148"/>
      <c r="O52" s="148"/>
      <c r="P52" s="148"/>
      <c r="Q52" s="148"/>
      <c r="R52" s="148"/>
      <c r="S52" s="155"/>
    </row>
    <row r="53" spans="1:19" s="78" customFormat="1">
      <c r="A53" s="123"/>
      <c r="B53" s="124"/>
      <c r="C53" s="125"/>
      <c r="D53" s="126"/>
      <c r="E53" s="127"/>
      <c r="F53" s="120">
        <f t="shared" si="1"/>
        <v>0</v>
      </c>
      <c r="G53" s="128"/>
      <c r="H53" s="129"/>
      <c r="I53" s="148"/>
      <c r="J53" s="148"/>
      <c r="K53" s="148"/>
      <c r="L53" s="148"/>
      <c r="M53" s="148"/>
      <c r="N53" s="148"/>
      <c r="O53" s="148"/>
      <c r="P53" s="148"/>
      <c r="Q53" s="148"/>
      <c r="R53" s="148"/>
      <c r="S53" s="155"/>
    </row>
    <row r="54" spans="1:19" s="78" customFormat="1">
      <c r="A54" s="123"/>
      <c r="B54" s="124"/>
      <c r="C54" s="125"/>
      <c r="D54" s="126"/>
      <c r="E54" s="127"/>
      <c r="F54" s="120">
        <f t="shared" si="1"/>
        <v>0</v>
      </c>
      <c r="G54" s="128"/>
      <c r="H54" s="129"/>
      <c r="I54" s="148"/>
      <c r="J54" s="148"/>
      <c r="K54" s="148"/>
      <c r="L54" s="148"/>
      <c r="M54" s="148"/>
      <c r="N54" s="148"/>
      <c r="O54" s="148"/>
      <c r="P54" s="148"/>
      <c r="Q54" s="148"/>
      <c r="R54" s="148"/>
      <c r="S54" s="155"/>
    </row>
    <row r="55" spans="1:19" s="78" customFormat="1">
      <c r="A55" s="123"/>
      <c r="B55" s="124"/>
      <c r="C55" s="125"/>
      <c r="D55" s="126"/>
      <c r="E55" s="127"/>
      <c r="F55" s="120">
        <f t="shared" si="1"/>
        <v>0</v>
      </c>
      <c r="G55" s="128"/>
      <c r="H55" s="129"/>
      <c r="I55" s="148"/>
      <c r="J55" s="148"/>
      <c r="K55" s="148"/>
      <c r="L55" s="148"/>
      <c r="M55" s="148"/>
      <c r="N55" s="148"/>
      <c r="O55" s="148"/>
      <c r="P55" s="148"/>
      <c r="Q55" s="148"/>
      <c r="R55" s="148"/>
      <c r="S55" s="155"/>
    </row>
    <row r="56" spans="1:19" s="78" customFormat="1">
      <c r="A56" s="123"/>
      <c r="B56" s="124"/>
      <c r="C56" s="125"/>
      <c r="D56" s="126"/>
      <c r="E56" s="127"/>
      <c r="F56" s="120">
        <f t="shared" si="1"/>
        <v>0</v>
      </c>
      <c r="G56" s="128"/>
      <c r="H56" s="129"/>
      <c r="I56" s="148"/>
      <c r="J56" s="148"/>
      <c r="K56" s="148"/>
      <c r="L56" s="148"/>
      <c r="M56" s="148"/>
      <c r="N56" s="148"/>
      <c r="O56" s="148"/>
      <c r="P56" s="148"/>
      <c r="Q56" s="148"/>
      <c r="R56" s="148"/>
      <c r="S56" s="155"/>
    </row>
    <row r="57" spans="1:19" s="78" customFormat="1">
      <c r="A57" s="123"/>
      <c r="B57" s="124"/>
      <c r="C57" s="125"/>
      <c r="D57" s="126"/>
      <c r="E57" s="127"/>
      <c r="F57" s="120">
        <f t="shared" si="1"/>
        <v>0</v>
      </c>
      <c r="G57" s="128"/>
      <c r="H57" s="129"/>
      <c r="I57" s="148"/>
      <c r="J57" s="148"/>
      <c r="K57" s="148"/>
      <c r="L57" s="148"/>
      <c r="M57" s="148"/>
      <c r="N57" s="148"/>
      <c r="O57" s="148"/>
      <c r="P57" s="148"/>
      <c r="Q57" s="148"/>
      <c r="R57" s="148"/>
      <c r="S57" s="155"/>
    </row>
    <row r="58" spans="1:19" s="78" customFormat="1">
      <c r="A58" s="123"/>
      <c r="B58" s="124"/>
      <c r="C58" s="125"/>
      <c r="D58" s="126"/>
      <c r="E58" s="127"/>
      <c r="F58" s="120">
        <f t="shared" si="1"/>
        <v>0</v>
      </c>
      <c r="G58" s="128"/>
      <c r="H58" s="129"/>
      <c r="I58" s="148"/>
      <c r="J58" s="148"/>
      <c r="K58" s="148"/>
      <c r="L58" s="148"/>
      <c r="M58" s="148"/>
      <c r="N58" s="148"/>
      <c r="O58" s="148"/>
      <c r="P58" s="148"/>
      <c r="Q58" s="148"/>
      <c r="R58" s="148"/>
      <c r="S58" s="155"/>
    </row>
    <row r="59" spans="1:19" s="79" customFormat="1" ht="12.75">
      <c r="A59" s="130"/>
      <c r="B59" s="131" t="s">
        <v>1682</v>
      </c>
      <c r="C59" s="132"/>
      <c r="D59" s="133"/>
      <c r="E59" s="133"/>
      <c r="F59" s="134">
        <f>SUM(F50:F58)</f>
        <v>0</v>
      </c>
      <c r="G59" s="135"/>
      <c r="H59" s="136"/>
      <c r="I59" s="149"/>
      <c r="J59" s="149"/>
      <c r="K59" s="149"/>
      <c r="L59" s="149"/>
      <c r="M59" s="149"/>
      <c r="N59" s="149"/>
      <c r="O59" s="149"/>
      <c r="P59" s="149"/>
      <c r="Q59" s="149"/>
      <c r="R59" s="149"/>
      <c r="S59" s="156"/>
    </row>
    <row r="60" spans="1:19" s="78" customFormat="1" ht="15">
      <c r="A60" s="139" t="s">
        <v>1686</v>
      </c>
      <c r="B60" s="140"/>
      <c r="C60" s="141"/>
      <c r="D60" s="142"/>
      <c r="E60" s="143"/>
      <c r="F60" s="143">
        <f>Table131_234172[[#This Row],[SIZE]]*Table131_234172[[#This Row],[Unit Price]]</f>
        <v>0</v>
      </c>
      <c r="G60" s="144"/>
      <c r="H60" s="145"/>
      <c r="I60" s="150"/>
      <c r="J60" s="150"/>
      <c r="K60" s="150"/>
      <c r="L60" s="150"/>
      <c r="M60" s="150"/>
      <c r="N60" s="150"/>
      <c r="O60" s="150"/>
      <c r="P60" s="150"/>
      <c r="Q60" s="150"/>
      <c r="R60" s="150"/>
      <c r="S60" s="157"/>
    </row>
    <row r="61" spans="1:19" s="78" customFormat="1">
      <c r="A61" s="115"/>
      <c r="B61" s="116"/>
      <c r="C61" s="117"/>
      <c r="D61" s="118"/>
      <c r="E61" s="119"/>
      <c r="F61" s="120">
        <f t="shared" ref="F61:F69" si="2">E61*C61</f>
        <v>0</v>
      </c>
      <c r="G61" s="121"/>
      <c r="H61" s="122"/>
      <c r="I61" s="147"/>
      <c r="J61" s="147"/>
      <c r="K61" s="147"/>
      <c r="L61" s="147"/>
      <c r="M61" s="147"/>
      <c r="N61" s="147"/>
      <c r="O61" s="147"/>
      <c r="P61" s="147"/>
      <c r="Q61" s="147"/>
      <c r="R61" s="147"/>
      <c r="S61" s="147"/>
    </row>
    <row r="62" spans="1:19" s="78" customFormat="1">
      <c r="A62" s="123"/>
      <c r="B62" s="124"/>
      <c r="C62" s="125"/>
      <c r="D62" s="126"/>
      <c r="E62" s="127"/>
      <c r="F62" s="120">
        <f t="shared" si="2"/>
        <v>0</v>
      </c>
      <c r="G62" s="128"/>
      <c r="H62" s="129"/>
      <c r="I62" s="148"/>
      <c r="J62" s="148"/>
      <c r="K62" s="148"/>
      <c r="L62" s="148"/>
      <c r="M62" s="148"/>
      <c r="N62" s="148"/>
      <c r="O62" s="148"/>
      <c r="P62" s="148"/>
      <c r="Q62" s="148"/>
      <c r="R62" s="148"/>
      <c r="S62" s="155"/>
    </row>
    <row r="63" spans="1:19" s="78" customFormat="1">
      <c r="A63" s="123"/>
      <c r="B63" s="124"/>
      <c r="C63" s="125"/>
      <c r="D63" s="126"/>
      <c r="E63" s="127"/>
      <c r="F63" s="120">
        <f t="shared" si="2"/>
        <v>0</v>
      </c>
      <c r="G63" s="128"/>
      <c r="H63" s="129"/>
      <c r="I63" s="148"/>
      <c r="J63" s="148"/>
      <c r="K63" s="148"/>
      <c r="L63" s="148"/>
      <c r="M63" s="148"/>
      <c r="N63" s="148"/>
      <c r="O63" s="148"/>
      <c r="P63" s="148"/>
      <c r="Q63" s="148"/>
      <c r="R63" s="148"/>
      <c r="S63" s="155"/>
    </row>
    <row r="64" spans="1:19" s="78" customFormat="1">
      <c r="A64" s="123"/>
      <c r="B64" s="124"/>
      <c r="C64" s="125"/>
      <c r="D64" s="126"/>
      <c r="E64" s="127"/>
      <c r="F64" s="120">
        <f t="shared" si="2"/>
        <v>0</v>
      </c>
      <c r="G64" s="128"/>
      <c r="H64" s="129"/>
      <c r="I64" s="148"/>
      <c r="J64" s="148"/>
      <c r="K64" s="148"/>
      <c r="L64" s="148"/>
      <c r="M64" s="148"/>
      <c r="N64" s="148"/>
      <c r="O64" s="148"/>
      <c r="P64" s="148"/>
      <c r="Q64" s="148"/>
      <c r="R64" s="148"/>
      <c r="S64" s="155"/>
    </row>
    <row r="65" spans="1:19" s="78" customFormat="1">
      <c r="A65" s="123"/>
      <c r="B65" s="124"/>
      <c r="C65" s="125"/>
      <c r="D65" s="126"/>
      <c r="E65" s="127"/>
      <c r="F65" s="120">
        <f t="shared" si="2"/>
        <v>0</v>
      </c>
      <c r="G65" s="128"/>
      <c r="H65" s="129"/>
      <c r="I65" s="148"/>
      <c r="J65" s="148"/>
      <c r="K65" s="148"/>
      <c r="L65" s="148"/>
      <c r="M65" s="148"/>
      <c r="N65" s="148"/>
      <c r="O65" s="148"/>
      <c r="P65" s="148"/>
      <c r="Q65" s="148"/>
      <c r="R65" s="148"/>
      <c r="S65" s="155"/>
    </row>
    <row r="66" spans="1:19" s="78" customFormat="1">
      <c r="A66" s="123"/>
      <c r="B66" s="124"/>
      <c r="C66" s="125"/>
      <c r="D66" s="126"/>
      <c r="E66" s="127"/>
      <c r="F66" s="120">
        <f t="shared" si="2"/>
        <v>0</v>
      </c>
      <c r="G66" s="128"/>
      <c r="H66" s="129"/>
      <c r="I66" s="148"/>
      <c r="J66" s="148"/>
      <c r="K66" s="148"/>
      <c r="L66" s="148"/>
      <c r="M66" s="148"/>
      <c r="N66" s="148"/>
      <c r="O66" s="148"/>
      <c r="P66" s="148"/>
      <c r="Q66" s="148"/>
      <c r="R66" s="148"/>
      <c r="S66" s="155"/>
    </row>
    <row r="67" spans="1:19" s="78" customFormat="1">
      <c r="A67" s="123"/>
      <c r="B67" s="124"/>
      <c r="C67" s="125"/>
      <c r="D67" s="126"/>
      <c r="E67" s="127"/>
      <c r="F67" s="120">
        <f t="shared" si="2"/>
        <v>0</v>
      </c>
      <c r="G67" s="128"/>
      <c r="H67" s="129"/>
      <c r="I67" s="148"/>
      <c r="J67" s="148"/>
      <c r="K67" s="148"/>
      <c r="L67" s="148"/>
      <c r="M67" s="148"/>
      <c r="N67" s="148"/>
      <c r="O67" s="148"/>
      <c r="P67" s="148"/>
      <c r="Q67" s="148"/>
      <c r="R67" s="148"/>
      <c r="S67" s="155"/>
    </row>
    <row r="68" spans="1:19" s="78" customFormat="1">
      <c r="A68" s="123"/>
      <c r="B68" s="124"/>
      <c r="C68" s="125"/>
      <c r="D68" s="126"/>
      <c r="E68" s="127"/>
      <c r="F68" s="120">
        <f t="shared" si="2"/>
        <v>0</v>
      </c>
      <c r="G68" s="128"/>
      <c r="H68" s="129"/>
      <c r="I68" s="148"/>
      <c r="J68" s="148"/>
      <c r="K68" s="148"/>
      <c r="L68" s="148"/>
      <c r="M68" s="148"/>
      <c r="N68" s="148"/>
      <c r="O68" s="148"/>
      <c r="P68" s="148"/>
      <c r="Q68" s="148"/>
      <c r="R68" s="148"/>
      <c r="S68" s="155"/>
    </row>
    <row r="69" spans="1:19" s="78" customFormat="1">
      <c r="A69" s="123"/>
      <c r="B69" s="124"/>
      <c r="C69" s="125"/>
      <c r="D69" s="126"/>
      <c r="E69" s="127"/>
      <c r="F69" s="120">
        <f t="shared" si="2"/>
        <v>0</v>
      </c>
      <c r="G69" s="128"/>
      <c r="H69" s="129"/>
      <c r="I69" s="148"/>
      <c r="J69" s="148"/>
      <c r="K69" s="148"/>
      <c r="L69" s="148"/>
      <c r="M69" s="148"/>
      <c r="N69" s="148"/>
      <c r="O69" s="148"/>
      <c r="P69" s="148"/>
      <c r="Q69" s="148"/>
      <c r="R69" s="148"/>
      <c r="S69" s="155"/>
    </row>
    <row r="70" spans="1:19" s="79" customFormat="1" ht="12.75">
      <c r="A70" s="130"/>
      <c r="B70" s="131" t="s">
        <v>1682</v>
      </c>
      <c r="C70" s="132"/>
      <c r="D70" s="133"/>
      <c r="E70" s="133"/>
      <c r="F70" s="134">
        <f>SUM(F61:F69)</f>
        <v>0</v>
      </c>
      <c r="G70" s="135"/>
      <c r="H70" s="136"/>
      <c r="I70" s="149"/>
      <c r="J70" s="149"/>
      <c r="K70" s="149"/>
      <c r="L70" s="149"/>
      <c r="M70" s="149"/>
      <c r="N70" s="149"/>
      <c r="O70" s="149"/>
      <c r="P70" s="149"/>
      <c r="Q70" s="149"/>
      <c r="R70" s="149"/>
      <c r="S70" s="156"/>
    </row>
    <row r="71" spans="1:19" s="78" customFormat="1" ht="15">
      <c r="A71" s="139" t="s">
        <v>1687</v>
      </c>
      <c r="B71" s="140"/>
      <c r="C71" s="141"/>
      <c r="D71" s="142"/>
      <c r="E71" s="143"/>
      <c r="F71" s="143">
        <f>Table131_234172[[#This Row],[SIZE]]*Table131_234172[[#This Row],[Unit Price]]</f>
        <v>0</v>
      </c>
      <c r="G71" s="144"/>
      <c r="H71" s="145"/>
      <c r="I71" s="150"/>
      <c r="J71" s="150"/>
      <c r="K71" s="150"/>
      <c r="L71" s="150"/>
      <c r="M71" s="150"/>
      <c r="N71" s="150"/>
      <c r="O71" s="150"/>
      <c r="P71" s="150"/>
      <c r="Q71" s="150"/>
      <c r="R71" s="150"/>
      <c r="S71" s="157"/>
    </row>
    <row r="72" spans="1:19" s="78" customFormat="1">
      <c r="A72" s="115"/>
      <c r="B72" s="116"/>
      <c r="C72" s="117"/>
      <c r="D72" s="118"/>
      <c r="E72" s="119"/>
      <c r="F72" s="120">
        <f t="shared" ref="F72:F80" si="3">E72*C72</f>
        <v>0</v>
      </c>
      <c r="G72" s="121"/>
      <c r="H72" s="122"/>
      <c r="I72" s="147"/>
      <c r="J72" s="147"/>
      <c r="K72" s="147"/>
      <c r="L72" s="147"/>
      <c r="M72" s="147"/>
      <c r="N72" s="147"/>
      <c r="O72" s="147"/>
      <c r="P72" s="147"/>
      <c r="Q72" s="147"/>
      <c r="R72" s="147"/>
      <c r="S72" s="147"/>
    </row>
    <row r="73" spans="1:19" s="78" customFormat="1">
      <c r="A73" s="123"/>
      <c r="B73" s="124"/>
      <c r="C73" s="125"/>
      <c r="D73" s="126"/>
      <c r="E73" s="127"/>
      <c r="F73" s="120">
        <f t="shared" si="3"/>
        <v>0</v>
      </c>
      <c r="G73" s="128"/>
      <c r="H73" s="129"/>
      <c r="I73" s="148"/>
      <c r="J73" s="148"/>
      <c r="K73" s="148"/>
      <c r="L73" s="148"/>
      <c r="M73" s="148"/>
      <c r="N73" s="148"/>
      <c r="O73" s="148"/>
      <c r="P73" s="148"/>
      <c r="Q73" s="148"/>
      <c r="R73" s="148"/>
      <c r="S73" s="155"/>
    </row>
    <row r="74" spans="1:19" s="78" customFormat="1">
      <c r="A74" s="123"/>
      <c r="B74" s="124"/>
      <c r="C74" s="125"/>
      <c r="D74" s="126"/>
      <c r="E74" s="127"/>
      <c r="F74" s="120">
        <f t="shared" si="3"/>
        <v>0</v>
      </c>
      <c r="G74" s="128"/>
      <c r="H74" s="129"/>
      <c r="I74" s="148"/>
      <c r="J74" s="148"/>
      <c r="K74" s="148"/>
      <c r="L74" s="148"/>
      <c r="M74" s="148"/>
      <c r="N74" s="148"/>
      <c r="O74" s="148"/>
      <c r="P74" s="148"/>
      <c r="Q74" s="148"/>
      <c r="R74" s="148"/>
      <c r="S74" s="155"/>
    </row>
    <row r="75" spans="1:19" s="78" customFormat="1">
      <c r="A75" s="123"/>
      <c r="B75" s="124"/>
      <c r="C75" s="125"/>
      <c r="D75" s="126"/>
      <c r="E75" s="127"/>
      <c r="F75" s="120">
        <f t="shared" si="3"/>
        <v>0</v>
      </c>
      <c r="G75" s="128"/>
      <c r="H75" s="129"/>
      <c r="I75" s="148"/>
      <c r="J75" s="148"/>
      <c r="K75" s="148"/>
      <c r="L75" s="148"/>
      <c r="M75" s="148"/>
      <c r="N75" s="148"/>
      <c r="O75" s="148"/>
      <c r="P75" s="148"/>
      <c r="Q75" s="148"/>
      <c r="R75" s="148"/>
      <c r="S75" s="155"/>
    </row>
    <row r="76" spans="1:19" s="78" customFormat="1">
      <c r="A76" s="123"/>
      <c r="B76" s="124"/>
      <c r="C76" s="125"/>
      <c r="D76" s="126"/>
      <c r="E76" s="127"/>
      <c r="F76" s="120">
        <f t="shared" si="3"/>
        <v>0</v>
      </c>
      <c r="G76" s="128"/>
      <c r="H76" s="129"/>
      <c r="I76" s="148"/>
      <c r="J76" s="148"/>
      <c r="K76" s="148"/>
      <c r="L76" s="148"/>
      <c r="M76" s="148"/>
      <c r="N76" s="148"/>
      <c r="O76" s="148"/>
      <c r="P76" s="148"/>
      <c r="Q76" s="148"/>
      <c r="R76" s="148"/>
      <c r="S76" s="155"/>
    </row>
    <row r="77" spans="1:19" s="78" customFormat="1">
      <c r="A77" s="123"/>
      <c r="B77" s="124"/>
      <c r="C77" s="125"/>
      <c r="D77" s="126"/>
      <c r="E77" s="127"/>
      <c r="F77" s="120">
        <f t="shared" si="3"/>
        <v>0</v>
      </c>
      <c r="G77" s="128"/>
      <c r="H77" s="129"/>
      <c r="I77" s="148"/>
      <c r="J77" s="148"/>
      <c r="K77" s="148"/>
      <c r="L77" s="148"/>
      <c r="M77" s="148"/>
      <c r="N77" s="148"/>
      <c r="O77" s="148"/>
      <c r="P77" s="148"/>
      <c r="Q77" s="148"/>
      <c r="R77" s="148"/>
      <c r="S77" s="155"/>
    </row>
    <row r="78" spans="1:19" s="78" customFormat="1">
      <c r="A78" s="123"/>
      <c r="B78" s="124"/>
      <c r="C78" s="125"/>
      <c r="D78" s="126"/>
      <c r="E78" s="127"/>
      <c r="F78" s="120">
        <f t="shared" si="3"/>
        <v>0</v>
      </c>
      <c r="G78" s="128"/>
      <c r="H78" s="129"/>
      <c r="I78" s="148"/>
      <c r="J78" s="148"/>
      <c r="K78" s="148"/>
      <c r="L78" s="148"/>
      <c r="M78" s="148"/>
      <c r="N78" s="148"/>
      <c r="O78" s="148"/>
      <c r="P78" s="148"/>
      <c r="Q78" s="148"/>
      <c r="R78" s="148"/>
      <c r="S78" s="155"/>
    </row>
    <row r="79" spans="1:19" s="78" customFormat="1">
      <c r="A79" s="123"/>
      <c r="B79" s="124"/>
      <c r="C79" s="125"/>
      <c r="D79" s="126"/>
      <c r="E79" s="127"/>
      <c r="F79" s="120">
        <f t="shared" si="3"/>
        <v>0</v>
      </c>
      <c r="G79" s="128"/>
      <c r="H79" s="129"/>
      <c r="I79" s="148"/>
      <c r="J79" s="148"/>
      <c r="K79" s="148"/>
      <c r="L79" s="148"/>
      <c r="M79" s="148"/>
      <c r="N79" s="148"/>
      <c r="O79" s="148"/>
      <c r="P79" s="148"/>
      <c r="Q79" s="148"/>
      <c r="R79" s="148"/>
      <c r="S79" s="155"/>
    </row>
    <row r="80" spans="1:19" s="78" customFormat="1">
      <c r="A80" s="123"/>
      <c r="B80" s="124"/>
      <c r="C80" s="125"/>
      <c r="D80" s="126"/>
      <c r="E80" s="127"/>
      <c r="F80" s="120">
        <f t="shared" si="3"/>
        <v>0</v>
      </c>
      <c r="G80" s="128"/>
      <c r="H80" s="129"/>
      <c r="I80" s="148"/>
      <c r="J80" s="148"/>
      <c r="K80" s="148"/>
      <c r="L80" s="148"/>
      <c r="M80" s="148"/>
      <c r="N80" s="148"/>
      <c r="O80" s="148"/>
      <c r="P80" s="148"/>
      <c r="Q80" s="148"/>
      <c r="R80" s="148"/>
      <c r="S80" s="155"/>
    </row>
    <row r="81" spans="1:19" s="79" customFormat="1" ht="12.75">
      <c r="A81" s="130"/>
      <c r="B81" s="131" t="s">
        <v>1682</v>
      </c>
      <c r="C81" s="132"/>
      <c r="D81" s="133"/>
      <c r="E81" s="133"/>
      <c r="F81" s="134">
        <f>SUM(F72:F80)</f>
        <v>0</v>
      </c>
      <c r="G81" s="135"/>
      <c r="H81" s="136"/>
      <c r="I81" s="149"/>
      <c r="J81" s="149"/>
      <c r="K81" s="149"/>
      <c r="L81" s="149"/>
      <c r="M81" s="149"/>
      <c r="N81" s="149"/>
      <c r="O81" s="149"/>
      <c r="P81" s="149"/>
      <c r="Q81" s="149"/>
      <c r="R81" s="149"/>
      <c r="S81" s="156"/>
    </row>
    <row r="82" spans="1:19" s="78" customFormat="1" ht="15">
      <c r="A82" s="158" t="s">
        <v>1688</v>
      </c>
      <c r="B82" s="159"/>
      <c r="C82" s="160"/>
      <c r="D82" s="161"/>
      <c r="E82" s="162"/>
      <c r="F82" s="162">
        <f>Table131_234172[[#This Row],[SIZE]]*Table131_234172[[#This Row],[Unit Price]]</f>
        <v>0</v>
      </c>
      <c r="G82" s="163"/>
      <c r="H82" s="164"/>
      <c r="I82" s="183"/>
      <c r="J82" s="183"/>
      <c r="K82" s="183"/>
      <c r="L82" s="183"/>
      <c r="M82" s="183"/>
      <c r="N82" s="183"/>
      <c r="O82" s="183"/>
      <c r="P82" s="183"/>
      <c r="Q82" s="183"/>
      <c r="R82" s="183"/>
      <c r="S82" s="186"/>
    </row>
    <row r="83" spans="1:19" s="78" customFormat="1">
      <c r="A83" s="115"/>
      <c r="B83" s="116"/>
      <c r="C83" s="117"/>
      <c r="D83" s="118"/>
      <c r="E83" s="119"/>
      <c r="F83" s="120">
        <f t="shared" ref="F83:F91" si="4">E83*C83</f>
        <v>0</v>
      </c>
      <c r="G83" s="121"/>
      <c r="H83" s="122"/>
      <c r="I83" s="147"/>
      <c r="J83" s="147"/>
      <c r="K83" s="147"/>
      <c r="L83" s="147"/>
      <c r="M83" s="147"/>
      <c r="N83" s="147"/>
      <c r="O83" s="147"/>
      <c r="P83" s="147"/>
      <c r="Q83" s="147"/>
      <c r="R83" s="147"/>
      <c r="S83" s="147"/>
    </row>
    <row r="84" spans="1:19" s="78" customFormat="1">
      <c r="A84" s="123"/>
      <c r="B84" s="124"/>
      <c r="C84" s="125"/>
      <c r="D84" s="126"/>
      <c r="E84" s="127"/>
      <c r="F84" s="120">
        <f t="shared" si="4"/>
        <v>0</v>
      </c>
      <c r="G84" s="128"/>
      <c r="H84" s="129"/>
      <c r="I84" s="148"/>
      <c r="J84" s="148"/>
      <c r="K84" s="148"/>
      <c r="L84" s="148"/>
      <c r="M84" s="148"/>
      <c r="N84" s="148"/>
      <c r="O84" s="148"/>
      <c r="P84" s="148"/>
      <c r="Q84" s="148"/>
      <c r="R84" s="148"/>
      <c r="S84" s="155"/>
    </row>
    <row r="85" spans="1:19" s="78" customFormat="1">
      <c r="A85" s="123"/>
      <c r="B85" s="124"/>
      <c r="C85" s="125"/>
      <c r="D85" s="126"/>
      <c r="E85" s="127"/>
      <c r="F85" s="120">
        <f t="shared" si="4"/>
        <v>0</v>
      </c>
      <c r="G85" s="128"/>
      <c r="H85" s="129"/>
      <c r="I85" s="148"/>
      <c r="J85" s="148"/>
      <c r="K85" s="148"/>
      <c r="L85" s="148"/>
      <c r="M85" s="148"/>
      <c r="N85" s="148"/>
      <c r="O85" s="148"/>
      <c r="P85" s="148"/>
      <c r="Q85" s="148"/>
      <c r="R85" s="148"/>
      <c r="S85" s="155"/>
    </row>
    <row r="86" spans="1:19" s="78" customFormat="1">
      <c r="A86" s="123"/>
      <c r="B86" s="124"/>
      <c r="C86" s="125"/>
      <c r="D86" s="126"/>
      <c r="E86" s="127"/>
      <c r="F86" s="120">
        <f t="shared" si="4"/>
        <v>0</v>
      </c>
      <c r="G86" s="128"/>
      <c r="H86" s="129"/>
      <c r="I86" s="148"/>
      <c r="J86" s="148"/>
      <c r="K86" s="148"/>
      <c r="L86" s="148"/>
      <c r="M86" s="148"/>
      <c r="N86" s="148"/>
      <c r="O86" s="148"/>
      <c r="P86" s="148"/>
      <c r="Q86" s="148"/>
      <c r="R86" s="148"/>
      <c r="S86" s="155"/>
    </row>
    <row r="87" spans="1:19" s="78" customFormat="1">
      <c r="A87" s="123"/>
      <c r="B87" s="124"/>
      <c r="C87" s="125"/>
      <c r="D87" s="126"/>
      <c r="E87" s="127"/>
      <c r="F87" s="120">
        <f t="shared" si="4"/>
        <v>0</v>
      </c>
      <c r="G87" s="128"/>
      <c r="H87" s="129"/>
      <c r="I87" s="148"/>
      <c r="J87" s="148"/>
      <c r="K87" s="148"/>
      <c r="L87" s="148"/>
      <c r="M87" s="148"/>
      <c r="N87" s="148"/>
      <c r="O87" s="148"/>
      <c r="P87" s="148"/>
      <c r="Q87" s="148"/>
      <c r="R87" s="148"/>
      <c r="S87" s="155"/>
    </row>
    <row r="88" spans="1:19" s="78" customFormat="1">
      <c r="A88" s="123"/>
      <c r="B88" s="124"/>
      <c r="C88" s="125"/>
      <c r="D88" s="126"/>
      <c r="E88" s="127"/>
      <c r="F88" s="120">
        <f t="shared" si="4"/>
        <v>0</v>
      </c>
      <c r="G88" s="128"/>
      <c r="H88" s="129"/>
      <c r="I88" s="148"/>
      <c r="J88" s="148"/>
      <c r="K88" s="148"/>
      <c r="L88" s="148"/>
      <c r="M88" s="148"/>
      <c r="N88" s="148"/>
      <c r="O88" s="148"/>
      <c r="P88" s="148"/>
      <c r="Q88" s="148"/>
      <c r="R88" s="148"/>
      <c r="S88" s="155"/>
    </row>
    <row r="89" spans="1:19" s="78" customFormat="1">
      <c r="A89" s="123"/>
      <c r="B89" s="124"/>
      <c r="C89" s="125"/>
      <c r="D89" s="126"/>
      <c r="E89" s="127"/>
      <c r="F89" s="120">
        <f t="shared" si="4"/>
        <v>0</v>
      </c>
      <c r="G89" s="128"/>
      <c r="H89" s="129"/>
      <c r="I89" s="148"/>
      <c r="J89" s="148"/>
      <c r="K89" s="148"/>
      <c r="L89" s="148"/>
      <c r="M89" s="148"/>
      <c r="N89" s="148"/>
      <c r="O89" s="148"/>
      <c r="P89" s="148"/>
      <c r="Q89" s="148"/>
      <c r="R89" s="148"/>
      <c r="S89" s="155"/>
    </row>
    <row r="90" spans="1:19" s="78" customFormat="1">
      <c r="A90" s="123"/>
      <c r="B90" s="124"/>
      <c r="C90" s="125"/>
      <c r="D90" s="126"/>
      <c r="E90" s="127"/>
      <c r="F90" s="120">
        <f t="shared" si="4"/>
        <v>0</v>
      </c>
      <c r="G90" s="128"/>
      <c r="H90" s="129"/>
      <c r="I90" s="148"/>
      <c r="J90" s="148"/>
      <c r="K90" s="148"/>
      <c r="L90" s="148"/>
      <c r="M90" s="148"/>
      <c r="N90" s="148"/>
      <c r="O90" s="148"/>
      <c r="P90" s="148"/>
      <c r="Q90" s="148"/>
      <c r="R90" s="148"/>
      <c r="S90" s="155"/>
    </row>
    <row r="91" spans="1:19" s="78" customFormat="1">
      <c r="A91" s="123"/>
      <c r="B91" s="124"/>
      <c r="C91" s="125"/>
      <c r="D91" s="126"/>
      <c r="E91" s="127"/>
      <c r="F91" s="120">
        <f t="shared" si="4"/>
        <v>0</v>
      </c>
      <c r="G91" s="128"/>
      <c r="H91" s="129"/>
      <c r="I91" s="148"/>
      <c r="J91" s="148"/>
      <c r="K91" s="148"/>
      <c r="L91" s="148"/>
      <c r="M91" s="148"/>
      <c r="N91" s="148"/>
      <c r="O91" s="148"/>
      <c r="P91" s="148"/>
      <c r="Q91" s="148"/>
      <c r="R91" s="148"/>
      <c r="S91" s="155"/>
    </row>
    <row r="92" spans="1:19" s="79" customFormat="1" ht="12.75">
      <c r="A92" s="130"/>
      <c r="B92" s="131" t="s">
        <v>1682</v>
      </c>
      <c r="C92" s="132"/>
      <c r="D92" s="133"/>
      <c r="E92" s="133"/>
      <c r="F92" s="134">
        <f>SUM(F83:F91)</f>
        <v>0</v>
      </c>
      <c r="G92" s="135"/>
      <c r="H92" s="136"/>
      <c r="I92" s="149"/>
      <c r="J92" s="149"/>
      <c r="K92" s="149"/>
      <c r="L92" s="149"/>
      <c r="M92" s="149"/>
      <c r="N92" s="149"/>
      <c r="O92" s="149"/>
      <c r="P92" s="149"/>
      <c r="Q92" s="149"/>
      <c r="R92" s="149"/>
      <c r="S92" s="156"/>
    </row>
    <row r="93" spans="1:19" s="78" customFormat="1" ht="15">
      <c r="A93" s="158" t="s">
        <v>1689</v>
      </c>
      <c r="B93" s="159"/>
      <c r="C93" s="160"/>
      <c r="D93" s="161"/>
      <c r="E93" s="162"/>
      <c r="F93" s="162">
        <f>Table131_234172[[#This Row],[SIZE]]*Table131_234172[[#This Row],[Unit Price]]</f>
        <v>0</v>
      </c>
      <c r="G93" s="163"/>
      <c r="H93" s="164"/>
      <c r="I93" s="183"/>
      <c r="J93" s="183"/>
      <c r="K93" s="183"/>
      <c r="L93" s="183"/>
      <c r="M93" s="183"/>
      <c r="N93" s="183"/>
      <c r="O93" s="183"/>
      <c r="P93" s="183"/>
      <c r="Q93" s="183"/>
      <c r="R93" s="183"/>
      <c r="S93" s="186"/>
    </row>
    <row r="94" spans="1:19" s="78" customFormat="1">
      <c r="A94" s="115"/>
      <c r="B94" s="116"/>
      <c r="C94" s="117"/>
      <c r="D94" s="118"/>
      <c r="E94" s="119"/>
      <c r="F94" s="120">
        <f t="shared" ref="F94:F102" si="5">E94*C94</f>
        <v>0</v>
      </c>
      <c r="G94" s="121"/>
      <c r="H94" s="122"/>
      <c r="I94" s="147"/>
      <c r="J94" s="147"/>
      <c r="K94" s="147"/>
      <c r="L94" s="147"/>
      <c r="M94" s="147"/>
      <c r="N94" s="147"/>
      <c r="O94" s="147"/>
      <c r="P94" s="147"/>
      <c r="Q94" s="147"/>
      <c r="R94" s="147"/>
      <c r="S94" s="147"/>
    </row>
    <row r="95" spans="1:19" s="78" customFormat="1">
      <c r="A95" s="123"/>
      <c r="B95" s="124"/>
      <c r="C95" s="125"/>
      <c r="D95" s="126"/>
      <c r="E95" s="127"/>
      <c r="F95" s="120">
        <f t="shared" si="5"/>
        <v>0</v>
      </c>
      <c r="G95" s="128"/>
      <c r="H95" s="129"/>
      <c r="I95" s="148"/>
      <c r="J95" s="148"/>
      <c r="K95" s="148"/>
      <c r="L95" s="148"/>
      <c r="M95" s="148"/>
      <c r="N95" s="148"/>
      <c r="O95" s="148"/>
      <c r="P95" s="148"/>
      <c r="Q95" s="148"/>
      <c r="R95" s="148"/>
      <c r="S95" s="155"/>
    </row>
    <row r="96" spans="1:19" s="78" customFormat="1">
      <c r="A96" s="123"/>
      <c r="B96" s="124"/>
      <c r="C96" s="125"/>
      <c r="D96" s="126"/>
      <c r="E96" s="127"/>
      <c r="F96" s="120">
        <f t="shared" si="5"/>
        <v>0</v>
      </c>
      <c r="G96" s="128"/>
      <c r="H96" s="129"/>
      <c r="I96" s="148"/>
      <c r="J96" s="148"/>
      <c r="K96" s="148"/>
      <c r="L96" s="148"/>
      <c r="M96" s="148"/>
      <c r="N96" s="148"/>
      <c r="O96" s="148"/>
      <c r="P96" s="148"/>
      <c r="Q96" s="148"/>
      <c r="R96" s="148"/>
      <c r="S96" s="155"/>
    </row>
    <row r="97" spans="1:19" s="78" customFormat="1">
      <c r="A97" s="123"/>
      <c r="B97" s="124"/>
      <c r="C97" s="125"/>
      <c r="D97" s="126"/>
      <c r="E97" s="127"/>
      <c r="F97" s="120">
        <f t="shared" si="5"/>
        <v>0</v>
      </c>
      <c r="G97" s="128"/>
      <c r="H97" s="129"/>
      <c r="I97" s="148"/>
      <c r="J97" s="148"/>
      <c r="K97" s="148"/>
      <c r="L97" s="148"/>
      <c r="M97" s="148"/>
      <c r="N97" s="148"/>
      <c r="O97" s="148"/>
      <c r="P97" s="148"/>
      <c r="Q97" s="148"/>
      <c r="R97" s="148"/>
      <c r="S97" s="155"/>
    </row>
    <row r="98" spans="1:19" s="78" customFormat="1">
      <c r="A98" s="123"/>
      <c r="B98" s="124"/>
      <c r="C98" s="125"/>
      <c r="D98" s="126"/>
      <c r="E98" s="127"/>
      <c r="F98" s="120">
        <f t="shared" si="5"/>
        <v>0</v>
      </c>
      <c r="G98" s="128"/>
      <c r="H98" s="129"/>
      <c r="I98" s="148"/>
      <c r="J98" s="148"/>
      <c r="K98" s="148"/>
      <c r="L98" s="148"/>
      <c r="M98" s="148"/>
      <c r="N98" s="148"/>
      <c r="O98" s="148"/>
      <c r="P98" s="148"/>
      <c r="Q98" s="148"/>
      <c r="R98" s="148"/>
      <c r="S98" s="155"/>
    </row>
    <row r="99" spans="1:19" s="78" customFormat="1">
      <c r="A99" s="123"/>
      <c r="B99" s="124"/>
      <c r="C99" s="125"/>
      <c r="D99" s="126"/>
      <c r="E99" s="127"/>
      <c r="F99" s="120">
        <f t="shared" si="5"/>
        <v>0</v>
      </c>
      <c r="G99" s="128"/>
      <c r="H99" s="129"/>
      <c r="I99" s="148"/>
      <c r="J99" s="148"/>
      <c r="K99" s="148"/>
      <c r="L99" s="148"/>
      <c r="M99" s="148"/>
      <c r="N99" s="148"/>
      <c r="O99" s="148"/>
      <c r="P99" s="148"/>
      <c r="Q99" s="148"/>
      <c r="R99" s="148"/>
      <c r="S99" s="155"/>
    </row>
    <row r="100" spans="1:19" s="78" customFormat="1">
      <c r="A100" s="123"/>
      <c r="B100" s="124"/>
      <c r="C100" s="125"/>
      <c r="D100" s="126"/>
      <c r="E100" s="127"/>
      <c r="F100" s="120">
        <f t="shared" si="5"/>
        <v>0</v>
      </c>
      <c r="G100" s="128"/>
      <c r="H100" s="129"/>
      <c r="I100" s="148"/>
      <c r="J100" s="148"/>
      <c r="K100" s="148"/>
      <c r="L100" s="148"/>
      <c r="M100" s="148"/>
      <c r="N100" s="148"/>
      <c r="O100" s="148"/>
      <c r="P100" s="148"/>
      <c r="Q100" s="148"/>
      <c r="R100" s="148"/>
      <c r="S100" s="155"/>
    </row>
    <row r="101" spans="1:19" s="78" customFormat="1">
      <c r="A101" s="123"/>
      <c r="B101" s="124"/>
      <c r="C101" s="125"/>
      <c r="D101" s="126"/>
      <c r="E101" s="127"/>
      <c r="F101" s="120">
        <f t="shared" si="5"/>
        <v>0</v>
      </c>
      <c r="G101" s="128"/>
      <c r="H101" s="129"/>
      <c r="I101" s="148"/>
      <c r="J101" s="148"/>
      <c r="K101" s="148"/>
      <c r="L101" s="148"/>
      <c r="M101" s="148"/>
      <c r="N101" s="148"/>
      <c r="O101" s="148"/>
      <c r="P101" s="148"/>
      <c r="Q101" s="148"/>
      <c r="R101" s="148"/>
      <c r="S101" s="155"/>
    </row>
    <row r="102" spans="1:19" s="78" customFormat="1">
      <c r="A102" s="123"/>
      <c r="B102" s="124"/>
      <c r="C102" s="125"/>
      <c r="D102" s="126"/>
      <c r="E102" s="127"/>
      <c r="F102" s="120">
        <f t="shared" si="5"/>
        <v>0</v>
      </c>
      <c r="G102" s="128"/>
      <c r="H102" s="129"/>
      <c r="I102" s="148"/>
      <c r="J102" s="148"/>
      <c r="K102" s="148"/>
      <c r="L102" s="148"/>
      <c r="M102" s="148"/>
      <c r="N102" s="148"/>
      <c r="O102" s="148"/>
      <c r="P102" s="148"/>
      <c r="Q102" s="148"/>
      <c r="R102" s="148"/>
      <c r="S102" s="155"/>
    </row>
    <row r="103" spans="1:19" s="79" customFormat="1" ht="12.75">
      <c r="A103" s="130"/>
      <c r="B103" s="131" t="s">
        <v>1682</v>
      </c>
      <c r="C103" s="132"/>
      <c r="D103" s="133"/>
      <c r="E103" s="133"/>
      <c r="F103" s="134">
        <f>SUM(F94:F102)</f>
        <v>0</v>
      </c>
      <c r="G103" s="135"/>
      <c r="H103" s="136"/>
      <c r="I103" s="149"/>
      <c r="J103" s="149"/>
      <c r="K103" s="149"/>
      <c r="L103" s="149"/>
      <c r="M103" s="149"/>
      <c r="N103" s="149"/>
      <c r="O103" s="149"/>
      <c r="P103" s="149"/>
      <c r="Q103" s="149"/>
      <c r="R103" s="149"/>
      <c r="S103" s="156"/>
    </row>
    <row r="104" spans="1:19" s="78" customFormat="1" ht="15">
      <c r="A104" s="158" t="s">
        <v>1690</v>
      </c>
      <c r="B104" s="159"/>
      <c r="C104" s="160"/>
      <c r="D104" s="161"/>
      <c r="E104" s="162"/>
      <c r="F104" s="162">
        <f>Table131_234172[[#This Row],[SIZE]]*Table131_234172[[#This Row],[Unit Price]]</f>
        <v>0</v>
      </c>
      <c r="G104" s="163"/>
      <c r="H104" s="164"/>
      <c r="I104" s="183"/>
      <c r="J104" s="183"/>
      <c r="K104" s="183"/>
      <c r="L104" s="183"/>
      <c r="M104" s="183"/>
      <c r="N104" s="183"/>
      <c r="O104" s="183"/>
      <c r="P104" s="183"/>
      <c r="Q104" s="183"/>
      <c r="R104" s="183"/>
      <c r="S104" s="186"/>
    </row>
    <row r="105" spans="1:19" s="78" customFormat="1">
      <c r="A105" s="115"/>
      <c r="B105" s="116"/>
      <c r="C105" s="117"/>
      <c r="D105" s="118"/>
      <c r="E105" s="119"/>
      <c r="F105" s="120">
        <f t="shared" ref="F105:F113" si="6">E105*C105</f>
        <v>0</v>
      </c>
      <c r="G105" s="121"/>
      <c r="H105" s="122"/>
      <c r="I105" s="147"/>
      <c r="J105" s="147"/>
      <c r="K105" s="147"/>
      <c r="L105" s="147"/>
      <c r="M105" s="147"/>
      <c r="N105" s="147"/>
      <c r="O105" s="147"/>
      <c r="P105" s="147"/>
      <c r="Q105" s="147"/>
      <c r="R105" s="147"/>
      <c r="S105" s="147"/>
    </row>
    <row r="106" spans="1:19" s="78" customFormat="1">
      <c r="A106" s="123"/>
      <c r="B106" s="124"/>
      <c r="C106" s="125"/>
      <c r="D106" s="126"/>
      <c r="E106" s="127"/>
      <c r="F106" s="120">
        <f t="shared" si="6"/>
        <v>0</v>
      </c>
      <c r="G106" s="128"/>
      <c r="H106" s="129"/>
      <c r="I106" s="148"/>
      <c r="J106" s="148"/>
      <c r="K106" s="148"/>
      <c r="L106" s="148"/>
      <c r="M106" s="148"/>
      <c r="N106" s="148"/>
      <c r="O106" s="148"/>
      <c r="P106" s="148"/>
      <c r="Q106" s="148"/>
      <c r="R106" s="148"/>
      <c r="S106" s="155"/>
    </row>
    <row r="107" spans="1:19" s="78" customFormat="1">
      <c r="A107" s="123"/>
      <c r="B107" s="124"/>
      <c r="C107" s="125"/>
      <c r="D107" s="126"/>
      <c r="E107" s="127"/>
      <c r="F107" s="120">
        <f t="shared" si="6"/>
        <v>0</v>
      </c>
      <c r="G107" s="128"/>
      <c r="H107" s="129"/>
      <c r="I107" s="148"/>
      <c r="J107" s="148"/>
      <c r="K107" s="148"/>
      <c r="L107" s="148"/>
      <c r="M107" s="148"/>
      <c r="N107" s="148"/>
      <c r="O107" s="148"/>
      <c r="P107" s="148"/>
      <c r="Q107" s="148"/>
      <c r="R107" s="148"/>
      <c r="S107" s="155"/>
    </row>
    <row r="108" spans="1:19" s="78" customFormat="1">
      <c r="A108" s="123"/>
      <c r="B108" s="124"/>
      <c r="C108" s="125"/>
      <c r="D108" s="126"/>
      <c r="E108" s="127"/>
      <c r="F108" s="120">
        <f t="shared" si="6"/>
        <v>0</v>
      </c>
      <c r="G108" s="128"/>
      <c r="H108" s="129"/>
      <c r="I108" s="148"/>
      <c r="J108" s="148"/>
      <c r="K108" s="148"/>
      <c r="L108" s="148"/>
      <c r="M108" s="148"/>
      <c r="N108" s="148"/>
      <c r="O108" s="148"/>
      <c r="P108" s="148"/>
      <c r="Q108" s="148"/>
      <c r="R108" s="148"/>
      <c r="S108" s="155"/>
    </row>
    <row r="109" spans="1:19" s="78" customFormat="1">
      <c r="A109" s="123"/>
      <c r="B109" s="124"/>
      <c r="C109" s="125"/>
      <c r="D109" s="126"/>
      <c r="E109" s="127"/>
      <c r="F109" s="120">
        <f t="shared" si="6"/>
        <v>0</v>
      </c>
      <c r="G109" s="128"/>
      <c r="H109" s="129"/>
      <c r="I109" s="148"/>
      <c r="J109" s="148"/>
      <c r="K109" s="148"/>
      <c r="L109" s="148"/>
      <c r="M109" s="148"/>
      <c r="N109" s="148"/>
      <c r="O109" s="148"/>
      <c r="P109" s="148"/>
      <c r="Q109" s="148"/>
      <c r="R109" s="148"/>
      <c r="S109" s="155"/>
    </row>
    <row r="110" spans="1:19" s="78" customFormat="1">
      <c r="A110" s="123"/>
      <c r="B110" s="124"/>
      <c r="C110" s="125"/>
      <c r="D110" s="126"/>
      <c r="E110" s="127"/>
      <c r="F110" s="120">
        <f t="shared" si="6"/>
        <v>0</v>
      </c>
      <c r="G110" s="128"/>
      <c r="H110" s="129"/>
      <c r="I110" s="148"/>
      <c r="J110" s="148"/>
      <c r="K110" s="148"/>
      <c r="L110" s="148"/>
      <c r="M110" s="148"/>
      <c r="N110" s="148"/>
      <c r="O110" s="148"/>
      <c r="P110" s="148"/>
      <c r="Q110" s="148"/>
      <c r="R110" s="148"/>
      <c r="S110" s="155"/>
    </row>
    <row r="111" spans="1:19" s="78" customFormat="1">
      <c r="A111" s="123"/>
      <c r="B111" s="124"/>
      <c r="C111" s="125"/>
      <c r="D111" s="126"/>
      <c r="E111" s="127"/>
      <c r="F111" s="120">
        <f t="shared" si="6"/>
        <v>0</v>
      </c>
      <c r="G111" s="128"/>
      <c r="H111" s="129"/>
      <c r="I111" s="148"/>
      <c r="J111" s="148"/>
      <c r="K111" s="148"/>
      <c r="L111" s="148"/>
      <c r="M111" s="148"/>
      <c r="N111" s="148"/>
      <c r="O111" s="148"/>
      <c r="P111" s="148"/>
      <c r="Q111" s="148"/>
      <c r="R111" s="148"/>
      <c r="S111" s="155"/>
    </row>
    <row r="112" spans="1:19" s="78" customFormat="1">
      <c r="A112" s="123"/>
      <c r="B112" s="124"/>
      <c r="C112" s="125"/>
      <c r="D112" s="126"/>
      <c r="E112" s="127"/>
      <c r="F112" s="120">
        <f t="shared" si="6"/>
        <v>0</v>
      </c>
      <c r="G112" s="128"/>
      <c r="H112" s="129"/>
      <c r="I112" s="148"/>
      <c r="J112" s="148"/>
      <c r="K112" s="148"/>
      <c r="L112" s="148"/>
      <c r="M112" s="148"/>
      <c r="N112" s="148"/>
      <c r="O112" s="148"/>
      <c r="P112" s="148"/>
      <c r="Q112" s="148"/>
      <c r="R112" s="148"/>
      <c r="S112" s="155"/>
    </row>
    <row r="113" spans="1:19" s="78" customFormat="1">
      <c r="A113" s="123"/>
      <c r="B113" s="124"/>
      <c r="C113" s="125"/>
      <c r="D113" s="126"/>
      <c r="E113" s="127"/>
      <c r="F113" s="120">
        <f t="shared" si="6"/>
        <v>0</v>
      </c>
      <c r="G113" s="128"/>
      <c r="H113" s="129"/>
      <c r="I113" s="148"/>
      <c r="J113" s="148"/>
      <c r="K113" s="148"/>
      <c r="L113" s="148"/>
      <c r="M113" s="148"/>
      <c r="N113" s="148"/>
      <c r="O113" s="148"/>
      <c r="P113" s="148"/>
      <c r="Q113" s="148"/>
      <c r="R113" s="148"/>
      <c r="S113" s="155"/>
    </row>
    <row r="114" spans="1:19" s="79" customFormat="1" ht="12.75">
      <c r="A114" s="130"/>
      <c r="B114" s="131" t="s">
        <v>1682</v>
      </c>
      <c r="C114" s="132"/>
      <c r="D114" s="133"/>
      <c r="E114" s="133"/>
      <c r="F114" s="134">
        <f>SUM(F105:F113)</f>
        <v>0</v>
      </c>
      <c r="G114" s="135"/>
      <c r="H114" s="136"/>
      <c r="I114" s="149"/>
      <c r="J114" s="149"/>
      <c r="K114" s="149"/>
      <c r="L114" s="149"/>
      <c r="M114" s="149"/>
      <c r="N114" s="149"/>
      <c r="O114" s="149"/>
      <c r="P114" s="149"/>
      <c r="Q114" s="149"/>
      <c r="R114" s="149"/>
      <c r="S114" s="156"/>
    </row>
    <row r="115" spans="1:19">
      <c r="A115" s="165"/>
      <c r="F115" s="166"/>
    </row>
    <row r="116" spans="1:19">
      <c r="A116" s="167" t="s">
        <v>1691</v>
      </c>
      <c r="C116" s="2649">
        <f>F114+F103+F92+F81+F70+F59+F48+F37+F26</f>
        <v>0</v>
      </c>
      <c r="D116" s="2650"/>
      <c r="E116" s="2650"/>
      <c r="F116" s="2650"/>
    </row>
    <row r="117" spans="1:19">
      <c r="A117" s="168" t="s">
        <v>1692</v>
      </c>
      <c r="B117" s="169"/>
      <c r="C117" s="2651">
        <f>PRODUCT(C116,0.1)</f>
        <v>0</v>
      </c>
      <c r="D117" s="2652"/>
      <c r="E117" s="2652"/>
      <c r="F117" s="2653"/>
      <c r="H117" s="2654"/>
      <c r="I117" s="2654"/>
      <c r="J117" s="2654"/>
      <c r="K117" s="2654"/>
      <c r="L117" s="170"/>
      <c r="M117" s="170"/>
      <c r="N117" s="182"/>
    </row>
    <row r="118" spans="1:19">
      <c r="A118" s="171" t="s">
        <v>1693</v>
      </c>
      <c r="B118" s="172"/>
      <c r="C118" s="2656">
        <f>PRODUCT(C116,0.1)</f>
        <v>0</v>
      </c>
      <c r="D118" s="2657"/>
      <c r="E118" s="2657"/>
      <c r="F118" s="2658"/>
      <c r="J118" s="2601"/>
      <c r="K118" s="2601"/>
      <c r="L118" s="2601"/>
      <c r="M118" s="2601"/>
    </row>
    <row r="119" spans="1:19">
      <c r="A119" s="171" t="s">
        <v>1694</v>
      </c>
      <c r="B119" s="172"/>
      <c r="C119" s="2656">
        <f>SUM(C116:F118)</f>
        <v>0</v>
      </c>
      <c r="D119" s="2657"/>
      <c r="E119" s="2657"/>
      <c r="F119" s="2658"/>
      <c r="J119" s="2601"/>
      <c r="K119" s="2601"/>
      <c r="L119" s="2601"/>
      <c r="M119" s="2601"/>
    </row>
    <row r="120" spans="1:19">
      <c r="A120" s="165"/>
      <c r="C120" s="83"/>
      <c r="D120" s="173"/>
      <c r="J120" s="2601"/>
      <c r="K120" s="2601"/>
      <c r="L120" s="2601"/>
      <c r="M120" s="2601"/>
      <c r="O120" s="184"/>
    </row>
    <row r="121" spans="1:19">
      <c r="A121" s="174" t="s">
        <v>1695</v>
      </c>
      <c r="O121" s="185"/>
      <c r="P121" s="184"/>
    </row>
    <row r="122" spans="1:19">
      <c r="A122" s="175"/>
    </row>
    <row r="123" spans="1:19">
      <c r="A123" s="175" t="s">
        <v>1696</v>
      </c>
      <c r="C123" s="175" t="s">
        <v>1697</v>
      </c>
      <c r="D123" s="175"/>
      <c r="E123" s="176"/>
      <c r="F123" s="177"/>
      <c r="G123" s="81"/>
      <c r="L123" s="175" t="s">
        <v>1698</v>
      </c>
      <c r="M123" s="175"/>
    </row>
    <row r="124" spans="1:19">
      <c r="A124" s="175"/>
      <c r="C124" s="81"/>
      <c r="E124" s="178"/>
      <c r="F124" s="178"/>
      <c r="G124" s="179"/>
      <c r="H124" s="179"/>
      <c r="I124" s="179"/>
      <c r="J124" s="179"/>
    </row>
    <row r="125" spans="1:19">
      <c r="A125" s="175"/>
      <c r="B125" s="180"/>
      <c r="C125" s="81"/>
      <c r="D125" s="181"/>
      <c r="E125" s="2659"/>
      <c r="F125" s="2660"/>
      <c r="G125" s="2661"/>
      <c r="H125" s="2662"/>
      <c r="I125" s="2662"/>
      <c r="J125" s="2662"/>
      <c r="K125" s="181"/>
      <c r="L125" s="181"/>
      <c r="M125" s="181"/>
      <c r="O125" s="2663" t="s">
        <v>1699</v>
      </c>
      <c r="P125" s="2663"/>
      <c r="Q125" s="2663"/>
      <c r="R125" s="2663"/>
      <c r="S125" s="2663"/>
    </row>
    <row r="126" spans="1:19">
      <c r="A126" s="165"/>
      <c r="B126" s="182"/>
      <c r="C126" s="81"/>
      <c r="E126" s="2664"/>
      <c r="F126" s="2664"/>
      <c r="G126" s="2665"/>
      <c r="H126" s="2666"/>
      <c r="I126" s="2666"/>
      <c r="J126" s="2666"/>
      <c r="K126" s="182"/>
      <c r="O126" s="2667" t="s">
        <v>1700</v>
      </c>
      <c r="P126" s="2667"/>
      <c r="Q126" s="2667"/>
      <c r="R126" s="2667"/>
      <c r="S126" s="2667"/>
    </row>
  </sheetData>
  <mergeCells count="28">
    <mergeCell ref="A12:A13"/>
    <mergeCell ref="B12:B13"/>
    <mergeCell ref="D12:D13"/>
    <mergeCell ref="E12:E13"/>
    <mergeCell ref="F12:F13"/>
    <mergeCell ref="J120:K120"/>
    <mergeCell ref="L120:M120"/>
    <mergeCell ref="E125:J125"/>
    <mergeCell ref="O125:S125"/>
    <mergeCell ref="E126:J126"/>
    <mergeCell ref="O126:S126"/>
    <mergeCell ref="C118:F118"/>
    <mergeCell ref="J118:K118"/>
    <mergeCell ref="L118:M118"/>
    <mergeCell ref="C119:F119"/>
    <mergeCell ref="J119:K119"/>
    <mergeCell ref="L119:M119"/>
    <mergeCell ref="H12:S12"/>
    <mergeCell ref="C116:F116"/>
    <mergeCell ref="C117:F117"/>
    <mergeCell ref="H117:I117"/>
    <mergeCell ref="J117:K117"/>
    <mergeCell ref="G12:G13"/>
    <mergeCell ref="A1:S1"/>
    <mergeCell ref="A2:S2"/>
    <mergeCell ref="A3:S3"/>
    <mergeCell ref="A4:S4"/>
    <mergeCell ref="A6:S6"/>
  </mergeCells>
  <printOptions horizontalCentered="1"/>
  <pageMargins left="0.25" right="0.25" top="0.75" bottom="0.75" header="0.3" footer="0.3"/>
  <pageSetup paperSize="9" scale="87" orientation="landscape"/>
  <headerFooter>
    <oddFooter>&amp;LPROJECT PROCUREMENT MANAGEMENT PLAN 2023&amp;CBilling and Claims Section
&amp;RPage &amp;P of &amp;N</oddFooter>
  </headerFooter>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25196-680A-4331-8E24-8F6FBDAD86D8}">
  <sheetPr codeName="Sheet41">
    <tabColor theme="6"/>
  </sheetPr>
  <dimension ref="A1:AB183"/>
  <sheetViews>
    <sheetView showGridLines="0" tabSelected="1" showWhiteSpace="0" zoomScaleNormal="100" workbookViewId="0">
      <pane ySplit="15" topLeftCell="A137" activePane="bottomLeft" state="frozen"/>
      <selection pane="bottomLeft" activeCell="G113" sqref="G113"/>
    </sheetView>
  </sheetViews>
  <sheetFormatPr defaultColWidth="8.28515625" defaultRowHeight="12" outlineLevelRow="2"/>
  <cols>
    <col min="1" max="1" width="15" style="431" customWidth="1"/>
    <col min="2" max="2" width="48.140625" style="431" customWidth="1"/>
    <col min="3" max="3" width="8.42578125" style="2350" customWidth="1"/>
    <col min="4" max="4" width="9.42578125" style="431" customWidth="1"/>
    <col min="5" max="5" width="13.42578125" style="1729" customWidth="1"/>
    <col min="6" max="6" width="12.140625" style="2349" customWidth="1"/>
    <col min="7" max="7" width="7.28515625" style="2348" customWidth="1"/>
    <col min="8" max="9" width="5.140625" style="431" customWidth="1"/>
    <col min="10" max="11" width="5.42578125" style="431" customWidth="1"/>
    <col min="12" max="12" width="5" style="431" customWidth="1"/>
    <col min="13" max="13" width="5.5703125" style="431" customWidth="1"/>
    <col min="14" max="14" width="5.140625" style="431" customWidth="1"/>
    <col min="15" max="15" width="6.85546875" style="431" customWidth="1"/>
    <col min="16" max="16" width="4.85546875" style="431" customWidth="1"/>
    <col min="17" max="17" width="5.85546875" style="431" customWidth="1"/>
    <col min="18" max="18" width="5.140625" style="431" customWidth="1"/>
    <col min="19" max="19" width="4.5703125" style="431" customWidth="1"/>
    <col min="20" max="20" width="1.42578125" style="431" customWidth="1"/>
    <col min="21" max="16384" width="8.28515625" style="431"/>
  </cols>
  <sheetData>
    <row r="1" spans="1:28" ht="6" customHeight="1" thickBot="1">
      <c r="A1" s="2676" t="s">
        <v>0</v>
      </c>
      <c r="B1" s="2676"/>
      <c r="C1" s="2676"/>
      <c r="D1" s="2676"/>
      <c r="E1" s="2676"/>
      <c r="F1" s="2676"/>
      <c r="G1" s="2676"/>
      <c r="H1" s="2676"/>
      <c r="I1" s="2676"/>
      <c r="J1" s="2676"/>
      <c r="K1" s="2676"/>
      <c r="L1" s="2676"/>
      <c r="M1" s="2676"/>
      <c r="N1" s="2676"/>
      <c r="O1" s="2676"/>
      <c r="P1" s="2676"/>
      <c r="Q1" s="2676"/>
      <c r="R1" s="2676"/>
      <c r="S1" s="2676"/>
      <c r="U1" s="2674" t="s">
        <v>6076</v>
      </c>
      <c r="V1" s="2674"/>
      <c r="W1" s="2674"/>
      <c r="X1" s="2674"/>
      <c r="Y1" s="2674"/>
      <c r="Z1" s="2674"/>
      <c r="AA1" s="2674"/>
      <c r="AB1" s="2674"/>
    </row>
    <row r="2" spans="1:28" hidden="1">
      <c r="A2" s="2676" t="s">
        <v>1656</v>
      </c>
      <c r="B2" s="2676"/>
      <c r="C2" s="2676"/>
      <c r="D2" s="2676"/>
      <c r="E2" s="2676"/>
      <c r="F2" s="2676"/>
      <c r="G2" s="2676"/>
      <c r="H2" s="2676"/>
      <c r="I2" s="2676"/>
      <c r="J2" s="2676"/>
      <c r="K2" s="2676"/>
      <c r="L2" s="2676"/>
      <c r="M2" s="2676"/>
      <c r="N2" s="2676"/>
      <c r="O2" s="2676"/>
      <c r="P2" s="2676"/>
      <c r="Q2" s="2676"/>
      <c r="R2" s="2676"/>
      <c r="S2" s="2676"/>
      <c r="U2" s="2674"/>
      <c r="V2" s="2674"/>
      <c r="W2" s="2674"/>
      <c r="X2" s="2674"/>
      <c r="Y2" s="2674"/>
      <c r="Z2" s="2674"/>
      <c r="AA2" s="2674"/>
      <c r="AB2" s="2674"/>
    </row>
    <row r="3" spans="1:28" ht="15.75" hidden="1">
      <c r="A3" s="2677" t="s">
        <v>3810</v>
      </c>
      <c r="B3" s="2677"/>
      <c r="C3" s="2677"/>
      <c r="D3" s="2677"/>
      <c r="E3" s="2677"/>
      <c r="F3" s="2677"/>
      <c r="G3" s="2677"/>
      <c r="H3" s="2677"/>
      <c r="I3" s="2677"/>
      <c r="J3" s="2677"/>
      <c r="K3" s="2677"/>
      <c r="L3" s="2677"/>
      <c r="M3" s="2677"/>
      <c r="N3" s="2677"/>
      <c r="O3" s="2677"/>
      <c r="P3" s="2677"/>
      <c r="Q3" s="2677"/>
      <c r="R3" s="2677"/>
      <c r="S3" s="2677"/>
      <c r="U3" s="2674"/>
      <c r="V3" s="2674"/>
      <c r="W3" s="2674"/>
      <c r="X3" s="2674"/>
      <c r="Y3" s="2674"/>
      <c r="Z3" s="2674"/>
      <c r="AA3" s="2674"/>
      <c r="AB3" s="2674"/>
    </row>
    <row r="4" spans="1:28" ht="18.75" hidden="1">
      <c r="A4" s="2700" t="s">
        <v>2</v>
      </c>
      <c r="B4" s="2700"/>
      <c r="C4" s="2700"/>
      <c r="D4" s="2700"/>
      <c r="E4" s="2700"/>
      <c r="F4" s="2700"/>
      <c r="G4" s="2700"/>
      <c r="H4" s="2700"/>
      <c r="I4" s="2700"/>
      <c r="J4" s="2700"/>
      <c r="K4" s="2700"/>
      <c r="L4" s="2700"/>
      <c r="M4" s="2700"/>
      <c r="N4" s="2700"/>
      <c r="O4" s="2700"/>
      <c r="P4" s="2700"/>
      <c r="Q4" s="2700"/>
      <c r="R4" s="2700"/>
      <c r="S4" s="2700"/>
      <c r="U4" s="2674"/>
      <c r="V4" s="2674"/>
      <c r="W4" s="2674"/>
      <c r="X4" s="2674"/>
      <c r="Y4" s="2674"/>
      <c r="Z4" s="2674"/>
      <c r="AA4" s="2674"/>
      <c r="AB4" s="2674"/>
    </row>
    <row r="5" spans="1:28" hidden="1">
      <c r="A5" s="2676"/>
      <c r="B5" s="2676"/>
      <c r="C5" s="2676"/>
      <c r="D5" s="2676"/>
      <c r="E5" s="2676"/>
      <c r="F5" s="2676"/>
      <c r="G5" s="2676"/>
      <c r="H5" s="2676"/>
      <c r="I5" s="2676"/>
      <c r="J5" s="2676"/>
      <c r="K5" s="2676"/>
      <c r="L5" s="2676"/>
      <c r="M5" s="2676"/>
      <c r="N5" s="2676"/>
      <c r="O5" s="2676"/>
      <c r="P5" s="2676"/>
      <c r="Q5" s="2676"/>
      <c r="R5" s="2676"/>
      <c r="S5" s="2676"/>
      <c r="U5" s="2674"/>
      <c r="V5" s="2674"/>
      <c r="W5" s="2674"/>
      <c r="X5" s="2674"/>
      <c r="Y5" s="2674"/>
      <c r="Z5" s="2674"/>
      <c r="AA5" s="2674"/>
      <c r="AB5" s="2674"/>
    </row>
    <row r="6" spans="1:28" hidden="1">
      <c r="A6" s="674"/>
      <c r="C6" s="439"/>
      <c r="E6" s="439"/>
      <c r="U6" s="2674"/>
      <c r="V6" s="2674"/>
      <c r="W6" s="2674"/>
      <c r="X6" s="2674"/>
      <c r="Y6" s="2674"/>
      <c r="Z6" s="2674"/>
      <c r="AA6" s="2674"/>
      <c r="AB6" s="2674"/>
    </row>
    <row r="7" spans="1:28" ht="18.75" hidden="1">
      <c r="A7" s="2700" t="s">
        <v>3809</v>
      </c>
      <c r="B7" s="2700"/>
      <c r="C7" s="2700"/>
      <c r="D7" s="2700"/>
      <c r="E7" s="2700"/>
      <c r="F7" s="2700"/>
      <c r="G7" s="2700"/>
      <c r="H7" s="2700"/>
      <c r="I7" s="2700"/>
      <c r="J7" s="2700"/>
      <c r="K7" s="2700"/>
      <c r="L7" s="2700"/>
      <c r="M7" s="2700"/>
      <c r="N7" s="2700"/>
      <c r="O7" s="2700"/>
      <c r="P7" s="2700"/>
      <c r="Q7" s="2700"/>
      <c r="R7" s="2700"/>
      <c r="S7" s="2700"/>
      <c r="U7" s="2674"/>
      <c r="V7" s="2674"/>
      <c r="W7" s="2674"/>
      <c r="X7" s="2674"/>
      <c r="Y7" s="2674"/>
      <c r="Z7" s="2674"/>
      <c r="AA7" s="2674"/>
      <c r="AB7" s="2674"/>
    </row>
    <row r="8" spans="1:28" hidden="1">
      <c r="A8" s="674"/>
      <c r="U8" s="2674"/>
      <c r="V8" s="2674"/>
      <c r="W8" s="2674"/>
      <c r="X8" s="2674"/>
      <c r="Y8" s="2674"/>
      <c r="Z8" s="2674"/>
      <c r="AA8" s="2674"/>
      <c r="AB8" s="2674"/>
    </row>
    <row r="9" spans="1:28" ht="15.75" hidden="1">
      <c r="A9" s="2678" t="s">
        <v>3808</v>
      </c>
      <c r="B9" s="2678"/>
      <c r="C9" s="2679"/>
      <c r="D9" s="2679"/>
      <c r="E9" s="2679"/>
      <c r="F9" s="2679"/>
      <c r="G9" s="2679"/>
      <c r="H9" s="2679"/>
      <c r="U9" s="2674"/>
      <c r="V9" s="2674"/>
      <c r="W9" s="2674"/>
      <c r="X9" s="2674"/>
      <c r="Y9" s="2674"/>
      <c r="Z9" s="2674"/>
      <c r="AA9" s="2674"/>
      <c r="AB9" s="2674"/>
    </row>
    <row r="10" spans="1:28" ht="3" hidden="1" customHeight="1">
      <c r="A10" s="674"/>
      <c r="U10" s="2674"/>
      <c r="V10" s="2674"/>
      <c r="W10" s="2674"/>
      <c r="X10" s="2674"/>
      <c r="Y10" s="2674"/>
      <c r="Z10" s="2674"/>
      <c r="AA10" s="2674"/>
      <c r="AB10" s="2674"/>
    </row>
    <row r="11" spans="1:28" s="2351" customFormat="1" ht="12.75" hidden="1">
      <c r="A11" s="949" t="s">
        <v>3801</v>
      </c>
      <c r="C11" s="2352"/>
      <c r="E11" s="2195"/>
      <c r="F11" s="2353"/>
      <c r="G11" s="2354"/>
      <c r="U11" s="2674"/>
      <c r="V11" s="2674"/>
      <c r="W11" s="2674"/>
      <c r="X11" s="2674"/>
      <c r="Y11" s="2674"/>
      <c r="Z11" s="2674"/>
      <c r="AA11" s="2674"/>
      <c r="AB11" s="2674"/>
    </row>
    <row r="12" spans="1:28" s="2351" customFormat="1" ht="12.75" hidden="1">
      <c r="A12" s="949" t="s">
        <v>1660</v>
      </c>
      <c r="C12" s="2352"/>
      <c r="E12" s="2195"/>
      <c r="F12" s="2353"/>
      <c r="G12" s="2354"/>
      <c r="U12" s="2674"/>
      <c r="V12" s="2674"/>
      <c r="W12" s="2674"/>
      <c r="X12" s="2674"/>
      <c r="Y12" s="2674"/>
      <c r="Z12" s="2674"/>
      <c r="AA12" s="2674"/>
      <c r="AB12" s="2674"/>
    </row>
    <row r="13" spans="1:28" hidden="1">
      <c r="A13" s="2701" t="s">
        <v>7</v>
      </c>
      <c r="B13" s="2690" t="s">
        <v>1661</v>
      </c>
      <c r="C13" s="2400" t="s">
        <v>1662</v>
      </c>
      <c r="D13" s="2690" t="s">
        <v>1663</v>
      </c>
      <c r="E13" s="2703" t="s">
        <v>1664</v>
      </c>
      <c r="F13" s="2703" t="s">
        <v>1665</v>
      </c>
      <c r="G13" s="2690" t="s">
        <v>1666</v>
      </c>
      <c r="H13" s="2692" t="s">
        <v>1667</v>
      </c>
      <c r="I13" s="2693"/>
      <c r="J13" s="2693"/>
      <c r="K13" s="2693"/>
      <c r="L13" s="2693"/>
      <c r="M13" s="2693"/>
      <c r="N13" s="2693"/>
      <c r="O13" s="2693"/>
      <c r="P13" s="2693"/>
      <c r="Q13" s="2693"/>
      <c r="R13" s="2693"/>
      <c r="S13" s="2694"/>
    </row>
    <row r="14" spans="1:28" ht="12.75" hidden="1" thickBot="1">
      <c r="A14" s="2702"/>
      <c r="B14" s="2691"/>
      <c r="C14" s="2401" t="s">
        <v>1668</v>
      </c>
      <c r="D14" s="2691"/>
      <c r="E14" s="2704"/>
      <c r="F14" s="2704"/>
      <c r="G14" s="2691"/>
      <c r="H14" s="2402" t="s">
        <v>1669</v>
      </c>
      <c r="I14" s="2402" t="s">
        <v>1670</v>
      </c>
      <c r="J14" s="2402" t="s">
        <v>1671</v>
      </c>
      <c r="K14" s="2402" t="s">
        <v>1672</v>
      </c>
      <c r="L14" s="2402" t="s">
        <v>1673</v>
      </c>
      <c r="M14" s="2402" t="s">
        <v>1674</v>
      </c>
      <c r="N14" s="2402" t="s">
        <v>1675</v>
      </c>
      <c r="O14" s="2402" t="s">
        <v>1676</v>
      </c>
      <c r="P14" s="2402" t="s">
        <v>1677</v>
      </c>
      <c r="Q14" s="2402" t="s">
        <v>1678</v>
      </c>
      <c r="R14" s="2402" t="s">
        <v>1679</v>
      </c>
      <c r="S14" s="2403" t="s">
        <v>1680</v>
      </c>
    </row>
    <row r="15" spans="1:28" s="2355" customFormat="1" ht="20.25" customHeight="1" thickBot="1">
      <c r="A15" s="2404" t="s">
        <v>7</v>
      </c>
      <c r="B15" s="2405" t="s">
        <v>1661</v>
      </c>
      <c r="C15" s="2406" t="s">
        <v>1668</v>
      </c>
      <c r="D15" s="2405" t="s">
        <v>1663</v>
      </c>
      <c r="E15" s="2268" t="s">
        <v>1664</v>
      </c>
      <c r="F15" s="2268" t="s">
        <v>1665</v>
      </c>
      <c r="G15" s="2405" t="s">
        <v>1666</v>
      </c>
      <c r="H15" s="2407" t="s">
        <v>1669</v>
      </c>
      <c r="I15" s="2407" t="s">
        <v>1670</v>
      </c>
      <c r="J15" s="2407" t="s">
        <v>1671</v>
      </c>
      <c r="K15" s="2407" t="s">
        <v>1672</v>
      </c>
      <c r="L15" s="2407" t="s">
        <v>1673</v>
      </c>
      <c r="M15" s="2407" t="s">
        <v>1674</v>
      </c>
      <c r="N15" s="2407" t="s">
        <v>1675</v>
      </c>
      <c r="O15" s="2407" t="s">
        <v>1676</v>
      </c>
      <c r="P15" s="2407" t="s">
        <v>1677</v>
      </c>
      <c r="Q15" s="2407" t="s">
        <v>1678</v>
      </c>
      <c r="R15" s="2407" t="s">
        <v>1679</v>
      </c>
      <c r="S15" s="2408" t="s">
        <v>1680</v>
      </c>
    </row>
    <row r="16" spans="1:28" s="766" customFormat="1" ht="15.75" thickBot="1">
      <c r="A16" s="2356" t="s">
        <v>3800</v>
      </c>
      <c r="B16" s="2357"/>
      <c r="C16" s="2229"/>
      <c r="D16" s="2230"/>
      <c r="E16" s="2358"/>
      <c r="F16" s="2358">
        <f>Table131_234172781473839[[#This Row],[SIZE]]*Table131_234172781473839[[#This Row],[Unit Price]]</f>
        <v>0</v>
      </c>
      <c r="G16" s="2271"/>
      <c r="H16" s="2271"/>
      <c r="I16" s="2476"/>
      <c r="J16" s="2476"/>
      <c r="K16" s="2476"/>
      <c r="L16" s="2476"/>
      <c r="M16" s="2476"/>
      <c r="N16" s="2476"/>
      <c r="O16" s="2476"/>
      <c r="P16" s="2476"/>
      <c r="Q16" s="2476"/>
      <c r="R16" s="2476"/>
      <c r="S16" s="2477"/>
    </row>
    <row r="17" spans="1:19" s="2359" customFormat="1" outlineLevel="1">
      <c r="A17" s="2434"/>
      <c r="B17" s="2434"/>
      <c r="C17" s="2434"/>
      <c r="D17" s="2434"/>
      <c r="E17" s="2435"/>
      <c r="F17" s="2436">
        <f>Table131_234172781473839[[#This Row],[SIZE]]*Table131_234172781473839[[#This Row],[Unit Price]]</f>
        <v>0</v>
      </c>
      <c r="G17" s="2206"/>
      <c r="H17" s="2207"/>
      <c r="I17" s="2208"/>
      <c r="J17" s="2208"/>
      <c r="K17" s="2208"/>
      <c r="L17" s="2208"/>
      <c r="M17" s="2208"/>
      <c r="N17" s="2208"/>
      <c r="O17" s="2208"/>
      <c r="P17" s="2208"/>
      <c r="Q17" s="2208"/>
      <c r="R17" s="2208"/>
      <c r="S17" s="2209"/>
    </row>
    <row r="18" spans="1:19" s="2360" customFormat="1" ht="18.75" customHeight="1" outlineLevel="1">
      <c r="A18" s="2434"/>
      <c r="B18" s="2434"/>
      <c r="C18" s="2434"/>
      <c r="D18" s="2434"/>
      <c r="E18" s="2437"/>
      <c r="F18" s="2438">
        <f>Table131_234172781473839[[#This Row],[SIZE]]*Table131_234172781473839[[#This Row],[Unit Price]]</f>
        <v>0</v>
      </c>
      <c r="G18" s="2193"/>
      <c r="H18" s="2439"/>
      <c r="I18" s="2439"/>
      <c r="J18" s="2439"/>
      <c r="K18" s="2439"/>
      <c r="L18" s="2439"/>
      <c r="M18" s="2439"/>
      <c r="N18" s="2439"/>
      <c r="O18" s="2439"/>
      <c r="P18" s="2439"/>
      <c r="Q18" s="2439"/>
      <c r="R18" s="2439"/>
      <c r="S18" s="2210"/>
    </row>
    <row r="19" spans="1:19" s="78" customFormat="1" outlineLevel="1">
      <c r="A19" s="2434"/>
      <c r="B19" s="2434"/>
      <c r="C19" s="2434"/>
      <c r="D19" s="2434"/>
      <c r="E19" s="2199"/>
      <c r="F19" s="2434">
        <f>Table131_234172781473839[[#This Row],[SIZE]]*Table131_234172781473839[[#This Row],[Unit Price]]</f>
        <v>0</v>
      </c>
      <c r="G19" s="2035"/>
      <c r="H19" s="2198"/>
      <c r="I19" s="2196"/>
      <c r="J19" s="2196"/>
      <c r="K19" s="2196"/>
      <c r="L19" s="2196"/>
      <c r="M19" s="2196"/>
      <c r="N19" s="2196"/>
      <c r="O19" s="2196"/>
      <c r="P19" s="2196"/>
      <c r="Q19" s="2196"/>
      <c r="R19" s="2196"/>
      <c r="S19" s="2211"/>
    </row>
    <row r="20" spans="1:19" s="2359" customFormat="1" outlineLevel="1">
      <c r="A20" s="2434"/>
      <c r="B20" s="2434"/>
      <c r="C20" s="2434"/>
      <c r="D20" s="2434"/>
      <c r="E20" s="2440"/>
      <c r="F20" s="2441">
        <f>Table131_234172781473839[[#This Row],[SIZE]]*Table131_234172781473839[[#This Row],[Unit Price]]</f>
        <v>0</v>
      </c>
      <c r="G20" s="2197"/>
      <c r="H20" s="2189"/>
      <c r="I20" s="2190"/>
      <c r="J20" s="2190"/>
      <c r="K20" s="2190"/>
      <c r="L20" s="2190"/>
      <c r="M20" s="2190"/>
      <c r="N20" s="2190"/>
      <c r="O20" s="2190"/>
      <c r="P20" s="2190"/>
      <c r="Q20" s="2190"/>
      <c r="R20" s="2190"/>
      <c r="S20" s="2212"/>
    </row>
    <row r="21" spans="1:19" s="766" customFormat="1" outlineLevel="1">
      <c r="A21" s="2434"/>
      <c r="B21" s="2434"/>
      <c r="C21" s="2434"/>
      <c r="D21" s="2434"/>
      <c r="E21" s="2440"/>
      <c r="F21" s="2441">
        <f>Table131_234172781473839[[#This Row],[SIZE]]*Table131_234172781473839[[#This Row],[Unit Price]]</f>
        <v>0</v>
      </c>
      <c r="G21" s="2197"/>
      <c r="H21" s="2189"/>
      <c r="I21" s="2190"/>
      <c r="J21" s="2190"/>
      <c r="K21" s="2190"/>
      <c r="L21" s="2190"/>
      <c r="M21" s="2190"/>
      <c r="N21" s="2190"/>
      <c r="O21" s="2190"/>
      <c r="P21" s="2190"/>
      <c r="Q21" s="2190"/>
      <c r="R21" s="2190"/>
      <c r="S21" s="2212"/>
    </row>
    <row r="22" spans="1:19" s="766" customFormat="1" outlineLevel="1">
      <c r="A22" s="2434"/>
      <c r="B22" s="2434"/>
      <c r="C22" s="2434"/>
      <c r="D22" s="2434"/>
      <c r="E22" s="2442"/>
      <c r="F22" s="2441">
        <f>Table131_234172781473839[[#This Row],[SIZE]]*Table131_234172781473839[[#This Row],[Unit Price]]</f>
        <v>0</v>
      </c>
      <c r="G22" s="2197"/>
      <c r="H22" s="2443"/>
      <c r="I22" s="2200"/>
      <c r="J22" s="2200"/>
      <c r="K22" s="2200"/>
      <c r="L22" s="2200"/>
      <c r="M22" s="2200"/>
      <c r="N22" s="2200"/>
      <c r="O22" s="2200"/>
      <c r="P22" s="2200"/>
      <c r="Q22" s="2200"/>
      <c r="R22" s="2200"/>
      <c r="S22" s="2213"/>
    </row>
    <row r="23" spans="1:19" s="78" customFormat="1" ht="15">
      <c r="A23" s="2361" t="s">
        <v>5120</v>
      </c>
      <c r="B23" s="2362"/>
      <c r="C23" s="2362"/>
      <c r="D23" s="2362"/>
      <c r="E23" s="2362"/>
      <c r="F23" s="2362">
        <f>Table131_234172781473839[[#This Row],[SIZE]]*Table131_234172781473839[[#This Row],[Unit Price]]</f>
        <v>0</v>
      </c>
      <c r="G23" s="2272"/>
      <c r="H23" s="2272"/>
      <c r="I23" s="2478"/>
      <c r="J23" s="2478"/>
      <c r="K23" s="2478"/>
      <c r="L23" s="2478"/>
      <c r="M23" s="2478"/>
      <c r="N23" s="2478"/>
      <c r="O23" s="2478"/>
      <c r="P23" s="2478"/>
      <c r="Q23" s="2478"/>
      <c r="R23" s="2478"/>
      <c r="S23" s="2479"/>
    </row>
    <row r="24" spans="1:19" s="78" customFormat="1" outlineLevel="1">
      <c r="A24" s="2434"/>
      <c r="B24" s="2434"/>
      <c r="C24" s="2434"/>
      <c r="D24" s="2434"/>
      <c r="E24" s="2446"/>
      <c r="F24" s="2447">
        <f>Table131_234172781473839[[#This Row],[SIZE]]*Table131_234172781473839[[#This Row],[Unit Price]]</f>
        <v>0</v>
      </c>
      <c r="G24" s="2227"/>
      <c r="H24" s="2228"/>
      <c r="I24" s="2190"/>
      <c r="J24" s="2190"/>
      <c r="K24" s="2190"/>
      <c r="L24" s="2190"/>
      <c r="M24" s="2190"/>
      <c r="N24" s="2190"/>
      <c r="O24" s="2190"/>
      <c r="P24" s="2190"/>
      <c r="Q24" s="2190"/>
      <c r="R24" s="2190"/>
      <c r="S24" s="2212"/>
    </row>
    <row r="25" spans="1:19" s="78" customFormat="1" ht="15">
      <c r="A25" s="2363" t="s">
        <v>5119</v>
      </c>
      <c r="B25" s="2364"/>
      <c r="C25" s="2231"/>
      <c r="D25" s="2232"/>
      <c r="E25" s="2365"/>
      <c r="F25" s="2365">
        <f>Table131_234172781473839[[#This Row],[SIZE]]*Table131_234172781473839[[#This Row],[Unit Price]]</f>
        <v>0</v>
      </c>
      <c r="G25" s="2273"/>
      <c r="H25" s="2273"/>
      <c r="I25" s="2480"/>
      <c r="J25" s="2480"/>
      <c r="K25" s="2480"/>
      <c r="L25" s="2480"/>
      <c r="M25" s="2480"/>
      <c r="N25" s="2480"/>
      <c r="O25" s="2480"/>
      <c r="P25" s="2480"/>
      <c r="Q25" s="2480"/>
      <c r="R25" s="2480"/>
      <c r="S25" s="2481"/>
    </row>
    <row r="26" spans="1:19" s="78" customFormat="1" outlineLevel="2">
      <c r="A26" s="2434"/>
      <c r="B26" s="2448"/>
      <c r="C26" s="2449"/>
      <c r="D26" s="2450"/>
      <c r="E26" s="2446"/>
      <c r="F26" s="2447">
        <f>Table131_234172781473839[[#This Row],[SIZE]]*Table131_234172781473839[[#This Row],[Unit Price]]</f>
        <v>0</v>
      </c>
      <c r="G26" s="2227"/>
      <c r="H26" s="2228"/>
      <c r="I26" s="2190"/>
      <c r="J26" s="2190"/>
      <c r="K26" s="2190"/>
      <c r="L26" s="2190"/>
      <c r="M26" s="2190"/>
      <c r="N26" s="2190"/>
      <c r="O26" s="2190"/>
      <c r="P26" s="2190"/>
      <c r="Q26" s="2190"/>
      <c r="R26" s="2190"/>
      <c r="S26" s="2212"/>
    </row>
    <row r="27" spans="1:19" s="78" customFormat="1" outlineLevel="2">
      <c r="A27" s="2434"/>
      <c r="B27" s="2448"/>
      <c r="C27" s="2449"/>
      <c r="D27" s="2450"/>
      <c r="E27" s="2446"/>
      <c r="F27" s="2447">
        <f>Table131_234172781473839[[#This Row],[SIZE]]*Table131_234172781473839[[#This Row],[Unit Price]]</f>
        <v>0</v>
      </c>
      <c r="G27" s="2227"/>
      <c r="H27" s="2228"/>
      <c r="I27" s="2190"/>
      <c r="J27" s="2190"/>
      <c r="K27" s="2190"/>
      <c r="L27" s="2190"/>
      <c r="M27" s="2190"/>
      <c r="N27" s="2190"/>
      <c r="O27" s="2190"/>
      <c r="P27" s="2190"/>
      <c r="Q27" s="2190"/>
      <c r="R27" s="2190"/>
      <c r="S27" s="2212"/>
    </row>
    <row r="28" spans="1:19" s="78" customFormat="1" ht="15">
      <c r="A28" s="2366" t="s">
        <v>5121</v>
      </c>
      <c r="B28" s="2367"/>
      <c r="C28" s="2233"/>
      <c r="D28" s="2234"/>
      <c r="E28" s="2368"/>
      <c r="F28" s="2368">
        <f>Table131_234172781473839[[#This Row],[SIZE]]*Table131_234172781473839[[#This Row],[Unit Price]]</f>
        <v>0</v>
      </c>
      <c r="G28" s="2274"/>
      <c r="H28" s="2274"/>
      <c r="I28" s="2274"/>
      <c r="J28" s="2274"/>
      <c r="K28" s="2274"/>
      <c r="L28" s="2274"/>
      <c r="M28" s="2274"/>
      <c r="N28" s="2274"/>
      <c r="O28" s="2274"/>
      <c r="P28" s="2274"/>
      <c r="Q28" s="2274"/>
      <c r="R28" s="2274"/>
      <c r="S28" s="2482"/>
    </row>
    <row r="29" spans="1:19" s="78" customFormat="1" outlineLevel="1">
      <c r="A29" s="2434"/>
      <c r="B29" s="2448" t="s">
        <v>1791</v>
      </c>
      <c r="C29" s="2449">
        <v>12</v>
      </c>
      <c r="D29" s="2450" t="s">
        <v>627</v>
      </c>
      <c r="E29" s="2446">
        <v>55</v>
      </c>
      <c r="F29" s="2445">
        <f>Table131_234172781473839[[#This Row],[SIZE]]*Table131_234172781473839[[#This Row],[Unit Price]]</f>
        <v>660</v>
      </c>
      <c r="G29" s="2227"/>
      <c r="H29" s="2228">
        <v>1</v>
      </c>
      <c r="I29" s="2190">
        <v>1</v>
      </c>
      <c r="J29" s="2190">
        <v>1</v>
      </c>
      <c r="K29" s="2190"/>
      <c r="L29" s="2190">
        <v>1</v>
      </c>
      <c r="M29" s="2190">
        <v>1</v>
      </c>
      <c r="N29" s="2190">
        <v>1</v>
      </c>
      <c r="O29" s="2190">
        <v>1</v>
      </c>
      <c r="P29" s="2190">
        <v>1</v>
      </c>
      <c r="Q29" s="2190">
        <v>1</v>
      </c>
      <c r="R29" s="2190">
        <v>1</v>
      </c>
      <c r="S29" s="2212">
        <v>1</v>
      </c>
    </row>
    <row r="30" spans="1:19" s="78" customFormat="1" outlineLevel="1">
      <c r="A30" s="2434"/>
      <c r="B30" s="2448" t="s">
        <v>2815</v>
      </c>
      <c r="C30" s="2449">
        <v>36</v>
      </c>
      <c r="D30" s="2450" t="s">
        <v>91</v>
      </c>
      <c r="E30" s="2446">
        <v>90</v>
      </c>
      <c r="F30" s="2445">
        <f>Table131_234172781473839[[#This Row],[SIZE]]*Table131_234172781473839[[#This Row],[Unit Price]]</f>
        <v>3240</v>
      </c>
      <c r="G30" s="2227"/>
      <c r="H30" s="2228">
        <v>3</v>
      </c>
      <c r="I30" s="2190">
        <v>3</v>
      </c>
      <c r="J30" s="2190">
        <v>3</v>
      </c>
      <c r="K30" s="2190"/>
      <c r="L30" s="2190">
        <v>3</v>
      </c>
      <c r="M30" s="2190">
        <v>3</v>
      </c>
      <c r="N30" s="2190">
        <v>3</v>
      </c>
      <c r="O30" s="2190">
        <v>3</v>
      </c>
      <c r="P30" s="2190">
        <v>3</v>
      </c>
      <c r="Q30" s="2190">
        <v>3</v>
      </c>
      <c r="R30" s="2190">
        <v>3</v>
      </c>
      <c r="S30" s="2212">
        <v>3</v>
      </c>
    </row>
    <row r="31" spans="1:19" s="78" customFormat="1" outlineLevel="1">
      <c r="A31" s="2434"/>
      <c r="B31" s="2448" t="s">
        <v>879</v>
      </c>
      <c r="C31" s="2449">
        <v>36</v>
      </c>
      <c r="D31" s="2450" t="s">
        <v>880</v>
      </c>
      <c r="E31" s="2446">
        <v>350</v>
      </c>
      <c r="F31" s="2445">
        <f>Table131_234172781473839[[#This Row],[SIZE]]*Table131_234172781473839[[#This Row],[Unit Price]]</f>
        <v>12600</v>
      </c>
      <c r="G31" s="2227"/>
      <c r="H31" s="2228">
        <v>3</v>
      </c>
      <c r="I31" s="2190">
        <v>3</v>
      </c>
      <c r="J31" s="2190">
        <v>3</v>
      </c>
      <c r="K31" s="2190"/>
      <c r="L31" s="2190">
        <v>3</v>
      </c>
      <c r="M31" s="2190">
        <v>3</v>
      </c>
      <c r="N31" s="2190">
        <v>3</v>
      </c>
      <c r="O31" s="2190">
        <v>3</v>
      </c>
      <c r="P31" s="2190">
        <v>3</v>
      </c>
      <c r="Q31" s="2190">
        <v>3</v>
      </c>
      <c r="R31" s="2190">
        <v>3</v>
      </c>
      <c r="S31" s="2212">
        <v>3</v>
      </c>
    </row>
    <row r="32" spans="1:19" s="78" customFormat="1" outlineLevel="1">
      <c r="A32" s="2434"/>
      <c r="B32" s="2448"/>
      <c r="C32" s="2449"/>
      <c r="D32" s="2450"/>
      <c r="E32" s="2446"/>
      <c r="F32" s="2447">
        <f>Table131_234172781473839[[#This Row],[SIZE]]*Table131_234172781473839[[#This Row],[Unit Price]]</f>
        <v>0</v>
      </c>
      <c r="G32" s="2227"/>
      <c r="H32" s="2228"/>
      <c r="I32" s="2190"/>
      <c r="J32" s="2190"/>
      <c r="K32" s="2190"/>
      <c r="L32" s="2190"/>
      <c r="M32" s="2190"/>
      <c r="N32" s="2190"/>
      <c r="O32" s="2190"/>
      <c r="P32" s="2190"/>
      <c r="Q32" s="2190"/>
      <c r="R32" s="2190"/>
      <c r="S32" s="2212"/>
    </row>
    <row r="33" spans="1:19" outlineLevel="1">
      <c r="A33" s="2434"/>
      <c r="B33" s="2448"/>
      <c r="C33" s="2449"/>
      <c r="D33" s="2450"/>
      <c r="E33" s="2446"/>
      <c r="F33" s="2447">
        <f>Table131_234172781473839[[#This Row],[SIZE]]*Table131_234172781473839[[#This Row],[Unit Price]]</f>
        <v>0</v>
      </c>
      <c r="G33" s="2227"/>
      <c r="H33" s="2228"/>
      <c r="I33" s="2190"/>
      <c r="J33" s="2190"/>
      <c r="K33" s="2190"/>
      <c r="L33" s="2190"/>
      <c r="M33" s="2190"/>
      <c r="N33" s="2190"/>
      <c r="O33" s="2190"/>
      <c r="P33" s="2190"/>
      <c r="Q33" s="2190"/>
      <c r="R33" s="2190"/>
      <c r="S33" s="2212"/>
    </row>
    <row r="34" spans="1:19" outlineLevel="1">
      <c r="A34" s="2434"/>
      <c r="B34" s="2448"/>
      <c r="C34" s="2449"/>
      <c r="D34" s="2450"/>
      <c r="E34" s="2446"/>
      <c r="F34" s="2447">
        <f>Table131_234172781473839[[#This Row],[SIZE]]*Table131_234172781473839[[#This Row],[Unit Price]]</f>
        <v>0</v>
      </c>
      <c r="G34" s="2227"/>
      <c r="H34" s="2228"/>
      <c r="I34" s="2190"/>
      <c r="J34" s="2190"/>
      <c r="K34" s="2190"/>
      <c r="L34" s="2190"/>
      <c r="M34" s="2190"/>
      <c r="N34" s="2190"/>
      <c r="O34" s="2190"/>
      <c r="P34" s="2190"/>
      <c r="Q34" s="2190"/>
      <c r="R34" s="2190"/>
      <c r="S34" s="2212"/>
    </row>
    <row r="35" spans="1:19" outlineLevel="1">
      <c r="A35" s="2434"/>
      <c r="B35" s="2448"/>
      <c r="C35" s="2449"/>
      <c r="D35" s="2450"/>
      <c r="E35" s="2446"/>
      <c r="F35" s="2447">
        <f>Table131_234172781473839[[#This Row],[SIZE]]*Table131_234172781473839[[#This Row],[Unit Price]]</f>
        <v>0</v>
      </c>
      <c r="G35" s="2227"/>
      <c r="H35" s="2228"/>
      <c r="I35" s="2190"/>
      <c r="J35" s="2190"/>
      <c r="K35" s="2190"/>
      <c r="L35" s="2190"/>
      <c r="M35" s="2190"/>
      <c r="N35" s="2190"/>
      <c r="O35" s="2190"/>
      <c r="P35" s="2190"/>
      <c r="Q35" s="2190"/>
      <c r="R35" s="2190"/>
      <c r="S35" s="2212"/>
    </row>
    <row r="36" spans="1:19" ht="15">
      <c r="A36" s="2409" t="s">
        <v>6072</v>
      </c>
      <c r="B36" s="2410"/>
      <c r="C36" s="2411"/>
      <c r="D36" s="2412"/>
      <c r="E36" s="2413"/>
      <c r="F36" s="2413"/>
      <c r="G36" s="2414"/>
      <c r="H36" s="2414"/>
      <c r="I36" s="2414"/>
      <c r="J36" s="2414"/>
      <c r="K36" s="2414"/>
      <c r="L36" s="2414"/>
      <c r="M36" s="2414"/>
      <c r="N36" s="2414"/>
      <c r="O36" s="2414"/>
      <c r="P36" s="2414"/>
      <c r="Q36" s="2414"/>
      <c r="R36" s="2414"/>
      <c r="S36" s="2483"/>
    </row>
    <row r="37" spans="1:19" outlineLevel="1">
      <c r="A37" s="2434"/>
      <c r="B37" s="2451"/>
      <c r="C37" s="2452"/>
      <c r="D37" s="2452"/>
      <c r="E37" s="2444"/>
      <c r="F37" s="2445">
        <f>Table131_234172781473839[[#This Row],[SIZE]]*Table131_234172781473839[[#This Row],[Unit Price]]</f>
        <v>0</v>
      </c>
      <c r="G37" s="2201"/>
      <c r="H37" s="2202"/>
      <c r="I37" s="772"/>
      <c r="J37" s="772"/>
      <c r="K37" s="772"/>
      <c r="L37" s="772"/>
      <c r="M37" s="772"/>
      <c r="N37" s="772"/>
      <c r="O37" s="772"/>
      <c r="P37" s="772"/>
      <c r="Q37" s="772"/>
      <c r="R37" s="772"/>
      <c r="S37" s="2214"/>
    </row>
    <row r="38" spans="1:19" outlineLevel="1">
      <c r="A38" s="2434"/>
      <c r="B38" s="2448"/>
      <c r="C38" s="2449"/>
      <c r="D38" s="2450"/>
      <c r="E38" s="2446"/>
      <c r="F38" s="2447">
        <f>Table131_234172781473839[[#This Row],[SIZE]]*Table131_234172781473839[[#This Row],[Unit Price]]</f>
        <v>0</v>
      </c>
      <c r="G38" s="2227"/>
      <c r="H38" s="2228"/>
      <c r="I38" s="2190"/>
      <c r="J38" s="2190"/>
      <c r="K38" s="2190"/>
      <c r="L38" s="2190"/>
      <c r="M38" s="2190"/>
      <c r="N38" s="2190"/>
      <c r="O38" s="2190"/>
      <c r="P38" s="2190"/>
      <c r="Q38" s="2190"/>
      <c r="R38" s="2190"/>
      <c r="S38" s="2212"/>
    </row>
    <row r="39" spans="1:19" outlineLevel="1">
      <c r="A39" s="2434"/>
      <c r="B39" s="2448"/>
      <c r="C39" s="2449"/>
      <c r="D39" s="2450"/>
      <c r="E39" s="2446"/>
      <c r="F39" s="2447">
        <f>Table131_234172781473839[[#This Row],[SIZE]]*Table131_234172781473839[[#This Row],[Unit Price]]</f>
        <v>0</v>
      </c>
      <c r="G39" s="2227"/>
      <c r="H39" s="2228"/>
      <c r="I39" s="2190"/>
      <c r="J39" s="2190"/>
      <c r="K39" s="2190"/>
      <c r="L39" s="2190"/>
      <c r="M39" s="2190"/>
      <c r="N39" s="2190"/>
      <c r="O39" s="2190"/>
      <c r="P39" s="2190"/>
      <c r="Q39" s="2190"/>
      <c r="R39" s="2190"/>
      <c r="S39" s="2212"/>
    </row>
    <row r="40" spans="1:19" outlineLevel="1">
      <c r="A40" s="2434"/>
      <c r="B40" s="2448"/>
      <c r="C40" s="2449"/>
      <c r="D40" s="2450"/>
      <c r="E40" s="2446"/>
      <c r="F40" s="2447">
        <f>Table131_234172781473839[[#This Row],[SIZE]]*Table131_234172781473839[[#This Row],[Unit Price]]</f>
        <v>0</v>
      </c>
      <c r="G40" s="2227"/>
      <c r="H40" s="2228"/>
      <c r="I40" s="2190"/>
      <c r="J40" s="2190"/>
      <c r="K40" s="2190"/>
      <c r="L40" s="2190"/>
      <c r="M40" s="2190"/>
      <c r="N40" s="2190"/>
      <c r="O40" s="2190"/>
      <c r="P40" s="2190"/>
      <c r="Q40" s="2190"/>
      <c r="R40" s="2190"/>
      <c r="S40" s="2212"/>
    </row>
    <row r="41" spans="1:19" ht="15">
      <c r="A41" s="2415" t="s">
        <v>6073</v>
      </c>
      <c r="B41" s="2416"/>
      <c r="C41" s="2417"/>
      <c r="D41" s="2418"/>
      <c r="E41" s="2419"/>
      <c r="F41" s="2419"/>
      <c r="G41" s="2420"/>
      <c r="H41" s="2420"/>
      <c r="I41" s="2420"/>
      <c r="J41" s="2420"/>
      <c r="K41" s="2420"/>
      <c r="L41" s="2420"/>
      <c r="M41" s="2420"/>
      <c r="N41" s="2420"/>
      <c r="O41" s="2420"/>
      <c r="P41" s="2420"/>
      <c r="Q41" s="2420"/>
      <c r="R41" s="2420"/>
      <c r="S41" s="2484"/>
    </row>
    <row r="42" spans="1:19" outlineLevel="1">
      <c r="A42" s="2434"/>
      <c r="B42" s="2448"/>
      <c r="C42" s="2449"/>
      <c r="D42" s="2450"/>
      <c r="E42" s="2446"/>
      <c r="F42" s="2447">
        <f>Table131_234172781473839[[#This Row],[SIZE]]*Table131_234172781473839[[#This Row],[Unit Price]]</f>
        <v>0</v>
      </c>
      <c r="G42" s="2227"/>
      <c r="H42" s="2228"/>
      <c r="I42" s="2190"/>
      <c r="J42" s="2190"/>
      <c r="K42" s="2190"/>
      <c r="L42" s="2190"/>
      <c r="M42" s="2190"/>
      <c r="N42" s="2190"/>
      <c r="O42" s="2190"/>
      <c r="P42" s="2190"/>
      <c r="Q42" s="2190"/>
      <c r="R42" s="2190"/>
      <c r="S42" s="2212"/>
    </row>
    <row r="43" spans="1:19" outlineLevel="1">
      <c r="A43" s="2434"/>
      <c r="B43" s="2448"/>
      <c r="C43" s="2449"/>
      <c r="D43" s="2450"/>
      <c r="E43" s="2446"/>
      <c r="F43" s="2447">
        <f>Table131_234172781473839[[#This Row],[SIZE]]*Table131_234172781473839[[#This Row],[Unit Price]]</f>
        <v>0</v>
      </c>
      <c r="G43" s="2227"/>
      <c r="H43" s="2228"/>
      <c r="I43" s="2190"/>
      <c r="J43" s="2190"/>
      <c r="K43" s="2190"/>
      <c r="L43" s="2190"/>
      <c r="M43" s="2190"/>
      <c r="N43" s="2190"/>
      <c r="O43" s="2190"/>
      <c r="P43" s="2190"/>
      <c r="Q43" s="2190"/>
      <c r="R43" s="2190"/>
      <c r="S43" s="2212"/>
    </row>
    <row r="44" spans="1:19" outlineLevel="1">
      <c r="A44" s="2434"/>
      <c r="B44" s="2448"/>
      <c r="C44" s="2449"/>
      <c r="D44" s="2450"/>
      <c r="E44" s="2446"/>
      <c r="F44" s="2447">
        <f>Table131_234172781473839[[#This Row],[SIZE]]*Table131_234172781473839[[#This Row],[Unit Price]]</f>
        <v>0</v>
      </c>
      <c r="G44" s="2227"/>
      <c r="H44" s="2228"/>
      <c r="I44" s="2190"/>
      <c r="J44" s="2190"/>
      <c r="K44" s="2190"/>
      <c r="L44" s="2190"/>
      <c r="M44" s="2190"/>
      <c r="N44" s="2190"/>
      <c r="O44" s="2190"/>
      <c r="P44" s="2190"/>
      <c r="Q44" s="2190"/>
      <c r="R44" s="2190"/>
      <c r="S44" s="2212"/>
    </row>
    <row r="45" spans="1:19" outlineLevel="1">
      <c r="A45" s="2434"/>
      <c r="B45" s="2448"/>
      <c r="C45" s="2449"/>
      <c r="D45" s="2450"/>
      <c r="E45" s="2446"/>
      <c r="F45" s="2447">
        <f>Table131_234172781473839[[#This Row],[SIZE]]*Table131_234172781473839[[#This Row],[Unit Price]]</f>
        <v>0</v>
      </c>
      <c r="G45" s="2227"/>
      <c r="H45" s="2228"/>
      <c r="I45" s="2190"/>
      <c r="J45" s="2190"/>
      <c r="K45" s="2190"/>
      <c r="L45" s="2190"/>
      <c r="M45" s="2190"/>
      <c r="N45" s="2190"/>
      <c r="O45" s="2190"/>
      <c r="P45" s="2190"/>
      <c r="Q45" s="2190"/>
      <c r="R45" s="2190"/>
      <c r="S45" s="2212"/>
    </row>
    <row r="46" spans="1:19" outlineLevel="1">
      <c r="A46" s="2434"/>
      <c r="B46" s="2448"/>
      <c r="C46" s="2449"/>
      <c r="D46" s="2450"/>
      <c r="E46" s="2446"/>
      <c r="F46" s="2447">
        <f>Table131_234172781473839[[#This Row],[SIZE]]*Table131_234172781473839[[#This Row],[Unit Price]]</f>
        <v>0</v>
      </c>
      <c r="G46" s="2227"/>
      <c r="H46" s="2228"/>
      <c r="I46" s="2190"/>
      <c r="J46" s="2190"/>
      <c r="K46" s="2190"/>
      <c r="L46" s="2190"/>
      <c r="M46" s="2190"/>
      <c r="N46" s="2190"/>
      <c r="O46" s="2190"/>
      <c r="P46" s="2190"/>
      <c r="Q46" s="2190"/>
      <c r="R46" s="2190"/>
      <c r="S46" s="2212"/>
    </row>
    <row r="47" spans="1:19" ht="15">
      <c r="A47" s="2369" t="s">
        <v>5124</v>
      </c>
      <c r="B47" s="2370"/>
      <c r="C47" s="2239"/>
      <c r="D47" s="2240"/>
      <c r="E47" s="2371"/>
      <c r="F47" s="2371"/>
      <c r="G47" s="2275"/>
      <c r="H47" s="2275"/>
      <c r="I47" s="2485"/>
      <c r="J47" s="2485"/>
      <c r="K47" s="2485"/>
      <c r="L47" s="2485"/>
      <c r="M47" s="2485"/>
      <c r="N47" s="2485"/>
      <c r="O47" s="2485"/>
      <c r="P47" s="2485"/>
      <c r="Q47" s="2485"/>
      <c r="R47" s="2485"/>
      <c r="S47" s="2486"/>
    </row>
    <row r="48" spans="1:19" outlineLevel="1">
      <c r="A48" s="2453"/>
      <c r="B48" s="2448"/>
      <c r="C48" s="2449"/>
      <c r="D48" s="2450"/>
      <c r="E48" s="2446"/>
      <c r="F48" s="2517"/>
      <c r="G48" s="2227"/>
      <c r="H48" s="2228"/>
      <c r="I48" s="2190"/>
      <c r="J48" s="2190"/>
      <c r="K48" s="2190"/>
      <c r="L48" s="2190"/>
      <c r="M48" s="2190"/>
      <c r="N48" s="2190"/>
      <c r="O48" s="2190"/>
      <c r="P48" s="2190"/>
      <c r="Q48" s="2190"/>
      <c r="R48" s="2190"/>
      <c r="S48" s="2212"/>
    </row>
    <row r="49" spans="1:19" outlineLevel="1">
      <c r="A49" s="2453"/>
      <c r="B49" s="2448"/>
      <c r="C49" s="2449"/>
      <c r="D49" s="2450"/>
      <c r="E49" s="2446"/>
      <c r="F49" s="2516">
        <f>Table131_234172781473839[[#This Row],[SIZE]]*Table131_234172781473839[[#This Row],[Unit Price]]</f>
        <v>0</v>
      </c>
      <c r="G49" s="2227"/>
      <c r="H49" s="2228"/>
      <c r="I49" s="2190"/>
      <c r="J49" s="2190"/>
      <c r="K49" s="2190"/>
      <c r="L49" s="2190"/>
      <c r="M49" s="2190"/>
      <c r="N49" s="2190"/>
      <c r="O49" s="2190"/>
      <c r="P49" s="2190"/>
      <c r="Q49" s="2190"/>
      <c r="R49" s="2190"/>
      <c r="S49" s="2212"/>
    </row>
    <row r="50" spans="1:19" outlineLevel="1">
      <c r="A50" s="2453"/>
      <c r="B50" s="2448"/>
      <c r="C50" s="2449"/>
      <c r="D50" s="2450"/>
      <c r="E50" s="2446"/>
      <c r="F50" s="2516">
        <f>Table131_234172781473839[[#This Row],[SIZE]]*Table131_234172781473839[[#This Row],[Unit Price]]</f>
        <v>0</v>
      </c>
      <c r="G50" s="2227"/>
      <c r="H50" s="2228"/>
      <c r="I50" s="2190"/>
      <c r="J50" s="2190"/>
      <c r="K50" s="2190"/>
      <c r="L50" s="2190"/>
      <c r="M50" s="2190"/>
      <c r="N50" s="2190"/>
      <c r="O50" s="2190"/>
      <c r="P50" s="2190"/>
      <c r="Q50" s="2190"/>
      <c r="R50" s="2190"/>
      <c r="S50" s="2212"/>
    </row>
    <row r="51" spans="1:19" outlineLevel="1">
      <c r="A51" s="2453"/>
      <c r="B51" s="2448"/>
      <c r="C51" s="2449"/>
      <c r="D51" s="2450"/>
      <c r="E51" s="2446"/>
      <c r="F51" s="2516">
        <f>Table131_234172781473839[[#This Row],[SIZE]]*Table131_234172781473839[[#This Row],[Unit Price]]</f>
        <v>0</v>
      </c>
      <c r="G51" s="2227"/>
      <c r="H51" s="2228"/>
      <c r="I51" s="2190"/>
      <c r="J51" s="2190"/>
      <c r="K51" s="2190"/>
      <c r="L51" s="2190"/>
      <c r="M51" s="2190"/>
      <c r="N51" s="2190"/>
      <c r="O51" s="2190"/>
      <c r="P51" s="2190"/>
      <c r="Q51" s="2190"/>
      <c r="R51" s="2190"/>
      <c r="S51" s="2212"/>
    </row>
    <row r="52" spans="1:19" outlineLevel="1">
      <c r="A52" s="2453"/>
      <c r="B52" s="2448"/>
      <c r="C52" s="2449"/>
      <c r="D52" s="2450"/>
      <c r="E52" s="2446"/>
      <c r="F52" s="2516">
        <f>Table131_234172781473839[[#This Row],[SIZE]]*Table131_234172781473839[[#This Row],[Unit Price]]</f>
        <v>0</v>
      </c>
      <c r="G52" s="2227"/>
      <c r="H52" s="2228"/>
      <c r="I52" s="2190"/>
      <c r="J52" s="2190"/>
      <c r="K52" s="2190"/>
      <c r="L52" s="2190"/>
      <c r="M52" s="2190"/>
      <c r="N52" s="2190"/>
      <c r="O52" s="2190"/>
      <c r="P52" s="2190"/>
      <c r="Q52" s="2190"/>
      <c r="R52" s="2190"/>
      <c r="S52" s="2212"/>
    </row>
    <row r="53" spans="1:19" ht="15">
      <c r="A53" s="2372" t="s">
        <v>5125</v>
      </c>
      <c r="B53" s="2373"/>
      <c r="C53" s="2241"/>
      <c r="D53" s="2242"/>
      <c r="E53" s="2374"/>
      <c r="F53" s="2374"/>
      <c r="G53" s="2276"/>
      <c r="H53" s="2276"/>
      <c r="I53" s="2276"/>
      <c r="J53" s="2276"/>
      <c r="K53" s="2276"/>
      <c r="L53" s="2276"/>
      <c r="M53" s="2276"/>
      <c r="N53" s="2276"/>
      <c r="O53" s="2276"/>
      <c r="P53" s="2276"/>
      <c r="Q53" s="2276"/>
      <c r="R53" s="2276"/>
      <c r="S53" s="2487"/>
    </row>
    <row r="54" spans="1:19" outlineLevel="1">
      <c r="A54" s="2453"/>
      <c r="B54" s="2448" t="s">
        <v>6103</v>
      </c>
      <c r="C54" s="2449">
        <v>2</v>
      </c>
      <c r="D54" s="2194" t="s">
        <v>560</v>
      </c>
      <c r="E54" s="2446">
        <v>10000</v>
      </c>
      <c r="F54" s="2445">
        <f>Table131_234172781473839[[#This Row],[SIZE]]*Table131_234172781473839[[#This Row],[Unit Price]]</f>
        <v>20000</v>
      </c>
      <c r="G54" s="2227"/>
      <c r="H54" s="2228"/>
      <c r="I54" s="2190"/>
      <c r="J54" s="2190"/>
      <c r="K54" s="2190"/>
      <c r="L54" s="2190"/>
      <c r="M54" s="2190">
        <v>2</v>
      </c>
      <c r="N54" s="2190"/>
      <c r="O54" s="2190"/>
      <c r="P54" s="2190"/>
      <c r="Q54" s="2190"/>
      <c r="R54" s="2190"/>
      <c r="S54" s="2212"/>
    </row>
    <row r="55" spans="1:19" outlineLevel="1">
      <c r="A55" s="2454"/>
      <c r="B55" s="2451" t="s">
        <v>6117</v>
      </c>
      <c r="C55" s="2205">
        <v>2</v>
      </c>
      <c r="D55" s="2194" t="s">
        <v>501</v>
      </c>
      <c r="E55" s="2203">
        <v>13000</v>
      </c>
      <c r="F55" s="2445">
        <f>Table131_234172781473839[[#This Row],[SIZE]]*Table131_234172781473839[[#This Row],[Unit Price]]</f>
        <v>26000</v>
      </c>
      <c r="G55" s="2201"/>
      <c r="H55" s="2202"/>
      <c r="I55" s="772"/>
      <c r="J55" s="772"/>
      <c r="K55" s="772"/>
      <c r="L55" s="772"/>
      <c r="M55" s="772">
        <v>2</v>
      </c>
      <c r="N55" s="772"/>
      <c r="O55" s="772"/>
      <c r="P55" s="772"/>
      <c r="Q55" s="772"/>
      <c r="R55" s="772"/>
      <c r="S55" s="2214"/>
    </row>
    <row r="56" spans="1:19" outlineLevel="1">
      <c r="A56" s="2454"/>
      <c r="B56" s="2451" t="s">
        <v>6116</v>
      </c>
      <c r="C56" s="2204">
        <v>1</v>
      </c>
      <c r="D56" s="2203" t="s">
        <v>501</v>
      </c>
      <c r="E56" s="2444">
        <v>16000</v>
      </c>
      <c r="F56" s="2445">
        <f>Table131_234172781473839[[#This Row],[SIZE]]*Table131_234172781473839[[#This Row],[Unit Price]]</f>
        <v>16000</v>
      </c>
      <c r="G56" s="2201"/>
      <c r="H56" s="2202"/>
      <c r="I56" s="772"/>
      <c r="J56" s="772"/>
      <c r="K56" s="772"/>
      <c r="L56" s="772"/>
      <c r="M56" s="772"/>
      <c r="N56" s="772"/>
      <c r="O56" s="772"/>
      <c r="P56" s="772"/>
      <c r="Q56" s="772"/>
      <c r="R56" s="772"/>
      <c r="S56" s="2214"/>
    </row>
    <row r="57" spans="1:19" outlineLevel="1">
      <c r="A57" s="2454"/>
      <c r="B57" s="2455"/>
      <c r="C57" s="2205"/>
      <c r="D57" s="2203"/>
      <c r="E57" s="2203"/>
      <c r="F57" s="2445">
        <f>Table131_234172781473839[[#This Row],[SIZE]]*Table131_234172781473839[[#This Row],[Unit Price]]</f>
        <v>0</v>
      </c>
      <c r="G57" s="2201"/>
      <c r="H57" s="2202"/>
      <c r="I57" s="772"/>
      <c r="J57" s="772"/>
      <c r="K57" s="772"/>
      <c r="L57" s="772"/>
      <c r="M57" s="772"/>
      <c r="N57" s="772"/>
      <c r="O57" s="772"/>
      <c r="P57" s="772"/>
      <c r="Q57" s="772"/>
      <c r="R57" s="772"/>
      <c r="S57" s="2214"/>
    </row>
    <row r="58" spans="1:19" ht="15">
      <c r="A58" s="2375" t="s">
        <v>5126</v>
      </c>
      <c r="B58" s="2500"/>
      <c r="C58" s="2243"/>
      <c r="D58" s="2244"/>
      <c r="E58" s="2376"/>
      <c r="F58" s="2376"/>
      <c r="G58" s="2314"/>
      <c r="H58" s="2314"/>
      <c r="I58" s="2314"/>
      <c r="J58" s="2314"/>
      <c r="K58" s="2314"/>
      <c r="L58" s="2314"/>
      <c r="M58" s="2314"/>
      <c r="N58" s="2314"/>
      <c r="O58" s="2314"/>
      <c r="P58" s="2314"/>
      <c r="Q58" s="2314"/>
      <c r="R58" s="2314"/>
      <c r="S58" s="2488"/>
    </row>
    <row r="59" spans="1:19" ht="13.5" outlineLevel="1">
      <c r="A59" s="2453"/>
      <c r="B59" s="782" t="s">
        <v>1906</v>
      </c>
      <c r="C59" s="2519">
        <v>1</v>
      </c>
      <c r="D59" s="2520" t="s">
        <v>627</v>
      </c>
      <c r="E59" s="2521">
        <v>660</v>
      </c>
      <c r="F59" s="2522">
        <f t="shared" ref="F59:F71" si="0">E59*C59</f>
        <v>660</v>
      </c>
      <c r="G59" s="128"/>
      <c r="H59" s="129"/>
      <c r="I59" s="2190"/>
      <c r="J59" s="2190"/>
      <c r="K59" s="2190"/>
      <c r="L59" s="2190"/>
      <c r="M59" s="2190"/>
      <c r="N59" s="2190"/>
      <c r="O59" s="2190"/>
      <c r="P59" s="2190"/>
      <c r="Q59" s="2190">
        <v>1</v>
      </c>
      <c r="R59" s="2190"/>
      <c r="S59" s="2212"/>
    </row>
    <row r="60" spans="1:19" ht="13.5" outlineLevel="1">
      <c r="A60" s="1713"/>
      <c r="B60" s="1242" t="s">
        <v>1907</v>
      </c>
      <c r="C60" s="2519">
        <v>1</v>
      </c>
      <c r="D60" s="2520" t="s">
        <v>627</v>
      </c>
      <c r="E60" s="2521">
        <v>660</v>
      </c>
      <c r="F60" s="2522">
        <f t="shared" si="0"/>
        <v>660</v>
      </c>
      <c r="G60" s="770"/>
      <c r="H60" s="129"/>
      <c r="I60" s="2474"/>
      <c r="J60" s="2474"/>
      <c r="K60" s="2474"/>
      <c r="L60" s="2474" t="str">
        <f t="shared" ref="L60:L70" si="1">IF(I60="","",I60)</f>
        <v/>
      </c>
      <c r="M60" s="2474"/>
      <c r="N60" s="2474"/>
      <c r="O60" s="2474" t="str">
        <f t="shared" ref="O60:O70" si="2">IF(I60="","",I60)</f>
        <v/>
      </c>
      <c r="P60" s="2474"/>
      <c r="Q60" s="2474">
        <v>1</v>
      </c>
      <c r="R60" s="2474" t="str">
        <f t="shared" ref="R60:R70" si="3">IF(I60="","",I60)</f>
        <v/>
      </c>
      <c r="S60" s="2475"/>
    </row>
    <row r="61" spans="1:19" ht="13.5" outlineLevel="1">
      <c r="A61" s="1713"/>
      <c r="B61" s="1242" t="s">
        <v>6086</v>
      </c>
      <c r="C61" s="2519">
        <v>1</v>
      </c>
      <c r="D61" s="2520" t="s">
        <v>627</v>
      </c>
      <c r="E61" s="2521">
        <v>660</v>
      </c>
      <c r="F61" s="2522">
        <f t="shared" si="0"/>
        <v>660</v>
      </c>
      <c r="G61" s="770"/>
      <c r="H61" s="129"/>
      <c r="I61" s="2474"/>
      <c r="J61" s="2474"/>
      <c r="K61" s="2474"/>
      <c r="L61" s="2474" t="str">
        <f t="shared" ref="L61:L69" si="4">IF(I61="","",I61)</f>
        <v/>
      </c>
      <c r="M61" s="2474"/>
      <c r="N61" s="2474"/>
      <c r="O61" s="2474" t="str">
        <f t="shared" ref="O61:O69" si="5">IF(I61="","",I61)</f>
        <v/>
      </c>
      <c r="P61" s="2474"/>
      <c r="Q61" s="2474">
        <v>1</v>
      </c>
      <c r="R61" s="2474" t="str">
        <f t="shared" ref="R61:R69" si="6">IF(I61="","",I61)</f>
        <v/>
      </c>
      <c r="S61" s="2475"/>
    </row>
    <row r="62" spans="1:19" ht="13.5" outlineLevel="1">
      <c r="A62" s="1713"/>
      <c r="B62" s="1242" t="s">
        <v>6087</v>
      </c>
      <c r="C62" s="2519">
        <v>1</v>
      </c>
      <c r="D62" s="2520" t="s">
        <v>627</v>
      </c>
      <c r="E62" s="2521">
        <v>660</v>
      </c>
      <c r="F62" s="2522">
        <f t="shared" si="0"/>
        <v>660</v>
      </c>
      <c r="G62" s="770"/>
      <c r="H62" s="129"/>
      <c r="I62" s="2474"/>
      <c r="J62" s="2474"/>
      <c r="K62" s="2474"/>
      <c r="L62" s="2474" t="str">
        <f t="shared" ref="L62:L65" si="7">IF(I62="","",I62)</f>
        <v/>
      </c>
      <c r="M62" s="2474"/>
      <c r="N62" s="2474"/>
      <c r="O62" s="2474" t="str">
        <f t="shared" ref="O62:O65" si="8">IF(I62="","",I62)</f>
        <v/>
      </c>
      <c r="P62" s="2474"/>
      <c r="Q62" s="2474">
        <v>1</v>
      </c>
      <c r="R62" s="2474" t="str">
        <f t="shared" ref="R62:R65" si="9">IF(I62="","",I62)</f>
        <v/>
      </c>
      <c r="S62" s="2475"/>
    </row>
    <row r="63" spans="1:19" ht="13.5" outlineLevel="1">
      <c r="A63" s="1713"/>
      <c r="B63" s="1242" t="s">
        <v>6088</v>
      </c>
      <c r="C63" s="2519">
        <v>1</v>
      </c>
      <c r="D63" s="2520" t="s">
        <v>627</v>
      </c>
      <c r="E63" s="2521">
        <v>660</v>
      </c>
      <c r="F63" s="2522">
        <f t="shared" si="0"/>
        <v>660</v>
      </c>
      <c r="G63" s="770"/>
      <c r="H63" s="129"/>
      <c r="I63" s="2474"/>
      <c r="J63" s="2474"/>
      <c r="K63" s="2474"/>
      <c r="L63" s="2474" t="str">
        <f t="shared" si="7"/>
        <v/>
      </c>
      <c r="M63" s="2474"/>
      <c r="N63" s="2474"/>
      <c r="O63" s="2474" t="str">
        <f t="shared" si="8"/>
        <v/>
      </c>
      <c r="P63" s="2474"/>
      <c r="Q63" s="2474">
        <v>1</v>
      </c>
      <c r="R63" s="2474" t="str">
        <f t="shared" si="9"/>
        <v/>
      </c>
      <c r="S63" s="2475"/>
    </row>
    <row r="64" spans="1:19" ht="13.5" outlineLevel="1">
      <c r="A64" s="1713"/>
      <c r="B64" s="1242" t="s">
        <v>1892</v>
      </c>
      <c r="C64" s="2519">
        <v>24</v>
      </c>
      <c r="D64" s="2520" t="s">
        <v>1252</v>
      </c>
      <c r="E64" s="2521">
        <v>200</v>
      </c>
      <c r="F64" s="2522">
        <f t="shared" si="0"/>
        <v>4800</v>
      </c>
      <c r="G64" s="770"/>
      <c r="H64" s="129"/>
      <c r="I64" s="2474"/>
      <c r="J64" s="2474"/>
      <c r="K64" s="2474"/>
      <c r="L64" s="2474" t="str">
        <f t="shared" si="7"/>
        <v/>
      </c>
      <c r="M64" s="2474"/>
      <c r="N64" s="2474"/>
      <c r="O64" s="2474" t="str">
        <f t="shared" si="8"/>
        <v/>
      </c>
      <c r="P64" s="2474"/>
      <c r="Q64" s="2474">
        <v>24</v>
      </c>
      <c r="R64" s="2474" t="str">
        <f t="shared" si="9"/>
        <v/>
      </c>
      <c r="S64" s="2475"/>
    </row>
    <row r="65" spans="1:19" ht="13.5" outlineLevel="1">
      <c r="A65" s="1713"/>
      <c r="B65" s="1242" t="s">
        <v>6089</v>
      </c>
      <c r="C65" s="2519">
        <v>12</v>
      </c>
      <c r="D65" s="2520" t="s">
        <v>1252</v>
      </c>
      <c r="E65" s="2521">
        <v>210</v>
      </c>
      <c r="F65" s="2522">
        <f t="shared" si="0"/>
        <v>2520</v>
      </c>
      <c r="G65" s="770"/>
      <c r="H65" s="129"/>
      <c r="I65" s="2474"/>
      <c r="J65" s="2474"/>
      <c r="K65" s="2474"/>
      <c r="L65" s="2474" t="str">
        <f t="shared" si="7"/>
        <v/>
      </c>
      <c r="M65" s="2474"/>
      <c r="N65" s="2474"/>
      <c r="O65" s="2474" t="str">
        <f t="shared" si="8"/>
        <v/>
      </c>
      <c r="P65" s="2474"/>
      <c r="Q65" s="2474">
        <v>12</v>
      </c>
      <c r="R65" s="2474" t="str">
        <f t="shared" si="9"/>
        <v/>
      </c>
      <c r="S65" s="2475"/>
    </row>
    <row r="66" spans="1:19" ht="13.5" outlineLevel="1">
      <c r="A66" s="1713"/>
      <c r="B66" s="1242" t="s">
        <v>1889</v>
      </c>
      <c r="C66" s="2519">
        <v>2</v>
      </c>
      <c r="D66" s="2520" t="s">
        <v>1890</v>
      </c>
      <c r="E66" s="2521">
        <v>84</v>
      </c>
      <c r="F66" s="2522">
        <f t="shared" si="0"/>
        <v>168</v>
      </c>
      <c r="G66" s="770"/>
      <c r="H66" s="129"/>
      <c r="I66" s="2474"/>
      <c r="J66" s="2474"/>
      <c r="K66" s="2474"/>
      <c r="L66" s="2474" t="str">
        <f t="shared" si="4"/>
        <v/>
      </c>
      <c r="M66" s="2474"/>
      <c r="N66" s="2474"/>
      <c r="O66" s="2474" t="str">
        <f t="shared" si="5"/>
        <v/>
      </c>
      <c r="P66" s="2474"/>
      <c r="Q66" s="2474">
        <v>2</v>
      </c>
      <c r="R66" s="2474" t="str">
        <f t="shared" si="6"/>
        <v/>
      </c>
      <c r="S66" s="2475"/>
    </row>
    <row r="67" spans="1:19" ht="13.5" outlineLevel="1">
      <c r="A67" s="1713"/>
      <c r="B67" s="1242" t="s">
        <v>1891</v>
      </c>
      <c r="C67" s="2519">
        <v>2</v>
      </c>
      <c r="D67" s="2520" t="s">
        <v>1890</v>
      </c>
      <c r="E67" s="2521">
        <v>84</v>
      </c>
      <c r="F67" s="2522">
        <f t="shared" si="0"/>
        <v>168</v>
      </c>
      <c r="G67" s="770"/>
      <c r="H67" s="129"/>
      <c r="I67" s="2474"/>
      <c r="J67" s="2474"/>
      <c r="K67" s="2474"/>
      <c r="L67" s="2474" t="str">
        <f t="shared" si="4"/>
        <v/>
      </c>
      <c r="M67" s="2474"/>
      <c r="N67" s="2474"/>
      <c r="O67" s="2474" t="str">
        <f t="shared" si="5"/>
        <v/>
      </c>
      <c r="P67" s="2474"/>
      <c r="Q67" s="2474">
        <v>2</v>
      </c>
      <c r="R67" s="2474" t="str">
        <f t="shared" si="6"/>
        <v/>
      </c>
      <c r="S67" s="2475"/>
    </row>
    <row r="68" spans="1:19" ht="13.5" outlineLevel="1">
      <c r="A68" s="1713"/>
      <c r="B68" s="1467" t="s">
        <v>6090</v>
      </c>
      <c r="C68" s="2518">
        <v>12</v>
      </c>
      <c r="D68" s="2523" t="s">
        <v>627</v>
      </c>
      <c r="E68" s="2524">
        <v>350</v>
      </c>
      <c r="F68" s="2522">
        <f t="shared" si="0"/>
        <v>4200</v>
      </c>
      <c r="G68" s="770"/>
      <c r="H68" s="129"/>
      <c r="I68" s="2474"/>
      <c r="J68" s="2474"/>
      <c r="K68" s="2474"/>
      <c r="L68" s="2474" t="str">
        <f t="shared" si="4"/>
        <v/>
      </c>
      <c r="M68" s="2474"/>
      <c r="N68" s="2474"/>
      <c r="O68" s="2474" t="str">
        <f t="shared" si="5"/>
        <v/>
      </c>
      <c r="P68" s="2474"/>
      <c r="Q68" s="2474">
        <v>12</v>
      </c>
      <c r="R68" s="2474" t="str">
        <f t="shared" si="6"/>
        <v/>
      </c>
      <c r="S68" s="2475"/>
    </row>
    <row r="69" spans="1:19" ht="13.5" outlineLevel="1">
      <c r="A69" s="1713"/>
      <c r="B69" s="785" t="s">
        <v>1296</v>
      </c>
      <c r="C69" s="2519">
        <v>1</v>
      </c>
      <c r="D69" s="2520" t="s">
        <v>44</v>
      </c>
      <c r="E69" s="2521">
        <v>2500</v>
      </c>
      <c r="F69" s="2522">
        <f t="shared" si="0"/>
        <v>2500</v>
      </c>
      <c r="G69" s="128"/>
      <c r="H69" s="129"/>
      <c r="I69" s="2474"/>
      <c r="J69" s="2474"/>
      <c r="K69" s="2474"/>
      <c r="L69" s="2474" t="str">
        <f t="shared" si="4"/>
        <v/>
      </c>
      <c r="M69" s="2474"/>
      <c r="N69" s="2474"/>
      <c r="O69" s="2474" t="str">
        <f t="shared" si="5"/>
        <v/>
      </c>
      <c r="P69" s="2474"/>
      <c r="Q69" s="2474">
        <v>1</v>
      </c>
      <c r="R69" s="2474" t="str">
        <f t="shared" si="6"/>
        <v/>
      </c>
      <c r="S69" s="2475"/>
    </row>
    <row r="70" spans="1:19" ht="13.5" outlineLevel="1">
      <c r="A70" s="1713"/>
      <c r="B70" s="785" t="s">
        <v>2388</v>
      </c>
      <c r="C70" s="2519">
        <v>2</v>
      </c>
      <c r="D70" s="2520" t="s">
        <v>1783</v>
      </c>
      <c r="E70" s="2521">
        <v>150.80000000000001</v>
      </c>
      <c r="F70" s="2522">
        <f t="shared" si="0"/>
        <v>301.60000000000002</v>
      </c>
      <c r="G70" s="128"/>
      <c r="H70" s="129"/>
      <c r="I70" s="2474"/>
      <c r="J70" s="2474"/>
      <c r="K70" s="2474"/>
      <c r="L70" s="2474" t="str">
        <f t="shared" si="1"/>
        <v/>
      </c>
      <c r="M70" s="2474"/>
      <c r="N70" s="2474"/>
      <c r="O70" s="2474" t="str">
        <f t="shared" si="2"/>
        <v/>
      </c>
      <c r="P70" s="2474"/>
      <c r="Q70" s="2474">
        <v>2</v>
      </c>
      <c r="R70" s="2474" t="str">
        <f t="shared" si="3"/>
        <v/>
      </c>
      <c r="S70" s="2475"/>
    </row>
    <row r="71" spans="1:19" ht="13.5" outlineLevel="1">
      <c r="A71" s="2453"/>
      <c r="B71" s="785" t="s">
        <v>1504</v>
      </c>
      <c r="C71" s="2519">
        <v>1</v>
      </c>
      <c r="D71" s="2520" t="s">
        <v>501</v>
      </c>
      <c r="E71" s="2521">
        <v>15000</v>
      </c>
      <c r="F71" s="2522">
        <f t="shared" si="0"/>
        <v>15000</v>
      </c>
      <c r="G71" s="128"/>
      <c r="H71" s="129"/>
      <c r="I71" s="2190"/>
      <c r="J71" s="2190"/>
      <c r="K71" s="2190"/>
      <c r="L71" s="2190"/>
      <c r="M71" s="2190"/>
      <c r="N71" s="2190"/>
      <c r="O71" s="2190"/>
      <c r="P71" s="2190"/>
      <c r="Q71" s="2190">
        <v>1</v>
      </c>
      <c r="R71" s="2190"/>
      <c r="S71" s="2212"/>
    </row>
    <row r="72" spans="1:19" outlineLevel="1">
      <c r="A72" s="2453"/>
      <c r="B72" s="2499" t="s">
        <v>6091</v>
      </c>
      <c r="C72" s="2191">
        <v>8</v>
      </c>
      <c r="D72" s="2194" t="s">
        <v>2035</v>
      </c>
      <c r="E72" s="2192">
        <v>400</v>
      </c>
      <c r="F72" s="2502">
        <f>Table131_234172781473839[[#This Row],[SIZE]]*Table131_234172781473839[[#This Row],[Unit Price]]</f>
        <v>3200</v>
      </c>
      <c r="G72" s="2503"/>
      <c r="H72" s="2465"/>
      <c r="I72" s="2190"/>
      <c r="J72" s="2190"/>
      <c r="K72" s="2190"/>
      <c r="L72" s="2190"/>
      <c r="M72" s="2190">
        <v>8</v>
      </c>
      <c r="N72" s="2190"/>
      <c r="O72" s="2190"/>
      <c r="P72" s="2190"/>
      <c r="Q72" s="2190"/>
      <c r="R72" s="2190"/>
      <c r="S72" s="2212"/>
    </row>
    <row r="73" spans="1:19" outlineLevel="1">
      <c r="A73" s="1713"/>
      <c r="B73" s="2499" t="s">
        <v>6092</v>
      </c>
      <c r="C73" s="2377">
        <v>6</v>
      </c>
      <c r="D73" s="2194" t="s">
        <v>2035</v>
      </c>
      <c r="E73" s="2192">
        <v>400</v>
      </c>
      <c r="F73" s="2502">
        <f>Table131_234172781473839[[#This Row],[SIZE]]*Table131_234172781473839[[#This Row],[Unit Price]]</f>
        <v>2400</v>
      </c>
      <c r="G73" s="2497"/>
      <c r="H73" s="2498"/>
      <c r="I73" s="2474"/>
      <c r="J73" s="2474"/>
      <c r="K73" s="2474"/>
      <c r="L73" s="2474" t="str">
        <f t="shared" ref="L73:L78" si="10">IF(I73="","",I73)</f>
        <v/>
      </c>
      <c r="M73" s="2474">
        <v>6</v>
      </c>
      <c r="N73" s="2474"/>
      <c r="O73" s="2474" t="str">
        <f t="shared" ref="O73:O78" si="11">IF(I73="","",I73)</f>
        <v/>
      </c>
      <c r="P73" s="2474"/>
      <c r="Q73" s="2474"/>
      <c r="R73" s="2474" t="str">
        <f t="shared" ref="R73:R78" si="12">IF(I73="","",I73)</f>
        <v/>
      </c>
      <c r="S73" s="2212"/>
    </row>
    <row r="74" spans="1:19" outlineLevel="1">
      <c r="A74" s="1713"/>
      <c r="B74" s="2499" t="s">
        <v>6093</v>
      </c>
      <c r="C74" s="2377">
        <v>6</v>
      </c>
      <c r="D74" s="2194" t="s">
        <v>2035</v>
      </c>
      <c r="E74" s="2192">
        <v>400</v>
      </c>
      <c r="F74" s="2502">
        <f>Table131_234172781473839[[#This Row],[SIZE]]*Table131_234172781473839[[#This Row],[Unit Price]]</f>
        <v>2400</v>
      </c>
      <c r="G74" s="2497"/>
      <c r="H74" s="2498"/>
      <c r="I74" s="2474"/>
      <c r="J74" s="2474"/>
      <c r="K74" s="2474"/>
      <c r="L74" s="2474" t="str">
        <f t="shared" si="10"/>
        <v/>
      </c>
      <c r="M74" s="2474">
        <v>6</v>
      </c>
      <c r="N74" s="2474"/>
      <c r="O74" s="2474" t="str">
        <f t="shared" si="11"/>
        <v/>
      </c>
      <c r="P74" s="2474"/>
      <c r="Q74" s="2474"/>
      <c r="R74" s="2474" t="str">
        <f t="shared" si="12"/>
        <v/>
      </c>
      <c r="S74" s="2212"/>
    </row>
    <row r="75" spans="1:19" outlineLevel="1">
      <c r="A75" s="1713"/>
      <c r="B75" s="2499" t="s">
        <v>6094</v>
      </c>
      <c r="C75" s="2377">
        <v>6</v>
      </c>
      <c r="D75" s="2194" t="s">
        <v>2035</v>
      </c>
      <c r="E75" s="2192">
        <v>400</v>
      </c>
      <c r="F75" s="2502">
        <f>Table131_234172781473839[[#This Row],[SIZE]]*Table131_234172781473839[[#This Row],[Unit Price]]</f>
        <v>2400</v>
      </c>
      <c r="G75" s="2497"/>
      <c r="H75" s="2498"/>
      <c r="I75" s="2474"/>
      <c r="J75" s="2474"/>
      <c r="K75" s="2474"/>
      <c r="L75" s="2474" t="str">
        <f t="shared" si="10"/>
        <v/>
      </c>
      <c r="M75" s="2474">
        <v>6</v>
      </c>
      <c r="N75" s="2474"/>
      <c r="O75" s="2474" t="str">
        <f t="shared" si="11"/>
        <v/>
      </c>
      <c r="P75" s="2474"/>
      <c r="Q75" s="2474"/>
      <c r="R75" s="2474" t="str">
        <f t="shared" si="12"/>
        <v/>
      </c>
      <c r="S75" s="2212"/>
    </row>
    <row r="76" spans="1:19" ht="15" outlineLevel="1">
      <c r="A76" s="2340"/>
      <c r="B76" s="1467" t="s">
        <v>4456</v>
      </c>
      <c r="C76" s="1467">
        <v>10</v>
      </c>
      <c r="D76" s="2566" t="s">
        <v>1252</v>
      </c>
      <c r="E76" s="2346">
        <v>285</v>
      </c>
      <c r="F76" s="2502">
        <f>Table131_234172781473839[[#This Row],[SIZE]]*Table131_234172781473839[[#This Row],[Unit Price]]</f>
        <v>2850</v>
      </c>
      <c r="G76" s="2541"/>
      <c r="H76" s="2543"/>
      <c r="I76" s="2542"/>
      <c r="J76" s="2542"/>
      <c r="K76" s="2542"/>
      <c r="L76" s="2542" t="str">
        <f t="shared" si="10"/>
        <v/>
      </c>
      <c r="M76" s="2542"/>
      <c r="N76" s="2542"/>
      <c r="O76" s="2542" t="str">
        <f t="shared" si="11"/>
        <v/>
      </c>
      <c r="P76" s="2542"/>
      <c r="Q76" s="2542"/>
      <c r="R76" s="2542" t="str">
        <f t="shared" si="12"/>
        <v/>
      </c>
      <c r="S76" s="2535"/>
    </row>
    <row r="77" spans="1:19" outlineLevel="1">
      <c r="A77" s="2536"/>
      <c r="B77" s="1467"/>
      <c r="C77" s="2534"/>
      <c r="D77" s="2538"/>
      <c r="E77" s="2539"/>
      <c r="F77" s="2540">
        <f>Table131_234172781473839[[#This Row],[SIZE]]*Table131_234172781473839[[#This Row],[Unit Price]]</f>
        <v>0</v>
      </c>
      <c r="G77" s="2541"/>
      <c r="H77" s="2543"/>
      <c r="I77" s="2542"/>
      <c r="J77" s="2542"/>
      <c r="K77" s="2542"/>
      <c r="L77" s="2542" t="str">
        <f t="shared" si="10"/>
        <v/>
      </c>
      <c r="M77" s="2542"/>
      <c r="N77" s="2542"/>
      <c r="O77" s="2542" t="str">
        <f t="shared" si="11"/>
        <v/>
      </c>
      <c r="P77" s="2542"/>
      <c r="Q77" s="2542"/>
      <c r="R77" s="2542" t="str">
        <f t="shared" si="12"/>
        <v/>
      </c>
      <c r="S77" s="2535"/>
    </row>
    <row r="78" spans="1:19" outlineLevel="1">
      <c r="A78" s="2536"/>
      <c r="B78" s="2537"/>
      <c r="C78" s="2534"/>
      <c r="D78" s="2538"/>
      <c r="E78" s="2539"/>
      <c r="F78" s="2540">
        <f>Table131_234172781473839[[#This Row],[SIZE]]*Table131_234172781473839[[#This Row],[Unit Price]]</f>
        <v>0</v>
      </c>
      <c r="G78" s="2541"/>
      <c r="H78" s="2543"/>
      <c r="I78" s="2542"/>
      <c r="J78" s="2542"/>
      <c r="K78" s="2542"/>
      <c r="L78" s="2542" t="str">
        <f t="shared" si="10"/>
        <v/>
      </c>
      <c r="M78" s="2542"/>
      <c r="N78" s="2542"/>
      <c r="O78" s="2542" t="str">
        <f t="shared" si="11"/>
        <v/>
      </c>
      <c r="P78" s="2542"/>
      <c r="Q78" s="2542"/>
      <c r="R78" s="2542" t="str">
        <f t="shared" si="12"/>
        <v/>
      </c>
      <c r="S78" s="2535"/>
    </row>
    <row r="79" spans="1:19" ht="15.75" customHeight="1">
      <c r="A79" s="2379" t="s">
        <v>5127</v>
      </c>
      <c r="B79" s="2380"/>
      <c r="C79" s="2245"/>
      <c r="D79" s="2246"/>
      <c r="E79" s="2381"/>
      <c r="F79" s="2504">
        <f>Table131_234172781473839[[#This Row],[SIZE]]*Table131_234172781473839[[#This Row],[Unit Price]]</f>
        <v>0</v>
      </c>
      <c r="G79" s="2489"/>
      <c r="H79" s="2489"/>
      <c r="I79" s="2489"/>
      <c r="J79" s="2489"/>
      <c r="K79" s="2489"/>
      <c r="L79" s="2489"/>
      <c r="M79" s="2489"/>
      <c r="N79" s="2489"/>
      <c r="O79" s="2489"/>
      <c r="P79" s="2489"/>
      <c r="Q79" s="2489"/>
      <c r="R79" s="2489"/>
      <c r="S79" s="2490"/>
    </row>
    <row r="80" spans="1:19" ht="24" hidden="1" outlineLevel="1">
      <c r="A80" s="2453"/>
      <c r="B80" s="2532" t="s">
        <v>6107</v>
      </c>
      <c r="C80" s="2191">
        <v>1</v>
      </c>
      <c r="D80" s="2194" t="s">
        <v>560</v>
      </c>
      <c r="E80" s="2192">
        <v>52000</v>
      </c>
      <c r="F80" s="2502">
        <f>Table131_234172781473839[[#This Row],[SIZE]]*Table131_234172781473839[[#This Row],[Unit Price]]</f>
        <v>52000</v>
      </c>
      <c r="G80" s="2503"/>
      <c r="H80" s="2515"/>
      <c r="I80" s="2190"/>
      <c r="J80" s="2190"/>
      <c r="K80" s="2190"/>
      <c r="L80" s="2190"/>
      <c r="M80" s="2190">
        <v>1</v>
      </c>
      <c r="N80" s="2190"/>
      <c r="O80" s="2190"/>
      <c r="P80" s="2190"/>
      <c r="Q80" s="2190"/>
      <c r="R80" s="2190"/>
      <c r="S80" s="2212"/>
    </row>
    <row r="81" spans="1:19" hidden="1" outlineLevel="1">
      <c r="A81" s="2453"/>
      <c r="B81" s="2499" t="s">
        <v>6082</v>
      </c>
      <c r="C81" s="2191">
        <v>2</v>
      </c>
      <c r="D81" s="2194" t="s">
        <v>560</v>
      </c>
      <c r="E81" s="2192">
        <v>75000</v>
      </c>
      <c r="F81" s="2502">
        <f>Table131_234172781473839[[#This Row],[SIZE]]*Table131_234172781473839[[#This Row],[Unit Price]]</f>
        <v>150000</v>
      </c>
      <c r="G81" s="2503"/>
      <c r="H81" s="2465"/>
      <c r="I81" s="2190"/>
      <c r="J81" s="2190"/>
      <c r="K81" s="2190"/>
      <c r="L81" s="2190"/>
      <c r="M81" s="2190">
        <v>2</v>
      </c>
      <c r="N81" s="2190"/>
      <c r="O81" s="2190"/>
      <c r="P81" s="2190"/>
      <c r="Q81" s="2190"/>
      <c r="R81" s="2190"/>
      <c r="S81" s="2212"/>
    </row>
    <row r="82" spans="1:19" hidden="1" outlineLevel="1">
      <c r="A82" s="2453"/>
      <c r="B82" s="2499" t="s">
        <v>6083</v>
      </c>
      <c r="C82" s="2191">
        <v>1</v>
      </c>
      <c r="D82" s="2194" t="s">
        <v>2422</v>
      </c>
      <c r="E82" s="2192">
        <v>300000</v>
      </c>
      <c r="F82" s="2502">
        <f>Table131_234172781473839[[#This Row],[SIZE]]*Table131_234172781473839[[#This Row],[Unit Price]]</f>
        <v>300000</v>
      </c>
      <c r="G82" s="2503"/>
      <c r="H82" s="2465"/>
      <c r="I82" s="2190"/>
      <c r="J82" s="2190"/>
      <c r="K82" s="2190"/>
      <c r="L82" s="2190"/>
      <c r="M82" s="2190">
        <v>1</v>
      </c>
      <c r="N82" s="2190"/>
      <c r="O82" s="2190"/>
      <c r="P82" s="2190"/>
      <c r="Q82" s="2190"/>
      <c r="R82" s="2190"/>
      <c r="S82" s="2212"/>
    </row>
    <row r="83" spans="1:19" hidden="1" outlineLevel="1">
      <c r="A83" s="2453"/>
      <c r="B83" s="2499" t="s">
        <v>6084</v>
      </c>
      <c r="C83" s="2191">
        <v>1</v>
      </c>
      <c r="D83" s="2194" t="s">
        <v>560</v>
      </c>
      <c r="E83" s="2192">
        <v>250000</v>
      </c>
      <c r="F83" s="2502">
        <f>Table131_234172781473839[[#This Row],[SIZE]]*Table131_234172781473839[[#This Row],[Unit Price]]</f>
        <v>250000</v>
      </c>
      <c r="G83" s="2503"/>
      <c r="H83" s="2465"/>
      <c r="I83" s="2190"/>
      <c r="J83" s="2190"/>
      <c r="K83" s="2190"/>
      <c r="L83" s="2190"/>
      <c r="M83" s="2190">
        <v>1</v>
      </c>
      <c r="N83" s="2190"/>
      <c r="O83" s="2190"/>
      <c r="P83" s="2190"/>
      <c r="Q83" s="2190"/>
      <c r="R83" s="2190"/>
      <c r="S83" s="2212"/>
    </row>
    <row r="84" spans="1:19" hidden="1" outlineLevel="1">
      <c r="A84" s="2453"/>
      <c r="B84" s="2499" t="s">
        <v>6098</v>
      </c>
      <c r="C84" s="2191">
        <v>1</v>
      </c>
      <c r="D84" s="2194" t="s">
        <v>560</v>
      </c>
      <c r="E84" s="2192">
        <v>70000</v>
      </c>
      <c r="F84" s="2502">
        <f>Table131_234172781473839[[#This Row],[SIZE]]*Table131_234172781473839[[#This Row],[Unit Price]]</f>
        <v>70000</v>
      </c>
      <c r="G84" s="2503"/>
      <c r="H84" s="2465"/>
      <c r="I84" s="2190"/>
      <c r="J84" s="2190"/>
      <c r="K84" s="2190"/>
      <c r="L84" s="2190"/>
      <c r="M84" s="2190">
        <v>1</v>
      </c>
      <c r="N84" s="2190"/>
      <c r="O84" s="2190"/>
      <c r="P84" s="2190"/>
      <c r="Q84" s="2190"/>
      <c r="R84" s="2190"/>
      <c r="S84" s="2212"/>
    </row>
    <row r="85" spans="1:19" ht="18.75" customHeight="1" outlineLevel="1">
      <c r="A85" s="2453"/>
      <c r="B85" s="2456"/>
      <c r="C85" s="2191"/>
      <c r="D85" s="2194"/>
      <c r="E85" s="2192"/>
      <c r="F85" s="2502">
        <f>Table131_234172781473839[[#This Row],[SIZE]]*Table131_234172781473839[[#This Row],[Unit Price]]</f>
        <v>0</v>
      </c>
      <c r="G85" s="2503"/>
      <c r="H85" s="2465"/>
      <c r="I85" s="2190"/>
      <c r="J85" s="2190"/>
      <c r="K85" s="2190"/>
      <c r="L85" s="2190"/>
      <c r="M85" s="2190"/>
      <c r="N85" s="2190"/>
      <c r="O85" s="2190"/>
      <c r="P85" s="2190"/>
      <c r="Q85" s="2190"/>
      <c r="R85" s="2190"/>
      <c r="S85" s="2212"/>
    </row>
    <row r="86" spans="1:19" outlineLevel="1">
      <c r="A86" s="1713"/>
      <c r="B86" s="2315"/>
      <c r="C86" s="2377"/>
      <c r="D86" s="2421"/>
      <c r="E86" s="2378"/>
      <c r="F86" s="2567">
        <f>Table131_234172781473839[[#This Row],[SIZE]]*Table131_234172781473839[[#This Row],[Unit Price]]</f>
        <v>0</v>
      </c>
      <c r="G86" s="2497"/>
      <c r="H86" s="2498"/>
      <c r="I86" s="2474"/>
      <c r="J86" s="2474"/>
      <c r="K86" s="2474"/>
      <c r="L86" s="2474" t="str">
        <f>IF(I86="","",I86)</f>
        <v/>
      </c>
      <c r="M86" s="2474"/>
      <c r="N86" s="2474"/>
      <c r="O86" s="2474" t="str">
        <f>IF(I86="","",I86)</f>
        <v/>
      </c>
      <c r="P86" s="2474"/>
      <c r="Q86" s="2474"/>
      <c r="R86" s="2474" t="str">
        <f>IF(I86="","",I86)</f>
        <v/>
      </c>
      <c r="S86" s="2212"/>
    </row>
    <row r="87" spans="1:19" ht="18" customHeight="1" outlineLevel="1">
      <c r="A87" s="2453"/>
      <c r="B87" s="2456"/>
      <c r="C87" s="2191"/>
      <c r="D87" s="2194"/>
      <c r="E87" s="2192"/>
      <c r="F87" s="2502">
        <f>Table131_234172781473839[[#This Row],[SIZE]]*Table131_234172781473839[[#This Row],[Unit Price]]</f>
        <v>0</v>
      </c>
      <c r="G87" s="2503"/>
      <c r="H87" s="2465"/>
      <c r="I87" s="2190"/>
      <c r="J87" s="2190"/>
      <c r="K87" s="2190"/>
      <c r="L87" s="2190"/>
      <c r="M87" s="2190"/>
      <c r="N87" s="2190"/>
      <c r="O87" s="2190"/>
      <c r="P87" s="2190"/>
      <c r="Q87" s="2190"/>
      <c r="R87" s="2190"/>
      <c r="S87" s="2212"/>
    </row>
    <row r="88" spans="1:19" ht="15">
      <c r="A88" s="2382" t="s">
        <v>5128</v>
      </c>
      <c r="B88" s="2383"/>
      <c r="C88" s="2247"/>
      <c r="D88" s="2248"/>
      <c r="E88" s="2384"/>
      <c r="F88" s="2384"/>
      <c r="G88" s="2316"/>
      <c r="H88" s="2316"/>
      <c r="I88" s="2316"/>
      <c r="J88" s="2316"/>
      <c r="K88" s="2316"/>
      <c r="L88" s="2316"/>
      <c r="M88" s="2316"/>
      <c r="N88" s="2316"/>
      <c r="O88" s="2316"/>
      <c r="P88" s="2316"/>
      <c r="Q88" s="2316"/>
      <c r="R88" s="2316"/>
      <c r="S88" s="2491"/>
    </row>
    <row r="89" spans="1:19" s="2533" customFormat="1" outlineLevel="1">
      <c r="A89" s="2554"/>
      <c r="B89" s="2555" t="s">
        <v>6085</v>
      </c>
      <c r="C89" s="2377">
        <v>2</v>
      </c>
      <c r="D89" s="2421" t="s">
        <v>501</v>
      </c>
      <c r="E89" s="2378">
        <v>5500</v>
      </c>
      <c r="F89" s="2525">
        <f>Table131_234172781473839[[#This Row],[SIZE]]*Table131_234172781473839[[#This Row],[Unit Price]]</f>
        <v>11000</v>
      </c>
      <c r="G89" s="2497"/>
      <c r="H89" s="2498"/>
      <c r="I89" s="2556"/>
      <c r="J89" s="2556"/>
      <c r="K89" s="2556"/>
      <c r="L89" s="2556"/>
      <c r="M89" s="2556">
        <v>2</v>
      </c>
      <c r="N89" s="2557"/>
      <c r="O89" s="2557"/>
      <c r="P89" s="2557"/>
      <c r="Q89" s="2557"/>
      <c r="R89" s="2557"/>
      <c r="S89" s="2558"/>
    </row>
    <row r="90" spans="1:19" s="2533" customFormat="1" outlineLevel="1">
      <c r="A90" s="2554"/>
      <c r="B90" s="2555" t="s">
        <v>6099</v>
      </c>
      <c r="C90" s="2377">
        <v>10</v>
      </c>
      <c r="D90" s="2421" t="s">
        <v>501</v>
      </c>
      <c r="E90" s="2378">
        <v>6000</v>
      </c>
      <c r="F90" s="2525">
        <f>Table131_234172781473839[[#This Row],[SIZE]]*Table131_234172781473839[[#This Row],[Unit Price]]</f>
        <v>60000</v>
      </c>
      <c r="G90" s="2497"/>
      <c r="H90" s="2498"/>
      <c r="I90" s="2556"/>
      <c r="J90" s="2556"/>
      <c r="K90" s="2556"/>
      <c r="L90" s="2556" t="str">
        <f>IF(I90="","",I90)</f>
        <v/>
      </c>
      <c r="M90" s="2556">
        <v>10</v>
      </c>
      <c r="N90" s="2557"/>
      <c r="O90" s="2557"/>
      <c r="P90" s="2557"/>
      <c r="Q90" s="2557"/>
      <c r="R90" s="2557"/>
      <c r="S90" s="2558"/>
    </row>
    <row r="91" spans="1:19" s="2533" customFormat="1" outlineLevel="1">
      <c r="A91" s="2559"/>
      <c r="B91" s="2555" t="s">
        <v>6100</v>
      </c>
      <c r="C91" s="2377">
        <v>10</v>
      </c>
      <c r="D91" s="2421" t="s">
        <v>501</v>
      </c>
      <c r="E91" s="2378">
        <v>700</v>
      </c>
      <c r="F91" s="2525">
        <f>Table131_234172781473839[[#This Row],[SIZE]]*Table131_234172781473839[[#This Row],[Unit Price]]</f>
        <v>7000</v>
      </c>
      <c r="G91" s="2497"/>
      <c r="H91" s="2498"/>
      <c r="I91" s="2556"/>
      <c r="J91" s="2556"/>
      <c r="K91" s="2556"/>
      <c r="L91" s="2556" t="str">
        <f>IF(I91="","",I91)</f>
        <v/>
      </c>
      <c r="M91" s="2556">
        <v>10</v>
      </c>
      <c r="N91" s="2556"/>
      <c r="O91" s="2556" t="str">
        <f>IF(I91="","",I91)</f>
        <v/>
      </c>
      <c r="P91" s="2556"/>
      <c r="Q91" s="2556"/>
      <c r="R91" s="2556" t="str">
        <f>IF(I91="","",I91)</f>
        <v/>
      </c>
      <c r="S91" s="2558"/>
    </row>
    <row r="92" spans="1:19" s="2533" customFormat="1" ht="72" outlineLevel="1">
      <c r="A92" s="2559"/>
      <c r="B92" s="2560" t="s">
        <v>6102</v>
      </c>
      <c r="C92" s="2527">
        <v>3</v>
      </c>
      <c r="D92" s="2527" t="s">
        <v>501</v>
      </c>
      <c r="E92" s="2528">
        <v>40000</v>
      </c>
      <c r="F92" s="2529">
        <f>Table131_234172781473839[[#This Row],[SIZE]]*Table131_234172781473839[[#This Row],[Unit Price]]</f>
        <v>120000</v>
      </c>
      <c r="G92" s="2497"/>
      <c r="H92" s="2498"/>
      <c r="I92" s="2556"/>
      <c r="J92" s="2556"/>
      <c r="K92" s="2556"/>
      <c r="L92" s="2556" t="str">
        <f t="shared" ref="L92" si="13">IF(I92="","",I92)</f>
        <v/>
      </c>
      <c r="M92" s="2556">
        <v>3</v>
      </c>
      <c r="N92" s="2556"/>
      <c r="O92" s="2556" t="str">
        <f t="shared" ref="O92:O101" si="14">IF(I92="","",I92)</f>
        <v/>
      </c>
      <c r="P92" s="2556"/>
      <c r="Q92" s="2556"/>
      <c r="R92" s="2556" t="str">
        <f t="shared" ref="R92:R101" si="15">IF(I92="","",I92)</f>
        <v/>
      </c>
      <c r="S92" s="2558"/>
    </row>
    <row r="93" spans="1:19" s="2533" customFormat="1" ht="24" outlineLevel="1">
      <c r="A93" s="2559"/>
      <c r="B93" s="2560" t="s">
        <v>6108</v>
      </c>
      <c r="C93" s="2377">
        <v>1</v>
      </c>
      <c r="D93" s="2421" t="s">
        <v>501</v>
      </c>
      <c r="E93" s="2378">
        <v>2000000</v>
      </c>
      <c r="F93" s="2529">
        <f>Table131_234172781473839[[#This Row],[SIZE]]*Table131_234172781473839[[#This Row],[Unit Price]]</f>
        <v>2000000</v>
      </c>
      <c r="G93" s="2561">
        <v>1</v>
      </c>
      <c r="H93" s="2498"/>
      <c r="I93" s="2556"/>
      <c r="J93" s="2556"/>
      <c r="K93" s="2556"/>
      <c r="L93" s="2556"/>
      <c r="M93" s="2556"/>
      <c r="N93" s="2556"/>
      <c r="O93" s="2556" t="str">
        <f t="shared" si="14"/>
        <v/>
      </c>
      <c r="P93" s="2556"/>
      <c r="Q93" s="2556"/>
      <c r="R93" s="2556" t="str">
        <f t="shared" si="15"/>
        <v/>
      </c>
      <c r="S93" s="2558"/>
    </row>
    <row r="94" spans="1:19" s="2533" customFormat="1" outlineLevel="1">
      <c r="A94" s="2559"/>
      <c r="B94" s="2555" t="s">
        <v>6109</v>
      </c>
      <c r="C94" s="2377">
        <v>1</v>
      </c>
      <c r="D94" s="2421" t="s">
        <v>501</v>
      </c>
      <c r="E94" s="2378">
        <v>1800000</v>
      </c>
      <c r="F94" s="2529">
        <f>Table131_234172781473839[[#This Row],[SIZE]]*Table131_234172781473839[[#This Row],[Unit Price]]</f>
        <v>1800000</v>
      </c>
      <c r="G94" s="2561">
        <v>1</v>
      </c>
      <c r="H94" s="2498"/>
      <c r="I94" s="2556"/>
      <c r="J94" s="2556"/>
      <c r="K94" s="2556"/>
      <c r="L94" s="2556"/>
      <c r="M94" s="2556"/>
      <c r="N94" s="2556"/>
      <c r="O94" s="2556" t="str">
        <f t="shared" si="14"/>
        <v/>
      </c>
      <c r="P94" s="2556"/>
      <c r="Q94" s="2556"/>
      <c r="R94" s="2556" t="str">
        <f t="shared" si="15"/>
        <v/>
      </c>
      <c r="S94" s="2558"/>
    </row>
    <row r="95" spans="1:19" s="2533" customFormat="1" ht="204" outlineLevel="1">
      <c r="A95" s="2559"/>
      <c r="B95" s="2560" t="s">
        <v>6110</v>
      </c>
      <c r="C95" s="2527">
        <v>1</v>
      </c>
      <c r="D95" s="2527" t="s">
        <v>501</v>
      </c>
      <c r="E95" s="2528">
        <v>30000</v>
      </c>
      <c r="F95" s="2529">
        <f>Table131_234172781473839[[#This Row],[SIZE]]*Table131_234172781473839[[#This Row],[Unit Price]]</f>
        <v>30000</v>
      </c>
      <c r="G95" s="2497"/>
      <c r="H95" s="2498"/>
      <c r="I95" s="2556"/>
      <c r="J95" s="2556"/>
      <c r="K95" s="2556"/>
      <c r="L95" s="2556"/>
      <c r="M95" s="2556"/>
      <c r="N95" s="2556"/>
      <c r="O95" s="2556"/>
      <c r="P95" s="2556"/>
      <c r="Q95" s="2556"/>
      <c r="R95" s="2556"/>
      <c r="S95" s="2558"/>
    </row>
    <row r="96" spans="1:19" s="2533" customFormat="1" outlineLevel="1">
      <c r="A96" s="2559"/>
      <c r="B96" s="2555" t="s">
        <v>6114</v>
      </c>
      <c r="C96" s="2377">
        <v>1</v>
      </c>
      <c r="D96" s="2421" t="s">
        <v>36</v>
      </c>
      <c r="E96" s="2378">
        <v>5000</v>
      </c>
      <c r="F96" s="2529">
        <f>Table131_234172781473839[[#This Row],[SIZE]]*Table131_234172781473839[[#This Row],[Unit Price]]</f>
        <v>5000</v>
      </c>
      <c r="G96" s="2497"/>
      <c r="H96" s="2498"/>
      <c r="I96" s="2556"/>
      <c r="J96" s="2556"/>
      <c r="K96" s="2556"/>
      <c r="L96" s="2556"/>
      <c r="M96" s="2556"/>
      <c r="N96" s="2556"/>
      <c r="O96" s="2556"/>
      <c r="P96" s="2556"/>
      <c r="Q96" s="2556"/>
      <c r="R96" s="2556"/>
      <c r="S96" s="2558"/>
    </row>
    <row r="97" spans="1:22" s="2533" customFormat="1" outlineLevel="1">
      <c r="A97" s="2559"/>
      <c r="B97" s="2555" t="s">
        <v>6115</v>
      </c>
      <c r="C97" s="2377">
        <v>5</v>
      </c>
      <c r="D97" s="2421" t="s">
        <v>562</v>
      </c>
      <c r="E97" s="2378">
        <v>20000</v>
      </c>
      <c r="F97" s="2529">
        <f>Table131_234172781473839[[#This Row],[SIZE]]*Table131_234172781473839[[#This Row],[Unit Price]]</f>
        <v>100000</v>
      </c>
      <c r="G97" s="2497"/>
      <c r="H97" s="2498"/>
      <c r="I97" s="2556"/>
      <c r="J97" s="2556"/>
      <c r="K97" s="2556"/>
      <c r="L97" s="2556"/>
      <c r="M97" s="2556"/>
      <c r="N97" s="2556"/>
      <c r="O97" s="2556"/>
      <c r="P97" s="2556"/>
      <c r="Q97" s="2556"/>
      <c r="R97" s="2556"/>
      <c r="S97" s="2558"/>
    </row>
    <row r="98" spans="1:22" s="2533" customFormat="1" outlineLevel="1">
      <c r="A98" s="2559"/>
      <c r="B98" s="2555"/>
      <c r="C98" s="2377"/>
      <c r="D98" s="2421"/>
      <c r="E98" s="2378"/>
      <c r="F98" s="2525"/>
      <c r="G98" s="2497"/>
      <c r="H98" s="2498"/>
      <c r="I98" s="2556"/>
      <c r="J98" s="2556"/>
      <c r="K98" s="2556"/>
      <c r="L98" s="2556"/>
      <c r="M98" s="2556"/>
      <c r="N98" s="2556"/>
      <c r="O98" s="2556"/>
      <c r="P98" s="2556"/>
      <c r="Q98" s="2556"/>
      <c r="R98" s="2556"/>
      <c r="S98" s="2558"/>
    </row>
    <row r="99" spans="1:22" s="2533" customFormat="1" outlineLevel="1">
      <c r="A99" s="2559"/>
      <c r="B99" s="2555"/>
      <c r="C99" s="2377"/>
      <c r="D99" s="2421"/>
      <c r="E99" s="2378"/>
      <c r="F99" s="2525"/>
      <c r="G99" s="2497"/>
      <c r="H99" s="2498"/>
      <c r="I99" s="2556"/>
      <c r="J99" s="2556"/>
      <c r="K99" s="2556"/>
      <c r="L99" s="2556"/>
      <c r="M99" s="2556"/>
      <c r="N99" s="2556"/>
      <c r="O99" s="2556"/>
      <c r="P99" s="2556"/>
      <c r="Q99" s="2556"/>
      <c r="R99" s="2556"/>
      <c r="S99" s="2558"/>
    </row>
    <row r="100" spans="1:22" s="2533" customFormat="1" outlineLevel="1">
      <c r="A100" s="2559"/>
      <c r="B100" s="2555"/>
      <c r="C100" s="2377"/>
      <c r="D100" s="2421"/>
      <c r="E100" s="2378"/>
      <c r="F100" s="2525"/>
      <c r="G100" s="2497"/>
      <c r="H100" s="2498"/>
      <c r="I100" s="2556"/>
      <c r="J100" s="2556"/>
      <c r="K100" s="2556"/>
      <c r="L100" s="2556"/>
      <c r="M100" s="2556"/>
      <c r="N100" s="2556"/>
      <c r="O100" s="2556"/>
      <c r="P100" s="2556"/>
      <c r="Q100" s="2556"/>
      <c r="R100" s="2556"/>
      <c r="S100" s="2558"/>
    </row>
    <row r="101" spans="1:22" s="2533" customFormat="1" outlineLevel="1">
      <c r="A101" s="2559"/>
      <c r="B101" s="2560"/>
      <c r="C101" s="2527"/>
      <c r="D101" s="2527"/>
      <c r="E101" s="2528"/>
      <c r="F101" s="2529"/>
      <c r="G101" s="2497"/>
      <c r="H101" s="2498"/>
      <c r="I101" s="2556"/>
      <c r="J101" s="2556"/>
      <c r="K101" s="2556"/>
      <c r="L101" s="2556"/>
      <c r="M101" s="2556"/>
      <c r="N101" s="2556"/>
      <c r="O101" s="2556" t="str">
        <f t="shared" si="14"/>
        <v/>
      </c>
      <c r="P101" s="2556"/>
      <c r="Q101" s="2556"/>
      <c r="R101" s="2556" t="str">
        <f t="shared" si="15"/>
        <v/>
      </c>
      <c r="S101" s="2558"/>
    </row>
    <row r="102" spans="1:22" s="2533" customFormat="1" outlineLevel="1">
      <c r="A102" s="2559"/>
      <c r="B102" s="2560"/>
      <c r="C102" s="2377"/>
      <c r="D102" s="2421"/>
      <c r="E102" s="2378"/>
      <c r="F102" s="2525"/>
      <c r="G102" s="2497"/>
      <c r="H102" s="2498"/>
      <c r="I102" s="2556"/>
      <c r="J102" s="2556"/>
      <c r="K102" s="2556"/>
      <c r="L102" s="2556"/>
      <c r="M102" s="2556"/>
      <c r="N102" s="2556"/>
      <c r="O102" s="2556"/>
      <c r="P102" s="2556"/>
      <c r="Q102" s="2556"/>
      <c r="R102" s="2556"/>
      <c r="S102" s="2558"/>
    </row>
    <row r="103" spans="1:22" s="2533" customFormat="1" outlineLevel="1">
      <c r="A103" s="2554"/>
      <c r="B103" s="2562"/>
      <c r="C103" s="2191"/>
      <c r="D103" s="2194"/>
      <c r="E103" s="2192"/>
      <c r="F103" s="2563"/>
      <c r="G103" s="2503"/>
      <c r="H103" s="2465"/>
      <c r="I103" s="2564"/>
      <c r="J103" s="2564"/>
      <c r="K103" s="2564"/>
      <c r="L103" s="2564"/>
      <c r="M103" s="2564"/>
      <c r="N103" s="2564"/>
      <c r="O103" s="2564"/>
      <c r="P103" s="2564"/>
      <c r="Q103" s="2564"/>
      <c r="R103" s="2564"/>
      <c r="S103" s="2565"/>
    </row>
    <row r="104" spans="1:22" ht="15">
      <c r="A104" s="2385" t="s">
        <v>5129</v>
      </c>
      <c r="B104" s="2386"/>
      <c r="C104" s="2249"/>
      <c r="D104" s="2250"/>
      <c r="E104" s="2387"/>
      <c r="F104" s="2387"/>
      <c r="G104" s="2317"/>
      <c r="H104" s="2317"/>
      <c r="I104" s="2317"/>
      <c r="J104" s="2317"/>
      <c r="K104" s="2317"/>
      <c r="L104" s="2317"/>
      <c r="M104" s="2317"/>
      <c r="N104" s="2317"/>
      <c r="O104" s="2317"/>
      <c r="P104" s="2317"/>
      <c r="Q104" s="2317"/>
      <c r="R104" s="2317"/>
      <c r="S104" s="2492"/>
    </row>
    <row r="105" spans="1:22" outlineLevel="1">
      <c r="A105" s="2457"/>
      <c r="B105" s="2458" t="s">
        <v>6079</v>
      </c>
      <c r="C105" s="2459">
        <v>12</v>
      </c>
      <c r="D105" s="2460" t="s">
        <v>6080</v>
      </c>
      <c r="E105" s="2461">
        <v>18700</v>
      </c>
      <c r="F105" s="2471">
        <f>Table131_234172781473839[[#This Row],[SIZE]]*Table131_234172781473839[[#This Row],[Unit Price]]</f>
        <v>224400</v>
      </c>
      <c r="G105" s="2472"/>
      <c r="H105" s="2466">
        <v>1</v>
      </c>
      <c r="I105" s="2466">
        <v>1</v>
      </c>
      <c r="J105" s="2466">
        <v>1</v>
      </c>
      <c r="K105" s="2466">
        <v>1</v>
      </c>
      <c r="L105" s="2466">
        <v>1</v>
      </c>
      <c r="M105" s="2466">
        <v>1</v>
      </c>
      <c r="N105" s="2466">
        <v>1</v>
      </c>
      <c r="O105" s="2466">
        <v>1</v>
      </c>
      <c r="P105" s="2466">
        <v>1</v>
      </c>
      <c r="Q105" s="2466">
        <v>1</v>
      </c>
      <c r="R105" s="2466">
        <v>1</v>
      </c>
      <c r="S105" s="2467">
        <v>1</v>
      </c>
    </row>
    <row r="106" spans="1:22" outlineLevel="1">
      <c r="A106" s="2544"/>
      <c r="B106" s="2545" t="s">
        <v>6081</v>
      </c>
      <c r="C106" s="2546">
        <v>12</v>
      </c>
      <c r="D106" s="2547" t="s">
        <v>6080</v>
      </c>
      <c r="E106" s="2548">
        <v>11400</v>
      </c>
      <c r="F106" s="2549">
        <f>Table131_234172781473839[[#This Row],[SIZE]]*Table131_234172781473839[[#This Row],[Unit Price]]</f>
        <v>136800</v>
      </c>
      <c r="G106" s="2550"/>
      <c r="H106" s="2551">
        <v>3</v>
      </c>
      <c r="I106" s="2551">
        <v>3</v>
      </c>
      <c r="J106" s="2551">
        <v>3</v>
      </c>
      <c r="K106" s="2551">
        <v>3</v>
      </c>
      <c r="L106" s="2551">
        <v>3</v>
      </c>
      <c r="M106" s="2551">
        <v>3</v>
      </c>
      <c r="N106" s="2551">
        <v>3</v>
      </c>
      <c r="O106" s="2551">
        <v>3</v>
      </c>
      <c r="P106" s="2551">
        <v>3</v>
      </c>
      <c r="Q106" s="2551">
        <v>3</v>
      </c>
      <c r="R106" s="2551">
        <v>3</v>
      </c>
      <c r="S106" s="2552">
        <v>3</v>
      </c>
      <c r="T106" s="2553"/>
      <c r="U106" s="2553"/>
      <c r="V106" s="2553"/>
    </row>
    <row r="107" spans="1:22" s="2533" customFormat="1" outlineLevel="1">
      <c r="A107" s="2544"/>
      <c r="B107" s="2545" t="s">
        <v>6096</v>
      </c>
      <c r="C107" s="2546">
        <v>10</v>
      </c>
      <c r="D107" s="2547" t="s">
        <v>910</v>
      </c>
      <c r="E107" s="2548">
        <v>750</v>
      </c>
      <c r="F107" s="2549">
        <f>Table131_234172781473839[[#This Row],[SIZE]]*Table131_234172781473839[[#This Row],[Unit Price]]</f>
        <v>7500</v>
      </c>
      <c r="G107" s="2550"/>
      <c r="H107" s="2551"/>
      <c r="I107" s="2551"/>
      <c r="J107" s="2551"/>
      <c r="K107" s="2551"/>
      <c r="L107" s="2551"/>
      <c r="M107" s="2551">
        <v>10</v>
      </c>
      <c r="N107" s="2551"/>
      <c r="O107" s="2551"/>
      <c r="P107" s="2551"/>
      <c r="Q107" s="2551"/>
      <c r="R107" s="2551"/>
      <c r="S107" s="2552"/>
      <c r="T107" s="2553"/>
      <c r="U107" s="2553"/>
      <c r="V107" s="2553"/>
    </row>
    <row r="108" spans="1:22" s="2533" customFormat="1" outlineLevel="1">
      <c r="A108" s="2544"/>
      <c r="B108" s="2545" t="s">
        <v>6097</v>
      </c>
      <c r="C108" s="2546">
        <v>5</v>
      </c>
      <c r="D108" s="2547" t="s">
        <v>910</v>
      </c>
      <c r="E108" s="2548">
        <v>400</v>
      </c>
      <c r="F108" s="2549">
        <f>Table131_234172781473839[[#This Row],[SIZE]]*Table131_234172781473839[[#This Row],[Unit Price]]</f>
        <v>2000</v>
      </c>
      <c r="G108" s="2550"/>
      <c r="H108" s="2551"/>
      <c r="I108" s="2551"/>
      <c r="J108" s="2551"/>
      <c r="K108" s="2551"/>
      <c r="L108" s="2551"/>
      <c r="M108" s="2551">
        <v>5</v>
      </c>
      <c r="N108" s="2551"/>
      <c r="O108" s="2551"/>
      <c r="P108" s="2551"/>
      <c r="Q108" s="2551"/>
      <c r="R108" s="2551"/>
      <c r="S108" s="2552"/>
      <c r="T108" s="2553"/>
      <c r="U108" s="2553"/>
      <c r="V108" s="2553"/>
    </row>
    <row r="109" spans="1:22" s="2533" customFormat="1" outlineLevel="1">
      <c r="A109" s="2544"/>
      <c r="B109" s="2545" t="s">
        <v>6095</v>
      </c>
      <c r="C109" s="2546">
        <v>2</v>
      </c>
      <c r="D109" s="2547" t="s">
        <v>910</v>
      </c>
      <c r="E109" s="2548">
        <v>600</v>
      </c>
      <c r="F109" s="2549">
        <f>Table131_234172781473839[[#This Row],[SIZE]]*Table131_234172781473839[[#This Row],[Unit Price]]</f>
        <v>1200</v>
      </c>
      <c r="G109" s="2550"/>
      <c r="H109" s="2551"/>
      <c r="I109" s="2551"/>
      <c r="J109" s="2551"/>
      <c r="K109" s="2551"/>
      <c r="L109" s="2551"/>
      <c r="M109" s="2551">
        <v>2</v>
      </c>
      <c r="N109" s="2551"/>
      <c r="O109" s="2551"/>
      <c r="P109" s="2551"/>
      <c r="Q109" s="2551"/>
      <c r="R109" s="2551"/>
      <c r="S109" s="2552"/>
      <c r="T109" s="2553"/>
      <c r="U109" s="2553"/>
      <c r="V109" s="2553"/>
    </row>
    <row r="110" spans="1:22" outlineLevel="1">
      <c r="A110" s="2508"/>
      <c r="B110" s="2509" t="s">
        <v>6101</v>
      </c>
      <c r="C110" s="2510">
        <v>1</v>
      </c>
      <c r="D110" s="2511" t="s">
        <v>910</v>
      </c>
      <c r="E110" s="2512">
        <v>1000</v>
      </c>
      <c r="F110" s="2471">
        <f>Table131_234172781473839[[#This Row],[SIZE]]*Table131_234172781473839[[#This Row],[Unit Price]]</f>
        <v>1000</v>
      </c>
      <c r="G110" s="2513"/>
      <c r="H110" s="2526"/>
      <c r="I110" s="2514"/>
      <c r="J110" s="2514"/>
      <c r="K110" s="2514"/>
      <c r="L110" s="2514" t="str">
        <f>IF(I110="","",I110)</f>
        <v/>
      </c>
      <c r="M110" s="2514">
        <v>1</v>
      </c>
      <c r="N110" s="2514"/>
      <c r="O110" s="2514" t="str">
        <f>IF(I110="","",I110)</f>
        <v/>
      </c>
      <c r="P110" s="2514"/>
      <c r="Q110" s="2514"/>
      <c r="R110" s="2514" t="str">
        <f>IF(I110="","",I110)</f>
        <v/>
      </c>
      <c r="S110" s="2552"/>
      <c r="T110" s="2553"/>
      <c r="U110" s="2553"/>
      <c r="V110" s="2553"/>
    </row>
    <row r="111" spans="1:22" ht="15" outlineLevel="1">
      <c r="A111" s="2508"/>
      <c r="B111" s="2344" t="s">
        <v>6111</v>
      </c>
      <c r="C111" s="2340">
        <v>20</v>
      </c>
      <c r="D111" s="2341" t="s">
        <v>1252</v>
      </c>
      <c r="E111" s="2342">
        <v>400</v>
      </c>
      <c r="F111" s="2471">
        <f>Table131_234172781473839[[#This Row],[SIZE]]*Table131_234172781473839[[#This Row],[Unit Price]]</f>
        <v>8000</v>
      </c>
      <c r="G111" s="2473"/>
      <c r="H111" s="2468">
        <v>20</v>
      </c>
      <c r="I111" s="2514"/>
      <c r="J111" s="2514"/>
      <c r="K111" s="2514"/>
      <c r="L111" s="2514" t="str">
        <f>IF(I111="","",I111)</f>
        <v/>
      </c>
      <c r="M111" s="2514"/>
      <c r="N111" s="2514"/>
      <c r="O111" s="2514" t="str">
        <f>IF(I111="","",I111)</f>
        <v/>
      </c>
      <c r="P111" s="2514"/>
      <c r="Q111" s="2514"/>
      <c r="R111" s="2514" t="str">
        <f>IF(I111="","",I111)</f>
        <v/>
      </c>
      <c r="S111" s="2552"/>
      <c r="T111" s="2553"/>
      <c r="U111" s="2553"/>
      <c r="V111" s="2553"/>
    </row>
    <row r="112" spans="1:22" ht="15" outlineLevel="1">
      <c r="A112" s="2508"/>
      <c r="B112" s="2344" t="s">
        <v>6112</v>
      </c>
      <c r="C112" s="2340">
        <v>10</v>
      </c>
      <c r="D112" s="2341" t="s">
        <v>1252</v>
      </c>
      <c r="E112" s="2342">
        <v>550</v>
      </c>
      <c r="F112" s="2471">
        <f>Table131_234172781473839[[#This Row],[SIZE]]*Table131_234172781473839[[#This Row],[Unit Price]]</f>
        <v>5500</v>
      </c>
      <c r="G112" s="2473"/>
      <c r="H112" s="2468">
        <v>10</v>
      </c>
      <c r="I112" s="2514"/>
      <c r="J112" s="2514"/>
      <c r="K112" s="2514"/>
      <c r="L112" s="2514" t="str">
        <f>IF(I112="","",I112)</f>
        <v/>
      </c>
      <c r="M112" s="2514"/>
      <c r="N112" s="2514"/>
      <c r="O112" s="2514" t="str">
        <f>IF(I112="","",I112)</f>
        <v/>
      </c>
      <c r="P112" s="2514"/>
      <c r="Q112" s="2514"/>
      <c r="R112" s="2514" t="str">
        <f>IF(I112="","",I112)</f>
        <v/>
      </c>
      <c r="S112" s="2552"/>
      <c r="T112" s="2553"/>
      <c r="U112" s="2553"/>
      <c r="V112" s="2553"/>
    </row>
    <row r="113" spans="1:22" outlineLevel="1">
      <c r="A113" s="2777"/>
      <c r="B113" s="2778" t="s">
        <v>6118</v>
      </c>
      <c r="C113" s="2779">
        <v>10</v>
      </c>
      <c r="D113" s="2780" t="s">
        <v>576</v>
      </c>
      <c r="E113" s="2781">
        <v>5500</v>
      </c>
      <c r="F113" s="2471">
        <f>Table131_234172781473839[[#This Row],[SIZE]]*Table131_234172781473839[[#This Row],[Unit Price]]</f>
        <v>55000</v>
      </c>
      <c r="G113" s="2782"/>
      <c r="H113" s="2783">
        <v>10</v>
      </c>
      <c r="I113" s="2776"/>
      <c r="J113" s="2776"/>
      <c r="K113" s="2776"/>
      <c r="L113" s="2776" t="str">
        <f>IF(I113="","",I113)</f>
        <v/>
      </c>
      <c r="M113" s="2776"/>
      <c r="N113" s="2776"/>
      <c r="O113" s="2776" t="str">
        <f>IF(I113="","",I113)</f>
        <v/>
      </c>
      <c r="P113" s="2776"/>
      <c r="Q113" s="2776"/>
      <c r="R113" s="2776" t="str">
        <f>IF(I113="","",I113)</f>
        <v/>
      </c>
      <c r="S113" s="2552"/>
      <c r="T113" s="2553"/>
      <c r="U113" s="2553"/>
      <c r="V113" s="2553"/>
    </row>
    <row r="114" spans="1:22" ht="13.5" customHeight="1" outlineLevel="1">
      <c r="A114" s="2453"/>
      <c r="B114" s="2344" t="s">
        <v>6113</v>
      </c>
      <c r="C114" s="2340">
        <v>20</v>
      </c>
      <c r="D114" s="2345" t="s">
        <v>1252</v>
      </c>
      <c r="E114" s="2342">
        <v>500</v>
      </c>
      <c r="F114" s="2471">
        <f>Table131_234172781473839[[#This Row],[SIZE]]*Table131_234172781473839[[#This Row],[Unit Price]]</f>
        <v>10000</v>
      </c>
      <c r="G114" s="2473"/>
      <c r="H114" s="2468">
        <v>20</v>
      </c>
      <c r="I114" s="2469"/>
      <c r="J114" s="2469"/>
      <c r="K114" s="2469"/>
      <c r="L114" s="2469"/>
      <c r="M114" s="2469"/>
      <c r="N114" s="2469"/>
      <c r="O114" s="2469"/>
      <c r="P114" s="2469"/>
      <c r="Q114" s="2469"/>
      <c r="R114" s="2469"/>
      <c r="S114" s="2470"/>
    </row>
    <row r="115" spans="1:22" ht="15">
      <c r="A115" s="2388" t="s">
        <v>5130</v>
      </c>
      <c r="B115" s="2389"/>
      <c r="C115" s="2251"/>
      <c r="D115" s="2252"/>
      <c r="E115" s="2390"/>
      <c r="F115" s="2390"/>
      <c r="G115" s="2318"/>
      <c r="H115" s="2318"/>
      <c r="I115" s="2318"/>
      <c r="J115" s="2318"/>
      <c r="K115" s="2318"/>
      <c r="L115" s="2318"/>
      <c r="M115" s="2318"/>
      <c r="N115" s="2318"/>
      <c r="O115" s="2318"/>
      <c r="P115" s="2318"/>
      <c r="Q115" s="2318"/>
      <c r="R115" s="2318"/>
      <c r="S115" s="2493"/>
    </row>
    <row r="116" spans="1:22" outlineLevel="1">
      <c r="A116" s="2453"/>
      <c r="B116" s="2456"/>
      <c r="C116" s="2191"/>
      <c r="D116" s="2194"/>
      <c r="E116" s="2192"/>
      <c r="F116" s="2502">
        <f>Table131_234172781473839[[#This Row],[SIZE]]*Table131_234172781473839[[#This Row],[Unit Price]]</f>
        <v>0</v>
      </c>
      <c r="G116" s="2503"/>
      <c r="H116" s="2465"/>
      <c r="I116" s="2190"/>
      <c r="J116" s="2190"/>
      <c r="K116" s="2190"/>
      <c r="L116" s="2190"/>
      <c r="M116" s="2190"/>
      <c r="N116" s="2190"/>
      <c r="O116" s="2190"/>
      <c r="P116" s="2190"/>
      <c r="Q116" s="2190"/>
      <c r="R116" s="2190"/>
      <c r="S116" s="2212"/>
    </row>
    <row r="117" spans="1:22" outlineLevel="1">
      <c r="A117" s="2453"/>
      <c r="B117" s="2456"/>
      <c r="C117" s="2191"/>
      <c r="D117" s="2194"/>
      <c r="E117" s="2192"/>
      <c r="F117" s="2502">
        <f>Table131_234172781473839[[#This Row],[SIZE]]*Table131_234172781473839[[#This Row],[Unit Price]]</f>
        <v>0</v>
      </c>
      <c r="G117" s="2503"/>
      <c r="H117" s="2465"/>
      <c r="I117" s="2190"/>
      <c r="J117" s="2190"/>
      <c r="K117" s="2190"/>
      <c r="L117" s="2190"/>
      <c r="M117" s="2190"/>
      <c r="N117" s="2190"/>
      <c r="O117" s="2190"/>
      <c r="P117" s="2190"/>
      <c r="Q117" s="2190"/>
      <c r="R117" s="2190"/>
      <c r="S117" s="2212"/>
    </row>
    <row r="118" spans="1:22" outlineLevel="1">
      <c r="A118" s="2453"/>
      <c r="B118" s="2456"/>
      <c r="C118" s="2191"/>
      <c r="D118" s="2462"/>
      <c r="E118" s="2192"/>
      <c r="F118" s="2502">
        <f>Table131_234172781473839[[#This Row],[SIZE]]*Table131_234172781473839[[#This Row],[Unit Price]]</f>
        <v>0</v>
      </c>
      <c r="G118" s="2503"/>
      <c r="H118" s="2465"/>
      <c r="I118" s="2190"/>
      <c r="J118" s="2190"/>
      <c r="K118" s="2190"/>
      <c r="L118" s="2190"/>
      <c r="M118" s="2190"/>
      <c r="N118" s="2190"/>
      <c r="O118" s="2190"/>
      <c r="P118" s="2190"/>
      <c r="Q118" s="2190"/>
      <c r="R118" s="2190"/>
      <c r="S118" s="2212"/>
    </row>
    <row r="119" spans="1:22" hidden="1" outlineLevel="1">
      <c r="A119" s="2453" t="s">
        <v>6078</v>
      </c>
      <c r="B119" s="2456"/>
      <c r="C119" s="2191"/>
      <c r="D119" s="2462"/>
      <c r="E119" s="2192"/>
      <c r="F119" s="2502">
        <f>Table131_234172781473839[[#This Row],[SIZE]]*Table131_234172781473839[[#This Row],[Unit Price]]</f>
        <v>0</v>
      </c>
      <c r="G119" s="2503"/>
      <c r="H119" s="2465"/>
      <c r="I119" s="2190"/>
      <c r="J119" s="2190"/>
      <c r="K119" s="2190"/>
      <c r="L119" s="2190"/>
      <c r="M119" s="2190"/>
      <c r="N119" s="2190"/>
      <c r="O119" s="2190"/>
      <c r="P119" s="2190"/>
      <c r="Q119" s="2190"/>
      <c r="R119" s="2190"/>
      <c r="S119" s="2212"/>
    </row>
    <row r="120" spans="1:22" hidden="1" outlineLevel="1">
      <c r="A120" s="2453" t="s">
        <v>6077</v>
      </c>
      <c r="B120" s="2456"/>
      <c r="C120" s="2191"/>
      <c r="D120" s="2462"/>
      <c r="E120" s="2192"/>
      <c r="F120" s="2502">
        <f>Table131_234172781473839[[#This Row],[SIZE]]*Table131_234172781473839[[#This Row],[Unit Price]]</f>
        <v>0</v>
      </c>
      <c r="G120" s="2503"/>
      <c r="H120" s="2465"/>
      <c r="I120" s="2190"/>
      <c r="J120" s="2190"/>
      <c r="K120" s="2190"/>
      <c r="L120" s="2190"/>
      <c r="M120" s="2190"/>
      <c r="N120" s="2190"/>
      <c r="O120" s="2190"/>
      <c r="P120" s="2190"/>
      <c r="Q120" s="2190"/>
      <c r="R120" s="2190"/>
      <c r="S120" s="2212"/>
    </row>
    <row r="121" spans="1:22" hidden="1" outlineLevel="1">
      <c r="A121" s="1713"/>
      <c r="B121" s="2315"/>
      <c r="C121" s="2377"/>
      <c r="D121" s="2421"/>
      <c r="E121" s="2378"/>
      <c r="F121" s="2505">
        <f>Table131_234172781473839[[#This Row],[SIZE]]*Table131_234172781473839[[#This Row],[Unit Price]]</f>
        <v>0</v>
      </c>
      <c r="G121" s="2506"/>
      <c r="H121" s="2507"/>
      <c r="I121" s="2474"/>
      <c r="J121" s="2474"/>
      <c r="K121" s="2474"/>
      <c r="L121" s="2474"/>
      <c r="M121" s="2474"/>
      <c r="N121" s="2474"/>
      <c r="O121" s="2474"/>
      <c r="P121" s="2474"/>
      <c r="Q121" s="2474"/>
      <c r="R121" s="2474"/>
      <c r="S121" s="2475"/>
    </row>
    <row r="122" spans="1:22" hidden="1" outlineLevel="1">
      <c r="A122" s="2453"/>
      <c r="B122" s="2456"/>
      <c r="C122" s="2191"/>
      <c r="D122" s="2462"/>
      <c r="E122" s="2192"/>
      <c r="F122" s="2502">
        <f>Table131_234172781473839[[#This Row],[SIZE]]*Table131_234172781473839[[#This Row],[Unit Price]]</f>
        <v>0</v>
      </c>
      <c r="G122" s="2503"/>
      <c r="H122" s="2465"/>
      <c r="I122" s="2190"/>
      <c r="J122" s="2190"/>
      <c r="K122" s="2190"/>
      <c r="L122" s="2190"/>
      <c r="M122" s="2190"/>
      <c r="N122" s="2190"/>
      <c r="O122" s="2190"/>
      <c r="P122" s="2190"/>
      <c r="Q122" s="2190"/>
      <c r="R122" s="2190"/>
      <c r="S122" s="2212"/>
    </row>
    <row r="123" spans="1:22" hidden="1" outlineLevel="1">
      <c r="A123" s="2453"/>
      <c r="B123" s="2456"/>
      <c r="C123" s="2191"/>
      <c r="D123" s="2462"/>
      <c r="E123" s="2192"/>
      <c r="F123" s="2502">
        <f>Table131_234172781473839[[#This Row],[SIZE]]*Table131_234172781473839[[#This Row],[Unit Price]]</f>
        <v>0</v>
      </c>
      <c r="G123" s="2503"/>
      <c r="H123" s="2465"/>
      <c r="I123" s="2190"/>
      <c r="J123" s="2190"/>
      <c r="K123" s="2190"/>
      <c r="L123" s="2190"/>
      <c r="M123" s="2190"/>
      <c r="N123" s="2190"/>
      <c r="O123" s="2190"/>
      <c r="P123" s="2190"/>
      <c r="Q123" s="2190"/>
      <c r="R123" s="2190"/>
      <c r="S123" s="2212"/>
    </row>
    <row r="124" spans="1:22" ht="15">
      <c r="A124" s="2391" t="s">
        <v>5131</v>
      </c>
      <c r="B124" s="2392"/>
      <c r="C124" s="2254"/>
      <c r="D124" s="2255"/>
      <c r="E124" s="2393"/>
      <c r="F124" s="2393"/>
      <c r="G124" s="2319"/>
      <c r="H124" s="2319"/>
      <c r="I124" s="2319"/>
      <c r="J124" s="2319"/>
      <c r="K124" s="2319"/>
      <c r="L124" s="2319"/>
      <c r="M124" s="2319"/>
      <c r="N124" s="2319"/>
      <c r="O124" s="2319"/>
      <c r="P124" s="2319"/>
      <c r="Q124" s="2319"/>
      <c r="R124" s="2319"/>
      <c r="S124" s="2494"/>
    </row>
    <row r="125" spans="1:22" outlineLevel="1">
      <c r="A125" s="2453"/>
      <c r="B125" s="2456"/>
      <c r="C125" s="2191"/>
      <c r="D125" s="2462"/>
      <c r="E125" s="2192"/>
      <c r="F125" s="2502">
        <f>Table131_234172781473839[[#This Row],[SIZE]]*Table131_234172781473839[[#This Row],[Unit Price]]</f>
        <v>0</v>
      </c>
      <c r="G125" s="2503"/>
      <c r="H125" s="2465"/>
      <c r="I125" s="2190"/>
      <c r="J125" s="2190"/>
      <c r="K125" s="2190"/>
      <c r="L125" s="2190"/>
      <c r="M125" s="2190"/>
      <c r="N125" s="2190"/>
      <c r="O125" s="2190"/>
      <c r="P125" s="2190"/>
      <c r="Q125" s="2190"/>
      <c r="R125" s="2190"/>
      <c r="S125" s="2212"/>
    </row>
    <row r="126" spans="1:22" outlineLevel="1">
      <c r="A126" s="2453"/>
      <c r="B126" s="2456"/>
      <c r="C126" s="2191"/>
      <c r="D126" s="2462"/>
      <c r="E126" s="2192"/>
      <c r="F126" s="2502">
        <f>Table131_234172781473839[[#This Row],[SIZE]]*Table131_234172781473839[[#This Row],[Unit Price]]</f>
        <v>0</v>
      </c>
      <c r="G126" s="2503"/>
      <c r="H126" s="2465"/>
      <c r="I126" s="2190"/>
      <c r="J126" s="2190"/>
      <c r="K126" s="2190"/>
      <c r="L126" s="2190"/>
      <c r="M126" s="2190"/>
      <c r="N126" s="2190"/>
      <c r="O126" s="2190"/>
      <c r="P126" s="2190"/>
      <c r="Q126" s="2190"/>
      <c r="R126" s="2190"/>
      <c r="S126" s="2212"/>
    </row>
    <row r="127" spans="1:22" ht="15" customHeight="1" outlineLevel="1">
      <c r="A127" s="2453"/>
      <c r="B127" s="2456"/>
      <c r="C127" s="2191"/>
      <c r="D127" s="2462"/>
      <c r="E127" s="2192"/>
      <c r="F127" s="2502">
        <f>Table131_234172781473839[[#This Row],[SIZE]]*Table131_234172781473839[[#This Row],[Unit Price]]</f>
        <v>0</v>
      </c>
      <c r="G127" s="2503"/>
      <c r="H127" s="2465"/>
      <c r="I127" s="2190"/>
      <c r="J127" s="2190"/>
      <c r="K127" s="2190"/>
      <c r="L127" s="2190"/>
      <c r="M127" s="2190"/>
      <c r="N127" s="2190"/>
      <c r="O127" s="2190"/>
      <c r="P127" s="2190"/>
      <c r="Q127" s="2190"/>
      <c r="R127" s="2190"/>
      <c r="S127" s="2212"/>
    </row>
    <row r="128" spans="1:22" ht="15" hidden="1" customHeight="1" outlineLevel="1">
      <c r="A128" s="2453"/>
      <c r="B128" s="2456"/>
      <c r="C128" s="2191"/>
      <c r="D128" s="2462"/>
      <c r="E128" s="2192"/>
      <c r="F128" s="2502">
        <f>Table131_234172781473839[[#This Row],[SIZE]]*Table131_234172781473839[[#This Row],[Unit Price]]</f>
        <v>0</v>
      </c>
      <c r="G128" s="2503"/>
      <c r="H128" s="2465"/>
      <c r="I128" s="2190"/>
      <c r="J128" s="2190"/>
      <c r="K128" s="2190"/>
      <c r="L128" s="2190"/>
      <c r="M128" s="2190"/>
      <c r="N128" s="2190"/>
      <c r="O128" s="2190"/>
      <c r="P128" s="2190"/>
      <c r="Q128" s="2190"/>
      <c r="R128" s="2190"/>
      <c r="S128" s="2212"/>
    </row>
    <row r="129" spans="1:19" hidden="1" outlineLevel="1">
      <c r="A129" s="2453"/>
      <c r="B129" s="2456"/>
      <c r="C129" s="2191"/>
      <c r="D129" s="2462"/>
      <c r="E129" s="2192"/>
      <c r="F129" s="2502">
        <f>Table131_234172781473839[[#This Row],[SIZE]]*Table131_234172781473839[[#This Row],[Unit Price]]</f>
        <v>0</v>
      </c>
      <c r="G129" s="2503"/>
      <c r="H129" s="2465"/>
      <c r="I129" s="2190"/>
      <c r="J129" s="2190"/>
      <c r="K129" s="2190"/>
      <c r="L129" s="2190"/>
      <c r="M129" s="2190"/>
      <c r="N129" s="2190"/>
      <c r="O129" s="2190"/>
      <c r="P129" s="2190"/>
      <c r="Q129" s="2190"/>
      <c r="R129" s="2190"/>
      <c r="S129" s="2212"/>
    </row>
    <row r="130" spans="1:19" hidden="1" outlineLevel="1">
      <c r="A130" s="2453"/>
      <c r="B130" s="2456"/>
      <c r="C130" s="2191"/>
      <c r="D130" s="2462"/>
      <c r="E130" s="2192"/>
      <c r="F130" s="2502">
        <f>Table131_234172781473839[[#This Row],[SIZE]]*Table131_234172781473839[[#This Row],[Unit Price]]</f>
        <v>0</v>
      </c>
      <c r="G130" s="2503"/>
      <c r="H130" s="2465"/>
      <c r="I130" s="2190"/>
      <c r="J130" s="2190"/>
      <c r="K130" s="2190"/>
      <c r="L130" s="2190"/>
      <c r="M130" s="2190"/>
      <c r="N130" s="2190"/>
      <c r="O130" s="2190"/>
      <c r="P130" s="2190"/>
      <c r="Q130" s="2190"/>
      <c r="R130" s="2190"/>
      <c r="S130" s="2212"/>
    </row>
    <row r="131" spans="1:19" hidden="1" outlineLevel="1">
      <c r="A131" s="2453"/>
      <c r="B131" s="2456"/>
      <c r="C131" s="2191"/>
      <c r="D131" s="2462"/>
      <c r="E131" s="2192"/>
      <c r="F131" s="2502">
        <f>Table131_234172781473839[[#This Row],[SIZE]]*Table131_234172781473839[[#This Row],[Unit Price]]</f>
        <v>0</v>
      </c>
      <c r="G131" s="2503"/>
      <c r="H131" s="2465"/>
      <c r="I131" s="2190"/>
      <c r="J131" s="2190"/>
      <c r="K131" s="2190"/>
      <c r="L131" s="2190"/>
      <c r="M131" s="2190"/>
      <c r="N131" s="2190"/>
      <c r="O131" s="2190"/>
      <c r="P131" s="2190"/>
      <c r="Q131" s="2190"/>
      <c r="R131" s="2190"/>
      <c r="S131" s="2212"/>
    </row>
    <row r="132" spans="1:19" ht="15">
      <c r="A132" s="2422" t="s">
        <v>6074</v>
      </c>
      <c r="B132" s="2423"/>
      <c r="C132" s="2424"/>
      <c r="D132" s="2425"/>
      <c r="E132" s="2426"/>
      <c r="F132" s="2426"/>
      <c r="G132" s="2427"/>
      <c r="H132" s="2427"/>
      <c r="I132" s="2427"/>
      <c r="J132" s="2427"/>
      <c r="K132" s="2427"/>
      <c r="L132" s="2427"/>
      <c r="M132" s="2427"/>
      <c r="N132" s="2427"/>
      <c r="O132" s="2427"/>
      <c r="P132" s="2427"/>
      <c r="Q132" s="2427"/>
      <c r="R132" s="2427"/>
      <c r="S132" s="2495"/>
    </row>
    <row r="133" spans="1:19" outlineLevel="1">
      <c r="A133" s="2453"/>
      <c r="B133" s="2499" t="s">
        <v>6106</v>
      </c>
      <c r="C133" s="2191">
        <v>5</v>
      </c>
      <c r="D133" s="2462" t="s">
        <v>501</v>
      </c>
      <c r="E133" s="2192">
        <v>33000</v>
      </c>
      <c r="F133" s="2502">
        <f>Table131_234172781473839[[#This Row],[SIZE]]*Table131_234172781473839[[#This Row],[Unit Price]]</f>
        <v>165000</v>
      </c>
      <c r="G133" s="2503"/>
      <c r="H133" s="2530">
        <v>5</v>
      </c>
      <c r="I133" s="2190"/>
      <c r="J133" s="2190"/>
      <c r="K133" s="2190"/>
      <c r="L133" s="2190"/>
      <c r="M133" s="2190"/>
      <c r="N133" s="2190"/>
      <c r="O133" s="2190"/>
      <c r="P133" s="2190"/>
      <c r="Q133" s="2190"/>
      <c r="R133" s="2190"/>
      <c r="S133" s="2212"/>
    </row>
    <row r="134" spans="1:19" outlineLevel="1">
      <c r="A134" s="2453"/>
      <c r="B134" s="2456"/>
      <c r="C134" s="2191"/>
      <c r="D134" s="2462"/>
      <c r="E134" s="2192"/>
      <c r="F134" s="2502">
        <f>Table131_234172781473839[[#This Row],[SIZE]]*Table131_234172781473839[[#This Row],[Unit Price]]</f>
        <v>0</v>
      </c>
      <c r="G134" s="2503"/>
      <c r="H134" s="2465"/>
      <c r="I134" s="2190"/>
      <c r="J134" s="2190"/>
      <c r="K134" s="2190"/>
      <c r="L134" s="2190"/>
      <c r="M134" s="2190"/>
      <c r="N134" s="2190"/>
      <c r="O134" s="2190"/>
      <c r="P134" s="2190"/>
      <c r="Q134" s="2190"/>
      <c r="R134" s="2190"/>
      <c r="S134" s="2212"/>
    </row>
    <row r="135" spans="1:19" outlineLevel="1">
      <c r="A135" s="2453"/>
      <c r="B135" s="2456"/>
      <c r="C135" s="2191"/>
      <c r="D135" s="2194"/>
      <c r="E135" s="2192"/>
      <c r="F135" s="2502">
        <f>Table131_234172781473839[[#This Row],[SIZE]]*Table131_234172781473839[[#This Row],[Unit Price]]</f>
        <v>0</v>
      </c>
      <c r="G135" s="2503"/>
      <c r="H135" s="2465"/>
      <c r="I135" s="2190"/>
      <c r="J135" s="2190"/>
      <c r="K135" s="2190"/>
      <c r="L135" s="2190"/>
      <c r="M135" s="2190"/>
      <c r="N135" s="2190"/>
      <c r="O135" s="2190"/>
      <c r="P135" s="2190"/>
      <c r="Q135" s="2190"/>
      <c r="R135" s="2190"/>
      <c r="S135" s="2212"/>
    </row>
    <row r="136" spans="1:19" outlineLevel="1">
      <c r="A136" s="2453"/>
      <c r="B136" s="2456"/>
      <c r="C136" s="2191"/>
      <c r="D136" s="2194"/>
      <c r="E136" s="2192"/>
      <c r="F136" s="2502">
        <f>Table131_234172781473839[[#This Row],[SIZE]]*Table131_234172781473839[[#This Row],[Unit Price]]</f>
        <v>0</v>
      </c>
      <c r="G136" s="2503"/>
      <c r="H136" s="2465"/>
      <c r="I136" s="2190"/>
      <c r="J136" s="2190"/>
      <c r="K136" s="2190"/>
      <c r="L136" s="2190"/>
      <c r="M136" s="2190"/>
      <c r="N136" s="2190"/>
      <c r="O136" s="2190"/>
      <c r="P136" s="2190"/>
      <c r="Q136" s="2190"/>
      <c r="R136" s="2190"/>
      <c r="S136" s="2212"/>
    </row>
    <row r="137" spans="1:19" outlineLevel="1">
      <c r="A137" s="2453"/>
      <c r="B137" s="2456"/>
      <c r="C137" s="2191"/>
      <c r="D137" s="2194"/>
      <c r="E137" s="2192"/>
      <c r="F137" s="2502">
        <f>Table131_234172781473839[[#This Row],[SIZE]]*Table131_234172781473839[[#This Row],[Unit Price]]</f>
        <v>0</v>
      </c>
      <c r="G137" s="2503"/>
      <c r="H137" s="2465"/>
      <c r="I137" s="2190"/>
      <c r="J137" s="2190"/>
      <c r="K137" s="2190"/>
      <c r="L137" s="2190"/>
      <c r="M137" s="2190"/>
      <c r="N137" s="2190"/>
      <c r="O137" s="2190"/>
      <c r="P137" s="2190"/>
      <c r="Q137" s="2190"/>
      <c r="R137" s="2190"/>
      <c r="S137" s="2212"/>
    </row>
    <row r="138" spans="1:19" outlineLevel="1">
      <c r="A138" s="2453"/>
      <c r="B138" s="2456"/>
      <c r="C138" s="2191"/>
      <c r="D138" s="2194"/>
      <c r="E138" s="2192"/>
      <c r="F138" s="2502">
        <f>Table131_234172781473839[[#This Row],[SIZE]]*Table131_234172781473839[[#This Row],[Unit Price]]</f>
        <v>0</v>
      </c>
      <c r="G138" s="2503"/>
      <c r="H138" s="2465"/>
      <c r="I138" s="2190"/>
      <c r="J138" s="2190"/>
      <c r="K138" s="2190"/>
      <c r="L138" s="2190"/>
      <c r="M138" s="2190"/>
      <c r="N138" s="2190"/>
      <c r="O138" s="2190"/>
      <c r="P138" s="2190"/>
      <c r="Q138" s="2190"/>
      <c r="R138" s="2190"/>
      <c r="S138" s="2212"/>
    </row>
    <row r="139" spans="1:19" outlineLevel="1">
      <c r="A139" s="2453"/>
      <c r="B139" s="2456"/>
      <c r="C139" s="2191"/>
      <c r="D139" s="2194"/>
      <c r="E139" s="2192"/>
      <c r="F139" s="2502">
        <f>Table131_234172781473839[[#This Row],[SIZE]]*Table131_234172781473839[[#This Row],[Unit Price]]</f>
        <v>0</v>
      </c>
      <c r="G139" s="2503"/>
      <c r="H139" s="2465"/>
      <c r="I139" s="2190"/>
      <c r="J139" s="2190"/>
      <c r="K139" s="2190"/>
      <c r="L139" s="2190"/>
      <c r="M139" s="2190"/>
      <c r="N139" s="2190"/>
      <c r="O139" s="2190"/>
      <c r="P139" s="2190"/>
      <c r="Q139" s="2190"/>
      <c r="R139" s="2190"/>
      <c r="S139" s="2212"/>
    </row>
    <row r="140" spans="1:19" outlineLevel="1">
      <c r="A140" s="2453"/>
      <c r="B140" s="2456"/>
      <c r="C140" s="2191"/>
      <c r="D140" s="2194"/>
      <c r="E140" s="2192"/>
      <c r="F140" s="2502">
        <f>Table131_234172781473839[[#This Row],[SIZE]]*Table131_234172781473839[[#This Row],[Unit Price]]</f>
        <v>0</v>
      </c>
      <c r="G140" s="2503"/>
      <c r="H140" s="2465"/>
      <c r="I140" s="2190"/>
      <c r="J140" s="2190"/>
      <c r="K140" s="2190"/>
      <c r="L140" s="2190"/>
      <c r="M140" s="2190"/>
      <c r="N140" s="2190"/>
      <c r="O140" s="2190"/>
      <c r="P140" s="2190"/>
      <c r="Q140" s="2190"/>
      <c r="R140" s="2190"/>
      <c r="S140" s="2212"/>
    </row>
    <row r="141" spans="1:19" ht="15">
      <c r="A141" s="2428" t="s">
        <v>6075</v>
      </c>
      <c r="B141" s="2429"/>
      <c r="C141" s="2430"/>
      <c r="D141" s="2431"/>
      <c r="E141" s="2432"/>
      <c r="F141" s="2432">
        <f>Table131_234172781473839[[#This Row],[SIZE]]*Table131_234172781473839[[#This Row],[Unit Price]]</f>
        <v>0</v>
      </c>
      <c r="G141" s="2433"/>
      <c r="H141" s="2433"/>
      <c r="I141" s="2433"/>
      <c r="J141" s="2433"/>
      <c r="K141" s="2433"/>
      <c r="L141" s="2433"/>
      <c r="M141" s="2433"/>
      <c r="N141" s="2433"/>
      <c r="O141" s="2433"/>
      <c r="P141" s="2433"/>
      <c r="Q141" s="2433"/>
      <c r="R141" s="2433"/>
      <c r="S141" s="2496"/>
    </row>
    <row r="142" spans="1:19" outlineLevel="1">
      <c r="A142" s="2453"/>
      <c r="B142" s="2499" t="s">
        <v>6104</v>
      </c>
      <c r="C142" s="2191">
        <v>1</v>
      </c>
      <c r="D142" s="2194"/>
      <c r="E142" s="2192">
        <v>600000</v>
      </c>
      <c r="F142" s="2502">
        <f>Table131_234172781473839[[#This Row],[SIZE]]*Table131_234172781473839[[#This Row],[Unit Price]]</f>
        <v>600000</v>
      </c>
      <c r="G142" s="2503"/>
      <c r="H142" s="2530">
        <v>1</v>
      </c>
      <c r="I142" s="2190"/>
      <c r="J142" s="2190"/>
      <c r="K142" s="2190"/>
      <c r="L142" s="2190"/>
      <c r="M142" s="2190"/>
      <c r="N142" s="2190"/>
      <c r="O142" s="2190"/>
      <c r="P142" s="2190"/>
      <c r="Q142" s="2190"/>
      <c r="R142" s="2190"/>
      <c r="S142" s="2212"/>
    </row>
    <row r="143" spans="1:19" outlineLevel="1">
      <c r="A143" s="1713"/>
      <c r="B143" s="2501" t="s">
        <v>6105</v>
      </c>
      <c r="C143" s="2377">
        <v>1</v>
      </c>
      <c r="D143" s="2421"/>
      <c r="E143" s="2378">
        <v>450000</v>
      </c>
      <c r="F143" s="2505">
        <f>Table131_234172781473839[[#This Row],[SIZE]]*Table131_234172781473839[[#This Row],[Unit Price]]</f>
        <v>450000</v>
      </c>
      <c r="G143" s="2506"/>
      <c r="H143" s="2531">
        <v>1</v>
      </c>
      <c r="I143" s="2474"/>
      <c r="J143" s="2474"/>
      <c r="K143" s="2474"/>
      <c r="L143" s="2474" t="str">
        <f t="shared" ref="L143:L156" si="16">IF(I143="","",I143)</f>
        <v/>
      </c>
      <c r="M143" s="2474"/>
      <c r="N143" s="2474"/>
      <c r="O143" s="2474" t="str">
        <f t="shared" ref="O143:O156" si="17">IF(I143="","",I143)</f>
        <v/>
      </c>
      <c r="P143" s="2474"/>
      <c r="Q143" s="2474"/>
      <c r="R143" s="2474" t="str">
        <f t="shared" ref="R143:R156" si="18">IF(I143="","",I143)</f>
        <v/>
      </c>
      <c r="S143" s="2475"/>
    </row>
    <row r="144" spans="1:19" outlineLevel="1">
      <c r="A144" s="1713"/>
      <c r="B144" s="2315"/>
      <c r="C144" s="2377"/>
      <c r="D144" s="2421"/>
      <c r="E144" s="2378"/>
      <c r="F144" s="2505">
        <f>Table131_234172781473839[[#This Row],[SIZE]]*Table131_234172781473839[[#This Row],[Unit Price]]</f>
        <v>0</v>
      </c>
      <c r="G144" s="2506"/>
      <c r="H144" s="2507"/>
      <c r="I144" s="2474"/>
      <c r="J144" s="2474"/>
      <c r="K144" s="2474"/>
      <c r="L144" s="2474" t="str">
        <f t="shared" si="16"/>
        <v/>
      </c>
      <c r="M144" s="2474"/>
      <c r="N144" s="2474"/>
      <c r="O144" s="2474" t="str">
        <f t="shared" si="17"/>
        <v/>
      </c>
      <c r="P144" s="2474"/>
      <c r="Q144" s="2474"/>
      <c r="R144" s="2474" t="str">
        <f t="shared" si="18"/>
        <v/>
      </c>
      <c r="S144" s="2475"/>
    </row>
    <row r="145" spans="1:19" outlineLevel="1">
      <c r="A145" s="1713"/>
      <c r="B145" s="2315"/>
      <c r="C145" s="2377"/>
      <c r="D145" s="2421"/>
      <c r="E145" s="2378"/>
      <c r="F145" s="2505">
        <f>Table131_234172781473839[[#This Row],[SIZE]]*Table131_234172781473839[[#This Row],[Unit Price]]</f>
        <v>0</v>
      </c>
      <c r="G145" s="2506"/>
      <c r="H145" s="2507"/>
      <c r="I145" s="2474"/>
      <c r="J145" s="2474"/>
      <c r="K145" s="2474"/>
      <c r="L145" s="2474" t="str">
        <f t="shared" si="16"/>
        <v/>
      </c>
      <c r="M145" s="2474"/>
      <c r="N145" s="2474"/>
      <c r="O145" s="2474" t="str">
        <f t="shared" si="17"/>
        <v/>
      </c>
      <c r="P145" s="2474"/>
      <c r="Q145" s="2474"/>
      <c r="R145" s="2474" t="str">
        <f t="shared" si="18"/>
        <v/>
      </c>
      <c r="S145" s="2475"/>
    </row>
    <row r="146" spans="1:19" outlineLevel="1">
      <c r="A146" s="1713"/>
      <c r="B146" s="2315"/>
      <c r="C146" s="2377"/>
      <c r="D146" s="2421"/>
      <c r="E146" s="2378"/>
      <c r="F146" s="2505">
        <f>Table131_234172781473839[[#This Row],[SIZE]]*Table131_234172781473839[[#This Row],[Unit Price]]</f>
        <v>0</v>
      </c>
      <c r="G146" s="2506"/>
      <c r="H146" s="2507"/>
      <c r="I146" s="2474"/>
      <c r="J146" s="2474"/>
      <c r="K146" s="2474"/>
      <c r="L146" s="2474" t="str">
        <f t="shared" si="16"/>
        <v/>
      </c>
      <c r="M146" s="2474"/>
      <c r="N146" s="2474"/>
      <c r="O146" s="2474" t="str">
        <f t="shared" si="17"/>
        <v/>
      </c>
      <c r="P146" s="2474"/>
      <c r="Q146" s="2474"/>
      <c r="R146" s="2474" t="str">
        <f t="shared" si="18"/>
        <v/>
      </c>
      <c r="S146" s="2475"/>
    </row>
    <row r="147" spans="1:19" outlineLevel="1">
      <c r="A147" s="1713"/>
      <c r="B147" s="2315"/>
      <c r="C147" s="2377"/>
      <c r="D147" s="2421"/>
      <c r="E147" s="2378"/>
      <c r="F147" s="2505">
        <f>Table131_234172781473839[[#This Row],[SIZE]]*Table131_234172781473839[[#This Row],[Unit Price]]</f>
        <v>0</v>
      </c>
      <c r="G147" s="2506"/>
      <c r="H147" s="2507"/>
      <c r="I147" s="2474"/>
      <c r="J147" s="2474"/>
      <c r="K147" s="2474"/>
      <c r="L147" s="2474" t="str">
        <f t="shared" si="16"/>
        <v/>
      </c>
      <c r="M147" s="2474"/>
      <c r="N147" s="2474"/>
      <c r="O147" s="2474" t="str">
        <f t="shared" si="17"/>
        <v/>
      </c>
      <c r="P147" s="2474"/>
      <c r="Q147" s="2474"/>
      <c r="R147" s="2474" t="str">
        <f t="shared" si="18"/>
        <v/>
      </c>
      <c r="S147" s="2475"/>
    </row>
    <row r="148" spans="1:19" outlineLevel="1">
      <c r="A148" s="1713"/>
      <c r="B148" s="2315"/>
      <c r="C148" s="2377"/>
      <c r="D148" s="2421"/>
      <c r="E148" s="2378"/>
      <c r="F148" s="2505">
        <f>Table131_234172781473839[[#This Row],[SIZE]]*Table131_234172781473839[[#This Row],[Unit Price]]</f>
        <v>0</v>
      </c>
      <c r="G148" s="2506"/>
      <c r="H148" s="2507"/>
      <c r="I148" s="2474"/>
      <c r="J148" s="2474"/>
      <c r="K148" s="2474"/>
      <c r="L148" s="2474" t="str">
        <f t="shared" si="16"/>
        <v/>
      </c>
      <c r="M148" s="2474"/>
      <c r="N148" s="2474"/>
      <c r="O148" s="2474" t="str">
        <f t="shared" si="17"/>
        <v/>
      </c>
      <c r="P148" s="2474"/>
      <c r="Q148" s="2474"/>
      <c r="R148" s="2474" t="str">
        <f t="shared" si="18"/>
        <v/>
      </c>
      <c r="S148" s="2475"/>
    </row>
    <row r="149" spans="1:19" outlineLevel="1">
      <c r="A149" s="1713"/>
      <c r="B149" s="2315"/>
      <c r="C149" s="2377"/>
      <c r="D149" s="2421"/>
      <c r="E149" s="2378"/>
      <c r="F149" s="2505">
        <f>Table131_234172781473839[[#This Row],[SIZE]]*Table131_234172781473839[[#This Row],[Unit Price]]</f>
        <v>0</v>
      </c>
      <c r="G149" s="2506"/>
      <c r="H149" s="2507"/>
      <c r="I149" s="2474"/>
      <c r="J149" s="2474"/>
      <c r="K149" s="2474"/>
      <c r="L149" s="2474" t="str">
        <f t="shared" si="16"/>
        <v/>
      </c>
      <c r="M149" s="2474"/>
      <c r="N149" s="2474"/>
      <c r="O149" s="2474" t="str">
        <f t="shared" si="17"/>
        <v/>
      </c>
      <c r="P149" s="2474"/>
      <c r="Q149" s="2474"/>
      <c r="R149" s="2474" t="str">
        <f t="shared" si="18"/>
        <v/>
      </c>
      <c r="S149" s="2475"/>
    </row>
    <row r="150" spans="1:19" outlineLevel="1">
      <c r="A150" s="1713"/>
      <c r="B150" s="2315"/>
      <c r="C150" s="2377"/>
      <c r="D150" s="2421"/>
      <c r="E150" s="2378"/>
      <c r="F150" s="2505">
        <f>Table131_234172781473839[[#This Row],[SIZE]]*Table131_234172781473839[[#This Row],[Unit Price]]</f>
        <v>0</v>
      </c>
      <c r="G150" s="2506"/>
      <c r="H150" s="2507"/>
      <c r="I150" s="2474"/>
      <c r="J150" s="2474"/>
      <c r="K150" s="2474"/>
      <c r="L150" s="2474" t="str">
        <f t="shared" si="16"/>
        <v/>
      </c>
      <c r="M150" s="2474"/>
      <c r="N150" s="2474"/>
      <c r="O150" s="2474" t="str">
        <f t="shared" si="17"/>
        <v/>
      </c>
      <c r="P150" s="2474"/>
      <c r="Q150" s="2474"/>
      <c r="R150" s="2474" t="str">
        <f t="shared" si="18"/>
        <v/>
      </c>
      <c r="S150" s="2475"/>
    </row>
    <row r="151" spans="1:19" outlineLevel="1">
      <c r="A151" s="1713"/>
      <c r="B151" s="2315"/>
      <c r="C151" s="2377"/>
      <c r="D151" s="2421"/>
      <c r="E151" s="2378"/>
      <c r="F151" s="2505">
        <f>Table131_234172781473839[[#This Row],[SIZE]]*Table131_234172781473839[[#This Row],[Unit Price]]</f>
        <v>0</v>
      </c>
      <c r="G151" s="2506"/>
      <c r="H151" s="2507"/>
      <c r="I151" s="2474"/>
      <c r="J151" s="2474"/>
      <c r="K151" s="2474"/>
      <c r="L151" s="2474" t="str">
        <f t="shared" si="16"/>
        <v/>
      </c>
      <c r="M151" s="2474"/>
      <c r="N151" s="2474"/>
      <c r="O151" s="2474" t="str">
        <f t="shared" si="17"/>
        <v/>
      </c>
      <c r="P151" s="2474"/>
      <c r="Q151" s="2474"/>
      <c r="R151" s="2474" t="str">
        <f t="shared" si="18"/>
        <v/>
      </c>
      <c r="S151" s="2475"/>
    </row>
    <row r="152" spans="1:19" outlineLevel="1">
      <c r="A152" s="1713"/>
      <c r="B152" s="2315"/>
      <c r="C152" s="2377"/>
      <c r="D152" s="2421"/>
      <c r="E152" s="2378"/>
      <c r="F152" s="2505">
        <f>Table131_234172781473839[[#This Row],[SIZE]]*Table131_234172781473839[[#This Row],[Unit Price]]</f>
        <v>0</v>
      </c>
      <c r="G152" s="2506"/>
      <c r="H152" s="2507"/>
      <c r="I152" s="2474"/>
      <c r="J152" s="2474"/>
      <c r="K152" s="2474"/>
      <c r="L152" s="2474" t="str">
        <f t="shared" si="16"/>
        <v/>
      </c>
      <c r="M152" s="2474"/>
      <c r="N152" s="2474"/>
      <c r="O152" s="2474" t="str">
        <f t="shared" si="17"/>
        <v/>
      </c>
      <c r="P152" s="2474"/>
      <c r="Q152" s="2474"/>
      <c r="R152" s="2474" t="str">
        <f t="shared" si="18"/>
        <v/>
      </c>
      <c r="S152" s="2475"/>
    </row>
    <row r="153" spans="1:19" outlineLevel="1">
      <c r="A153" s="1713"/>
      <c r="B153" s="2315"/>
      <c r="C153" s="2377"/>
      <c r="D153" s="2421"/>
      <c r="E153" s="2378"/>
      <c r="F153" s="2505">
        <f>Table131_234172781473839[[#This Row],[SIZE]]*Table131_234172781473839[[#This Row],[Unit Price]]</f>
        <v>0</v>
      </c>
      <c r="G153" s="2506"/>
      <c r="H153" s="2507"/>
      <c r="I153" s="2474"/>
      <c r="J153" s="2474"/>
      <c r="K153" s="2474"/>
      <c r="L153" s="2474" t="str">
        <f t="shared" si="16"/>
        <v/>
      </c>
      <c r="M153" s="2474"/>
      <c r="N153" s="2474"/>
      <c r="O153" s="2474" t="str">
        <f t="shared" si="17"/>
        <v/>
      </c>
      <c r="P153" s="2474"/>
      <c r="Q153" s="2474"/>
      <c r="R153" s="2474" t="str">
        <f t="shared" si="18"/>
        <v/>
      </c>
      <c r="S153" s="2475"/>
    </row>
    <row r="154" spans="1:19" outlineLevel="1">
      <c r="A154" s="1713"/>
      <c r="B154" s="2315"/>
      <c r="C154" s="2377"/>
      <c r="D154" s="2421"/>
      <c r="E154" s="2378"/>
      <c r="F154" s="2505">
        <f>Table131_234172781473839[[#This Row],[SIZE]]*Table131_234172781473839[[#This Row],[Unit Price]]</f>
        <v>0</v>
      </c>
      <c r="G154" s="2506"/>
      <c r="H154" s="2507"/>
      <c r="I154" s="2474"/>
      <c r="J154" s="2474"/>
      <c r="K154" s="2474"/>
      <c r="L154" s="2474" t="str">
        <f t="shared" si="16"/>
        <v/>
      </c>
      <c r="M154" s="2474"/>
      <c r="N154" s="2474"/>
      <c r="O154" s="2474" t="str">
        <f t="shared" si="17"/>
        <v/>
      </c>
      <c r="P154" s="2474"/>
      <c r="Q154" s="2474"/>
      <c r="R154" s="2474" t="str">
        <f t="shared" si="18"/>
        <v/>
      </c>
      <c r="S154" s="2475"/>
    </row>
    <row r="155" spans="1:19" outlineLevel="1">
      <c r="A155" s="1713"/>
      <c r="B155" s="2315"/>
      <c r="C155" s="2377"/>
      <c r="D155" s="2421"/>
      <c r="E155" s="2378"/>
      <c r="F155" s="2505">
        <f>Table131_234172781473839[[#This Row],[SIZE]]*Table131_234172781473839[[#This Row],[Unit Price]]</f>
        <v>0</v>
      </c>
      <c r="G155" s="2506"/>
      <c r="H155" s="2507"/>
      <c r="I155" s="2474"/>
      <c r="J155" s="2474"/>
      <c r="K155" s="2474"/>
      <c r="L155" s="2474" t="str">
        <f t="shared" si="16"/>
        <v/>
      </c>
      <c r="M155" s="2474"/>
      <c r="N155" s="2474"/>
      <c r="O155" s="2474" t="str">
        <f t="shared" si="17"/>
        <v/>
      </c>
      <c r="P155" s="2474"/>
      <c r="Q155" s="2474"/>
      <c r="R155" s="2474" t="str">
        <f t="shared" si="18"/>
        <v/>
      </c>
      <c r="S155" s="2475"/>
    </row>
    <row r="156" spans="1:19" outlineLevel="1">
      <c r="A156" s="1713"/>
      <c r="B156" s="2315"/>
      <c r="C156" s="2377"/>
      <c r="D156" s="2421"/>
      <c r="E156" s="2378"/>
      <c r="F156" s="2505">
        <f>Table131_234172781473839[[#This Row],[SIZE]]*Table131_234172781473839[[#This Row],[Unit Price]]</f>
        <v>0</v>
      </c>
      <c r="G156" s="2506"/>
      <c r="H156" s="2507"/>
      <c r="I156" s="2474"/>
      <c r="J156" s="2474"/>
      <c r="K156" s="2474"/>
      <c r="L156" s="2474" t="str">
        <f t="shared" si="16"/>
        <v/>
      </c>
      <c r="M156" s="2474"/>
      <c r="N156" s="2474"/>
      <c r="O156" s="2474" t="str">
        <f t="shared" si="17"/>
        <v/>
      </c>
      <c r="P156" s="2474"/>
      <c r="Q156" s="2474"/>
      <c r="R156" s="2474" t="str">
        <f t="shared" si="18"/>
        <v/>
      </c>
      <c r="S156" s="2475"/>
    </row>
    <row r="157" spans="1:19" outlineLevel="1">
      <c r="A157" s="1713"/>
      <c r="B157" s="2315"/>
      <c r="C157" s="2377"/>
      <c r="D157" s="2421"/>
      <c r="E157" s="2378"/>
      <c r="F157" s="2505">
        <f>Table131_234172781473839[[#This Row],[SIZE]]*Table131_234172781473839[[#This Row],[Unit Price]]</f>
        <v>0</v>
      </c>
      <c r="G157" s="2506"/>
      <c r="H157" s="2507"/>
      <c r="I157" s="2474"/>
      <c r="J157" s="2474"/>
      <c r="K157" s="2474"/>
      <c r="L157" s="2474" t="str">
        <f t="shared" ref="L157:L163" si="19">IF(I157="","",I157)</f>
        <v/>
      </c>
      <c r="M157" s="2474"/>
      <c r="N157" s="2474"/>
      <c r="O157" s="2474" t="str">
        <f t="shared" ref="O157:O163" si="20">IF(I157="","",I157)</f>
        <v/>
      </c>
      <c r="P157" s="2474"/>
      <c r="Q157" s="2474"/>
      <c r="R157" s="2474" t="str">
        <f t="shared" ref="R157:R163" si="21">IF(I157="","",I157)</f>
        <v/>
      </c>
      <c r="S157" s="2475"/>
    </row>
    <row r="158" spans="1:19" outlineLevel="1">
      <c r="A158" s="1713"/>
      <c r="B158" s="2315"/>
      <c r="C158" s="2377"/>
      <c r="D158" s="2421"/>
      <c r="E158" s="2378"/>
      <c r="F158" s="2505">
        <f>Table131_234172781473839[[#This Row],[SIZE]]*Table131_234172781473839[[#This Row],[Unit Price]]</f>
        <v>0</v>
      </c>
      <c r="G158" s="2506"/>
      <c r="H158" s="2507"/>
      <c r="I158" s="2474"/>
      <c r="J158" s="2474"/>
      <c r="K158" s="2474"/>
      <c r="L158" s="2474" t="str">
        <f t="shared" si="19"/>
        <v/>
      </c>
      <c r="M158" s="2474"/>
      <c r="N158" s="2474"/>
      <c r="O158" s="2474" t="str">
        <f t="shared" si="20"/>
        <v/>
      </c>
      <c r="P158" s="2474"/>
      <c r="Q158" s="2474"/>
      <c r="R158" s="2474" t="str">
        <f t="shared" si="21"/>
        <v/>
      </c>
      <c r="S158" s="2475"/>
    </row>
    <row r="159" spans="1:19" outlineLevel="1">
      <c r="A159" s="1713"/>
      <c r="B159" s="2315"/>
      <c r="C159" s="2377"/>
      <c r="D159" s="2421"/>
      <c r="E159" s="2378"/>
      <c r="F159" s="2505">
        <f>Table131_234172781473839[[#This Row],[SIZE]]*Table131_234172781473839[[#This Row],[Unit Price]]</f>
        <v>0</v>
      </c>
      <c r="G159" s="2506"/>
      <c r="H159" s="2507"/>
      <c r="I159" s="2474"/>
      <c r="J159" s="2474"/>
      <c r="K159" s="2474"/>
      <c r="L159" s="2474" t="str">
        <f t="shared" si="19"/>
        <v/>
      </c>
      <c r="M159" s="2474"/>
      <c r="N159" s="2474"/>
      <c r="O159" s="2474" t="str">
        <f t="shared" si="20"/>
        <v/>
      </c>
      <c r="P159" s="2474"/>
      <c r="Q159" s="2474"/>
      <c r="R159" s="2474" t="str">
        <f t="shared" si="21"/>
        <v/>
      </c>
      <c r="S159" s="2475"/>
    </row>
    <row r="160" spans="1:19" outlineLevel="1">
      <c r="A160" s="1713"/>
      <c r="B160" s="2315"/>
      <c r="C160" s="2377"/>
      <c r="D160" s="2421"/>
      <c r="E160" s="2378"/>
      <c r="F160" s="2505">
        <f>Table131_234172781473839[[#This Row],[SIZE]]*Table131_234172781473839[[#This Row],[Unit Price]]</f>
        <v>0</v>
      </c>
      <c r="G160" s="2506"/>
      <c r="H160" s="2507"/>
      <c r="I160" s="2474"/>
      <c r="J160" s="2474"/>
      <c r="K160" s="2474"/>
      <c r="L160" s="2474" t="str">
        <f t="shared" si="19"/>
        <v/>
      </c>
      <c r="M160" s="2474"/>
      <c r="N160" s="2474"/>
      <c r="O160" s="2474" t="str">
        <f t="shared" si="20"/>
        <v/>
      </c>
      <c r="P160" s="2474"/>
      <c r="Q160" s="2474"/>
      <c r="R160" s="2474" t="str">
        <f t="shared" si="21"/>
        <v/>
      </c>
      <c r="S160" s="2475"/>
    </row>
    <row r="161" spans="1:19" outlineLevel="1">
      <c r="A161" s="1713"/>
      <c r="B161" s="2315"/>
      <c r="C161" s="2377"/>
      <c r="D161" s="2421"/>
      <c r="E161" s="2378"/>
      <c r="F161" s="2505">
        <f>Table131_234172781473839[[#This Row],[SIZE]]*Table131_234172781473839[[#This Row],[Unit Price]]</f>
        <v>0</v>
      </c>
      <c r="G161" s="2506"/>
      <c r="H161" s="2507"/>
      <c r="I161" s="2474"/>
      <c r="J161" s="2474"/>
      <c r="K161" s="2474"/>
      <c r="L161" s="2474" t="str">
        <f t="shared" si="19"/>
        <v/>
      </c>
      <c r="M161" s="2474"/>
      <c r="N161" s="2474"/>
      <c r="O161" s="2474" t="str">
        <f t="shared" si="20"/>
        <v/>
      </c>
      <c r="P161" s="2474"/>
      <c r="Q161" s="2474"/>
      <c r="R161" s="2474" t="str">
        <f t="shared" si="21"/>
        <v/>
      </c>
      <c r="S161" s="2475"/>
    </row>
    <row r="162" spans="1:19" outlineLevel="1">
      <c r="A162" s="1713"/>
      <c r="B162" s="2315"/>
      <c r="C162" s="2377"/>
      <c r="D162" s="2421"/>
      <c r="E162" s="2378"/>
      <c r="F162" s="2505">
        <f>Table131_234172781473839[[#This Row],[SIZE]]*Table131_234172781473839[[#This Row],[Unit Price]]</f>
        <v>0</v>
      </c>
      <c r="G162" s="2506"/>
      <c r="H162" s="2507"/>
      <c r="I162" s="2474"/>
      <c r="J162" s="2474"/>
      <c r="K162" s="2474"/>
      <c r="L162" s="2474" t="str">
        <f t="shared" si="19"/>
        <v/>
      </c>
      <c r="M162" s="2474"/>
      <c r="N162" s="2474"/>
      <c r="O162" s="2474" t="str">
        <f t="shared" si="20"/>
        <v/>
      </c>
      <c r="P162" s="2474"/>
      <c r="Q162" s="2474"/>
      <c r="R162" s="2474" t="str">
        <f t="shared" si="21"/>
        <v/>
      </c>
      <c r="S162" s="2475"/>
    </row>
    <row r="163" spans="1:19" outlineLevel="1">
      <c r="A163" s="1713"/>
      <c r="B163" s="2315"/>
      <c r="C163" s="2377"/>
      <c r="D163" s="2421"/>
      <c r="E163" s="2378"/>
      <c r="F163" s="2505">
        <f>Table131_234172781473839[[#This Row],[SIZE]]*Table131_234172781473839[[#This Row],[Unit Price]]</f>
        <v>0</v>
      </c>
      <c r="G163" s="2506"/>
      <c r="H163" s="2507"/>
      <c r="I163" s="2474"/>
      <c r="J163" s="2474"/>
      <c r="K163" s="2474"/>
      <c r="L163" s="2474" t="str">
        <f t="shared" si="19"/>
        <v/>
      </c>
      <c r="M163" s="2474"/>
      <c r="N163" s="2474"/>
      <c r="O163" s="2474" t="str">
        <f t="shared" si="20"/>
        <v/>
      </c>
      <c r="P163" s="2474"/>
      <c r="Q163" s="2474"/>
      <c r="R163" s="2474" t="str">
        <f t="shared" si="21"/>
        <v/>
      </c>
      <c r="S163" s="2475"/>
    </row>
    <row r="164" spans="1:19" outlineLevel="1">
      <c r="A164" s="2453"/>
      <c r="B164" s="2456"/>
      <c r="C164" s="2191"/>
      <c r="D164" s="2194"/>
      <c r="E164" s="2192"/>
      <c r="F164" s="2502">
        <f>Table131_234172781473839[[#This Row],[SIZE]]*Table131_234172781473839[[#This Row],[Unit Price]]</f>
        <v>0</v>
      </c>
      <c r="G164" s="2503"/>
      <c r="H164" s="2465"/>
      <c r="I164" s="2190"/>
      <c r="J164" s="2190"/>
      <c r="K164" s="2190"/>
      <c r="L164" s="2190"/>
      <c r="M164" s="2190"/>
      <c r="N164" s="2190"/>
      <c r="O164" s="2190"/>
      <c r="P164" s="2190"/>
      <c r="Q164" s="2190"/>
      <c r="R164" s="2190"/>
      <c r="S164" s="2212"/>
    </row>
    <row r="165" spans="1:19" outlineLevel="1">
      <c r="A165" s="2453"/>
      <c r="B165" s="2456"/>
      <c r="C165" s="2191"/>
      <c r="D165" s="2194"/>
      <c r="E165" s="2192"/>
      <c r="F165" s="2502">
        <f>Table131_234172781473839[[#This Row],[SIZE]]*Table131_234172781473839[[#This Row],[Unit Price]]</f>
        <v>0</v>
      </c>
      <c r="G165" s="2503"/>
      <c r="H165" s="2465"/>
      <c r="I165" s="2190"/>
      <c r="J165" s="2190"/>
      <c r="K165" s="2190"/>
      <c r="L165" s="2190"/>
      <c r="M165" s="2190"/>
      <c r="N165" s="2190"/>
      <c r="O165" s="2190"/>
      <c r="P165" s="2190"/>
      <c r="Q165" s="2190"/>
      <c r="R165" s="2190"/>
      <c r="S165" s="2212"/>
    </row>
    <row r="166" spans="1:19" outlineLevel="1">
      <c r="A166" s="2453"/>
      <c r="B166" s="2456"/>
      <c r="C166" s="2191"/>
      <c r="D166" s="2194"/>
      <c r="E166" s="2192"/>
      <c r="F166" s="2502">
        <f>Table131_234172781473839[[#This Row],[SIZE]]*Table131_234172781473839[[#This Row],[Unit Price]]</f>
        <v>0</v>
      </c>
      <c r="G166" s="2503"/>
      <c r="H166" s="2465"/>
      <c r="I166" s="2190"/>
      <c r="J166" s="2190"/>
      <c r="K166" s="2190"/>
      <c r="L166" s="2190"/>
      <c r="M166" s="2190"/>
      <c r="N166" s="2190"/>
      <c r="O166" s="2190"/>
      <c r="P166" s="2190"/>
      <c r="Q166" s="2190"/>
      <c r="R166" s="2190"/>
      <c r="S166" s="2212"/>
    </row>
    <row r="167" spans="1:19" outlineLevel="1">
      <c r="A167" s="2453"/>
      <c r="B167" s="2456"/>
      <c r="C167" s="2191"/>
      <c r="D167" s="2194"/>
      <c r="E167" s="2192"/>
      <c r="F167" s="2502">
        <f>Table131_234172781473839[[#This Row],[SIZE]]*Table131_234172781473839[[#This Row],[Unit Price]]</f>
        <v>0</v>
      </c>
      <c r="G167" s="2503"/>
      <c r="H167" s="2465"/>
      <c r="I167" s="2190"/>
      <c r="J167" s="2190"/>
      <c r="K167" s="2190"/>
      <c r="L167" s="2190"/>
      <c r="M167" s="2190"/>
      <c r="N167" s="2190"/>
      <c r="O167" s="2190"/>
      <c r="P167" s="2190"/>
      <c r="Q167" s="2190"/>
      <c r="R167" s="2190"/>
      <c r="S167" s="2212"/>
    </row>
    <row r="168" spans="1:19" outlineLevel="1">
      <c r="A168" s="2453"/>
      <c r="B168" s="2456"/>
      <c r="C168" s="2191"/>
      <c r="D168" s="2194"/>
      <c r="E168" s="2192"/>
      <c r="F168" s="2502">
        <f>Table131_234172781473839[[#This Row],[SIZE]]*Table131_234172781473839[[#This Row],[Unit Price]]</f>
        <v>0</v>
      </c>
      <c r="G168" s="2503"/>
      <c r="H168" s="2465"/>
      <c r="I168" s="2190"/>
      <c r="J168" s="2190"/>
      <c r="K168" s="2190"/>
      <c r="L168" s="2190"/>
      <c r="M168" s="2190"/>
      <c r="N168" s="2190"/>
      <c r="O168" s="2190"/>
      <c r="P168" s="2190"/>
      <c r="Q168" s="2190"/>
      <c r="R168" s="2190"/>
      <c r="S168" s="2212"/>
    </row>
    <row r="169" spans="1:19" outlineLevel="1">
      <c r="A169" s="2453"/>
      <c r="B169" s="2456"/>
      <c r="C169" s="2191"/>
      <c r="D169" s="2194"/>
      <c r="E169" s="2192"/>
      <c r="F169" s="2502">
        <f>Table131_234172781473839[[#This Row],[SIZE]]*Table131_234172781473839[[#This Row],[Unit Price]]</f>
        <v>0</v>
      </c>
      <c r="G169" s="2503"/>
      <c r="H169" s="2465"/>
      <c r="I169" s="2190"/>
      <c r="J169" s="2190"/>
      <c r="K169" s="2190"/>
      <c r="L169" s="2190"/>
      <c r="M169" s="2190"/>
      <c r="N169" s="2190"/>
      <c r="O169" s="2190"/>
      <c r="P169" s="2190"/>
      <c r="Q169" s="2190"/>
      <c r="R169" s="2190"/>
      <c r="S169" s="2212"/>
    </row>
    <row r="170" spans="1:19" outlineLevel="1">
      <c r="A170" s="2453"/>
      <c r="B170" s="2456"/>
      <c r="C170" s="2191"/>
      <c r="D170" s="2194"/>
      <c r="E170" s="2192"/>
      <c r="F170" s="2502">
        <f>Table131_234172781473839[[#This Row],[SIZE]]*Table131_234172781473839[[#This Row],[Unit Price]]</f>
        <v>0</v>
      </c>
      <c r="G170" s="2503"/>
      <c r="H170" s="2465"/>
      <c r="I170" s="2190"/>
      <c r="J170" s="2190"/>
      <c r="K170" s="2190"/>
      <c r="L170" s="2190"/>
      <c r="M170" s="2190"/>
      <c r="N170" s="2190"/>
      <c r="O170" s="2190"/>
      <c r="P170" s="2190"/>
      <c r="Q170" s="2190"/>
      <c r="R170" s="2190"/>
      <c r="S170" s="2212"/>
    </row>
    <row r="171" spans="1:19" outlineLevel="1">
      <c r="A171" s="2453"/>
      <c r="B171" s="2456"/>
      <c r="C171" s="2191"/>
      <c r="D171" s="2194"/>
      <c r="E171" s="2192"/>
      <c r="F171" s="2447">
        <f>Table131_234172781473839[[#This Row],[SIZE]]*Table131_234172781473839[[#This Row],[Unit Price]]</f>
        <v>0</v>
      </c>
      <c r="G171" s="2227"/>
      <c r="H171" s="2228"/>
      <c r="I171" s="2190"/>
      <c r="J171" s="2190"/>
      <c r="K171" s="2190"/>
      <c r="L171" s="2190"/>
      <c r="M171" s="2190"/>
      <c r="N171" s="2190"/>
      <c r="O171" s="2190"/>
      <c r="P171" s="2190"/>
      <c r="Q171" s="2190"/>
      <c r="R171" s="2190"/>
      <c r="S171" s="2212"/>
    </row>
    <row r="172" spans="1:19" ht="12.75" thickBot="1">
      <c r="F172" s="2394"/>
    </row>
    <row r="173" spans="1:19" ht="12.75" thickTop="1">
      <c r="A173" s="441" t="s">
        <v>1691</v>
      </c>
      <c r="C173" s="2695">
        <f>SUM(F17:F171)</f>
        <v>6746107.5999999996</v>
      </c>
      <c r="D173" s="2695"/>
      <c r="E173" s="2695"/>
      <c r="F173" s="2695"/>
    </row>
    <row r="174" spans="1:19">
      <c r="A174" s="1329" t="s">
        <v>1692</v>
      </c>
      <c r="B174" s="1329"/>
      <c r="C174" s="2696">
        <f>PRODUCT(C173,0.1)</f>
        <v>674610.76</v>
      </c>
      <c r="D174" s="2697"/>
      <c r="E174" s="2697"/>
      <c r="F174" s="2698"/>
      <c r="H174" s="2699"/>
      <c r="I174" s="2699"/>
      <c r="J174" s="2699"/>
      <c r="K174" s="2699"/>
      <c r="L174" s="2395"/>
      <c r="M174" s="2395"/>
      <c r="N174" s="2348"/>
    </row>
    <row r="175" spans="1:19">
      <c r="A175" s="624" t="s">
        <v>1693</v>
      </c>
      <c r="B175" s="624"/>
      <c r="C175" s="2687">
        <f>PRODUCT(C173,0.1)</f>
        <v>674610.76</v>
      </c>
      <c r="D175" s="2688"/>
      <c r="E175" s="2688"/>
      <c r="F175" s="2689"/>
      <c r="J175" s="2680"/>
      <c r="K175" s="2680"/>
      <c r="L175" s="2680"/>
      <c r="M175" s="2680"/>
    </row>
    <row r="176" spans="1:19">
      <c r="A176" s="624" t="s">
        <v>1694</v>
      </c>
      <c r="B176" s="624"/>
      <c r="C176" s="2687">
        <f>SUM(C173:F175)</f>
        <v>8095329.1199999992</v>
      </c>
      <c r="D176" s="2688"/>
      <c r="E176" s="2688"/>
      <c r="F176" s="2689"/>
      <c r="J176" s="2680"/>
      <c r="K176" s="2680"/>
      <c r="L176" s="2680"/>
      <c r="M176" s="2680"/>
    </row>
    <row r="177" spans="1:19">
      <c r="C177" s="1729"/>
      <c r="D177" s="1860"/>
      <c r="J177" s="2680"/>
      <c r="K177" s="2680"/>
      <c r="L177" s="2680"/>
      <c r="M177" s="2680"/>
      <c r="O177" s="2396"/>
    </row>
    <row r="178" spans="1:19">
      <c r="A178" s="441" t="s">
        <v>1763</v>
      </c>
      <c r="O178" s="2397"/>
      <c r="P178" s="2396"/>
    </row>
    <row r="180" spans="1:19">
      <c r="A180" s="431" t="s">
        <v>1696</v>
      </c>
      <c r="C180" s="439" t="s">
        <v>5134</v>
      </c>
      <c r="D180" s="431" t="s">
        <v>5135</v>
      </c>
      <c r="E180" s="439"/>
      <c r="F180" s="439"/>
      <c r="G180" s="431"/>
      <c r="L180" s="431" t="s">
        <v>1698</v>
      </c>
    </row>
    <row r="181" spans="1:19">
      <c r="C181" s="439"/>
      <c r="E181" s="2398"/>
      <c r="F181" s="2398"/>
      <c r="G181" s="2399"/>
      <c r="H181" s="2399"/>
      <c r="I181" s="2399"/>
      <c r="J181" s="2399"/>
      <c r="N181" s="2399"/>
      <c r="O181" s="2399"/>
      <c r="P181" s="2399"/>
      <c r="Q181" s="2399"/>
      <c r="R181" s="2399"/>
      <c r="S181" s="2399"/>
    </row>
    <row r="182" spans="1:19">
      <c r="B182" s="2463"/>
      <c r="C182" s="439"/>
      <c r="D182" s="2348"/>
      <c r="E182" s="2681"/>
      <c r="F182" s="2681"/>
      <c r="G182" s="2682"/>
      <c r="H182" s="2683"/>
      <c r="I182" s="2683"/>
      <c r="J182" s="2683"/>
      <c r="K182" s="2348"/>
      <c r="L182" s="2348"/>
      <c r="M182" s="2348"/>
      <c r="N182" s="2675" t="s">
        <v>5136</v>
      </c>
      <c r="O182" s="2675"/>
      <c r="P182" s="2675"/>
      <c r="Q182" s="2675"/>
      <c r="R182" s="2675"/>
      <c r="S182" s="2675"/>
    </row>
    <row r="183" spans="1:19">
      <c r="B183" s="2464" t="s">
        <v>5132</v>
      </c>
      <c r="C183" s="439"/>
      <c r="E183" s="2684" t="s">
        <v>5133</v>
      </c>
      <c r="F183" s="2684"/>
      <c r="G183" s="2685"/>
      <c r="H183" s="2686"/>
      <c r="I183" s="2686"/>
      <c r="J183" s="2686"/>
      <c r="K183" s="2348"/>
      <c r="N183" s="2676" t="s">
        <v>5137</v>
      </c>
      <c r="O183" s="2676"/>
      <c r="P183" s="2676"/>
      <c r="Q183" s="2676"/>
      <c r="R183" s="2676"/>
      <c r="S183" s="2676"/>
    </row>
  </sheetData>
  <sheetProtection formatRows="0" insertRows="0" deleteRows="0" selectLockedCells="1"/>
  <mergeCells count="32">
    <mergeCell ref="A13:A14"/>
    <mergeCell ref="B13:B14"/>
    <mergeCell ref="D13:D14"/>
    <mergeCell ref="E13:E14"/>
    <mergeCell ref="F13:F14"/>
    <mergeCell ref="A1:S1"/>
    <mergeCell ref="A2:S2"/>
    <mergeCell ref="A4:S4"/>
    <mergeCell ref="A5:S5"/>
    <mergeCell ref="A7:S7"/>
    <mergeCell ref="G13:G14"/>
    <mergeCell ref="H13:S13"/>
    <mergeCell ref="C173:F173"/>
    <mergeCell ref="C174:F174"/>
    <mergeCell ref="H174:I174"/>
    <mergeCell ref="J174:K174"/>
    <mergeCell ref="U1:AB12"/>
    <mergeCell ref="N182:S182"/>
    <mergeCell ref="N183:S183"/>
    <mergeCell ref="A3:S3"/>
    <mergeCell ref="A9:B9"/>
    <mergeCell ref="C9:H9"/>
    <mergeCell ref="J177:K177"/>
    <mergeCell ref="L177:M177"/>
    <mergeCell ref="E182:J182"/>
    <mergeCell ref="E183:J183"/>
    <mergeCell ref="C175:F175"/>
    <mergeCell ref="J175:K175"/>
    <mergeCell ref="L175:M175"/>
    <mergeCell ref="C176:F176"/>
    <mergeCell ref="J176:K176"/>
    <mergeCell ref="L176:M176"/>
  </mergeCells>
  <phoneticPr fontId="49" type="noConversion"/>
  <conditionalFormatting sqref="K24 N24 Q24 K26:K27 N26:N27 Q26:Q27 K29:K35 N29:N35 Q29:Q35 K37:K40 N37:N40 Q37:Q40 K42:K46 N42:N46 Q42:Q46 K48:K52 N48:N52 Q48:Q52 K54:K57 N54:N57 Q54:Q57 K59:K78 N59:N78 Q59:Q78 K80:K87 N80:N87 Q80:Q87 K89:K103 N89:N103 Q89:Q103 K116:K123 N116:N123 Q116:Q123 K125:K131 N125:N131 Q125:Q131 K133:K140 N133:N140 Q133:Q140 K142:K171 N142:N171 Q142:Q171">
    <cfRule type="cellIs" dxfId="49" priority="65" operator="equal">
      <formula>0</formula>
    </cfRule>
  </conditionalFormatting>
  <conditionalFormatting sqref="K114 N114 Q114">
    <cfRule type="cellIs" dxfId="48" priority="1" operator="equal">
      <formula>0</formula>
    </cfRule>
  </conditionalFormatting>
  <dataValidations count="1">
    <dataValidation type="whole" operator="lessThanOrEqual" allowBlank="1" showInputMessage="1" showErrorMessage="1" error="The sum of Q1 to Q4 must be equal to the total quantity!_x000a_" sqref="K18:K19 K142:K171 K114 K116:K123 K125:K131 K133:K140 K24 K26:K27 K29:K35 K80:K87 K54:K57 K37:K40 K42:K46 K48:K52 K59:K78 K89:K103" xr:uid="{05798FAB-4340-4991-A3EA-1D36E638089C}">
      <formula1>#REF!</formula1>
    </dataValidation>
  </dataValidations>
  <printOptions horizontalCentered="1"/>
  <pageMargins left="0.11811023622047245" right="0.23622047244094491" top="0.47244094488188981" bottom="0.74803149606299213" header="0.31496062992125984" footer="0.31496062992125984"/>
  <pageSetup paperSize="14" scale="87" orientation="landscape" r:id="rId1"/>
  <headerFooter>
    <oddFooter>&amp;LPROJECT PROCUREMENT MANAGEMENT PLAN 2025&amp;C
&amp;RPage &amp;P of &amp;N</oddFooter>
  </headerFooter>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71324-D64E-49F2-842D-E43BBDEA782A}">
  <sheetPr filterMode="1">
    <outlinePr summaryRight="0"/>
  </sheetPr>
  <dimension ref="A1:F928"/>
  <sheetViews>
    <sheetView workbookViewId="0">
      <pane ySplit="3" topLeftCell="A682" activePane="bottomLeft" state="frozen"/>
      <selection pane="bottomLeft" activeCell="A5" sqref="A5:A928"/>
    </sheetView>
  </sheetViews>
  <sheetFormatPr defaultColWidth="12.5703125" defaultRowHeight="15.75" customHeight="1"/>
  <cols>
    <col min="1" max="1" width="31.7109375" style="2216" customWidth="1"/>
    <col min="2" max="2" width="28.28515625" style="2216" customWidth="1"/>
    <col min="3" max="3" width="12.5703125" style="2226"/>
    <col min="4" max="4" width="56.7109375" style="2216" customWidth="1"/>
    <col min="5" max="5" width="14.85546875" style="2223" bestFit="1" customWidth="1"/>
    <col min="6" max="16384" width="12.5703125" style="2216"/>
  </cols>
  <sheetData>
    <row r="1" spans="1:6" ht="30" customHeight="1">
      <c r="A1" s="2270"/>
      <c r="B1" s="2270"/>
      <c r="C1" s="2270"/>
      <c r="D1" s="2270"/>
      <c r="E1" s="2270"/>
      <c r="F1" s="2269" t="s">
        <v>5123</v>
      </c>
    </row>
    <row r="2" spans="1:6" ht="7.5" customHeight="1"/>
    <row r="3" spans="1:6" ht="15.75" customHeight="1">
      <c r="A3" s="2236" t="s">
        <v>4346</v>
      </c>
      <c r="B3" s="2236" t="s">
        <v>4345</v>
      </c>
      <c r="C3" s="2237" t="s">
        <v>501</v>
      </c>
      <c r="D3" s="2236" t="s">
        <v>4344</v>
      </c>
      <c r="E3" s="2238" t="s">
        <v>4343</v>
      </c>
      <c r="F3" s="2235" t="s">
        <v>4347</v>
      </c>
    </row>
    <row r="4" spans="1:6" ht="15" hidden="1">
      <c r="A4" s="2220" t="s">
        <v>675</v>
      </c>
      <c r="B4" s="2215" t="s">
        <v>5163</v>
      </c>
      <c r="C4" s="2256" t="s">
        <v>501</v>
      </c>
      <c r="D4" s="2215" t="s">
        <v>5163</v>
      </c>
      <c r="E4" s="2256">
        <v>5250000</v>
      </c>
      <c r="F4" s="2220" t="s">
        <v>5169</v>
      </c>
    </row>
    <row r="5" spans="1:6" ht="15">
      <c r="A5" s="2217" t="s">
        <v>631</v>
      </c>
      <c r="B5" s="2217" t="s">
        <v>1232</v>
      </c>
      <c r="C5" s="2224" t="s">
        <v>1890</v>
      </c>
      <c r="D5" s="2217" t="s">
        <v>4275</v>
      </c>
      <c r="E5" s="2221">
        <v>110</v>
      </c>
      <c r="F5" s="2217" t="s">
        <v>4276</v>
      </c>
    </row>
    <row r="6" spans="1:6" ht="15" hidden="1">
      <c r="A6" s="2217" t="s">
        <v>4077</v>
      </c>
      <c r="B6" s="2217" t="s">
        <v>1506</v>
      </c>
      <c r="C6" s="2224" t="s">
        <v>44</v>
      </c>
      <c r="D6" s="2217" t="s">
        <v>4583</v>
      </c>
      <c r="E6" s="2221">
        <v>500</v>
      </c>
      <c r="F6" s="2217" t="s">
        <v>4237</v>
      </c>
    </row>
    <row r="7" spans="1:6" ht="15" hidden="1">
      <c r="A7" s="2217" t="s">
        <v>1194</v>
      </c>
      <c r="B7" s="2217" t="s">
        <v>1195</v>
      </c>
      <c r="C7" s="2224" t="s">
        <v>501</v>
      </c>
      <c r="D7" s="2217" t="s">
        <v>4674</v>
      </c>
      <c r="E7" s="2221">
        <v>53100</v>
      </c>
      <c r="F7" s="2217" t="s">
        <v>4168</v>
      </c>
    </row>
    <row r="8" spans="1:6" ht="15" hidden="1">
      <c r="A8" s="2217" t="s">
        <v>1194</v>
      </c>
      <c r="B8" s="2217" t="s">
        <v>1195</v>
      </c>
      <c r="C8" s="2224" t="s">
        <v>501</v>
      </c>
      <c r="D8" s="2217" t="s">
        <v>4675</v>
      </c>
      <c r="E8" s="2221">
        <v>62500</v>
      </c>
      <c r="F8" s="2217" t="s">
        <v>4168</v>
      </c>
    </row>
    <row r="9" spans="1:6" ht="15" hidden="1">
      <c r="A9" s="2217" t="s">
        <v>4349</v>
      </c>
      <c r="B9" s="2217" t="s">
        <v>1195</v>
      </c>
      <c r="C9" s="2224" t="s">
        <v>501</v>
      </c>
      <c r="D9" s="2217" t="s">
        <v>4673</v>
      </c>
      <c r="E9" s="2221">
        <v>45900</v>
      </c>
      <c r="F9" s="2217" t="s">
        <v>4168</v>
      </c>
    </row>
    <row r="10" spans="1:6" ht="15" hidden="1">
      <c r="A10" s="2217" t="s">
        <v>5173</v>
      </c>
      <c r="B10" s="2217" t="s">
        <v>4376</v>
      </c>
      <c r="C10" s="2224" t="s">
        <v>3588</v>
      </c>
      <c r="D10" s="2217" t="s">
        <v>4668</v>
      </c>
      <c r="E10" s="2221">
        <v>355</v>
      </c>
      <c r="F10" s="2217" t="s">
        <v>4176</v>
      </c>
    </row>
    <row r="11" spans="1:6" ht="15" hidden="1">
      <c r="A11" s="2217" t="s">
        <v>5171</v>
      </c>
      <c r="B11" s="2217" t="s">
        <v>4392</v>
      </c>
      <c r="C11" s="2224" t="s">
        <v>44</v>
      </c>
      <c r="D11" s="2217" t="s">
        <v>4392</v>
      </c>
      <c r="E11" s="2221">
        <v>1650</v>
      </c>
      <c r="F11" s="2217" t="s">
        <v>4080</v>
      </c>
    </row>
    <row r="12" spans="1:6" ht="15" hidden="1">
      <c r="A12" s="2217" t="s">
        <v>4413</v>
      </c>
      <c r="B12" s="2217" t="s">
        <v>4001</v>
      </c>
      <c r="C12" s="2224" t="s">
        <v>501</v>
      </c>
      <c r="D12" s="2217" t="s">
        <v>4001</v>
      </c>
      <c r="E12" s="2221">
        <v>4590</v>
      </c>
      <c r="F12" s="2217" t="s">
        <v>4002</v>
      </c>
    </row>
    <row r="13" spans="1:6" ht="15" hidden="1">
      <c r="A13" s="2220" t="s">
        <v>675</v>
      </c>
      <c r="B13" t="s">
        <v>5138</v>
      </c>
      <c r="C13" s="2256" t="s">
        <v>501</v>
      </c>
      <c r="D13" t="s">
        <v>5138</v>
      </c>
      <c r="E13" s="2256">
        <v>2000000</v>
      </c>
      <c r="F13" s="2220" t="s">
        <v>5169</v>
      </c>
    </row>
    <row r="14" spans="1:6" ht="15" hidden="1">
      <c r="A14" s="2217" t="s">
        <v>4413</v>
      </c>
      <c r="B14" s="2217" t="s">
        <v>3997</v>
      </c>
      <c r="C14" s="2224" t="s">
        <v>44</v>
      </c>
      <c r="D14" s="2217" t="s">
        <v>3997</v>
      </c>
      <c r="E14" s="2221">
        <v>110</v>
      </c>
      <c r="F14" s="2217" t="s">
        <v>3998</v>
      </c>
    </row>
    <row r="15" spans="1:6" ht="15" hidden="1">
      <c r="A15" s="2217" t="s">
        <v>5171</v>
      </c>
      <c r="B15" s="2217" t="s">
        <v>822</v>
      </c>
      <c r="C15" s="2224" t="s">
        <v>44</v>
      </c>
      <c r="D15" s="2217" t="s">
        <v>4711</v>
      </c>
      <c r="E15" s="2221">
        <v>174</v>
      </c>
      <c r="F15" s="2217" t="s">
        <v>4109</v>
      </c>
    </row>
    <row r="16" spans="1:6" ht="15">
      <c r="A16" s="2217" t="s">
        <v>631</v>
      </c>
      <c r="B16" s="2217" t="s">
        <v>1235</v>
      </c>
      <c r="C16" s="2224" t="s">
        <v>44</v>
      </c>
      <c r="D16" s="2217" t="s">
        <v>4437</v>
      </c>
      <c r="E16" s="2221">
        <v>160</v>
      </c>
      <c r="F16" s="2217" t="s">
        <v>4339</v>
      </c>
    </row>
    <row r="17" spans="1:6" ht="15">
      <c r="A17" s="2217" t="s">
        <v>631</v>
      </c>
      <c r="B17" s="2217" t="s">
        <v>1235</v>
      </c>
      <c r="C17" s="2224" t="s">
        <v>44</v>
      </c>
      <c r="D17" s="2217" t="s">
        <v>4438</v>
      </c>
      <c r="E17" s="2221">
        <v>180</v>
      </c>
      <c r="F17" s="2217" t="s">
        <v>4339</v>
      </c>
    </row>
    <row r="18" spans="1:6" ht="15">
      <c r="A18" s="2217" t="s">
        <v>631</v>
      </c>
      <c r="B18" s="2217" t="s">
        <v>1235</v>
      </c>
      <c r="C18" s="2224" t="s">
        <v>44</v>
      </c>
      <c r="D18" s="2217" t="s">
        <v>4435</v>
      </c>
      <c r="E18" s="2221">
        <v>216</v>
      </c>
      <c r="F18" s="2217" t="s">
        <v>4339</v>
      </c>
    </row>
    <row r="19" spans="1:6" ht="15">
      <c r="A19" s="2217" t="s">
        <v>631</v>
      </c>
      <c r="B19" s="2217" t="s">
        <v>1235</v>
      </c>
      <c r="C19" s="2224" t="s">
        <v>44</v>
      </c>
      <c r="D19" s="2217" t="s">
        <v>4436</v>
      </c>
      <c r="E19" s="2221">
        <v>175</v>
      </c>
      <c r="F19" s="2217" t="s">
        <v>4339</v>
      </c>
    </row>
    <row r="20" spans="1:6" ht="15" hidden="1">
      <c r="A20" s="2220" t="s">
        <v>675</v>
      </c>
      <c r="B20" t="s">
        <v>5139</v>
      </c>
      <c r="C20" s="2256" t="s">
        <v>501</v>
      </c>
      <c r="D20" t="s">
        <v>5139</v>
      </c>
      <c r="E20" s="2256">
        <v>500000</v>
      </c>
      <c r="F20" s="2220" t="s">
        <v>5169</v>
      </c>
    </row>
    <row r="21" spans="1:6" ht="15" hidden="1">
      <c r="A21" s="2217" t="s">
        <v>4413</v>
      </c>
      <c r="B21" s="2217" t="s">
        <v>2755</v>
      </c>
      <c r="C21" s="2224" t="s">
        <v>501</v>
      </c>
      <c r="D21" s="2217" t="s">
        <v>4809</v>
      </c>
      <c r="E21" s="2221">
        <v>7499</v>
      </c>
      <c r="F21" s="2217" t="s">
        <v>3964</v>
      </c>
    </row>
    <row r="22" spans="1:6" ht="15">
      <c r="A22" s="2217" t="s">
        <v>631</v>
      </c>
      <c r="B22" s="2217" t="s">
        <v>1238</v>
      </c>
      <c r="C22" s="2224" t="s">
        <v>627</v>
      </c>
      <c r="D22" s="2217" t="s">
        <v>4540</v>
      </c>
      <c r="E22" s="2221">
        <v>80</v>
      </c>
      <c r="F22" s="2217" t="s">
        <v>4277</v>
      </c>
    </row>
    <row r="23" spans="1:6" ht="15">
      <c r="A23" s="2217" t="s">
        <v>631</v>
      </c>
      <c r="B23" s="2217" t="s">
        <v>1238</v>
      </c>
      <c r="C23" s="2224" t="s">
        <v>627</v>
      </c>
      <c r="D23" s="2217" t="s">
        <v>4539</v>
      </c>
      <c r="E23" s="2221">
        <v>60</v>
      </c>
      <c r="F23" s="2217" t="s">
        <v>4277</v>
      </c>
    </row>
    <row r="24" spans="1:6" ht="15">
      <c r="A24" s="2217" t="s">
        <v>631</v>
      </c>
      <c r="B24" s="2217" t="s">
        <v>1238</v>
      </c>
      <c r="C24" s="2224" t="s">
        <v>627</v>
      </c>
      <c r="D24" s="2217" t="s">
        <v>4541</v>
      </c>
      <c r="E24" s="2221">
        <v>95</v>
      </c>
      <c r="F24" s="2217" t="s">
        <v>4277</v>
      </c>
    </row>
    <row r="25" spans="1:6" ht="15">
      <c r="A25" s="2217" t="s">
        <v>631</v>
      </c>
      <c r="B25" s="2217" t="s">
        <v>1238</v>
      </c>
      <c r="C25" s="2224" t="s">
        <v>627</v>
      </c>
      <c r="D25" s="2217" t="s">
        <v>4538</v>
      </c>
      <c r="E25" s="2221">
        <v>50</v>
      </c>
      <c r="F25" s="2217" t="s">
        <v>4277</v>
      </c>
    </row>
    <row r="26" spans="1:6" ht="15">
      <c r="A26" s="2217" t="s">
        <v>631</v>
      </c>
      <c r="B26" s="2217" t="s">
        <v>1242</v>
      </c>
      <c r="C26" s="2224" t="s">
        <v>1890</v>
      </c>
      <c r="D26" s="2217" t="s">
        <v>2997</v>
      </c>
      <c r="E26" s="2221">
        <v>200</v>
      </c>
      <c r="F26" s="2217" t="s">
        <v>4338</v>
      </c>
    </row>
    <row r="27" spans="1:6" ht="15">
      <c r="A27" s="2217" t="s">
        <v>631</v>
      </c>
      <c r="B27" s="2217" t="s">
        <v>1242</v>
      </c>
      <c r="C27" s="2224" t="s">
        <v>1890</v>
      </c>
      <c r="D27" s="2217" t="s">
        <v>2998</v>
      </c>
      <c r="E27" s="2221">
        <v>200</v>
      </c>
      <c r="F27" s="2217" t="s">
        <v>4338</v>
      </c>
    </row>
    <row r="28" spans="1:6" ht="15">
      <c r="A28" s="2217" t="s">
        <v>631</v>
      </c>
      <c r="B28" s="2217" t="s">
        <v>1242</v>
      </c>
      <c r="C28" s="2224" t="s">
        <v>1890</v>
      </c>
      <c r="D28" s="2217" t="s">
        <v>2999</v>
      </c>
      <c r="E28" s="2221">
        <v>200</v>
      </c>
      <c r="F28" s="2217" t="s">
        <v>4338</v>
      </c>
    </row>
    <row r="29" spans="1:6" ht="15">
      <c r="A29" s="2217" t="s">
        <v>631</v>
      </c>
      <c r="B29" s="2217" t="s">
        <v>1242</v>
      </c>
      <c r="C29" s="2224" t="s">
        <v>1890</v>
      </c>
      <c r="D29" s="2217" t="s">
        <v>4439</v>
      </c>
      <c r="E29" s="2221">
        <v>600</v>
      </c>
      <c r="F29" s="2217" t="s">
        <v>4338</v>
      </c>
    </row>
    <row r="30" spans="1:6" ht="15">
      <c r="A30" s="2217" t="s">
        <v>631</v>
      </c>
      <c r="B30" s="2217" t="s">
        <v>1242</v>
      </c>
      <c r="C30" s="2224" t="s">
        <v>1890</v>
      </c>
      <c r="D30" s="2217" t="s">
        <v>4440</v>
      </c>
      <c r="E30" s="2221">
        <v>600</v>
      </c>
      <c r="F30" s="2217" t="s">
        <v>4338</v>
      </c>
    </row>
    <row r="31" spans="1:6" ht="15">
      <c r="A31" s="2217" t="s">
        <v>631</v>
      </c>
      <c r="B31" s="2217" t="s">
        <v>1242</v>
      </c>
      <c r="C31" s="2224" t="s">
        <v>1890</v>
      </c>
      <c r="D31" s="2217" t="s">
        <v>4441</v>
      </c>
      <c r="E31" s="2221">
        <v>600</v>
      </c>
      <c r="F31" s="2217" t="s">
        <v>4338</v>
      </c>
    </row>
    <row r="32" spans="1:6" ht="15" hidden="1">
      <c r="A32" s="2217" t="s">
        <v>5171</v>
      </c>
      <c r="B32" s="2217" t="s">
        <v>1508</v>
      </c>
      <c r="C32" s="2224" t="s">
        <v>44</v>
      </c>
      <c r="D32" s="2217" t="s">
        <v>4713</v>
      </c>
      <c r="E32" s="2221">
        <v>250</v>
      </c>
      <c r="F32" s="2217" t="s">
        <v>4105</v>
      </c>
    </row>
    <row r="33" spans="1:6" ht="15" hidden="1">
      <c r="A33" s="2217" t="s">
        <v>4077</v>
      </c>
      <c r="B33" s="2217" t="s">
        <v>4228</v>
      </c>
      <c r="C33" s="2224" t="s">
        <v>44</v>
      </c>
      <c r="D33" s="2217" t="s">
        <v>4600</v>
      </c>
      <c r="E33" s="2221">
        <v>85</v>
      </c>
      <c r="F33" s="2217" t="s">
        <v>4229</v>
      </c>
    </row>
    <row r="34" spans="1:6" ht="15" hidden="1">
      <c r="A34" s="2217" t="s">
        <v>4077</v>
      </c>
      <c r="B34" s="2217" t="s">
        <v>4228</v>
      </c>
      <c r="C34" s="2224" t="s">
        <v>44</v>
      </c>
      <c r="D34" s="2217" t="s">
        <v>4599</v>
      </c>
      <c r="E34" s="2221">
        <v>60</v>
      </c>
      <c r="F34" s="2217" t="s">
        <v>4229</v>
      </c>
    </row>
    <row r="35" spans="1:6" ht="15" hidden="1">
      <c r="A35" s="2217" t="s">
        <v>4077</v>
      </c>
      <c r="B35" s="2217" t="s">
        <v>4228</v>
      </c>
      <c r="C35" s="2224" t="s">
        <v>44</v>
      </c>
      <c r="D35" s="2217" t="s">
        <v>4601</v>
      </c>
      <c r="E35" s="2221">
        <v>80</v>
      </c>
      <c r="F35" s="2217" t="s">
        <v>4229</v>
      </c>
    </row>
    <row r="36" spans="1:6" ht="15">
      <c r="A36" s="2217" t="s">
        <v>631</v>
      </c>
      <c r="B36" s="2217" t="s">
        <v>1510</v>
      </c>
      <c r="C36" s="2224" t="s">
        <v>627</v>
      </c>
      <c r="D36" s="2217" t="s">
        <v>4443</v>
      </c>
      <c r="E36" s="2221">
        <v>850</v>
      </c>
      <c r="F36" s="2217" t="s">
        <v>4335</v>
      </c>
    </row>
    <row r="37" spans="1:6" ht="15">
      <c r="A37" s="2217" t="s">
        <v>631</v>
      </c>
      <c r="B37" s="2217" t="s">
        <v>1510</v>
      </c>
      <c r="C37" s="2224" t="s">
        <v>627</v>
      </c>
      <c r="D37" s="2217" t="s">
        <v>4444</v>
      </c>
      <c r="E37" s="2221">
        <v>980</v>
      </c>
      <c r="F37" s="2217" t="s">
        <v>4335</v>
      </c>
    </row>
    <row r="38" spans="1:6" ht="15">
      <c r="A38" s="2217" t="s">
        <v>631</v>
      </c>
      <c r="B38" s="2217" t="s">
        <v>1510</v>
      </c>
      <c r="C38" s="2224" t="s">
        <v>910</v>
      </c>
      <c r="D38" s="2217" t="s">
        <v>4445</v>
      </c>
      <c r="E38" s="2221">
        <v>380</v>
      </c>
      <c r="F38" s="2217" t="s">
        <v>4335</v>
      </c>
    </row>
    <row r="39" spans="1:6" ht="15">
      <c r="A39" s="2217" t="s">
        <v>631</v>
      </c>
      <c r="B39" s="2217" t="s">
        <v>1510</v>
      </c>
      <c r="C39" s="2224" t="s">
        <v>501</v>
      </c>
      <c r="D39" s="2217" t="s">
        <v>4446</v>
      </c>
      <c r="E39" s="2221">
        <v>2000</v>
      </c>
      <c r="F39" s="2217" t="s">
        <v>4335</v>
      </c>
    </row>
    <row r="40" spans="1:6" ht="15" hidden="1">
      <c r="A40" s="2217" t="s">
        <v>5171</v>
      </c>
      <c r="B40" s="2217" t="s">
        <v>4408</v>
      </c>
      <c r="C40" s="2224" t="s">
        <v>501</v>
      </c>
      <c r="D40" s="2217" t="s">
        <v>4408</v>
      </c>
      <c r="E40" s="2221">
        <v>3800</v>
      </c>
      <c r="F40" s="2217" t="s">
        <v>4012</v>
      </c>
    </row>
    <row r="41" spans="1:6" ht="15" hidden="1">
      <c r="A41" s="2217" t="s">
        <v>5171</v>
      </c>
      <c r="B41" s="2217" t="s">
        <v>4132</v>
      </c>
      <c r="C41" s="2224" t="s">
        <v>44</v>
      </c>
      <c r="D41" s="2217" t="s">
        <v>4702</v>
      </c>
      <c r="E41" s="2221">
        <v>285</v>
      </c>
      <c r="F41" s="2217" t="s">
        <v>4133</v>
      </c>
    </row>
    <row r="42" spans="1:6" ht="15" hidden="1">
      <c r="A42" s="2217" t="s">
        <v>5173</v>
      </c>
      <c r="B42" s="2217" t="s">
        <v>4187</v>
      </c>
      <c r="C42" s="2224" t="s">
        <v>501</v>
      </c>
      <c r="D42" s="2217" t="s">
        <v>4662</v>
      </c>
      <c r="E42" s="2221">
        <v>4500</v>
      </c>
      <c r="F42" s="2217" t="s">
        <v>4188</v>
      </c>
    </row>
    <row r="43" spans="1:6" ht="15" hidden="1">
      <c r="A43" s="2217" t="s">
        <v>5171</v>
      </c>
      <c r="B43" s="2217" t="s">
        <v>4028</v>
      </c>
      <c r="C43" s="2224" t="s">
        <v>44</v>
      </c>
      <c r="D43" s="2217" t="s">
        <v>4766</v>
      </c>
      <c r="E43" s="2221">
        <v>395</v>
      </c>
      <c r="F43" s="2217" t="s">
        <v>4029</v>
      </c>
    </row>
    <row r="44" spans="1:6" ht="15" hidden="1">
      <c r="A44" s="2217" t="s">
        <v>5171</v>
      </c>
      <c r="B44" s="2217" t="s">
        <v>4028</v>
      </c>
      <c r="C44" s="2224" t="s">
        <v>44</v>
      </c>
      <c r="D44" s="2217" t="s">
        <v>4765</v>
      </c>
      <c r="E44" s="2221">
        <v>335</v>
      </c>
      <c r="F44" s="2217" t="s">
        <v>4029</v>
      </c>
    </row>
    <row r="45" spans="1:6" ht="15">
      <c r="A45" s="2217" t="s">
        <v>631</v>
      </c>
      <c r="B45" s="2217" t="s">
        <v>4350</v>
      </c>
      <c r="C45" s="2224" t="s">
        <v>627</v>
      </c>
      <c r="D45" s="2217" t="s">
        <v>4452</v>
      </c>
      <c r="E45" s="2221">
        <v>150</v>
      </c>
      <c r="F45" s="2217" t="s">
        <v>4332</v>
      </c>
    </row>
    <row r="46" spans="1:6" ht="15">
      <c r="A46" s="2217" t="s">
        <v>631</v>
      </c>
      <c r="B46" s="2217" t="s">
        <v>4350</v>
      </c>
      <c r="C46" s="2224" t="s">
        <v>627</v>
      </c>
      <c r="D46" s="2217" t="s">
        <v>4453</v>
      </c>
      <c r="E46" s="2221">
        <v>120</v>
      </c>
      <c r="F46" s="2217" t="s">
        <v>4332</v>
      </c>
    </row>
    <row r="47" spans="1:6" ht="15">
      <c r="A47" s="2217" t="s">
        <v>631</v>
      </c>
      <c r="B47" s="2217" t="s">
        <v>4350</v>
      </c>
      <c r="C47" s="2224" t="s">
        <v>627</v>
      </c>
      <c r="D47" s="2217" t="s">
        <v>4454</v>
      </c>
      <c r="E47" s="2221">
        <v>90</v>
      </c>
      <c r="F47" s="2217" t="s">
        <v>4332</v>
      </c>
    </row>
    <row r="48" spans="1:6" ht="15" hidden="1">
      <c r="A48" s="2217" t="s">
        <v>4349</v>
      </c>
      <c r="B48" s="2217" t="s">
        <v>4165</v>
      </c>
      <c r="C48" s="2224" t="s">
        <v>501</v>
      </c>
      <c r="D48" s="2217" t="s">
        <v>4165</v>
      </c>
      <c r="E48" s="2221">
        <v>10500</v>
      </c>
      <c r="F48" s="2217" t="s">
        <v>4166</v>
      </c>
    </row>
    <row r="49" spans="1:6" ht="15" hidden="1">
      <c r="A49" s="2217" t="s">
        <v>5171</v>
      </c>
      <c r="B49" s="2217" t="s">
        <v>4049</v>
      </c>
      <c r="C49" s="2224" t="s">
        <v>627</v>
      </c>
      <c r="D49" s="2217" t="s">
        <v>4049</v>
      </c>
      <c r="E49" s="2221">
        <v>305</v>
      </c>
      <c r="F49" s="2217" t="s">
        <v>4050</v>
      </c>
    </row>
    <row r="50" spans="1:6" ht="15" hidden="1">
      <c r="A50" s="2217" t="s">
        <v>5171</v>
      </c>
      <c r="B50" s="2217" t="s">
        <v>4049</v>
      </c>
      <c r="C50" s="2224" t="s">
        <v>627</v>
      </c>
      <c r="D50" s="2217" t="s">
        <v>4757</v>
      </c>
      <c r="E50" s="2221">
        <v>305</v>
      </c>
      <c r="F50" s="2217" t="s">
        <v>4050</v>
      </c>
    </row>
    <row r="51" spans="1:6" ht="15" hidden="1">
      <c r="A51" s="2217" t="s">
        <v>4077</v>
      </c>
      <c r="B51" s="2217" t="s">
        <v>1517</v>
      </c>
      <c r="C51" s="2224" t="s">
        <v>1792</v>
      </c>
      <c r="D51" s="2217" t="s">
        <v>4584</v>
      </c>
      <c r="E51" s="2221">
        <v>180</v>
      </c>
      <c r="F51" s="2217" t="s">
        <v>4236</v>
      </c>
    </row>
    <row r="52" spans="1:6" ht="15" hidden="1">
      <c r="A52" s="2217" t="s">
        <v>4077</v>
      </c>
      <c r="B52" s="2217" t="s">
        <v>1517</v>
      </c>
      <c r="C52" s="2224" t="s">
        <v>1792</v>
      </c>
      <c r="D52" s="2217" t="s">
        <v>4585</v>
      </c>
      <c r="E52" s="2221">
        <v>90</v>
      </c>
      <c r="F52" s="2217" t="s">
        <v>4236</v>
      </c>
    </row>
    <row r="53" spans="1:6" ht="15" hidden="1">
      <c r="A53" s="2217" t="s">
        <v>4077</v>
      </c>
      <c r="B53" s="2217" t="s">
        <v>1517</v>
      </c>
      <c r="C53" s="2224" t="s">
        <v>1792</v>
      </c>
      <c r="D53" s="2217" t="s">
        <v>4587</v>
      </c>
      <c r="E53" s="2221">
        <v>90</v>
      </c>
      <c r="F53" s="2217" t="s">
        <v>4236</v>
      </c>
    </row>
    <row r="54" spans="1:6" ht="15" hidden="1">
      <c r="A54" s="2217" t="s">
        <v>4077</v>
      </c>
      <c r="B54" s="2217" t="s">
        <v>1517</v>
      </c>
      <c r="C54" s="2224" t="s">
        <v>3588</v>
      </c>
      <c r="D54" s="2217" t="s">
        <v>4588</v>
      </c>
      <c r="E54" s="2221">
        <v>245</v>
      </c>
      <c r="F54" s="2217" t="s">
        <v>4236</v>
      </c>
    </row>
    <row r="55" spans="1:6" ht="15" hidden="1">
      <c r="A55" s="2217" t="s">
        <v>4077</v>
      </c>
      <c r="B55" s="2217" t="s">
        <v>1517</v>
      </c>
      <c r="C55" s="2224" t="s">
        <v>3588</v>
      </c>
      <c r="D55" s="2217" t="s">
        <v>4586</v>
      </c>
      <c r="E55" s="2221">
        <v>195</v>
      </c>
      <c r="F55" s="2217" t="s">
        <v>4236</v>
      </c>
    </row>
    <row r="56" spans="1:6" ht="15" hidden="1">
      <c r="A56" s="2217" t="s">
        <v>5172</v>
      </c>
      <c r="B56" s="2217" t="s">
        <v>4072</v>
      </c>
      <c r="C56" s="2224" t="s">
        <v>44</v>
      </c>
      <c r="D56" s="2217" t="s">
        <v>4072</v>
      </c>
      <c r="E56" s="2221">
        <v>3500</v>
      </c>
      <c r="F56" s="2217" t="s">
        <v>4073</v>
      </c>
    </row>
    <row r="57" spans="1:6" ht="15">
      <c r="A57" s="2217" t="s">
        <v>631</v>
      </c>
      <c r="B57" s="2217" t="s">
        <v>1253</v>
      </c>
      <c r="C57" s="2224" t="s">
        <v>627</v>
      </c>
      <c r="D57" s="2217" t="s">
        <v>4455</v>
      </c>
      <c r="E57" s="2221">
        <v>520</v>
      </c>
      <c r="F57" s="2217" t="s">
        <v>4330</v>
      </c>
    </row>
    <row r="58" spans="1:6" ht="15">
      <c r="A58" s="2217" t="s">
        <v>631</v>
      </c>
      <c r="B58" s="2217" t="s">
        <v>1253</v>
      </c>
      <c r="C58" s="2224" t="s">
        <v>1252</v>
      </c>
      <c r="D58" s="2217" t="s">
        <v>4331</v>
      </c>
      <c r="E58" s="2221">
        <v>550</v>
      </c>
      <c r="F58" s="2217" t="s">
        <v>4330</v>
      </c>
    </row>
    <row r="59" spans="1:6" ht="15">
      <c r="A59" s="2217" t="s">
        <v>631</v>
      </c>
      <c r="B59" s="2217" t="s">
        <v>1253</v>
      </c>
      <c r="C59" s="2224" t="s">
        <v>1252</v>
      </c>
      <c r="D59" s="2217" t="s">
        <v>4456</v>
      </c>
      <c r="E59" s="2221">
        <v>285</v>
      </c>
      <c r="F59" s="2217" t="s">
        <v>4330</v>
      </c>
    </row>
    <row r="60" spans="1:6" ht="15">
      <c r="A60" s="2217" t="s">
        <v>631</v>
      </c>
      <c r="B60" s="2217" t="s">
        <v>1253</v>
      </c>
      <c r="C60" s="2224" t="s">
        <v>1252</v>
      </c>
      <c r="D60" s="2217" t="s">
        <v>4457</v>
      </c>
      <c r="E60" s="2221">
        <v>350</v>
      </c>
      <c r="F60" s="2217" t="s">
        <v>4330</v>
      </c>
    </row>
    <row r="61" spans="1:6" ht="15" hidden="1">
      <c r="A61" s="2217" t="s">
        <v>5171</v>
      </c>
      <c r="B61" s="2217" t="s">
        <v>4401</v>
      </c>
      <c r="C61" s="2224" t="s">
        <v>44</v>
      </c>
      <c r="D61" s="2217" t="s">
        <v>4401</v>
      </c>
      <c r="E61" s="2221">
        <v>250</v>
      </c>
      <c r="F61" s="2217" t="s">
        <v>4036</v>
      </c>
    </row>
    <row r="62" spans="1:6" ht="15">
      <c r="A62" s="2217" t="s">
        <v>631</v>
      </c>
      <c r="B62" s="2217" t="s">
        <v>4351</v>
      </c>
      <c r="C62" s="2224" t="s">
        <v>1252</v>
      </c>
      <c r="D62" s="2217" t="s">
        <v>4458</v>
      </c>
      <c r="E62" s="2221">
        <v>280</v>
      </c>
      <c r="F62" s="2217" t="s">
        <v>4329</v>
      </c>
    </row>
    <row r="63" spans="1:6" ht="15" hidden="1">
      <c r="A63" s="2217" t="s">
        <v>4348</v>
      </c>
      <c r="B63" s="2217" t="s">
        <v>1523</v>
      </c>
      <c r="C63" s="2224" t="s">
        <v>44</v>
      </c>
      <c r="D63" s="2217" t="s">
        <v>3805</v>
      </c>
      <c r="E63" s="2221">
        <v>300</v>
      </c>
      <c r="F63" s="2217" t="s">
        <v>4241</v>
      </c>
    </row>
    <row r="64" spans="1:6" ht="15" hidden="1">
      <c r="A64" s="2217" t="s">
        <v>4348</v>
      </c>
      <c r="B64" s="2217" t="s">
        <v>1523</v>
      </c>
      <c r="C64" s="2224" t="s">
        <v>44</v>
      </c>
      <c r="D64" s="2217" t="s">
        <v>4580</v>
      </c>
      <c r="E64" s="2221">
        <v>50</v>
      </c>
      <c r="F64" s="2217" t="s">
        <v>4241</v>
      </c>
    </row>
    <row r="65" spans="1:6" ht="15">
      <c r="A65" s="2217" t="s">
        <v>631</v>
      </c>
      <c r="B65" s="2217" t="s">
        <v>4352</v>
      </c>
      <c r="C65" s="2224" t="s">
        <v>627</v>
      </c>
      <c r="D65" s="2217" t="s">
        <v>4462</v>
      </c>
      <c r="E65" s="2221">
        <v>200</v>
      </c>
      <c r="F65" s="2217" t="s">
        <v>4328</v>
      </c>
    </row>
    <row r="66" spans="1:6" ht="15">
      <c r="A66" s="2217" t="s">
        <v>631</v>
      </c>
      <c r="B66" s="2217" t="s">
        <v>4352</v>
      </c>
      <c r="C66" s="2224" t="s">
        <v>44</v>
      </c>
      <c r="D66" s="2217" t="s">
        <v>4460</v>
      </c>
      <c r="E66" s="2221">
        <v>8</v>
      </c>
      <c r="F66" s="2217" t="s">
        <v>4328</v>
      </c>
    </row>
    <row r="67" spans="1:6" ht="15">
      <c r="A67" s="2217" t="s">
        <v>631</v>
      </c>
      <c r="B67" s="2217" t="s">
        <v>4352</v>
      </c>
      <c r="C67" s="2224" t="s">
        <v>44</v>
      </c>
      <c r="D67" s="2217" t="s">
        <v>4459</v>
      </c>
      <c r="E67" s="2221">
        <v>10</v>
      </c>
      <c r="F67" s="2217" t="s">
        <v>4328</v>
      </c>
    </row>
    <row r="68" spans="1:6" ht="15">
      <c r="A68" s="2217" t="s">
        <v>631</v>
      </c>
      <c r="B68" s="2217" t="s">
        <v>4352</v>
      </c>
      <c r="C68" s="2224" t="s">
        <v>44</v>
      </c>
      <c r="D68" s="2217" t="s">
        <v>4461</v>
      </c>
      <c r="E68" s="2221">
        <v>9</v>
      </c>
      <c r="F68" s="2217" t="s">
        <v>4328</v>
      </c>
    </row>
    <row r="69" spans="1:6" ht="15" hidden="1">
      <c r="A69" s="2220" t="s">
        <v>675</v>
      </c>
      <c r="B69" t="s">
        <v>5140</v>
      </c>
      <c r="C69" s="2256" t="s">
        <v>501</v>
      </c>
      <c r="D69" t="s">
        <v>5140</v>
      </c>
      <c r="E69" s="2256">
        <v>100000</v>
      </c>
      <c r="F69" s="2220" t="s">
        <v>5169</v>
      </c>
    </row>
    <row r="70" spans="1:6" ht="15" hidden="1">
      <c r="A70" s="2217" t="s">
        <v>4349</v>
      </c>
      <c r="B70" s="2217" t="s">
        <v>512</v>
      </c>
      <c r="C70" s="2224" t="s">
        <v>501</v>
      </c>
      <c r="D70" s="2217" t="s">
        <v>4380</v>
      </c>
      <c r="E70" s="2221">
        <v>10000</v>
      </c>
      <c r="F70" s="2217" t="s">
        <v>4150</v>
      </c>
    </row>
    <row r="71" spans="1:6" ht="15" hidden="1">
      <c r="A71" s="2217" t="s">
        <v>4413</v>
      </c>
      <c r="B71" s="2217" t="s">
        <v>3980</v>
      </c>
      <c r="C71" s="2224" t="s">
        <v>880</v>
      </c>
      <c r="D71" s="2217" t="s">
        <v>4805</v>
      </c>
      <c r="E71" s="2221">
        <v>6500</v>
      </c>
      <c r="F71" s="2217" t="s">
        <v>3981</v>
      </c>
    </row>
    <row r="72" spans="1:6" ht="15" hidden="1">
      <c r="A72" s="2217" t="s">
        <v>4349</v>
      </c>
      <c r="B72" s="2217" t="s">
        <v>1201</v>
      </c>
      <c r="C72" s="2224" t="s">
        <v>44</v>
      </c>
      <c r="D72" s="2217" t="s">
        <v>4692</v>
      </c>
      <c r="E72" s="2221">
        <v>1500</v>
      </c>
      <c r="F72" s="2217" t="s">
        <v>4140</v>
      </c>
    </row>
    <row r="73" spans="1:6" ht="15" hidden="1">
      <c r="A73" s="2217" t="s">
        <v>4349</v>
      </c>
      <c r="B73" s="2217" t="s">
        <v>1201</v>
      </c>
      <c r="C73" s="2224" t="s">
        <v>501</v>
      </c>
      <c r="D73" s="2217" t="s">
        <v>4691</v>
      </c>
      <c r="E73" s="2221">
        <v>600</v>
      </c>
      <c r="F73" s="2217" t="s">
        <v>4140</v>
      </c>
    </row>
    <row r="74" spans="1:6" ht="15">
      <c r="A74" s="2217" t="s">
        <v>631</v>
      </c>
      <c r="B74" s="2217" t="s">
        <v>1201</v>
      </c>
      <c r="C74" s="2224" t="s">
        <v>44</v>
      </c>
      <c r="D74" s="2217" t="s">
        <v>4429</v>
      </c>
      <c r="E74" s="2221">
        <v>600</v>
      </c>
      <c r="F74" s="2217" t="s">
        <v>4140</v>
      </c>
    </row>
    <row r="75" spans="1:6" ht="15">
      <c r="A75" s="2217" t="s">
        <v>631</v>
      </c>
      <c r="B75" s="2217" t="s">
        <v>1201</v>
      </c>
      <c r="C75" s="2224" t="s">
        <v>44</v>
      </c>
      <c r="D75" s="2217" t="s">
        <v>4430</v>
      </c>
      <c r="E75" s="2221">
        <v>1500</v>
      </c>
      <c r="F75" s="2217" t="s">
        <v>4140</v>
      </c>
    </row>
    <row r="76" spans="1:6" ht="15" hidden="1">
      <c r="A76" s="2217" t="s">
        <v>4413</v>
      </c>
      <c r="B76" s="2217" t="s">
        <v>536</v>
      </c>
      <c r="C76" s="2224" t="s">
        <v>501</v>
      </c>
      <c r="D76" s="2217" t="s">
        <v>4806</v>
      </c>
      <c r="E76" s="2221">
        <v>7000</v>
      </c>
      <c r="F76" s="2217" t="s">
        <v>3979</v>
      </c>
    </row>
    <row r="77" spans="1:6" ht="15" hidden="1">
      <c r="A77" s="2217" t="s">
        <v>4413</v>
      </c>
      <c r="B77" s="2217" t="s">
        <v>536</v>
      </c>
      <c r="C77" s="2224" t="s">
        <v>501</v>
      </c>
      <c r="D77" s="2217" t="s">
        <v>4807</v>
      </c>
      <c r="E77" s="2221">
        <v>38000</v>
      </c>
      <c r="F77" s="2217" t="s">
        <v>3978</v>
      </c>
    </row>
    <row r="78" spans="1:6" ht="15">
      <c r="A78" s="2217" t="s">
        <v>631</v>
      </c>
      <c r="B78" s="2217" t="s">
        <v>1260</v>
      </c>
      <c r="C78" s="2224" t="s">
        <v>1252</v>
      </c>
      <c r="D78" s="2217" t="s">
        <v>4463</v>
      </c>
      <c r="E78" s="2221">
        <v>600</v>
      </c>
      <c r="F78" s="2217" t="s">
        <v>4327</v>
      </c>
    </row>
    <row r="79" spans="1:6" ht="15" hidden="1">
      <c r="A79" s="2220" t="s">
        <v>675</v>
      </c>
      <c r="B79" t="s">
        <v>676</v>
      </c>
      <c r="C79" s="2256" t="s">
        <v>501</v>
      </c>
      <c r="D79" t="s">
        <v>676</v>
      </c>
      <c r="E79" s="2256">
        <v>380000</v>
      </c>
      <c r="F79" s="2220" t="s">
        <v>5169</v>
      </c>
    </row>
    <row r="80" spans="1:6" ht="15">
      <c r="A80" s="2218" t="s">
        <v>631</v>
      </c>
      <c r="B80" s="2218" t="s">
        <v>1262</v>
      </c>
      <c r="C80" s="2224" t="s">
        <v>44</v>
      </c>
      <c r="D80" s="2218" t="s">
        <v>4545</v>
      </c>
      <c r="E80" s="2222">
        <v>15</v>
      </c>
      <c r="F80" s="2218" t="s">
        <v>4272</v>
      </c>
    </row>
    <row r="81" spans="1:6" ht="15">
      <c r="A81" s="2218" t="s">
        <v>631</v>
      </c>
      <c r="B81" s="2218" t="s">
        <v>1262</v>
      </c>
      <c r="C81" s="2224" t="s">
        <v>44</v>
      </c>
      <c r="D81" s="2218" t="s">
        <v>1263</v>
      </c>
      <c r="E81" s="2222">
        <v>15</v>
      </c>
      <c r="F81" s="2218" t="s">
        <v>4272</v>
      </c>
    </row>
    <row r="82" spans="1:6" ht="15">
      <c r="A82" s="2218" t="s">
        <v>631</v>
      </c>
      <c r="B82" s="2218" t="s">
        <v>1262</v>
      </c>
      <c r="C82" s="2224" t="s">
        <v>44</v>
      </c>
      <c r="D82" s="2218" t="s">
        <v>1264</v>
      </c>
      <c r="E82" s="2222">
        <v>15</v>
      </c>
      <c r="F82" s="2218" t="s">
        <v>4272</v>
      </c>
    </row>
    <row r="83" spans="1:6" ht="15">
      <c r="A83" s="2218" t="s">
        <v>631</v>
      </c>
      <c r="B83" s="2218" t="s">
        <v>1262</v>
      </c>
      <c r="C83" s="2224" t="s">
        <v>44</v>
      </c>
      <c r="D83" s="2218" t="s">
        <v>4544</v>
      </c>
      <c r="E83" s="2222">
        <v>15</v>
      </c>
      <c r="F83" s="2218" t="s">
        <v>4272</v>
      </c>
    </row>
    <row r="84" spans="1:6" ht="15">
      <c r="A84" s="2218" t="s">
        <v>631</v>
      </c>
      <c r="B84" s="2218" t="s">
        <v>1262</v>
      </c>
      <c r="C84" s="2224" t="s">
        <v>44</v>
      </c>
      <c r="D84" s="2218" t="s">
        <v>1265</v>
      </c>
      <c r="E84" s="2222">
        <v>15</v>
      </c>
      <c r="F84" s="2218" t="s">
        <v>4272</v>
      </c>
    </row>
    <row r="85" spans="1:6" ht="15">
      <c r="A85" s="2218" t="s">
        <v>631</v>
      </c>
      <c r="B85" s="2218" t="s">
        <v>1262</v>
      </c>
      <c r="C85" s="2224" t="s">
        <v>44</v>
      </c>
      <c r="D85" s="2218" t="s">
        <v>1266</v>
      </c>
      <c r="E85" s="2222">
        <v>15</v>
      </c>
      <c r="F85" s="2218" t="s">
        <v>4272</v>
      </c>
    </row>
    <row r="86" spans="1:6" ht="15">
      <c r="A86" s="2218" t="s">
        <v>631</v>
      </c>
      <c r="B86" s="2218" t="s">
        <v>1262</v>
      </c>
      <c r="C86" s="2224" t="s">
        <v>44</v>
      </c>
      <c r="D86" s="2218" t="s">
        <v>4543</v>
      </c>
      <c r="E86" s="2222">
        <v>15</v>
      </c>
      <c r="F86" s="2218" t="s">
        <v>4272</v>
      </c>
    </row>
    <row r="87" spans="1:6" ht="15" hidden="1">
      <c r="A87" s="2220" t="s">
        <v>675</v>
      </c>
      <c r="B87" t="s">
        <v>5141</v>
      </c>
      <c r="C87" s="2256" t="s">
        <v>501</v>
      </c>
      <c r="D87" t="s">
        <v>5141</v>
      </c>
      <c r="E87" s="2256">
        <v>275000</v>
      </c>
      <c r="F87" s="2220" t="s">
        <v>5169</v>
      </c>
    </row>
    <row r="88" spans="1:6" ht="15" hidden="1">
      <c r="A88" s="2220" t="s">
        <v>675</v>
      </c>
      <c r="B88" t="s">
        <v>5142</v>
      </c>
      <c r="C88" s="2256" t="s">
        <v>501</v>
      </c>
      <c r="D88" t="s">
        <v>5142</v>
      </c>
      <c r="E88" s="2256">
        <v>1600000</v>
      </c>
      <c r="F88" s="2220" t="s">
        <v>5169</v>
      </c>
    </row>
    <row r="89" spans="1:6" ht="15" hidden="1">
      <c r="A89" s="2217" t="s">
        <v>5171</v>
      </c>
      <c r="B89" s="2217" t="s">
        <v>4390</v>
      </c>
      <c r="C89" s="2224" t="s">
        <v>501</v>
      </c>
      <c r="D89" s="2217" t="s">
        <v>4390</v>
      </c>
      <c r="E89" s="2221">
        <v>25500</v>
      </c>
      <c r="F89" s="2217" t="s">
        <v>4088</v>
      </c>
    </row>
    <row r="90" spans="1:6" ht="15" hidden="1">
      <c r="A90" s="2217" t="s">
        <v>4413</v>
      </c>
      <c r="B90" s="2217" t="s">
        <v>4419</v>
      </c>
      <c r="C90" s="2224" t="s">
        <v>44</v>
      </c>
      <c r="D90" s="2217" t="s">
        <v>4419</v>
      </c>
      <c r="E90" s="2221">
        <v>2500</v>
      </c>
      <c r="F90" s="2217" t="s">
        <v>3975</v>
      </c>
    </row>
    <row r="91" spans="1:6" ht="15" hidden="1">
      <c r="A91" s="2217" t="s">
        <v>4349</v>
      </c>
      <c r="B91" s="2217" t="s">
        <v>4387</v>
      </c>
      <c r="C91" s="2224" t="s">
        <v>501</v>
      </c>
      <c r="D91" s="2217" t="s">
        <v>4094</v>
      </c>
      <c r="E91" s="2221">
        <v>3500</v>
      </c>
      <c r="F91" s="2217" t="s">
        <v>4095</v>
      </c>
    </row>
    <row r="92" spans="1:6" ht="15" hidden="1">
      <c r="A92" s="2217" t="s">
        <v>4349</v>
      </c>
      <c r="B92" s="2217" t="s">
        <v>4387</v>
      </c>
      <c r="C92" s="2224" t="s">
        <v>501</v>
      </c>
      <c r="D92" s="2217" t="s">
        <v>4387</v>
      </c>
      <c r="E92" s="2221">
        <v>5000</v>
      </c>
      <c r="F92" s="2217" t="s">
        <v>4095</v>
      </c>
    </row>
    <row r="93" spans="1:6" ht="15" hidden="1">
      <c r="A93" s="2220" t="s">
        <v>675</v>
      </c>
      <c r="B93" t="s">
        <v>5143</v>
      </c>
      <c r="C93" s="2256" t="s">
        <v>501</v>
      </c>
      <c r="D93" t="s">
        <v>5143</v>
      </c>
      <c r="E93" s="2256">
        <v>700000</v>
      </c>
      <c r="F93" s="2220" t="s">
        <v>5169</v>
      </c>
    </row>
    <row r="94" spans="1:6" ht="15">
      <c r="A94" s="2217" t="s">
        <v>631</v>
      </c>
      <c r="B94" s="2217" t="s">
        <v>1268</v>
      </c>
      <c r="C94" s="2224" t="s">
        <v>44</v>
      </c>
      <c r="D94" s="2217" t="s">
        <v>4550</v>
      </c>
      <c r="E94" s="2221">
        <v>150</v>
      </c>
      <c r="F94" s="2217" t="s">
        <v>4270</v>
      </c>
    </row>
    <row r="95" spans="1:6" ht="15">
      <c r="A95" s="2217" t="s">
        <v>631</v>
      </c>
      <c r="B95" s="2217" t="s">
        <v>4268</v>
      </c>
      <c r="C95" s="2224" t="s">
        <v>44</v>
      </c>
      <c r="D95" s="2217" t="s">
        <v>4267</v>
      </c>
      <c r="E95" s="2221">
        <v>90</v>
      </c>
      <c r="F95" s="2217" t="s">
        <v>4269</v>
      </c>
    </row>
    <row r="96" spans="1:6" ht="15">
      <c r="A96" s="2217" t="s">
        <v>631</v>
      </c>
      <c r="B96" s="2217" t="s">
        <v>1269</v>
      </c>
      <c r="C96" s="2224" t="s">
        <v>910</v>
      </c>
      <c r="D96" s="2217" t="s">
        <v>4464</v>
      </c>
      <c r="E96" s="2221">
        <v>40</v>
      </c>
      <c r="F96" s="2217" t="s">
        <v>4326</v>
      </c>
    </row>
    <row r="97" spans="1:6" ht="15" hidden="1">
      <c r="A97" s="2217" t="s">
        <v>5171</v>
      </c>
      <c r="B97" s="2217" t="s">
        <v>1450</v>
      </c>
      <c r="C97" s="2224" t="s">
        <v>44</v>
      </c>
      <c r="D97" s="2217" t="s">
        <v>1450</v>
      </c>
      <c r="E97" s="2221">
        <v>5500</v>
      </c>
      <c r="F97" s="2217" t="s">
        <v>4079</v>
      </c>
    </row>
    <row r="98" spans="1:6" ht="15" hidden="1">
      <c r="A98" s="2217" t="s">
        <v>4349</v>
      </c>
      <c r="B98" s="2217" t="s">
        <v>4379</v>
      </c>
      <c r="C98" s="2224" t="s">
        <v>501</v>
      </c>
      <c r="D98" s="2217" t="s">
        <v>4379</v>
      </c>
      <c r="E98" s="2221">
        <v>15000</v>
      </c>
      <c r="F98" s="2217" t="s">
        <v>4156</v>
      </c>
    </row>
    <row r="99" spans="1:6" ht="15" hidden="1">
      <c r="A99" s="2217" t="s">
        <v>5173</v>
      </c>
      <c r="B99" s="2217" t="s">
        <v>4373</v>
      </c>
      <c r="C99" s="2224" t="s">
        <v>44</v>
      </c>
      <c r="D99" s="2217" t="s">
        <v>4373</v>
      </c>
      <c r="E99" s="2221">
        <v>500</v>
      </c>
      <c r="F99" s="2217" t="s">
        <v>4184</v>
      </c>
    </row>
    <row r="100" spans="1:6" ht="15" hidden="1">
      <c r="A100" s="2217" t="s">
        <v>4077</v>
      </c>
      <c r="B100" s="2217" t="s">
        <v>4203</v>
      </c>
      <c r="C100" s="2224" t="s">
        <v>44</v>
      </c>
      <c r="D100" s="2217" t="s">
        <v>4202</v>
      </c>
      <c r="E100" s="2221">
        <v>128</v>
      </c>
      <c r="F100" s="2217" t="s">
        <v>4204</v>
      </c>
    </row>
    <row r="101" spans="1:6" ht="15" hidden="1">
      <c r="A101" s="2217" t="s">
        <v>5173</v>
      </c>
      <c r="B101" s="2217" t="s">
        <v>4190</v>
      </c>
      <c r="C101" s="2224" t="s">
        <v>501</v>
      </c>
      <c r="D101" s="2217" t="s">
        <v>4190</v>
      </c>
      <c r="E101" s="2221">
        <v>15000</v>
      </c>
      <c r="F101" s="2217" t="s">
        <v>4191</v>
      </c>
    </row>
    <row r="102" spans="1:6" ht="15" hidden="1">
      <c r="A102" s="2217" t="s">
        <v>5171</v>
      </c>
      <c r="B102" s="2217" t="s">
        <v>4024</v>
      </c>
      <c r="C102" s="2224" t="s">
        <v>835</v>
      </c>
      <c r="D102" s="2217" t="s">
        <v>4767</v>
      </c>
      <c r="E102" s="2221">
        <v>350</v>
      </c>
      <c r="F102" s="2217" t="s">
        <v>4025</v>
      </c>
    </row>
    <row r="103" spans="1:6" ht="15" hidden="1">
      <c r="A103" s="2217" t="s">
        <v>5171</v>
      </c>
      <c r="B103" s="2217" t="s">
        <v>4024</v>
      </c>
      <c r="C103" s="2224" t="s">
        <v>835</v>
      </c>
      <c r="D103" s="2217" t="s">
        <v>4768</v>
      </c>
      <c r="E103" s="2221">
        <v>265</v>
      </c>
      <c r="F103" s="2217" t="s">
        <v>4025</v>
      </c>
    </row>
    <row r="104" spans="1:6" ht="15">
      <c r="A104" s="2217" t="s">
        <v>631</v>
      </c>
      <c r="B104" s="2217" t="s">
        <v>1272</v>
      </c>
      <c r="C104" s="2224" t="s">
        <v>44</v>
      </c>
      <c r="D104" s="2217" t="s">
        <v>4465</v>
      </c>
      <c r="E104" s="2221">
        <v>100</v>
      </c>
      <c r="F104" s="2217" t="s">
        <v>4325</v>
      </c>
    </row>
    <row r="105" spans="1:6" ht="15">
      <c r="A105" s="2217" t="s">
        <v>631</v>
      </c>
      <c r="B105" s="2217" t="s">
        <v>1272</v>
      </c>
      <c r="C105" s="2224" t="s">
        <v>44</v>
      </c>
      <c r="D105" s="2217" t="s">
        <v>4466</v>
      </c>
      <c r="E105" s="2221">
        <v>150</v>
      </c>
      <c r="F105" s="2217" t="s">
        <v>4325</v>
      </c>
    </row>
    <row r="106" spans="1:6" ht="15" hidden="1">
      <c r="A106" s="2217" t="s">
        <v>5171</v>
      </c>
      <c r="B106" s="2217" t="s">
        <v>1531</v>
      </c>
      <c r="C106" s="2224" t="s">
        <v>880</v>
      </c>
      <c r="D106" s="2217" t="s">
        <v>4705</v>
      </c>
      <c r="E106" s="2221">
        <v>320</v>
      </c>
      <c r="F106" s="2217" t="s">
        <v>4122</v>
      </c>
    </row>
    <row r="107" spans="1:6" ht="15" hidden="1">
      <c r="A107" s="2217" t="s">
        <v>5171</v>
      </c>
      <c r="B107" s="2217" t="s">
        <v>1531</v>
      </c>
      <c r="C107" s="2224" t="s">
        <v>880</v>
      </c>
      <c r="D107" s="2217" t="s">
        <v>4706</v>
      </c>
      <c r="E107" s="2221">
        <v>460</v>
      </c>
      <c r="F107" s="2217" t="s">
        <v>4122</v>
      </c>
    </row>
    <row r="108" spans="1:6" ht="15" hidden="1">
      <c r="A108" s="2217" t="s">
        <v>5171</v>
      </c>
      <c r="B108" s="2217" t="s">
        <v>1531</v>
      </c>
      <c r="C108" s="2224" t="s">
        <v>880</v>
      </c>
      <c r="D108" s="2217" t="s">
        <v>4707</v>
      </c>
      <c r="E108" s="2221">
        <v>515</v>
      </c>
      <c r="F108" s="2217" t="s">
        <v>4122</v>
      </c>
    </row>
    <row r="109" spans="1:6" ht="15" hidden="1">
      <c r="A109" s="2217" t="s">
        <v>5171</v>
      </c>
      <c r="B109" s="2217" t="s">
        <v>1531</v>
      </c>
      <c r="C109" s="2224" t="s">
        <v>880</v>
      </c>
      <c r="D109" s="2217" t="s">
        <v>4708</v>
      </c>
      <c r="E109" s="2221">
        <v>625</v>
      </c>
      <c r="F109" s="2217" t="s">
        <v>4122</v>
      </c>
    </row>
    <row r="110" spans="1:6" ht="15">
      <c r="A110" s="2217" t="s">
        <v>631</v>
      </c>
      <c r="B110" s="2217" t="s">
        <v>1288</v>
      </c>
      <c r="C110" s="2224" t="s">
        <v>627</v>
      </c>
      <c r="D110" s="2217" t="s">
        <v>4467</v>
      </c>
      <c r="E110" s="2221">
        <v>150</v>
      </c>
      <c r="F110" s="2217" t="s">
        <v>4324</v>
      </c>
    </row>
    <row r="111" spans="1:6" ht="15">
      <c r="A111" s="2217" t="s">
        <v>631</v>
      </c>
      <c r="B111" s="2217" t="s">
        <v>1288</v>
      </c>
      <c r="C111" s="2224" t="s">
        <v>627</v>
      </c>
      <c r="D111" s="2217" t="s">
        <v>4468</v>
      </c>
      <c r="E111" s="2221">
        <v>130</v>
      </c>
      <c r="F111" s="2217" t="s">
        <v>4324</v>
      </c>
    </row>
    <row r="112" spans="1:6" ht="15" hidden="1">
      <c r="A112" s="2217" t="s">
        <v>5173</v>
      </c>
      <c r="B112" s="2217" t="s">
        <v>4182</v>
      </c>
      <c r="C112" s="2224" t="s">
        <v>501</v>
      </c>
      <c r="D112" s="2217" t="s">
        <v>4665</v>
      </c>
      <c r="E112" s="2221">
        <v>120</v>
      </c>
      <c r="F112" s="2217" t="s">
        <v>4183</v>
      </c>
    </row>
    <row r="113" spans="1:6" ht="15" hidden="1">
      <c r="A113" s="2217" t="s">
        <v>5171</v>
      </c>
      <c r="B113" s="2217" t="s">
        <v>4407</v>
      </c>
      <c r="C113" s="2224" t="s">
        <v>627</v>
      </c>
      <c r="D113" s="2217" t="s">
        <v>4655</v>
      </c>
      <c r="E113" s="2221">
        <v>170</v>
      </c>
      <c r="F113" s="2217" t="s">
        <v>4013</v>
      </c>
    </row>
    <row r="114" spans="1:6" ht="15" hidden="1">
      <c r="A114" s="2217" t="s">
        <v>5171</v>
      </c>
      <c r="B114" s="2217" t="s">
        <v>4407</v>
      </c>
      <c r="C114" s="2224" t="s">
        <v>627</v>
      </c>
      <c r="D114" s="2217" t="s">
        <v>4656</v>
      </c>
      <c r="E114" s="2221">
        <v>228</v>
      </c>
      <c r="F114" s="2217" t="s">
        <v>4013</v>
      </c>
    </row>
    <row r="115" spans="1:6" ht="15" hidden="1">
      <c r="A115" s="2217" t="s">
        <v>5172</v>
      </c>
      <c r="B115" s="2217" t="s">
        <v>4039</v>
      </c>
      <c r="C115" s="2224" t="s">
        <v>501</v>
      </c>
      <c r="D115" s="2217" t="s">
        <v>4041</v>
      </c>
      <c r="E115" s="2221">
        <v>3000</v>
      </c>
      <c r="F115" s="2217" t="s">
        <v>4040</v>
      </c>
    </row>
    <row r="116" spans="1:6" ht="15" hidden="1">
      <c r="A116" s="2217" t="s">
        <v>5172</v>
      </c>
      <c r="B116" s="2217" t="s">
        <v>4039</v>
      </c>
      <c r="C116" s="2224" t="s">
        <v>501</v>
      </c>
      <c r="D116" s="2219" t="s">
        <v>4758</v>
      </c>
      <c r="E116" s="2221">
        <v>1800</v>
      </c>
      <c r="F116" s="2217" t="s">
        <v>4040</v>
      </c>
    </row>
    <row r="117" spans="1:6" ht="15">
      <c r="A117" s="2217" t="s">
        <v>631</v>
      </c>
      <c r="B117" s="2217" t="s">
        <v>1290</v>
      </c>
      <c r="C117" s="2224" t="s">
        <v>1252</v>
      </c>
      <c r="D117" s="2217" t="s">
        <v>4469</v>
      </c>
      <c r="E117" s="2221">
        <v>550</v>
      </c>
      <c r="F117" s="2217" t="s">
        <v>4319</v>
      </c>
    </row>
    <row r="118" spans="1:6" ht="15">
      <c r="A118" s="2217" t="s">
        <v>631</v>
      </c>
      <c r="B118" s="2217" t="s">
        <v>1290</v>
      </c>
      <c r="C118" s="2224" t="s">
        <v>1252</v>
      </c>
      <c r="D118" s="2217" t="s">
        <v>1293</v>
      </c>
      <c r="E118" s="2221">
        <v>550</v>
      </c>
      <c r="F118" s="2217" t="s">
        <v>4319</v>
      </c>
    </row>
    <row r="119" spans="1:6" ht="15">
      <c r="A119" s="2217" t="s">
        <v>631</v>
      </c>
      <c r="B119" s="2217" t="s">
        <v>1290</v>
      </c>
      <c r="C119" s="2224" t="s">
        <v>1252</v>
      </c>
      <c r="D119" s="2217" t="s">
        <v>4470</v>
      </c>
      <c r="E119" s="2221">
        <v>550</v>
      </c>
      <c r="F119" s="2217" t="s">
        <v>4319</v>
      </c>
    </row>
    <row r="120" spans="1:6" ht="15">
      <c r="A120" s="2217" t="s">
        <v>631</v>
      </c>
      <c r="B120" s="2217" t="s">
        <v>1290</v>
      </c>
      <c r="C120" s="2224" t="s">
        <v>1252</v>
      </c>
      <c r="D120" s="2217" t="s">
        <v>4471</v>
      </c>
      <c r="E120" s="2221">
        <v>550</v>
      </c>
      <c r="F120" s="2217" t="s">
        <v>4319</v>
      </c>
    </row>
    <row r="121" spans="1:6" ht="15">
      <c r="A121" s="2217" t="s">
        <v>631</v>
      </c>
      <c r="B121" s="2217" t="s">
        <v>1290</v>
      </c>
      <c r="C121" s="2224" t="s">
        <v>1252</v>
      </c>
      <c r="D121" s="2217" t="s">
        <v>4472</v>
      </c>
      <c r="E121" s="2221">
        <v>550</v>
      </c>
      <c r="F121" s="2217" t="s">
        <v>4319</v>
      </c>
    </row>
    <row r="122" spans="1:6" ht="15">
      <c r="A122" s="2217" t="s">
        <v>631</v>
      </c>
      <c r="B122" s="2217" t="s">
        <v>1290</v>
      </c>
      <c r="C122" s="2224" t="s">
        <v>1252</v>
      </c>
      <c r="D122" s="2217" t="s">
        <v>1294</v>
      </c>
      <c r="E122" s="2221">
        <v>550</v>
      </c>
      <c r="F122" s="2217" t="s">
        <v>4319</v>
      </c>
    </row>
    <row r="123" spans="1:6" ht="15">
      <c r="A123" s="2217" t="s">
        <v>631</v>
      </c>
      <c r="B123" s="2217" t="s">
        <v>1290</v>
      </c>
      <c r="C123" s="2224" t="s">
        <v>1252</v>
      </c>
      <c r="D123" s="2217" t="s">
        <v>1295</v>
      </c>
      <c r="E123" s="2221">
        <v>550</v>
      </c>
      <c r="F123" s="2217" t="s">
        <v>4319</v>
      </c>
    </row>
    <row r="124" spans="1:6" ht="15">
      <c r="A124" s="2217" t="s">
        <v>631</v>
      </c>
      <c r="B124" s="2217" t="s">
        <v>1290</v>
      </c>
      <c r="C124" s="2224" t="s">
        <v>1252</v>
      </c>
      <c r="D124" s="2217" t="s">
        <v>4473</v>
      </c>
      <c r="E124" s="2221">
        <v>550</v>
      </c>
      <c r="F124" s="2217" t="s">
        <v>4319</v>
      </c>
    </row>
    <row r="125" spans="1:6" ht="15">
      <c r="A125" s="2217" t="s">
        <v>631</v>
      </c>
      <c r="B125" s="2217" t="s">
        <v>1290</v>
      </c>
      <c r="C125" s="2224" t="s">
        <v>1252</v>
      </c>
      <c r="D125" s="2217" t="s">
        <v>4474</v>
      </c>
      <c r="E125" s="2221">
        <v>550</v>
      </c>
      <c r="F125" s="2217" t="s">
        <v>4319</v>
      </c>
    </row>
    <row r="126" spans="1:6" ht="15" hidden="1">
      <c r="A126" s="2217" t="s">
        <v>4413</v>
      </c>
      <c r="B126" s="2217" t="s">
        <v>3957</v>
      </c>
      <c r="C126" s="2224" t="s">
        <v>36</v>
      </c>
      <c r="D126" s="2217" t="s">
        <v>3957</v>
      </c>
      <c r="E126" s="2221">
        <v>2000</v>
      </c>
      <c r="F126" s="2217" t="s">
        <v>3958</v>
      </c>
    </row>
    <row r="127" spans="1:6" ht="15" hidden="1">
      <c r="A127" s="2217" t="s">
        <v>5173</v>
      </c>
      <c r="B127" s="2217" t="s">
        <v>4170</v>
      </c>
      <c r="C127" s="2224" t="s">
        <v>36</v>
      </c>
      <c r="D127" s="2217" t="s">
        <v>4671</v>
      </c>
      <c r="E127" s="2221">
        <v>10000</v>
      </c>
      <c r="F127" s="2217" t="s">
        <v>4171</v>
      </c>
    </row>
    <row r="128" spans="1:6" ht="15" hidden="1">
      <c r="A128" s="2217" t="s">
        <v>5172</v>
      </c>
      <c r="B128" s="2217" t="s">
        <v>4128</v>
      </c>
      <c r="C128" s="2224" t="s">
        <v>44</v>
      </c>
      <c r="D128" s="2217" t="s">
        <v>4130</v>
      </c>
      <c r="E128" s="2221">
        <v>895</v>
      </c>
      <c r="F128" s="2217" t="s">
        <v>4129</v>
      </c>
    </row>
    <row r="129" spans="1:6" ht="15" hidden="1">
      <c r="A129" s="2217" t="s">
        <v>5172</v>
      </c>
      <c r="B129" s="2217" t="s">
        <v>4128</v>
      </c>
      <c r="C129" s="2224" t="s">
        <v>44</v>
      </c>
      <c r="D129" s="2217" t="s">
        <v>4704</v>
      </c>
      <c r="E129" s="2221">
        <v>1560</v>
      </c>
      <c r="F129" s="2217" t="s">
        <v>4129</v>
      </c>
    </row>
    <row r="130" spans="1:6" ht="15" hidden="1">
      <c r="A130" s="2217" t="s">
        <v>5172</v>
      </c>
      <c r="B130" s="2217" t="s">
        <v>4128</v>
      </c>
      <c r="C130" s="2224" t="s">
        <v>44</v>
      </c>
      <c r="D130" s="2217" t="s">
        <v>4703</v>
      </c>
      <c r="E130" s="2221">
        <v>485</v>
      </c>
      <c r="F130" s="2217" t="s">
        <v>4129</v>
      </c>
    </row>
    <row r="131" spans="1:6" ht="15">
      <c r="A131" s="2217" t="s">
        <v>631</v>
      </c>
      <c r="B131" s="2217" t="s">
        <v>4317</v>
      </c>
      <c r="C131" s="2224" t="s">
        <v>1792</v>
      </c>
      <c r="D131" s="2217" t="s">
        <v>4475</v>
      </c>
      <c r="E131" s="2221">
        <v>700</v>
      </c>
      <c r="F131" s="2217" t="s">
        <v>4318</v>
      </c>
    </row>
    <row r="132" spans="1:6" ht="15" hidden="1">
      <c r="A132" s="2217" t="s">
        <v>4418</v>
      </c>
      <c r="B132" s="2217" t="s">
        <v>3965</v>
      </c>
      <c r="C132" s="2224" t="s">
        <v>501</v>
      </c>
      <c r="D132" s="2217" t="s">
        <v>1199</v>
      </c>
      <c r="E132" s="2221">
        <v>54999</v>
      </c>
      <c r="F132" s="2217" t="s">
        <v>3966</v>
      </c>
    </row>
    <row r="133" spans="1:6" ht="15" hidden="1">
      <c r="A133" s="2217" t="s">
        <v>4413</v>
      </c>
      <c r="B133" s="2217" t="s">
        <v>3965</v>
      </c>
      <c r="C133" s="2224" t="s">
        <v>501</v>
      </c>
      <c r="D133" s="2217" t="s">
        <v>3968</v>
      </c>
      <c r="E133" s="2221">
        <v>11800</v>
      </c>
      <c r="F133" s="2217" t="s">
        <v>3966</v>
      </c>
    </row>
    <row r="134" spans="1:6" ht="15" hidden="1">
      <c r="A134" s="2217" t="s">
        <v>4413</v>
      </c>
      <c r="B134" s="2217" t="s">
        <v>3965</v>
      </c>
      <c r="C134" s="2224" t="s">
        <v>501</v>
      </c>
      <c r="D134" s="2217" t="s">
        <v>4808</v>
      </c>
      <c r="E134" s="2221">
        <v>26500</v>
      </c>
      <c r="F134" s="2217" t="s">
        <v>3967</v>
      </c>
    </row>
    <row r="135" spans="1:6" ht="15">
      <c r="A135" s="2217" t="s">
        <v>631</v>
      </c>
      <c r="B135" s="2217" t="s">
        <v>1296</v>
      </c>
      <c r="C135" s="2224" t="s">
        <v>44</v>
      </c>
      <c r="D135" s="2217" t="s">
        <v>4450</v>
      </c>
      <c r="E135" s="2221">
        <v>2000</v>
      </c>
      <c r="F135" s="2217" t="s">
        <v>4334</v>
      </c>
    </row>
    <row r="136" spans="1:6" ht="15">
      <c r="A136" s="2217" t="s">
        <v>631</v>
      </c>
      <c r="B136" s="2217" t="s">
        <v>1296</v>
      </c>
      <c r="C136" s="2224" t="s">
        <v>44</v>
      </c>
      <c r="D136" s="2217" t="s">
        <v>4448</v>
      </c>
      <c r="E136" s="2221">
        <v>500</v>
      </c>
      <c r="F136" s="2217" t="s">
        <v>4334</v>
      </c>
    </row>
    <row r="137" spans="1:6" ht="15">
      <c r="A137" s="2217" t="s">
        <v>631</v>
      </c>
      <c r="B137" s="2217" t="s">
        <v>1296</v>
      </c>
      <c r="C137" s="2224" t="s">
        <v>44</v>
      </c>
      <c r="D137" s="2217" t="s">
        <v>4449</v>
      </c>
      <c r="E137" s="2221">
        <v>1000</v>
      </c>
      <c r="F137" s="2217" t="s">
        <v>4334</v>
      </c>
    </row>
    <row r="138" spans="1:6" ht="15">
      <c r="A138" s="2217" t="s">
        <v>631</v>
      </c>
      <c r="B138" s="2217" t="s">
        <v>1296</v>
      </c>
      <c r="C138" s="2224" t="s">
        <v>44</v>
      </c>
      <c r="D138" s="2217" t="s">
        <v>4447</v>
      </c>
      <c r="E138" s="2221">
        <v>1500</v>
      </c>
      <c r="F138" s="2217" t="s">
        <v>4334</v>
      </c>
    </row>
    <row r="139" spans="1:6" ht="15" hidden="1">
      <c r="A139" s="2217" t="s">
        <v>4349</v>
      </c>
      <c r="B139" s="2217" t="s">
        <v>4135</v>
      </c>
      <c r="C139" s="2224" t="s">
        <v>44</v>
      </c>
      <c r="D139" s="2217" t="s">
        <v>4699</v>
      </c>
      <c r="E139" s="2221">
        <v>3200</v>
      </c>
      <c r="F139" s="2217" t="s">
        <v>4136</v>
      </c>
    </row>
    <row r="140" spans="1:6" ht="15" hidden="1">
      <c r="A140" s="2217" t="s">
        <v>4349</v>
      </c>
      <c r="B140" s="2217" t="s">
        <v>4135</v>
      </c>
      <c r="C140" s="2224" t="s">
        <v>44</v>
      </c>
      <c r="D140" s="2217" t="s">
        <v>4698</v>
      </c>
      <c r="E140" s="2221">
        <v>600</v>
      </c>
      <c r="F140" s="2217" t="s">
        <v>4136</v>
      </c>
    </row>
    <row r="141" spans="1:6" ht="15">
      <c r="A141" s="2217" t="s">
        <v>631</v>
      </c>
      <c r="B141" s="2217" t="s">
        <v>4354</v>
      </c>
      <c r="C141" s="2224" t="s">
        <v>44</v>
      </c>
      <c r="D141" s="2217" t="s">
        <v>4354</v>
      </c>
      <c r="E141" s="2221">
        <v>30</v>
      </c>
      <c r="F141" s="2217" t="s">
        <v>4311</v>
      </c>
    </row>
    <row r="142" spans="1:6" ht="15">
      <c r="A142" s="2217" t="s">
        <v>631</v>
      </c>
      <c r="B142" s="2217" t="s">
        <v>1298</v>
      </c>
      <c r="C142" s="2224" t="s">
        <v>44</v>
      </c>
      <c r="D142" s="2217" t="s">
        <v>1298</v>
      </c>
      <c r="E142" s="2221">
        <v>48</v>
      </c>
      <c r="F142" s="2217" t="s">
        <v>4310</v>
      </c>
    </row>
    <row r="143" spans="1:6" ht="15" hidden="1">
      <c r="A143" s="2217" t="s">
        <v>4413</v>
      </c>
      <c r="B143" s="2217" t="s">
        <v>4427</v>
      </c>
      <c r="C143" s="2224" t="s">
        <v>501</v>
      </c>
      <c r="D143" s="2217" t="s">
        <v>4427</v>
      </c>
      <c r="E143" s="2221">
        <v>7999</v>
      </c>
      <c r="F143" s="2217" t="s">
        <v>3946</v>
      </c>
    </row>
    <row r="144" spans="1:6" ht="15" hidden="1">
      <c r="A144" s="2220" t="s">
        <v>675</v>
      </c>
      <c r="B144" t="s">
        <v>5144</v>
      </c>
      <c r="C144" s="2256" t="s">
        <v>501</v>
      </c>
      <c r="D144" t="s">
        <v>5144</v>
      </c>
      <c r="E144" s="2256">
        <v>980000</v>
      </c>
      <c r="F144" s="2220" t="s">
        <v>5169</v>
      </c>
    </row>
    <row r="145" spans="1:6" ht="15" hidden="1">
      <c r="A145" s="2217" t="s">
        <v>5171</v>
      </c>
      <c r="B145" s="2217" t="s">
        <v>4085</v>
      </c>
      <c r="C145" s="2224" t="s">
        <v>44</v>
      </c>
      <c r="D145" s="2217" t="s">
        <v>4085</v>
      </c>
      <c r="E145" s="2221">
        <v>1850</v>
      </c>
      <c r="F145" s="2217" t="s">
        <v>4086</v>
      </c>
    </row>
    <row r="146" spans="1:6" ht="15" hidden="1">
      <c r="A146" s="2217" t="s">
        <v>5171</v>
      </c>
      <c r="B146" s="2217" t="s">
        <v>4085</v>
      </c>
      <c r="C146" s="2224" t="s">
        <v>44</v>
      </c>
      <c r="D146" s="2217" t="s">
        <v>4084</v>
      </c>
      <c r="E146" s="2221">
        <v>350</v>
      </c>
      <c r="F146" s="2217" t="s">
        <v>4086</v>
      </c>
    </row>
    <row r="147" spans="1:6" ht="15" hidden="1">
      <c r="A147" s="2217" t="s">
        <v>5171</v>
      </c>
      <c r="B147" s="2217" t="s">
        <v>4058</v>
      </c>
      <c r="C147" s="2224" t="s">
        <v>44</v>
      </c>
      <c r="D147" s="2217" t="s">
        <v>4058</v>
      </c>
      <c r="E147" s="2221">
        <v>1800</v>
      </c>
      <c r="F147" s="2217" t="s">
        <v>4059</v>
      </c>
    </row>
    <row r="148" spans="1:6" ht="15" hidden="1">
      <c r="A148" s="2217" t="s">
        <v>5171</v>
      </c>
      <c r="B148" s="2217" t="s">
        <v>1300</v>
      </c>
      <c r="C148" s="2224" t="s">
        <v>44</v>
      </c>
      <c r="D148" s="2217" t="s">
        <v>4750</v>
      </c>
      <c r="E148" s="2221">
        <v>173</v>
      </c>
      <c r="F148" s="2217" t="s">
        <v>4063</v>
      </c>
    </row>
    <row r="149" spans="1:6" ht="15" hidden="1">
      <c r="A149" s="2217" t="s">
        <v>5171</v>
      </c>
      <c r="B149" s="2217" t="s">
        <v>1300</v>
      </c>
      <c r="C149" s="2224" t="s">
        <v>44</v>
      </c>
      <c r="D149" s="2217" t="s">
        <v>4062</v>
      </c>
      <c r="E149" s="2221">
        <v>165</v>
      </c>
      <c r="F149" s="2217" t="s">
        <v>4063</v>
      </c>
    </row>
    <row r="150" spans="1:6" ht="15" hidden="1">
      <c r="A150" s="2217" t="s">
        <v>5171</v>
      </c>
      <c r="B150" s="2217" t="s">
        <v>4047</v>
      </c>
      <c r="C150" s="2224" t="s">
        <v>627</v>
      </c>
      <c r="D150" s="2217" t="s">
        <v>4047</v>
      </c>
      <c r="E150" s="2221">
        <v>305</v>
      </c>
      <c r="F150" s="2217" t="s">
        <v>4048</v>
      </c>
    </row>
    <row r="151" spans="1:6" ht="15" hidden="1">
      <c r="A151" s="2217" t="s">
        <v>4348</v>
      </c>
      <c r="B151" s="2217" t="s">
        <v>4247</v>
      </c>
      <c r="C151" s="2224" t="s">
        <v>44</v>
      </c>
      <c r="D151" s="2217" t="s">
        <v>4576</v>
      </c>
      <c r="E151" s="2221">
        <v>50</v>
      </c>
      <c r="F151" s="2217" t="s">
        <v>4248</v>
      </c>
    </row>
    <row r="152" spans="1:6" ht="15" hidden="1">
      <c r="A152" s="2220" t="s">
        <v>675</v>
      </c>
      <c r="B152" t="s">
        <v>5145</v>
      </c>
      <c r="C152" s="2256" t="s">
        <v>501</v>
      </c>
      <c r="D152" t="s">
        <v>5145</v>
      </c>
      <c r="E152" s="2256">
        <v>500000</v>
      </c>
      <c r="F152" s="2220" t="s">
        <v>5169</v>
      </c>
    </row>
    <row r="153" spans="1:6" ht="15" hidden="1">
      <c r="A153" s="2217" t="s">
        <v>4418</v>
      </c>
      <c r="B153" s="2217" t="s">
        <v>3991</v>
      </c>
      <c r="C153" s="2224" t="s">
        <v>36</v>
      </c>
      <c r="D153" s="2217" t="s">
        <v>4797</v>
      </c>
      <c r="E153" s="2221">
        <v>50000</v>
      </c>
      <c r="F153" s="2217" t="s">
        <v>3992</v>
      </c>
    </row>
    <row r="154" spans="1:6" ht="15" hidden="1">
      <c r="A154" s="2217" t="s">
        <v>4413</v>
      </c>
      <c r="B154" s="2217" t="s">
        <v>3991</v>
      </c>
      <c r="C154" s="2224" t="s">
        <v>36</v>
      </c>
      <c r="D154" s="2217" t="s">
        <v>4796</v>
      </c>
      <c r="E154" s="2221">
        <v>45000</v>
      </c>
      <c r="F154" s="2217" t="s">
        <v>3992</v>
      </c>
    </row>
    <row r="155" spans="1:6" ht="15" hidden="1">
      <c r="A155" s="2217" t="s">
        <v>4077</v>
      </c>
      <c r="B155" s="2217" t="s">
        <v>4367</v>
      </c>
      <c r="C155" s="2224" t="s">
        <v>1537</v>
      </c>
      <c r="D155" s="2217" t="s">
        <v>4367</v>
      </c>
      <c r="E155" s="2221">
        <v>35</v>
      </c>
      <c r="F155" s="2217" t="s">
        <v>4233</v>
      </c>
    </row>
    <row r="156" spans="1:6" ht="15" hidden="1">
      <c r="A156" s="2217" t="s">
        <v>4077</v>
      </c>
      <c r="B156" s="2217" t="s">
        <v>4367</v>
      </c>
      <c r="C156" s="2224" t="s">
        <v>910</v>
      </c>
      <c r="D156" s="2217" t="s">
        <v>4592</v>
      </c>
      <c r="E156" s="2221">
        <v>260</v>
      </c>
      <c r="F156" s="2217" t="s">
        <v>4233</v>
      </c>
    </row>
    <row r="157" spans="1:6" ht="15" hidden="1">
      <c r="A157" s="2217" t="s">
        <v>4077</v>
      </c>
      <c r="B157" s="2217" t="s">
        <v>1538</v>
      </c>
      <c r="C157" s="2224" t="s">
        <v>910</v>
      </c>
      <c r="D157" s="2217" t="s">
        <v>4595</v>
      </c>
      <c r="E157" s="2221">
        <v>120</v>
      </c>
      <c r="F157" s="2217" t="s">
        <v>4232</v>
      </c>
    </row>
    <row r="158" spans="1:6" ht="15" hidden="1">
      <c r="A158" s="2217" t="s">
        <v>4077</v>
      </c>
      <c r="B158" s="2217" t="s">
        <v>1538</v>
      </c>
      <c r="C158" s="2224" t="s">
        <v>910</v>
      </c>
      <c r="D158" s="2217" t="s">
        <v>4594</v>
      </c>
      <c r="E158" s="2221">
        <v>170</v>
      </c>
      <c r="F158" s="2217" t="s">
        <v>4232</v>
      </c>
    </row>
    <row r="159" spans="1:6" ht="15" hidden="1">
      <c r="A159" s="2217" t="s">
        <v>4077</v>
      </c>
      <c r="B159" s="2217" t="s">
        <v>1538</v>
      </c>
      <c r="C159" s="2224" t="s">
        <v>910</v>
      </c>
      <c r="D159" s="2217" t="s">
        <v>4593</v>
      </c>
      <c r="E159" s="2221">
        <v>300</v>
      </c>
      <c r="F159" s="2217" t="s">
        <v>4232</v>
      </c>
    </row>
    <row r="160" spans="1:6" ht="15" hidden="1">
      <c r="A160" s="2217" t="s">
        <v>4077</v>
      </c>
      <c r="B160" s="2217" t="s">
        <v>1538</v>
      </c>
      <c r="C160" s="2224" t="s">
        <v>910</v>
      </c>
      <c r="D160" s="2217" t="s">
        <v>4596</v>
      </c>
      <c r="E160" s="2221">
        <v>385</v>
      </c>
      <c r="F160" s="2217" t="s">
        <v>4232</v>
      </c>
    </row>
    <row r="161" spans="1:6" ht="15" hidden="1">
      <c r="A161" s="2217" t="s">
        <v>4077</v>
      </c>
      <c r="B161" s="2217" t="s">
        <v>1538</v>
      </c>
      <c r="C161" s="2224" t="s">
        <v>910</v>
      </c>
      <c r="D161" s="2217" t="s">
        <v>4231</v>
      </c>
      <c r="E161" s="2221">
        <v>185</v>
      </c>
      <c r="F161" s="2217" t="s">
        <v>4232</v>
      </c>
    </row>
    <row r="162" spans="1:6" ht="15" hidden="1">
      <c r="A162" s="2217" t="s">
        <v>4077</v>
      </c>
      <c r="B162" s="2217" t="s">
        <v>1543</v>
      </c>
      <c r="C162" s="2224" t="s">
        <v>44</v>
      </c>
      <c r="D162" s="2217" t="s">
        <v>4629</v>
      </c>
      <c r="E162" s="2221">
        <v>50</v>
      </c>
      <c r="F162" s="2217" t="s">
        <v>4221</v>
      </c>
    </row>
    <row r="163" spans="1:6" ht="15" hidden="1">
      <c r="A163" s="2217" t="s">
        <v>4077</v>
      </c>
      <c r="B163" s="2217" t="s">
        <v>1545</v>
      </c>
      <c r="C163" s="2224" t="s">
        <v>1792</v>
      </c>
      <c r="D163" s="2217" t="s">
        <v>4633</v>
      </c>
      <c r="E163" s="2221">
        <v>90</v>
      </c>
      <c r="F163" s="2217" t="s">
        <v>4218</v>
      </c>
    </row>
    <row r="164" spans="1:6" ht="15" hidden="1">
      <c r="A164" s="2217" t="s">
        <v>4077</v>
      </c>
      <c r="B164" s="2217" t="s">
        <v>1548</v>
      </c>
      <c r="C164" s="2224" t="s">
        <v>3588</v>
      </c>
      <c r="D164" s="2217" t="s">
        <v>1548</v>
      </c>
      <c r="E164" s="2221">
        <v>1800</v>
      </c>
      <c r="F164" s="2217" t="s">
        <v>3901</v>
      </c>
    </row>
    <row r="165" spans="1:6" ht="15" hidden="1">
      <c r="A165" s="2217" t="s">
        <v>4077</v>
      </c>
      <c r="B165" s="2217" t="s">
        <v>1550</v>
      </c>
      <c r="C165" s="2224" t="s">
        <v>1792</v>
      </c>
      <c r="D165" s="2217" t="s">
        <v>4604</v>
      </c>
      <c r="E165" s="2221">
        <v>550</v>
      </c>
      <c r="F165" s="2217" t="s">
        <v>4227</v>
      </c>
    </row>
    <row r="166" spans="1:6" ht="15" hidden="1">
      <c r="A166" s="2217" t="s">
        <v>4077</v>
      </c>
      <c r="B166" s="2217" t="s">
        <v>1550</v>
      </c>
      <c r="C166" s="2224" t="s">
        <v>1792</v>
      </c>
      <c r="D166" s="2217" t="s">
        <v>4602</v>
      </c>
      <c r="E166" s="2221">
        <v>675</v>
      </c>
      <c r="F166" s="2217" t="s">
        <v>4227</v>
      </c>
    </row>
    <row r="167" spans="1:6" ht="15" hidden="1">
      <c r="A167" s="2217" t="s">
        <v>4077</v>
      </c>
      <c r="B167" s="2217" t="s">
        <v>1550</v>
      </c>
      <c r="C167" s="2224" t="s">
        <v>3588</v>
      </c>
      <c r="D167" s="2217" t="s">
        <v>4603</v>
      </c>
      <c r="E167" s="2221">
        <v>625</v>
      </c>
      <c r="F167" s="2217" t="s">
        <v>4227</v>
      </c>
    </row>
    <row r="168" spans="1:6" ht="15" hidden="1">
      <c r="A168" s="2217" t="s">
        <v>4077</v>
      </c>
      <c r="B168" s="2217" t="s">
        <v>4368</v>
      </c>
      <c r="C168" s="2224" t="s">
        <v>627</v>
      </c>
      <c r="D168" s="2217" t="s">
        <v>4605</v>
      </c>
      <c r="E168" s="2221">
        <v>80</v>
      </c>
      <c r="F168" s="2217" t="s">
        <v>4226</v>
      </c>
    </row>
    <row r="169" spans="1:6" ht="15" hidden="1">
      <c r="A169" s="2217" t="s">
        <v>4077</v>
      </c>
      <c r="B169" s="2217" t="s">
        <v>4368</v>
      </c>
      <c r="C169" s="2224" t="s">
        <v>627</v>
      </c>
      <c r="D169" s="2217" t="s">
        <v>4611</v>
      </c>
      <c r="E169" s="2221">
        <v>455</v>
      </c>
      <c r="F169" s="2217" t="s">
        <v>4226</v>
      </c>
    </row>
    <row r="170" spans="1:6" ht="15" hidden="1">
      <c r="A170" s="2217" t="s">
        <v>4077</v>
      </c>
      <c r="B170" s="2217" t="s">
        <v>4368</v>
      </c>
      <c r="C170" s="2224" t="s">
        <v>627</v>
      </c>
      <c r="D170" s="2217" t="s">
        <v>4612</v>
      </c>
      <c r="E170" s="2221">
        <v>480</v>
      </c>
      <c r="F170" s="2217" t="s">
        <v>4226</v>
      </c>
    </row>
    <row r="171" spans="1:6" ht="15" hidden="1">
      <c r="A171" s="2217" t="s">
        <v>4077</v>
      </c>
      <c r="B171" s="2217" t="s">
        <v>4368</v>
      </c>
      <c r="C171" s="2224" t="s">
        <v>627</v>
      </c>
      <c r="D171" s="2217" t="s">
        <v>4610</v>
      </c>
      <c r="E171" s="2221">
        <v>895</v>
      </c>
      <c r="F171" s="2217" t="s">
        <v>4226</v>
      </c>
    </row>
    <row r="172" spans="1:6" ht="15" hidden="1">
      <c r="A172" s="2217" t="s">
        <v>4077</v>
      </c>
      <c r="B172" s="2217" t="s">
        <v>4368</v>
      </c>
      <c r="C172" s="2224" t="s">
        <v>627</v>
      </c>
      <c r="D172" s="2217" t="s">
        <v>4609</v>
      </c>
      <c r="E172" s="2221">
        <v>280</v>
      </c>
      <c r="F172" s="2217" t="s">
        <v>4226</v>
      </c>
    </row>
    <row r="173" spans="1:6" ht="15" hidden="1">
      <c r="A173" s="2217" t="s">
        <v>4077</v>
      </c>
      <c r="B173" s="2217" t="s">
        <v>4368</v>
      </c>
      <c r="C173" s="2224" t="s">
        <v>627</v>
      </c>
      <c r="D173" s="2217" t="s">
        <v>4609</v>
      </c>
      <c r="E173" s="2221">
        <v>300</v>
      </c>
      <c r="F173" s="2217" t="s">
        <v>4226</v>
      </c>
    </row>
    <row r="174" spans="1:6" ht="15" hidden="1">
      <c r="A174" s="2217" t="s">
        <v>4077</v>
      </c>
      <c r="B174" s="2217" t="s">
        <v>4368</v>
      </c>
      <c r="C174" s="2224" t="s">
        <v>627</v>
      </c>
      <c r="D174" s="2217" t="s">
        <v>4609</v>
      </c>
      <c r="E174" s="2221">
        <v>325</v>
      </c>
      <c r="F174" s="2217" t="s">
        <v>4226</v>
      </c>
    </row>
    <row r="175" spans="1:6" ht="15" hidden="1">
      <c r="A175" s="2217" t="s">
        <v>4077</v>
      </c>
      <c r="B175" s="2217" t="s">
        <v>4368</v>
      </c>
      <c r="C175" s="2224" t="s">
        <v>627</v>
      </c>
      <c r="D175" s="2217" t="s">
        <v>4608</v>
      </c>
      <c r="E175" s="2221">
        <v>325</v>
      </c>
      <c r="F175" s="2217" t="s">
        <v>4226</v>
      </c>
    </row>
    <row r="176" spans="1:6" ht="15" hidden="1">
      <c r="A176" s="2217" t="s">
        <v>4077</v>
      </c>
      <c r="B176" s="2217" t="s">
        <v>4368</v>
      </c>
      <c r="C176" s="2224" t="s">
        <v>627</v>
      </c>
      <c r="D176" s="2217" t="s">
        <v>4607</v>
      </c>
      <c r="E176" s="2221">
        <v>300</v>
      </c>
      <c r="F176" s="2217" t="s">
        <v>4226</v>
      </c>
    </row>
    <row r="177" spans="1:6" ht="15" hidden="1">
      <c r="A177" s="2217" t="s">
        <v>4077</v>
      </c>
      <c r="B177" s="2217" t="s">
        <v>4368</v>
      </c>
      <c r="C177" s="2224" t="s">
        <v>627</v>
      </c>
      <c r="D177" s="2217" t="s">
        <v>4606</v>
      </c>
      <c r="E177" s="2221">
        <v>280</v>
      </c>
      <c r="F177" s="2217" t="s">
        <v>4226</v>
      </c>
    </row>
    <row r="178" spans="1:6" ht="15" hidden="1">
      <c r="A178" s="2217" t="s">
        <v>4077</v>
      </c>
      <c r="B178" s="2217" t="s">
        <v>1555</v>
      </c>
      <c r="C178" s="2224" t="s">
        <v>44</v>
      </c>
      <c r="D178" s="2217" t="s">
        <v>1555</v>
      </c>
      <c r="E178" s="2221">
        <v>50</v>
      </c>
      <c r="F178" s="2217" t="s">
        <v>4205</v>
      </c>
    </row>
    <row r="179" spans="1:6" ht="15" hidden="1">
      <c r="A179" s="2217" t="s">
        <v>5171</v>
      </c>
      <c r="B179" s="2217" t="s">
        <v>4394</v>
      </c>
      <c r="C179" s="2224" t="s">
        <v>44</v>
      </c>
      <c r="D179" s="2217" t="s">
        <v>4394</v>
      </c>
      <c r="E179" s="2221">
        <v>220</v>
      </c>
      <c r="F179" s="2217" t="s">
        <v>4070</v>
      </c>
    </row>
    <row r="180" spans="1:6" ht="15">
      <c r="A180" s="2218" t="s">
        <v>631</v>
      </c>
      <c r="B180" s="2218" t="s">
        <v>1306</v>
      </c>
      <c r="C180" s="2225" t="s">
        <v>880</v>
      </c>
      <c r="D180" s="2218" t="s">
        <v>4546</v>
      </c>
      <c r="E180" s="2222">
        <v>80</v>
      </c>
      <c r="F180" s="2218" t="s">
        <v>4271</v>
      </c>
    </row>
    <row r="181" spans="1:6" ht="15">
      <c r="A181" s="2217" t="s">
        <v>631</v>
      </c>
      <c r="B181" s="2217" t="s">
        <v>1306</v>
      </c>
      <c r="C181" s="2225" t="s">
        <v>880</v>
      </c>
      <c r="D181" s="2217" t="s">
        <v>4547</v>
      </c>
      <c r="E181" s="2221">
        <v>35</v>
      </c>
      <c r="F181" s="2217" t="s">
        <v>4271</v>
      </c>
    </row>
    <row r="182" spans="1:6" ht="15">
      <c r="A182" s="2217" t="s">
        <v>631</v>
      </c>
      <c r="B182" s="2217" t="s">
        <v>1306</v>
      </c>
      <c r="C182" s="2225" t="s">
        <v>880</v>
      </c>
      <c r="D182" s="2217" t="s">
        <v>4549</v>
      </c>
      <c r="E182" s="2221">
        <v>55</v>
      </c>
      <c r="F182" s="2217" t="s">
        <v>4271</v>
      </c>
    </row>
    <row r="183" spans="1:6" ht="15">
      <c r="A183" s="2217" t="s">
        <v>631</v>
      </c>
      <c r="B183" s="2217" t="s">
        <v>1306</v>
      </c>
      <c r="C183" s="2225" t="s">
        <v>880</v>
      </c>
      <c r="D183" s="2217" t="s">
        <v>4548</v>
      </c>
      <c r="E183" s="2221">
        <v>45</v>
      </c>
      <c r="F183" s="2217" t="s">
        <v>4271</v>
      </c>
    </row>
    <row r="184" spans="1:6" ht="15" hidden="1">
      <c r="A184" s="2217" t="s">
        <v>5172</v>
      </c>
      <c r="B184" s="2217" t="s">
        <v>4020</v>
      </c>
      <c r="C184" s="2224" t="s">
        <v>44</v>
      </c>
      <c r="D184" s="2217" t="s">
        <v>4769</v>
      </c>
      <c r="E184" s="2221">
        <v>785</v>
      </c>
      <c r="F184" s="2217" t="s">
        <v>4021</v>
      </c>
    </row>
    <row r="185" spans="1:6" ht="15" hidden="1">
      <c r="A185" s="2217" t="s">
        <v>5172</v>
      </c>
      <c r="B185" s="2217" t="s">
        <v>4043</v>
      </c>
      <c r="C185" s="2224" t="s">
        <v>501</v>
      </c>
      <c r="D185" s="2217" t="s">
        <v>4042</v>
      </c>
      <c r="E185" s="2221">
        <v>3800</v>
      </c>
      <c r="F185" s="2217" t="s">
        <v>4044</v>
      </c>
    </row>
    <row r="186" spans="1:6" ht="15" hidden="1">
      <c r="A186" s="2217" t="s">
        <v>4413</v>
      </c>
      <c r="B186" s="2217" t="s">
        <v>3982</v>
      </c>
      <c r="C186" s="2224" t="s">
        <v>44</v>
      </c>
      <c r="D186" s="2217" t="s">
        <v>4804</v>
      </c>
      <c r="E186" s="2221">
        <v>2508</v>
      </c>
      <c r="F186" s="2217" t="s">
        <v>3983</v>
      </c>
    </row>
    <row r="187" spans="1:6" ht="15" hidden="1">
      <c r="A187" s="2217" t="s">
        <v>4348</v>
      </c>
      <c r="B187" s="2217" t="s">
        <v>1557</v>
      </c>
      <c r="C187" s="2224" t="s">
        <v>44</v>
      </c>
      <c r="D187" s="2217" t="s">
        <v>4575</v>
      </c>
      <c r="E187" s="2221">
        <v>250</v>
      </c>
      <c r="F187" s="2217" t="s">
        <v>4250</v>
      </c>
    </row>
    <row r="188" spans="1:6" ht="15" hidden="1">
      <c r="A188" s="2217" t="s">
        <v>4077</v>
      </c>
      <c r="B188" s="2217" t="s">
        <v>1558</v>
      </c>
      <c r="C188" s="2224" t="s">
        <v>44</v>
      </c>
      <c r="D188" s="2217" t="s">
        <v>4614</v>
      </c>
      <c r="E188" s="2221">
        <v>280</v>
      </c>
      <c r="F188" s="2217" t="s">
        <v>4225</v>
      </c>
    </row>
    <row r="189" spans="1:6" ht="15" hidden="1">
      <c r="A189" s="2217" t="s">
        <v>4077</v>
      </c>
      <c r="B189" s="2217" t="s">
        <v>1558</v>
      </c>
      <c r="C189" s="2224" t="s">
        <v>44</v>
      </c>
      <c r="D189" s="2217" t="s">
        <v>4613</v>
      </c>
      <c r="E189" s="2221">
        <v>120</v>
      </c>
      <c r="F189" s="2217" t="s">
        <v>4225</v>
      </c>
    </row>
    <row r="190" spans="1:6" ht="15" hidden="1">
      <c r="A190" s="2217" t="s">
        <v>4077</v>
      </c>
      <c r="B190" s="2217" t="s">
        <v>1558</v>
      </c>
      <c r="C190" s="2224" t="s">
        <v>44</v>
      </c>
      <c r="D190" s="2217" t="s">
        <v>4224</v>
      </c>
      <c r="E190" s="2221">
        <v>150</v>
      </c>
      <c r="F190" s="2217" t="s">
        <v>4225</v>
      </c>
    </row>
    <row r="191" spans="1:6" ht="15" hidden="1">
      <c r="A191" s="2220" t="s">
        <v>675</v>
      </c>
      <c r="B191" t="s">
        <v>5146</v>
      </c>
      <c r="C191" s="2256" t="s">
        <v>501</v>
      </c>
      <c r="D191" t="s">
        <v>5146</v>
      </c>
      <c r="E191" s="2256">
        <v>100000</v>
      </c>
      <c r="F191" s="2220" t="s">
        <v>5169</v>
      </c>
    </row>
    <row r="192" spans="1:6" ht="15" hidden="1">
      <c r="A192" s="2217" t="s">
        <v>5172</v>
      </c>
      <c r="B192" s="2217" t="s">
        <v>4404</v>
      </c>
      <c r="C192" s="2224" t="s">
        <v>44</v>
      </c>
      <c r="D192" s="2217" t="s">
        <v>4776</v>
      </c>
      <c r="E192" s="2221">
        <v>9850</v>
      </c>
      <c r="F192" s="2217" t="s">
        <v>4016</v>
      </c>
    </row>
    <row r="193" spans="1:6" ht="15" hidden="1">
      <c r="A193" s="2217" t="s">
        <v>5172</v>
      </c>
      <c r="B193" s="2217" t="s">
        <v>4091</v>
      </c>
      <c r="C193" s="2224" t="s">
        <v>44</v>
      </c>
      <c r="D193" s="2217" t="s">
        <v>4726</v>
      </c>
      <c r="E193" s="2221">
        <v>3500</v>
      </c>
      <c r="F193" s="2217" t="s">
        <v>4092</v>
      </c>
    </row>
    <row r="194" spans="1:6" ht="15" hidden="1">
      <c r="A194" s="2217" t="s">
        <v>5172</v>
      </c>
      <c r="B194" s="2217" t="s">
        <v>4120</v>
      </c>
      <c r="C194" s="2224" t="s">
        <v>44</v>
      </c>
      <c r="D194" s="2217" t="s">
        <v>4120</v>
      </c>
      <c r="E194" s="2221">
        <v>560</v>
      </c>
      <c r="F194" s="2217" t="s">
        <v>4121</v>
      </c>
    </row>
    <row r="195" spans="1:6" ht="15">
      <c r="A195" s="2217" t="s">
        <v>631</v>
      </c>
      <c r="B195" s="2217" t="s">
        <v>1318</v>
      </c>
      <c r="C195" s="2224" t="s">
        <v>44</v>
      </c>
      <c r="D195" s="2217" t="s">
        <v>4491</v>
      </c>
      <c r="E195" s="2221">
        <v>30</v>
      </c>
      <c r="F195" s="2217" t="s">
        <v>4303</v>
      </c>
    </row>
    <row r="196" spans="1:6" ht="15" hidden="1">
      <c r="A196" s="2217" t="s">
        <v>5172</v>
      </c>
      <c r="B196" s="2217" t="s">
        <v>4389</v>
      </c>
      <c r="C196" s="2224" t="s">
        <v>501</v>
      </c>
      <c r="D196" s="2217" t="s">
        <v>4725</v>
      </c>
      <c r="E196" s="2221">
        <v>2000</v>
      </c>
      <c r="F196" s="2217" t="s">
        <v>4009</v>
      </c>
    </row>
    <row r="197" spans="1:6" ht="15">
      <c r="A197" s="2217" t="s">
        <v>631</v>
      </c>
      <c r="B197" s="2217" t="s">
        <v>4355</v>
      </c>
      <c r="C197" s="2224" t="s">
        <v>627</v>
      </c>
      <c r="D197" s="2217" t="s">
        <v>4488</v>
      </c>
      <c r="E197" s="2221">
        <v>2700</v>
      </c>
      <c r="F197" s="2217" t="s">
        <v>4309</v>
      </c>
    </row>
    <row r="198" spans="1:6" ht="15">
      <c r="A198" s="2217" t="s">
        <v>631</v>
      </c>
      <c r="B198" s="2217" t="s">
        <v>4355</v>
      </c>
      <c r="C198" s="2224" t="s">
        <v>44</v>
      </c>
      <c r="D198" s="2217" t="s">
        <v>4488</v>
      </c>
      <c r="E198" s="2221">
        <v>35</v>
      </c>
      <c r="F198" s="2217" t="s">
        <v>4309</v>
      </c>
    </row>
    <row r="199" spans="1:6" ht="15">
      <c r="A199" s="2217" t="s">
        <v>631</v>
      </c>
      <c r="B199" s="2217" t="s">
        <v>4356</v>
      </c>
      <c r="C199" s="2224" t="s">
        <v>627</v>
      </c>
      <c r="D199" s="2217" t="s">
        <v>4490</v>
      </c>
      <c r="E199" s="2221">
        <v>1500</v>
      </c>
      <c r="F199" s="2217" t="s">
        <v>4309</v>
      </c>
    </row>
    <row r="200" spans="1:6" ht="15">
      <c r="A200" s="2217" t="s">
        <v>631</v>
      </c>
      <c r="B200" s="2217" t="s">
        <v>4356</v>
      </c>
      <c r="C200" s="2224" t="s">
        <v>44</v>
      </c>
      <c r="D200" s="2217" t="s">
        <v>4489</v>
      </c>
      <c r="E200" s="2221">
        <v>35</v>
      </c>
      <c r="F200" s="2217" t="s">
        <v>4309</v>
      </c>
    </row>
    <row r="201" spans="1:6" ht="15">
      <c r="A201" s="2217" t="s">
        <v>631</v>
      </c>
      <c r="B201" s="2217" t="s">
        <v>4357</v>
      </c>
      <c r="C201" s="2224" t="s">
        <v>627</v>
      </c>
      <c r="D201" s="2217" t="s">
        <v>4357</v>
      </c>
      <c r="E201" s="2221">
        <v>650</v>
      </c>
      <c r="F201" s="2217" t="s">
        <v>4300</v>
      </c>
    </row>
    <row r="202" spans="1:6" ht="15" hidden="1">
      <c r="A202" s="2217" t="s">
        <v>4413</v>
      </c>
      <c r="B202" s="2217" t="s">
        <v>3993</v>
      </c>
      <c r="C202" s="2224" t="s">
        <v>44</v>
      </c>
      <c r="D202" s="2217" t="s">
        <v>4795</v>
      </c>
      <c r="E202" s="2221">
        <v>4500</v>
      </c>
      <c r="F202" s="2217" t="s">
        <v>3994</v>
      </c>
    </row>
    <row r="203" spans="1:6" ht="15" hidden="1">
      <c r="A203" s="2217" t="s">
        <v>4413</v>
      </c>
      <c r="B203" s="2217" t="s">
        <v>3993</v>
      </c>
      <c r="C203" s="2224" t="s">
        <v>501</v>
      </c>
      <c r="D203" s="2217" t="s">
        <v>4794</v>
      </c>
      <c r="E203" s="2221">
        <v>3000</v>
      </c>
      <c r="F203" s="2217" t="s">
        <v>3995</v>
      </c>
    </row>
    <row r="204" spans="1:6" ht="15" hidden="1">
      <c r="A204" s="2217" t="s">
        <v>4077</v>
      </c>
      <c r="B204" s="2217" t="s">
        <v>1565</v>
      </c>
      <c r="C204" s="2224" t="s">
        <v>3588</v>
      </c>
      <c r="D204" s="2217" t="s">
        <v>4616</v>
      </c>
      <c r="E204" s="2221">
        <v>350</v>
      </c>
      <c r="F204" s="2217" t="s">
        <v>4223</v>
      </c>
    </row>
    <row r="205" spans="1:6" ht="15" hidden="1">
      <c r="A205" s="2217" t="s">
        <v>4077</v>
      </c>
      <c r="B205" s="2217" t="s">
        <v>1565</v>
      </c>
      <c r="C205" s="2224" t="s">
        <v>3588</v>
      </c>
      <c r="D205" s="2217" t="s">
        <v>4615</v>
      </c>
      <c r="E205" s="2221">
        <v>460</v>
      </c>
      <c r="F205" s="2217" t="s">
        <v>4223</v>
      </c>
    </row>
    <row r="206" spans="1:6" ht="15">
      <c r="A206" s="2217" t="s">
        <v>631</v>
      </c>
      <c r="B206" s="2217" t="s">
        <v>1321</v>
      </c>
      <c r="C206" s="2224" t="s">
        <v>627</v>
      </c>
      <c r="D206" s="2217" t="s">
        <v>4494</v>
      </c>
      <c r="E206" s="2221">
        <v>60</v>
      </c>
      <c r="F206" s="2217" t="s">
        <v>4299</v>
      </c>
    </row>
    <row r="207" spans="1:6" ht="15">
      <c r="A207" s="2217" t="s">
        <v>631</v>
      </c>
      <c r="B207" s="2217" t="s">
        <v>1321</v>
      </c>
      <c r="C207" s="2224" t="s">
        <v>627</v>
      </c>
      <c r="D207" s="2217" t="s">
        <v>4493</v>
      </c>
      <c r="E207" s="2221">
        <v>40</v>
      </c>
      <c r="F207" s="2217" t="s">
        <v>4299</v>
      </c>
    </row>
    <row r="208" spans="1:6" ht="15">
      <c r="A208" s="2217" t="s">
        <v>631</v>
      </c>
      <c r="B208" s="2217" t="s">
        <v>1321</v>
      </c>
      <c r="C208" s="2224" t="s">
        <v>627</v>
      </c>
      <c r="D208" s="2217" t="s">
        <v>4495</v>
      </c>
      <c r="E208" s="2221">
        <v>86</v>
      </c>
      <c r="F208" s="2217" t="s">
        <v>4299</v>
      </c>
    </row>
    <row r="209" spans="1:6" ht="15">
      <c r="A209" s="2217" t="s">
        <v>631</v>
      </c>
      <c r="B209" s="2217" t="s">
        <v>1321</v>
      </c>
      <c r="C209" s="2224" t="s">
        <v>627</v>
      </c>
      <c r="D209" s="2217" t="s">
        <v>4496</v>
      </c>
      <c r="E209" s="2221">
        <v>48</v>
      </c>
      <c r="F209" s="2217" t="s">
        <v>4299</v>
      </c>
    </row>
    <row r="210" spans="1:6" ht="15">
      <c r="A210" s="2217" t="s">
        <v>631</v>
      </c>
      <c r="B210" s="2217" t="s">
        <v>1321</v>
      </c>
      <c r="C210" s="2224" t="s">
        <v>627</v>
      </c>
      <c r="D210" s="2217" t="s">
        <v>4497</v>
      </c>
      <c r="E210" s="2221">
        <v>125</v>
      </c>
      <c r="F210" s="2217" t="s">
        <v>4299</v>
      </c>
    </row>
    <row r="211" spans="1:6" ht="15">
      <c r="A211" s="2217" t="s">
        <v>631</v>
      </c>
      <c r="B211" s="2217" t="s">
        <v>1321</v>
      </c>
      <c r="C211" s="2224" t="s">
        <v>627</v>
      </c>
      <c r="D211" s="2217" t="s">
        <v>4498</v>
      </c>
      <c r="E211" s="2221">
        <v>60</v>
      </c>
      <c r="F211" s="2217" t="s">
        <v>4299</v>
      </c>
    </row>
    <row r="212" spans="1:6" ht="15">
      <c r="A212" s="2217" t="s">
        <v>631</v>
      </c>
      <c r="B212" s="2217" t="s">
        <v>2003</v>
      </c>
      <c r="C212" s="2224" t="s">
        <v>44</v>
      </c>
      <c r="D212" s="2217" t="s">
        <v>1971</v>
      </c>
      <c r="E212" s="2221">
        <v>300</v>
      </c>
      <c r="F212" s="2217" t="s">
        <v>4333</v>
      </c>
    </row>
    <row r="213" spans="1:6" ht="15">
      <c r="A213" s="2217" t="s">
        <v>631</v>
      </c>
      <c r="B213" s="2217" t="s">
        <v>2003</v>
      </c>
      <c r="C213" s="2224" t="s">
        <v>44</v>
      </c>
      <c r="D213" s="2217" t="s">
        <v>4451</v>
      </c>
      <c r="E213" s="2221">
        <v>600</v>
      </c>
      <c r="F213" s="2217" t="s">
        <v>4333</v>
      </c>
    </row>
    <row r="214" spans="1:6" ht="15" hidden="1">
      <c r="A214" s="2217" t="s">
        <v>4349</v>
      </c>
      <c r="B214" s="2217" t="s">
        <v>513</v>
      </c>
      <c r="C214" s="2224" t="s">
        <v>44</v>
      </c>
      <c r="D214" s="2217" t="s">
        <v>4688</v>
      </c>
      <c r="E214" s="2221">
        <v>10000</v>
      </c>
      <c r="F214" s="2217" t="s">
        <v>4143</v>
      </c>
    </row>
    <row r="215" spans="1:6" ht="15" hidden="1">
      <c r="A215" s="2217" t="s">
        <v>4349</v>
      </c>
      <c r="B215" s="2217" t="s">
        <v>513</v>
      </c>
      <c r="C215" s="2224" t="s">
        <v>44</v>
      </c>
      <c r="D215" s="2217" t="s">
        <v>4690</v>
      </c>
      <c r="E215" s="2221">
        <v>15000</v>
      </c>
      <c r="F215" s="2217" t="s">
        <v>4143</v>
      </c>
    </row>
    <row r="216" spans="1:6" ht="15" hidden="1">
      <c r="A216" s="2217" t="s">
        <v>4349</v>
      </c>
      <c r="B216" s="2217" t="s">
        <v>513</v>
      </c>
      <c r="C216" s="2224" t="s">
        <v>501</v>
      </c>
      <c r="D216" s="2217" t="s">
        <v>4689</v>
      </c>
      <c r="E216" s="2221">
        <v>15000</v>
      </c>
      <c r="F216" s="2217" t="s">
        <v>4143</v>
      </c>
    </row>
    <row r="217" spans="1:6" ht="15" hidden="1">
      <c r="A217" s="2217" t="s">
        <v>5171</v>
      </c>
      <c r="B217" s="2217" t="s">
        <v>2619</v>
      </c>
      <c r="C217" s="2224" t="s">
        <v>44</v>
      </c>
      <c r="D217" s="2217" t="s">
        <v>4729</v>
      </c>
      <c r="E217" s="2221">
        <v>1450</v>
      </c>
      <c r="F217" s="2217" t="s">
        <v>4083</v>
      </c>
    </row>
    <row r="218" spans="1:6" ht="15" hidden="1">
      <c r="A218" s="2217" t="s">
        <v>5171</v>
      </c>
      <c r="B218" s="2217" t="s">
        <v>2619</v>
      </c>
      <c r="C218" s="2224" t="s">
        <v>44</v>
      </c>
      <c r="D218" s="2217" t="s">
        <v>4730</v>
      </c>
      <c r="E218" s="2221">
        <v>8000</v>
      </c>
      <c r="F218" s="2217" t="s">
        <v>4083</v>
      </c>
    </row>
    <row r="219" spans="1:6" ht="15" hidden="1">
      <c r="A219" s="2217" t="s">
        <v>5171</v>
      </c>
      <c r="B219" s="2217" t="s">
        <v>2619</v>
      </c>
      <c r="C219" s="2224" t="s">
        <v>44</v>
      </c>
      <c r="D219" s="2217" t="s">
        <v>4731</v>
      </c>
      <c r="E219" s="2221">
        <v>985</v>
      </c>
      <c r="F219" s="2217" t="s">
        <v>4083</v>
      </c>
    </row>
    <row r="220" spans="1:6" ht="15" hidden="1">
      <c r="A220" s="2217" t="s">
        <v>5171</v>
      </c>
      <c r="B220" s="2217" t="s">
        <v>4033</v>
      </c>
      <c r="C220" s="2224" t="s">
        <v>44</v>
      </c>
      <c r="D220" s="2217" t="s">
        <v>4033</v>
      </c>
      <c r="E220" s="2221">
        <v>750</v>
      </c>
      <c r="F220" s="2217" t="s">
        <v>4034</v>
      </c>
    </row>
    <row r="221" spans="1:6" ht="15" hidden="1">
      <c r="A221" s="2217" t="s">
        <v>5171</v>
      </c>
      <c r="B221" s="2217" t="s">
        <v>4031</v>
      </c>
      <c r="C221" s="2224" t="s">
        <v>910</v>
      </c>
      <c r="D221" s="2217" t="s">
        <v>4761</v>
      </c>
      <c r="E221" s="2221">
        <v>345</v>
      </c>
      <c r="F221" s="2217" t="s">
        <v>4032</v>
      </c>
    </row>
    <row r="222" spans="1:6" ht="15" hidden="1">
      <c r="A222" s="2217" t="s">
        <v>5171</v>
      </c>
      <c r="B222" s="2217" t="s">
        <v>4031</v>
      </c>
      <c r="C222" s="2224" t="s">
        <v>910</v>
      </c>
      <c r="D222" s="2217" t="s">
        <v>4762</v>
      </c>
      <c r="E222" s="2221">
        <v>390</v>
      </c>
      <c r="F222" s="2217" t="s">
        <v>4032</v>
      </c>
    </row>
    <row r="223" spans="1:6" ht="15" hidden="1">
      <c r="A223" s="2217" t="s">
        <v>5171</v>
      </c>
      <c r="B223" s="2217" t="s">
        <v>4031</v>
      </c>
      <c r="C223" s="2224" t="s">
        <v>501</v>
      </c>
      <c r="D223" s="2217" t="s">
        <v>4763</v>
      </c>
      <c r="E223" s="2221">
        <v>11500</v>
      </c>
      <c r="F223" s="2217" t="s">
        <v>4032</v>
      </c>
    </row>
    <row r="224" spans="1:6" ht="15" hidden="1">
      <c r="A224" s="2217" t="s">
        <v>4413</v>
      </c>
      <c r="B224" s="2217" t="s">
        <v>3942</v>
      </c>
      <c r="C224" s="2224" t="s">
        <v>44</v>
      </c>
      <c r="D224" s="2217" t="s">
        <v>3941</v>
      </c>
      <c r="E224" s="2221">
        <v>2000</v>
      </c>
      <c r="F224" s="2217" t="s">
        <v>3943</v>
      </c>
    </row>
    <row r="225" spans="1:6" ht="15" hidden="1">
      <c r="A225" s="2217" t="s">
        <v>4413</v>
      </c>
      <c r="B225" s="2217" t="s">
        <v>3942</v>
      </c>
      <c r="C225" s="2224" t="s">
        <v>44</v>
      </c>
      <c r="D225" s="2217" t="s">
        <v>1461</v>
      </c>
      <c r="E225" s="2221">
        <v>500</v>
      </c>
      <c r="F225" s="2217" t="s">
        <v>3943</v>
      </c>
    </row>
    <row r="226" spans="1:6" ht="15" hidden="1">
      <c r="A226" s="2217" t="s">
        <v>5172</v>
      </c>
      <c r="B226" s="2217" t="s">
        <v>4081</v>
      </c>
      <c r="C226" s="2224" t="s">
        <v>44</v>
      </c>
      <c r="D226" s="2217" t="s">
        <v>4732</v>
      </c>
      <c r="E226" s="2221">
        <v>1500</v>
      </c>
      <c r="F226" s="2217" t="s">
        <v>4082</v>
      </c>
    </row>
    <row r="227" spans="1:6" ht="15" hidden="1">
      <c r="A227" s="2217" t="s">
        <v>4413</v>
      </c>
      <c r="B227" s="2217" t="s">
        <v>5122</v>
      </c>
      <c r="C227" s="2224" t="s">
        <v>44</v>
      </c>
      <c r="D227" s="2217" t="s">
        <v>3941</v>
      </c>
      <c r="E227" s="2221">
        <v>2000</v>
      </c>
      <c r="F227" s="2217" t="s">
        <v>3961</v>
      </c>
    </row>
    <row r="228" spans="1:6" ht="15" hidden="1">
      <c r="A228" s="2217" t="s">
        <v>4413</v>
      </c>
      <c r="B228" s="2217" t="s">
        <v>5122</v>
      </c>
      <c r="C228" s="2224" t="s">
        <v>44</v>
      </c>
      <c r="D228" s="2217" t="s">
        <v>1461</v>
      </c>
      <c r="E228" s="2221">
        <v>500</v>
      </c>
      <c r="F228" s="2217" t="s">
        <v>3961</v>
      </c>
    </row>
    <row r="229" spans="1:6" ht="15" hidden="1">
      <c r="A229" s="2217" t="s">
        <v>5171</v>
      </c>
      <c r="B229" s="2217" t="s">
        <v>4397</v>
      </c>
      <c r="C229" s="2224" t="s">
        <v>880</v>
      </c>
      <c r="D229" s="2217" t="s">
        <v>4752</v>
      </c>
      <c r="E229" s="2221">
        <v>121</v>
      </c>
      <c r="F229" s="2217" t="s">
        <v>4061</v>
      </c>
    </row>
    <row r="230" spans="1:6" ht="15" hidden="1">
      <c r="A230" s="2217" t="s">
        <v>5171</v>
      </c>
      <c r="B230" s="2217" t="s">
        <v>4397</v>
      </c>
      <c r="C230" s="2224" t="s">
        <v>880</v>
      </c>
      <c r="D230" s="2217" t="s">
        <v>4753</v>
      </c>
      <c r="E230" s="2221">
        <v>158</v>
      </c>
      <c r="F230" s="2217" t="s">
        <v>4061</v>
      </c>
    </row>
    <row r="231" spans="1:6" ht="15" hidden="1">
      <c r="A231" s="2217" t="s">
        <v>5171</v>
      </c>
      <c r="B231" s="2217" t="s">
        <v>4397</v>
      </c>
      <c r="C231" s="2224" t="s">
        <v>880</v>
      </c>
      <c r="D231" s="2217" t="s">
        <v>4751</v>
      </c>
      <c r="E231" s="2221">
        <v>582</v>
      </c>
      <c r="F231" s="2217" t="s">
        <v>4061</v>
      </c>
    </row>
    <row r="232" spans="1:6" ht="15">
      <c r="A232" s="2217" t="s">
        <v>631</v>
      </c>
      <c r="B232" s="2217" t="s">
        <v>1342</v>
      </c>
      <c r="C232" s="2224" t="s">
        <v>44</v>
      </c>
      <c r="D232" s="2217" t="s">
        <v>4499</v>
      </c>
      <c r="E232" s="2221">
        <v>10</v>
      </c>
      <c r="F232" s="2217" t="s">
        <v>4298</v>
      </c>
    </row>
    <row r="233" spans="1:6" ht="15">
      <c r="A233" s="2217" t="s">
        <v>631</v>
      </c>
      <c r="B233" s="2217" t="s">
        <v>1342</v>
      </c>
      <c r="C233" s="2224" t="s">
        <v>44</v>
      </c>
      <c r="D233" s="2217" t="s">
        <v>4500</v>
      </c>
      <c r="E233" s="2221">
        <v>10</v>
      </c>
      <c r="F233" s="2217" t="s">
        <v>4298</v>
      </c>
    </row>
    <row r="234" spans="1:6" ht="15">
      <c r="A234" s="2217" t="s">
        <v>631</v>
      </c>
      <c r="B234" s="2217" t="s">
        <v>1342</v>
      </c>
      <c r="C234" s="2224" t="s">
        <v>44</v>
      </c>
      <c r="D234" s="2217" t="s">
        <v>4501</v>
      </c>
      <c r="E234" s="2221">
        <v>9</v>
      </c>
      <c r="F234" s="2217" t="s">
        <v>4298</v>
      </c>
    </row>
    <row r="235" spans="1:6" ht="15">
      <c r="A235" s="2217" t="s">
        <v>631</v>
      </c>
      <c r="B235" s="2217" t="s">
        <v>1342</v>
      </c>
      <c r="C235" s="2224" t="s">
        <v>44</v>
      </c>
      <c r="D235" s="2217" t="s">
        <v>4502</v>
      </c>
      <c r="E235" s="2221">
        <v>9</v>
      </c>
      <c r="F235" s="2217" t="s">
        <v>4298</v>
      </c>
    </row>
    <row r="236" spans="1:6" ht="15">
      <c r="A236" s="2217" t="s">
        <v>631</v>
      </c>
      <c r="B236" s="2217" t="s">
        <v>1342</v>
      </c>
      <c r="C236" s="2224" t="s">
        <v>44</v>
      </c>
      <c r="D236" s="2217" t="s">
        <v>4503</v>
      </c>
      <c r="E236" s="2221">
        <v>485</v>
      </c>
      <c r="F236" s="2217" t="s">
        <v>4298</v>
      </c>
    </row>
    <row r="237" spans="1:6" ht="15">
      <c r="A237" s="2217" t="s">
        <v>631</v>
      </c>
      <c r="B237" s="2217" t="s">
        <v>1342</v>
      </c>
      <c r="C237" s="2224" t="s">
        <v>44</v>
      </c>
      <c r="D237" s="2217" t="s">
        <v>4504</v>
      </c>
      <c r="E237" s="2221">
        <v>525</v>
      </c>
      <c r="F237" s="2217" t="s">
        <v>4298</v>
      </c>
    </row>
    <row r="238" spans="1:6" ht="15" hidden="1">
      <c r="A238" s="2217" t="s">
        <v>5172</v>
      </c>
      <c r="B238" s="2217" t="s">
        <v>4374</v>
      </c>
      <c r="C238" s="2224" t="s">
        <v>501</v>
      </c>
      <c r="D238" s="2217" t="s">
        <v>4374</v>
      </c>
      <c r="E238" s="2221">
        <v>2850</v>
      </c>
      <c r="F238" s="2217" t="s">
        <v>4096</v>
      </c>
    </row>
    <row r="239" spans="1:6" ht="15" hidden="1">
      <c r="A239" s="2217" t="s">
        <v>5173</v>
      </c>
      <c r="B239" s="2217" t="s">
        <v>4374</v>
      </c>
      <c r="C239" s="2224" t="s">
        <v>501</v>
      </c>
      <c r="D239" s="2217" t="s">
        <v>4374</v>
      </c>
      <c r="E239" s="2221">
        <v>2850</v>
      </c>
      <c r="F239" s="2217" t="s">
        <v>4179</v>
      </c>
    </row>
    <row r="240" spans="1:6" ht="15" hidden="1">
      <c r="A240" s="2217" t="s">
        <v>5171</v>
      </c>
      <c r="B240" s="2217" t="s">
        <v>2876</v>
      </c>
      <c r="C240" s="2224" t="s">
        <v>44</v>
      </c>
      <c r="D240" s="2217" t="s">
        <v>4740</v>
      </c>
      <c r="E240" s="2221">
        <v>135</v>
      </c>
      <c r="F240" s="2217" t="s">
        <v>4069</v>
      </c>
    </row>
    <row r="241" spans="1:6" ht="15" hidden="1">
      <c r="A241" s="2217" t="s">
        <v>5171</v>
      </c>
      <c r="B241" s="2217" t="s">
        <v>2876</v>
      </c>
      <c r="C241" s="2224" t="s">
        <v>44</v>
      </c>
      <c r="D241" s="2217" t="s">
        <v>4739</v>
      </c>
      <c r="E241" s="2221">
        <v>85</v>
      </c>
      <c r="F241" s="2217" t="s">
        <v>4069</v>
      </c>
    </row>
    <row r="242" spans="1:6" ht="15" hidden="1">
      <c r="A242" s="2217" t="s">
        <v>5173</v>
      </c>
      <c r="B242" s="2217" t="s">
        <v>4172</v>
      </c>
      <c r="C242" s="2224" t="s">
        <v>44</v>
      </c>
      <c r="D242" s="2217" t="s">
        <v>4669</v>
      </c>
      <c r="E242" s="2221">
        <v>5500</v>
      </c>
      <c r="F242" s="2217" t="s">
        <v>4173</v>
      </c>
    </row>
    <row r="243" spans="1:6" ht="15" hidden="1">
      <c r="A243" s="2217" t="s">
        <v>5173</v>
      </c>
      <c r="B243" s="2217" t="s">
        <v>4172</v>
      </c>
      <c r="C243" s="2224" t="s">
        <v>44</v>
      </c>
      <c r="D243" s="2217" t="s">
        <v>4670</v>
      </c>
      <c r="E243" s="2221">
        <v>3995</v>
      </c>
      <c r="F243" s="2217" t="s">
        <v>4173</v>
      </c>
    </row>
    <row r="244" spans="1:6" ht="15" hidden="1">
      <c r="A244" s="2217" t="s">
        <v>5171</v>
      </c>
      <c r="B244" s="2217" t="s">
        <v>2174</v>
      </c>
      <c r="C244" s="2224" t="s">
        <v>44</v>
      </c>
      <c r="D244" s="2217" t="s">
        <v>2174</v>
      </c>
      <c r="E244" s="2221">
        <v>280</v>
      </c>
      <c r="F244" s="2217" t="s">
        <v>4060</v>
      </c>
    </row>
    <row r="245" spans="1:6" ht="15" hidden="1">
      <c r="A245" s="2217" t="s">
        <v>4077</v>
      </c>
      <c r="B245" s="2217" t="s">
        <v>1568</v>
      </c>
      <c r="C245" s="2224" t="s">
        <v>910</v>
      </c>
      <c r="D245" s="2217" t="s">
        <v>4617</v>
      </c>
      <c r="E245" s="2221">
        <v>500</v>
      </c>
      <c r="F245" s="2217" t="s">
        <v>4222</v>
      </c>
    </row>
    <row r="246" spans="1:6" ht="15" hidden="1">
      <c r="A246" s="2217" t="s">
        <v>4077</v>
      </c>
      <c r="B246" s="2217" t="s">
        <v>1568</v>
      </c>
      <c r="C246" s="2224" t="s">
        <v>910</v>
      </c>
      <c r="D246" s="2217" t="s">
        <v>4618</v>
      </c>
      <c r="E246" s="2221">
        <v>550</v>
      </c>
      <c r="F246" s="2217" t="s">
        <v>4222</v>
      </c>
    </row>
    <row r="247" spans="1:6" ht="15" hidden="1">
      <c r="A247" s="2217" t="s">
        <v>4077</v>
      </c>
      <c r="B247" s="2217" t="s">
        <v>1568</v>
      </c>
      <c r="C247" s="2224" t="s">
        <v>910</v>
      </c>
      <c r="D247" s="2217" t="s">
        <v>4619</v>
      </c>
      <c r="E247" s="2221">
        <v>700</v>
      </c>
      <c r="F247" s="2217" t="s">
        <v>4222</v>
      </c>
    </row>
    <row r="248" spans="1:6" ht="15" hidden="1">
      <c r="A248" s="2217" t="s">
        <v>4077</v>
      </c>
      <c r="B248" s="2217" t="s">
        <v>1568</v>
      </c>
      <c r="C248" s="2224" t="s">
        <v>910</v>
      </c>
      <c r="D248" s="2217" t="s">
        <v>4621</v>
      </c>
      <c r="E248" s="2221">
        <v>500</v>
      </c>
      <c r="F248" s="2217" t="s">
        <v>4222</v>
      </c>
    </row>
    <row r="249" spans="1:6" ht="15" hidden="1">
      <c r="A249" s="2217" t="s">
        <v>4077</v>
      </c>
      <c r="B249" s="2217" t="s">
        <v>1568</v>
      </c>
      <c r="C249" s="2224" t="s">
        <v>910</v>
      </c>
      <c r="D249" s="2217" t="s">
        <v>4622</v>
      </c>
      <c r="E249" s="2221">
        <v>550</v>
      </c>
      <c r="F249" s="2217" t="s">
        <v>4222</v>
      </c>
    </row>
    <row r="250" spans="1:6" ht="15" hidden="1">
      <c r="A250" s="2217" t="s">
        <v>4077</v>
      </c>
      <c r="B250" s="2217" t="s">
        <v>1568</v>
      </c>
      <c r="C250" s="2224" t="s">
        <v>910</v>
      </c>
      <c r="D250" s="2217" t="s">
        <v>4623</v>
      </c>
      <c r="E250" s="2221">
        <v>700</v>
      </c>
      <c r="F250" s="2217" t="s">
        <v>4222</v>
      </c>
    </row>
    <row r="251" spans="1:6" ht="15" hidden="1">
      <c r="A251" s="2217" t="s">
        <v>4077</v>
      </c>
      <c r="B251" s="2217" t="s">
        <v>1568</v>
      </c>
      <c r="C251" s="2224" t="s">
        <v>910</v>
      </c>
      <c r="D251" s="2217" t="s">
        <v>4624</v>
      </c>
      <c r="E251" s="2221">
        <v>750</v>
      </c>
      <c r="F251" s="2217" t="s">
        <v>4222</v>
      </c>
    </row>
    <row r="252" spans="1:6" ht="15" hidden="1">
      <c r="A252" s="2217" t="s">
        <v>4077</v>
      </c>
      <c r="B252" s="2217" t="s">
        <v>1568</v>
      </c>
      <c r="C252" s="2224" t="s">
        <v>910</v>
      </c>
      <c r="D252" s="2217" t="s">
        <v>4625</v>
      </c>
      <c r="E252" s="2221">
        <v>500</v>
      </c>
      <c r="F252" s="2217" t="s">
        <v>4222</v>
      </c>
    </row>
    <row r="253" spans="1:6" ht="15" hidden="1">
      <c r="A253" s="2217" t="s">
        <v>4077</v>
      </c>
      <c r="B253" s="2217" t="s">
        <v>1568</v>
      </c>
      <c r="C253" s="2224" t="s">
        <v>910</v>
      </c>
      <c r="D253" s="2217" t="s">
        <v>4626</v>
      </c>
      <c r="E253" s="2221">
        <v>550</v>
      </c>
      <c r="F253" s="2217" t="s">
        <v>4222</v>
      </c>
    </row>
    <row r="254" spans="1:6" ht="15" hidden="1">
      <c r="A254" s="2217" t="s">
        <v>4077</v>
      </c>
      <c r="B254" s="2217" t="s">
        <v>1568</v>
      </c>
      <c r="C254" s="2224" t="s">
        <v>910</v>
      </c>
      <c r="D254" s="2217" t="s">
        <v>4627</v>
      </c>
      <c r="E254" s="2221">
        <v>700</v>
      </c>
      <c r="F254" s="2217" t="s">
        <v>4222</v>
      </c>
    </row>
    <row r="255" spans="1:6" ht="15" hidden="1">
      <c r="A255" s="2217" t="s">
        <v>4077</v>
      </c>
      <c r="B255" s="2217" t="s">
        <v>1568</v>
      </c>
      <c r="C255" s="2224" t="s">
        <v>910</v>
      </c>
      <c r="D255" s="2217" t="s">
        <v>4628</v>
      </c>
      <c r="E255" s="2221">
        <v>750</v>
      </c>
      <c r="F255" s="2217" t="s">
        <v>4222</v>
      </c>
    </row>
    <row r="256" spans="1:6" ht="15" hidden="1">
      <c r="A256" s="2217" t="s">
        <v>4077</v>
      </c>
      <c r="B256" s="2217" t="s">
        <v>1568</v>
      </c>
      <c r="C256" s="2224" t="s">
        <v>910</v>
      </c>
      <c r="D256" s="2217" t="s">
        <v>4620</v>
      </c>
      <c r="E256" s="2221">
        <v>750</v>
      </c>
      <c r="F256" s="2217" t="s">
        <v>4222</v>
      </c>
    </row>
    <row r="257" spans="1:6" ht="15" hidden="1">
      <c r="A257" s="2217" t="s">
        <v>5173</v>
      </c>
      <c r="B257" s="2217" t="s">
        <v>4174</v>
      </c>
      <c r="C257" s="2224" t="s">
        <v>501</v>
      </c>
      <c r="D257" s="2217" t="s">
        <v>4174</v>
      </c>
      <c r="E257" s="2221">
        <v>5500</v>
      </c>
      <c r="F257" s="2217" t="s">
        <v>4175</v>
      </c>
    </row>
    <row r="258" spans="1:6" ht="15" hidden="1">
      <c r="A258" s="2217" t="s">
        <v>5172</v>
      </c>
      <c r="B258" s="2217" t="s">
        <v>4099</v>
      </c>
      <c r="C258" s="2224" t="s">
        <v>501</v>
      </c>
      <c r="D258" s="2217" t="s">
        <v>4099</v>
      </c>
      <c r="E258" s="2221">
        <v>5500</v>
      </c>
      <c r="F258" s="2217" t="s">
        <v>4100</v>
      </c>
    </row>
    <row r="259" spans="1:6" ht="15" hidden="1">
      <c r="A259" s="2217" t="s">
        <v>5171</v>
      </c>
      <c r="B259" s="2217" t="s">
        <v>4107</v>
      </c>
      <c r="C259" s="2224" t="s">
        <v>44</v>
      </c>
      <c r="D259" s="2217" t="s">
        <v>4107</v>
      </c>
      <c r="E259" s="2221">
        <v>2000</v>
      </c>
      <c r="F259" s="2217" t="s">
        <v>4108</v>
      </c>
    </row>
    <row r="260" spans="1:6" ht="15" hidden="1">
      <c r="A260" s="2217" t="s">
        <v>4077</v>
      </c>
      <c r="B260" s="2217" t="s">
        <v>1578</v>
      </c>
      <c r="C260" s="2224" t="s">
        <v>1792</v>
      </c>
      <c r="D260" s="2217" t="s">
        <v>4590</v>
      </c>
      <c r="E260" s="2221">
        <v>260</v>
      </c>
      <c r="F260" s="2217" t="s">
        <v>4235</v>
      </c>
    </row>
    <row r="261" spans="1:6" ht="15" hidden="1">
      <c r="A261" s="2217" t="s">
        <v>4077</v>
      </c>
      <c r="B261" s="2217" t="s">
        <v>1578</v>
      </c>
      <c r="C261" s="2224" t="s">
        <v>1792</v>
      </c>
      <c r="D261" s="2217" t="s">
        <v>4589</v>
      </c>
      <c r="E261" s="2221">
        <v>210</v>
      </c>
      <c r="F261" s="2217" t="s">
        <v>4235</v>
      </c>
    </row>
    <row r="262" spans="1:6" ht="15" hidden="1">
      <c r="A262" s="2217" t="s">
        <v>5171</v>
      </c>
      <c r="B262" s="2217" t="s">
        <v>4067</v>
      </c>
      <c r="C262" s="2224" t="s">
        <v>44</v>
      </c>
      <c r="D262" s="2217" t="s">
        <v>4067</v>
      </c>
      <c r="E262" s="2221">
        <v>85</v>
      </c>
      <c r="F262" s="2217" t="s">
        <v>4068</v>
      </c>
    </row>
    <row r="263" spans="1:6" ht="15" hidden="1">
      <c r="A263" s="2217" t="s">
        <v>4348</v>
      </c>
      <c r="B263" s="2217" t="s">
        <v>1579</v>
      </c>
      <c r="C263" s="2224" t="s">
        <v>44</v>
      </c>
      <c r="D263" s="2217" t="s">
        <v>4242</v>
      </c>
      <c r="E263" s="2221">
        <v>150</v>
      </c>
      <c r="F263" s="2217" t="s">
        <v>4243</v>
      </c>
    </row>
    <row r="264" spans="1:6" ht="15">
      <c r="A264" s="2217" t="s">
        <v>631</v>
      </c>
      <c r="B264" s="2217" t="s">
        <v>1351</v>
      </c>
      <c r="C264" s="2224" t="s">
        <v>1792</v>
      </c>
      <c r="D264" s="2217" t="s">
        <v>4505</v>
      </c>
      <c r="E264" s="2221">
        <v>50</v>
      </c>
      <c r="F264" s="2217" t="s">
        <v>4297</v>
      </c>
    </row>
    <row r="265" spans="1:6" ht="15">
      <c r="A265" s="2217" t="s">
        <v>631</v>
      </c>
      <c r="B265" s="2217" t="s">
        <v>1351</v>
      </c>
      <c r="C265" s="2224" t="s">
        <v>1792</v>
      </c>
      <c r="D265" s="2217" t="s">
        <v>4506</v>
      </c>
      <c r="E265" s="2221">
        <v>60</v>
      </c>
      <c r="F265" s="2217" t="s">
        <v>4297</v>
      </c>
    </row>
    <row r="266" spans="1:6" ht="15">
      <c r="A266" s="2217" t="s">
        <v>631</v>
      </c>
      <c r="B266" s="2217" t="s">
        <v>4363</v>
      </c>
      <c r="C266" s="2224" t="s">
        <v>501</v>
      </c>
      <c r="D266" s="2217" t="s">
        <v>4558</v>
      </c>
      <c r="E266" s="2221">
        <v>160</v>
      </c>
      <c r="F266" s="2217" t="s">
        <v>4264</v>
      </c>
    </row>
    <row r="267" spans="1:6" ht="15">
      <c r="A267" s="2217" t="s">
        <v>631</v>
      </c>
      <c r="B267" s="2217" t="s">
        <v>4364</v>
      </c>
      <c r="C267" s="2224" t="s">
        <v>1347</v>
      </c>
      <c r="D267" s="2217" t="s">
        <v>4559</v>
      </c>
      <c r="E267" s="2221">
        <v>80</v>
      </c>
      <c r="F267" s="2217" t="s">
        <v>4263</v>
      </c>
    </row>
    <row r="268" spans="1:6" ht="15">
      <c r="A268" s="2217" t="s">
        <v>631</v>
      </c>
      <c r="B268" s="2217" t="s">
        <v>4364</v>
      </c>
      <c r="C268" s="2224" t="s">
        <v>1347</v>
      </c>
      <c r="D268" s="2217" t="s">
        <v>4560</v>
      </c>
      <c r="E268" s="2221">
        <v>40</v>
      </c>
      <c r="F268" s="2217" t="s">
        <v>4263</v>
      </c>
    </row>
    <row r="269" spans="1:6" ht="15" hidden="1">
      <c r="A269" s="2217" t="s">
        <v>4077</v>
      </c>
      <c r="B269" s="2217" t="s">
        <v>1581</v>
      </c>
      <c r="C269" s="2224" t="s">
        <v>1792</v>
      </c>
      <c r="D269" s="2217" t="s">
        <v>4213</v>
      </c>
      <c r="E269" s="2221">
        <v>125</v>
      </c>
      <c r="F269" s="2217" t="s">
        <v>4212</v>
      </c>
    </row>
    <row r="270" spans="1:6" ht="15" hidden="1">
      <c r="A270" s="2217" t="s">
        <v>4077</v>
      </c>
      <c r="B270" s="2217" t="s">
        <v>1581</v>
      </c>
      <c r="C270" s="2224" t="s">
        <v>1792</v>
      </c>
      <c r="D270" s="2217" t="s">
        <v>4643</v>
      </c>
      <c r="E270" s="2221">
        <v>170</v>
      </c>
      <c r="F270" s="2217" t="s">
        <v>4212</v>
      </c>
    </row>
    <row r="271" spans="1:6" ht="15" hidden="1">
      <c r="A271" s="2217" t="s">
        <v>4077</v>
      </c>
      <c r="B271" s="2217" t="s">
        <v>1581</v>
      </c>
      <c r="C271" s="2224" t="s">
        <v>1792</v>
      </c>
      <c r="D271" s="2217" t="s">
        <v>4644</v>
      </c>
      <c r="E271" s="2221">
        <v>200</v>
      </c>
      <c r="F271" s="2217" t="s">
        <v>4212</v>
      </c>
    </row>
    <row r="272" spans="1:6" ht="15" hidden="1">
      <c r="A272" s="2217" t="s">
        <v>4077</v>
      </c>
      <c r="B272" s="2217" t="s">
        <v>1581</v>
      </c>
      <c r="C272" s="2224" t="s">
        <v>1792</v>
      </c>
      <c r="D272" s="2217" t="s">
        <v>4645</v>
      </c>
      <c r="E272" s="2221">
        <v>320</v>
      </c>
      <c r="F272" s="2217" t="s">
        <v>4212</v>
      </c>
    </row>
    <row r="273" spans="1:6" ht="15" hidden="1">
      <c r="A273" s="2217" t="s">
        <v>4077</v>
      </c>
      <c r="B273" s="2217" t="s">
        <v>1583</v>
      </c>
      <c r="C273" s="2224" t="s">
        <v>1890</v>
      </c>
      <c r="D273" s="2217" t="s">
        <v>4650</v>
      </c>
      <c r="E273" s="2221">
        <v>167</v>
      </c>
      <c r="F273" s="2217" t="s">
        <v>4209</v>
      </c>
    </row>
    <row r="274" spans="1:6" ht="15" hidden="1">
      <c r="A274" s="2217" t="s">
        <v>4077</v>
      </c>
      <c r="B274" s="2217" t="s">
        <v>1583</v>
      </c>
      <c r="C274" s="2224" t="s">
        <v>1890</v>
      </c>
      <c r="D274" s="2217" t="s">
        <v>4649</v>
      </c>
      <c r="E274" s="2221">
        <v>200</v>
      </c>
      <c r="F274" s="2217" t="s">
        <v>4209</v>
      </c>
    </row>
    <row r="275" spans="1:6" ht="15" hidden="1">
      <c r="A275" s="2217" t="s">
        <v>4077</v>
      </c>
      <c r="B275" s="2217" t="s">
        <v>1585</v>
      </c>
      <c r="C275" s="2224" t="s">
        <v>1792</v>
      </c>
      <c r="D275" s="2217" t="s">
        <v>4641</v>
      </c>
      <c r="E275" s="2221">
        <v>300</v>
      </c>
      <c r="F275" s="2217" t="s">
        <v>4078</v>
      </c>
    </row>
    <row r="276" spans="1:6" ht="15" hidden="1">
      <c r="A276" s="2217" t="s">
        <v>4077</v>
      </c>
      <c r="B276" s="2217" t="s">
        <v>1585</v>
      </c>
      <c r="C276" s="2224" t="s">
        <v>1792</v>
      </c>
      <c r="D276" s="2217" t="s">
        <v>4733</v>
      </c>
      <c r="E276" s="2221">
        <v>150</v>
      </c>
      <c r="F276" s="2217" t="s">
        <v>4078</v>
      </c>
    </row>
    <row r="277" spans="1:6" ht="15" hidden="1">
      <c r="A277" s="2217" t="s">
        <v>4077</v>
      </c>
      <c r="B277" s="2217" t="s">
        <v>1585</v>
      </c>
      <c r="C277" s="2224" t="s">
        <v>1792</v>
      </c>
      <c r="D277" s="2217" t="s">
        <v>4640</v>
      </c>
      <c r="E277" s="2221">
        <v>185</v>
      </c>
      <c r="F277" s="2217" t="s">
        <v>4078</v>
      </c>
    </row>
    <row r="278" spans="1:6" ht="15" hidden="1">
      <c r="A278" s="2217" t="s">
        <v>4413</v>
      </c>
      <c r="B278" s="2217" t="s">
        <v>623</v>
      </c>
      <c r="C278" s="2224" t="s">
        <v>44</v>
      </c>
      <c r="D278" s="2217" t="s">
        <v>623</v>
      </c>
      <c r="E278" s="2221">
        <v>4500</v>
      </c>
      <c r="F278" s="2217" t="s">
        <v>3989</v>
      </c>
    </row>
    <row r="279" spans="1:6" ht="15" hidden="1">
      <c r="A279" s="2217" t="s">
        <v>4422</v>
      </c>
      <c r="B279" s="2217" t="s">
        <v>4423</v>
      </c>
      <c r="C279" s="2224" t="s">
        <v>880</v>
      </c>
      <c r="D279" s="2217" t="s">
        <v>4423</v>
      </c>
      <c r="E279" s="2221">
        <v>275</v>
      </c>
      <c r="F279" s="2217" t="s">
        <v>3956</v>
      </c>
    </row>
    <row r="280" spans="1:6" ht="15" hidden="1">
      <c r="A280" s="2217" t="s">
        <v>4413</v>
      </c>
      <c r="B280" s="2217" t="s">
        <v>4424</v>
      </c>
      <c r="C280" s="2224" t="s">
        <v>44</v>
      </c>
      <c r="D280" s="2217" t="s">
        <v>4424</v>
      </c>
      <c r="E280" s="2221">
        <v>870</v>
      </c>
      <c r="F280" s="2217" t="s">
        <v>3955</v>
      </c>
    </row>
    <row r="281" spans="1:6" ht="15" hidden="1">
      <c r="A281" s="2217" t="s">
        <v>4413</v>
      </c>
      <c r="B281" s="2217" t="s">
        <v>4425</v>
      </c>
      <c r="C281" s="2224" t="s">
        <v>44</v>
      </c>
      <c r="D281" s="2217" t="s">
        <v>4425</v>
      </c>
      <c r="E281" s="2221">
        <v>550</v>
      </c>
      <c r="F281" s="2217" t="s">
        <v>3954</v>
      </c>
    </row>
    <row r="282" spans="1:6" ht="15" hidden="1">
      <c r="A282" s="2220" t="s">
        <v>675</v>
      </c>
      <c r="B282" t="s">
        <v>5147</v>
      </c>
      <c r="C282" s="2256" t="s">
        <v>501</v>
      </c>
      <c r="D282" t="s">
        <v>5147</v>
      </c>
      <c r="E282" s="2256">
        <v>1000000</v>
      </c>
      <c r="F282" s="2220" t="s">
        <v>5169</v>
      </c>
    </row>
    <row r="283" spans="1:6" ht="15" hidden="1">
      <c r="A283" s="2217" t="s">
        <v>5171</v>
      </c>
      <c r="B283" s="2217" t="s">
        <v>4111</v>
      </c>
      <c r="C283" s="2224" t="s">
        <v>3588</v>
      </c>
      <c r="D283" s="2217" t="s">
        <v>4110</v>
      </c>
      <c r="E283" s="2221">
        <v>918</v>
      </c>
      <c r="F283" s="2217" t="s">
        <v>4112</v>
      </c>
    </row>
    <row r="284" spans="1:6" ht="15">
      <c r="A284" s="2217" t="s">
        <v>631</v>
      </c>
      <c r="B284" s="2217" t="s">
        <v>1354</v>
      </c>
      <c r="C284" s="2224" t="s">
        <v>44</v>
      </c>
      <c r="D284" s="2217" t="s">
        <v>1354</v>
      </c>
      <c r="E284" s="2221">
        <v>25</v>
      </c>
      <c r="F284" s="2217" t="s">
        <v>4296</v>
      </c>
    </row>
    <row r="285" spans="1:6" ht="15" hidden="1">
      <c r="A285" s="2220" t="s">
        <v>675</v>
      </c>
      <c r="B285" t="s">
        <v>3807</v>
      </c>
      <c r="C285" s="2256" t="s">
        <v>501</v>
      </c>
      <c r="D285" t="s">
        <v>3807</v>
      </c>
      <c r="E285" s="2256">
        <v>100000</v>
      </c>
      <c r="F285" s="2220" t="s">
        <v>5169</v>
      </c>
    </row>
    <row r="286" spans="1:6" ht="15" hidden="1">
      <c r="A286" s="2217" t="s">
        <v>4413</v>
      </c>
      <c r="B286" s="2217" t="s">
        <v>3969</v>
      </c>
      <c r="C286" s="2224" t="s">
        <v>44</v>
      </c>
      <c r="D286" s="2217" t="s">
        <v>3969</v>
      </c>
      <c r="E286" s="2221">
        <v>1000</v>
      </c>
      <c r="F286" s="2217" t="s">
        <v>3970</v>
      </c>
    </row>
    <row r="287" spans="1:6" ht="15">
      <c r="A287" s="2217" t="s">
        <v>631</v>
      </c>
      <c r="B287" s="2217" t="s">
        <v>4257</v>
      </c>
      <c r="C287" s="2224" t="s">
        <v>44</v>
      </c>
      <c r="D287" s="2217" t="s">
        <v>4256</v>
      </c>
      <c r="E287" s="2221">
        <v>30</v>
      </c>
      <c r="F287" s="2217" t="s">
        <v>4258</v>
      </c>
    </row>
    <row r="288" spans="1:6" ht="15">
      <c r="A288" s="2217" t="s">
        <v>631</v>
      </c>
      <c r="B288" s="2217" t="s">
        <v>4257</v>
      </c>
      <c r="C288" s="2224" t="s">
        <v>44</v>
      </c>
      <c r="D288" s="2217" t="s">
        <v>4259</v>
      </c>
      <c r="E288" s="2221">
        <v>20</v>
      </c>
      <c r="F288" s="2217" t="s">
        <v>4258</v>
      </c>
    </row>
    <row r="289" spans="1:6" ht="15">
      <c r="A289" s="2217" t="s">
        <v>631</v>
      </c>
      <c r="B289" s="2217" t="s">
        <v>4257</v>
      </c>
      <c r="C289" s="2224" t="s">
        <v>44</v>
      </c>
      <c r="D289" s="2217" t="s">
        <v>4260</v>
      </c>
      <c r="E289" s="2221">
        <v>10</v>
      </c>
      <c r="F289" s="2217" t="s">
        <v>4258</v>
      </c>
    </row>
    <row r="290" spans="1:6" ht="15" hidden="1">
      <c r="A290" s="2217" t="s">
        <v>5171</v>
      </c>
      <c r="B290" s="2217" t="s">
        <v>4118</v>
      </c>
      <c r="C290" s="2224" t="s">
        <v>44</v>
      </c>
      <c r="D290" s="2217" t="s">
        <v>4118</v>
      </c>
      <c r="E290" s="2221">
        <v>2350</v>
      </c>
      <c r="F290" s="2217" t="s">
        <v>4119</v>
      </c>
    </row>
    <row r="291" spans="1:6" ht="15" hidden="1">
      <c r="A291" s="2220" t="s">
        <v>675</v>
      </c>
      <c r="B291" t="s">
        <v>5148</v>
      </c>
      <c r="C291" s="2256" t="s">
        <v>501</v>
      </c>
      <c r="D291" t="s">
        <v>5148</v>
      </c>
      <c r="E291" s="2256">
        <v>350000</v>
      </c>
      <c r="F291" s="2220" t="s">
        <v>5169</v>
      </c>
    </row>
    <row r="292" spans="1:6" ht="15" hidden="1">
      <c r="A292" s="2220" t="s">
        <v>675</v>
      </c>
      <c r="B292" t="s">
        <v>5149</v>
      </c>
      <c r="C292" s="2256" t="s">
        <v>501</v>
      </c>
      <c r="D292" t="s">
        <v>5149</v>
      </c>
      <c r="E292" s="2256">
        <v>500000</v>
      </c>
      <c r="F292" s="2220" t="s">
        <v>5169</v>
      </c>
    </row>
    <row r="293" spans="1:6" ht="15" hidden="1">
      <c r="A293" s="2220" t="s">
        <v>675</v>
      </c>
      <c r="B293" s="2215" t="s">
        <v>5164</v>
      </c>
      <c r="C293" s="2256" t="s">
        <v>501</v>
      </c>
      <c r="D293" s="2215" t="s">
        <v>5164</v>
      </c>
      <c r="E293" s="2256">
        <v>200000</v>
      </c>
      <c r="F293" s="2220" t="s">
        <v>5169</v>
      </c>
    </row>
    <row r="294" spans="1:6" ht="15">
      <c r="A294" s="2217" t="s">
        <v>631</v>
      </c>
      <c r="B294" s="2217" t="s">
        <v>4316</v>
      </c>
      <c r="C294" s="2224" t="s">
        <v>1792</v>
      </c>
      <c r="D294" s="2217" t="s">
        <v>4478</v>
      </c>
      <c r="E294" s="2221">
        <v>210</v>
      </c>
      <c r="F294" s="2217" t="s">
        <v>4315</v>
      </c>
    </row>
    <row r="295" spans="1:6" ht="15">
      <c r="A295" s="2217" t="s">
        <v>631</v>
      </c>
      <c r="B295" s="2217" t="s">
        <v>4316</v>
      </c>
      <c r="C295" s="2224" t="s">
        <v>1792</v>
      </c>
      <c r="D295" s="2217" t="s">
        <v>4482</v>
      </c>
      <c r="E295" s="2221">
        <v>250</v>
      </c>
      <c r="F295" s="2217" t="s">
        <v>4315</v>
      </c>
    </row>
    <row r="296" spans="1:6" ht="15">
      <c r="A296" s="2217" t="s">
        <v>631</v>
      </c>
      <c r="B296" s="2217" t="s">
        <v>4316</v>
      </c>
      <c r="C296" s="2224" t="s">
        <v>1792</v>
      </c>
      <c r="D296" s="2217" t="s">
        <v>4479</v>
      </c>
      <c r="E296" s="2221">
        <v>215</v>
      </c>
      <c r="F296" s="2217" t="s">
        <v>4315</v>
      </c>
    </row>
    <row r="297" spans="1:6" ht="15">
      <c r="A297" s="2217" t="s">
        <v>631</v>
      </c>
      <c r="B297" s="2217" t="s">
        <v>4316</v>
      </c>
      <c r="C297" s="2224" t="s">
        <v>1792</v>
      </c>
      <c r="D297" s="2217" t="s">
        <v>4480</v>
      </c>
      <c r="E297" s="2221">
        <v>220</v>
      </c>
      <c r="F297" s="2217" t="s">
        <v>4315</v>
      </c>
    </row>
    <row r="298" spans="1:6" ht="15" hidden="1">
      <c r="A298" s="2217" t="s">
        <v>4077</v>
      </c>
      <c r="B298" s="2217" t="s">
        <v>4369</v>
      </c>
      <c r="C298" s="2224" t="s">
        <v>1792</v>
      </c>
      <c r="D298" s="2217" t="s">
        <v>4642</v>
      </c>
      <c r="E298" s="2221">
        <v>433</v>
      </c>
      <c r="F298" s="2217" t="s">
        <v>4214</v>
      </c>
    </row>
    <row r="299" spans="1:6" ht="15" hidden="1">
      <c r="A299" s="2217" t="s">
        <v>4077</v>
      </c>
      <c r="B299" s="2217" t="s">
        <v>2808</v>
      </c>
      <c r="C299" s="2224" t="s">
        <v>1553</v>
      </c>
      <c r="D299" s="2217" t="s">
        <v>4652</v>
      </c>
      <c r="E299" s="2221">
        <v>950</v>
      </c>
      <c r="F299" s="2217" t="s">
        <v>4207</v>
      </c>
    </row>
    <row r="300" spans="1:6" ht="15" hidden="1">
      <c r="A300" s="2217" t="s">
        <v>4077</v>
      </c>
      <c r="B300" s="2217" t="s">
        <v>2808</v>
      </c>
      <c r="C300" s="2224" t="s">
        <v>1553</v>
      </c>
      <c r="D300" s="2217" t="s">
        <v>4651</v>
      </c>
      <c r="E300" s="2221">
        <v>400</v>
      </c>
      <c r="F300" s="2217" t="s">
        <v>4207</v>
      </c>
    </row>
    <row r="301" spans="1:6" ht="15" hidden="1">
      <c r="A301" s="2217" t="s">
        <v>5171</v>
      </c>
      <c r="B301" s="2217" t="s">
        <v>4395</v>
      </c>
      <c r="C301" s="2224" t="s">
        <v>880</v>
      </c>
      <c r="D301" s="2217" t="s">
        <v>4745</v>
      </c>
      <c r="E301" s="2221">
        <v>178</v>
      </c>
      <c r="F301" s="2217" t="s">
        <v>4065</v>
      </c>
    </row>
    <row r="302" spans="1:6" ht="15" hidden="1">
      <c r="A302" s="2217" t="s">
        <v>5171</v>
      </c>
      <c r="B302" s="2217" t="s">
        <v>4395</v>
      </c>
      <c r="C302" s="2224" t="s">
        <v>880</v>
      </c>
      <c r="D302" s="2217" t="s">
        <v>4744</v>
      </c>
      <c r="E302" s="2221">
        <v>169</v>
      </c>
      <c r="F302" s="2217" t="s">
        <v>4065</v>
      </c>
    </row>
    <row r="303" spans="1:6" ht="15" hidden="1">
      <c r="A303" s="2217" t="s">
        <v>5171</v>
      </c>
      <c r="B303" s="2217" t="s">
        <v>4395</v>
      </c>
      <c r="C303" s="2224" t="s">
        <v>880</v>
      </c>
      <c r="D303" s="2217" t="s">
        <v>4747</v>
      </c>
      <c r="E303" s="2221">
        <v>162</v>
      </c>
      <c r="F303" s="2217" t="s">
        <v>4065</v>
      </c>
    </row>
    <row r="304" spans="1:6" ht="15" hidden="1">
      <c r="A304" s="2217" t="s">
        <v>5171</v>
      </c>
      <c r="B304" s="2217" t="s">
        <v>4395</v>
      </c>
      <c r="C304" s="2224" t="s">
        <v>880</v>
      </c>
      <c r="D304" s="2217" t="s">
        <v>4746</v>
      </c>
      <c r="E304" s="2221">
        <v>137</v>
      </c>
      <c r="F304" s="2217" t="s">
        <v>4065</v>
      </c>
    </row>
    <row r="305" spans="1:6" ht="15" hidden="1">
      <c r="A305" s="2217" t="s">
        <v>5172</v>
      </c>
      <c r="B305" s="2217" t="s">
        <v>4103</v>
      </c>
      <c r="C305" s="2224" t="s">
        <v>501</v>
      </c>
      <c r="D305" s="2217" t="s">
        <v>4102</v>
      </c>
      <c r="E305" s="2221">
        <v>785</v>
      </c>
      <c r="F305" s="2217" t="s">
        <v>4104</v>
      </c>
    </row>
    <row r="306" spans="1:6" ht="15" hidden="1">
      <c r="A306" s="2217" t="s">
        <v>4413</v>
      </c>
      <c r="B306" s="2217" t="s">
        <v>4415</v>
      </c>
      <c r="C306" s="2224" t="s">
        <v>44</v>
      </c>
      <c r="D306" s="2217" t="s">
        <v>4789</v>
      </c>
      <c r="E306" s="2221">
        <v>550</v>
      </c>
      <c r="F306" s="2217" t="s">
        <v>4003</v>
      </c>
    </row>
    <row r="307" spans="1:6" ht="15" hidden="1">
      <c r="A307" s="2217" t="s">
        <v>4413</v>
      </c>
      <c r="B307" s="2217" t="s">
        <v>4415</v>
      </c>
      <c r="C307" s="2224" t="s">
        <v>44</v>
      </c>
      <c r="D307" s="2217" t="s">
        <v>4790</v>
      </c>
      <c r="E307" s="2221">
        <v>750</v>
      </c>
      <c r="F307" s="2217" t="s">
        <v>4003</v>
      </c>
    </row>
    <row r="308" spans="1:6" ht="15" hidden="1">
      <c r="A308" s="2217" t="s">
        <v>4413</v>
      </c>
      <c r="B308" s="2217" t="s">
        <v>4414</v>
      </c>
      <c r="C308" s="2224" t="s">
        <v>44</v>
      </c>
      <c r="D308" s="2217" t="s">
        <v>4788</v>
      </c>
      <c r="E308" s="2221">
        <v>355</v>
      </c>
      <c r="F308" s="2217" t="s">
        <v>4004</v>
      </c>
    </row>
    <row r="309" spans="1:6" ht="15" hidden="1">
      <c r="A309" s="2217" t="s">
        <v>4413</v>
      </c>
      <c r="B309" s="2217" t="s">
        <v>4414</v>
      </c>
      <c r="C309" s="2224" t="s">
        <v>44</v>
      </c>
      <c r="D309" s="2217" t="s">
        <v>4787</v>
      </c>
      <c r="E309" s="2221">
        <v>314</v>
      </c>
      <c r="F309" s="2217" t="s">
        <v>4004</v>
      </c>
    </row>
    <row r="310" spans="1:6" ht="15" hidden="1">
      <c r="A310" s="2217" t="s">
        <v>4413</v>
      </c>
      <c r="B310" s="2217" t="s">
        <v>4414</v>
      </c>
      <c r="C310" s="2224" t="s">
        <v>44</v>
      </c>
      <c r="D310" s="2217" t="s">
        <v>4005</v>
      </c>
      <c r="E310" s="2221">
        <v>554</v>
      </c>
      <c r="F310" s="2217" t="s">
        <v>4004</v>
      </c>
    </row>
    <row r="311" spans="1:6" ht="15" hidden="1">
      <c r="A311" s="2217" t="s">
        <v>4413</v>
      </c>
      <c r="B311" s="2217" t="s">
        <v>4414</v>
      </c>
      <c r="C311" s="2224" t="s">
        <v>36</v>
      </c>
      <c r="D311" s="2217" t="s">
        <v>4783</v>
      </c>
      <c r="E311" s="2221">
        <v>580</v>
      </c>
      <c r="F311" s="2217" t="s">
        <v>4004</v>
      </c>
    </row>
    <row r="312" spans="1:6" ht="15" hidden="1">
      <c r="A312" s="2217" t="s">
        <v>4413</v>
      </c>
      <c r="B312" s="2217" t="s">
        <v>4414</v>
      </c>
      <c r="C312" s="2224" t="s">
        <v>36</v>
      </c>
      <c r="D312" s="2217" t="s">
        <v>4785</v>
      </c>
      <c r="E312" s="2221">
        <v>890</v>
      </c>
      <c r="F312" s="2217" t="s">
        <v>4004</v>
      </c>
    </row>
    <row r="313" spans="1:6" ht="15" hidden="1">
      <c r="A313" s="2217" t="s">
        <v>4413</v>
      </c>
      <c r="B313" s="2217" t="s">
        <v>4414</v>
      </c>
      <c r="C313" s="2224" t="s">
        <v>36</v>
      </c>
      <c r="D313" s="2217" t="s">
        <v>4784</v>
      </c>
      <c r="E313" s="2221">
        <v>565</v>
      </c>
      <c r="F313" s="2217" t="s">
        <v>4004</v>
      </c>
    </row>
    <row r="314" spans="1:6" ht="15" hidden="1">
      <c r="A314" s="2217" t="s">
        <v>4413</v>
      </c>
      <c r="B314" s="2217" t="s">
        <v>4414</v>
      </c>
      <c r="C314" s="2224" t="s">
        <v>36</v>
      </c>
      <c r="D314" s="2217" t="s">
        <v>4786</v>
      </c>
      <c r="E314" s="2221">
        <v>389</v>
      </c>
      <c r="F314" s="2217" t="s">
        <v>4004</v>
      </c>
    </row>
    <row r="315" spans="1:6" ht="15">
      <c r="A315" s="2217" t="s">
        <v>631</v>
      </c>
      <c r="B315" s="2217" t="s">
        <v>4337</v>
      </c>
      <c r="C315" s="2224" t="s">
        <v>1252</v>
      </c>
      <c r="D315" s="2217" t="s">
        <v>4337</v>
      </c>
      <c r="E315" s="2221">
        <v>300</v>
      </c>
      <c r="F315" s="2217" t="s">
        <v>4336</v>
      </c>
    </row>
    <row r="316" spans="1:6" ht="15">
      <c r="A316" s="2217" t="s">
        <v>631</v>
      </c>
      <c r="B316" s="2217" t="s">
        <v>4337</v>
      </c>
      <c r="C316" s="2224" t="s">
        <v>1252</v>
      </c>
      <c r="D316" s="2217" t="s">
        <v>4442</v>
      </c>
      <c r="E316" s="2221">
        <v>1000</v>
      </c>
      <c r="F316" s="2217" t="s">
        <v>4336</v>
      </c>
    </row>
    <row r="317" spans="1:6" ht="15" hidden="1">
      <c r="A317" s="2217" t="s">
        <v>4349</v>
      </c>
      <c r="B317" s="2217" t="s">
        <v>1209</v>
      </c>
      <c r="C317" s="2224" t="s">
        <v>501</v>
      </c>
      <c r="D317" s="2217" t="s">
        <v>4679</v>
      </c>
      <c r="E317" s="2221">
        <v>3000</v>
      </c>
      <c r="F317" s="2217" t="s">
        <v>4159</v>
      </c>
    </row>
    <row r="318" spans="1:6" ht="15" hidden="1">
      <c r="A318" s="2217" t="s">
        <v>4349</v>
      </c>
      <c r="B318" s="2217" t="s">
        <v>1209</v>
      </c>
      <c r="C318" s="2224" t="s">
        <v>501</v>
      </c>
      <c r="D318" s="2217" t="s">
        <v>1209</v>
      </c>
      <c r="E318" s="2221">
        <v>2000</v>
      </c>
      <c r="F318" s="2217" t="s">
        <v>4159</v>
      </c>
    </row>
    <row r="319" spans="1:6" ht="15" hidden="1">
      <c r="A319" s="2217" t="s">
        <v>5171</v>
      </c>
      <c r="B319" s="2217" t="s">
        <v>4410</v>
      </c>
      <c r="C319" s="2224" t="s">
        <v>44</v>
      </c>
      <c r="D319" s="2217" t="s">
        <v>4781</v>
      </c>
      <c r="E319" s="2221">
        <v>715</v>
      </c>
      <c r="F319" s="2217" t="s">
        <v>4008</v>
      </c>
    </row>
    <row r="320" spans="1:6" ht="15" hidden="1">
      <c r="A320" s="2217" t="s">
        <v>4418</v>
      </c>
      <c r="B320" s="2217" t="s">
        <v>3986</v>
      </c>
      <c r="C320" s="2224" t="s">
        <v>501</v>
      </c>
      <c r="D320" s="2219" t="s">
        <v>4802</v>
      </c>
      <c r="E320" s="2221">
        <v>70000</v>
      </c>
      <c r="F320" s="2217" t="s">
        <v>3987</v>
      </c>
    </row>
    <row r="321" spans="1:6" ht="15" hidden="1">
      <c r="A321" s="2217" t="s">
        <v>4413</v>
      </c>
      <c r="B321" s="2217" t="s">
        <v>3986</v>
      </c>
      <c r="C321" s="2224" t="s">
        <v>501</v>
      </c>
      <c r="D321" s="2219" t="s">
        <v>4801</v>
      </c>
      <c r="E321" s="2221">
        <v>49500</v>
      </c>
      <c r="F321" s="2217" t="s">
        <v>3987</v>
      </c>
    </row>
    <row r="322" spans="1:6" ht="15" hidden="1">
      <c r="A322" s="2220" t="s">
        <v>675</v>
      </c>
      <c r="B322" t="s">
        <v>5150</v>
      </c>
      <c r="C322" s="2256" t="s">
        <v>501</v>
      </c>
      <c r="D322" t="s">
        <v>5150</v>
      </c>
      <c r="E322" s="2256">
        <v>75000</v>
      </c>
      <c r="F322" s="2220" t="s">
        <v>5169</v>
      </c>
    </row>
    <row r="323" spans="1:6" ht="15" hidden="1">
      <c r="A323" s="2217" t="s">
        <v>4348</v>
      </c>
      <c r="B323" s="2217" t="s">
        <v>1591</v>
      </c>
      <c r="C323" s="2224" t="s">
        <v>44</v>
      </c>
      <c r="D323" s="2217" t="s">
        <v>4581</v>
      </c>
      <c r="E323" s="2221">
        <v>150</v>
      </c>
      <c r="F323" s="2217" t="s">
        <v>4240</v>
      </c>
    </row>
    <row r="324" spans="1:6" ht="15" hidden="1">
      <c r="A324" s="2217" t="s">
        <v>4348</v>
      </c>
      <c r="B324" s="2217" t="s">
        <v>1591</v>
      </c>
      <c r="C324" s="2224" t="s">
        <v>44</v>
      </c>
      <c r="D324" s="2217" t="s">
        <v>4582</v>
      </c>
      <c r="E324" s="2221">
        <v>180</v>
      </c>
      <c r="F324" s="2217" t="s">
        <v>4240</v>
      </c>
    </row>
    <row r="325" spans="1:6" ht="15" hidden="1">
      <c r="A325" s="2217" t="s">
        <v>4077</v>
      </c>
      <c r="B325" s="2217" t="s">
        <v>1591</v>
      </c>
      <c r="C325" s="2224" t="s">
        <v>1792</v>
      </c>
      <c r="D325" s="2217" t="s">
        <v>4634</v>
      </c>
      <c r="E325" s="2221">
        <v>225</v>
      </c>
      <c r="F325" s="2217" t="s">
        <v>4217</v>
      </c>
    </row>
    <row r="326" spans="1:6" ht="15" hidden="1">
      <c r="A326" s="2217" t="s">
        <v>4077</v>
      </c>
      <c r="B326" s="2217" t="s">
        <v>1593</v>
      </c>
      <c r="C326" s="2224" t="s">
        <v>627</v>
      </c>
      <c r="D326" s="2217" t="s">
        <v>4655</v>
      </c>
      <c r="E326" s="2221">
        <v>170</v>
      </c>
      <c r="F326" s="2217" t="s">
        <v>4198</v>
      </c>
    </row>
    <row r="327" spans="1:6" ht="15" hidden="1">
      <c r="A327" s="2217" t="s">
        <v>4077</v>
      </c>
      <c r="B327" s="2217" t="s">
        <v>1593</v>
      </c>
      <c r="C327" s="2224" t="s">
        <v>627</v>
      </c>
      <c r="D327" s="2217" t="s">
        <v>4656</v>
      </c>
      <c r="E327" s="2221">
        <v>228</v>
      </c>
      <c r="F327" s="2217" t="s">
        <v>4198</v>
      </c>
    </row>
    <row r="328" spans="1:6" ht="15" hidden="1">
      <c r="A328" s="2217" t="s">
        <v>4077</v>
      </c>
      <c r="B328" s="2217" t="s">
        <v>1593</v>
      </c>
      <c r="C328" s="2224" t="s">
        <v>44</v>
      </c>
      <c r="D328" s="2217" t="s">
        <v>4200</v>
      </c>
      <c r="E328" s="2221">
        <v>185</v>
      </c>
      <c r="F328" s="2217" t="s">
        <v>4198</v>
      </c>
    </row>
    <row r="329" spans="1:6" ht="15" hidden="1">
      <c r="A329" s="2217" t="s">
        <v>4077</v>
      </c>
      <c r="B329" s="2217" t="s">
        <v>1593</v>
      </c>
      <c r="C329" s="2224" t="s">
        <v>44</v>
      </c>
      <c r="D329" s="2217" t="s">
        <v>4199</v>
      </c>
      <c r="E329" s="2221">
        <v>250</v>
      </c>
      <c r="F329" s="2217" t="s">
        <v>4198</v>
      </c>
    </row>
    <row r="330" spans="1:6" ht="15" hidden="1">
      <c r="A330" s="2217" t="s">
        <v>4077</v>
      </c>
      <c r="B330" s="2217" t="s">
        <v>1593</v>
      </c>
      <c r="C330" s="2224" t="s">
        <v>44</v>
      </c>
      <c r="D330" s="2217" t="s">
        <v>4197</v>
      </c>
      <c r="E330" s="2221">
        <v>295</v>
      </c>
      <c r="F330" s="2217" t="s">
        <v>4198</v>
      </c>
    </row>
    <row r="331" spans="1:6" ht="15" hidden="1">
      <c r="A331" s="2220" t="s">
        <v>675</v>
      </c>
      <c r="B331" t="s">
        <v>5151</v>
      </c>
      <c r="C331" s="2256" t="s">
        <v>501</v>
      </c>
      <c r="D331" t="s">
        <v>5151</v>
      </c>
      <c r="E331" s="2256">
        <v>200000</v>
      </c>
      <c r="F331" s="2220" t="s">
        <v>5169</v>
      </c>
    </row>
    <row r="332" spans="1:6" ht="15">
      <c r="A332" s="2217" t="s">
        <v>631</v>
      </c>
      <c r="B332" s="2217" t="s">
        <v>4307</v>
      </c>
      <c r="C332" s="2224" t="s">
        <v>44</v>
      </c>
      <c r="D332" s="2217" t="s">
        <v>4306</v>
      </c>
      <c r="E332" s="2221">
        <v>285</v>
      </c>
      <c r="F332" s="2217" t="s">
        <v>4308</v>
      </c>
    </row>
    <row r="333" spans="1:6" ht="15" hidden="1">
      <c r="A333" s="2217" t="s">
        <v>5173</v>
      </c>
      <c r="B333" s="2217" t="s">
        <v>4375</v>
      </c>
      <c r="C333" s="2224" t="s">
        <v>501</v>
      </c>
      <c r="D333" s="2217" t="s">
        <v>4375</v>
      </c>
      <c r="E333" s="2221">
        <v>250</v>
      </c>
      <c r="F333" s="2217" t="s">
        <v>4177</v>
      </c>
    </row>
    <row r="334" spans="1:6" ht="15" hidden="1">
      <c r="A334" s="2217" t="s">
        <v>4349</v>
      </c>
      <c r="B334" s="2217" t="s">
        <v>518</v>
      </c>
      <c r="C334" s="2224" t="s">
        <v>501</v>
      </c>
      <c r="D334" s="2217" t="s">
        <v>518</v>
      </c>
      <c r="E334" s="2221">
        <v>10000</v>
      </c>
      <c r="F334" s="2217" t="s">
        <v>4155</v>
      </c>
    </row>
    <row r="335" spans="1:6" ht="15" hidden="1">
      <c r="A335" s="2217" t="s">
        <v>5171</v>
      </c>
      <c r="B335" s="2217" t="s">
        <v>4400</v>
      </c>
      <c r="C335" s="2224" t="s">
        <v>3868</v>
      </c>
      <c r="D335" s="2217" t="s">
        <v>4756</v>
      </c>
      <c r="E335" s="2221">
        <v>5250</v>
      </c>
      <c r="F335" s="2217" t="s">
        <v>4052</v>
      </c>
    </row>
    <row r="336" spans="1:6" ht="15" hidden="1">
      <c r="A336" s="2220" t="s">
        <v>675</v>
      </c>
      <c r="B336" t="s">
        <v>5152</v>
      </c>
      <c r="C336" s="2256" t="s">
        <v>501</v>
      </c>
      <c r="D336" t="s">
        <v>5152</v>
      </c>
      <c r="E336" s="2256">
        <v>150000</v>
      </c>
      <c r="F336" s="2220" t="s">
        <v>5169</v>
      </c>
    </row>
    <row r="337" spans="1:6" ht="15">
      <c r="A337" s="2217" t="s">
        <v>631</v>
      </c>
      <c r="B337" s="2217" t="s">
        <v>4358</v>
      </c>
      <c r="C337" s="2224" t="s">
        <v>627</v>
      </c>
      <c r="D337" s="2217" t="s">
        <v>4508</v>
      </c>
      <c r="E337" s="2221">
        <v>500</v>
      </c>
      <c r="F337" s="2217" t="s">
        <v>4293</v>
      </c>
    </row>
    <row r="338" spans="1:6" ht="15">
      <c r="A338" s="2217" t="s">
        <v>631</v>
      </c>
      <c r="B338" s="2217" t="s">
        <v>4358</v>
      </c>
      <c r="C338" s="2224" t="s">
        <v>627</v>
      </c>
      <c r="D338" s="2217" t="s">
        <v>4509</v>
      </c>
      <c r="E338" s="2221">
        <v>400</v>
      </c>
      <c r="F338" s="2217" t="s">
        <v>4293</v>
      </c>
    </row>
    <row r="339" spans="1:6" ht="15">
      <c r="A339" s="2217" t="s">
        <v>631</v>
      </c>
      <c r="B339" s="2217" t="s">
        <v>4358</v>
      </c>
      <c r="C339" s="2224" t="s">
        <v>1347</v>
      </c>
      <c r="D339" s="2217" t="s">
        <v>4294</v>
      </c>
      <c r="E339" s="2221">
        <v>150</v>
      </c>
      <c r="F339" s="2217" t="s">
        <v>4293</v>
      </c>
    </row>
    <row r="340" spans="1:6" ht="15">
      <c r="A340" s="2217" t="s">
        <v>631</v>
      </c>
      <c r="B340" s="2217" t="s">
        <v>1357</v>
      </c>
      <c r="C340" s="2224" t="s">
        <v>627</v>
      </c>
      <c r="D340" s="2217" t="s">
        <v>4510</v>
      </c>
      <c r="E340" s="2221">
        <v>280</v>
      </c>
      <c r="F340" s="2217" t="s">
        <v>4292</v>
      </c>
    </row>
    <row r="341" spans="1:6" ht="15">
      <c r="A341" s="2217" t="s">
        <v>631</v>
      </c>
      <c r="B341" s="2217" t="s">
        <v>1357</v>
      </c>
      <c r="C341" s="2224" t="s">
        <v>627</v>
      </c>
      <c r="D341" s="2217" t="s">
        <v>4511</v>
      </c>
      <c r="E341" s="2221">
        <v>280</v>
      </c>
      <c r="F341" s="2217" t="s">
        <v>4292</v>
      </c>
    </row>
    <row r="342" spans="1:6" ht="15">
      <c r="A342" s="2217" t="s">
        <v>631</v>
      </c>
      <c r="B342" s="2217" t="s">
        <v>1357</v>
      </c>
      <c r="C342" s="2224" t="s">
        <v>627</v>
      </c>
      <c r="D342" s="2217" t="s">
        <v>4512</v>
      </c>
      <c r="E342" s="2221">
        <v>100</v>
      </c>
      <c r="F342" s="2217" t="s">
        <v>4292</v>
      </c>
    </row>
    <row r="343" spans="1:6" ht="15">
      <c r="A343" s="2217" t="s">
        <v>631</v>
      </c>
      <c r="B343" s="2217" t="s">
        <v>1357</v>
      </c>
      <c r="C343" s="2224" t="s">
        <v>627</v>
      </c>
      <c r="D343" s="2217" t="s">
        <v>4514</v>
      </c>
      <c r="E343" s="2221">
        <v>100</v>
      </c>
      <c r="F343" s="2217" t="s">
        <v>4292</v>
      </c>
    </row>
    <row r="344" spans="1:6" ht="15">
      <c r="A344" s="2217" t="s">
        <v>631</v>
      </c>
      <c r="B344" s="2217" t="s">
        <v>1357</v>
      </c>
      <c r="C344" s="2224" t="s">
        <v>627</v>
      </c>
      <c r="D344" s="2217" t="s">
        <v>4513</v>
      </c>
      <c r="E344" s="2221">
        <v>125</v>
      </c>
      <c r="F344" s="2217" t="s">
        <v>4292</v>
      </c>
    </row>
    <row r="345" spans="1:6" ht="15">
      <c r="A345" s="2217" t="s">
        <v>631</v>
      </c>
      <c r="B345" s="2217" t="s">
        <v>1357</v>
      </c>
      <c r="C345" s="2224" t="s">
        <v>44</v>
      </c>
      <c r="D345" s="2217" t="s">
        <v>4512</v>
      </c>
      <c r="E345" s="2221">
        <v>40</v>
      </c>
      <c r="F345" s="2217" t="s">
        <v>4292</v>
      </c>
    </row>
    <row r="346" spans="1:6" ht="15">
      <c r="A346" s="2217" t="s">
        <v>631</v>
      </c>
      <c r="B346" s="2217" t="s">
        <v>1357</v>
      </c>
      <c r="C346" s="2224" t="s">
        <v>44</v>
      </c>
      <c r="D346" s="2217" t="s">
        <v>3001</v>
      </c>
      <c r="E346" s="2221">
        <v>60</v>
      </c>
      <c r="F346" s="2217" t="s">
        <v>4292</v>
      </c>
    </row>
    <row r="347" spans="1:6" ht="15">
      <c r="A347" s="2217" t="s">
        <v>631</v>
      </c>
      <c r="B347" s="2217" t="s">
        <v>4301</v>
      </c>
      <c r="C347" s="2224" t="s">
        <v>1792</v>
      </c>
      <c r="D347" s="2217" t="s">
        <v>4492</v>
      </c>
      <c r="E347" s="2221">
        <v>150</v>
      </c>
      <c r="F347" s="2217" t="s">
        <v>4302</v>
      </c>
    </row>
    <row r="348" spans="1:6" ht="15" hidden="1">
      <c r="A348" s="2217" t="s">
        <v>5171</v>
      </c>
      <c r="B348" s="2217" t="s">
        <v>1408</v>
      </c>
      <c r="C348" s="2224" t="s">
        <v>880</v>
      </c>
      <c r="D348" s="2217" t="s">
        <v>1408</v>
      </c>
      <c r="E348" s="2221">
        <v>50</v>
      </c>
      <c r="F348" s="2217" t="s">
        <v>4090</v>
      </c>
    </row>
    <row r="349" spans="1:6" ht="15" hidden="1">
      <c r="A349" s="2217" t="s">
        <v>5171</v>
      </c>
      <c r="B349" s="2217" t="s">
        <v>4411</v>
      </c>
      <c r="C349" s="2224" t="s">
        <v>44</v>
      </c>
      <c r="D349" s="2217" t="s">
        <v>4782</v>
      </c>
      <c r="E349" s="2221">
        <v>300</v>
      </c>
      <c r="F349" s="2217" t="s">
        <v>4007</v>
      </c>
    </row>
    <row r="350" spans="1:6" ht="15" hidden="1">
      <c r="A350" s="2220" t="s">
        <v>675</v>
      </c>
      <c r="B350" t="s">
        <v>5153</v>
      </c>
      <c r="C350" s="2256" t="s">
        <v>501</v>
      </c>
      <c r="D350" t="s">
        <v>5153</v>
      </c>
      <c r="E350" s="2256">
        <v>800000</v>
      </c>
      <c r="F350" s="2220" t="s">
        <v>5169</v>
      </c>
    </row>
    <row r="351" spans="1:6" ht="15" hidden="1">
      <c r="A351" s="2220" t="s">
        <v>3811</v>
      </c>
      <c r="B351" s="2220" t="s">
        <v>3811</v>
      </c>
      <c r="C351" s="2224" t="s">
        <v>1792</v>
      </c>
      <c r="D351" s="2217" t="s">
        <v>4914</v>
      </c>
      <c r="E351" s="2221">
        <v>110</v>
      </c>
      <c r="F351" s="2217" t="s">
        <v>3914</v>
      </c>
    </row>
    <row r="352" spans="1:6" ht="15" hidden="1">
      <c r="A352" s="2220" t="s">
        <v>3811</v>
      </c>
      <c r="B352" s="2220" t="s">
        <v>3811</v>
      </c>
      <c r="C352" s="2224" t="s">
        <v>1792</v>
      </c>
      <c r="D352" s="2217" t="s">
        <v>986</v>
      </c>
      <c r="E352" s="2221">
        <v>50</v>
      </c>
      <c r="F352" s="2217" t="s">
        <v>3816</v>
      </c>
    </row>
    <row r="353" spans="1:6" ht="15" hidden="1">
      <c r="A353" s="2220" t="s">
        <v>3811</v>
      </c>
      <c r="B353" s="2220" t="s">
        <v>3811</v>
      </c>
      <c r="C353" s="2224" t="s">
        <v>1792</v>
      </c>
      <c r="D353" s="2217" t="s">
        <v>4963</v>
      </c>
      <c r="E353" s="2221">
        <v>140</v>
      </c>
      <c r="F353" s="2217" t="s">
        <v>3896</v>
      </c>
    </row>
    <row r="354" spans="1:6" ht="15" hidden="1">
      <c r="A354" s="2220" t="s">
        <v>3811</v>
      </c>
      <c r="B354" s="2220" t="s">
        <v>3811</v>
      </c>
      <c r="C354" s="2224" t="s">
        <v>1792</v>
      </c>
      <c r="D354" s="2217" t="s">
        <v>4977</v>
      </c>
      <c r="E354" s="2221">
        <v>2000</v>
      </c>
      <c r="F354" s="2217" t="s">
        <v>3889</v>
      </c>
    </row>
    <row r="355" spans="1:6" ht="15" hidden="1">
      <c r="A355" s="2220" t="s">
        <v>3811</v>
      </c>
      <c r="B355" s="2220" t="s">
        <v>3811</v>
      </c>
      <c r="C355" s="2224" t="s">
        <v>1792</v>
      </c>
      <c r="D355" s="2217" t="s">
        <v>5051</v>
      </c>
      <c r="E355" s="2221">
        <v>2500</v>
      </c>
      <c r="F355" s="2217" t="s">
        <v>3847</v>
      </c>
    </row>
    <row r="356" spans="1:6" ht="15" hidden="1">
      <c r="A356" s="2220" t="s">
        <v>3811</v>
      </c>
      <c r="B356" s="2220" t="s">
        <v>3811</v>
      </c>
      <c r="C356" s="2224" t="s">
        <v>627</v>
      </c>
      <c r="D356" s="2217" t="s">
        <v>4876</v>
      </c>
      <c r="E356" s="2221">
        <v>3450</v>
      </c>
      <c r="F356" s="2217" t="s">
        <v>3933</v>
      </c>
    </row>
    <row r="357" spans="1:6" ht="15" hidden="1">
      <c r="A357" s="2220" t="s">
        <v>3811</v>
      </c>
      <c r="B357" s="2220" t="s">
        <v>3811</v>
      </c>
      <c r="C357" s="2224" t="s">
        <v>627</v>
      </c>
      <c r="D357" s="2217" t="s">
        <v>4896</v>
      </c>
      <c r="E357" s="2221">
        <v>990</v>
      </c>
      <c r="F357" s="2217" t="s">
        <v>3921</v>
      </c>
    </row>
    <row r="358" spans="1:6" ht="15" hidden="1">
      <c r="A358" s="2220" t="s">
        <v>3811</v>
      </c>
      <c r="B358" s="2220" t="s">
        <v>3811</v>
      </c>
      <c r="C358" s="2224" t="s">
        <v>627</v>
      </c>
      <c r="D358" s="2217" t="s">
        <v>4897</v>
      </c>
      <c r="E358" s="2221">
        <v>990</v>
      </c>
      <c r="F358" s="2217" t="s">
        <v>3921</v>
      </c>
    </row>
    <row r="359" spans="1:6" ht="15" hidden="1">
      <c r="A359" s="2220" t="s">
        <v>3811</v>
      </c>
      <c r="B359" s="2220" t="s">
        <v>3811</v>
      </c>
      <c r="C359" s="2224" t="s">
        <v>627</v>
      </c>
      <c r="D359" s="2217" t="s">
        <v>4898</v>
      </c>
      <c r="E359" s="2221">
        <v>990</v>
      </c>
      <c r="F359" s="2217" t="s">
        <v>3921</v>
      </c>
    </row>
    <row r="360" spans="1:6" ht="15" hidden="1">
      <c r="A360" s="2220" t="s">
        <v>3811</v>
      </c>
      <c r="B360" s="2220" t="s">
        <v>3811</v>
      </c>
      <c r="C360" s="2224" t="s">
        <v>627</v>
      </c>
      <c r="D360" s="2217" t="s">
        <v>4899</v>
      </c>
      <c r="E360" s="2221">
        <v>990</v>
      </c>
      <c r="F360" s="2217" t="s">
        <v>3921</v>
      </c>
    </row>
    <row r="361" spans="1:6" ht="15" hidden="1">
      <c r="A361" s="2220" t="s">
        <v>3811</v>
      </c>
      <c r="B361" s="2220" t="s">
        <v>3811</v>
      </c>
      <c r="C361" s="2224" t="s">
        <v>627</v>
      </c>
      <c r="D361" s="2217" t="s">
        <v>4900</v>
      </c>
      <c r="E361" s="2221">
        <v>990</v>
      </c>
      <c r="F361" s="2217" t="s">
        <v>3921</v>
      </c>
    </row>
    <row r="362" spans="1:6" ht="15" hidden="1">
      <c r="A362" s="2220" t="s">
        <v>3811</v>
      </c>
      <c r="B362" s="2220" t="s">
        <v>3811</v>
      </c>
      <c r="C362" s="2224" t="s">
        <v>627</v>
      </c>
      <c r="D362" s="2217" t="s">
        <v>4901</v>
      </c>
      <c r="E362" s="2221">
        <v>990</v>
      </c>
      <c r="F362" s="2217" t="s">
        <v>3921</v>
      </c>
    </row>
    <row r="363" spans="1:6" ht="15" hidden="1">
      <c r="A363" s="2220" t="s">
        <v>3811</v>
      </c>
      <c r="B363" s="2220" t="s">
        <v>3811</v>
      </c>
      <c r="C363" s="2224" t="s">
        <v>627</v>
      </c>
      <c r="D363" s="2217" t="s">
        <v>4902</v>
      </c>
      <c r="E363" s="2221">
        <v>990</v>
      </c>
      <c r="F363" s="2217" t="s">
        <v>3921</v>
      </c>
    </row>
    <row r="364" spans="1:6" ht="15" hidden="1">
      <c r="A364" s="2220" t="s">
        <v>3811</v>
      </c>
      <c r="B364" s="2220" t="s">
        <v>3811</v>
      </c>
      <c r="C364" s="2224" t="s">
        <v>627</v>
      </c>
      <c r="D364" s="2217" t="s">
        <v>4903</v>
      </c>
      <c r="E364" s="2221">
        <v>990</v>
      </c>
      <c r="F364" s="2217" t="s">
        <v>3921</v>
      </c>
    </row>
    <row r="365" spans="1:6" ht="15" hidden="1">
      <c r="A365" s="2220" t="s">
        <v>3811</v>
      </c>
      <c r="B365" s="2220" t="s">
        <v>3811</v>
      </c>
      <c r="C365" s="2224" t="s">
        <v>627</v>
      </c>
      <c r="D365" s="2217" t="s">
        <v>4904</v>
      </c>
      <c r="E365" s="2221">
        <v>300</v>
      </c>
      <c r="F365" s="2217" t="s">
        <v>3920</v>
      </c>
    </row>
    <row r="366" spans="1:6" ht="15" hidden="1">
      <c r="A366" s="2220" t="s">
        <v>3811</v>
      </c>
      <c r="B366" s="2220" t="s">
        <v>3811</v>
      </c>
      <c r="C366" s="2224" t="s">
        <v>627</v>
      </c>
      <c r="D366" s="2217" t="s">
        <v>4905</v>
      </c>
      <c r="E366" s="2221">
        <v>300</v>
      </c>
      <c r="F366" s="2217" t="s">
        <v>3920</v>
      </c>
    </row>
    <row r="367" spans="1:6" ht="15" hidden="1">
      <c r="A367" s="2220" t="s">
        <v>3811</v>
      </c>
      <c r="B367" s="2220" t="s">
        <v>3811</v>
      </c>
      <c r="C367" s="2224" t="s">
        <v>627</v>
      </c>
      <c r="D367" s="2217" t="s">
        <v>4908</v>
      </c>
      <c r="E367" s="2221">
        <v>350</v>
      </c>
      <c r="F367" s="2217" t="s">
        <v>3918</v>
      </c>
    </row>
    <row r="368" spans="1:6" ht="15" hidden="1">
      <c r="A368" s="2220" t="s">
        <v>3811</v>
      </c>
      <c r="B368" s="2220" t="s">
        <v>3811</v>
      </c>
      <c r="C368" s="2224" t="s">
        <v>627</v>
      </c>
      <c r="D368" s="2217" t="s">
        <v>4915</v>
      </c>
      <c r="E368" s="2221">
        <v>4487</v>
      </c>
      <c r="F368" s="2217" t="s">
        <v>3913</v>
      </c>
    </row>
    <row r="369" spans="1:6" ht="15" hidden="1">
      <c r="A369" s="2220" t="s">
        <v>3811</v>
      </c>
      <c r="B369" s="2220" t="s">
        <v>3811</v>
      </c>
      <c r="C369" s="2224" t="s">
        <v>627</v>
      </c>
      <c r="D369" s="2217" t="s">
        <v>4921</v>
      </c>
      <c r="E369" s="2221">
        <v>650</v>
      </c>
      <c r="F369" s="2217" t="s">
        <v>3909</v>
      </c>
    </row>
    <row r="370" spans="1:6" ht="15" hidden="1">
      <c r="A370" s="2220" t="s">
        <v>3811</v>
      </c>
      <c r="B370" s="2220" t="s">
        <v>3811</v>
      </c>
      <c r="C370" s="2224" t="s">
        <v>627</v>
      </c>
      <c r="D370" s="2217" t="s">
        <v>4922</v>
      </c>
      <c r="E370" s="2221">
        <v>650</v>
      </c>
      <c r="F370" s="2217" t="s">
        <v>3909</v>
      </c>
    </row>
    <row r="371" spans="1:6" ht="15" hidden="1">
      <c r="A371" s="2220" t="s">
        <v>3811</v>
      </c>
      <c r="B371" s="2220" t="s">
        <v>3811</v>
      </c>
      <c r="C371" s="2224" t="s">
        <v>627</v>
      </c>
      <c r="D371" s="2217" t="s">
        <v>4923</v>
      </c>
      <c r="E371" s="2221">
        <v>1300</v>
      </c>
      <c r="F371" s="2217" t="s">
        <v>3909</v>
      </c>
    </row>
    <row r="372" spans="1:6" ht="15" hidden="1">
      <c r="A372" s="2220" t="s">
        <v>3811</v>
      </c>
      <c r="B372" s="2220" t="s">
        <v>3811</v>
      </c>
      <c r="C372" s="2224" t="s">
        <v>627</v>
      </c>
      <c r="D372" s="2217" t="s">
        <v>4924</v>
      </c>
      <c r="E372" s="2221">
        <v>1300</v>
      </c>
      <c r="F372" s="2217" t="s">
        <v>3909</v>
      </c>
    </row>
    <row r="373" spans="1:6" ht="15" hidden="1">
      <c r="A373" s="2220" t="s">
        <v>3811</v>
      </c>
      <c r="B373" s="2220" t="s">
        <v>3811</v>
      </c>
      <c r="C373" s="2224" t="s">
        <v>627</v>
      </c>
      <c r="D373" s="2217" t="s">
        <v>4925</v>
      </c>
      <c r="E373" s="2221">
        <v>1300</v>
      </c>
      <c r="F373" s="2217" t="s">
        <v>3909</v>
      </c>
    </row>
    <row r="374" spans="1:6" ht="15" hidden="1">
      <c r="A374" s="2220" t="s">
        <v>3811</v>
      </c>
      <c r="B374" s="2220" t="s">
        <v>3811</v>
      </c>
      <c r="C374" s="2224" t="s">
        <v>627</v>
      </c>
      <c r="D374" s="2217" t="s">
        <v>4926</v>
      </c>
      <c r="E374" s="2221">
        <v>1300</v>
      </c>
      <c r="F374" s="2217" t="s">
        <v>3909</v>
      </c>
    </row>
    <row r="375" spans="1:6" ht="15" hidden="1">
      <c r="A375" s="2220" t="s">
        <v>3811</v>
      </c>
      <c r="B375" s="2220" t="s">
        <v>3811</v>
      </c>
      <c r="C375" s="2224" t="s">
        <v>627</v>
      </c>
      <c r="D375" s="2217" t="s">
        <v>4927</v>
      </c>
      <c r="E375" s="2221">
        <v>1300</v>
      </c>
      <c r="F375" s="2217" t="s">
        <v>3909</v>
      </c>
    </row>
    <row r="376" spans="1:6" ht="15" hidden="1">
      <c r="A376" s="2220" t="s">
        <v>3811</v>
      </c>
      <c r="B376" s="2220" t="s">
        <v>3811</v>
      </c>
      <c r="C376" s="2224" t="s">
        <v>627</v>
      </c>
      <c r="D376" s="2217" t="s">
        <v>4928</v>
      </c>
      <c r="E376" s="2221">
        <v>1300</v>
      </c>
      <c r="F376" s="2217" t="s">
        <v>3909</v>
      </c>
    </row>
    <row r="377" spans="1:6" ht="15" hidden="1">
      <c r="A377" s="2220" t="s">
        <v>3811</v>
      </c>
      <c r="B377" s="2220" t="s">
        <v>3811</v>
      </c>
      <c r="C377" s="2224" t="s">
        <v>627</v>
      </c>
      <c r="D377" s="2217" t="s">
        <v>4929</v>
      </c>
      <c r="E377" s="2221">
        <v>1300</v>
      </c>
      <c r="F377" s="2217" t="s">
        <v>3909</v>
      </c>
    </row>
    <row r="378" spans="1:6" ht="15" hidden="1">
      <c r="A378" s="2220" t="s">
        <v>3811</v>
      </c>
      <c r="B378" s="2220" t="s">
        <v>3811</v>
      </c>
      <c r="C378" s="2224" t="s">
        <v>627</v>
      </c>
      <c r="D378" s="2217" t="s">
        <v>4611</v>
      </c>
      <c r="E378" s="2221">
        <v>500</v>
      </c>
      <c r="F378" s="2217" t="s">
        <v>3906</v>
      </c>
    </row>
    <row r="379" spans="1:6" ht="15" hidden="1">
      <c r="A379" s="2220" t="s">
        <v>3811</v>
      </c>
      <c r="B379" s="2220" t="s">
        <v>3811</v>
      </c>
      <c r="C379" s="2224" t="s">
        <v>627</v>
      </c>
      <c r="D379" s="2217" t="s">
        <v>4612</v>
      </c>
      <c r="E379" s="2221">
        <v>550</v>
      </c>
      <c r="F379" s="2217" t="s">
        <v>3906</v>
      </c>
    </row>
    <row r="380" spans="1:6" ht="15" hidden="1">
      <c r="A380" s="2220" t="s">
        <v>3811</v>
      </c>
      <c r="B380" s="2220" t="s">
        <v>3811</v>
      </c>
      <c r="C380" s="2224" t="s">
        <v>627</v>
      </c>
      <c r="D380" s="2217" t="s">
        <v>4932</v>
      </c>
      <c r="E380" s="2221">
        <v>2500</v>
      </c>
      <c r="F380" s="2217" t="s">
        <v>3905</v>
      </c>
    </row>
    <row r="381" spans="1:6" ht="15" hidden="1">
      <c r="A381" s="2220" t="s">
        <v>3811</v>
      </c>
      <c r="B381" s="2220" t="s">
        <v>3811</v>
      </c>
      <c r="C381" s="2224" t="s">
        <v>627</v>
      </c>
      <c r="D381" s="2217" t="s">
        <v>4933</v>
      </c>
      <c r="E381" s="2221">
        <v>125</v>
      </c>
      <c r="F381" s="2217" t="s">
        <v>3893</v>
      </c>
    </row>
    <row r="382" spans="1:6" ht="15" hidden="1">
      <c r="A382" s="2220" t="s">
        <v>3811</v>
      </c>
      <c r="B382" s="2220" t="s">
        <v>3811</v>
      </c>
      <c r="C382" s="2224" t="s">
        <v>627</v>
      </c>
      <c r="D382" s="2217" t="s">
        <v>4936</v>
      </c>
      <c r="E382" s="2221">
        <v>800</v>
      </c>
      <c r="F382" s="2217" t="s">
        <v>3896</v>
      </c>
    </row>
    <row r="383" spans="1:6" ht="15" hidden="1">
      <c r="A383" s="2220" t="s">
        <v>3811</v>
      </c>
      <c r="B383" s="2220" t="s">
        <v>3811</v>
      </c>
      <c r="C383" s="2224" t="s">
        <v>627</v>
      </c>
      <c r="D383" s="2217" t="s">
        <v>4937</v>
      </c>
      <c r="E383" s="2221">
        <v>800</v>
      </c>
      <c r="F383" s="2217" t="s">
        <v>3896</v>
      </c>
    </row>
    <row r="384" spans="1:6" ht="15" hidden="1">
      <c r="A384" s="2220" t="s">
        <v>3811</v>
      </c>
      <c r="B384" s="2220" t="s">
        <v>3811</v>
      </c>
      <c r="C384" s="2224" t="s">
        <v>627</v>
      </c>
      <c r="D384" s="2217" t="s">
        <v>4938</v>
      </c>
      <c r="E384" s="2221">
        <v>700</v>
      </c>
      <c r="F384" s="2217" t="s">
        <v>3896</v>
      </c>
    </row>
    <row r="385" spans="1:6" ht="15" hidden="1">
      <c r="A385" s="2220" t="s">
        <v>3811</v>
      </c>
      <c r="B385" s="2220" t="s">
        <v>3811</v>
      </c>
      <c r="C385" s="2224" t="s">
        <v>627</v>
      </c>
      <c r="D385" s="2217" t="s">
        <v>4939</v>
      </c>
      <c r="E385" s="2221">
        <v>800</v>
      </c>
      <c r="F385" s="2217" t="s">
        <v>3896</v>
      </c>
    </row>
    <row r="386" spans="1:6" ht="15" hidden="1">
      <c r="A386" s="2220" t="s">
        <v>3811</v>
      </c>
      <c r="B386" s="2220" t="s">
        <v>3811</v>
      </c>
      <c r="C386" s="2224" t="s">
        <v>627</v>
      </c>
      <c r="D386" s="2217" t="s">
        <v>4941</v>
      </c>
      <c r="E386" s="2221">
        <v>1600</v>
      </c>
      <c r="F386" s="2217" t="s">
        <v>3866</v>
      </c>
    </row>
    <row r="387" spans="1:6" ht="15" hidden="1">
      <c r="A387" s="2220" t="s">
        <v>3811</v>
      </c>
      <c r="B387" s="2220" t="s">
        <v>3811</v>
      </c>
      <c r="C387" s="2224" t="s">
        <v>627</v>
      </c>
      <c r="D387" s="2217" t="s">
        <v>4942</v>
      </c>
      <c r="E387" s="2221">
        <v>1480</v>
      </c>
      <c r="F387" s="2217" t="s">
        <v>3866</v>
      </c>
    </row>
    <row r="388" spans="1:6" ht="15" hidden="1">
      <c r="A388" s="2220" t="s">
        <v>3811</v>
      </c>
      <c r="B388" s="2220" t="s">
        <v>3811</v>
      </c>
      <c r="C388" s="2224" t="s">
        <v>627</v>
      </c>
      <c r="D388" s="2217" t="s">
        <v>4943</v>
      </c>
      <c r="E388" s="2221">
        <v>1700</v>
      </c>
      <c r="F388" s="2217" t="s">
        <v>3866</v>
      </c>
    </row>
    <row r="389" spans="1:6" ht="15" hidden="1">
      <c r="A389" s="2220" t="s">
        <v>3811</v>
      </c>
      <c r="B389" s="2220" t="s">
        <v>3811</v>
      </c>
      <c r="C389" s="2224" t="s">
        <v>627</v>
      </c>
      <c r="D389" s="2217" t="s">
        <v>4951</v>
      </c>
      <c r="E389" s="2221">
        <v>880</v>
      </c>
      <c r="F389" s="2217" t="s">
        <v>3896</v>
      </c>
    </row>
    <row r="390" spans="1:6" ht="15" hidden="1">
      <c r="A390" s="2220" t="s">
        <v>3811</v>
      </c>
      <c r="B390" s="2220" t="s">
        <v>3811</v>
      </c>
      <c r="C390" s="2224" t="s">
        <v>627</v>
      </c>
      <c r="D390" s="2217" t="s">
        <v>4952</v>
      </c>
      <c r="E390" s="2221">
        <v>880</v>
      </c>
      <c r="F390" s="2217" t="s">
        <v>3896</v>
      </c>
    </row>
    <row r="391" spans="1:6" ht="15" hidden="1">
      <c r="A391" s="2220" t="s">
        <v>3811</v>
      </c>
      <c r="B391" s="2220" t="s">
        <v>3811</v>
      </c>
      <c r="C391" s="2224" t="s">
        <v>627</v>
      </c>
      <c r="D391" s="2217" t="s">
        <v>4953</v>
      </c>
      <c r="E391" s="2221">
        <v>880</v>
      </c>
      <c r="F391" s="2217" t="s">
        <v>3896</v>
      </c>
    </row>
    <row r="392" spans="1:6" ht="15" hidden="1">
      <c r="A392" s="2220" t="s">
        <v>3811</v>
      </c>
      <c r="B392" s="2220" t="s">
        <v>3811</v>
      </c>
      <c r="C392" s="2224" t="s">
        <v>627</v>
      </c>
      <c r="D392" s="2217" t="s">
        <v>4954</v>
      </c>
      <c r="E392" s="2221">
        <v>880</v>
      </c>
      <c r="F392" s="2217" t="s">
        <v>3896</v>
      </c>
    </row>
    <row r="393" spans="1:6" ht="15" hidden="1">
      <c r="A393" s="2220" t="s">
        <v>3811</v>
      </c>
      <c r="B393" s="2220" t="s">
        <v>3811</v>
      </c>
      <c r="C393" s="2224" t="s">
        <v>627</v>
      </c>
      <c r="D393" s="2217" t="s">
        <v>4955</v>
      </c>
      <c r="E393" s="2221">
        <v>880</v>
      </c>
      <c r="F393" s="2217" t="s">
        <v>3896</v>
      </c>
    </row>
    <row r="394" spans="1:6" ht="15" hidden="1">
      <c r="A394" s="2220" t="s">
        <v>3811</v>
      </c>
      <c r="B394" s="2220" t="s">
        <v>3811</v>
      </c>
      <c r="C394" s="2224" t="s">
        <v>627</v>
      </c>
      <c r="D394" s="2217" t="s">
        <v>4956</v>
      </c>
      <c r="E394" s="2221">
        <v>880</v>
      </c>
      <c r="F394" s="2217" t="s">
        <v>3896</v>
      </c>
    </row>
    <row r="395" spans="1:6" ht="15" hidden="1">
      <c r="A395" s="2220" t="s">
        <v>3811</v>
      </c>
      <c r="B395" s="2220" t="s">
        <v>3811</v>
      </c>
      <c r="C395" s="2224" t="s">
        <v>627</v>
      </c>
      <c r="D395" s="2217" t="s">
        <v>4957</v>
      </c>
      <c r="E395" s="2221">
        <v>880</v>
      </c>
      <c r="F395" s="2217" t="s">
        <v>3896</v>
      </c>
    </row>
    <row r="396" spans="1:6" ht="15" hidden="1">
      <c r="A396" s="2220" t="s">
        <v>3811</v>
      </c>
      <c r="B396" s="2220" t="s">
        <v>3811</v>
      </c>
      <c r="C396" s="2224" t="s">
        <v>627</v>
      </c>
      <c r="D396" s="2217" t="s">
        <v>4958</v>
      </c>
      <c r="E396" s="2221">
        <v>880</v>
      </c>
      <c r="F396" s="2217" t="s">
        <v>3896</v>
      </c>
    </row>
    <row r="397" spans="1:6" ht="15" hidden="1">
      <c r="A397" s="2220" t="s">
        <v>3811</v>
      </c>
      <c r="B397" s="2220" t="s">
        <v>3811</v>
      </c>
      <c r="C397" s="2224" t="s">
        <v>627</v>
      </c>
      <c r="D397" s="2217" t="s">
        <v>4960</v>
      </c>
      <c r="E397" s="2221">
        <v>3500</v>
      </c>
      <c r="F397" s="2217" t="s">
        <v>3898</v>
      </c>
    </row>
    <row r="398" spans="1:6" ht="15" hidden="1">
      <c r="A398" s="2220" t="s">
        <v>3811</v>
      </c>
      <c r="B398" s="2220" t="s">
        <v>3811</v>
      </c>
      <c r="C398" s="2224" t="s">
        <v>627</v>
      </c>
      <c r="D398" s="2217" t="s">
        <v>4961</v>
      </c>
      <c r="E398" s="2221">
        <v>3500</v>
      </c>
      <c r="F398" s="2217" t="s">
        <v>3898</v>
      </c>
    </row>
    <row r="399" spans="1:6" ht="15" hidden="1">
      <c r="A399" s="2220" t="s">
        <v>3811</v>
      </c>
      <c r="B399" s="2220" t="s">
        <v>3811</v>
      </c>
      <c r="C399" s="2224" t="s">
        <v>627</v>
      </c>
      <c r="D399" s="2217" t="s">
        <v>4964</v>
      </c>
      <c r="E399" s="2221">
        <v>4500</v>
      </c>
      <c r="F399" s="2217" t="s">
        <v>3895</v>
      </c>
    </row>
    <row r="400" spans="1:6" ht="15" hidden="1">
      <c r="A400" s="2220" t="s">
        <v>3811</v>
      </c>
      <c r="B400" s="2220" t="s">
        <v>3811</v>
      </c>
      <c r="C400" s="2224" t="s">
        <v>627</v>
      </c>
      <c r="D400" s="2217" t="s">
        <v>4965</v>
      </c>
      <c r="E400" s="2221">
        <v>3000</v>
      </c>
      <c r="F400" s="2217" t="s">
        <v>3895</v>
      </c>
    </row>
    <row r="401" spans="1:6" ht="15" hidden="1">
      <c r="A401" s="2220" t="s">
        <v>3811</v>
      </c>
      <c r="B401" s="2220" t="s">
        <v>3811</v>
      </c>
      <c r="C401" s="2224" t="s">
        <v>627</v>
      </c>
      <c r="D401" s="2217" t="s">
        <v>4966</v>
      </c>
      <c r="E401" s="2221">
        <v>4500</v>
      </c>
      <c r="F401" s="2217" t="s">
        <v>3895</v>
      </c>
    </row>
    <row r="402" spans="1:6" ht="15" hidden="1">
      <c r="A402" s="2220" t="s">
        <v>3811</v>
      </c>
      <c r="B402" s="2220" t="s">
        <v>3811</v>
      </c>
      <c r="C402" s="2224" t="s">
        <v>627</v>
      </c>
      <c r="D402" s="2217" t="s">
        <v>4967</v>
      </c>
      <c r="E402" s="2221">
        <v>4500</v>
      </c>
      <c r="F402" s="2217" t="s">
        <v>3895</v>
      </c>
    </row>
    <row r="403" spans="1:6" ht="15" hidden="1">
      <c r="A403" s="2220" t="s">
        <v>3811</v>
      </c>
      <c r="B403" s="2220" t="s">
        <v>3811</v>
      </c>
      <c r="C403" s="2224" t="s">
        <v>627</v>
      </c>
      <c r="D403" s="2217" t="s">
        <v>4968</v>
      </c>
      <c r="E403" s="2221">
        <v>4500</v>
      </c>
      <c r="F403" s="2217" t="s">
        <v>3895</v>
      </c>
    </row>
    <row r="404" spans="1:6" ht="15" hidden="1">
      <c r="A404" s="2220" t="s">
        <v>3811</v>
      </c>
      <c r="B404" s="2220" t="s">
        <v>3811</v>
      </c>
      <c r="C404" s="2224" t="s">
        <v>627</v>
      </c>
      <c r="D404" s="2217" t="s">
        <v>4970</v>
      </c>
      <c r="E404" s="2221">
        <v>750</v>
      </c>
      <c r="F404" s="2217" t="s">
        <v>3893</v>
      </c>
    </row>
    <row r="405" spans="1:6" ht="15" hidden="1">
      <c r="A405" s="2220" t="s">
        <v>3811</v>
      </c>
      <c r="B405" s="2220" t="s">
        <v>3811</v>
      </c>
      <c r="C405" s="2224" t="s">
        <v>627</v>
      </c>
      <c r="D405" s="2217" t="s">
        <v>4978</v>
      </c>
      <c r="E405" s="2221">
        <v>15000</v>
      </c>
      <c r="F405" s="2217" t="s">
        <v>3888</v>
      </c>
    </row>
    <row r="406" spans="1:6" ht="15" hidden="1">
      <c r="A406" s="2220" t="s">
        <v>3811</v>
      </c>
      <c r="B406" s="2220" t="s">
        <v>3811</v>
      </c>
      <c r="C406" s="2224" t="s">
        <v>627</v>
      </c>
      <c r="D406" s="2217" t="s">
        <v>4979</v>
      </c>
      <c r="E406" s="2221">
        <v>15000</v>
      </c>
      <c r="F406" s="2217" t="s">
        <v>3888</v>
      </c>
    </row>
    <row r="407" spans="1:6" ht="15" hidden="1">
      <c r="A407" s="2220" t="s">
        <v>3811</v>
      </c>
      <c r="B407" s="2220" t="s">
        <v>3811</v>
      </c>
      <c r="C407" s="2224" t="s">
        <v>627</v>
      </c>
      <c r="D407" s="2217" t="s">
        <v>4980</v>
      </c>
      <c r="E407" s="2221">
        <v>2000</v>
      </c>
      <c r="F407" s="2217" t="s">
        <v>3887</v>
      </c>
    </row>
    <row r="408" spans="1:6" ht="15" hidden="1">
      <c r="A408" s="2220" t="s">
        <v>3811</v>
      </c>
      <c r="B408" s="2220" t="s">
        <v>3811</v>
      </c>
      <c r="C408" s="2224" t="s">
        <v>627</v>
      </c>
      <c r="D408" s="2217" t="s">
        <v>3886</v>
      </c>
      <c r="E408" s="2221">
        <v>4450</v>
      </c>
      <c r="F408" s="2217" t="s">
        <v>3882</v>
      </c>
    </row>
    <row r="409" spans="1:6" ht="15" hidden="1">
      <c r="A409" s="2220" t="s">
        <v>3811</v>
      </c>
      <c r="B409" s="2220" t="s">
        <v>3811</v>
      </c>
      <c r="C409" s="2224" t="s">
        <v>627</v>
      </c>
      <c r="D409" s="2217" t="s">
        <v>3885</v>
      </c>
      <c r="E409" s="2221">
        <v>4450</v>
      </c>
      <c r="F409" s="2217" t="s">
        <v>3882</v>
      </c>
    </row>
    <row r="410" spans="1:6" ht="15" hidden="1">
      <c r="A410" s="2220" t="s">
        <v>3811</v>
      </c>
      <c r="B410" s="2220" t="s">
        <v>3811</v>
      </c>
      <c r="C410" s="2224" t="s">
        <v>627</v>
      </c>
      <c r="D410" s="2217" t="s">
        <v>4981</v>
      </c>
      <c r="E410" s="2221">
        <v>4450</v>
      </c>
      <c r="F410" s="2217" t="s">
        <v>3882</v>
      </c>
    </row>
    <row r="411" spans="1:6" ht="15" hidden="1">
      <c r="A411" s="2220" t="s">
        <v>3811</v>
      </c>
      <c r="B411" s="2220" t="s">
        <v>3811</v>
      </c>
      <c r="C411" s="2224" t="s">
        <v>627</v>
      </c>
      <c r="D411" s="2217" t="s">
        <v>3884</v>
      </c>
      <c r="E411" s="2221">
        <v>4473</v>
      </c>
      <c r="F411" s="2217" t="s">
        <v>3882</v>
      </c>
    </row>
    <row r="412" spans="1:6" ht="15" hidden="1">
      <c r="A412" s="2220" t="s">
        <v>3811</v>
      </c>
      <c r="B412" s="2220" t="s">
        <v>3811</v>
      </c>
      <c r="C412" s="2224" t="s">
        <v>627</v>
      </c>
      <c r="D412" s="2217" t="s">
        <v>3883</v>
      </c>
      <c r="E412" s="2221">
        <v>4473</v>
      </c>
      <c r="F412" s="2217" t="s">
        <v>3882</v>
      </c>
    </row>
    <row r="413" spans="1:6" ht="15" hidden="1">
      <c r="A413" s="2220" t="s">
        <v>3811</v>
      </c>
      <c r="B413" s="2220" t="s">
        <v>3811</v>
      </c>
      <c r="C413" s="2224" t="s">
        <v>627</v>
      </c>
      <c r="D413" s="2217" t="s">
        <v>3881</v>
      </c>
      <c r="E413" s="2221">
        <v>4473</v>
      </c>
      <c r="F413" s="2217" t="s">
        <v>3882</v>
      </c>
    </row>
    <row r="414" spans="1:6" ht="15" hidden="1">
      <c r="A414" s="2220" t="s">
        <v>3811</v>
      </c>
      <c r="B414" s="2220" t="s">
        <v>3811</v>
      </c>
      <c r="C414" s="2224" t="s">
        <v>627</v>
      </c>
      <c r="D414" s="2217" t="s">
        <v>4982</v>
      </c>
      <c r="E414" s="2221">
        <v>10500</v>
      </c>
      <c r="F414" s="2217" t="s">
        <v>3880</v>
      </c>
    </row>
    <row r="415" spans="1:6" ht="15" hidden="1">
      <c r="A415" s="2220" t="s">
        <v>3811</v>
      </c>
      <c r="B415" s="2220" t="s">
        <v>3811</v>
      </c>
      <c r="C415" s="2224" t="s">
        <v>627</v>
      </c>
      <c r="D415" s="2217" t="s">
        <v>4983</v>
      </c>
      <c r="E415" s="2221">
        <v>10500</v>
      </c>
      <c r="F415" s="2217" t="s">
        <v>3880</v>
      </c>
    </row>
    <row r="416" spans="1:6" ht="15" hidden="1">
      <c r="A416" s="2220" t="s">
        <v>3811</v>
      </c>
      <c r="B416" s="2220" t="s">
        <v>3811</v>
      </c>
      <c r="C416" s="2224" t="s">
        <v>627</v>
      </c>
      <c r="D416" s="2217" t="s">
        <v>4990</v>
      </c>
      <c r="E416" s="2221">
        <v>120</v>
      </c>
      <c r="F416" s="2217" t="s">
        <v>3877</v>
      </c>
    </row>
    <row r="417" spans="1:6" ht="15" hidden="1">
      <c r="A417" s="2220" t="s">
        <v>3811</v>
      </c>
      <c r="B417" s="2220" t="s">
        <v>3811</v>
      </c>
      <c r="C417" s="2224" t="s">
        <v>627</v>
      </c>
      <c r="D417" s="2217" t="s">
        <v>3876</v>
      </c>
      <c r="E417" s="2221">
        <v>120</v>
      </c>
      <c r="F417" s="2217" t="s">
        <v>3877</v>
      </c>
    </row>
    <row r="418" spans="1:6" ht="15" hidden="1">
      <c r="A418" s="2220" t="s">
        <v>3811</v>
      </c>
      <c r="B418" s="2220" t="s">
        <v>3811</v>
      </c>
      <c r="C418" s="2224" t="s">
        <v>627</v>
      </c>
      <c r="D418" s="2217" t="s">
        <v>4991</v>
      </c>
      <c r="E418" s="2221">
        <v>830</v>
      </c>
      <c r="F418" s="2217" t="s">
        <v>3875</v>
      </c>
    </row>
    <row r="419" spans="1:6" ht="15" hidden="1">
      <c r="A419" s="2220" t="s">
        <v>3811</v>
      </c>
      <c r="B419" s="2220" t="s">
        <v>3811</v>
      </c>
      <c r="C419" s="2224" t="s">
        <v>627</v>
      </c>
      <c r="D419" s="2217" t="s">
        <v>4992</v>
      </c>
      <c r="E419" s="2221">
        <v>500</v>
      </c>
      <c r="F419" s="2217" t="s">
        <v>3875</v>
      </c>
    </row>
    <row r="420" spans="1:6" ht="15" hidden="1">
      <c r="A420" s="2220" t="s">
        <v>3811</v>
      </c>
      <c r="B420" s="2220" t="s">
        <v>3811</v>
      </c>
      <c r="C420" s="2224" t="s">
        <v>627</v>
      </c>
      <c r="D420" s="2217" t="s">
        <v>4993</v>
      </c>
      <c r="E420" s="2221">
        <v>334</v>
      </c>
      <c r="F420" s="2217" t="s">
        <v>3875</v>
      </c>
    </row>
    <row r="421" spans="1:6" ht="15" hidden="1">
      <c r="A421" s="2220" t="s">
        <v>3811</v>
      </c>
      <c r="B421" s="2220" t="s">
        <v>3811</v>
      </c>
      <c r="C421" s="2224" t="s">
        <v>627</v>
      </c>
      <c r="D421" s="2217" t="s">
        <v>4994</v>
      </c>
      <c r="E421" s="2221">
        <v>500</v>
      </c>
      <c r="F421" s="2217" t="s">
        <v>3875</v>
      </c>
    </row>
    <row r="422" spans="1:6" ht="15" hidden="1">
      <c r="A422" s="2220" t="s">
        <v>3811</v>
      </c>
      <c r="B422" s="2220" t="s">
        <v>3811</v>
      </c>
      <c r="C422" s="2224" t="s">
        <v>627</v>
      </c>
      <c r="D422" s="2217" t="s">
        <v>4995</v>
      </c>
      <c r="E422" s="2221">
        <v>334</v>
      </c>
      <c r="F422" s="2217" t="s">
        <v>3875</v>
      </c>
    </row>
    <row r="423" spans="1:6" ht="15" hidden="1">
      <c r="A423" s="2220" t="s">
        <v>3811</v>
      </c>
      <c r="B423" s="2220" t="s">
        <v>3811</v>
      </c>
      <c r="C423" s="2224" t="s">
        <v>627</v>
      </c>
      <c r="D423" s="2217" t="s">
        <v>4996</v>
      </c>
      <c r="E423" s="2221">
        <v>3500</v>
      </c>
      <c r="F423" s="2217" t="s">
        <v>3873</v>
      </c>
    </row>
    <row r="424" spans="1:6" ht="15" hidden="1">
      <c r="A424" s="2220" t="s">
        <v>3811</v>
      </c>
      <c r="B424" s="2220" t="s">
        <v>3811</v>
      </c>
      <c r="C424" s="2224" t="s">
        <v>627</v>
      </c>
      <c r="D424" s="2217" t="s">
        <v>4997</v>
      </c>
      <c r="E424" s="2221">
        <v>4000</v>
      </c>
      <c r="F424" s="2217" t="s">
        <v>3873</v>
      </c>
    </row>
    <row r="425" spans="1:6" ht="15" hidden="1">
      <c r="A425" s="2220" t="s">
        <v>3811</v>
      </c>
      <c r="B425" s="2220" t="s">
        <v>3811</v>
      </c>
      <c r="C425" s="2224" t="s">
        <v>627</v>
      </c>
      <c r="D425" s="2217" t="s">
        <v>4998</v>
      </c>
      <c r="E425" s="2221">
        <v>4000</v>
      </c>
      <c r="F425" s="2217" t="s">
        <v>3873</v>
      </c>
    </row>
    <row r="426" spans="1:6" ht="15" hidden="1">
      <c r="A426" s="2220" t="s">
        <v>3811</v>
      </c>
      <c r="B426" s="2220" t="s">
        <v>3811</v>
      </c>
      <c r="C426" s="2224" t="s">
        <v>627</v>
      </c>
      <c r="D426" s="2217" t="s">
        <v>4999</v>
      </c>
      <c r="E426" s="2221">
        <v>4500</v>
      </c>
      <c r="F426" s="2217" t="s">
        <v>3873</v>
      </c>
    </row>
    <row r="427" spans="1:6" ht="15" hidden="1">
      <c r="A427" s="2220" t="s">
        <v>3811</v>
      </c>
      <c r="B427" s="2220" t="s">
        <v>3811</v>
      </c>
      <c r="C427" s="2224" t="s">
        <v>627</v>
      </c>
      <c r="D427" s="2217" t="s">
        <v>5000</v>
      </c>
      <c r="E427" s="2221">
        <v>2850</v>
      </c>
      <c r="F427" s="2217" t="s">
        <v>3873</v>
      </c>
    </row>
    <row r="428" spans="1:6" ht="15" hidden="1">
      <c r="A428" s="2220" t="s">
        <v>3811</v>
      </c>
      <c r="B428" s="2220" t="s">
        <v>3811</v>
      </c>
      <c r="C428" s="2224" t="s">
        <v>627</v>
      </c>
      <c r="D428" s="2217" t="s">
        <v>5013</v>
      </c>
      <c r="E428" s="2221">
        <v>500</v>
      </c>
      <c r="F428" s="2217" t="s">
        <v>3861</v>
      </c>
    </row>
    <row r="429" spans="1:6" ht="15" hidden="1">
      <c r="A429" s="2220" t="s">
        <v>3811</v>
      </c>
      <c r="B429" s="2220" t="s">
        <v>3811</v>
      </c>
      <c r="C429" s="2224" t="s">
        <v>627</v>
      </c>
      <c r="D429" s="2217" t="s">
        <v>5014</v>
      </c>
      <c r="E429" s="2221">
        <v>500</v>
      </c>
      <c r="F429" s="2217" t="s">
        <v>3861</v>
      </c>
    </row>
    <row r="430" spans="1:6" ht="15" hidden="1">
      <c r="A430" s="2220" t="s">
        <v>3811</v>
      </c>
      <c r="B430" s="2220" t="s">
        <v>3811</v>
      </c>
      <c r="C430" s="2224" t="s">
        <v>627</v>
      </c>
      <c r="D430" s="2217" t="s">
        <v>5015</v>
      </c>
      <c r="E430" s="2221">
        <v>500</v>
      </c>
      <c r="F430" s="2217" t="s">
        <v>3861</v>
      </c>
    </row>
    <row r="431" spans="1:6" ht="15" hidden="1">
      <c r="A431" s="2220" t="s">
        <v>3811</v>
      </c>
      <c r="B431" s="2220" t="s">
        <v>3811</v>
      </c>
      <c r="C431" s="2224" t="s">
        <v>627</v>
      </c>
      <c r="D431" s="2217" t="s">
        <v>5016</v>
      </c>
      <c r="E431" s="2221">
        <v>5000</v>
      </c>
      <c r="F431" s="2217" t="s">
        <v>3862</v>
      </c>
    </row>
    <row r="432" spans="1:6" ht="15" hidden="1">
      <c r="A432" s="2220" t="s">
        <v>3811</v>
      </c>
      <c r="B432" s="2220" t="s">
        <v>3811</v>
      </c>
      <c r="C432" s="2224" t="s">
        <v>627</v>
      </c>
      <c r="D432" s="2217" t="s">
        <v>5017</v>
      </c>
      <c r="E432" s="2221">
        <v>5000</v>
      </c>
      <c r="F432" s="2217" t="s">
        <v>3862</v>
      </c>
    </row>
    <row r="433" spans="1:6" ht="15" hidden="1">
      <c r="A433" s="2220" t="s">
        <v>3811</v>
      </c>
      <c r="B433" s="2220" t="s">
        <v>3811</v>
      </c>
      <c r="C433" s="2224" t="s">
        <v>627</v>
      </c>
      <c r="D433" s="2217" t="s">
        <v>5018</v>
      </c>
      <c r="E433" s="2221">
        <v>5000</v>
      </c>
      <c r="F433" s="2217" t="s">
        <v>3862</v>
      </c>
    </row>
    <row r="434" spans="1:6" ht="15" hidden="1">
      <c r="A434" s="2220" t="s">
        <v>3811</v>
      </c>
      <c r="B434" s="2220" t="s">
        <v>3811</v>
      </c>
      <c r="C434" s="2224" t="s">
        <v>627</v>
      </c>
      <c r="D434" s="2217" t="s">
        <v>5019</v>
      </c>
      <c r="E434" s="2221">
        <v>5000</v>
      </c>
      <c r="F434" s="2217" t="s">
        <v>3862</v>
      </c>
    </row>
    <row r="435" spans="1:6" ht="15" hidden="1">
      <c r="A435" s="2220" t="s">
        <v>3811</v>
      </c>
      <c r="B435" s="2220" t="s">
        <v>3811</v>
      </c>
      <c r="C435" s="2224" t="s">
        <v>627</v>
      </c>
      <c r="D435" s="2217" t="s">
        <v>5020</v>
      </c>
      <c r="E435" s="2221">
        <v>5000</v>
      </c>
      <c r="F435" s="2217" t="s">
        <v>3862</v>
      </c>
    </row>
    <row r="436" spans="1:6" ht="15" hidden="1">
      <c r="A436" s="2220" t="s">
        <v>3811</v>
      </c>
      <c r="B436" s="2220" t="s">
        <v>3811</v>
      </c>
      <c r="C436" s="2224" t="s">
        <v>627</v>
      </c>
      <c r="D436" s="2217" t="s">
        <v>5021</v>
      </c>
      <c r="E436" s="2221">
        <v>2500</v>
      </c>
      <c r="F436" s="2217" t="s">
        <v>3862</v>
      </c>
    </row>
    <row r="437" spans="1:6" ht="15" hidden="1">
      <c r="A437" s="2220" t="s">
        <v>3811</v>
      </c>
      <c r="B437" s="2220" t="s">
        <v>3811</v>
      </c>
      <c r="C437" s="2224" t="s">
        <v>627</v>
      </c>
      <c r="D437" s="2217" t="s">
        <v>5022</v>
      </c>
      <c r="E437" s="2221">
        <v>2480</v>
      </c>
      <c r="F437" s="2217" t="s">
        <v>3862</v>
      </c>
    </row>
    <row r="438" spans="1:6" ht="15" hidden="1">
      <c r="A438" s="2220" t="s">
        <v>3811</v>
      </c>
      <c r="B438" s="2220" t="s">
        <v>3811</v>
      </c>
      <c r="C438" s="2224" t="s">
        <v>627</v>
      </c>
      <c r="D438" s="2217" t="s">
        <v>5023</v>
      </c>
      <c r="E438" s="2221">
        <v>16000</v>
      </c>
      <c r="F438" s="2217" t="s">
        <v>3862</v>
      </c>
    </row>
    <row r="439" spans="1:6" ht="15" hidden="1">
      <c r="A439" s="2220" t="s">
        <v>3811</v>
      </c>
      <c r="B439" s="2220" t="s">
        <v>3811</v>
      </c>
      <c r="C439" s="2224" t="s">
        <v>627</v>
      </c>
      <c r="D439" s="2217" t="s">
        <v>5035</v>
      </c>
      <c r="E439" s="2221">
        <v>350</v>
      </c>
      <c r="F439" s="2217" t="s">
        <v>3856</v>
      </c>
    </row>
    <row r="440" spans="1:6" ht="15" hidden="1">
      <c r="A440" s="2220" t="s">
        <v>3811</v>
      </c>
      <c r="B440" s="2220" t="s">
        <v>3811</v>
      </c>
      <c r="C440" s="2224" t="s">
        <v>627</v>
      </c>
      <c r="D440" s="2217" t="s">
        <v>5036</v>
      </c>
      <c r="E440" s="2221">
        <v>350</v>
      </c>
      <c r="F440" s="2217" t="s">
        <v>3856</v>
      </c>
    </row>
    <row r="441" spans="1:6" ht="15" hidden="1">
      <c r="A441" s="2220" t="s">
        <v>3811</v>
      </c>
      <c r="B441" s="2220" t="s">
        <v>3811</v>
      </c>
      <c r="C441" s="2224" t="s">
        <v>627</v>
      </c>
      <c r="D441" s="2217" t="s">
        <v>5037</v>
      </c>
      <c r="E441" s="2221">
        <v>350</v>
      </c>
      <c r="F441" s="2217" t="s">
        <v>3856</v>
      </c>
    </row>
    <row r="442" spans="1:6" ht="15" hidden="1">
      <c r="A442" s="2220" t="s">
        <v>3811</v>
      </c>
      <c r="B442" s="2220" t="s">
        <v>3811</v>
      </c>
      <c r="C442" s="2224" t="s">
        <v>627</v>
      </c>
      <c r="D442" s="2217" t="s">
        <v>5038</v>
      </c>
      <c r="E442" s="2221">
        <v>350</v>
      </c>
      <c r="F442" s="2217" t="s">
        <v>3856</v>
      </c>
    </row>
    <row r="443" spans="1:6" ht="15" hidden="1">
      <c r="A443" s="2220" t="s">
        <v>3811</v>
      </c>
      <c r="B443" s="2220" t="s">
        <v>3811</v>
      </c>
      <c r="C443" s="2224" t="s">
        <v>627</v>
      </c>
      <c r="D443" s="2217" t="s">
        <v>5039</v>
      </c>
      <c r="E443" s="2221"/>
      <c r="F443" s="2217" t="s">
        <v>3856</v>
      </c>
    </row>
    <row r="444" spans="1:6" ht="15" hidden="1">
      <c r="A444" s="2220" t="s">
        <v>3811</v>
      </c>
      <c r="B444" s="2220" t="s">
        <v>3811</v>
      </c>
      <c r="C444" s="2224" t="s">
        <v>627</v>
      </c>
      <c r="D444" s="2217" t="s">
        <v>5040</v>
      </c>
      <c r="E444" s="2221">
        <v>350</v>
      </c>
      <c r="F444" s="2217" t="s">
        <v>3856</v>
      </c>
    </row>
    <row r="445" spans="1:6" ht="15" hidden="1">
      <c r="A445" s="2220" t="s">
        <v>3811</v>
      </c>
      <c r="B445" s="2220" t="s">
        <v>3811</v>
      </c>
      <c r="C445" s="2224" t="s">
        <v>627</v>
      </c>
      <c r="D445" s="2217" t="s">
        <v>1072</v>
      </c>
      <c r="E445" s="2221">
        <v>12500</v>
      </c>
      <c r="F445" s="2217" t="s">
        <v>3855</v>
      </c>
    </row>
    <row r="446" spans="1:6" ht="15" hidden="1">
      <c r="A446" s="2220" t="s">
        <v>3811</v>
      </c>
      <c r="B446" s="2220" t="s">
        <v>3811</v>
      </c>
      <c r="C446" s="2224" t="s">
        <v>627</v>
      </c>
      <c r="D446" s="2217" t="s">
        <v>1073</v>
      </c>
      <c r="E446" s="2221">
        <v>12960</v>
      </c>
      <c r="F446" s="2217" t="s">
        <v>3855</v>
      </c>
    </row>
    <row r="447" spans="1:6" ht="15" hidden="1">
      <c r="A447" s="2220" t="s">
        <v>3811</v>
      </c>
      <c r="B447" s="2220" t="s">
        <v>3811</v>
      </c>
      <c r="C447" s="2224" t="s">
        <v>627</v>
      </c>
      <c r="D447" s="2217" t="s">
        <v>1074</v>
      </c>
      <c r="E447" s="2221">
        <v>12500</v>
      </c>
      <c r="F447" s="2217" t="s">
        <v>3855</v>
      </c>
    </row>
    <row r="448" spans="1:6" ht="15" hidden="1">
      <c r="A448" s="2220" t="s">
        <v>3811</v>
      </c>
      <c r="B448" s="2220" t="s">
        <v>3811</v>
      </c>
      <c r="C448" s="2224" t="s">
        <v>627</v>
      </c>
      <c r="D448" s="2217" t="s">
        <v>1075</v>
      </c>
      <c r="E448" s="2221">
        <v>10000</v>
      </c>
      <c r="F448" s="2217" t="s">
        <v>3855</v>
      </c>
    </row>
    <row r="449" spans="1:6" ht="15" hidden="1">
      <c r="A449" s="2220" t="s">
        <v>3811</v>
      </c>
      <c r="B449" s="2220" t="s">
        <v>3811</v>
      </c>
      <c r="C449" s="2224" t="s">
        <v>627</v>
      </c>
      <c r="D449" s="2217" t="s">
        <v>5041</v>
      </c>
      <c r="E449" s="2221">
        <v>12900</v>
      </c>
      <c r="F449" s="2217" t="s">
        <v>3855</v>
      </c>
    </row>
    <row r="450" spans="1:6" ht="15" hidden="1">
      <c r="A450" s="2220" t="s">
        <v>3811</v>
      </c>
      <c r="B450" s="2220" t="s">
        <v>3811</v>
      </c>
      <c r="C450" s="2224" t="s">
        <v>627</v>
      </c>
      <c r="D450" s="2217" t="s">
        <v>1077</v>
      </c>
      <c r="E450" s="2221">
        <v>12900</v>
      </c>
      <c r="F450" s="2217" t="s">
        <v>3855</v>
      </c>
    </row>
    <row r="451" spans="1:6" ht="15" hidden="1">
      <c r="A451" s="2220" t="s">
        <v>3811</v>
      </c>
      <c r="B451" s="2220" t="s">
        <v>3811</v>
      </c>
      <c r="C451" s="2224" t="s">
        <v>627</v>
      </c>
      <c r="D451" s="2217" t="s">
        <v>1078</v>
      </c>
      <c r="E451" s="2221">
        <v>12900</v>
      </c>
      <c r="F451" s="2217" t="s">
        <v>3855</v>
      </c>
    </row>
    <row r="452" spans="1:6" ht="15" hidden="1">
      <c r="A452" s="2220" t="s">
        <v>3811</v>
      </c>
      <c r="B452" s="2220" t="s">
        <v>3811</v>
      </c>
      <c r="C452" s="2224" t="s">
        <v>627</v>
      </c>
      <c r="D452" s="2217" t="s">
        <v>5042</v>
      </c>
      <c r="E452" s="2221">
        <v>12900</v>
      </c>
      <c r="F452" s="2217" t="s">
        <v>3855</v>
      </c>
    </row>
    <row r="453" spans="1:6" ht="15" hidden="1">
      <c r="A453" s="2220" t="s">
        <v>3811</v>
      </c>
      <c r="B453" s="2220" t="s">
        <v>3811</v>
      </c>
      <c r="C453" s="2224" t="s">
        <v>627</v>
      </c>
      <c r="D453" s="2217" t="s">
        <v>1079</v>
      </c>
      <c r="E453" s="2221">
        <v>12900</v>
      </c>
      <c r="F453" s="2217" t="s">
        <v>3855</v>
      </c>
    </row>
    <row r="454" spans="1:6" ht="15" hidden="1">
      <c r="A454" s="2220" t="s">
        <v>3811</v>
      </c>
      <c r="B454" s="2220" t="s">
        <v>3811</v>
      </c>
      <c r="C454" s="2224" t="s">
        <v>627</v>
      </c>
      <c r="D454" s="2217" t="s">
        <v>1080</v>
      </c>
      <c r="E454" s="2221">
        <v>12900</v>
      </c>
      <c r="F454" s="2217" t="s">
        <v>3855</v>
      </c>
    </row>
    <row r="455" spans="1:6" ht="15" hidden="1">
      <c r="A455" s="2220" t="s">
        <v>3811</v>
      </c>
      <c r="B455" s="2220" t="s">
        <v>3811</v>
      </c>
      <c r="C455" s="2224" t="s">
        <v>627</v>
      </c>
      <c r="D455" s="2217" t="s">
        <v>5043</v>
      </c>
      <c r="E455" s="2221">
        <v>3200</v>
      </c>
      <c r="F455" s="2217" t="s">
        <v>3854</v>
      </c>
    </row>
    <row r="456" spans="1:6" ht="15" hidden="1">
      <c r="A456" s="2220" t="s">
        <v>3811</v>
      </c>
      <c r="B456" s="2220" t="s">
        <v>3811</v>
      </c>
      <c r="C456" s="2224" t="s">
        <v>627</v>
      </c>
      <c r="D456" s="2217" t="s">
        <v>5045</v>
      </c>
      <c r="E456" s="2221">
        <v>650</v>
      </c>
      <c r="F456" s="2217" t="s">
        <v>3851</v>
      </c>
    </row>
    <row r="457" spans="1:6" ht="15" hidden="1">
      <c r="A457" s="2220" t="s">
        <v>3811</v>
      </c>
      <c r="B457" s="2220" t="s">
        <v>3811</v>
      </c>
      <c r="C457" s="2224" t="s">
        <v>627</v>
      </c>
      <c r="D457" s="2217" t="s">
        <v>5111</v>
      </c>
      <c r="E457" s="2221">
        <v>1000</v>
      </c>
      <c r="F457" s="2217" t="s">
        <v>3818</v>
      </c>
    </row>
    <row r="458" spans="1:6" ht="15" hidden="1">
      <c r="A458" s="2220" t="s">
        <v>3811</v>
      </c>
      <c r="B458" s="2220" t="s">
        <v>3811</v>
      </c>
      <c r="C458" s="2224" t="s">
        <v>627</v>
      </c>
      <c r="D458" s="2217" t="s">
        <v>4610</v>
      </c>
      <c r="E458" s="2221">
        <v>1000</v>
      </c>
      <c r="F458" s="2217" t="s">
        <v>3838</v>
      </c>
    </row>
    <row r="459" spans="1:6" ht="15" hidden="1">
      <c r="A459" s="2220" t="s">
        <v>3811</v>
      </c>
      <c r="B459" s="2220" t="s">
        <v>3811</v>
      </c>
      <c r="C459" s="2224" t="s">
        <v>627</v>
      </c>
      <c r="D459" s="2217" t="s">
        <v>5047</v>
      </c>
      <c r="E459" s="2221">
        <v>1000</v>
      </c>
      <c r="F459" s="2217" t="s">
        <v>3838</v>
      </c>
    </row>
    <row r="460" spans="1:6" ht="15" hidden="1">
      <c r="A460" s="2220" t="s">
        <v>3811</v>
      </c>
      <c r="B460" s="2220" t="s">
        <v>3811</v>
      </c>
      <c r="C460" s="2224" t="s">
        <v>627</v>
      </c>
      <c r="D460" s="2217" t="s">
        <v>5048</v>
      </c>
      <c r="E460" s="2221">
        <v>1000</v>
      </c>
      <c r="F460" s="2217" t="s">
        <v>3838</v>
      </c>
    </row>
    <row r="461" spans="1:6" ht="15" hidden="1">
      <c r="A461" s="2220" t="s">
        <v>3811</v>
      </c>
      <c r="B461" s="2220" t="s">
        <v>3811</v>
      </c>
      <c r="C461" s="2224" t="s">
        <v>627</v>
      </c>
      <c r="D461" s="2217" t="s">
        <v>5049</v>
      </c>
      <c r="E461" s="2221">
        <v>1150</v>
      </c>
      <c r="F461" s="2217" t="s">
        <v>3849</v>
      </c>
    </row>
    <row r="462" spans="1:6" ht="15" hidden="1">
      <c r="A462" s="2220" t="s">
        <v>3811</v>
      </c>
      <c r="B462" s="2220" t="s">
        <v>3811</v>
      </c>
      <c r="C462" s="2224" t="s">
        <v>627</v>
      </c>
      <c r="D462" s="2217" t="s">
        <v>5050</v>
      </c>
      <c r="E462" s="2221">
        <v>2000</v>
      </c>
      <c r="F462" s="2217" t="s">
        <v>3848</v>
      </c>
    </row>
    <row r="463" spans="1:6" ht="15" hidden="1">
      <c r="A463" s="2220" t="s">
        <v>3811</v>
      </c>
      <c r="B463" s="2220" t="s">
        <v>3811</v>
      </c>
      <c r="C463" s="2224" t="s">
        <v>627</v>
      </c>
      <c r="D463" s="2217" t="s">
        <v>5058</v>
      </c>
      <c r="E463" s="2221">
        <v>1100</v>
      </c>
      <c r="F463" s="2217" t="s">
        <v>3843</v>
      </c>
    </row>
    <row r="464" spans="1:6" ht="15" hidden="1">
      <c r="A464" s="2220" t="s">
        <v>3811</v>
      </c>
      <c r="B464" s="2220" t="s">
        <v>3811</v>
      </c>
      <c r="C464" s="2224" t="s">
        <v>627</v>
      </c>
      <c r="D464" s="2217" t="s">
        <v>5059</v>
      </c>
      <c r="E464" s="2221">
        <v>1100</v>
      </c>
      <c r="F464" s="2217" t="s">
        <v>3843</v>
      </c>
    </row>
    <row r="465" spans="1:6" ht="15" hidden="1">
      <c r="A465" s="2220" t="s">
        <v>3811</v>
      </c>
      <c r="B465" s="2220" t="s">
        <v>3811</v>
      </c>
      <c r="C465" s="2224" t="s">
        <v>627</v>
      </c>
      <c r="D465" s="2217" t="s">
        <v>5060</v>
      </c>
      <c r="E465" s="2221">
        <v>1100</v>
      </c>
      <c r="F465" s="2217" t="s">
        <v>3843</v>
      </c>
    </row>
    <row r="466" spans="1:6" ht="15" hidden="1">
      <c r="A466" s="2220" t="s">
        <v>3811</v>
      </c>
      <c r="B466" s="2220" t="s">
        <v>3811</v>
      </c>
      <c r="C466" s="2224" t="s">
        <v>627</v>
      </c>
      <c r="D466" s="2217" t="s">
        <v>5061</v>
      </c>
      <c r="E466" s="2221">
        <v>1100</v>
      </c>
      <c r="F466" s="2217" t="s">
        <v>3843</v>
      </c>
    </row>
    <row r="467" spans="1:6" ht="15" hidden="1">
      <c r="A467" s="2220" t="s">
        <v>3811</v>
      </c>
      <c r="B467" s="2220" t="s">
        <v>3811</v>
      </c>
      <c r="C467" s="2224" t="s">
        <v>627</v>
      </c>
      <c r="D467" s="2217" t="s">
        <v>5062</v>
      </c>
      <c r="E467" s="2221">
        <v>1100</v>
      </c>
      <c r="F467" s="2217" t="s">
        <v>3843</v>
      </c>
    </row>
    <row r="468" spans="1:6" ht="15" hidden="1">
      <c r="A468" s="2220" t="s">
        <v>3811</v>
      </c>
      <c r="B468" s="2220" t="s">
        <v>3811</v>
      </c>
      <c r="C468" s="2224" t="s">
        <v>627</v>
      </c>
      <c r="D468" s="2217" t="s">
        <v>5063</v>
      </c>
      <c r="E468" s="2221">
        <v>1100</v>
      </c>
      <c r="F468" s="2217" t="s">
        <v>3843</v>
      </c>
    </row>
    <row r="469" spans="1:6" ht="15" hidden="1">
      <c r="A469" s="2220" t="s">
        <v>3811</v>
      </c>
      <c r="B469" s="2220" t="s">
        <v>3811</v>
      </c>
      <c r="C469" s="2224" t="s">
        <v>627</v>
      </c>
      <c r="D469" s="2217" t="s">
        <v>5065</v>
      </c>
      <c r="E469" s="2221">
        <v>1200</v>
      </c>
      <c r="F469" s="2217" t="s">
        <v>3841</v>
      </c>
    </row>
    <row r="470" spans="1:6" ht="15" hidden="1">
      <c r="A470" s="2220" t="s">
        <v>3811</v>
      </c>
      <c r="B470" s="2220" t="s">
        <v>3811</v>
      </c>
      <c r="C470" s="2224" t="s">
        <v>627</v>
      </c>
      <c r="D470" s="2217" t="s">
        <v>5066</v>
      </c>
      <c r="E470" s="2221">
        <v>1200</v>
      </c>
      <c r="F470" s="2217" t="s">
        <v>3841</v>
      </c>
    </row>
    <row r="471" spans="1:6" ht="15" hidden="1">
      <c r="A471" s="2220" t="s">
        <v>3811</v>
      </c>
      <c r="B471" s="2220" t="s">
        <v>3811</v>
      </c>
      <c r="C471" s="2224" t="s">
        <v>627</v>
      </c>
      <c r="D471" s="2217" t="s">
        <v>5067</v>
      </c>
      <c r="E471" s="2221">
        <v>1200</v>
      </c>
      <c r="F471" s="2217" t="s">
        <v>3841</v>
      </c>
    </row>
    <row r="472" spans="1:6" ht="15" hidden="1">
      <c r="A472" s="2220" t="s">
        <v>3811</v>
      </c>
      <c r="B472" s="2220" t="s">
        <v>3811</v>
      </c>
      <c r="C472" s="2224" t="s">
        <v>627</v>
      </c>
      <c r="D472" s="2217" t="s">
        <v>5068</v>
      </c>
      <c r="E472" s="2221">
        <v>1200</v>
      </c>
      <c r="F472" s="2217" t="s">
        <v>3841</v>
      </c>
    </row>
    <row r="473" spans="1:6" ht="15" hidden="1">
      <c r="A473" s="2220" t="s">
        <v>3811</v>
      </c>
      <c r="B473" s="2220" t="s">
        <v>3811</v>
      </c>
      <c r="C473" s="2224" t="s">
        <v>627</v>
      </c>
      <c r="D473" s="2217" t="s">
        <v>5069</v>
      </c>
      <c r="E473" s="2221">
        <v>1200</v>
      </c>
      <c r="F473" s="2217" t="s">
        <v>3841</v>
      </c>
    </row>
    <row r="474" spans="1:6" ht="15" hidden="1">
      <c r="A474" s="2220" t="s">
        <v>3811</v>
      </c>
      <c r="B474" s="2220" t="s">
        <v>3811</v>
      </c>
      <c r="C474" s="2224" t="s">
        <v>627</v>
      </c>
      <c r="D474" s="2217" t="s">
        <v>5071</v>
      </c>
      <c r="E474" s="2221">
        <v>1800</v>
      </c>
      <c r="F474" s="2217" t="s">
        <v>3838</v>
      </c>
    </row>
    <row r="475" spans="1:6" ht="15" hidden="1">
      <c r="A475" s="2220" t="s">
        <v>3811</v>
      </c>
      <c r="B475" s="2220" t="s">
        <v>3811</v>
      </c>
      <c r="C475" s="2224" t="s">
        <v>627</v>
      </c>
      <c r="D475" s="2217" t="s">
        <v>5072</v>
      </c>
      <c r="E475" s="2221">
        <v>1800</v>
      </c>
      <c r="F475" s="2217" t="s">
        <v>3838</v>
      </c>
    </row>
    <row r="476" spans="1:6" ht="15" hidden="1">
      <c r="A476" s="2220" t="s">
        <v>3811</v>
      </c>
      <c r="B476" s="2220" t="s">
        <v>3811</v>
      </c>
      <c r="C476" s="2224" t="s">
        <v>627</v>
      </c>
      <c r="D476" s="2217" t="s">
        <v>5073</v>
      </c>
      <c r="E476" s="2221">
        <v>1800</v>
      </c>
      <c r="F476" s="2217" t="s">
        <v>3838</v>
      </c>
    </row>
    <row r="477" spans="1:6" ht="15" hidden="1">
      <c r="A477" s="2220" t="s">
        <v>3811</v>
      </c>
      <c r="B477" s="2220" t="s">
        <v>3811</v>
      </c>
      <c r="C477" s="2224" t="s">
        <v>627</v>
      </c>
      <c r="D477" s="2217" t="s">
        <v>5074</v>
      </c>
      <c r="E477" s="2221">
        <v>1800</v>
      </c>
      <c r="F477" s="2217" t="s">
        <v>3838</v>
      </c>
    </row>
    <row r="478" spans="1:6" ht="15" hidden="1">
      <c r="A478" s="2220" t="s">
        <v>3811</v>
      </c>
      <c r="B478" s="2220" t="s">
        <v>3811</v>
      </c>
      <c r="C478" s="2224" t="s">
        <v>627</v>
      </c>
      <c r="D478" s="2217" t="s">
        <v>5075</v>
      </c>
      <c r="E478" s="2221">
        <v>2700</v>
      </c>
      <c r="F478" s="2217" t="s">
        <v>3839</v>
      </c>
    </row>
    <row r="479" spans="1:6" ht="15" hidden="1">
      <c r="A479" s="2220" t="s">
        <v>3811</v>
      </c>
      <c r="B479" s="2220" t="s">
        <v>3811</v>
      </c>
      <c r="C479" s="2224" t="s">
        <v>627</v>
      </c>
      <c r="D479" s="2217" t="s">
        <v>5076</v>
      </c>
      <c r="E479" s="2221">
        <v>1700</v>
      </c>
      <c r="F479" s="2217" t="s">
        <v>3838</v>
      </c>
    </row>
    <row r="480" spans="1:6" ht="15" hidden="1">
      <c r="A480" s="2220" t="s">
        <v>3811</v>
      </c>
      <c r="B480" s="2220" t="s">
        <v>3811</v>
      </c>
      <c r="C480" s="2224" t="s">
        <v>627</v>
      </c>
      <c r="D480" s="2217" t="s">
        <v>5077</v>
      </c>
      <c r="E480" s="2221">
        <v>1800</v>
      </c>
      <c r="F480" s="2217" t="s">
        <v>3838</v>
      </c>
    </row>
    <row r="481" spans="1:6" ht="15" hidden="1">
      <c r="A481" s="2220" t="s">
        <v>3811</v>
      </c>
      <c r="B481" s="2220" t="s">
        <v>3811</v>
      </c>
      <c r="C481" s="2224" t="s">
        <v>627</v>
      </c>
      <c r="D481" s="2217" t="s">
        <v>5080</v>
      </c>
      <c r="E481" s="2221">
        <v>8100</v>
      </c>
      <c r="F481" s="2217" t="s">
        <v>3835</v>
      </c>
    </row>
    <row r="482" spans="1:6" ht="15" hidden="1">
      <c r="A482" s="2220" t="s">
        <v>3811</v>
      </c>
      <c r="B482" s="2220" t="s">
        <v>3811</v>
      </c>
      <c r="C482" s="2224" t="s">
        <v>627</v>
      </c>
      <c r="D482" s="2217" t="s">
        <v>5081</v>
      </c>
      <c r="E482" s="2221">
        <v>8100</v>
      </c>
      <c r="F482" s="2217" t="s">
        <v>3835</v>
      </c>
    </row>
    <row r="483" spans="1:6" ht="15" hidden="1">
      <c r="A483" s="2220" t="s">
        <v>3811</v>
      </c>
      <c r="B483" s="2220" t="s">
        <v>3811</v>
      </c>
      <c r="C483" s="2224" t="s">
        <v>627</v>
      </c>
      <c r="D483" s="2217" t="s">
        <v>5087</v>
      </c>
      <c r="E483" s="2221">
        <v>1200</v>
      </c>
      <c r="F483" s="2217" t="s">
        <v>3832</v>
      </c>
    </row>
    <row r="484" spans="1:6" ht="15" hidden="1">
      <c r="A484" s="2220" t="s">
        <v>3811</v>
      </c>
      <c r="B484" s="2220" t="s">
        <v>3811</v>
      </c>
      <c r="C484" s="2224" t="s">
        <v>627</v>
      </c>
      <c r="D484" s="2217" t="s">
        <v>5088</v>
      </c>
      <c r="E484" s="2221">
        <v>1200</v>
      </c>
      <c r="F484" s="2217" t="s">
        <v>3832</v>
      </c>
    </row>
    <row r="485" spans="1:6" ht="15" hidden="1">
      <c r="A485" s="2220" t="s">
        <v>3811</v>
      </c>
      <c r="B485" s="2220" t="s">
        <v>3811</v>
      </c>
      <c r="C485" s="2224" t="s">
        <v>627</v>
      </c>
      <c r="D485" s="2217" t="s">
        <v>5089</v>
      </c>
      <c r="E485" s="2221">
        <v>1200</v>
      </c>
      <c r="F485" s="2217" t="s">
        <v>3832</v>
      </c>
    </row>
    <row r="486" spans="1:6" ht="15" hidden="1">
      <c r="A486" s="2220" t="s">
        <v>3811</v>
      </c>
      <c r="B486" s="2220" t="s">
        <v>3811</v>
      </c>
      <c r="C486" s="2224" t="s">
        <v>627</v>
      </c>
      <c r="D486" s="2217" t="s">
        <v>5090</v>
      </c>
      <c r="E486" s="2221">
        <v>1200</v>
      </c>
      <c r="F486" s="2217" t="s">
        <v>3832</v>
      </c>
    </row>
    <row r="487" spans="1:6" ht="15" hidden="1">
      <c r="A487" s="2220" t="s">
        <v>3811</v>
      </c>
      <c r="B487" s="2220" t="s">
        <v>3811</v>
      </c>
      <c r="C487" s="2224" t="s">
        <v>627</v>
      </c>
      <c r="D487" s="2217" t="s">
        <v>5092</v>
      </c>
      <c r="E487" s="2221">
        <v>9700</v>
      </c>
      <c r="F487" s="2217" t="s">
        <v>3830</v>
      </c>
    </row>
    <row r="488" spans="1:6" ht="15" hidden="1">
      <c r="A488" s="2220" t="s">
        <v>3811</v>
      </c>
      <c r="B488" s="2220" t="s">
        <v>3811</v>
      </c>
      <c r="C488" s="2224" t="s">
        <v>627</v>
      </c>
      <c r="D488" s="2217" t="s">
        <v>5093</v>
      </c>
      <c r="E488" s="2221">
        <v>9700</v>
      </c>
      <c r="F488" s="2217" t="s">
        <v>3830</v>
      </c>
    </row>
    <row r="489" spans="1:6" ht="15" hidden="1">
      <c r="A489" s="2220" t="s">
        <v>3811</v>
      </c>
      <c r="B489" s="2220" t="s">
        <v>3811</v>
      </c>
      <c r="C489" s="2224" t="s">
        <v>627</v>
      </c>
      <c r="D489" s="2217" t="s">
        <v>5094</v>
      </c>
      <c r="E489" s="2221">
        <v>9700</v>
      </c>
      <c r="F489" s="2217" t="s">
        <v>3830</v>
      </c>
    </row>
    <row r="490" spans="1:6" ht="15" hidden="1">
      <c r="A490" s="2220" t="s">
        <v>3811</v>
      </c>
      <c r="B490" s="2220" t="s">
        <v>3811</v>
      </c>
      <c r="C490" s="2224" t="s">
        <v>627</v>
      </c>
      <c r="D490" s="2217" t="s">
        <v>5095</v>
      </c>
      <c r="E490" s="2221">
        <v>9800</v>
      </c>
      <c r="F490" s="2217" t="s">
        <v>3830</v>
      </c>
    </row>
    <row r="491" spans="1:6" ht="15" hidden="1">
      <c r="A491" s="2220" t="s">
        <v>3811</v>
      </c>
      <c r="B491" s="2220" t="s">
        <v>3811</v>
      </c>
      <c r="C491" s="2224" t="s">
        <v>627</v>
      </c>
      <c r="D491" s="2217" t="s">
        <v>5096</v>
      </c>
      <c r="E491" s="2221">
        <v>9800</v>
      </c>
      <c r="F491" s="2217" t="s">
        <v>3830</v>
      </c>
    </row>
    <row r="492" spans="1:6" ht="15" hidden="1">
      <c r="A492" s="2220" t="s">
        <v>3811</v>
      </c>
      <c r="B492" s="2220" t="s">
        <v>3811</v>
      </c>
      <c r="C492" s="2224" t="s">
        <v>627</v>
      </c>
      <c r="D492" s="2217" t="s">
        <v>5097</v>
      </c>
      <c r="E492" s="2221">
        <v>9800</v>
      </c>
      <c r="F492" s="2217" t="s">
        <v>3830</v>
      </c>
    </row>
    <row r="493" spans="1:6" ht="15" hidden="1">
      <c r="A493" s="2220" t="s">
        <v>3811</v>
      </c>
      <c r="B493" s="2220" t="s">
        <v>3811</v>
      </c>
      <c r="C493" s="2224" t="s">
        <v>3588</v>
      </c>
      <c r="D493" s="2217" t="s">
        <v>4877</v>
      </c>
      <c r="E493" s="2221">
        <v>2200</v>
      </c>
      <c r="F493" s="2217" t="s">
        <v>3932</v>
      </c>
    </row>
    <row r="494" spans="1:6" ht="15" hidden="1">
      <c r="A494" s="2220" t="s">
        <v>3811</v>
      </c>
      <c r="B494" s="2220" t="s">
        <v>3811</v>
      </c>
      <c r="C494" s="2224" t="s">
        <v>3588</v>
      </c>
      <c r="D494" s="2217" t="s">
        <v>4878</v>
      </c>
      <c r="E494" s="2221">
        <v>270</v>
      </c>
      <c r="F494" s="2217" t="s">
        <v>3931</v>
      </c>
    </row>
    <row r="495" spans="1:6" ht="15" hidden="1">
      <c r="A495" s="2220" t="s">
        <v>3811</v>
      </c>
      <c r="B495" s="2220" t="s">
        <v>3811</v>
      </c>
      <c r="C495" s="2224" t="s">
        <v>3588</v>
      </c>
      <c r="D495" s="2217" t="s">
        <v>4930</v>
      </c>
      <c r="E495" s="2221">
        <v>5300</v>
      </c>
      <c r="F495" s="2217" t="s">
        <v>3908</v>
      </c>
    </row>
    <row r="496" spans="1:6" ht="15" hidden="1">
      <c r="A496" s="2220" t="s">
        <v>3811</v>
      </c>
      <c r="B496" s="2220" t="s">
        <v>3811</v>
      </c>
      <c r="C496" s="2224" t="s">
        <v>3588</v>
      </c>
      <c r="D496" s="2217" t="s">
        <v>4949</v>
      </c>
      <c r="E496" s="2221">
        <v>2200</v>
      </c>
      <c r="F496" s="2217" t="s">
        <v>3901</v>
      </c>
    </row>
    <row r="497" spans="1:6" ht="15" hidden="1">
      <c r="A497" s="2220" t="s">
        <v>3811</v>
      </c>
      <c r="B497" s="2220" t="s">
        <v>3811</v>
      </c>
      <c r="C497" s="2224" t="s">
        <v>3588</v>
      </c>
      <c r="D497" s="2217" t="s">
        <v>986</v>
      </c>
      <c r="E497" s="2221">
        <v>550</v>
      </c>
      <c r="F497" s="2217" t="s">
        <v>3900</v>
      </c>
    </row>
    <row r="498" spans="1:6" ht="15" hidden="1">
      <c r="A498" s="2220" t="s">
        <v>3811</v>
      </c>
      <c r="B498" s="2220" t="s">
        <v>3811</v>
      </c>
      <c r="C498" s="2224" t="s">
        <v>3588</v>
      </c>
      <c r="D498" s="2217" t="s">
        <v>3865</v>
      </c>
      <c r="E498" s="2221">
        <v>1800</v>
      </c>
      <c r="F498" s="2217" t="s">
        <v>3864</v>
      </c>
    </row>
    <row r="499" spans="1:6" ht="15" hidden="1">
      <c r="A499" s="2220" t="s">
        <v>3811</v>
      </c>
      <c r="B499" s="2220" t="s">
        <v>3811</v>
      </c>
      <c r="C499" s="2224" t="s">
        <v>3588</v>
      </c>
      <c r="D499" s="2217" t="s">
        <v>3863</v>
      </c>
      <c r="E499" s="2221">
        <v>1800</v>
      </c>
      <c r="F499" s="2217" t="s">
        <v>3864</v>
      </c>
    </row>
    <row r="500" spans="1:6" ht="15" hidden="1">
      <c r="A500" s="2220" t="s">
        <v>3811</v>
      </c>
      <c r="B500" s="2220" t="s">
        <v>3811</v>
      </c>
      <c r="C500" s="2224" t="s">
        <v>3588</v>
      </c>
      <c r="D500" s="2217" t="s">
        <v>5024</v>
      </c>
      <c r="E500" s="2221">
        <v>1800</v>
      </c>
      <c r="F500" s="2217" t="s">
        <v>3861</v>
      </c>
    </row>
    <row r="501" spans="1:6" ht="15" hidden="1">
      <c r="A501" s="2220" t="s">
        <v>3811</v>
      </c>
      <c r="B501" s="2220" t="s">
        <v>3811</v>
      </c>
      <c r="C501" s="2224" t="s">
        <v>3588</v>
      </c>
      <c r="D501" s="2217" t="s">
        <v>5025</v>
      </c>
      <c r="E501" s="2221">
        <v>1800</v>
      </c>
      <c r="F501" s="2217" t="s">
        <v>3861</v>
      </c>
    </row>
    <row r="502" spans="1:6" ht="15" hidden="1">
      <c r="A502" s="2220" t="s">
        <v>3811</v>
      </c>
      <c r="B502" s="2220" t="s">
        <v>3811</v>
      </c>
      <c r="C502" s="2224" t="s">
        <v>5118</v>
      </c>
      <c r="D502" s="2217" t="s">
        <v>5117</v>
      </c>
      <c r="E502" s="2221">
        <v>250</v>
      </c>
      <c r="F502" s="2217" t="s">
        <v>3812</v>
      </c>
    </row>
    <row r="503" spans="1:6" ht="15" hidden="1">
      <c r="A503" s="2220" t="s">
        <v>3811</v>
      </c>
      <c r="B503" s="2220" t="s">
        <v>3811</v>
      </c>
      <c r="C503" s="2224" t="s">
        <v>5118</v>
      </c>
      <c r="D503" s="2217" t="s">
        <v>5116</v>
      </c>
      <c r="E503" s="2221">
        <v>350</v>
      </c>
      <c r="F503" s="2217" t="s">
        <v>3812</v>
      </c>
    </row>
    <row r="504" spans="1:6" ht="15" hidden="1">
      <c r="A504" s="2220" t="s">
        <v>3811</v>
      </c>
      <c r="B504" s="2220" t="s">
        <v>3811</v>
      </c>
      <c r="C504" s="2224" t="s">
        <v>458</v>
      </c>
      <c r="D504" s="2217" t="s">
        <v>5115</v>
      </c>
      <c r="E504" s="2221">
        <v>150</v>
      </c>
      <c r="F504" s="2217" t="s">
        <v>3813</v>
      </c>
    </row>
    <row r="505" spans="1:6" ht="15" hidden="1">
      <c r="A505" s="2220" t="s">
        <v>3811</v>
      </c>
      <c r="B505" s="2220" t="s">
        <v>3811</v>
      </c>
      <c r="C505" s="2224" t="s">
        <v>910</v>
      </c>
      <c r="D505" s="2217" t="s">
        <v>4879</v>
      </c>
      <c r="E505" s="2221">
        <v>4190</v>
      </c>
      <c r="F505" s="2217" t="s">
        <v>3930</v>
      </c>
    </row>
    <row r="506" spans="1:6" ht="15" hidden="1">
      <c r="A506" s="2220" t="s">
        <v>3811</v>
      </c>
      <c r="B506" s="2220" t="s">
        <v>3811</v>
      </c>
      <c r="C506" s="2224" t="s">
        <v>910</v>
      </c>
      <c r="D506" s="2217" t="s">
        <v>4880</v>
      </c>
      <c r="E506" s="2221">
        <v>4190</v>
      </c>
      <c r="F506" s="2217" t="s">
        <v>3930</v>
      </c>
    </row>
    <row r="507" spans="1:6" ht="15" hidden="1">
      <c r="A507" s="2220" t="s">
        <v>3811</v>
      </c>
      <c r="B507" s="2220" t="s">
        <v>3811</v>
      </c>
      <c r="C507" s="2224" t="s">
        <v>910</v>
      </c>
      <c r="D507" s="2217" t="s">
        <v>4888</v>
      </c>
      <c r="E507" s="2221">
        <v>1000</v>
      </c>
      <c r="F507" s="2217" t="s">
        <v>3926</v>
      </c>
    </row>
    <row r="508" spans="1:6" ht="15" hidden="1">
      <c r="A508" s="2220" t="s">
        <v>3811</v>
      </c>
      <c r="B508" s="2220" t="s">
        <v>3811</v>
      </c>
      <c r="C508" s="2224" t="s">
        <v>910</v>
      </c>
      <c r="D508" s="2217" t="s">
        <v>4889</v>
      </c>
      <c r="E508" s="2221">
        <v>800</v>
      </c>
      <c r="F508" s="2217" t="s">
        <v>3925</v>
      </c>
    </row>
    <row r="509" spans="1:6" ht="15" hidden="1">
      <c r="A509" s="2220" t="s">
        <v>3811</v>
      </c>
      <c r="B509" s="2220" t="s">
        <v>3811</v>
      </c>
      <c r="C509" s="2224" t="s">
        <v>910</v>
      </c>
      <c r="D509" s="2217" t="s">
        <v>851</v>
      </c>
      <c r="E509" s="2221">
        <v>465</v>
      </c>
      <c r="F509" s="2217" t="s">
        <v>3923</v>
      </c>
    </row>
    <row r="510" spans="1:6" ht="15" hidden="1">
      <c r="A510" s="2220" t="s">
        <v>3811</v>
      </c>
      <c r="B510" s="2220" t="s">
        <v>3811</v>
      </c>
      <c r="C510" s="2224" t="s">
        <v>910</v>
      </c>
      <c r="D510" s="2217" t="s">
        <v>4907</v>
      </c>
      <c r="E510" s="2221">
        <v>108</v>
      </c>
      <c r="F510" s="2217" t="s">
        <v>3918</v>
      </c>
    </row>
    <row r="511" spans="1:6" ht="15" hidden="1">
      <c r="A511" s="2220" t="s">
        <v>3811</v>
      </c>
      <c r="B511" s="2220" t="s">
        <v>3811</v>
      </c>
      <c r="C511" s="2224" t="s">
        <v>910</v>
      </c>
      <c r="D511" s="2217" t="s">
        <v>4916</v>
      </c>
      <c r="E511" s="2221">
        <v>680</v>
      </c>
      <c r="F511" s="2217" t="s">
        <v>3912</v>
      </c>
    </row>
    <row r="512" spans="1:6" ht="15" hidden="1">
      <c r="A512" s="2220" t="s">
        <v>3811</v>
      </c>
      <c r="B512" s="2220" t="s">
        <v>3811</v>
      </c>
      <c r="C512" s="2224" t="s">
        <v>910</v>
      </c>
      <c r="D512" s="2217" t="s">
        <v>4944</v>
      </c>
      <c r="E512" s="2221">
        <v>724</v>
      </c>
      <c r="F512" s="2217" t="s">
        <v>3866</v>
      </c>
    </row>
    <row r="513" spans="1:6" ht="15" hidden="1">
      <c r="A513" s="2220" t="s">
        <v>3811</v>
      </c>
      <c r="B513" s="2220" t="s">
        <v>3811</v>
      </c>
      <c r="C513" s="2224" t="s">
        <v>910</v>
      </c>
      <c r="D513" s="2217" t="s">
        <v>4945</v>
      </c>
      <c r="E513" s="2221">
        <v>500</v>
      </c>
      <c r="F513" s="2217" t="s">
        <v>3866</v>
      </c>
    </row>
    <row r="514" spans="1:6" ht="15" hidden="1">
      <c r="A514" s="2220" t="s">
        <v>3811</v>
      </c>
      <c r="B514" s="2220" t="s">
        <v>3811</v>
      </c>
      <c r="C514" s="2224" t="s">
        <v>910</v>
      </c>
      <c r="D514" s="2217" t="s">
        <v>4971</v>
      </c>
      <c r="E514" s="2221">
        <v>250</v>
      </c>
      <c r="F514" s="2217" t="s">
        <v>3892</v>
      </c>
    </row>
    <row r="515" spans="1:6" ht="15" hidden="1">
      <c r="A515" s="2220" t="s">
        <v>3811</v>
      </c>
      <c r="B515" s="2220" t="s">
        <v>3811</v>
      </c>
      <c r="C515" s="2224" t="s">
        <v>910</v>
      </c>
      <c r="D515" s="2217" t="s">
        <v>5113</v>
      </c>
      <c r="E515" s="2221">
        <v>130</v>
      </c>
      <c r="F515" s="2217" t="s">
        <v>3815</v>
      </c>
    </row>
    <row r="516" spans="1:6" ht="15" hidden="1">
      <c r="A516" s="2220" t="s">
        <v>3811</v>
      </c>
      <c r="B516" s="2220" t="s">
        <v>3811</v>
      </c>
      <c r="C516" s="2224" t="s">
        <v>910</v>
      </c>
      <c r="D516" s="2217" t="s">
        <v>5006</v>
      </c>
      <c r="E516" s="2221">
        <v>650</v>
      </c>
      <c r="F516" s="2217" t="s">
        <v>3872</v>
      </c>
    </row>
    <row r="517" spans="1:6" ht="15" hidden="1">
      <c r="A517" s="2220" t="s">
        <v>3811</v>
      </c>
      <c r="B517" s="2220" t="s">
        <v>3811</v>
      </c>
      <c r="C517" s="2224" t="s">
        <v>910</v>
      </c>
      <c r="D517" s="2217" t="s">
        <v>5007</v>
      </c>
      <c r="E517" s="2221">
        <v>650</v>
      </c>
      <c r="F517" s="2217" t="s">
        <v>3872</v>
      </c>
    </row>
    <row r="518" spans="1:6" ht="15" hidden="1">
      <c r="A518" s="2220" t="s">
        <v>3811</v>
      </c>
      <c r="B518" s="2220" t="s">
        <v>3811</v>
      </c>
      <c r="C518" s="2224" t="s">
        <v>910</v>
      </c>
      <c r="D518" s="2217" t="s">
        <v>5008</v>
      </c>
      <c r="E518" s="2221">
        <v>650</v>
      </c>
      <c r="F518" s="2217" t="s">
        <v>3872</v>
      </c>
    </row>
    <row r="519" spans="1:6" ht="15" hidden="1">
      <c r="A519" s="2220" t="s">
        <v>3811</v>
      </c>
      <c r="B519" s="2220" t="s">
        <v>3811</v>
      </c>
      <c r="C519" s="2224" t="s">
        <v>910</v>
      </c>
      <c r="D519" s="2217" t="s">
        <v>5009</v>
      </c>
      <c r="E519" s="2221">
        <v>650</v>
      </c>
      <c r="F519" s="2217" t="s">
        <v>3871</v>
      </c>
    </row>
    <row r="520" spans="1:6" ht="15" hidden="1">
      <c r="A520" s="2220" t="s">
        <v>3811</v>
      </c>
      <c r="B520" s="2220" t="s">
        <v>3811</v>
      </c>
      <c r="C520" s="2224" t="s">
        <v>910</v>
      </c>
      <c r="D520" s="2217" t="s">
        <v>5010</v>
      </c>
      <c r="E520" s="2221">
        <v>650</v>
      </c>
      <c r="F520" s="2217" t="s">
        <v>3871</v>
      </c>
    </row>
    <row r="521" spans="1:6" ht="15" hidden="1">
      <c r="A521" s="2220" t="s">
        <v>3811</v>
      </c>
      <c r="B521" s="2220" t="s">
        <v>3811</v>
      </c>
      <c r="C521" s="2224" t="s">
        <v>910</v>
      </c>
      <c r="D521" s="2217" t="s">
        <v>5011</v>
      </c>
      <c r="E521" s="2221">
        <v>650</v>
      </c>
      <c r="F521" s="2217" t="s">
        <v>3871</v>
      </c>
    </row>
    <row r="522" spans="1:6" ht="15" hidden="1">
      <c r="A522" s="2220" t="s">
        <v>3811</v>
      </c>
      <c r="B522" s="2220" t="s">
        <v>3811</v>
      </c>
      <c r="C522" s="2224" t="s">
        <v>910</v>
      </c>
      <c r="D522" s="2217" t="s">
        <v>5012</v>
      </c>
      <c r="E522" s="2221">
        <v>495</v>
      </c>
      <c r="F522" s="2217" t="s">
        <v>3866</v>
      </c>
    </row>
    <row r="523" spans="1:6" ht="15" hidden="1">
      <c r="A523" s="2220" t="s">
        <v>3811</v>
      </c>
      <c r="B523" s="2220" t="s">
        <v>3811</v>
      </c>
      <c r="C523" s="2224" t="s">
        <v>910</v>
      </c>
      <c r="D523" s="2217" t="s">
        <v>5070</v>
      </c>
      <c r="E523" s="2221">
        <v>5000</v>
      </c>
      <c r="F523" s="2217" t="s">
        <v>3840</v>
      </c>
    </row>
    <row r="524" spans="1:6" ht="15" hidden="1">
      <c r="A524" s="2220" t="s">
        <v>3811</v>
      </c>
      <c r="B524" s="2220" t="s">
        <v>3811</v>
      </c>
      <c r="C524" s="2224" t="s">
        <v>910</v>
      </c>
      <c r="D524" s="2217" t="s">
        <v>5086</v>
      </c>
      <c r="E524" s="2221">
        <v>350</v>
      </c>
      <c r="F524" s="2217" t="s">
        <v>3833</v>
      </c>
    </row>
    <row r="525" spans="1:6" ht="15" hidden="1">
      <c r="A525" s="2220" t="s">
        <v>3811</v>
      </c>
      <c r="B525" s="2220" t="s">
        <v>3811</v>
      </c>
      <c r="C525" s="2224" t="s">
        <v>910</v>
      </c>
      <c r="D525" s="2217" t="s">
        <v>5091</v>
      </c>
      <c r="E525" s="2221">
        <v>440</v>
      </c>
      <c r="F525" s="2217" t="s">
        <v>3831</v>
      </c>
    </row>
    <row r="526" spans="1:6" ht="15" hidden="1">
      <c r="A526" s="2220" t="s">
        <v>3811</v>
      </c>
      <c r="B526" s="2220" t="s">
        <v>3811</v>
      </c>
      <c r="C526" s="2224" t="s">
        <v>1292</v>
      </c>
      <c r="D526" s="2217" t="s">
        <v>4910</v>
      </c>
      <c r="E526" s="2221">
        <v>340</v>
      </c>
      <c r="F526" s="2217" t="s">
        <v>3917</v>
      </c>
    </row>
    <row r="527" spans="1:6" ht="15" hidden="1">
      <c r="A527" s="2220" t="s">
        <v>3811</v>
      </c>
      <c r="B527" s="2220" t="s">
        <v>3811</v>
      </c>
      <c r="C527" s="2224" t="s">
        <v>1292</v>
      </c>
      <c r="D527" s="2217" t="s">
        <v>4911</v>
      </c>
      <c r="E527" s="2221">
        <v>340</v>
      </c>
      <c r="F527" s="2217" t="s">
        <v>3917</v>
      </c>
    </row>
    <row r="528" spans="1:6" ht="15" hidden="1">
      <c r="A528" s="2220" t="s">
        <v>3811</v>
      </c>
      <c r="B528" s="2220" t="s">
        <v>3811</v>
      </c>
      <c r="C528" s="2224" t="s">
        <v>3853</v>
      </c>
      <c r="D528" s="2217" t="s">
        <v>3852</v>
      </c>
      <c r="E528" s="2221">
        <v>12800</v>
      </c>
      <c r="F528" s="2217" t="s">
        <v>3840</v>
      </c>
    </row>
    <row r="529" spans="1:6" ht="15" hidden="1">
      <c r="A529" s="2220" t="s">
        <v>3811</v>
      </c>
      <c r="B529" s="2220" t="s">
        <v>3811</v>
      </c>
      <c r="C529" s="2224" t="s">
        <v>44</v>
      </c>
      <c r="D529" s="2217" t="s">
        <v>4881</v>
      </c>
      <c r="E529" s="2221">
        <v>1500</v>
      </c>
      <c r="F529" s="2217" t="s">
        <v>3906</v>
      </c>
    </row>
    <row r="530" spans="1:6" ht="15" hidden="1">
      <c r="A530" s="2220" t="s">
        <v>3811</v>
      </c>
      <c r="B530" s="2220" t="s">
        <v>3811</v>
      </c>
      <c r="C530" s="2224" t="s">
        <v>44</v>
      </c>
      <c r="D530" s="2217" t="s">
        <v>4882</v>
      </c>
      <c r="E530" s="2221">
        <v>1500</v>
      </c>
      <c r="F530" s="2217" t="s">
        <v>3906</v>
      </c>
    </row>
    <row r="531" spans="1:6" ht="15" hidden="1">
      <c r="A531" s="2220" t="s">
        <v>3811</v>
      </c>
      <c r="B531" s="2220" t="s">
        <v>3811</v>
      </c>
      <c r="C531" s="2224" t="s">
        <v>44</v>
      </c>
      <c r="D531" s="2217" t="s">
        <v>4883</v>
      </c>
      <c r="E531" s="2221">
        <v>1500</v>
      </c>
      <c r="F531" s="2217" t="s">
        <v>3906</v>
      </c>
    </row>
    <row r="532" spans="1:6" ht="15" hidden="1">
      <c r="A532" s="2220" t="s">
        <v>3811</v>
      </c>
      <c r="B532" s="2220" t="s">
        <v>3811</v>
      </c>
      <c r="C532" s="2224" t="s">
        <v>44</v>
      </c>
      <c r="D532" s="2217" t="s">
        <v>4884</v>
      </c>
      <c r="E532" s="2221">
        <v>300</v>
      </c>
      <c r="F532" s="2217" t="s">
        <v>3929</v>
      </c>
    </row>
    <row r="533" spans="1:6" ht="15" hidden="1">
      <c r="A533" s="2220" t="s">
        <v>3811</v>
      </c>
      <c r="B533" s="2220" t="s">
        <v>3811</v>
      </c>
      <c r="C533" s="2224" t="s">
        <v>44</v>
      </c>
      <c r="D533" s="2217" t="s">
        <v>4885</v>
      </c>
      <c r="E533" s="2221">
        <v>300</v>
      </c>
      <c r="F533" s="2217" t="s">
        <v>3929</v>
      </c>
    </row>
    <row r="534" spans="1:6" ht="15" hidden="1">
      <c r="A534" s="2220" t="s">
        <v>3811</v>
      </c>
      <c r="B534" s="2220" t="s">
        <v>3811</v>
      </c>
      <c r="C534" s="2224" t="s">
        <v>44</v>
      </c>
      <c r="D534" s="2217" t="s">
        <v>4886</v>
      </c>
      <c r="E534" s="2221">
        <v>300</v>
      </c>
      <c r="F534" s="2217" t="s">
        <v>3929</v>
      </c>
    </row>
    <row r="535" spans="1:6" ht="15" hidden="1">
      <c r="A535" s="2220" t="s">
        <v>3811</v>
      </c>
      <c r="B535" s="2220" t="s">
        <v>3811</v>
      </c>
      <c r="C535" s="2224" t="s">
        <v>44</v>
      </c>
      <c r="D535" s="2217" t="s">
        <v>2172</v>
      </c>
      <c r="E535" s="2221">
        <v>90</v>
      </c>
      <c r="F535" s="2217" t="s">
        <v>3928</v>
      </c>
    </row>
    <row r="536" spans="1:6" ht="15" hidden="1">
      <c r="A536" s="2220" t="s">
        <v>3811</v>
      </c>
      <c r="B536" s="2220" t="s">
        <v>3811</v>
      </c>
      <c r="C536" s="2224" t="s">
        <v>44</v>
      </c>
      <c r="D536" s="2217" t="s">
        <v>5101</v>
      </c>
      <c r="E536" s="2221">
        <v>1500</v>
      </c>
      <c r="F536" s="2217" t="s">
        <v>3826</v>
      </c>
    </row>
    <row r="537" spans="1:6" ht="15" hidden="1">
      <c r="A537" s="2220" t="s">
        <v>3811</v>
      </c>
      <c r="B537" s="2220" t="s">
        <v>3811</v>
      </c>
      <c r="C537" s="2224" t="s">
        <v>44</v>
      </c>
      <c r="D537" s="2217" t="s">
        <v>4893</v>
      </c>
      <c r="E537" s="2221">
        <v>650</v>
      </c>
      <c r="F537" s="2217" t="s">
        <v>3922</v>
      </c>
    </row>
    <row r="538" spans="1:6" ht="15" hidden="1">
      <c r="A538" s="2220" t="s">
        <v>3811</v>
      </c>
      <c r="B538" s="2220" t="s">
        <v>3811</v>
      </c>
      <c r="C538" s="2224" t="s">
        <v>44</v>
      </c>
      <c r="D538" s="2217" t="s">
        <v>4894</v>
      </c>
      <c r="E538" s="2221">
        <v>1900</v>
      </c>
      <c r="F538" s="2217" t="s">
        <v>3922</v>
      </c>
    </row>
    <row r="539" spans="1:6" ht="15" hidden="1">
      <c r="A539" s="2220" t="s">
        <v>3811</v>
      </c>
      <c r="B539" s="2220" t="s">
        <v>3811</v>
      </c>
      <c r="C539" s="2224" t="s">
        <v>44</v>
      </c>
      <c r="D539" s="2217" t="s">
        <v>4895</v>
      </c>
      <c r="E539" s="2221">
        <v>650</v>
      </c>
      <c r="F539" s="2217" t="s">
        <v>3922</v>
      </c>
    </row>
    <row r="540" spans="1:6" ht="15" hidden="1">
      <c r="A540" s="2220" t="s">
        <v>3811</v>
      </c>
      <c r="B540" s="2220" t="s">
        <v>3811</v>
      </c>
      <c r="C540" s="2224" t="s">
        <v>44</v>
      </c>
      <c r="D540" s="2217" t="s">
        <v>5102</v>
      </c>
      <c r="E540" s="2221">
        <v>1500</v>
      </c>
      <c r="F540" s="2217" t="s">
        <v>3825</v>
      </c>
    </row>
    <row r="541" spans="1:6" ht="15" hidden="1">
      <c r="A541" s="2220" t="s">
        <v>3811</v>
      </c>
      <c r="B541" s="2220" t="s">
        <v>3811</v>
      </c>
      <c r="C541" s="2224" t="s">
        <v>44</v>
      </c>
      <c r="D541" s="2217" t="s">
        <v>4906</v>
      </c>
      <c r="E541" s="2221">
        <v>240</v>
      </c>
      <c r="F541" s="2217" t="s">
        <v>3919</v>
      </c>
    </row>
    <row r="542" spans="1:6" ht="15" hidden="1">
      <c r="A542" s="2220" t="s">
        <v>3811</v>
      </c>
      <c r="B542" s="2220" t="s">
        <v>3811</v>
      </c>
      <c r="C542" s="2224" t="s">
        <v>44</v>
      </c>
      <c r="D542" s="2217" t="s">
        <v>5100</v>
      </c>
      <c r="E542" s="2221">
        <v>180</v>
      </c>
      <c r="F542" s="2217" t="s">
        <v>3827</v>
      </c>
    </row>
    <row r="543" spans="1:6" ht="15" hidden="1">
      <c r="A543" s="2220" t="s">
        <v>3811</v>
      </c>
      <c r="B543" s="2220" t="s">
        <v>3811</v>
      </c>
      <c r="C543" s="2224" t="s">
        <v>44</v>
      </c>
      <c r="D543" s="2217" t="s">
        <v>5104</v>
      </c>
      <c r="E543" s="2221">
        <v>100</v>
      </c>
      <c r="F543" s="2217" t="s">
        <v>3823</v>
      </c>
    </row>
    <row r="544" spans="1:6" ht="15" hidden="1">
      <c r="A544" s="2220" t="s">
        <v>3811</v>
      </c>
      <c r="B544" s="2220" t="s">
        <v>3811</v>
      </c>
      <c r="C544" s="2224" t="s">
        <v>44</v>
      </c>
      <c r="D544" s="2217" t="s">
        <v>5105</v>
      </c>
      <c r="E544" s="2221">
        <v>100</v>
      </c>
      <c r="F544" s="2217" t="s">
        <v>3823</v>
      </c>
    </row>
    <row r="545" spans="1:6" ht="15" hidden="1">
      <c r="A545" s="2220" t="s">
        <v>3811</v>
      </c>
      <c r="B545" s="2220" t="s">
        <v>3811</v>
      </c>
      <c r="C545" s="2224" t="s">
        <v>44</v>
      </c>
      <c r="D545" s="2217" t="s">
        <v>4912</v>
      </c>
      <c r="E545" s="2221">
        <v>175</v>
      </c>
      <c r="F545" s="2217" t="s">
        <v>3916</v>
      </c>
    </row>
    <row r="546" spans="1:6" ht="15" hidden="1">
      <c r="A546" s="2220" t="s">
        <v>3811</v>
      </c>
      <c r="B546" s="2220" t="s">
        <v>3811</v>
      </c>
      <c r="C546" s="2224" t="s">
        <v>44</v>
      </c>
      <c r="D546" s="2217" t="s">
        <v>4913</v>
      </c>
      <c r="E546" s="2221">
        <v>350</v>
      </c>
      <c r="F546" s="2217" t="s">
        <v>3915</v>
      </c>
    </row>
    <row r="547" spans="1:6" ht="15" hidden="1">
      <c r="A547" s="2220" t="s">
        <v>3811</v>
      </c>
      <c r="B547" s="2220" t="s">
        <v>3811</v>
      </c>
      <c r="C547" s="2224" t="s">
        <v>44</v>
      </c>
      <c r="D547" s="2217" t="s">
        <v>4919</v>
      </c>
      <c r="E547" s="2221">
        <v>70</v>
      </c>
      <c r="F547" s="2217" t="s">
        <v>3910</v>
      </c>
    </row>
    <row r="548" spans="1:6" ht="15" hidden="1">
      <c r="A548" s="2220" t="s">
        <v>3811</v>
      </c>
      <c r="B548" s="2220" t="s">
        <v>3811</v>
      </c>
      <c r="C548" s="2224" t="s">
        <v>44</v>
      </c>
      <c r="D548" s="2217" t="s">
        <v>4920</v>
      </c>
      <c r="E548" s="2221">
        <v>80</v>
      </c>
      <c r="F548" s="2217" t="s">
        <v>3910</v>
      </c>
    </row>
    <row r="549" spans="1:6" ht="15" hidden="1">
      <c r="A549" s="2220" t="s">
        <v>3811</v>
      </c>
      <c r="B549" s="2220" t="s">
        <v>3811</v>
      </c>
      <c r="C549" s="2224" t="s">
        <v>44</v>
      </c>
      <c r="D549" s="2217" t="s">
        <v>913</v>
      </c>
      <c r="E549" s="2221">
        <v>155</v>
      </c>
      <c r="F549" s="2217" t="s">
        <v>3910</v>
      </c>
    </row>
    <row r="550" spans="1:6" ht="15" hidden="1">
      <c r="A550" s="2220" t="s">
        <v>3811</v>
      </c>
      <c r="B550" s="2220" t="s">
        <v>3811</v>
      </c>
      <c r="C550" s="2224" t="s">
        <v>44</v>
      </c>
      <c r="D550" s="2217" t="s">
        <v>4931</v>
      </c>
      <c r="E550" s="2221">
        <v>1725</v>
      </c>
      <c r="F550" s="2217" t="s">
        <v>3907</v>
      </c>
    </row>
    <row r="551" spans="1:6" ht="15" hidden="1">
      <c r="A551" s="2220" t="s">
        <v>3811</v>
      </c>
      <c r="B551" s="2220" t="s">
        <v>3811</v>
      </c>
      <c r="C551" s="2224" t="s">
        <v>44</v>
      </c>
      <c r="D551" s="2217" t="s">
        <v>4934</v>
      </c>
      <c r="E551" s="2221">
        <v>30</v>
      </c>
      <c r="F551" s="2217" t="s">
        <v>3904</v>
      </c>
    </row>
    <row r="552" spans="1:6" ht="15" hidden="1">
      <c r="A552" s="2220" t="s">
        <v>3811</v>
      </c>
      <c r="B552" s="2220" t="s">
        <v>3811</v>
      </c>
      <c r="C552" s="2224" t="s">
        <v>44</v>
      </c>
      <c r="D552" s="2217" t="s">
        <v>4935</v>
      </c>
      <c r="E552" s="2221">
        <v>30</v>
      </c>
      <c r="F552" s="2217" t="s">
        <v>3904</v>
      </c>
    </row>
    <row r="553" spans="1:6" ht="15" hidden="1">
      <c r="A553" s="2220" t="s">
        <v>3811</v>
      </c>
      <c r="B553" s="2220" t="s">
        <v>3811</v>
      </c>
      <c r="C553" s="2224" t="s">
        <v>44</v>
      </c>
      <c r="D553" s="2217" t="s">
        <v>4948</v>
      </c>
      <c r="E553" s="2221">
        <v>60</v>
      </c>
      <c r="F553" s="2217" t="s">
        <v>3902</v>
      </c>
    </row>
    <row r="554" spans="1:6" ht="15" hidden="1">
      <c r="A554" s="2220" t="s">
        <v>3811</v>
      </c>
      <c r="B554" s="2220" t="s">
        <v>3811</v>
      </c>
      <c r="C554" s="2224" t="s">
        <v>44</v>
      </c>
      <c r="D554" s="2217" t="s">
        <v>5106</v>
      </c>
      <c r="E554" s="2221">
        <v>8000</v>
      </c>
      <c r="F554" s="2217" t="s">
        <v>3822</v>
      </c>
    </row>
    <row r="555" spans="1:6" ht="15" hidden="1">
      <c r="A555" s="2220" t="s">
        <v>3811</v>
      </c>
      <c r="B555" s="2220" t="s">
        <v>3811</v>
      </c>
      <c r="C555" s="2224" t="s">
        <v>44</v>
      </c>
      <c r="D555" s="2217" t="s">
        <v>5107</v>
      </c>
      <c r="E555" s="2221">
        <v>9000</v>
      </c>
      <c r="F555" s="2217" t="s">
        <v>3822</v>
      </c>
    </row>
    <row r="556" spans="1:6" ht="15" hidden="1">
      <c r="A556" s="2220" t="s">
        <v>3811</v>
      </c>
      <c r="B556" s="2220" t="s">
        <v>3811</v>
      </c>
      <c r="C556" s="2224" t="s">
        <v>44</v>
      </c>
      <c r="D556" s="2217" t="s">
        <v>4950</v>
      </c>
      <c r="E556" s="2221">
        <v>12500</v>
      </c>
      <c r="F556" s="2217" t="s">
        <v>3897</v>
      </c>
    </row>
    <row r="557" spans="1:6" ht="15" hidden="1">
      <c r="A557" s="2220" t="s">
        <v>3811</v>
      </c>
      <c r="B557" s="2220" t="s">
        <v>3811</v>
      </c>
      <c r="C557" s="2224" t="s">
        <v>44</v>
      </c>
      <c r="D557" s="2217" t="s">
        <v>4959</v>
      </c>
      <c r="E557" s="2221"/>
      <c r="F557" s="2217" t="s">
        <v>3899</v>
      </c>
    </row>
    <row r="558" spans="1:6" ht="15" hidden="1">
      <c r="A558" s="2220" t="s">
        <v>3811</v>
      </c>
      <c r="B558" s="2220" t="s">
        <v>3811</v>
      </c>
      <c r="C558" s="2224" t="s">
        <v>44</v>
      </c>
      <c r="D558" s="2217" t="s">
        <v>4962</v>
      </c>
      <c r="E558" s="2221">
        <v>3000</v>
      </c>
      <c r="F558" s="2217" t="s">
        <v>3897</v>
      </c>
    </row>
    <row r="559" spans="1:6" ht="15" hidden="1">
      <c r="A559" s="2220" t="s">
        <v>3811</v>
      </c>
      <c r="B559" s="2220" t="s">
        <v>3811</v>
      </c>
      <c r="C559" s="2224" t="s">
        <v>44</v>
      </c>
      <c r="D559" s="2217" t="s">
        <v>4969</v>
      </c>
      <c r="E559" s="2221">
        <v>2000</v>
      </c>
      <c r="F559" s="2217" t="s">
        <v>3894</v>
      </c>
    </row>
    <row r="560" spans="1:6" ht="15" hidden="1">
      <c r="A560" s="2220" t="s">
        <v>3811</v>
      </c>
      <c r="B560" s="2220" t="s">
        <v>3811</v>
      </c>
      <c r="C560" s="2224" t="s">
        <v>44</v>
      </c>
      <c r="D560" s="2217" t="s">
        <v>4972</v>
      </c>
      <c r="E560" s="2221">
        <v>4200</v>
      </c>
      <c r="F560" s="2217" t="s">
        <v>3891</v>
      </c>
    </row>
    <row r="561" spans="1:6" ht="15" hidden="1">
      <c r="A561" s="2220" t="s">
        <v>3811</v>
      </c>
      <c r="B561" s="2220" t="s">
        <v>3811</v>
      </c>
      <c r="C561" s="2224" t="s">
        <v>44</v>
      </c>
      <c r="D561" s="2217" t="s">
        <v>4973</v>
      </c>
      <c r="E561" s="2221">
        <v>4200</v>
      </c>
      <c r="F561" s="2217" t="s">
        <v>3891</v>
      </c>
    </row>
    <row r="562" spans="1:6" ht="15" hidden="1">
      <c r="A562" s="2220" t="s">
        <v>3811</v>
      </c>
      <c r="B562" s="2220" t="s">
        <v>3811</v>
      </c>
      <c r="C562" s="2224" t="s">
        <v>44</v>
      </c>
      <c r="D562" s="2217" t="s">
        <v>4974</v>
      </c>
      <c r="E562" s="2221">
        <v>4200</v>
      </c>
      <c r="F562" s="2217" t="s">
        <v>3891</v>
      </c>
    </row>
    <row r="563" spans="1:6" ht="15" hidden="1">
      <c r="A563" s="2220" t="s">
        <v>3811</v>
      </c>
      <c r="B563" s="2220" t="s">
        <v>3811</v>
      </c>
      <c r="C563" s="2224" t="s">
        <v>44</v>
      </c>
      <c r="D563" s="2217" t="s">
        <v>4975</v>
      </c>
      <c r="E563" s="2221">
        <v>4300</v>
      </c>
      <c r="F563" s="2217" t="s">
        <v>3891</v>
      </c>
    </row>
    <row r="564" spans="1:6" ht="15" hidden="1">
      <c r="A564" s="2220" t="s">
        <v>3811</v>
      </c>
      <c r="B564" s="2220" t="s">
        <v>3811</v>
      </c>
      <c r="C564" s="2224" t="s">
        <v>44</v>
      </c>
      <c r="D564" s="2217" t="s">
        <v>4976</v>
      </c>
      <c r="E564" s="2221">
        <v>288</v>
      </c>
      <c r="F564" s="2217" t="s">
        <v>3890</v>
      </c>
    </row>
    <row r="565" spans="1:6" ht="15" hidden="1">
      <c r="A565" s="2220" t="s">
        <v>3811</v>
      </c>
      <c r="B565" s="2220" t="s">
        <v>3811</v>
      </c>
      <c r="C565" s="2224" t="s">
        <v>44</v>
      </c>
      <c r="D565" s="2217" t="s">
        <v>5110</v>
      </c>
      <c r="E565" s="2221">
        <v>350</v>
      </c>
      <c r="F565" s="2217" t="s">
        <v>3819</v>
      </c>
    </row>
    <row r="566" spans="1:6" ht="15" hidden="1">
      <c r="A566" s="2220" t="s">
        <v>3811</v>
      </c>
      <c r="B566" s="2220" t="s">
        <v>3811</v>
      </c>
      <c r="C566" s="2224" t="s">
        <v>44</v>
      </c>
      <c r="D566" s="2217" t="s">
        <v>4984</v>
      </c>
      <c r="E566" s="2221">
        <v>250</v>
      </c>
      <c r="F566" s="2217" t="s">
        <v>3879</v>
      </c>
    </row>
    <row r="567" spans="1:6" ht="15" hidden="1">
      <c r="A567" s="2220" t="s">
        <v>3811</v>
      </c>
      <c r="B567" s="2220" t="s">
        <v>3811</v>
      </c>
      <c r="C567" s="2224" t="s">
        <v>44</v>
      </c>
      <c r="D567" s="2217" t="s">
        <v>4985</v>
      </c>
      <c r="E567" s="2221">
        <v>250</v>
      </c>
      <c r="F567" s="2217" t="s">
        <v>3879</v>
      </c>
    </row>
    <row r="568" spans="1:6" ht="15" hidden="1">
      <c r="A568" s="2220" t="s">
        <v>3811</v>
      </c>
      <c r="B568" s="2220" t="s">
        <v>3811</v>
      </c>
      <c r="C568" s="2224" t="s">
        <v>44</v>
      </c>
      <c r="D568" s="2217" t="s">
        <v>4986</v>
      </c>
      <c r="E568" s="2221">
        <v>250</v>
      </c>
      <c r="F568" s="2217" t="s">
        <v>3879</v>
      </c>
    </row>
    <row r="569" spans="1:6" ht="15" hidden="1">
      <c r="A569" s="2220" t="s">
        <v>3811</v>
      </c>
      <c r="B569" s="2220" t="s">
        <v>3811</v>
      </c>
      <c r="C569" s="2224" t="s">
        <v>44</v>
      </c>
      <c r="D569" s="2217" t="s">
        <v>4987</v>
      </c>
      <c r="E569" s="2221">
        <v>250</v>
      </c>
      <c r="F569" s="2217" t="s">
        <v>3879</v>
      </c>
    </row>
    <row r="570" spans="1:6" ht="15" hidden="1">
      <c r="A570" s="2220" t="s">
        <v>3811</v>
      </c>
      <c r="B570" s="2220" t="s">
        <v>3811</v>
      </c>
      <c r="C570" s="2224" t="s">
        <v>44</v>
      </c>
      <c r="D570" s="2217" t="s">
        <v>4988</v>
      </c>
      <c r="E570" s="2221">
        <v>250</v>
      </c>
      <c r="F570" s="2217" t="s">
        <v>3879</v>
      </c>
    </row>
    <row r="571" spans="1:6" ht="15" hidden="1">
      <c r="A571" s="2220" t="s">
        <v>3811</v>
      </c>
      <c r="B571" s="2220" t="s">
        <v>3811</v>
      </c>
      <c r="C571" s="2224" t="s">
        <v>44</v>
      </c>
      <c r="D571" s="2217" t="s">
        <v>4989</v>
      </c>
      <c r="E571" s="2221">
        <v>252</v>
      </c>
      <c r="F571" s="2217" t="s">
        <v>3879</v>
      </c>
    </row>
    <row r="572" spans="1:6" ht="15" hidden="1">
      <c r="A572" s="2220" t="s">
        <v>3811</v>
      </c>
      <c r="B572" s="2220" t="s">
        <v>3811</v>
      </c>
      <c r="C572" s="2224" t="s">
        <v>44</v>
      </c>
      <c r="D572" s="2217" t="s">
        <v>1019</v>
      </c>
      <c r="E572" s="2221">
        <v>118</v>
      </c>
      <c r="F572" s="2217" t="s">
        <v>3878</v>
      </c>
    </row>
    <row r="573" spans="1:6" ht="15" hidden="1">
      <c r="A573" s="2220" t="s">
        <v>3811</v>
      </c>
      <c r="B573" s="2220" t="s">
        <v>3811</v>
      </c>
      <c r="C573" s="2224" t="s">
        <v>44</v>
      </c>
      <c r="D573" s="2217" t="s">
        <v>1020</v>
      </c>
      <c r="E573" s="2221">
        <v>118</v>
      </c>
      <c r="F573" s="2217" t="s">
        <v>3878</v>
      </c>
    </row>
    <row r="574" spans="1:6" ht="15" hidden="1">
      <c r="A574" s="2220" t="s">
        <v>3811</v>
      </c>
      <c r="B574" s="2220" t="s">
        <v>3811</v>
      </c>
      <c r="C574" s="2224" t="s">
        <v>44</v>
      </c>
      <c r="D574" s="2217" t="s">
        <v>5001</v>
      </c>
      <c r="E574" s="2221">
        <v>60</v>
      </c>
      <c r="F574" s="2217" t="s">
        <v>3874</v>
      </c>
    </row>
    <row r="575" spans="1:6" ht="15" hidden="1">
      <c r="A575" s="2220" t="s">
        <v>3811</v>
      </c>
      <c r="B575" s="2220" t="s">
        <v>3811</v>
      </c>
      <c r="C575" s="2224" t="s">
        <v>44</v>
      </c>
      <c r="D575" s="2217" t="s">
        <v>5002</v>
      </c>
      <c r="E575" s="2221">
        <v>60</v>
      </c>
      <c r="F575" s="2217" t="s">
        <v>3874</v>
      </c>
    </row>
    <row r="576" spans="1:6" ht="15" hidden="1">
      <c r="A576" s="2220" t="s">
        <v>3811</v>
      </c>
      <c r="B576" s="2220" t="s">
        <v>3811</v>
      </c>
      <c r="C576" s="2224" t="s">
        <v>44</v>
      </c>
      <c r="D576" s="2217" t="s">
        <v>5003</v>
      </c>
      <c r="E576" s="2221">
        <v>60</v>
      </c>
      <c r="F576" s="2217" t="s">
        <v>3874</v>
      </c>
    </row>
    <row r="577" spans="1:6" ht="15" hidden="1">
      <c r="A577" s="2220" t="s">
        <v>3811</v>
      </c>
      <c r="B577" s="2220" t="s">
        <v>3811</v>
      </c>
      <c r="C577" s="2224" t="s">
        <v>44</v>
      </c>
      <c r="D577" s="2217" t="s">
        <v>5004</v>
      </c>
      <c r="E577" s="2221">
        <v>645</v>
      </c>
      <c r="F577" s="2217" t="s">
        <v>3873</v>
      </c>
    </row>
    <row r="578" spans="1:6" ht="15" hidden="1">
      <c r="A578" s="2220" t="s">
        <v>3811</v>
      </c>
      <c r="B578" s="2220" t="s">
        <v>3811</v>
      </c>
      <c r="C578" s="2224" t="s">
        <v>44</v>
      </c>
      <c r="D578" s="2217" t="s">
        <v>5005</v>
      </c>
      <c r="E578" s="2221">
        <v>750</v>
      </c>
      <c r="F578" s="2217" t="s">
        <v>3873</v>
      </c>
    </row>
    <row r="579" spans="1:6" ht="15" hidden="1">
      <c r="A579" s="2220" t="s">
        <v>3811</v>
      </c>
      <c r="B579" s="2220" t="s">
        <v>3811</v>
      </c>
      <c r="C579" s="2224" t="s">
        <v>44</v>
      </c>
      <c r="D579" s="2217" t="s">
        <v>5114</v>
      </c>
      <c r="E579" s="2221">
        <v>160</v>
      </c>
      <c r="F579" s="2217" t="s">
        <v>3814</v>
      </c>
    </row>
    <row r="580" spans="1:6" ht="15" hidden="1">
      <c r="A580" s="2220" t="s">
        <v>3811</v>
      </c>
      <c r="B580" s="2220" t="s">
        <v>3811</v>
      </c>
      <c r="C580" s="2224" t="s">
        <v>44</v>
      </c>
      <c r="D580" s="2217" t="s">
        <v>5026</v>
      </c>
      <c r="E580" s="2221">
        <v>360</v>
      </c>
      <c r="F580" s="2217" t="s">
        <v>3860</v>
      </c>
    </row>
    <row r="581" spans="1:6" ht="15" hidden="1">
      <c r="A581" s="2220" t="s">
        <v>3811</v>
      </c>
      <c r="B581" s="2220" t="s">
        <v>3811</v>
      </c>
      <c r="C581" s="2224" t="s">
        <v>44</v>
      </c>
      <c r="D581" s="2217" t="s">
        <v>5027</v>
      </c>
      <c r="E581" s="2221">
        <v>360</v>
      </c>
      <c r="F581" s="2217" t="s">
        <v>3860</v>
      </c>
    </row>
    <row r="582" spans="1:6" ht="15" hidden="1">
      <c r="A582" s="2220" t="s">
        <v>3811</v>
      </c>
      <c r="B582" s="2220" t="s">
        <v>3811</v>
      </c>
      <c r="C582" s="2224" t="s">
        <v>44</v>
      </c>
      <c r="D582" s="2217" t="s">
        <v>5028</v>
      </c>
      <c r="E582" s="2221">
        <v>360</v>
      </c>
      <c r="F582" s="2217" t="s">
        <v>3860</v>
      </c>
    </row>
    <row r="583" spans="1:6" ht="15" hidden="1">
      <c r="A583" s="2220" t="s">
        <v>3811</v>
      </c>
      <c r="B583" s="2220" t="s">
        <v>3811</v>
      </c>
      <c r="C583" s="2224" t="s">
        <v>44</v>
      </c>
      <c r="D583" s="2217" t="s">
        <v>5029</v>
      </c>
      <c r="E583" s="2221">
        <v>360</v>
      </c>
      <c r="F583" s="2217" t="s">
        <v>3860</v>
      </c>
    </row>
    <row r="584" spans="1:6" ht="15" hidden="1">
      <c r="A584" s="2220" t="s">
        <v>3811</v>
      </c>
      <c r="B584" s="2220" t="s">
        <v>3811</v>
      </c>
      <c r="C584" s="2224" t="s">
        <v>44</v>
      </c>
      <c r="D584" s="2217" t="s">
        <v>5030</v>
      </c>
      <c r="E584" s="2221">
        <v>360</v>
      </c>
      <c r="F584" s="2217" t="s">
        <v>3860</v>
      </c>
    </row>
    <row r="585" spans="1:6" ht="15" hidden="1">
      <c r="A585" s="2220" t="s">
        <v>3811</v>
      </c>
      <c r="B585" s="2220" t="s">
        <v>3811</v>
      </c>
      <c r="C585" s="2224" t="s">
        <v>44</v>
      </c>
      <c r="D585" s="2217" t="s">
        <v>5031</v>
      </c>
      <c r="E585" s="2221">
        <v>360</v>
      </c>
      <c r="F585" s="2217" t="s">
        <v>3860</v>
      </c>
    </row>
    <row r="586" spans="1:6" ht="15" hidden="1">
      <c r="A586" s="2220" t="s">
        <v>3811</v>
      </c>
      <c r="B586" s="2220" t="s">
        <v>3811</v>
      </c>
      <c r="C586" s="2224" t="s">
        <v>44</v>
      </c>
      <c r="D586" s="2217" t="s">
        <v>5032</v>
      </c>
      <c r="E586" s="2221">
        <v>360</v>
      </c>
      <c r="F586" s="2217" t="s">
        <v>3860</v>
      </c>
    </row>
    <row r="587" spans="1:6" ht="15" hidden="1">
      <c r="A587" s="2220" t="s">
        <v>3811</v>
      </c>
      <c r="B587" s="2220" t="s">
        <v>3811</v>
      </c>
      <c r="C587" s="2224" t="s">
        <v>44</v>
      </c>
      <c r="D587" s="2217" t="s">
        <v>3323</v>
      </c>
      <c r="E587" s="2221">
        <v>350</v>
      </c>
      <c r="F587" s="2217" t="s">
        <v>3859</v>
      </c>
    </row>
    <row r="588" spans="1:6" ht="15" hidden="1">
      <c r="A588" s="2220" t="s">
        <v>3811</v>
      </c>
      <c r="B588" s="2220" t="s">
        <v>3811</v>
      </c>
      <c r="C588" s="2224" t="s">
        <v>44</v>
      </c>
      <c r="D588" s="2217" t="s">
        <v>3324</v>
      </c>
      <c r="E588" s="2221">
        <v>350</v>
      </c>
      <c r="F588" s="2217" t="s">
        <v>3859</v>
      </c>
    </row>
    <row r="589" spans="1:6" ht="15" hidden="1">
      <c r="A589" s="2220" t="s">
        <v>3811</v>
      </c>
      <c r="B589" s="2220" t="s">
        <v>3811</v>
      </c>
      <c r="C589" s="2224" t="s">
        <v>44</v>
      </c>
      <c r="D589" s="2217" t="s">
        <v>5033</v>
      </c>
      <c r="E589" s="2221">
        <v>350</v>
      </c>
      <c r="F589" s="2217" t="s">
        <v>3859</v>
      </c>
    </row>
    <row r="590" spans="1:6" ht="15" hidden="1">
      <c r="A590" s="2220" t="s">
        <v>3811</v>
      </c>
      <c r="B590" s="2220" t="s">
        <v>3811</v>
      </c>
      <c r="C590" s="2224" t="s">
        <v>44</v>
      </c>
      <c r="D590" s="2217" t="s">
        <v>1046</v>
      </c>
      <c r="E590" s="2221">
        <v>50</v>
      </c>
      <c r="F590" s="2217" t="s">
        <v>3858</v>
      </c>
    </row>
    <row r="591" spans="1:6" ht="15" hidden="1">
      <c r="A591" s="2220" t="s">
        <v>3811</v>
      </c>
      <c r="B591" s="2220" t="s">
        <v>3811</v>
      </c>
      <c r="C591" s="2224" t="s">
        <v>44</v>
      </c>
      <c r="D591" s="2217" t="s">
        <v>5034</v>
      </c>
      <c r="E591" s="2221">
        <v>115</v>
      </c>
      <c r="F591" s="2217" t="s">
        <v>3857</v>
      </c>
    </row>
    <row r="592" spans="1:6" ht="15" hidden="1">
      <c r="A592" s="2220" t="s">
        <v>3811</v>
      </c>
      <c r="B592" s="2220" t="s">
        <v>3811</v>
      </c>
      <c r="C592" s="2224" t="s">
        <v>44</v>
      </c>
      <c r="D592" s="2217" t="s">
        <v>5044</v>
      </c>
      <c r="E592" s="2221">
        <v>580</v>
      </c>
      <c r="F592" s="2217" t="s">
        <v>3840</v>
      </c>
    </row>
    <row r="593" spans="1:6" ht="15" hidden="1">
      <c r="A593" s="2220" t="s">
        <v>3811</v>
      </c>
      <c r="B593" s="2220" t="s">
        <v>3811</v>
      </c>
      <c r="C593" s="2224" t="s">
        <v>44</v>
      </c>
      <c r="D593" s="2217" t="s">
        <v>5046</v>
      </c>
      <c r="E593" s="2221">
        <v>50</v>
      </c>
      <c r="F593" s="2217" t="s">
        <v>3850</v>
      </c>
    </row>
    <row r="594" spans="1:6" ht="15" hidden="1">
      <c r="A594" s="2220" t="s">
        <v>3811</v>
      </c>
      <c r="B594" s="2220" t="s">
        <v>3811</v>
      </c>
      <c r="C594" s="2224" t="s">
        <v>44</v>
      </c>
      <c r="D594" s="2217" t="s">
        <v>5052</v>
      </c>
      <c r="E594" s="2221">
        <v>72</v>
      </c>
      <c r="F594" s="2217" t="s">
        <v>3846</v>
      </c>
    </row>
    <row r="595" spans="1:6" ht="15" hidden="1">
      <c r="A595" s="2220" t="s">
        <v>3811</v>
      </c>
      <c r="B595" s="2220" t="s">
        <v>3811</v>
      </c>
      <c r="C595" s="2224" t="s">
        <v>44</v>
      </c>
      <c r="D595" s="2217" t="s">
        <v>5053</v>
      </c>
      <c r="E595" s="2221">
        <v>72</v>
      </c>
      <c r="F595" s="2217" t="s">
        <v>3846</v>
      </c>
    </row>
    <row r="596" spans="1:6" ht="15" hidden="1">
      <c r="A596" s="2220" t="s">
        <v>3811</v>
      </c>
      <c r="B596" s="2220" t="s">
        <v>3811</v>
      </c>
      <c r="C596" s="2224" t="s">
        <v>44</v>
      </c>
      <c r="D596" s="2217" t="s">
        <v>5054</v>
      </c>
      <c r="E596" s="2221">
        <v>72</v>
      </c>
      <c r="F596" s="2217" t="s">
        <v>3846</v>
      </c>
    </row>
    <row r="597" spans="1:6" ht="15" hidden="1">
      <c r="A597" s="2220" t="s">
        <v>3811</v>
      </c>
      <c r="B597" s="2220" t="s">
        <v>3811</v>
      </c>
      <c r="C597" s="2224" t="s">
        <v>44</v>
      </c>
      <c r="D597" s="2217" t="s">
        <v>2264</v>
      </c>
      <c r="E597" s="2221">
        <v>80</v>
      </c>
      <c r="F597" s="2217" t="s">
        <v>3845</v>
      </c>
    </row>
    <row r="598" spans="1:6" ht="15" hidden="1">
      <c r="A598" s="2220" t="s">
        <v>3811</v>
      </c>
      <c r="B598" s="2220" t="s">
        <v>3811</v>
      </c>
      <c r="C598" s="2224" t="s">
        <v>44</v>
      </c>
      <c r="D598" s="2217" t="s">
        <v>5055</v>
      </c>
      <c r="E598" s="2221">
        <v>760</v>
      </c>
      <c r="F598" s="2217" t="s">
        <v>3844</v>
      </c>
    </row>
    <row r="599" spans="1:6" ht="15" hidden="1">
      <c r="A599" s="2220" t="s">
        <v>3811</v>
      </c>
      <c r="B599" s="2220" t="s">
        <v>3811</v>
      </c>
      <c r="C599" s="2224" t="s">
        <v>44</v>
      </c>
      <c r="D599" s="2217" t="s">
        <v>5056</v>
      </c>
      <c r="E599" s="2221">
        <v>760</v>
      </c>
      <c r="F599" s="2217" t="s">
        <v>3844</v>
      </c>
    </row>
    <row r="600" spans="1:6" ht="15" hidden="1">
      <c r="A600" s="2220" t="s">
        <v>3811</v>
      </c>
      <c r="B600" s="2220" t="s">
        <v>3811</v>
      </c>
      <c r="C600" s="2224" t="s">
        <v>44</v>
      </c>
      <c r="D600" s="2217" t="s">
        <v>5057</v>
      </c>
      <c r="E600" s="2221">
        <v>760</v>
      </c>
      <c r="F600" s="2217" t="s">
        <v>3844</v>
      </c>
    </row>
    <row r="601" spans="1:6" ht="15" hidden="1">
      <c r="A601" s="2220" t="s">
        <v>3811</v>
      </c>
      <c r="B601" s="2220" t="s">
        <v>3811</v>
      </c>
      <c r="C601" s="2224" t="s">
        <v>44</v>
      </c>
      <c r="D601" s="2217" t="s">
        <v>5078</v>
      </c>
      <c r="E601" s="2221">
        <v>290</v>
      </c>
      <c r="F601" s="2217" t="s">
        <v>3834</v>
      </c>
    </row>
    <row r="602" spans="1:6" ht="15" hidden="1">
      <c r="A602" s="2220" t="s">
        <v>3811</v>
      </c>
      <c r="B602" s="2220" t="s">
        <v>3811</v>
      </c>
      <c r="C602" s="2224" t="s">
        <v>44</v>
      </c>
      <c r="D602" s="2217" t="s">
        <v>5079</v>
      </c>
      <c r="E602" s="2221">
        <v>290</v>
      </c>
      <c r="F602" s="2217" t="s">
        <v>3834</v>
      </c>
    </row>
    <row r="603" spans="1:6" ht="15" hidden="1">
      <c r="A603" s="2220" t="s">
        <v>3811</v>
      </c>
      <c r="B603" s="2220" t="s">
        <v>3811</v>
      </c>
      <c r="C603" s="2224" t="s">
        <v>44</v>
      </c>
      <c r="D603" s="2217" t="s">
        <v>3836</v>
      </c>
      <c r="E603" s="2221">
        <v>80</v>
      </c>
      <c r="F603" s="2217" t="s">
        <v>3837</v>
      </c>
    </row>
    <row r="604" spans="1:6" ht="15" hidden="1">
      <c r="A604" s="2220" t="s">
        <v>3811</v>
      </c>
      <c r="B604" s="2220" t="s">
        <v>3811</v>
      </c>
      <c r="C604" s="2224" t="s">
        <v>44</v>
      </c>
      <c r="D604" s="2217" t="s">
        <v>5082</v>
      </c>
      <c r="E604" s="2221">
        <v>100</v>
      </c>
      <c r="F604" s="2217" t="s">
        <v>3835</v>
      </c>
    </row>
    <row r="605" spans="1:6" ht="15" hidden="1">
      <c r="A605" s="2220" t="s">
        <v>3811</v>
      </c>
      <c r="B605" s="2220" t="s">
        <v>3811</v>
      </c>
      <c r="C605" s="2224" t="s">
        <v>44</v>
      </c>
      <c r="D605" s="2217" t="s">
        <v>5083</v>
      </c>
      <c r="E605" s="2221">
        <v>100</v>
      </c>
      <c r="F605" s="2217" t="s">
        <v>3835</v>
      </c>
    </row>
    <row r="606" spans="1:6" ht="15" hidden="1">
      <c r="A606" s="2220" t="s">
        <v>3811</v>
      </c>
      <c r="B606" s="2220" t="s">
        <v>3811</v>
      </c>
      <c r="C606" s="2224" t="s">
        <v>44</v>
      </c>
      <c r="D606" s="2217" t="s">
        <v>5084</v>
      </c>
      <c r="E606" s="2221">
        <v>290</v>
      </c>
      <c r="F606" s="2217" t="s">
        <v>3834</v>
      </c>
    </row>
    <row r="607" spans="1:6" ht="15" hidden="1">
      <c r="A607" s="2220" t="s">
        <v>3811</v>
      </c>
      <c r="B607" s="2220" t="s">
        <v>3811</v>
      </c>
      <c r="C607" s="2224" t="s">
        <v>44</v>
      </c>
      <c r="D607" s="2217" t="s">
        <v>5085</v>
      </c>
      <c r="E607" s="2221">
        <v>290</v>
      </c>
      <c r="F607" s="2217" t="s">
        <v>3834</v>
      </c>
    </row>
    <row r="608" spans="1:6" ht="15" hidden="1">
      <c r="A608" s="2220" t="s">
        <v>3811</v>
      </c>
      <c r="B608" s="2220" t="s">
        <v>3811</v>
      </c>
      <c r="C608" s="2224" t="s">
        <v>44</v>
      </c>
      <c r="D608" s="2217" t="s">
        <v>5098</v>
      </c>
      <c r="E608" s="2221">
        <v>160</v>
      </c>
      <c r="F608" s="2217" t="s">
        <v>3829</v>
      </c>
    </row>
    <row r="609" spans="1:6" ht="15" hidden="1">
      <c r="A609" s="2220" t="s">
        <v>3811</v>
      </c>
      <c r="B609" s="2220" t="s">
        <v>3811</v>
      </c>
      <c r="C609" s="2224" t="s">
        <v>880</v>
      </c>
      <c r="D609" s="2217" t="s">
        <v>4887</v>
      </c>
      <c r="E609" s="2221">
        <v>590</v>
      </c>
      <c r="F609" s="2217" t="s">
        <v>3927</v>
      </c>
    </row>
    <row r="610" spans="1:6" ht="15" hidden="1">
      <c r="A610" s="2220" t="s">
        <v>3811</v>
      </c>
      <c r="B610" s="2220" t="s">
        <v>3811</v>
      </c>
      <c r="C610" s="2224" t="s">
        <v>880</v>
      </c>
      <c r="D610" s="2217" t="s">
        <v>4909</v>
      </c>
      <c r="E610" s="2221">
        <v>350</v>
      </c>
      <c r="F610" s="2217" t="s">
        <v>3918</v>
      </c>
    </row>
    <row r="611" spans="1:6" ht="15" hidden="1">
      <c r="A611" s="2220" t="s">
        <v>3811</v>
      </c>
      <c r="B611" s="2220" t="s">
        <v>3811</v>
      </c>
      <c r="C611" s="2224" t="s">
        <v>880</v>
      </c>
      <c r="D611" s="2217" t="s">
        <v>4917</v>
      </c>
      <c r="E611" s="2221">
        <v>90</v>
      </c>
      <c r="F611" s="2217" t="s">
        <v>3911</v>
      </c>
    </row>
    <row r="612" spans="1:6" ht="15" hidden="1">
      <c r="A612" s="2220" t="s">
        <v>3811</v>
      </c>
      <c r="B612" s="2220" t="s">
        <v>3811</v>
      </c>
      <c r="C612" s="2224" t="s">
        <v>880</v>
      </c>
      <c r="D612" s="2217" t="s">
        <v>4918</v>
      </c>
      <c r="E612" s="2221">
        <v>650</v>
      </c>
      <c r="F612" s="2217" t="s">
        <v>3911</v>
      </c>
    </row>
    <row r="613" spans="1:6" ht="15" hidden="1">
      <c r="A613" s="2220" t="s">
        <v>3811</v>
      </c>
      <c r="B613" s="2220" t="s">
        <v>3811</v>
      </c>
      <c r="C613" s="2224" t="s">
        <v>880</v>
      </c>
      <c r="D613" s="2217" t="s">
        <v>4940</v>
      </c>
      <c r="E613" s="2221">
        <v>3500</v>
      </c>
      <c r="F613" s="2217" t="s">
        <v>3866</v>
      </c>
    </row>
    <row r="614" spans="1:6" ht="15" hidden="1">
      <c r="A614" s="2220" t="s">
        <v>3811</v>
      </c>
      <c r="B614" s="2220" t="s">
        <v>3811</v>
      </c>
      <c r="C614" s="2224" t="s">
        <v>36</v>
      </c>
      <c r="D614" s="2217" t="s">
        <v>4890</v>
      </c>
      <c r="E614" s="2221">
        <v>2000</v>
      </c>
      <c r="F614" s="2217" t="s">
        <v>3924</v>
      </c>
    </row>
    <row r="615" spans="1:6" ht="15" hidden="1">
      <c r="A615" s="2220" t="s">
        <v>3811</v>
      </c>
      <c r="B615" s="2220" t="s">
        <v>3811</v>
      </c>
      <c r="C615" s="2224" t="s">
        <v>36</v>
      </c>
      <c r="D615" s="2217" t="s">
        <v>4891</v>
      </c>
      <c r="E615" s="2221">
        <v>2000</v>
      </c>
      <c r="F615" s="2217" t="s">
        <v>3924</v>
      </c>
    </row>
    <row r="616" spans="1:6" ht="15" hidden="1">
      <c r="A616" s="2220" t="s">
        <v>3811</v>
      </c>
      <c r="B616" s="2220" t="s">
        <v>3811</v>
      </c>
      <c r="C616" s="2224" t="s">
        <v>36</v>
      </c>
      <c r="D616" s="2217" t="s">
        <v>5112</v>
      </c>
      <c r="E616" s="2221">
        <v>28000</v>
      </c>
      <c r="F616" s="2217" t="s">
        <v>3817</v>
      </c>
    </row>
    <row r="617" spans="1:6" ht="15" hidden="1">
      <c r="A617" s="2220" t="s">
        <v>3811</v>
      </c>
      <c r="B617" s="2220" t="s">
        <v>3811</v>
      </c>
      <c r="C617" s="2224" t="s">
        <v>36</v>
      </c>
      <c r="D617" s="2217" t="s">
        <v>5103</v>
      </c>
      <c r="E617" s="2221">
        <v>800</v>
      </c>
      <c r="F617" s="2217" t="s">
        <v>3824</v>
      </c>
    </row>
    <row r="618" spans="1:6" ht="15" hidden="1">
      <c r="A618" s="2220" t="s">
        <v>3811</v>
      </c>
      <c r="B618" s="2220" t="s">
        <v>3811</v>
      </c>
      <c r="C618" s="2224" t="s">
        <v>36</v>
      </c>
      <c r="D618" s="2217" t="s">
        <v>4947</v>
      </c>
      <c r="E618" s="2221">
        <v>12000</v>
      </c>
      <c r="F618" s="2217" t="s">
        <v>3888</v>
      </c>
    </row>
    <row r="619" spans="1:6" ht="15" hidden="1">
      <c r="A619" s="2220" t="s">
        <v>3811</v>
      </c>
      <c r="B619" s="2220" t="s">
        <v>3811</v>
      </c>
      <c r="C619" s="2224" t="s">
        <v>36</v>
      </c>
      <c r="D619" s="2217" t="s">
        <v>5108</v>
      </c>
      <c r="E619" s="2221">
        <v>6500</v>
      </c>
      <c r="F619" s="2217" t="s">
        <v>3821</v>
      </c>
    </row>
    <row r="620" spans="1:6" ht="15" hidden="1">
      <c r="A620" s="2220" t="s">
        <v>3811</v>
      </c>
      <c r="B620" s="2220" t="s">
        <v>3811</v>
      </c>
      <c r="C620" s="2224" t="s">
        <v>36</v>
      </c>
      <c r="D620" s="2217" t="s">
        <v>5109</v>
      </c>
      <c r="E620" s="2221">
        <v>5000</v>
      </c>
      <c r="F620" s="2217" t="s">
        <v>3820</v>
      </c>
    </row>
    <row r="621" spans="1:6" ht="15" hidden="1">
      <c r="A621" s="2220" t="s">
        <v>3811</v>
      </c>
      <c r="B621" s="2220" t="s">
        <v>3811</v>
      </c>
      <c r="C621" s="2224" t="s">
        <v>36</v>
      </c>
      <c r="D621" s="2217" t="s">
        <v>5064</v>
      </c>
      <c r="E621" s="2221">
        <v>400</v>
      </c>
      <c r="F621" s="2217" t="s">
        <v>3842</v>
      </c>
    </row>
    <row r="622" spans="1:6" ht="15" hidden="1">
      <c r="A622" s="2220" t="s">
        <v>3811</v>
      </c>
      <c r="B622" s="2220" t="s">
        <v>3811</v>
      </c>
      <c r="C622" s="2224" t="s">
        <v>3868</v>
      </c>
      <c r="D622" s="2217" t="s">
        <v>4892</v>
      </c>
      <c r="E622" s="2221">
        <v>2200</v>
      </c>
      <c r="F622" s="2217" t="s">
        <v>3869</v>
      </c>
    </row>
    <row r="623" spans="1:6" ht="15" hidden="1">
      <c r="A623" s="2220" t="s">
        <v>3811</v>
      </c>
      <c r="B623" s="2220" t="s">
        <v>3811</v>
      </c>
      <c r="C623" s="2224" t="s">
        <v>3868</v>
      </c>
      <c r="D623" s="2217" t="s">
        <v>3867</v>
      </c>
      <c r="E623" s="2221">
        <v>680</v>
      </c>
      <c r="F623" s="2217" t="s">
        <v>3869</v>
      </c>
    </row>
    <row r="624" spans="1:6" ht="15" hidden="1">
      <c r="A624" s="2220" t="s">
        <v>3811</v>
      </c>
      <c r="B624" s="2220" t="s">
        <v>3811</v>
      </c>
      <c r="C624" s="2224" t="s">
        <v>3868</v>
      </c>
      <c r="D624" s="2217" t="s">
        <v>3870</v>
      </c>
      <c r="E624" s="2221">
        <v>400</v>
      </c>
      <c r="F624" s="2217" t="s">
        <v>3869</v>
      </c>
    </row>
    <row r="625" spans="1:6" ht="15" hidden="1">
      <c r="A625" s="2220" t="s">
        <v>3811</v>
      </c>
      <c r="B625" s="2220" t="s">
        <v>3811</v>
      </c>
      <c r="C625" s="2224" t="s">
        <v>501</v>
      </c>
      <c r="D625" s="2217" t="s">
        <v>5099</v>
      </c>
      <c r="E625" s="2221">
        <v>25000</v>
      </c>
      <c r="F625" s="2217" t="s">
        <v>3828</v>
      </c>
    </row>
    <row r="626" spans="1:6" ht="15" hidden="1">
      <c r="A626" s="2220" t="s">
        <v>3811</v>
      </c>
      <c r="B626" s="2220" t="s">
        <v>3811</v>
      </c>
      <c r="C626" s="2224" t="s">
        <v>94</v>
      </c>
      <c r="D626" s="2217" t="s">
        <v>4946</v>
      </c>
      <c r="E626" s="2221">
        <v>1500</v>
      </c>
      <c r="F626" s="2217" t="s">
        <v>3903</v>
      </c>
    </row>
    <row r="627" spans="1:6" ht="15" hidden="1">
      <c r="A627" s="2217" t="s">
        <v>5172</v>
      </c>
      <c r="B627" s="2217" t="s">
        <v>4393</v>
      </c>
      <c r="C627" s="2224" t="s">
        <v>44</v>
      </c>
      <c r="D627" s="2217" t="s">
        <v>4738</v>
      </c>
      <c r="E627" s="2221">
        <v>284</v>
      </c>
      <c r="F627" s="2217" t="s">
        <v>4071</v>
      </c>
    </row>
    <row r="628" spans="1:6" ht="15" hidden="1">
      <c r="A628" s="2217" t="s">
        <v>5172</v>
      </c>
      <c r="B628" s="2217" t="s">
        <v>4393</v>
      </c>
      <c r="C628" s="2224" t="s">
        <v>44</v>
      </c>
      <c r="D628" s="2217" t="s">
        <v>4737</v>
      </c>
      <c r="E628" s="2221">
        <v>253</v>
      </c>
      <c r="F628" s="2217" t="s">
        <v>4071</v>
      </c>
    </row>
    <row r="629" spans="1:6" ht="15" hidden="1">
      <c r="A629" s="2217" t="s">
        <v>4413</v>
      </c>
      <c r="B629" s="2217" t="s">
        <v>4417</v>
      </c>
      <c r="C629" s="2224" t="s">
        <v>44</v>
      </c>
      <c r="D629" s="2217" t="s">
        <v>4800</v>
      </c>
      <c r="E629" s="2221">
        <v>9819</v>
      </c>
      <c r="F629" s="2217" t="s">
        <v>3988</v>
      </c>
    </row>
    <row r="630" spans="1:6" ht="15" hidden="1">
      <c r="A630" s="2217" t="s">
        <v>5171</v>
      </c>
      <c r="B630" s="2217" t="s">
        <v>4383</v>
      </c>
      <c r="C630" s="2224" t="s">
        <v>44</v>
      </c>
      <c r="D630" s="2217" t="s">
        <v>4383</v>
      </c>
      <c r="E630" s="2221">
        <v>320</v>
      </c>
      <c r="F630" s="2217" t="s">
        <v>4117</v>
      </c>
    </row>
    <row r="631" spans="1:6" ht="15" hidden="1">
      <c r="A631" s="2217" t="s">
        <v>4413</v>
      </c>
      <c r="B631" s="2217" t="s">
        <v>581</v>
      </c>
      <c r="C631" s="2224" t="s">
        <v>36</v>
      </c>
      <c r="D631" s="2217" t="s">
        <v>4798</v>
      </c>
      <c r="E631" s="2221">
        <v>1725</v>
      </c>
      <c r="F631" s="2217" t="s">
        <v>3990</v>
      </c>
    </row>
    <row r="632" spans="1:6" ht="15" hidden="1">
      <c r="A632" s="2217" t="s">
        <v>4413</v>
      </c>
      <c r="B632" s="2217" t="s">
        <v>581</v>
      </c>
      <c r="C632" s="2224" t="s">
        <v>36</v>
      </c>
      <c r="D632" s="2217" t="s">
        <v>4799</v>
      </c>
      <c r="E632" s="2221">
        <v>2890</v>
      </c>
      <c r="F632" s="2217" t="s">
        <v>3990</v>
      </c>
    </row>
    <row r="633" spans="1:6" ht="15" hidden="1">
      <c r="A633" s="2217" t="s">
        <v>4413</v>
      </c>
      <c r="B633" s="2217" t="s">
        <v>3999</v>
      </c>
      <c r="C633" s="2224" t="s">
        <v>36</v>
      </c>
      <c r="D633" s="2217" t="s">
        <v>4791</v>
      </c>
      <c r="E633" s="2221">
        <v>11500</v>
      </c>
      <c r="F633" s="2217" t="s">
        <v>4000</v>
      </c>
    </row>
    <row r="634" spans="1:6" ht="15" hidden="1">
      <c r="A634" s="2217" t="s">
        <v>4349</v>
      </c>
      <c r="B634" s="2217" t="s">
        <v>524</v>
      </c>
      <c r="C634" s="2224" t="s">
        <v>44</v>
      </c>
      <c r="D634" s="2217" t="s">
        <v>524</v>
      </c>
      <c r="E634" s="2221">
        <v>500</v>
      </c>
      <c r="F634" s="2217" t="s">
        <v>4146</v>
      </c>
    </row>
    <row r="635" spans="1:6" ht="15" hidden="1">
      <c r="A635" s="2217" t="s">
        <v>4348</v>
      </c>
      <c r="B635" s="2217" t="s">
        <v>1594</v>
      </c>
      <c r="C635" s="2224" t="s">
        <v>44</v>
      </c>
      <c r="D635" s="2217" t="s">
        <v>1594</v>
      </c>
      <c r="E635" s="2221">
        <v>600</v>
      </c>
      <c r="F635" s="2217" t="s">
        <v>4251</v>
      </c>
    </row>
    <row r="636" spans="1:6" ht="15" hidden="1">
      <c r="A636" s="2217" t="s">
        <v>4348</v>
      </c>
      <c r="B636" s="2217" t="s">
        <v>1594</v>
      </c>
      <c r="C636" s="2224" t="s">
        <v>44</v>
      </c>
      <c r="D636" s="2217" t="s">
        <v>4570</v>
      </c>
      <c r="E636" s="2221">
        <v>550</v>
      </c>
      <c r="F636" s="2217" t="s">
        <v>4251</v>
      </c>
    </row>
    <row r="637" spans="1:6" ht="15" hidden="1">
      <c r="A637" s="2217" t="s">
        <v>4348</v>
      </c>
      <c r="B637" s="2217" t="s">
        <v>1594</v>
      </c>
      <c r="C637" s="2224" t="s">
        <v>44</v>
      </c>
      <c r="D637" s="2217" t="s">
        <v>4571</v>
      </c>
      <c r="E637" s="2221">
        <v>550</v>
      </c>
      <c r="F637" s="2217" t="s">
        <v>4251</v>
      </c>
    </row>
    <row r="638" spans="1:6" ht="15" hidden="1">
      <c r="A638" s="2217" t="s">
        <v>4348</v>
      </c>
      <c r="B638" s="2217" t="s">
        <v>1594</v>
      </c>
      <c r="C638" s="2224" t="s">
        <v>44</v>
      </c>
      <c r="D638" s="2217" t="s">
        <v>4572</v>
      </c>
      <c r="E638" s="2221">
        <v>550</v>
      </c>
      <c r="F638" s="2217" t="s">
        <v>4251</v>
      </c>
    </row>
    <row r="639" spans="1:6" ht="15" hidden="1">
      <c r="A639" s="2217" t="s">
        <v>4348</v>
      </c>
      <c r="B639" s="2217" t="s">
        <v>1594</v>
      </c>
      <c r="C639" s="2224" t="s">
        <v>44</v>
      </c>
      <c r="D639" s="2217" t="s">
        <v>4573</v>
      </c>
      <c r="E639" s="2221">
        <v>1300</v>
      </c>
      <c r="F639" s="2217" t="s">
        <v>4251</v>
      </c>
    </row>
    <row r="640" spans="1:6" ht="15" hidden="1">
      <c r="A640" s="2217" t="s">
        <v>4348</v>
      </c>
      <c r="B640" s="2217" t="s">
        <v>1594</v>
      </c>
      <c r="C640" s="2224" t="s">
        <v>44</v>
      </c>
      <c r="D640" s="2217" t="s">
        <v>4252</v>
      </c>
      <c r="E640" s="2221">
        <v>3000</v>
      </c>
      <c r="F640" s="2217" t="s">
        <v>4251</v>
      </c>
    </row>
    <row r="641" spans="1:6" ht="15" hidden="1">
      <c r="A641" s="2217" t="s">
        <v>4348</v>
      </c>
      <c r="B641" s="2217" t="s">
        <v>1594</v>
      </c>
      <c r="C641" s="2224" t="s">
        <v>44</v>
      </c>
      <c r="D641" s="2217" t="s">
        <v>4574</v>
      </c>
      <c r="E641" s="2221">
        <v>1700</v>
      </c>
      <c r="F641" s="2217" t="s">
        <v>4251</v>
      </c>
    </row>
    <row r="642" spans="1:6" ht="15" hidden="1">
      <c r="A642" s="2217" t="s">
        <v>4348</v>
      </c>
      <c r="B642" s="2217" t="s">
        <v>1598</v>
      </c>
      <c r="C642" s="2224" t="s">
        <v>44</v>
      </c>
      <c r="D642" s="2217" t="s">
        <v>4577</v>
      </c>
      <c r="E642" s="2221">
        <v>250</v>
      </c>
      <c r="F642" s="2217" t="s">
        <v>4244</v>
      </c>
    </row>
    <row r="643" spans="1:6" ht="15" hidden="1">
      <c r="A643" s="2217" t="s">
        <v>4348</v>
      </c>
      <c r="B643" s="2217" t="s">
        <v>1598</v>
      </c>
      <c r="C643" s="2224" t="s">
        <v>44</v>
      </c>
      <c r="D643" s="2217" t="s">
        <v>4578</v>
      </c>
      <c r="E643" s="2221">
        <v>250</v>
      </c>
      <c r="F643" s="2217" t="s">
        <v>4244</v>
      </c>
    </row>
    <row r="644" spans="1:6" ht="15" hidden="1">
      <c r="A644" s="2217" t="s">
        <v>4348</v>
      </c>
      <c r="B644" s="2217" t="s">
        <v>1598</v>
      </c>
      <c r="C644" s="2224" t="s">
        <v>44</v>
      </c>
      <c r="D644" s="2217" t="s">
        <v>4579</v>
      </c>
      <c r="E644" s="2221">
        <v>250</v>
      </c>
      <c r="F644" s="2217" t="s">
        <v>4244</v>
      </c>
    </row>
    <row r="645" spans="1:6" ht="15" hidden="1">
      <c r="A645" s="2217" t="s">
        <v>4422</v>
      </c>
      <c r="B645" s="2217" t="s">
        <v>4428</v>
      </c>
      <c r="C645" s="2224" t="s">
        <v>44</v>
      </c>
      <c r="D645" s="2217" t="s">
        <v>4428</v>
      </c>
      <c r="E645" s="2221">
        <v>250</v>
      </c>
      <c r="F645" s="2217" t="s">
        <v>3940</v>
      </c>
    </row>
    <row r="646" spans="1:6" ht="15" hidden="1">
      <c r="A646" s="2217" t="s">
        <v>5171</v>
      </c>
      <c r="B646" s="2217" t="s">
        <v>4037</v>
      </c>
      <c r="C646" s="2224" t="s">
        <v>1890</v>
      </c>
      <c r="D646" s="2219" t="s">
        <v>4759</v>
      </c>
      <c r="E646" s="2221">
        <v>1000</v>
      </c>
      <c r="F646" s="2217" t="s">
        <v>4038</v>
      </c>
    </row>
    <row r="647" spans="1:6" ht="15" hidden="1">
      <c r="A647" s="2217" t="s">
        <v>5171</v>
      </c>
      <c r="B647" s="2217" t="s">
        <v>4037</v>
      </c>
      <c r="C647" s="2224" t="s">
        <v>44</v>
      </c>
      <c r="D647" s="2217" t="s">
        <v>4037</v>
      </c>
      <c r="E647" s="2221">
        <v>75</v>
      </c>
      <c r="F647" s="2217" t="s">
        <v>4038</v>
      </c>
    </row>
    <row r="648" spans="1:6" ht="15" hidden="1">
      <c r="A648" s="2217" t="s">
        <v>4413</v>
      </c>
      <c r="B648" s="2217" t="s">
        <v>3948</v>
      </c>
      <c r="C648" s="2224" t="s">
        <v>44</v>
      </c>
      <c r="D648" s="2217" t="s">
        <v>4812</v>
      </c>
      <c r="E648" s="2221">
        <v>1399</v>
      </c>
      <c r="F648" s="2217" t="s">
        <v>3950</v>
      </c>
    </row>
    <row r="649" spans="1:6" ht="15" hidden="1">
      <c r="A649" s="2217" t="s">
        <v>4413</v>
      </c>
      <c r="B649" s="2217" t="s">
        <v>587</v>
      </c>
      <c r="C649" s="2224" t="s">
        <v>44</v>
      </c>
      <c r="D649" s="2217" t="s">
        <v>4811</v>
      </c>
      <c r="E649" s="2221">
        <v>4599</v>
      </c>
      <c r="F649" s="2217" t="s">
        <v>3951</v>
      </c>
    </row>
    <row r="650" spans="1:6" ht="15">
      <c r="A650" s="2217" t="s">
        <v>631</v>
      </c>
      <c r="B650" s="2217" t="s">
        <v>2839</v>
      </c>
      <c r="C650" s="2224" t="s">
        <v>1292</v>
      </c>
      <c r="D650" s="2217" t="s">
        <v>4515</v>
      </c>
      <c r="E650" s="2221">
        <v>20</v>
      </c>
      <c r="F650" s="2217" t="s">
        <v>4291</v>
      </c>
    </row>
    <row r="651" spans="1:6" ht="15">
      <c r="A651" s="2217" t="s">
        <v>631</v>
      </c>
      <c r="B651" s="2217" t="s">
        <v>2839</v>
      </c>
      <c r="C651" s="2224" t="s">
        <v>1292</v>
      </c>
      <c r="D651" s="2217" t="s">
        <v>4516</v>
      </c>
      <c r="E651" s="2221">
        <v>30</v>
      </c>
      <c r="F651" s="2217" t="s">
        <v>4291</v>
      </c>
    </row>
    <row r="652" spans="1:6" ht="15" hidden="1">
      <c r="A652" s="2217" t="s">
        <v>4349</v>
      </c>
      <c r="B652" s="2217" t="s">
        <v>4380</v>
      </c>
      <c r="C652" s="2224" t="s">
        <v>501</v>
      </c>
      <c r="D652" s="2217" t="s">
        <v>4686</v>
      </c>
      <c r="E652" s="2221">
        <v>12500</v>
      </c>
      <c r="F652" s="2217" t="s">
        <v>4149</v>
      </c>
    </row>
    <row r="653" spans="1:6" ht="15" hidden="1">
      <c r="A653" s="2217" t="s">
        <v>4349</v>
      </c>
      <c r="B653" s="2217" t="s">
        <v>3803</v>
      </c>
      <c r="C653" s="2224" t="s">
        <v>44</v>
      </c>
      <c r="D653" s="2217" t="s">
        <v>4685</v>
      </c>
      <c r="E653" s="2221">
        <v>5000</v>
      </c>
      <c r="F653" s="2217" t="s">
        <v>4151</v>
      </c>
    </row>
    <row r="654" spans="1:6" ht="15" hidden="1">
      <c r="A654" s="2217" t="s">
        <v>4349</v>
      </c>
      <c r="B654" s="2217" t="s">
        <v>3803</v>
      </c>
      <c r="C654" s="2224" t="s">
        <v>501</v>
      </c>
      <c r="D654" s="2217" t="s">
        <v>4152</v>
      </c>
      <c r="E654" s="2221">
        <v>10000</v>
      </c>
      <c r="F654" s="2217" t="s">
        <v>4151</v>
      </c>
    </row>
    <row r="655" spans="1:6" ht="15" hidden="1">
      <c r="A655" s="2217" t="s">
        <v>4349</v>
      </c>
      <c r="B655" s="2217" t="s">
        <v>3803</v>
      </c>
      <c r="C655" s="2224" t="s">
        <v>501</v>
      </c>
      <c r="D655" s="2217" t="s">
        <v>4683</v>
      </c>
      <c r="E655" s="2221">
        <v>10000</v>
      </c>
      <c r="F655" s="2217" t="s">
        <v>4151</v>
      </c>
    </row>
    <row r="656" spans="1:6" ht="15" hidden="1">
      <c r="A656" s="2217" t="s">
        <v>4349</v>
      </c>
      <c r="B656" s="2217" t="s">
        <v>3803</v>
      </c>
      <c r="C656" s="2224" t="s">
        <v>501</v>
      </c>
      <c r="D656" s="2217" t="s">
        <v>4684</v>
      </c>
      <c r="E656" s="2221">
        <v>3500</v>
      </c>
      <c r="F656" s="2217" t="s">
        <v>4151</v>
      </c>
    </row>
    <row r="657" spans="1:6" ht="15" hidden="1">
      <c r="A657" s="2217" t="s">
        <v>4349</v>
      </c>
      <c r="B657" s="2217" t="s">
        <v>3803</v>
      </c>
      <c r="C657" s="2224" t="s">
        <v>501</v>
      </c>
      <c r="D657" s="2217" t="s">
        <v>3803</v>
      </c>
      <c r="E657" s="2221">
        <v>2500</v>
      </c>
      <c r="F657" s="2217" t="s">
        <v>4151</v>
      </c>
    </row>
    <row r="658" spans="1:6" ht="15">
      <c r="A658" s="2217" t="s">
        <v>631</v>
      </c>
      <c r="B658" s="2217" t="s">
        <v>4341</v>
      </c>
      <c r="C658" s="2224" t="s">
        <v>44</v>
      </c>
      <c r="D658" s="2217" t="s">
        <v>1384</v>
      </c>
      <c r="E658" s="2221">
        <v>400</v>
      </c>
      <c r="F658" s="2217" t="s">
        <v>4342</v>
      </c>
    </row>
    <row r="659" spans="1:6" ht="15">
      <c r="A659" s="2217" t="s">
        <v>631</v>
      </c>
      <c r="B659" s="2217" t="s">
        <v>4341</v>
      </c>
      <c r="C659" s="2224" t="s">
        <v>44</v>
      </c>
      <c r="D659" s="2217" t="s">
        <v>4432</v>
      </c>
      <c r="E659" s="2221">
        <v>170</v>
      </c>
      <c r="F659" s="2217" t="s">
        <v>4342</v>
      </c>
    </row>
    <row r="660" spans="1:6" ht="15" hidden="1">
      <c r="A660" s="2217" t="s">
        <v>4349</v>
      </c>
      <c r="B660" s="2217" t="s">
        <v>527</v>
      </c>
      <c r="C660" s="2224" t="s">
        <v>501</v>
      </c>
      <c r="D660" s="2217" t="s">
        <v>1980</v>
      </c>
      <c r="E660" s="2221">
        <v>20000</v>
      </c>
      <c r="F660" s="2217" t="s">
        <v>4153</v>
      </c>
    </row>
    <row r="661" spans="1:6" ht="15" hidden="1">
      <c r="A661" s="2217" t="s">
        <v>4349</v>
      </c>
      <c r="B661" s="2217" t="s">
        <v>527</v>
      </c>
      <c r="C661" s="2224" t="s">
        <v>501</v>
      </c>
      <c r="D661" s="2217" t="s">
        <v>4682</v>
      </c>
      <c r="E661" s="2221">
        <v>10000</v>
      </c>
      <c r="F661" s="2217" t="s">
        <v>4153</v>
      </c>
    </row>
    <row r="662" spans="1:6" ht="15" hidden="1">
      <c r="A662" s="2220" t="s">
        <v>675</v>
      </c>
      <c r="B662" t="s">
        <v>5154</v>
      </c>
      <c r="C662" s="2256" t="s">
        <v>501</v>
      </c>
      <c r="D662" t="s">
        <v>5154</v>
      </c>
      <c r="E662" s="2256">
        <v>3000000</v>
      </c>
      <c r="F662" s="2220" t="s">
        <v>5169</v>
      </c>
    </row>
    <row r="663" spans="1:6" ht="15" hidden="1">
      <c r="A663" s="2220" t="s">
        <v>675</v>
      </c>
      <c r="B663" t="s">
        <v>5155</v>
      </c>
      <c r="C663" s="2256" t="s">
        <v>501</v>
      </c>
      <c r="D663" t="s">
        <v>5155</v>
      </c>
      <c r="E663" s="2256">
        <v>2000000</v>
      </c>
      <c r="F663" s="2220" t="s">
        <v>5169</v>
      </c>
    </row>
    <row r="664" spans="1:6" ht="15" hidden="1">
      <c r="A664" s="2220" t="s">
        <v>675</v>
      </c>
      <c r="B664" t="s">
        <v>5156</v>
      </c>
      <c r="C664" s="2256" t="s">
        <v>501</v>
      </c>
      <c r="D664" t="s">
        <v>5156</v>
      </c>
      <c r="E664" s="2256">
        <v>3500000</v>
      </c>
      <c r="F664" s="2220" t="s">
        <v>5169</v>
      </c>
    </row>
    <row r="665" spans="1:6" ht="15">
      <c r="A665" s="2217" t="s">
        <v>631</v>
      </c>
      <c r="B665" s="2217" t="s">
        <v>3806</v>
      </c>
      <c r="C665" s="2224" t="s">
        <v>880</v>
      </c>
      <c r="D665" s="2217" t="s">
        <v>4517</v>
      </c>
      <c r="E665" s="2221">
        <v>60</v>
      </c>
      <c r="F665" s="2217" t="s">
        <v>4290</v>
      </c>
    </row>
    <row r="666" spans="1:6" ht="15">
      <c r="A666" s="2217" t="s">
        <v>631</v>
      </c>
      <c r="B666" s="2217" t="s">
        <v>3806</v>
      </c>
      <c r="C666" s="2224" t="s">
        <v>880</v>
      </c>
      <c r="D666" s="2217" t="s">
        <v>4518</v>
      </c>
      <c r="E666" s="2221">
        <v>60</v>
      </c>
      <c r="F666" s="2217" t="s">
        <v>4290</v>
      </c>
    </row>
    <row r="667" spans="1:6" ht="15" hidden="1">
      <c r="A667" s="2217" t="s">
        <v>5173</v>
      </c>
      <c r="B667" s="2217" t="s">
        <v>1600</v>
      </c>
      <c r="C667" s="2224" t="s">
        <v>501</v>
      </c>
      <c r="D667" s="2217" t="s">
        <v>4186</v>
      </c>
      <c r="E667" s="2221">
        <v>780</v>
      </c>
      <c r="F667" s="2217" t="s">
        <v>4185</v>
      </c>
    </row>
    <row r="668" spans="1:6" ht="15" hidden="1">
      <c r="A668" s="2217" t="s">
        <v>5173</v>
      </c>
      <c r="B668" s="2217" t="s">
        <v>1600</v>
      </c>
      <c r="C668" s="2224" t="s">
        <v>501</v>
      </c>
      <c r="D668" s="2217" t="s">
        <v>4663</v>
      </c>
      <c r="E668" s="2221">
        <v>2500</v>
      </c>
      <c r="F668" s="2217" t="s">
        <v>4185</v>
      </c>
    </row>
    <row r="669" spans="1:6" ht="15" hidden="1">
      <c r="A669" s="2217" t="s">
        <v>5173</v>
      </c>
      <c r="B669" s="2217" t="s">
        <v>1600</v>
      </c>
      <c r="C669" s="2224" t="s">
        <v>501</v>
      </c>
      <c r="D669" s="2217" t="s">
        <v>4664</v>
      </c>
      <c r="E669" s="2221">
        <v>840</v>
      </c>
      <c r="F669" s="2217" t="s">
        <v>4185</v>
      </c>
    </row>
    <row r="670" spans="1:6" ht="15" hidden="1">
      <c r="A670" s="2217" t="s">
        <v>5171</v>
      </c>
      <c r="B670" s="2217" t="s">
        <v>4386</v>
      </c>
      <c r="C670" s="2224" t="s">
        <v>44</v>
      </c>
      <c r="D670" s="2217" t="s">
        <v>4715</v>
      </c>
      <c r="E670" s="2221">
        <v>97</v>
      </c>
      <c r="F670" s="2217" t="s">
        <v>4098</v>
      </c>
    </row>
    <row r="671" spans="1:6" ht="15" hidden="1">
      <c r="A671" s="2217" t="s">
        <v>5171</v>
      </c>
      <c r="B671" s="2217" t="s">
        <v>4386</v>
      </c>
      <c r="C671" s="2224" t="s">
        <v>44</v>
      </c>
      <c r="D671" s="2217" t="s">
        <v>4717</v>
      </c>
      <c r="E671" s="2221">
        <v>100</v>
      </c>
      <c r="F671" s="2217" t="s">
        <v>4098</v>
      </c>
    </row>
    <row r="672" spans="1:6" ht="15" hidden="1">
      <c r="A672" s="2217" t="s">
        <v>5171</v>
      </c>
      <c r="B672" s="2217" t="s">
        <v>4386</v>
      </c>
      <c r="C672" s="2224" t="s">
        <v>44</v>
      </c>
      <c r="D672" s="2217" t="s">
        <v>4718</v>
      </c>
      <c r="E672" s="2221">
        <v>105</v>
      </c>
      <c r="F672" s="2217" t="s">
        <v>4098</v>
      </c>
    </row>
    <row r="673" spans="1:6" ht="15" hidden="1">
      <c r="A673" s="2217" t="s">
        <v>5171</v>
      </c>
      <c r="B673" s="2217" t="s">
        <v>4386</v>
      </c>
      <c r="C673" s="2224" t="s">
        <v>44</v>
      </c>
      <c r="D673" s="2217" t="s">
        <v>4719</v>
      </c>
      <c r="E673" s="2221">
        <v>120</v>
      </c>
      <c r="F673" s="2217" t="s">
        <v>4098</v>
      </c>
    </row>
    <row r="674" spans="1:6" ht="15" hidden="1">
      <c r="A674" s="2217" t="s">
        <v>5171</v>
      </c>
      <c r="B674" s="2217" t="s">
        <v>4386</v>
      </c>
      <c r="C674" s="2224" t="s">
        <v>44</v>
      </c>
      <c r="D674" s="2217" t="s">
        <v>4720</v>
      </c>
      <c r="E674" s="2221">
        <v>127</v>
      </c>
      <c r="F674" s="2217" t="s">
        <v>4098</v>
      </c>
    </row>
    <row r="675" spans="1:6" ht="15" hidden="1">
      <c r="A675" s="2217" t="s">
        <v>5171</v>
      </c>
      <c r="B675" s="2217" t="s">
        <v>4386</v>
      </c>
      <c r="C675" s="2224" t="s">
        <v>44</v>
      </c>
      <c r="D675" s="2217" t="s">
        <v>4716</v>
      </c>
      <c r="E675" s="2221">
        <v>98</v>
      </c>
      <c r="F675" s="2217" t="s">
        <v>4098</v>
      </c>
    </row>
    <row r="676" spans="1:6" ht="15" hidden="1">
      <c r="A676" s="2217" t="s">
        <v>5171</v>
      </c>
      <c r="B676" s="2217" t="s">
        <v>4386</v>
      </c>
      <c r="C676" s="2224" t="s">
        <v>44</v>
      </c>
      <c r="D676" s="2217" t="s">
        <v>4721</v>
      </c>
      <c r="E676" s="2221">
        <v>135</v>
      </c>
      <c r="F676" s="2217" t="s">
        <v>4098</v>
      </c>
    </row>
    <row r="677" spans="1:6" ht="15" hidden="1">
      <c r="A677" s="2217" t="s">
        <v>5171</v>
      </c>
      <c r="B677" s="2217" t="s">
        <v>4386</v>
      </c>
      <c r="C677" s="2224" t="s">
        <v>44</v>
      </c>
      <c r="D677" s="2217" t="s">
        <v>4722</v>
      </c>
      <c r="E677" s="2221">
        <v>145</v>
      </c>
      <c r="F677" s="2217" t="s">
        <v>4098</v>
      </c>
    </row>
    <row r="678" spans="1:6" ht="15">
      <c r="A678" s="2217" t="s">
        <v>631</v>
      </c>
      <c r="B678" s="2217" t="s">
        <v>1367</v>
      </c>
      <c r="C678" s="2224" t="s">
        <v>627</v>
      </c>
      <c r="D678" s="2217" t="s">
        <v>4519</v>
      </c>
      <c r="E678" s="2221">
        <v>100</v>
      </c>
      <c r="F678" s="2217" t="s">
        <v>4289</v>
      </c>
    </row>
    <row r="679" spans="1:6" ht="15">
      <c r="A679" s="2217" t="s">
        <v>631</v>
      </c>
      <c r="B679" s="2217" t="s">
        <v>1367</v>
      </c>
      <c r="C679" s="2224" t="s">
        <v>627</v>
      </c>
      <c r="D679" s="2217" t="s">
        <v>4520</v>
      </c>
      <c r="E679" s="2221">
        <v>72</v>
      </c>
      <c r="F679" s="2217" t="s">
        <v>4289</v>
      </c>
    </row>
    <row r="680" spans="1:6" ht="15">
      <c r="A680" s="2217" t="s">
        <v>631</v>
      </c>
      <c r="B680" s="2217" t="s">
        <v>1367</v>
      </c>
      <c r="C680" s="2224" t="s">
        <v>627</v>
      </c>
      <c r="D680" s="2217" t="s">
        <v>4521</v>
      </c>
      <c r="E680" s="2221">
        <v>64</v>
      </c>
      <c r="F680" s="2217" t="s">
        <v>4289</v>
      </c>
    </row>
    <row r="681" spans="1:6" ht="15">
      <c r="A681" s="2217" t="s">
        <v>631</v>
      </c>
      <c r="B681" s="2217" t="s">
        <v>1367</v>
      </c>
      <c r="C681" s="2224" t="s">
        <v>627</v>
      </c>
      <c r="D681" s="2217" t="s">
        <v>3489</v>
      </c>
      <c r="E681" s="2221">
        <v>80</v>
      </c>
      <c r="F681" s="2217" t="s">
        <v>4289</v>
      </c>
    </row>
    <row r="682" spans="1:6" ht="15">
      <c r="A682" s="2217" t="s">
        <v>631</v>
      </c>
      <c r="B682" s="2217" t="s">
        <v>1367</v>
      </c>
      <c r="C682" s="2224" t="s">
        <v>627</v>
      </c>
      <c r="D682" s="2217" t="s">
        <v>4524</v>
      </c>
      <c r="E682" s="2221">
        <v>64</v>
      </c>
      <c r="F682" s="2217" t="s">
        <v>4289</v>
      </c>
    </row>
    <row r="683" spans="1:6" ht="15">
      <c r="A683" s="2217" t="s">
        <v>631</v>
      </c>
      <c r="B683" s="2217" t="s">
        <v>1367</v>
      </c>
      <c r="C683" s="2224" t="s">
        <v>627</v>
      </c>
      <c r="D683" s="2217" t="s">
        <v>4525</v>
      </c>
      <c r="E683" s="2221">
        <v>55</v>
      </c>
      <c r="F683" s="2217" t="s">
        <v>4289</v>
      </c>
    </row>
    <row r="684" spans="1:6" ht="15">
      <c r="A684" s="2217" t="s">
        <v>631</v>
      </c>
      <c r="B684" s="2217" t="s">
        <v>1367</v>
      </c>
      <c r="C684" s="2224" t="s">
        <v>44</v>
      </c>
      <c r="D684" s="2217" t="s">
        <v>4522</v>
      </c>
      <c r="E684" s="2221">
        <v>50</v>
      </c>
      <c r="F684" s="2217" t="s">
        <v>4289</v>
      </c>
    </row>
    <row r="685" spans="1:6" ht="15">
      <c r="A685" s="2217" t="s">
        <v>631</v>
      </c>
      <c r="B685" s="2217" t="s">
        <v>1367</v>
      </c>
      <c r="C685" s="2224" t="s">
        <v>44</v>
      </c>
      <c r="D685" s="2217" t="s">
        <v>4523</v>
      </c>
      <c r="E685" s="2221">
        <v>30</v>
      </c>
      <c r="F685" s="2217" t="s">
        <v>4289</v>
      </c>
    </row>
    <row r="686" spans="1:6" ht="15" hidden="1">
      <c r="A686" s="2217" t="s">
        <v>5171</v>
      </c>
      <c r="B686" s="2217" t="s">
        <v>4391</v>
      </c>
      <c r="C686" s="2224" t="s">
        <v>910</v>
      </c>
      <c r="D686" s="2217" t="s">
        <v>4727</v>
      </c>
      <c r="E686" s="2221">
        <v>171</v>
      </c>
      <c r="F686" s="2217" t="s">
        <v>4087</v>
      </c>
    </row>
    <row r="687" spans="1:6" ht="15" hidden="1">
      <c r="A687" s="2217" t="s">
        <v>5171</v>
      </c>
      <c r="B687" s="2217" t="s">
        <v>4391</v>
      </c>
      <c r="C687" s="2224" t="s">
        <v>910</v>
      </c>
      <c r="D687" s="2217" t="s">
        <v>4728</v>
      </c>
      <c r="E687" s="2221">
        <v>756</v>
      </c>
      <c r="F687" s="2217" t="s">
        <v>4087</v>
      </c>
    </row>
    <row r="688" spans="1:6" ht="15">
      <c r="A688" s="2217" t="s">
        <v>631</v>
      </c>
      <c r="B688" s="2217" t="s">
        <v>1317</v>
      </c>
      <c r="C688" s="2224" t="s">
        <v>627</v>
      </c>
      <c r="D688" s="2217" t="s">
        <v>4485</v>
      </c>
      <c r="E688" s="2221">
        <v>200</v>
      </c>
      <c r="F688" s="2217" t="s">
        <v>4314</v>
      </c>
    </row>
    <row r="689" spans="1:6" ht="15">
      <c r="A689" s="2217" t="s">
        <v>631</v>
      </c>
      <c r="B689" s="2217" t="s">
        <v>2664</v>
      </c>
      <c r="C689" s="2224" t="s">
        <v>627</v>
      </c>
      <c r="D689" s="2217" t="s">
        <v>4526</v>
      </c>
      <c r="E689" s="2221">
        <v>180</v>
      </c>
      <c r="F689" s="2217" t="s">
        <v>4288</v>
      </c>
    </row>
    <row r="690" spans="1:6" ht="15" hidden="1">
      <c r="A690" s="2217" t="s">
        <v>5171</v>
      </c>
      <c r="B690" s="2217" t="s">
        <v>4053</v>
      </c>
      <c r="C690" s="2224" t="s">
        <v>44</v>
      </c>
      <c r="D690" s="2217" t="s">
        <v>4053</v>
      </c>
      <c r="E690" s="2221">
        <v>1000</v>
      </c>
      <c r="F690" s="2217" t="s">
        <v>4054</v>
      </c>
    </row>
    <row r="691" spans="1:6" ht="15">
      <c r="A691" s="2217" t="s">
        <v>631</v>
      </c>
      <c r="B691" s="2217" t="s">
        <v>4362</v>
      </c>
      <c r="C691" s="2224" t="s">
        <v>1252</v>
      </c>
      <c r="D691" s="2217" t="s">
        <v>4537</v>
      </c>
      <c r="E691" s="2221">
        <v>500</v>
      </c>
      <c r="F691" s="2217" t="s">
        <v>4278</v>
      </c>
    </row>
    <row r="692" spans="1:6" ht="15" hidden="1">
      <c r="A692" s="2220" t="s">
        <v>675</v>
      </c>
      <c r="B692" t="s">
        <v>3233</v>
      </c>
      <c r="C692" s="2256" t="s">
        <v>501</v>
      </c>
      <c r="D692" t="s">
        <v>3233</v>
      </c>
      <c r="E692" s="2256">
        <v>300000</v>
      </c>
      <c r="F692" s="2220" t="s">
        <v>5169</v>
      </c>
    </row>
    <row r="693" spans="1:6" ht="15" hidden="1">
      <c r="A693" s="2217" t="s">
        <v>5171</v>
      </c>
      <c r="B693" s="2217" t="s">
        <v>4398</v>
      </c>
      <c r="C693" s="2224" t="s">
        <v>1512</v>
      </c>
      <c r="D693" s="2217" t="s">
        <v>4398</v>
      </c>
      <c r="E693" s="2221">
        <v>215</v>
      </c>
      <c r="F693" s="2217" t="s">
        <v>4057</v>
      </c>
    </row>
    <row r="694" spans="1:6" ht="15" hidden="1">
      <c r="A694" s="2217" t="s">
        <v>5171</v>
      </c>
      <c r="B694" s="2217" t="s">
        <v>4113</v>
      </c>
      <c r="C694" s="2224" t="s">
        <v>880</v>
      </c>
      <c r="D694" s="2217" t="s">
        <v>4710</v>
      </c>
      <c r="E694" s="2221">
        <v>115</v>
      </c>
      <c r="F694" s="2217" t="s">
        <v>4114</v>
      </c>
    </row>
    <row r="695" spans="1:6" ht="15" hidden="1">
      <c r="A695" s="2217" t="s">
        <v>5171</v>
      </c>
      <c r="B695" s="2217" t="s">
        <v>4113</v>
      </c>
      <c r="C695" s="2224" t="s">
        <v>880</v>
      </c>
      <c r="D695" s="2217" t="s">
        <v>4709</v>
      </c>
      <c r="E695" s="2221">
        <v>985</v>
      </c>
      <c r="F695" s="2217" t="s">
        <v>4114</v>
      </c>
    </row>
    <row r="696" spans="1:6" ht="15">
      <c r="A696" s="2217" t="s">
        <v>631</v>
      </c>
      <c r="B696" s="2217" t="s">
        <v>4304</v>
      </c>
      <c r="C696" s="2224" t="s">
        <v>44</v>
      </c>
      <c r="D696" s="2217" t="s">
        <v>4304</v>
      </c>
      <c r="E696" s="2221">
        <v>20</v>
      </c>
      <c r="F696" s="2217" t="s">
        <v>4305</v>
      </c>
    </row>
    <row r="697" spans="1:6" ht="15" hidden="1">
      <c r="A697" s="2217" t="s">
        <v>4348</v>
      </c>
      <c r="B697" s="2217" t="s">
        <v>4245</v>
      </c>
      <c r="C697" s="2224" t="s">
        <v>44</v>
      </c>
      <c r="D697" s="2217" t="s">
        <v>4245</v>
      </c>
      <c r="E697" s="2221">
        <v>290</v>
      </c>
      <c r="F697" s="2217" t="s">
        <v>4246</v>
      </c>
    </row>
    <row r="698" spans="1:6" ht="15" hidden="1">
      <c r="A698" s="2217" t="s">
        <v>5172</v>
      </c>
      <c r="B698" s="2217" t="s">
        <v>4405</v>
      </c>
      <c r="C698" s="2224" t="s">
        <v>44</v>
      </c>
      <c r="D698" s="2217" t="s">
        <v>4777</v>
      </c>
      <c r="E698" s="2221">
        <v>184</v>
      </c>
      <c r="F698" s="2217" t="s">
        <v>4015</v>
      </c>
    </row>
    <row r="699" spans="1:6" ht="15" hidden="1">
      <c r="A699" s="2217" t="s">
        <v>5172</v>
      </c>
      <c r="B699" s="2217" t="s">
        <v>4010</v>
      </c>
      <c r="C699" s="2224" t="s">
        <v>44</v>
      </c>
      <c r="D699" s="2217" t="s">
        <v>4010</v>
      </c>
      <c r="E699" s="2221">
        <v>2190</v>
      </c>
      <c r="F699" s="2217" t="s">
        <v>4011</v>
      </c>
    </row>
    <row r="700" spans="1:6" ht="15" hidden="1">
      <c r="A700" s="2217" t="s">
        <v>4413</v>
      </c>
      <c r="B700" s="2217" t="s">
        <v>3952</v>
      </c>
      <c r="C700" s="2224" t="s">
        <v>44</v>
      </c>
      <c r="D700" s="2217" t="s">
        <v>3952</v>
      </c>
      <c r="E700" s="2221">
        <v>5000</v>
      </c>
      <c r="F700" s="2217" t="s">
        <v>3953</v>
      </c>
    </row>
    <row r="701" spans="1:6" ht="15" hidden="1">
      <c r="A701" s="2217" t="s">
        <v>4422</v>
      </c>
      <c r="B701" s="2217" t="s">
        <v>3936</v>
      </c>
      <c r="C701" s="2224" t="s">
        <v>880</v>
      </c>
      <c r="D701" s="2217" t="s">
        <v>4871</v>
      </c>
      <c r="E701" s="2221">
        <v>195</v>
      </c>
      <c r="F701" s="2217" t="s">
        <v>3937</v>
      </c>
    </row>
    <row r="702" spans="1:6" ht="15" hidden="1">
      <c r="A702" s="2217" t="s">
        <v>4413</v>
      </c>
      <c r="B702" s="2217" t="s">
        <v>3971</v>
      </c>
      <c r="C702" s="2224" t="s">
        <v>44</v>
      </c>
      <c r="D702" s="2217" t="s">
        <v>3971</v>
      </c>
      <c r="E702" s="2221">
        <v>650</v>
      </c>
      <c r="F702" s="2217" t="s">
        <v>3972</v>
      </c>
    </row>
    <row r="703" spans="1:6" ht="15" hidden="1">
      <c r="A703" s="2217" t="s">
        <v>5171</v>
      </c>
      <c r="B703" s="2217" t="s">
        <v>4115</v>
      </c>
      <c r="C703" s="2224" t="s">
        <v>44</v>
      </c>
      <c r="D703" s="2217" t="s">
        <v>4115</v>
      </c>
      <c r="E703" s="2221">
        <v>345</v>
      </c>
      <c r="F703" s="2217" t="s">
        <v>4116</v>
      </c>
    </row>
    <row r="704" spans="1:6" ht="15" hidden="1">
      <c r="A704" s="2217" t="s">
        <v>4413</v>
      </c>
      <c r="B704" s="2217" t="s">
        <v>596</v>
      </c>
      <c r="C704" s="2224" t="s">
        <v>501</v>
      </c>
      <c r="D704" s="2217" t="s">
        <v>596</v>
      </c>
      <c r="E704" s="2221">
        <v>16000</v>
      </c>
      <c r="F704" s="2217" t="s">
        <v>3985</v>
      </c>
    </row>
    <row r="705" spans="1:6" ht="15" hidden="1">
      <c r="A705" s="2217" t="s">
        <v>4413</v>
      </c>
      <c r="B705" s="2217" t="s">
        <v>596</v>
      </c>
      <c r="C705" s="2224" t="s">
        <v>501</v>
      </c>
      <c r="D705" s="2217" t="s">
        <v>4803</v>
      </c>
      <c r="E705" s="2221">
        <v>18000</v>
      </c>
      <c r="F705" s="2217" t="s">
        <v>3984</v>
      </c>
    </row>
    <row r="706" spans="1:6" ht="15" hidden="1">
      <c r="A706" s="2217" t="s">
        <v>4422</v>
      </c>
      <c r="B706" s="2217" t="s">
        <v>3938</v>
      </c>
      <c r="C706" s="2224" t="s">
        <v>44</v>
      </c>
      <c r="D706" s="2217" t="s">
        <v>3938</v>
      </c>
      <c r="E706" s="2221">
        <v>3500</v>
      </c>
      <c r="F706" s="2217" t="s">
        <v>3939</v>
      </c>
    </row>
    <row r="707" spans="1:6" ht="15" hidden="1">
      <c r="A707" s="2217" t="s">
        <v>4422</v>
      </c>
      <c r="B707" s="2217" t="s">
        <v>632</v>
      </c>
      <c r="C707" s="2224" t="s">
        <v>1792</v>
      </c>
      <c r="D707" s="2217" t="s">
        <v>4872</v>
      </c>
      <c r="E707" s="2221">
        <v>450</v>
      </c>
      <c r="F707" s="2217" t="s">
        <v>3935</v>
      </c>
    </row>
    <row r="708" spans="1:6" ht="15" hidden="1">
      <c r="A708" s="2217" t="s">
        <v>4422</v>
      </c>
      <c r="B708" s="2217" t="s">
        <v>632</v>
      </c>
      <c r="C708" s="2224" t="s">
        <v>1792</v>
      </c>
      <c r="D708" s="2217" t="s">
        <v>4873</v>
      </c>
      <c r="E708" s="2221">
        <v>450</v>
      </c>
      <c r="F708" s="2217" t="s">
        <v>3935</v>
      </c>
    </row>
    <row r="709" spans="1:6" ht="15" hidden="1">
      <c r="A709" s="2217" t="s">
        <v>4422</v>
      </c>
      <c r="B709" s="2217" t="s">
        <v>632</v>
      </c>
      <c r="C709" s="2224" t="s">
        <v>1792</v>
      </c>
      <c r="D709" s="2217" t="s">
        <v>4874</v>
      </c>
      <c r="E709" s="2221">
        <v>450</v>
      </c>
      <c r="F709" s="2217" t="s">
        <v>3935</v>
      </c>
    </row>
    <row r="710" spans="1:6" ht="15" hidden="1">
      <c r="A710" s="2217" t="s">
        <v>4422</v>
      </c>
      <c r="B710" s="2217" t="s">
        <v>632</v>
      </c>
      <c r="C710" s="2224" t="s">
        <v>1792</v>
      </c>
      <c r="D710" s="2217" t="s">
        <v>4875</v>
      </c>
      <c r="E710" s="2221">
        <v>450</v>
      </c>
      <c r="F710" s="2217" t="s">
        <v>3935</v>
      </c>
    </row>
    <row r="711" spans="1:6" ht="15" hidden="1">
      <c r="A711" s="2217" t="s">
        <v>4422</v>
      </c>
      <c r="B711" s="2217" t="s">
        <v>632</v>
      </c>
      <c r="C711" s="2224" t="s">
        <v>1792</v>
      </c>
      <c r="D711" s="2217" t="s">
        <v>4478</v>
      </c>
      <c r="E711" s="2221">
        <v>210</v>
      </c>
      <c r="F711" s="2217" t="s">
        <v>3935</v>
      </c>
    </row>
    <row r="712" spans="1:6" ht="15" hidden="1">
      <c r="A712" s="2217" t="s">
        <v>4422</v>
      </c>
      <c r="B712" s="2217" t="s">
        <v>632</v>
      </c>
      <c r="C712" s="2224" t="s">
        <v>1792</v>
      </c>
      <c r="D712" s="2217" t="s">
        <v>4482</v>
      </c>
      <c r="E712" s="2221">
        <v>250</v>
      </c>
      <c r="F712" s="2217" t="s">
        <v>3935</v>
      </c>
    </row>
    <row r="713" spans="1:6" ht="15" hidden="1">
      <c r="A713" s="2217" t="s">
        <v>4422</v>
      </c>
      <c r="B713" s="2217" t="s">
        <v>632</v>
      </c>
      <c r="C713" s="2224" t="s">
        <v>1792</v>
      </c>
      <c r="D713" s="2217" t="s">
        <v>4479</v>
      </c>
      <c r="E713" s="2221">
        <v>215</v>
      </c>
      <c r="F713" s="2217" t="s">
        <v>3935</v>
      </c>
    </row>
    <row r="714" spans="1:6" ht="15" hidden="1">
      <c r="A714" s="2217" t="s">
        <v>4422</v>
      </c>
      <c r="B714" s="2217" t="s">
        <v>632</v>
      </c>
      <c r="C714" s="2224" t="s">
        <v>1792</v>
      </c>
      <c r="D714" s="2217" t="s">
        <v>4480</v>
      </c>
      <c r="E714" s="2221">
        <v>220</v>
      </c>
      <c r="F714" s="2217" t="s">
        <v>3935</v>
      </c>
    </row>
    <row r="715" spans="1:6" ht="15" hidden="1">
      <c r="A715" s="2217" t="s">
        <v>4422</v>
      </c>
      <c r="B715" s="2217" t="s">
        <v>632</v>
      </c>
      <c r="C715" s="2224" t="s">
        <v>1792</v>
      </c>
      <c r="D715" s="2217" t="s">
        <v>4829</v>
      </c>
      <c r="E715" s="2221">
        <v>350</v>
      </c>
      <c r="F715" s="2217" t="s">
        <v>3935</v>
      </c>
    </row>
    <row r="716" spans="1:6" ht="15" hidden="1">
      <c r="A716" s="2217" t="s">
        <v>4422</v>
      </c>
      <c r="B716" s="2217" t="s">
        <v>632</v>
      </c>
      <c r="C716" s="2224" t="s">
        <v>1792</v>
      </c>
      <c r="D716" s="2217" t="s">
        <v>4830</v>
      </c>
      <c r="E716" s="2221">
        <v>350</v>
      </c>
      <c r="F716" s="2217" t="s">
        <v>3935</v>
      </c>
    </row>
    <row r="717" spans="1:6" ht="15" hidden="1">
      <c r="A717" s="2217" t="s">
        <v>4422</v>
      </c>
      <c r="B717" s="2217" t="s">
        <v>632</v>
      </c>
      <c r="C717" s="2224" t="s">
        <v>1792</v>
      </c>
      <c r="D717" s="2217" t="s">
        <v>4831</v>
      </c>
      <c r="E717" s="2221">
        <v>350</v>
      </c>
      <c r="F717" s="2217" t="s">
        <v>3935</v>
      </c>
    </row>
    <row r="718" spans="1:6" ht="15" hidden="1">
      <c r="A718" s="2217" t="s">
        <v>4422</v>
      </c>
      <c r="B718" s="2217" t="s">
        <v>632</v>
      </c>
      <c r="C718" s="2224" t="s">
        <v>1792</v>
      </c>
      <c r="D718" s="2217" t="s">
        <v>4832</v>
      </c>
      <c r="E718" s="2221">
        <v>350</v>
      </c>
      <c r="F718" s="2217" t="s">
        <v>3935</v>
      </c>
    </row>
    <row r="719" spans="1:6" ht="15" hidden="1">
      <c r="A719" s="2217" t="s">
        <v>4422</v>
      </c>
      <c r="B719" s="2217" t="s">
        <v>632</v>
      </c>
      <c r="C719" s="2224" t="s">
        <v>1792</v>
      </c>
      <c r="D719" s="2217" t="s">
        <v>4833</v>
      </c>
      <c r="E719" s="2221">
        <v>350</v>
      </c>
      <c r="F719" s="2217" t="s">
        <v>3935</v>
      </c>
    </row>
    <row r="720" spans="1:6" ht="15" hidden="1">
      <c r="A720" s="2217" t="s">
        <v>4422</v>
      </c>
      <c r="B720" s="2217" t="s">
        <v>632</v>
      </c>
      <c r="C720" s="2224" t="s">
        <v>1792</v>
      </c>
      <c r="D720" s="2217" t="s">
        <v>4834</v>
      </c>
      <c r="E720" s="2221">
        <v>350</v>
      </c>
      <c r="F720" s="2217" t="s">
        <v>3935</v>
      </c>
    </row>
    <row r="721" spans="1:6" ht="15" hidden="1">
      <c r="A721" s="2217" t="s">
        <v>4422</v>
      </c>
      <c r="B721" s="2217" t="s">
        <v>632</v>
      </c>
      <c r="C721" s="2224" t="s">
        <v>1792</v>
      </c>
      <c r="D721" s="2217" t="s">
        <v>4835</v>
      </c>
      <c r="E721" s="2221">
        <v>350</v>
      </c>
      <c r="F721" s="2217" t="s">
        <v>3935</v>
      </c>
    </row>
    <row r="722" spans="1:6" ht="15" hidden="1">
      <c r="A722" s="2217" t="s">
        <v>4422</v>
      </c>
      <c r="B722" s="2217" t="s">
        <v>632</v>
      </c>
      <c r="C722" s="2224" t="s">
        <v>1792</v>
      </c>
      <c r="D722" s="2217" t="s">
        <v>4836</v>
      </c>
      <c r="E722" s="2221">
        <v>350</v>
      </c>
      <c r="F722" s="2217" t="s">
        <v>3935</v>
      </c>
    </row>
    <row r="723" spans="1:6" ht="15" hidden="1">
      <c r="A723" s="2217" t="s">
        <v>4422</v>
      </c>
      <c r="B723" s="2217" t="s">
        <v>632</v>
      </c>
      <c r="C723" s="2224" t="s">
        <v>1792</v>
      </c>
      <c r="D723" s="2217" t="s">
        <v>4837</v>
      </c>
      <c r="E723" s="2221">
        <v>450</v>
      </c>
      <c r="F723" s="2217" t="s">
        <v>3935</v>
      </c>
    </row>
    <row r="724" spans="1:6" ht="15" hidden="1">
      <c r="A724" s="2217" t="s">
        <v>4422</v>
      </c>
      <c r="B724" s="2217" t="s">
        <v>632</v>
      </c>
      <c r="C724" s="2224" t="s">
        <v>1792</v>
      </c>
      <c r="D724" s="2217" t="s">
        <v>4838</v>
      </c>
      <c r="E724" s="2221">
        <v>450</v>
      </c>
      <c r="F724" s="2217" t="s">
        <v>3935</v>
      </c>
    </row>
    <row r="725" spans="1:6" ht="15" hidden="1">
      <c r="A725" s="2217" t="s">
        <v>4422</v>
      </c>
      <c r="B725" s="2217" t="s">
        <v>632</v>
      </c>
      <c r="C725" s="2224" t="s">
        <v>1792</v>
      </c>
      <c r="D725" s="2217" t="s">
        <v>4839</v>
      </c>
      <c r="E725" s="2221">
        <v>450</v>
      </c>
      <c r="F725" s="2217" t="s">
        <v>3935</v>
      </c>
    </row>
    <row r="726" spans="1:6" ht="15" hidden="1">
      <c r="A726" s="2217" t="s">
        <v>4422</v>
      </c>
      <c r="B726" s="2217" t="s">
        <v>632</v>
      </c>
      <c r="C726" s="2224" t="s">
        <v>1792</v>
      </c>
      <c r="D726" s="2217" t="s">
        <v>4840</v>
      </c>
      <c r="E726" s="2221">
        <v>450</v>
      </c>
      <c r="F726" s="2217" t="s">
        <v>3935</v>
      </c>
    </row>
    <row r="727" spans="1:6" ht="15" hidden="1">
      <c r="A727" s="2217" t="s">
        <v>4422</v>
      </c>
      <c r="B727" s="2217" t="s">
        <v>632</v>
      </c>
      <c r="C727" s="2224" t="s">
        <v>1792</v>
      </c>
      <c r="D727" s="2217" t="s">
        <v>4845</v>
      </c>
      <c r="E727" s="2221">
        <v>395</v>
      </c>
      <c r="F727" s="2217" t="s">
        <v>3935</v>
      </c>
    </row>
    <row r="728" spans="1:6" ht="15" hidden="1">
      <c r="A728" s="2217" t="s">
        <v>4422</v>
      </c>
      <c r="B728" s="2217" t="s">
        <v>632</v>
      </c>
      <c r="C728" s="2224" t="s">
        <v>1792</v>
      </c>
      <c r="D728" s="2217" t="s">
        <v>4846</v>
      </c>
      <c r="E728" s="2221">
        <v>395</v>
      </c>
      <c r="F728" s="2217" t="s">
        <v>3935</v>
      </c>
    </row>
    <row r="729" spans="1:6" ht="15" hidden="1">
      <c r="A729" s="2217" t="s">
        <v>4422</v>
      </c>
      <c r="B729" s="2217" t="s">
        <v>632</v>
      </c>
      <c r="C729" s="2224" t="s">
        <v>1792</v>
      </c>
      <c r="D729" s="2217" t="s">
        <v>4847</v>
      </c>
      <c r="E729" s="2221">
        <v>395</v>
      </c>
      <c r="F729" s="2217" t="s">
        <v>3935</v>
      </c>
    </row>
    <row r="730" spans="1:6" ht="15" hidden="1">
      <c r="A730" s="2217" t="s">
        <v>4422</v>
      </c>
      <c r="B730" s="2217" t="s">
        <v>632</v>
      </c>
      <c r="C730" s="2224" t="s">
        <v>1792</v>
      </c>
      <c r="D730" s="2217" t="s">
        <v>4848</v>
      </c>
      <c r="E730" s="2221">
        <v>395</v>
      </c>
      <c r="F730" s="2217" t="s">
        <v>3935</v>
      </c>
    </row>
    <row r="731" spans="1:6" ht="15" hidden="1">
      <c r="A731" s="2217" t="s">
        <v>4422</v>
      </c>
      <c r="B731" s="2217" t="s">
        <v>632</v>
      </c>
      <c r="C731" s="2224" t="s">
        <v>1792</v>
      </c>
      <c r="D731" s="2217" t="s">
        <v>4849</v>
      </c>
      <c r="E731" s="2221">
        <v>395</v>
      </c>
      <c r="F731" s="2217" t="s">
        <v>3935</v>
      </c>
    </row>
    <row r="732" spans="1:6" ht="15" hidden="1">
      <c r="A732" s="2217" t="s">
        <v>4422</v>
      </c>
      <c r="B732" s="2217" t="s">
        <v>632</v>
      </c>
      <c r="C732" s="2224" t="s">
        <v>1792</v>
      </c>
      <c r="D732" s="2217" t="s">
        <v>4850</v>
      </c>
      <c r="E732" s="2221">
        <v>395</v>
      </c>
      <c r="F732" s="2217" t="s">
        <v>3935</v>
      </c>
    </row>
    <row r="733" spans="1:6" ht="15" hidden="1">
      <c r="A733" s="2217" t="s">
        <v>4422</v>
      </c>
      <c r="B733" s="2217" t="s">
        <v>632</v>
      </c>
      <c r="C733" s="2224" t="s">
        <v>1792</v>
      </c>
      <c r="D733" s="2217" t="s">
        <v>4851</v>
      </c>
      <c r="E733" s="2221">
        <v>395</v>
      </c>
      <c r="F733" s="2217" t="s">
        <v>3935</v>
      </c>
    </row>
    <row r="734" spans="1:6" ht="15" hidden="1">
      <c r="A734" s="2217" t="s">
        <v>4422</v>
      </c>
      <c r="B734" s="2217" t="s">
        <v>632</v>
      </c>
      <c r="C734" s="2224" t="s">
        <v>1792</v>
      </c>
      <c r="D734" s="2217" t="s">
        <v>4852</v>
      </c>
      <c r="E734" s="2221">
        <v>395</v>
      </c>
      <c r="F734" s="2217" t="s">
        <v>3935</v>
      </c>
    </row>
    <row r="735" spans="1:6" ht="15" hidden="1">
      <c r="A735" s="2217" t="s">
        <v>4422</v>
      </c>
      <c r="B735" s="2217" t="s">
        <v>632</v>
      </c>
      <c r="C735" s="2224" t="s">
        <v>1792</v>
      </c>
      <c r="D735" s="2217" t="s">
        <v>4853</v>
      </c>
      <c r="E735" s="2221">
        <v>300</v>
      </c>
      <c r="F735" s="2217" t="s">
        <v>3935</v>
      </c>
    </row>
    <row r="736" spans="1:6" ht="15" hidden="1">
      <c r="A736" s="2217" t="s">
        <v>4422</v>
      </c>
      <c r="B736" s="2217" t="s">
        <v>632</v>
      </c>
      <c r="C736" s="2224" t="s">
        <v>1792</v>
      </c>
      <c r="D736" s="2217" t="s">
        <v>4854</v>
      </c>
      <c r="E736" s="2221">
        <v>300</v>
      </c>
      <c r="F736" s="2217" t="s">
        <v>3935</v>
      </c>
    </row>
    <row r="737" spans="1:6" ht="15" hidden="1">
      <c r="A737" s="2217" t="s">
        <v>4422</v>
      </c>
      <c r="B737" s="2217" t="s">
        <v>632</v>
      </c>
      <c r="C737" s="2224" t="s">
        <v>1792</v>
      </c>
      <c r="D737" s="2217" t="s">
        <v>4855</v>
      </c>
      <c r="E737" s="2221">
        <v>300</v>
      </c>
      <c r="F737" s="2217" t="s">
        <v>3935</v>
      </c>
    </row>
    <row r="738" spans="1:6" ht="15" hidden="1">
      <c r="A738" s="2217" t="s">
        <v>4422</v>
      </c>
      <c r="B738" s="2217" t="s">
        <v>632</v>
      </c>
      <c r="C738" s="2224" t="s">
        <v>1792</v>
      </c>
      <c r="D738" s="2217" t="s">
        <v>4856</v>
      </c>
      <c r="E738" s="2221">
        <v>300</v>
      </c>
      <c r="F738" s="2217" t="s">
        <v>3935</v>
      </c>
    </row>
    <row r="739" spans="1:6" ht="15" hidden="1">
      <c r="A739" s="2217" t="s">
        <v>4422</v>
      </c>
      <c r="B739" s="2217" t="s">
        <v>632</v>
      </c>
      <c r="C739" s="2224" t="s">
        <v>1792</v>
      </c>
      <c r="D739" s="2217" t="s">
        <v>4857</v>
      </c>
      <c r="E739" s="2221">
        <v>300</v>
      </c>
      <c r="F739" s="2217" t="s">
        <v>3935</v>
      </c>
    </row>
    <row r="740" spans="1:6" ht="15" hidden="1">
      <c r="A740" s="2217" t="s">
        <v>4422</v>
      </c>
      <c r="B740" s="2217" t="s">
        <v>632</v>
      </c>
      <c r="C740" s="2224" t="s">
        <v>1792</v>
      </c>
      <c r="D740" s="2217" t="s">
        <v>4858</v>
      </c>
      <c r="E740" s="2221">
        <v>450</v>
      </c>
      <c r="F740" s="2217" t="s">
        <v>3935</v>
      </c>
    </row>
    <row r="741" spans="1:6" ht="15" hidden="1">
      <c r="A741" s="2217" t="s">
        <v>4422</v>
      </c>
      <c r="B741" s="2217" t="s">
        <v>632</v>
      </c>
      <c r="C741" s="2224" t="s">
        <v>1792</v>
      </c>
      <c r="D741" s="2217" t="s">
        <v>4859</v>
      </c>
      <c r="E741" s="2221">
        <v>450</v>
      </c>
      <c r="F741" s="2217" t="s">
        <v>3935</v>
      </c>
    </row>
    <row r="742" spans="1:6" ht="15" hidden="1">
      <c r="A742" s="2217" t="s">
        <v>4422</v>
      </c>
      <c r="B742" s="2217" t="s">
        <v>632</v>
      </c>
      <c r="C742" s="2224" t="s">
        <v>1792</v>
      </c>
      <c r="D742" s="2217" t="s">
        <v>4861</v>
      </c>
      <c r="E742" s="2221">
        <v>300</v>
      </c>
      <c r="F742" s="2217" t="s">
        <v>3935</v>
      </c>
    </row>
    <row r="743" spans="1:6" ht="15" hidden="1">
      <c r="A743" s="2217" t="s">
        <v>4422</v>
      </c>
      <c r="B743" s="2217" t="s">
        <v>632</v>
      </c>
      <c r="C743" s="2224" t="s">
        <v>1792</v>
      </c>
      <c r="D743" s="2217" t="s">
        <v>4870</v>
      </c>
      <c r="E743" s="2221">
        <v>2895</v>
      </c>
      <c r="F743" s="2217" t="s">
        <v>3935</v>
      </c>
    </row>
    <row r="744" spans="1:6" ht="15" hidden="1">
      <c r="A744" s="2217" t="s">
        <v>4422</v>
      </c>
      <c r="B744" s="2217" t="s">
        <v>632</v>
      </c>
      <c r="C744" s="2224" t="s">
        <v>627</v>
      </c>
      <c r="D744" s="2217" t="s">
        <v>4814</v>
      </c>
      <c r="E744" s="2221">
        <v>450</v>
      </c>
      <c r="F744" s="2217" t="s">
        <v>3935</v>
      </c>
    </row>
    <row r="745" spans="1:6" ht="15" hidden="1">
      <c r="A745" s="2217" t="s">
        <v>4422</v>
      </c>
      <c r="B745" s="2217" t="s">
        <v>632</v>
      </c>
      <c r="C745" s="2224" t="s">
        <v>627</v>
      </c>
      <c r="D745" s="2217" t="s">
        <v>4816</v>
      </c>
      <c r="E745" s="2221">
        <v>450</v>
      </c>
      <c r="F745" s="2217" t="s">
        <v>3935</v>
      </c>
    </row>
    <row r="746" spans="1:6" ht="15" hidden="1">
      <c r="A746" s="2217" t="s">
        <v>4422</v>
      </c>
      <c r="B746" s="2217" t="s">
        <v>632</v>
      </c>
      <c r="C746" s="2224" t="s">
        <v>44</v>
      </c>
      <c r="D746" s="2217" t="s">
        <v>4815</v>
      </c>
      <c r="E746" s="2221">
        <v>450</v>
      </c>
      <c r="F746" s="2217" t="s">
        <v>3935</v>
      </c>
    </row>
    <row r="747" spans="1:6" ht="15" hidden="1">
      <c r="A747" s="2217" t="s">
        <v>4422</v>
      </c>
      <c r="B747" s="2217" t="s">
        <v>632</v>
      </c>
      <c r="C747" s="2224" t="s">
        <v>44</v>
      </c>
      <c r="D747" s="2217" t="s">
        <v>3945</v>
      </c>
      <c r="E747" s="2221">
        <v>294</v>
      </c>
      <c r="F747" s="2217" t="s">
        <v>3935</v>
      </c>
    </row>
    <row r="748" spans="1:6" ht="15" hidden="1">
      <c r="A748" s="2217" t="s">
        <v>4422</v>
      </c>
      <c r="B748" s="2217" t="s">
        <v>632</v>
      </c>
      <c r="C748" s="2224" t="s">
        <v>44</v>
      </c>
      <c r="D748" s="2217" t="s">
        <v>4825</v>
      </c>
      <c r="E748" s="2221">
        <v>450</v>
      </c>
      <c r="F748" s="2217" t="s">
        <v>3935</v>
      </c>
    </row>
    <row r="749" spans="1:6" ht="15" hidden="1">
      <c r="A749" s="2217" t="s">
        <v>4422</v>
      </c>
      <c r="B749" s="2217" t="s">
        <v>632</v>
      </c>
      <c r="C749" s="2224" t="s">
        <v>44</v>
      </c>
      <c r="D749" s="2217" t="s">
        <v>4826</v>
      </c>
      <c r="E749" s="2221">
        <v>450</v>
      </c>
      <c r="F749" s="2217" t="s">
        <v>3935</v>
      </c>
    </row>
    <row r="750" spans="1:6" ht="15" hidden="1">
      <c r="A750" s="2217" t="s">
        <v>4422</v>
      </c>
      <c r="B750" s="2217" t="s">
        <v>632</v>
      </c>
      <c r="C750" s="2224" t="s">
        <v>44</v>
      </c>
      <c r="D750" s="2217" t="s">
        <v>4827</v>
      </c>
      <c r="E750" s="2221">
        <v>450</v>
      </c>
      <c r="F750" s="2217" t="s">
        <v>3935</v>
      </c>
    </row>
    <row r="751" spans="1:6" ht="15" hidden="1">
      <c r="A751" s="2217" t="s">
        <v>4422</v>
      </c>
      <c r="B751" s="2217" t="s">
        <v>632</v>
      </c>
      <c r="C751" s="2224" t="s">
        <v>44</v>
      </c>
      <c r="D751" s="2217" t="s">
        <v>4828</v>
      </c>
      <c r="E751" s="2221">
        <v>380</v>
      </c>
      <c r="F751" s="2217" t="s">
        <v>3935</v>
      </c>
    </row>
    <row r="752" spans="1:6" ht="15" hidden="1">
      <c r="A752" s="2217" t="s">
        <v>4422</v>
      </c>
      <c r="B752" s="2217" t="s">
        <v>632</v>
      </c>
      <c r="C752" s="2224" t="s">
        <v>44</v>
      </c>
      <c r="D752" s="2217" t="s">
        <v>4866</v>
      </c>
      <c r="E752" s="2221">
        <v>395</v>
      </c>
      <c r="F752" s="2217" t="s">
        <v>3935</v>
      </c>
    </row>
    <row r="753" spans="1:6" ht="15" hidden="1">
      <c r="A753" s="2217" t="s">
        <v>4422</v>
      </c>
      <c r="B753" s="2217" t="s">
        <v>632</v>
      </c>
      <c r="C753" s="2224" t="s">
        <v>44</v>
      </c>
      <c r="D753" s="2217" t="s">
        <v>4867</v>
      </c>
      <c r="E753" s="2221">
        <v>395</v>
      </c>
      <c r="F753" s="2217" t="s">
        <v>3935</v>
      </c>
    </row>
    <row r="754" spans="1:6" ht="15" hidden="1">
      <c r="A754" s="2217" t="s">
        <v>4422</v>
      </c>
      <c r="B754" s="2217" t="s">
        <v>632</v>
      </c>
      <c r="C754" s="2224" t="s">
        <v>44</v>
      </c>
      <c r="D754" s="2217" t="s">
        <v>4868</v>
      </c>
      <c r="E754" s="2221">
        <v>395</v>
      </c>
      <c r="F754" s="2217" t="s">
        <v>3935</v>
      </c>
    </row>
    <row r="755" spans="1:6" ht="15" hidden="1">
      <c r="A755" s="2217" t="s">
        <v>4422</v>
      </c>
      <c r="B755" s="2217" t="s">
        <v>632</v>
      </c>
      <c r="C755" s="2224" t="s">
        <v>44</v>
      </c>
      <c r="D755" s="2217" t="s">
        <v>4869</v>
      </c>
      <c r="E755" s="2221">
        <v>395</v>
      </c>
      <c r="F755" s="2217" t="s">
        <v>3935</v>
      </c>
    </row>
    <row r="756" spans="1:6" ht="15" hidden="1">
      <c r="A756" s="2217" t="s">
        <v>4422</v>
      </c>
      <c r="B756" s="2217" t="s">
        <v>632</v>
      </c>
      <c r="C756" s="2224" t="s">
        <v>44</v>
      </c>
      <c r="D756" s="2217" t="s">
        <v>4841</v>
      </c>
      <c r="E756" s="2221">
        <v>600</v>
      </c>
      <c r="F756" s="2217" t="s">
        <v>3935</v>
      </c>
    </row>
    <row r="757" spans="1:6" ht="15" hidden="1">
      <c r="A757" s="2217" t="s">
        <v>4422</v>
      </c>
      <c r="B757" s="2217" t="s">
        <v>632</v>
      </c>
      <c r="C757" s="2224" t="s">
        <v>44</v>
      </c>
      <c r="D757" s="2217" t="s">
        <v>4842</v>
      </c>
      <c r="E757" s="2221">
        <v>600</v>
      </c>
      <c r="F757" s="2217" t="s">
        <v>3935</v>
      </c>
    </row>
    <row r="758" spans="1:6" ht="15" hidden="1">
      <c r="A758" s="2217" t="s">
        <v>4422</v>
      </c>
      <c r="B758" s="2217" t="s">
        <v>632</v>
      </c>
      <c r="C758" s="2224" t="s">
        <v>44</v>
      </c>
      <c r="D758" s="2217" t="s">
        <v>4843</v>
      </c>
      <c r="E758" s="2221">
        <v>600</v>
      </c>
      <c r="F758" s="2217" t="s">
        <v>3935</v>
      </c>
    </row>
    <row r="759" spans="1:6" ht="15" hidden="1">
      <c r="A759" s="2217" t="s">
        <v>4422</v>
      </c>
      <c r="B759" s="2217" t="s">
        <v>632</v>
      </c>
      <c r="C759" s="2224" t="s">
        <v>44</v>
      </c>
      <c r="D759" s="2217" t="s">
        <v>4844</v>
      </c>
      <c r="E759" s="2221">
        <v>600</v>
      </c>
      <c r="F759" s="2217" t="s">
        <v>3935</v>
      </c>
    </row>
    <row r="760" spans="1:6" ht="15" hidden="1">
      <c r="A760" s="2217" t="s">
        <v>4422</v>
      </c>
      <c r="B760" s="2217" t="s">
        <v>632</v>
      </c>
      <c r="C760" s="2224" t="s">
        <v>44</v>
      </c>
      <c r="D760" s="2217" t="s">
        <v>4862</v>
      </c>
      <c r="E760" s="2221">
        <v>750</v>
      </c>
      <c r="F760" s="2217" t="s">
        <v>3935</v>
      </c>
    </row>
    <row r="761" spans="1:6" ht="15" hidden="1">
      <c r="A761" s="2217" t="s">
        <v>4422</v>
      </c>
      <c r="B761" s="2217" t="s">
        <v>632</v>
      </c>
      <c r="C761" s="2224" t="s">
        <v>44</v>
      </c>
      <c r="D761" s="2217" t="s">
        <v>4863</v>
      </c>
      <c r="E761" s="2221">
        <v>750</v>
      </c>
      <c r="F761" s="2217" t="s">
        <v>3935</v>
      </c>
    </row>
    <row r="762" spans="1:6" ht="15" hidden="1">
      <c r="A762" s="2217" t="s">
        <v>4422</v>
      </c>
      <c r="B762" s="2217" t="s">
        <v>632</v>
      </c>
      <c r="C762" s="2224" t="s">
        <v>44</v>
      </c>
      <c r="D762" s="2217" t="s">
        <v>4864</v>
      </c>
      <c r="E762" s="2221">
        <v>750</v>
      </c>
      <c r="F762" s="2217" t="s">
        <v>3935</v>
      </c>
    </row>
    <row r="763" spans="1:6" ht="15" hidden="1">
      <c r="A763" s="2217" t="s">
        <v>4422</v>
      </c>
      <c r="B763" s="2217" t="s">
        <v>632</v>
      </c>
      <c r="C763" s="2224" t="s">
        <v>44</v>
      </c>
      <c r="D763" s="2217" t="s">
        <v>4865</v>
      </c>
      <c r="E763" s="2221">
        <v>750</v>
      </c>
      <c r="F763" s="2217" t="s">
        <v>3935</v>
      </c>
    </row>
    <row r="764" spans="1:6" ht="15" hidden="1">
      <c r="A764" s="2217" t="s">
        <v>4422</v>
      </c>
      <c r="B764" s="2217" t="s">
        <v>632</v>
      </c>
      <c r="C764" s="2224" t="s">
        <v>44</v>
      </c>
      <c r="D764" s="2217" t="s">
        <v>4484</v>
      </c>
      <c r="E764" s="2221">
        <v>50</v>
      </c>
      <c r="F764" s="2217" t="s">
        <v>3935</v>
      </c>
    </row>
    <row r="765" spans="1:6" ht="15" hidden="1">
      <c r="A765" s="2217" t="s">
        <v>4422</v>
      </c>
      <c r="B765" s="2217" t="s">
        <v>632</v>
      </c>
      <c r="C765" s="2224" t="s">
        <v>36</v>
      </c>
      <c r="D765" s="2217" t="s">
        <v>3944</v>
      </c>
      <c r="E765" s="2221">
        <v>1000</v>
      </c>
      <c r="F765" s="2217" t="s">
        <v>3935</v>
      </c>
    </row>
    <row r="766" spans="1:6" ht="15" hidden="1">
      <c r="A766" s="2217" t="s">
        <v>4422</v>
      </c>
      <c r="B766" s="2217" t="s">
        <v>632</v>
      </c>
      <c r="C766" s="2224" t="s">
        <v>36</v>
      </c>
      <c r="D766" s="2217" t="s">
        <v>4860</v>
      </c>
      <c r="E766" s="2221">
        <v>526</v>
      </c>
      <c r="F766" s="2217" t="s">
        <v>3935</v>
      </c>
    </row>
    <row r="767" spans="1:6" ht="15" hidden="1">
      <c r="A767" s="2217" t="s">
        <v>4422</v>
      </c>
      <c r="B767" s="2217" t="s">
        <v>632</v>
      </c>
      <c r="C767" s="2224" t="s">
        <v>501</v>
      </c>
      <c r="D767" s="2217" t="s">
        <v>4818</v>
      </c>
      <c r="E767" s="2221">
        <v>504</v>
      </c>
      <c r="F767" s="2217" t="s">
        <v>3935</v>
      </c>
    </row>
    <row r="768" spans="1:6" ht="15" hidden="1">
      <c r="A768" s="2217" t="s">
        <v>4422</v>
      </c>
      <c r="B768" s="2217" t="s">
        <v>632</v>
      </c>
      <c r="C768" s="2224" t="s">
        <v>501</v>
      </c>
      <c r="D768" s="2217" t="s">
        <v>4817</v>
      </c>
      <c r="E768" s="2221">
        <v>504</v>
      </c>
      <c r="F768" s="2217" t="s">
        <v>3935</v>
      </c>
    </row>
    <row r="769" spans="1:6" ht="15" hidden="1">
      <c r="A769" s="2217" t="s">
        <v>4422</v>
      </c>
      <c r="B769" s="2217" t="s">
        <v>632</v>
      </c>
      <c r="C769" s="2224" t="s">
        <v>501</v>
      </c>
      <c r="D769" s="2217" t="s">
        <v>4819</v>
      </c>
      <c r="E769" s="2221">
        <v>504</v>
      </c>
      <c r="F769" s="2217" t="s">
        <v>3935</v>
      </c>
    </row>
    <row r="770" spans="1:6" ht="15" hidden="1">
      <c r="A770" s="2217" t="s">
        <v>4422</v>
      </c>
      <c r="B770" s="2217" t="s">
        <v>632</v>
      </c>
      <c r="C770" s="2224" t="s">
        <v>501</v>
      </c>
      <c r="D770" s="2217" t="s">
        <v>4820</v>
      </c>
      <c r="E770" s="2221">
        <v>504</v>
      </c>
      <c r="F770" s="2217" t="s">
        <v>3935</v>
      </c>
    </row>
    <row r="771" spans="1:6" ht="15" hidden="1">
      <c r="A771" s="2217" t="s">
        <v>4422</v>
      </c>
      <c r="B771" s="2217" t="s">
        <v>632</v>
      </c>
      <c r="C771" s="2224" t="s">
        <v>501</v>
      </c>
      <c r="D771" s="2217" t="s">
        <v>4821</v>
      </c>
      <c r="E771" s="2221">
        <v>504</v>
      </c>
      <c r="F771" s="2217" t="s">
        <v>3935</v>
      </c>
    </row>
    <row r="772" spans="1:6" ht="15" hidden="1">
      <c r="A772" s="2217" t="s">
        <v>4422</v>
      </c>
      <c r="B772" s="2217" t="s">
        <v>632</v>
      </c>
      <c r="C772" s="2224" t="s">
        <v>501</v>
      </c>
      <c r="D772" s="2217" t="s">
        <v>4822</v>
      </c>
      <c r="E772" s="2221">
        <v>504</v>
      </c>
      <c r="F772" s="2217" t="s">
        <v>3935</v>
      </c>
    </row>
    <row r="773" spans="1:6" ht="15" hidden="1">
      <c r="A773" s="2217" t="s">
        <v>4422</v>
      </c>
      <c r="B773" s="2217" t="s">
        <v>632</v>
      </c>
      <c r="C773" s="2224" t="s">
        <v>501</v>
      </c>
      <c r="D773" s="2217" t="s">
        <v>4823</v>
      </c>
      <c r="E773" s="2221">
        <v>504</v>
      </c>
      <c r="F773" s="2217" t="s">
        <v>3935</v>
      </c>
    </row>
    <row r="774" spans="1:6" ht="15" hidden="1">
      <c r="A774" s="2217" t="s">
        <v>4422</v>
      </c>
      <c r="B774" s="2217" t="s">
        <v>632</v>
      </c>
      <c r="C774" s="2224" t="s">
        <v>501</v>
      </c>
      <c r="D774" s="2217" t="s">
        <v>4824</v>
      </c>
      <c r="E774" s="2221">
        <v>504</v>
      </c>
      <c r="F774" s="2217" t="s">
        <v>3935</v>
      </c>
    </row>
    <row r="775" spans="1:6" ht="15" hidden="1">
      <c r="A775" s="2217" t="s">
        <v>4349</v>
      </c>
      <c r="B775" s="2217" t="s">
        <v>548</v>
      </c>
      <c r="C775" s="2224" t="s">
        <v>501</v>
      </c>
      <c r="D775" s="2217" t="s">
        <v>548</v>
      </c>
      <c r="E775" s="2221">
        <v>5800</v>
      </c>
      <c r="F775" s="2217" t="s">
        <v>4160</v>
      </c>
    </row>
    <row r="776" spans="1:6" ht="15" hidden="1">
      <c r="A776" s="2217" t="s">
        <v>4349</v>
      </c>
      <c r="B776" s="2217" t="s">
        <v>1372</v>
      </c>
      <c r="C776" s="2224" t="s">
        <v>501</v>
      </c>
      <c r="D776" s="2217" t="s">
        <v>4693</v>
      </c>
      <c r="E776" s="2221">
        <v>200</v>
      </c>
      <c r="F776" s="2217" t="s">
        <v>4139</v>
      </c>
    </row>
    <row r="777" spans="1:6" ht="15">
      <c r="A777" s="2217" t="s">
        <v>631</v>
      </c>
      <c r="B777" s="2217" t="s">
        <v>1372</v>
      </c>
      <c r="C777" s="2224" t="s">
        <v>44</v>
      </c>
      <c r="D777" s="2217" t="s">
        <v>1372</v>
      </c>
      <c r="E777" s="2221">
        <v>200</v>
      </c>
      <c r="F777" s="2217" t="s">
        <v>4139</v>
      </c>
    </row>
    <row r="778" spans="1:6" ht="15" hidden="1">
      <c r="A778" s="2217" t="s">
        <v>5172</v>
      </c>
      <c r="B778" s="2217" t="s">
        <v>4388</v>
      </c>
      <c r="C778" s="2224" t="s">
        <v>501</v>
      </c>
      <c r="D778" s="2217" t="s">
        <v>4724</v>
      </c>
      <c r="E778" s="2221">
        <v>20000</v>
      </c>
      <c r="F778" s="2217" t="s">
        <v>4093</v>
      </c>
    </row>
    <row r="779" spans="1:6" ht="15" hidden="1">
      <c r="A779" s="2217" t="s">
        <v>5172</v>
      </c>
      <c r="B779" s="2217" t="s">
        <v>4388</v>
      </c>
      <c r="C779" s="2224" t="s">
        <v>501</v>
      </c>
      <c r="D779" s="2217" t="s">
        <v>4723</v>
      </c>
      <c r="E779" s="2221">
        <v>4000</v>
      </c>
      <c r="F779" s="2217" t="s">
        <v>4093</v>
      </c>
    </row>
    <row r="780" spans="1:6" ht="15">
      <c r="A780" s="2217" t="s">
        <v>631</v>
      </c>
      <c r="B780" s="2217" t="s">
        <v>1374</v>
      </c>
      <c r="C780" s="2224" t="s">
        <v>627</v>
      </c>
      <c r="D780" s="2217" t="s">
        <v>1374</v>
      </c>
      <c r="E780" s="2221">
        <v>72</v>
      </c>
      <c r="F780" s="2217" t="s">
        <v>4286</v>
      </c>
    </row>
    <row r="781" spans="1:6" ht="15" hidden="1">
      <c r="A781" s="2217" t="s">
        <v>4077</v>
      </c>
      <c r="B781" s="2217" t="s">
        <v>1605</v>
      </c>
      <c r="C781" s="2224" t="s">
        <v>44</v>
      </c>
      <c r="D781" s="2217" t="s">
        <v>4654</v>
      </c>
      <c r="E781" s="2221">
        <v>120</v>
      </c>
      <c r="F781" s="2217" t="s">
        <v>4201</v>
      </c>
    </row>
    <row r="782" spans="1:6" ht="15" hidden="1">
      <c r="A782" s="2217" t="s">
        <v>4348</v>
      </c>
      <c r="B782" s="2217" t="s">
        <v>4126</v>
      </c>
      <c r="C782" s="2224" t="s">
        <v>44</v>
      </c>
      <c r="D782" s="2217" t="s">
        <v>4126</v>
      </c>
      <c r="E782" s="2221">
        <v>600</v>
      </c>
      <c r="F782" s="2217" t="s">
        <v>4239</v>
      </c>
    </row>
    <row r="783" spans="1:6" ht="15" hidden="1">
      <c r="A783" s="2217" t="s">
        <v>5171</v>
      </c>
      <c r="B783" s="2217" t="s">
        <v>4126</v>
      </c>
      <c r="C783" s="2224" t="s">
        <v>44</v>
      </c>
      <c r="D783" s="2217" t="s">
        <v>4126</v>
      </c>
      <c r="E783" s="2221">
        <v>600</v>
      </c>
      <c r="F783" s="2217" t="s">
        <v>4127</v>
      </c>
    </row>
    <row r="784" spans="1:6" ht="15" hidden="1">
      <c r="A784" s="2217" t="s">
        <v>4348</v>
      </c>
      <c r="B784" s="2217" t="s">
        <v>1482</v>
      </c>
      <c r="C784" s="2224" t="s">
        <v>44</v>
      </c>
      <c r="D784" s="2217" t="s">
        <v>1482</v>
      </c>
      <c r="E784" s="2221">
        <v>500</v>
      </c>
      <c r="F784" s="2217" t="s">
        <v>4238</v>
      </c>
    </row>
    <row r="785" spans="1:6" ht="15">
      <c r="A785" s="2217" t="s">
        <v>631</v>
      </c>
      <c r="B785" s="2217" t="s">
        <v>1376</v>
      </c>
      <c r="C785" s="2224" t="s">
        <v>1292</v>
      </c>
      <c r="D785" s="2217" t="s">
        <v>4531</v>
      </c>
      <c r="E785" s="2221">
        <v>100</v>
      </c>
      <c r="F785" s="2217" t="s">
        <v>4285</v>
      </c>
    </row>
    <row r="786" spans="1:6" ht="15">
      <c r="A786" s="2217" t="s">
        <v>631</v>
      </c>
      <c r="B786" s="2217" t="s">
        <v>1376</v>
      </c>
      <c r="C786" s="2224" t="s">
        <v>1292</v>
      </c>
      <c r="D786" s="2217" t="s">
        <v>4532</v>
      </c>
      <c r="E786" s="2221">
        <v>150</v>
      </c>
      <c r="F786" s="2217" t="s">
        <v>4285</v>
      </c>
    </row>
    <row r="787" spans="1:6" ht="15">
      <c r="A787" s="2217" t="s">
        <v>631</v>
      </c>
      <c r="B787" s="2217" t="s">
        <v>1376</v>
      </c>
      <c r="C787" s="2224" t="s">
        <v>1292</v>
      </c>
      <c r="D787" s="2217" t="s">
        <v>4533</v>
      </c>
      <c r="E787" s="2221">
        <v>220</v>
      </c>
      <c r="F787" s="2217" t="s">
        <v>4285</v>
      </c>
    </row>
    <row r="788" spans="1:6" ht="15">
      <c r="A788" s="2217" t="s">
        <v>631</v>
      </c>
      <c r="B788" s="2217" t="s">
        <v>4273</v>
      </c>
      <c r="C788" s="2224" t="s">
        <v>44</v>
      </c>
      <c r="D788" s="2217" t="s">
        <v>4542</v>
      </c>
      <c r="E788" s="2221">
        <v>265</v>
      </c>
      <c r="F788" s="2217" t="s">
        <v>4274</v>
      </c>
    </row>
    <row r="789" spans="1:6" ht="15" hidden="1">
      <c r="A789" s="2217" t="s">
        <v>5172</v>
      </c>
      <c r="B789" s="2217" t="s">
        <v>2786</v>
      </c>
      <c r="C789" s="2224" t="s">
        <v>44</v>
      </c>
      <c r="D789" s="2217" t="s">
        <v>2786</v>
      </c>
      <c r="E789" s="2221">
        <v>1500</v>
      </c>
      <c r="F789" s="2217" t="s">
        <v>4089</v>
      </c>
    </row>
    <row r="790" spans="1:6" ht="15" hidden="1">
      <c r="A790" s="2217" t="s">
        <v>5171</v>
      </c>
      <c r="B790" s="2217" t="s">
        <v>4076</v>
      </c>
      <c r="C790" s="2224" t="s">
        <v>44</v>
      </c>
      <c r="D790" s="2217" t="s">
        <v>4734</v>
      </c>
      <c r="E790" s="2221">
        <v>530</v>
      </c>
      <c r="F790" s="2217" t="s">
        <v>4008</v>
      </c>
    </row>
    <row r="791" spans="1:6" ht="15" hidden="1">
      <c r="A791" s="2217" t="s">
        <v>5171</v>
      </c>
      <c r="B791" s="2217" t="s">
        <v>4076</v>
      </c>
      <c r="C791" s="2224" t="s">
        <v>44</v>
      </c>
      <c r="D791" s="2217" t="s">
        <v>4735</v>
      </c>
      <c r="E791" s="2221">
        <v>530</v>
      </c>
      <c r="F791" s="2217" t="s">
        <v>4008</v>
      </c>
    </row>
    <row r="792" spans="1:6" ht="15">
      <c r="A792" s="2217" t="s">
        <v>631</v>
      </c>
      <c r="B792" s="2217" t="s">
        <v>4265</v>
      </c>
      <c r="C792" s="2225" t="s">
        <v>627</v>
      </c>
      <c r="D792" s="2217" t="s">
        <v>4554</v>
      </c>
      <c r="E792" s="2221">
        <v>265</v>
      </c>
      <c r="F792" s="2217" t="s">
        <v>4266</v>
      </c>
    </row>
    <row r="793" spans="1:6" ht="15">
      <c r="A793" s="2217" t="s">
        <v>631</v>
      </c>
      <c r="B793" s="2217" t="s">
        <v>4265</v>
      </c>
      <c r="C793" s="2225" t="s">
        <v>627</v>
      </c>
      <c r="D793" s="2217" t="s">
        <v>4555</v>
      </c>
      <c r="E793" s="2221">
        <v>335</v>
      </c>
      <c r="F793" s="2217" t="s">
        <v>4266</v>
      </c>
    </row>
    <row r="794" spans="1:6" ht="15">
      <c r="A794" s="2217" t="s">
        <v>631</v>
      </c>
      <c r="B794" s="2217" t="s">
        <v>4265</v>
      </c>
      <c r="C794" s="2225" t="s">
        <v>627</v>
      </c>
      <c r="D794" s="2217" t="s">
        <v>4556</v>
      </c>
      <c r="E794" s="2221">
        <v>355</v>
      </c>
      <c r="F794" s="2217" t="s">
        <v>4266</v>
      </c>
    </row>
    <row r="795" spans="1:6" ht="15">
      <c r="A795" s="2217" t="s">
        <v>631</v>
      </c>
      <c r="B795" s="2217" t="s">
        <v>4265</v>
      </c>
      <c r="C795" s="2225" t="s">
        <v>627</v>
      </c>
      <c r="D795" s="2217" t="s">
        <v>4557</v>
      </c>
      <c r="E795" s="2221">
        <v>385</v>
      </c>
      <c r="F795" s="2217" t="s">
        <v>4266</v>
      </c>
    </row>
    <row r="796" spans="1:6" ht="15">
      <c r="A796" s="2217" t="s">
        <v>631</v>
      </c>
      <c r="B796" s="2217" t="s">
        <v>4265</v>
      </c>
      <c r="C796" s="2225" t="s">
        <v>627</v>
      </c>
      <c r="D796" s="2217" t="s">
        <v>4553</v>
      </c>
      <c r="E796" s="2221">
        <v>210</v>
      </c>
      <c r="F796" s="2217" t="s">
        <v>4266</v>
      </c>
    </row>
    <row r="797" spans="1:6" ht="15">
      <c r="A797" s="2217" t="s">
        <v>631</v>
      </c>
      <c r="B797" s="2217" t="s">
        <v>4265</v>
      </c>
      <c r="C797" s="2225" t="s">
        <v>627</v>
      </c>
      <c r="D797" s="2217" t="s">
        <v>4551</v>
      </c>
      <c r="E797" s="2221">
        <v>295</v>
      </c>
      <c r="F797" s="2217" t="s">
        <v>4266</v>
      </c>
    </row>
    <row r="798" spans="1:6" ht="15">
      <c r="A798" s="2217" t="s">
        <v>631</v>
      </c>
      <c r="B798" s="2217" t="s">
        <v>4265</v>
      </c>
      <c r="C798" s="2225" t="s">
        <v>627</v>
      </c>
      <c r="D798" s="2217" t="s">
        <v>4552</v>
      </c>
      <c r="E798" s="2221">
        <v>355</v>
      </c>
      <c r="F798" s="2217" t="s">
        <v>4266</v>
      </c>
    </row>
    <row r="799" spans="1:6" ht="15" hidden="1">
      <c r="A799" s="2217" t="s">
        <v>5171</v>
      </c>
      <c r="B799" s="2217" t="s">
        <v>4406</v>
      </c>
      <c r="C799" s="2224" t="s">
        <v>880</v>
      </c>
      <c r="D799" s="2217" t="s">
        <v>4778</v>
      </c>
      <c r="E799" s="2221">
        <v>354</v>
      </c>
      <c r="F799" s="2217" t="s">
        <v>4014</v>
      </c>
    </row>
    <row r="800" spans="1:6" ht="15" hidden="1">
      <c r="A800" s="2217" t="s">
        <v>5171</v>
      </c>
      <c r="B800" s="2217" t="s">
        <v>4406</v>
      </c>
      <c r="C800" s="2224" t="s">
        <v>880</v>
      </c>
      <c r="D800" s="2217" t="s">
        <v>4779</v>
      </c>
      <c r="E800" s="2221">
        <v>494</v>
      </c>
      <c r="F800" s="2217" t="s">
        <v>4014</v>
      </c>
    </row>
    <row r="801" spans="1:6" ht="15" hidden="1">
      <c r="A801" s="2217" t="s">
        <v>5171</v>
      </c>
      <c r="B801" s="2217" t="s">
        <v>4406</v>
      </c>
      <c r="C801" s="2224" t="s">
        <v>880</v>
      </c>
      <c r="D801" s="2217" t="s">
        <v>4780</v>
      </c>
      <c r="E801" s="2221">
        <v>654</v>
      </c>
      <c r="F801" s="2217" t="s">
        <v>4014</v>
      </c>
    </row>
    <row r="802" spans="1:6" ht="15" hidden="1">
      <c r="A802" s="2217" t="s">
        <v>5171</v>
      </c>
      <c r="B802" s="2217" t="s">
        <v>4385</v>
      </c>
      <c r="C802" s="2224" t="s">
        <v>627</v>
      </c>
      <c r="D802" s="2217" t="s">
        <v>4714</v>
      </c>
      <c r="E802" s="2221">
        <v>345</v>
      </c>
      <c r="F802" s="2217" t="s">
        <v>4101</v>
      </c>
    </row>
    <row r="803" spans="1:6" ht="15">
      <c r="A803" s="2217" t="s">
        <v>631</v>
      </c>
      <c r="B803" s="2217" t="s">
        <v>4261</v>
      </c>
      <c r="C803" s="2224" t="s">
        <v>44</v>
      </c>
      <c r="D803" s="2217" t="s">
        <v>4481</v>
      </c>
      <c r="E803" s="2221">
        <v>250</v>
      </c>
      <c r="F803" s="2217" t="s">
        <v>4262</v>
      </c>
    </row>
    <row r="804" spans="1:6" ht="15">
      <c r="A804" s="2217" t="s">
        <v>631</v>
      </c>
      <c r="B804" s="2217" t="s">
        <v>4261</v>
      </c>
      <c r="C804" s="2224" t="s">
        <v>44</v>
      </c>
      <c r="D804" s="2217" t="s">
        <v>4477</v>
      </c>
      <c r="E804" s="2221">
        <v>600</v>
      </c>
      <c r="F804" s="2217" t="s">
        <v>4262</v>
      </c>
    </row>
    <row r="805" spans="1:6" ht="15">
      <c r="A805" s="2217" t="s">
        <v>631</v>
      </c>
      <c r="B805" s="2217" t="s">
        <v>4261</v>
      </c>
      <c r="C805" s="2224" t="s">
        <v>44</v>
      </c>
      <c r="D805" s="2217" t="s">
        <v>4562</v>
      </c>
      <c r="E805" s="2221">
        <v>480</v>
      </c>
      <c r="F805" s="2217" t="s">
        <v>4262</v>
      </c>
    </row>
    <row r="806" spans="1:6" ht="15">
      <c r="A806" s="2217" t="s">
        <v>631</v>
      </c>
      <c r="B806" s="2217" t="s">
        <v>4261</v>
      </c>
      <c r="C806" s="2224" t="s">
        <v>44</v>
      </c>
      <c r="D806" s="2217" t="s">
        <v>4561</v>
      </c>
      <c r="E806" s="2221">
        <v>453</v>
      </c>
      <c r="F806" s="2217" t="s">
        <v>4262</v>
      </c>
    </row>
    <row r="807" spans="1:6" ht="15" hidden="1">
      <c r="A807" s="2217" t="s">
        <v>5171</v>
      </c>
      <c r="B807" s="2217" t="s">
        <v>4396</v>
      </c>
      <c r="C807" s="2224" t="s">
        <v>1792</v>
      </c>
      <c r="D807" s="2217" t="s">
        <v>4749</v>
      </c>
      <c r="E807" s="2221">
        <v>180</v>
      </c>
      <c r="F807" s="2217" t="s">
        <v>4064</v>
      </c>
    </row>
    <row r="808" spans="1:6" ht="15" hidden="1">
      <c r="A808" s="2217" t="s">
        <v>5171</v>
      </c>
      <c r="B808" s="2217" t="s">
        <v>4396</v>
      </c>
      <c r="C808" s="2224" t="s">
        <v>1792</v>
      </c>
      <c r="D808" s="2217" t="s">
        <v>4748</v>
      </c>
      <c r="E808" s="2221">
        <v>130</v>
      </c>
      <c r="F808" s="2217" t="s">
        <v>4064</v>
      </c>
    </row>
    <row r="809" spans="1:6" ht="15">
      <c r="A809" s="2217" t="s">
        <v>631</v>
      </c>
      <c r="B809" s="2217" t="s">
        <v>1382</v>
      </c>
      <c r="C809" s="2224" t="s">
        <v>44</v>
      </c>
      <c r="D809" s="2217" t="s">
        <v>4433</v>
      </c>
      <c r="E809" s="2221">
        <v>25</v>
      </c>
      <c r="F809" s="2217" t="s">
        <v>4340</v>
      </c>
    </row>
    <row r="810" spans="1:6" ht="15">
      <c r="A810" s="2217" t="s">
        <v>631</v>
      </c>
      <c r="B810" s="2217" t="s">
        <v>1382</v>
      </c>
      <c r="C810" s="2224" t="s">
        <v>44</v>
      </c>
      <c r="D810" s="2217" t="s">
        <v>4434</v>
      </c>
      <c r="E810" s="2221">
        <v>15</v>
      </c>
      <c r="F810" s="2217" t="s">
        <v>4340</v>
      </c>
    </row>
    <row r="811" spans="1:6" ht="15" hidden="1">
      <c r="A811" s="2217" t="s">
        <v>4077</v>
      </c>
      <c r="B811" s="2217" t="s">
        <v>4195</v>
      </c>
      <c r="C811" s="2224" t="s">
        <v>44</v>
      </c>
      <c r="D811" s="2217" t="s">
        <v>4195</v>
      </c>
      <c r="E811" s="2221">
        <v>345</v>
      </c>
      <c r="F811" s="2217" t="s">
        <v>4196</v>
      </c>
    </row>
    <row r="812" spans="1:6" ht="15" hidden="1">
      <c r="A812" s="2217" t="s">
        <v>4349</v>
      </c>
      <c r="B812" s="2217" t="s">
        <v>4378</v>
      </c>
      <c r="C812" s="2224" t="s">
        <v>501</v>
      </c>
      <c r="D812" s="2217" t="s">
        <v>4677</v>
      </c>
      <c r="E812" s="2221">
        <v>10000</v>
      </c>
      <c r="F812" s="2217" t="s">
        <v>4167</v>
      </c>
    </row>
    <row r="813" spans="1:6" ht="15" hidden="1">
      <c r="A813" s="2217" t="s">
        <v>4349</v>
      </c>
      <c r="B813" s="2217" t="s">
        <v>4378</v>
      </c>
      <c r="C813" s="2224" t="s">
        <v>501</v>
      </c>
      <c r="D813" s="2217" t="s">
        <v>4676</v>
      </c>
      <c r="E813" s="2221">
        <v>8500</v>
      </c>
      <c r="F813" s="2217" t="s">
        <v>4167</v>
      </c>
    </row>
    <row r="814" spans="1:6" ht="15" hidden="1">
      <c r="A814" s="2217" t="s">
        <v>5171</v>
      </c>
      <c r="B814" s="2217" t="s">
        <v>4402</v>
      </c>
      <c r="C814" s="2224" t="s">
        <v>910</v>
      </c>
      <c r="D814" s="2217" t="s">
        <v>4764</v>
      </c>
      <c r="E814" s="2221">
        <v>65</v>
      </c>
      <c r="F814" s="2217" t="s">
        <v>4030</v>
      </c>
    </row>
    <row r="815" spans="1:6" ht="15" hidden="1">
      <c r="A815" s="2217" t="s">
        <v>4349</v>
      </c>
      <c r="B815" s="2217" t="s">
        <v>4162</v>
      </c>
      <c r="C815" s="2224" t="s">
        <v>501</v>
      </c>
      <c r="D815" s="2217" t="s">
        <v>4161</v>
      </c>
      <c r="E815" s="2221">
        <v>45000</v>
      </c>
      <c r="F815" s="2217" t="s">
        <v>4163</v>
      </c>
    </row>
    <row r="816" spans="1:6" ht="15">
      <c r="A816" s="2217" t="s">
        <v>631</v>
      </c>
      <c r="B816" s="2217" t="s">
        <v>4365</v>
      </c>
      <c r="C816" s="2224" t="s">
        <v>44</v>
      </c>
      <c r="D816" s="2217" t="s">
        <v>4534</v>
      </c>
      <c r="E816" s="2221">
        <v>70</v>
      </c>
      <c r="F816" s="2217" t="s">
        <v>4255</v>
      </c>
    </row>
    <row r="817" spans="1:6" ht="15" hidden="1">
      <c r="A817" s="2217" t="s">
        <v>5171</v>
      </c>
      <c r="B817" s="2217" t="s">
        <v>4045</v>
      </c>
      <c r="C817" s="2224" t="s">
        <v>627</v>
      </c>
      <c r="D817" s="2217" t="s">
        <v>4045</v>
      </c>
      <c r="E817" s="2221">
        <v>2860</v>
      </c>
      <c r="F817" s="2217" t="s">
        <v>4046</v>
      </c>
    </row>
    <row r="818" spans="1:6" ht="15" hidden="1">
      <c r="A818" s="2217" t="s">
        <v>4077</v>
      </c>
      <c r="B818" s="2217" t="s">
        <v>4193</v>
      </c>
      <c r="C818" s="2224" t="s">
        <v>44</v>
      </c>
      <c r="D818" s="2217" t="s">
        <v>4657</v>
      </c>
      <c r="E818" s="2221">
        <v>10</v>
      </c>
      <c r="F818" s="2217" t="s">
        <v>4194</v>
      </c>
    </row>
    <row r="819" spans="1:6" ht="15" hidden="1">
      <c r="A819" s="2217" t="s">
        <v>4349</v>
      </c>
      <c r="B819" s="2217" t="s">
        <v>1216</v>
      </c>
      <c r="C819" s="2224" t="s">
        <v>501</v>
      </c>
      <c r="D819" s="2217" t="s">
        <v>4700</v>
      </c>
      <c r="E819" s="2221">
        <v>650</v>
      </c>
      <c r="F819" s="2217" t="s">
        <v>4134</v>
      </c>
    </row>
    <row r="820" spans="1:6" ht="15" hidden="1">
      <c r="A820" s="2217" t="s">
        <v>4349</v>
      </c>
      <c r="B820" s="2217" t="s">
        <v>1216</v>
      </c>
      <c r="C820" s="2224" t="s">
        <v>501</v>
      </c>
      <c r="D820" s="2217" t="s">
        <v>4701</v>
      </c>
      <c r="E820" s="2221">
        <v>350</v>
      </c>
      <c r="F820" s="2217" t="s">
        <v>4134</v>
      </c>
    </row>
    <row r="821" spans="1:6" ht="15">
      <c r="A821" s="2217" t="s">
        <v>631</v>
      </c>
      <c r="B821" s="2217" t="s">
        <v>1216</v>
      </c>
      <c r="C821" s="2224" t="s">
        <v>501</v>
      </c>
      <c r="D821" s="2217" t="s">
        <v>4486</v>
      </c>
      <c r="E821" s="2221">
        <v>650</v>
      </c>
      <c r="F821" s="2217" t="s">
        <v>4313</v>
      </c>
    </row>
    <row r="822" spans="1:6" ht="15" hidden="1">
      <c r="A822" s="2217" t="s">
        <v>4349</v>
      </c>
      <c r="B822" s="2217" t="s">
        <v>1218</v>
      </c>
      <c r="C822" s="2224" t="s">
        <v>501</v>
      </c>
      <c r="D822" s="2217" t="s">
        <v>4681</v>
      </c>
      <c r="E822" s="2221">
        <v>6000</v>
      </c>
      <c r="F822" s="2217" t="s">
        <v>4154</v>
      </c>
    </row>
    <row r="823" spans="1:6" ht="15" hidden="1">
      <c r="A823" s="2217" t="s">
        <v>4349</v>
      </c>
      <c r="B823" s="2217" t="s">
        <v>1218</v>
      </c>
      <c r="C823" s="2224" t="s">
        <v>501</v>
      </c>
      <c r="D823" s="2217" t="s">
        <v>1218</v>
      </c>
      <c r="E823" s="2221">
        <v>12500</v>
      </c>
      <c r="F823" s="2217" t="s">
        <v>4154</v>
      </c>
    </row>
    <row r="824" spans="1:6" ht="15" hidden="1">
      <c r="A824" s="2217" t="s">
        <v>4349</v>
      </c>
      <c r="B824" s="2217" t="s">
        <v>1218</v>
      </c>
      <c r="C824" s="2224" t="s">
        <v>501</v>
      </c>
      <c r="D824" s="2217" t="s">
        <v>3802</v>
      </c>
      <c r="E824" s="2221">
        <v>6500</v>
      </c>
      <c r="F824" s="2217" t="s">
        <v>4145</v>
      </c>
    </row>
    <row r="825" spans="1:6" ht="15" hidden="1">
      <c r="A825" s="2217" t="s">
        <v>4349</v>
      </c>
      <c r="B825" s="2217" t="s">
        <v>1218</v>
      </c>
      <c r="C825" s="2224" t="s">
        <v>501</v>
      </c>
      <c r="D825" s="2217" t="s">
        <v>4144</v>
      </c>
      <c r="E825" s="2221">
        <v>6500</v>
      </c>
      <c r="F825" s="2217" t="s">
        <v>4145</v>
      </c>
    </row>
    <row r="826" spans="1:6" ht="15" hidden="1">
      <c r="A826" s="2217" t="s">
        <v>5172</v>
      </c>
      <c r="B826" s="2217" t="s">
        <v>4412</v>
      </c>
      <c r="C826" s="2224" t="s">
        <v>44</v>
      </c>
      <c r="D826" s="2217" t="s">
        <v>4412</v>
      </c>
      <c r="E826" s="2221">
        <v>3000</v>
      </c>
      <c r="F826" s="2217" t="s">
        <v>4006</v>
      </c>
    </row>
    <row r="827" spans="1:6" ht="15">
      <c r="A827" s="2217" t="s">
        <v>631</v>
      </c>
      <c r="B827" s="2217" t="s">
        <v>1387</v>
      </c>
      <c r="C827" s="2224" t="s">
        <v>44</v>
      </c>
      <c r="D827" s="2217" t="s">
        <v>4487</v>
      </c>
      <c r="E827" s="2221">
        <v>95</v>
      </c>
      <c r="F827" s="2217" t="s">
        <v>4312</v>
      </c>
    </row>
    <row r="828" spans="1:6" ht="15">
      <c r="A828" s="2217" t="s">
        <v>631</v>
      </c>
      <c r="B828" s="2217" t="s">
        <v>4281</v>
      </c>
      <c r="C828" s="2224" t="s">
        <v>1890</v>
      </c>
      <c r="D828" s="2217" t="s">
        <v>4535</v>
      </c>
      <c r="E828" s="2221">
        <v>100</v>
      </c>
      <c r="F828" s="2217" t="s">
        <v>4282</v>
      </c>
    </row>
    <row r="829" spans="1:6" ht="15">
      <c r="A829" s="2217" t="s">
        <v>631</v>
      </c>
      <c r="B829" s="2217" t="s">
        <v>4281</v>
      </c>
      <c r="C829" s="2224" t="s">
        <v>1890</v>
      </c>
      <c r="D829" s="2217" t="s">
        <v>4536</v>
      </c>
      <c r="E829" s="2221">
        <v>125</v>
      </c>
      <c r="F829" s="2217" t="s">
        <v>4282</v>
      </c>
    </row>
    <row r="830" spans="1:6" ht="15" hidden="1">
      <c r="A830" s="2220" t="s">
        <v>675</v>
      </c>
      <c r="B830" t="s">
        <v>5157</v>
      </c>
      <c r="C830" s="2256" t="s">
        <v>501</v>
      </c>
      <c r="D830" t="s">
        <v>5157</v>
      </c>
      <c r="E830" s="2256">
        <v>500000</v>
      </c>
      <c r="F830" s="2220" t="s">
        <v>5169</v>
      </c>
    </row>
    <row r="831" spans="1:6" ht="15" hidden="1">
      <c r="A831" s="2217" t="s">
        <v>4349</v>
      </c>
      <c r="B831" s="2217" t="s">
        <v>4157</v>
      </c>
      <c r="C831" s="2224" t="s">
        <v>36</v>
      </c>
      <c r="D831" s="2217" t="s">
        <v>4680</v>
      </c>
      <c r="E831" s="2221">
        <v>30000</v>
      </c>
      <c r="F831" s="2217" t="s">
        <v>4158</v>
      </c>
    </row>
    <row r="832" spans="1:6" ht="15" hidden="1">
      <c r="A832" s="2217" t="s">
        <v>4077</v>
      </c>
      <c r="B832" s="2217" t="s">
        <v>1617</v>
      </c>
      <c r="C832" s="2224" t="s">
        <v>44</v>
      </c>
      <c r="D832" s="2217" t="s">
        <v>4598</v>
      </c>
      <c r="E832" s="2221">
        <v>55</v>
      </c>
      <c r="F832" s="2217" t="s">
        <v>4230</v>
      </c>
    </row>
    <row r="833" spans="1:6" ht="15" hidden="1">
      <c r="A833" s="2217" t="s">
        <v>4077</v>
      </c>
      <c r="B833" s="2217" t="s">
        <v>1617</v>
      </c>
      <c r="C833" s="2224" t="s">
        <v>44</v>
      </c>
      <c r="D833" s="2217" t="s">
        <v>4597</v>
      </c>
      <c r="E833" s="2221">
        <v>35</v>
      </c>
      <c r="F833" s="2217" t="s">
        <v>4230</v>
      </c>
    </row>
    <row r="834" spans="1:6" ht="15" hidden="1">
      <c r="A834" s="2217" t="s">
        <v>5172</v>
      </c>
      <c r="B834" s="2217" t="s">
        <v>4399</v>
      </c>
      <c r="C834" s="2224" t="s">
        <v>501</v>
      </c>
      <c r="D834" s="2217" t="s">
        <v>4754</v>
      </c>
      <c r="E834" s="2221">
        <v>6950</v>
      </c>
      <c r="F834" s="2217" t="s">
        <v>4056</v>
      </c>
    </row>
    <row r="835" spans="1:6" ht="15" hidden="1">
      <c r="A835" s="2217" t="s">
        <v>5171</v>
      </c>
      <c r="B835" s="2217" t="s">
        <v>4399</v>
      </c>
      <c r="C835" s="2224" t="s">
        <v>501</v>
      </c>
      <c r="D835" s="2217" t="s">
        <v>4755</v>
      </c>
      <c r="E835" s="2221">
        <v>3475</v>
      </c>
      <c r="F835" s="2217" t="s">
        <v>4056</v>
      </c>
    </row>
    <row r="836" spans="1:6" ht="15" hidden="1">
      <c r="A836" s="2217" t="s">
        <v>5172</v>
      </c>
      <c r="B836" s="2217" t="s">
        <v>4022</v>
      </c>
      <c r="C836" s="2224" t="s">
        <v>44</v>
      </c>
      <c r="D836" s="2217" t="s">
        <v>4022</v>
      </c>
      <c r="E836" s="2221">
        <v>2595</v>
      </c>
      <c r="F836" s="2217" t="s">
        <v>4023</v>
      </c>
    </row>
    <row r="837" spans="1:6" ht="15">
      <c r="A837" s="2217" t="s">
        <v>631</v>
      </c>
      <c r="B837" s="2217" t="s">
        <v>1392</v>
      </c>
      <c r="C837" s="2224" t="s">
        <v>44</v>
      </c>
      <c r="D837" s="2217" t="s">
        <v>1392</v>
      </c>
      <c r="E837" s="2221">
        <v>48</v>
      </c>
      <c r="F837" s="2217" t="s">
        <v>4280</v>
      </c>
    </row>
    <row r="838" spans="1:6" ht="15">
      <c r="A838" s="2217" t="s">
        <v>631</v>
      </c>
      <c r="B838" s="2217" t="s">
        <v>1395</v>
      </c>
      <c r="C838" s="2224" t="s">
        <v>44</v>
      </c>
      <c r="D838" s="2217" t="s">
        <v>4507</v>
      </c>
      <c r="E838" s="2221">
        <v>50</v>
      </c>
      <c r="F838" s="2217" t="s">
        <v>4295</v>
      </c>
    </row>
    <row r="839" spans="1:6" ht="15">
      <c r="A839" s="2217" t="s">
        <v>631</v>
      </c>
      <c r="B839" s="2217" t="s">
        <v>4353</v>
      </c>
      <c r="C839" s="2224" t="s">
        <v>44</v>
      </c>
      <c r="D839" s="2217" t="s">
        <v>4483</v>
      </c>
      <c r="E839" s="2221">
        <v>480</v>
      </c>
      <c r="F839" s="2217" t="s">
        <v>4315</v>
      </c>
    </row>
    <row r="840" spans="1:6" ht="15">
      <c r="A840" s="2217" t="s">
        <v>631</v>
      </c>
      <c r="B840" s="2217" t="s">
        <v>4353</v>
      </c>
      <c r="C840" s="2224" t="s">
        <v>44</v>
      </c>
      <c r="D840" s="2217" t="s">
        <v>4481</v>
      </c>
      <c r="E840" s="2221">
        <v>250</v>
      </c>
      <c r="F840" s="2217" t="s">
        <v>4315</v>
      </c>
    </row>
    <row r="841" spans="1:6" ht="15">
      <c r="A841" s="2217" t="s">
        <v>631</v>
      </c>
      <c r="B841" s="2217" t="s">
        <v>4353</v>
      </c>
      <c r="C841" s="2224" t="s">
        <v>44</v>
      </c>
      <c r="D841" s="2217" t="s">
        <v>4477</v>
      </c>
      <c r="E841" s="2221">
        <v>600</v>
      </c>
      <c r="F841" s="2217" t="s">
        <v>4315</v>
      </c>
    </row>
    <row r="842" spans="1:6" ht="15">
      <c r="A842" s="2217" t="s">
        <v>631</v>
      </c>
      <c r="B842" s="2217" t="s">
        <v>4353</v>
      </c>
      <c r="C842" s="2224" t="s">
        <v>44</v>
      </c>
      <c r="D842" s="2217" t="s">
        <v>4484</v>
      </c>
      <c r="E842" s="2221">
        <v>50</v>
      </c>
      <c r="F842" s="2217" t="s">
        <v>4315</v>
      </c>
    </row>
    <row r="843" spans="1:6" ht="15">
      <c r="A843" s="2217" t="s">
        <v>631</v>
      </c>
      <c r="B843" s="2217" t="s">
        <v>4353</v>
      </c>
      <c r="C843" s="2224" t="s">
        <v>44</v>
      </c>
      <c r="D843" s="2217" t="s">
        <v>1393</v>
      </c>
      <c r="E843" s="2221">
        <v>48</v>
      </c>
      <c r="F843" s="2217" t="s">
        <v>4315</v>
      </c>
    </row>
    <row r="844" spans="1:6" ht="15">
      <c r="A844" s="2217" t="s">
        <v>631</v>
      </c>
      <c r="B844" s="2217" t="s">
        <v>4353</v>
      </c>
      <c r="C844" s="2224" t="s">
        <v>44</v>
      </c>
      <c r="D844" s="2217" t="s">
        <v>4476</v>
      </c>
      <c r="E844" s="2221">
        <v>453</v>
      </c>
      <c r="F844" s="2217" t="s">
        <v>4315</v>
      </c>
    </row>
    <row r="845" spans="1:6" ht="15" hidden="1">
      <c r="A845" s="2217" t="s">
        <v>4349</v>
      </c>
      <c r="B845" s="2217" t="s">
        <v>2938</v>
      </c>
      <c r="C845" s="2224" t="s">
        <v>501</v>
      </c>
      <c r="D845" s="2217" t="s">
        <v>2938</v>
      </c>
      <c r="E845" s="2221">
        <v>1500</v>
      </c>
      <c r="F845" s="2217" t="s">
        <v>4097</v>
      </c>
    </row>
    <row r="846" spans="1:6" ht="15" hidden="1">
      <c r="A846" s="2217" t="s">
        <v>4349</v>
      </c>
      <c r="B846" s="2217" t="s">
        <v>2938</v>
      </c>
      <c r="C846" s="2224" t="s">
        <v>501</v>
      </c>
      <c r="D846" s="2217" t="s">
        <v>4667</v>
      </c>
      <c r="E846" s="2221">
        <v>2500</v>
      </c>
      <c r="F846" s="2217" t="s">
        <v>4178</v>
      </c>
    </row>
    <row r="847" spans="1:6" ht="15">
      <c r="A847" s="2217" t="s">
        <v>631</v>
      </c>
      <c r="B847" s="2217" t="s">
        <v>3004</v>
      </c>
      <c r="C847" s="2224" t="s">
        <v>627</v>
      </c>
      <c r="D847" s="2217" t="s">
        <v>3804</v>
      </c>
      <c r="E847" s="2221">
        <v>55</v>
      </c>
      <c r="F847" s="2217" t="s">
        <v>4279</v>
      </c>
    </row>
    <row r="848" spans="1:6" ht="15" hidden="1">
      <c r="A848" s="2217" t="s">
        <v>4349</v>
      </c>
      <c r="B848" s="2217" t="s">
        <v>1219</v>
      </c>
      <c r="C848" s="2224" t="s">
        <v>501</v>
      </c>
      <c r="D848" s="2217" t="s">
        <v>4695</v>
      </c>
      <c r="E848" s="2221">
        <v>100</v>
      </c>
      <c r="F848" s="2217" t="s">
        <v>4138</v>
      </c>
    </row>
    <row r="849" spans="1:6" ht="15" hidden="1">
      <c r="A849" s="2217" t="s">
        <v>4349</v>
      </c>
      <c r="B849" s="2217" t="s">
        <v>1219</v>
      </c>
      <c r="C849" s="2224" t="s">
        <v>501</v>
      </c>
      <c r="D849" s="2217" t="s">
        <v>4694</v>
      </c>
      <c r="E849" s="2221">
        <v>3000</v>
      </c>
      <c r="F849" s="2217" t="s">
        <v>4138</v>
      </c>
    </row>
    <row r="850" spans="1:6" ht="15" hidden="1">
      <c r="A850" s="2217" t="s">
        <v>4349</v>
      </c>
      <c r="B850" s="2217" t="s">
        <v>1219</v>
      </c>
      <c r="C850" s="2224" t="s">
        <v>501</v>
      </c>
      <c r="D850" s="2217" t="s">
        <v>4696</v>
      </c>
      <c r="E850" s="2221">
        <v>500</v>
      </c>
      <c r="F850" s="2217" t="s">
        <v>4138</v>
      </c>
    </row>
    <row r="851" spans="1:6" ht="15" hidden="1">
      <c r="A851" s="2220" t="s">
        <v>675</v>
      </c>
      <c r="B851" t="s">
        <v>5158</v>
      </c>
      <c r="C851" s="2256" t="s">
        <v>501</v>
      </c>
      <c r="D851" t="s">
        <v>5158</v>
      </c>
      <c r="E851" s="2256">
        <v>250000</v>
      </c>
      <c r="F851" s="2220" t="s">
        <v>5169</v>
      </c>
    </row>
    <row r="852" spans="1:6" ht="15" hidden="1">
      <c r="A852" s="2217" t="s">
        <v>4349</v>
      </c>
      <c r="B852" s="2217" t="s">
        <v>1198</v>
      </c>
      <c r="C852" s="2224" t="s">
        <v>501</v>
      </c>
      <c r="D852" s="2217" t="s">
        <v>4678</v>
      </c>
      <c r="E852" s="2221">
        <v>18000</v>
      </c>
      <c r="F852" s="2217" t="s">
        <v>4164</v>
      </c>
    </row>
    <row r="853" spans="1:6" ht="15" hidden="1">
      <c r="A853" s="2217" t="s">
        <v>4077</v>
      </c>
      <c r="B853" s="2217" t="s">
        <v>4370</v>
      </c>
      <c r="C853" s="2224" t="s">
        <v>44</v>
      </c>
      <c r="D853" s="2217" t="s">
        <v>4648</v>
      </c>
      <c r="E853" s="2221">
        <v>45</v>
      </c>
      <c r="F853" s="2217" t="s">
        <v>4210</v>
      </c>
    </row>
    <row r="854" spans="1:6" ht="15">
      <c r="A854" s="2217" t="s">
        <v>631</v>
      </c>
      <c r="B854" s="2217" t="s">
        <v>4359</v>
      </c>
      <c r="C854" s="2224" t="s">
        <v>910</v>
      </c>
      <c r="D854" s="2217" t="s">
        <v>4529</v>
      </c>
      <c r="E854" s="2221">
        <v>80</v>
      </c>
      <c r="F854" s="2217" t="s">
        <v>4287</v>
      </c>
    </row>
    <row r="855" spans="1:6" ht="15">
      <c r="A855" s="2217" t="s">
        <v>631</v>
      </c>
      <c r="B855" s="2217" t="s">
        <v>4359</v>
      </c>
      <c r="C855" s="2224" t="s">
        <v>910</v>
      </c>
      <c r="D855" s="2217" t="s">
        <v>4530</v>
      </c>
      <c r="E855" s="2221">
        <v>150</v>
      </c>
      <c r="F855" s="2217" t="s">
        <v>4287</v>
      </c>
    </row>
    <row r="856" spans="1:6" ht="15">
      <c r="A856" s="2217" t="s">
        <v>631</v>
      </c>
      <c r="B856" s="2217" t="s">
        <v>4359</v>
      </c>
      <c r="C856" s="2224" t="s">
        <v>1292</v>
      </c>
      <c r="D856" s="2217" t="s">
        <v>4527</v>
      </c>
      <c r="E856" s="2221">
        <v>40</v>
      </c>
      <c r="F856" s="2217" t="s">
        <v>4287</v>
      </c>
    </row>
    <row r="857" spans="1:6" ht="15">
      <c r="A857" s="2217" t="s">
        <v>631</v>
      </c>
      <c r="B857" s="2217" t="s">
        <v>4359</v>
      </c>
      <c r="C857" s="2224" t="s">
        <v>1292</v>
      </c>
      <c r="D857" s="2217" t="s">
        <v>4528</v>
      </c>
      <c r="E857" s="2221">
        <v>50</v>
      </c>
      <c r="F857" s="2217" t="s">
        <v>4287</v>
      </c>
    </row>
    <row r="858" spans="1:6" ht="15" hidden="1">
      <c r="A858" s="2217" t="s">
        <v>5172</v>
      </c>
      <c r="B858" s="2217" t="s">
        <v>1623</v>
      </c>
      <c r="C858" s="2224" t="s">
        <v>44</v>
      </c>
      <c r="D858" s="2217" t="s">
        <v>4770</v>
      </c>
      <c r="E858" s="2221">
        <v>734</v>
      </c>
      <c r="F858" s="2217" t="s">
        <v>4019</v>
      </c>
    </row>
    <row r="859" spans="1:6" ht="15" hidden="1">
      <c r="A859" s="2217" t="s">
        <v>5172</v>
      </c>
      <c r="B859" s="2217" t="s">
        <v>1623</v>
      </c>
      <c r="C859" s="2224" t="s">
        <v>44</v>
      </c>
      <c r="D859" s="2217" t="s">
        <v>4771</v>
      </c>
      <c r="E859" s="2221">
        <v>960</v>
      </c>
      <c r="F859" s="2217" t="s">
        <v>4019</v>
      </c>
    </row>
    <row r="860" spans="1:6" ht="15" hidden="1">
      <c r="A860" s="2217" t="s">
        <v>5172</v>
      </c>
      <c r="B860" s="2217" t="s">
        <v>1623</v>
      </c>
      <c r="C860" s="2224" t="s">
        <v>44</v>
      </c>
      <c r="D860" s="2217" t="s">
        <v>4772</v>
      </c>
      <c r="E860" s="2221">
        <v>1183</v>
      </c>
      <c r="F860" s="2217" t="s">
        <v>4019</v>
      </c>
    </row>
    <row r="861" spans="1:6" ht="15" hidden="1">
      <c r="A861" s="2217" t="s">
        <v>5172</v>
      </c>
      <c r="B861" s="2217" t="s">
        <v>1623</v>
      </c>
      <c r="C861" s="2224" t="s">
        <v>44</v>
      </c>
      <c r="D861" s="2217" t="s">
        <v>4773</v>
      </c>
      <c r="E861" s="2221">
        <v>1484</v>
      </c>
      <c r="F861" s="2217" t="s">
        <v>4019</v>
      </c>
    </row>
    <row r="862" spans="1:6" ht="15" hidden="1">
      <c r="A862" s="2220" t="s">
        <v>675</v>
      </c>
      <c r="B862" t="s">
        <v>5159</v>
      </c>
      <c r="C862" s="2256" t="s">
        <v>501</v>
      </c>
      <c r="D862" t="s">
        <v>5159</v>
      </c>
      <c r="E862" s="2256">
        <v>175000</v>
      </c>
      <c r="F862" s="2220" t="s">
        <v>5169</v>
      </c>
    </row>
    <row r="863" spans="1:6" ht="15" hidden="1">
      <c r="A863" s="2220" t="s">
        <v>675</v>
      </c>
      <c r="B863" t="s">
        <v>5160</v>
      </c>
      <c r="C863" s="2256" t="s">
        <v>501</v>
      </c>
      <c r="D863" t="s">
        <v>5160</v>
      </c>
      <c r="E863" s="2256">
        <v>320000</v>
      </c>
      <c r="F863" s="2220" t="s">
        <v>5169</v>
      </c>
    </row>
    <row r="864" spans="1:6" ht="15" hidden="1">
      <c r="A864" s="2220" t="s">
        <v>675</v>
      </c>
      <c r="B864" t="s">
        <v>5161</v>
      </c>
      <c r="C864" s="2256" t="s">
        <v>501</v>
      </c>
      <c r="D864" t="s">
        <v>5161</v>
      </c>
      <c r="E864" s="2256">
        <v>775000</v>
      </c>
      <c r="F864" s="2220" t="s">
        <v>5169</v>
      </c>
    </row>
    <row r="865" spans="1:6" ht="15" hidden="1">
      <c r="A865" s="2217" t="s">
        <v>5173</v>
      </c>
      <c r="B865" s="2217" t="s">
        <v>4377</v>
      </c>
      <c r="C865" s="2224" t="s">
        <v>44</v>
      </c>
      <c r="D865" s="2217" t="s">
        <v>4672</v>
      </c>
      <c r="E865" s="2221">
        <v>1500</v>
      </c>
      <c r="F865" s="2217" t="s">
        <v>4169</v>
      </c>
    </row>
    <row r="866" spans="1:6" ht="15" hidden="1">
      <c r="A866" s="2217" t="s">
        <v>4413</v>
      </c>
      <c r="B866" s="2217" t="s">
        <v>3962</v>
      </c>
      <c r="C866" s="2224" t="s">
        <v>44</v>
      </c>
      <c r="D866" s="2217" t="s">
        <v>4810</v>
      </c>
      <c r="E866" s="2221">
        <v>920</v>
      </c>
      <c r="F866" s="2217" t="s">
        <v>3963</v>
      </c>
    </row>
    <row r="867" spans="1:6" ht="15" hidden="1">
      <c r="A867" s="2217" t="s">
        <v>5173</v>
      </c>
      <c r="B867" s="2217" t="s">
        <v>507</v>
      </c>
      <c r="C867" s="2224" t="s">
        <v>501</v>
      </c>
      <c r="D867" s="2217" t="s">
        <v>4661</v>
      </c>
      <c r="E867" s="2221">
        <v>3000</v>
      </c>
      <c r="F867" s="2217" t="s">
        <v>4189</v>
      </c>
    </row>
    <row r="868" spans="1:6" ht="15" hidden="1">
      <c r="A868" s="2217" t="s">
        <v>4349</v>
      </c>
      <c r="B868" s="2217" t="s">
        <v>4381</v>
      </c>
      <c r="C868" s="2224" t="s">
        <v>501</v>
      </c>
      <c r="D868" s="2217" t="s">
        <v>4147</v>
      </c>
      <c r="E868" s="2221">
        <v>35800</v>
      </c>
      <c r="F868" s="2217" t="s">
        <v>4148</v>
      </c>
    </row>
    <row r="869" spans="1:6" ht="15" hidden="1">
      <c r="A869" s="2217" t="s">
        <v>4349</v>
      </c>
      <c r="B869" s="2217" t="s">
        <v>4381</v>
      </c>
      <c r="C869" s="2224" t="s">
        <v>501</v>
      </c>
      <c r="D869" s="2217" t="s">
        <v>4687</v>
      </c>
      <c r="E869" s="2221">
        <v>17500</v>
      </c>
      <c r="F869" s="2217" t="s">
        <v>4148</v>
      </c>
    </row>
    <row r="870" spans="1:6" ht="15" hidden="1">
      <c r="A870" s="2217" t="s">
        <v>4349</v>
      </c>
      <c r="B870" s="2217" t="s">
        <v>1223</v>
      </c>
      <c r="C870" s="2224" t="s">
        <v>501</v>
      </c>
      <c r="D870" s="2217" t="s">
        <v>4697</v>
      </c>
      <c r="E870" s="2221">
        <v>250</v>
      </c>
      <c r="F870" s="2217" t="s">
        <v>4137</v>
      </c>
    </row>
    <row r="871" spans="1:6" ht="15">
      <c r="A871" s="2217" t="s">
        <v>631</v>
      </c>
      <c r="B871" s="2217" t="s">
        <v>1223</v>
      </c>
      <c r="C871" s="2224" t="s">
        <v>44</v>
      </c>
      <c r="D871" s="2217" t="s">
        <v>4431</v>
      </c>
      <c r="E871" s="2221">
        <v>300</v>
      </c>
      <c r="F871" s="2217" t="s">
        <v>4137</v>
      </c>
    </row>
    <row r="872" spans="1:6" ht="15" hidden="1">
      <c r="A872" s="2217" t="s">
        <v>5171</v>
      </c>
      <c r="B872" s="2217" t="s">
        <v>1432</v>
      </c>
      <c r="C872" s="2224" t="s">
        <v>44</v>
      </c>
      <c r="D872" s="2217" t="s">
        <v>4743</v>
      </c>
      <c r="E872" s="2221">
        <v>133</v>
      </c>
      <c r="F872" s="2217" t="s">
        <v>4066</v>
      </c>
    </row>
    <row r="873" spans="1:6" ht="15" hidden="1">
      <c r="A873" s="2217" t="s">
        <v>5171</v>
      </c>
      <c r="B873" s="2217" t="s">
        <v>1432</v>
      </c>
      <c r="C873" s="2224" t="s">
        <v>44</v>
      </c>
      <c r="D873" s="2217" t="s">
        <v>4742</v>
      </c>
      <c r="E873" s="2221">
        <v>145</v>
      </c>
      <c r="F873" s="2217" t="s">
        <v>4066</v>
      </c>
    </row>
    <row r="874" spans="1:6" ht="15" hidden="1">
      <c r="A874" s="2217" t="s">
        <v>5171</v>
      </c>
      <c r="B874" s="2217" t="s">
        <v>1432</v>
      </c>
      <c r="C874" s="2224" t="s">
        <v>44</v>
      </c>
      <c r="D874" s="2217" t="s">
        <v>4741</v>
      </c>
      <c r="E874" s="2221">
        <v>95</v>
      </c>
      <c r="F874" s="2217" t="s">
        <v>4066</v>
      </c>
    </row>
    <row r="875" spans="1:6" ht="15" hidden="1">
      <c r="A875" s="2217" t="s">
        <v>5171</v>
      </c>
      <c r="B875" s="2217" t="s">
        <v>1630</v>
      </c>
      <c r="C875" s="2224" t="s">
        <v>44</v>
      </c>
      <c r="D875" s="2217" t="s">
        <v>4639</v>
      </c>
      <c r="E875" s="2221">
        <v>474</v>
      </c>
      <c r="F875" s="2217" t="s">
        <v>4215</v>
      </c>
    </row>
    <row r="876" spans="1:6" ht="15" hidden="1">
      <c r="A876" s="2217" t="s">
        <v>4077</v>
      </c>
      <c r="B876" s="2217" t="s">
        <v>1147</v>
      </c>
      <c r="C876" s="2224" t="s">
        <v>910</v>
      </c>
      <c r="D876" s="2217" t="s">
        <v>4646</v>
      </c>
      <c r="E876" s="2221">
        <v>194</v>
      </c>
      <c r="F876" s="2217" t="s">
        <v>4211</v>
      </c>
    </row>
    <row r="877" spans="1:6" ht="15" hidden="1">
      <c r="A877" s="2217" t="s">
        <v>4077</v>
      </c>
      <c r="B877" s="2217" t="s">
        <v>1147</v>
      </c>
      <c r="C877" s="2224" t="s">
        <v>910</v>
      </c>
      <c r="D877" s="2217" t="s">
        <v>4647</v>
      </c>
      <c r="E877" s="2221">
        <v>130</v>
      </c>
      <c r="F877" s="2217" t="s">
        <v>4211</v>
      </c>
    </row>
    <row r="878" spans="1:6" ht="15" hidden="1">
      <c r="A878" s="2217" t="s">
        <v>4077</v>
      </c>
      <c r="B878" s="2217" t="s">
        <v>4366</v>
      </c>
      <c r="C878" s="2224" t="s">
        <v>1792</v>
      </c>
      <c r="D878" s="2217" t="s">
        <v>4591</v>
      </c>
      <c r="E878" s="2221">
        <v>250</v>
      </c>
      <c r="F878" s="2217" t="s">
        <v>4234</v>
      </c>
    </row>
    <row r="879" spans="1:6" ht="15" hidden="1">
      <c r="A879" s="2217" t="s">
        <v>4077</v>
      </c>
      <c r="B879" s="2217" t="s">
        <v>4371</v>
      </c>
      <c r="C879" s="2224" t="s">
        <v>1792</v>
      </c>
      <c r="D879" s="2217" t="s">
        <v>4366</v>
      </c>
      <c r="E879" s="2221">
        <v>300</v>
      </c>
      <c r="F879" s="2217" t="s">
        <v>4208</v>
      </c>
    </row>
    <row r="880" spans="1:6" ht="15" hidden="1">
      <c r="A880" s="2217" t="s">
        <v>4348</v>
      </c>
      <c r="B880" s="2217" t="s">
        <v>1527</v>
      </c>
      <c r="C880" s="2224" t="s">
        <v>44</v>
      </c>
      <c r="D880" s="2217" t="s">
        <v>1527</v>
      </c>
      <c r="E880" s="2221">
        <v>150</v>
      </c>
      <c r="F880" s="2217" t="s">
        <v>4249</v>
      </c>
    </row>
    <row r="881" spans="1:6" ht="15" hidden="1">
      <c r="A881" s="2217" t="s">
        <v>4077</v>
      </c>
      <c r="B881" s="2217" t="s">
        <v>1638</v>
      </c>
      <c r="C881" s="2224" t="s">
        <v>44</v>
      </c>
      <c r="D881" s="2217" t="s">
        <v>4653</v>
      </c>
      <c r="E881" s="2221">
        <v>175</v>
      </c>
      <c r="F881" s="2217" t="s">
        <v>4206</v>
      </c>
    </row>
    <row r="882" spans="1:6" ht="15" hidden="1">
      <c r="A882" s="2217" t="s">
        <v>4077</v>
      </c>
      <c r="B882" s="2217" t="s">
        <v>4219</v>
      </c>
      <c r="C882" s="2224" t="s">
        <v>44</v>
      </c>
      <c r="D882" s="2217" t="s">
        <v>4631</v>
      </c>
      <c r="E882" s="2221">
        <v>120</v>
      </c>
      <c r="F882" s="2217" t="s">
        <v>4220</v>
      </c>
    </row>
    <row r="883" spans="1:6" ht="15" hidden="1">
      <c r="A883" s="2217" t="s">
        <v>4077</v>
      </c>
      <c r="B883" s="2217" t="s">
        <v>4219</v>
      </c>
      <c r="C883" s="2224" t="s">
        <v>44</v>
      </c>
      <c r="D883" s="2217" t="s">
        <v>4632</v>
      </c>
      <c r="E883" s="2221">
        <v>135</v>
      </c>
      <c r="F883" s="2217" t="s">
        <v>4220</v>
      </c>
    </row>
    <row r="884" spans="1:6" ht="15" hidden="1">
      <c r="A884" s="2217" t="s">
        <v>4077</v>
      </c>
      <c r="B884" s="2217" t="s">
        <v>4219</v>
      </c>
      <c r="C884" s="2224" t="s">
        <v>44</v>
      </c>
      <c r="D884" s="2217" t="s">
        <v>4630</v>
      </c>
      <c r="E884" s="2221">
        <v>80</v>
      </c>
      <c r="F884" s="2217" t="s">
        <v>4220</v>
      </c>
    </row>
    <row r="885" spans="1:6" ht="15" hidden="1">
      <c r="A885" s="2217" t="s">
        <v>5171</v>
      </c>
      <c r="B885" s="2217" t="s">
        <v>1584</v>
      </c>
      <c r="C885" s="2224" t="s">
        <v>44</v>
      </c>
      <c r="D885" s="2217" t="s">
        <v>4760</v>
      </c>
      <c r="E885" s="2221">
        <v>300</v>
      </c>
      <c r="F885" s="2217" t="s">
        <v>4035</v>
      </c>
    </row>
    <row r="886" spans="1:6" ht="15">
      <c r="A886" s="2217" t="s">
        <v>631</v>
      </c>
      <c r="B886" s="2217" t="s">
        <v>4361</v>
      </c>
      <c r="C886" s="2224" t="s">
        <v>880</v>
      </c>
      <c r="D886" s="2217" t="s">
        <v>4534</v>
      </c>
      <c r="E886" s="2221">
        <v>70</v>
      </c>
      <c r="F886" s="2217" t="s">
        <v>4255</v>
      </c>
    </row>
    <row r="887" spans="1:6" ht="15">
      <c r="A887" s="2217" t="s">
        <v>631</v>
      </c>
      <c r="B887" s="2217" t="s">
        <v>4361</v>
      </c>
      <c r="C887" s="2224" t="s">
        <v>880</v>
      </c>
      <c r="D887" s="2217" t="s">
        <v>4283</v>
      </c>
      <c r="E887" s="2221">
        <v>100</v>
      </c>
      <c r="F887" s="2217" t="s">
        <v>4255</v>
      </c>
    </row>
    <row r="888" spans="1:6" ht="15" hidden="1">
      <c r="A888" s="2217" t="s">
        <v>4348</v>
      </c>
      <c r="B888" s="2217" t="s">
        <v>1496</v>
      </c>
      <c r="C888" s="2224" t="s">
        <v>44</v>
      </c>
      <c r="D888" s="2217" t="s">
        <v>4254</v>
      </c>
      <c r="E888" s="2221">
        <v>1380</v>
      </c>
      <c r="F888" s="2217" t="s">
        <v>4253</v>
      </c>
    </row>
    <row r="889" spans="1:6" ht="15" hidden="1">
      <c r="A889" s="2217" t="s">
        <v>4348</v>
      </c>
      <c r="B889" s="2217" t="s">
        <v>1496</v>
      </c>
      <c r="C889" s="2224" t="s">
        <v>44</v>
      </c>
      <c r="D889" s="2217" t="s">
        <v>4563</v>
      </c>
      <c r="E889" s="2221">
        <v>150</v>
      </c>
      <c r="F889" s="2217" t="s">
        <v>4253</v>
      </c>
    </row>
    <row r="890" spans="1:6" ht="15" hidden="1">
      <c r="A890" s="2217" t="s">
        <v>4348</v>
      </c>
      <c r="B890" s="2217" t="s">
        <v>1496</v>
      </c>
      <c r="C890" s="2224" t="s">
        <v>44</v>
      </c>
      <c r="D890" s="2217" t="s">
        <v>4567</v>
      </c>
      <c r="E890" s="2221">
        <v>700</v>
      </c>
      <c r="F890" s="2217" t="s">
        <v>4253</v>
      </c>
    </row>
    <row r="891" spans="1:6" ht="15" hidden="1">
      <c r="A891" s="2217" t="s">
        <v>4348</v>
      </c>
      <c r="B891" s="2217" t="s">
        <v>1496</v>
      </c>
      <c r="C891" s="2224" t="s">
        <v>44</v>
      </c>
      <c r="D891" s="2217" t="s">
        <v>4568</v>
      </c>
      <c r="E891" s="2221">
        <v>700</v>
      </c>
      <c r="F891" s="2217" t="s">
        <v>4253</v>
      </c>
    </row>
    <row r="892" spans="1:6" ht="15" hidden="1">
      <c r="A892" s="2217" t="s">
        <v>4348</v>
      </c>
      <c r="B892" s="2217" t="s">
        <v>1496</v>
      </c>
      <c r="C892" s="2224" t="s">
        <v>44</v>
      </c>
      <c r="D892" s="2217" t="s">
        <v>4569</v>
      </c>
      <c r="E892" s="2221">
        <v>700</v>
      </c>
      <c r="F892" s="2217" t="s">
        <v>4253</v>
      </c>
    </row>
    <row r="893" spans="1:6" ht="15" hidden="1">
      <c r="A893" s="2217" t="s">
        <v>4348</v>
      </c>
      <c r="B893" s="2217" t="s">
        <v>1496</v>
      </c>
      <c r="C893" s="2224" t="s">
        <v>44</v>
      </c>
      <c r="D893" s="2217" t="s">
        <v>4564</v>
      </c>
      <c r="E893" s="2221">
        <v>1500</v>
      </c>
      <c r="F893" s="2217" t="s">
        <v>4253</v>
      </c>
    </row>
    <row r="894" spans="1:6" ht="15" hidden="1">
      <c r="A894" s="2217" t="s">
        <v>4348</v>
      </c>
      <c r="B894" s="2217" t="s">
        <v>1496</v>
      </c>
      <c r="C894" s="2224" t="s">
        <v>44</v>
      </c>
      <c r="D894" s="2217" t="s">
        <v>4565</v>
      </c>
      <c r="E894" s="2221">
        <v>1500</v>
      </c>
      <c r="F894" s="2217" t="s">
        <v>4253</v>
      </c>
    </row>
    <row r="895" spans="1:6" ht="15" hidden="1">
      <c r="A895" s="2217" t="s">
        <v>4348</v>
      </c>
      <c r="B895" s="2217" t="s">
        <v>1496</v>
      </c>
      <c r="C895" s="2224" t="s">
        <v>44</v>
      </c>
      <c r="D895" s="2217" t="s">
        <v>4566</v>
      </c>
      <c r="E895" s="2221">
        <v>1500</v>
      </c>
      <c r="F895" s="2217" t="s">
        <v>4253</v>
      </c>
    </row>
    <row r="896" spans="1:6" ht="15" hidden="1">
      <c r="A896" s="2220" t="s">
        <v>675</v>
      </c>
      <c r="B896" t="s">
        <v>5162</v>
      </c>
      <c r="C896" s="2256" t="s">
        <v>501</v>
      </c>
      <c r="D896" t="s">
        <v>5162</v>
      </c>
      <c r="E896" s="2256">
        <v>70000</v>
      </c>
      <c r="F896" s="2220" t="s">
        <v>5169</v>
      </c>
    </row>
    <row r="897" spans="1:6" ht="15" hidden="1">
      <c r="A897" s="2217" t="s">
        <v>4413</v>
      </c>
      <c r="B897" s="2217" t="s">
        <v>3976</v>
      </c>
      <c r="C897" s="2224" t="s">
        <v>44</v>
      </c>
      <c r="D897" s="2217" t="s">
        <v>3976</v>
      </c>
      <c r="E897" s="2221">
        <v>655</v>
      </c>
      <c r="F897" s="2217" t="s">
        <v>3977</v>
      </c>
    </row>
    <row r="898" spans="1:6" ht="15" hidden="1">
      <c r="A898" s="2217" t="s">
        <v>5171</v>
      </c>
      <c r="B898" s="2217" t="s">
        <v>4382</v>
      </c>
      <c r="C898" s="2224" t="s">
        <v>44</v>
      </c>
      <c r="D898" s="2217" t="s">
        <v>4382</v>
      </c>
      <c r="E898" s="2221">
        <v>550</v>
      </c>
      <c r="F898" s="2217" t="s">
        <v>4131</v>
      </c>
    </row>
    <row r="899" spans="1:6" ht="15" hidden="1">
      <c r="A899" s="2217" t="s">
        <v>5174</v>
      </c>
      <c r="B899" s="2217" t="s">
        <v>4384</v>
      </c>
      <c r="C899" s="2224" t="s">
        <v>501</v>
      </c>
      <c r="D899" s="2217" t="s">
        <v>4712</v>
      </c>
      <c r="E899" s="2221">
        <v>38550</v>
      </c>
      <c r="F899" s="2217" t="s">
        <v>4106</v>
      </c>
    </row>
    <row r="900" spans="1:6" ht="15">
      <c r="A900" s="2217" t="s">
        <v>631</v>
      </c>
      <c r="B900" s="2217" t="s">
        <v>4360</v>
      </c>
      <c r="C900" s="2224" t="s">
        <v>880</v>
      </c>
      <c r="D900" s="2217" t="s">
        <v>4360</v>
      </c>
      <c r="E900" s="2221">
        <v>1100</v>
      </c>
      <c r="F900" s="2217" t="s">
        <v>4284</v>
      </c>
    </row>
    <row r="901" spans="1:6" ht="15" hidden="1">
      <c r="A901" s="2217" t="s">
        <v>5171</v>
      </c>
      <c r="B901" s="2217" t="s">
        <v>1500</v>
      </c>
      <c r="C901" s="2224" t="s">
        <v>44</v>
      </c>
      <c r="D901" s="2217" t="s">
        <v>1500</v>
      </c>
      <c r="E901" s="2221">
        <v>320</v>
      </c>
      <c r="F901" s="2217" t="s">
        <v>4125</v>
      </c>
    </row>
    <row r="902" spans="1:6" ht="15" hidden="1">
      <c r="A902" s="2217" t="s">
        <v>4413</v>
      </c>
      <c r="B902" s="2217" t="s">
        <v>4416</v>
      </c>
      <c r="C902" s="2224" t="s">
        <v>44</v>
      </c>
      <c r="D902" s="2217" t="s">
        <v>4793</v>
      </c>
      <c r="E902" s="2221">
        <v>18000</v>
      </c>
      <c r="F902" s="2217" t="s">
        <v>3996</v>
      </c>
    </row>
    <row r="903" spans="1:6" ht="15" hidden="1">
      <c r="A903" s="2217" t="s">
        <v>4413</v>
      </c>
      <c r="B903" s="2217" t="s">
        <v>4416</v>
      </c>
      <c r="C903" s="2224" t="s">
        <v>501</v>
      </c>
      <c r="D903" s="2217" t="s">
        <v>4792</v>
      </c>
      <c r="E903" s="2221">
        <v>5000</v>
      </c>
      <c r="F903" s="2217" t="s">
        <v>3996</v>
      </c>
    </row>
    <row r="904" spans="1:6" ht="15" hidden="1">
      <c r="A904" s="2217" t="s">
        <v>4077</v>
      </c>
      <c r="B904" s="2217" t="s">
        <v>1650</v>
      </c>
      <c r="C904" s="2224" t="s">
        <v>44</v>
      </c>
      <c r="D904" s="2217" t="s">
        <v>4637</v>
      </c>
      <c r="E904" s="2221">
        <v>160</v>
      </c>
      <c r="F904" s="2217" t="s">
        <v>4216</v>
      </c>
    </row>
    <row r="905" spans="1:6" ht="15" hidden="1">
      <c r="A905" s="2217" t="s">
        <v>4077</v>
      </c>
      <c r="B905" s="2217" t="s">
        <v>1650</v>
      </c>
      <c r="C905" s="2224" t="s">
        <v>44</v>
      </c>
      <c r="D905" s="2217" t="s">
        <v>4635</v>
      </c>
      <c r="E905" s="2221">
        <v>145</v>
      </c>
      <c r="F905" s="2217" t="s">
        <v>4216</v>
      </c>
    </row>
    <row r="906" spans="1:6" ht="15" hidden="1">
      <c r="A906" s="2217" t="s">
        <v>4077</v>
      </c>
      <c r="B906" s="2217" t="s">
        <v>1650</v>
      </c>
      <c r="C906" s="2224" t="s">
        <v>44</v>
      </c>
      <c r="D906" s="2217" t="s">
        <v>4638</v>
      </c>
      <c r="E906" s="2221">
        <v>374</v>
      </c>
      <c r="F906" s="2217" t="s">
        <v>4216</v>
      </c>
    </row>
    <row r="907" spans="1:6" ht="15" hidden="1">
      <c r="A907" s="2217" t="s">
        <v>4077</v>
      </c>
      <c r="B907" s="2217" t="s">
        <v>1650</v>
      </c>
      <c r="C907" s="2224" t="s">
        <v>44</v>
      </c>
      <c r="D907" s="2217" t="s">
        <v>4636</v>
      </c>
      <c r="E907" s="2221">
        <v>135</v>
      </c>
      <c r="F907" s="2217" t="s">
        <v>4216</v>
      </c>
    </row>
    <row r="908" spans="1:6" ht="15" hidden="1">
      <c r="A908" s="2217" t="s">
        <v>4422</v>
      </c>
      <c r="B908" s="2217" t="s">
        <v>4426</v>
      </c>
      <c r="C908" s="2224" t="s">
        <v>880</v>
      </c>
      <c r="D908" s="2217" t="s">
        <v>4813</v>
      </c>
      <c r="E908" s="2221">
        <v>610</v>
      </c>
      <c r="F908" s="2217" t="s">
        <v>3947</v>
      </c>
    </row>
    <row r="909" spans="1:6" ht="15" hidden="1">
      <c r="A909" s="2217" t="s">
        <v>5172</v>
      </c>
      <c r="B909" s="2217" t="s">
        <v>4074</v>
      </c>
      <c r="C909" s="2224" t="s">
        <v>44</v>
      </c>
      <c r="D909" s="2217" t="s">
        <v>4736</v>
      </c>
      <c r="E909" s="2221">
        <v>10000</v>
      </c>
      <c r="F909" s="2217" t="s">
        <v>4075</v>
      </c>
    </row>
    <row r="910" spans="1:6" ht="15" hidden="1">
      <c r="A910" s="2217" t="s">
        <v>5174</v>
      </c>
      <c r="B910" s="2217" t="s">
        <v>1231</v>
      </c>
      <c r="C910" s="2224" t="s">
        <v>44</v>
      </c>
      <c r="D910" s="2217" t="s">
        <v>1231</v>
      </c>
      <c r="E910" s="2221">
        <v>950</v>
      </c>
      <c r="F910" s="2217" t="s">
        <v>4055</v>
      </c>
    </row>
    <row r="911" spans="1:6" ht="15" hidden="1">
      <c r="A911" s="2217" t="s">
        <v>5174</v>
      </c>
      <c r="B911" s="2217" t="s">
        <v>4409</v>
      </c>
      <c r="C911" s="2224" t="s">
        <v>44</v>
      </c>
      <c r="D911" s="2217" t="s">
        <v>4409</v>
      </c>
      <c r="E911" s="2221">
        <v>2000</v>
      </c>
      <c r="F911" s="2217" t="s">
        <v>4009</v>
      </c>
    </row>
    <row r="912" spans="1:6" ht="15" hidden="1">
      <c r="A912" s="2217" t="s">
        <v>4413</v>
      </c>
      <c r="B912" s="2217" t="s">
        <v>4420</v>
      </c>
      <c r="C912" s="2224" t="s">
        <v>44</v>
      </c>
      <c r="D912" s="2217" t="s">
        <v>4420</v>
      </c>
      <c r="E912" s="2221">
        <v>350</v>
      </c>
      <c r="F912" s="2217" t="s">
        <v>3974</v>
      </c>
    </row>
    <row r="913" spans="1:6" ht="15" hidden="1">
      <c r="A913" s="2217" t="s">
        <v>5173</v>
      </c>
      <c r="B913" s="2217" t="s">
        <v>4372</v>
      </c>
      <c r="C913" s="2224" t="s">
        <v>501</v>
      </c>
      <c r="D913" s="2217" t="s">
        <v>4659</v>
      </c>
      <c r="E913" s="2221">
        <v>4500</v>
      </c>
      <c r="F913" s="2217" t="s">
        <v>4192</v>
      </c>
    </row>
    <row r="914" spans="1:6" ht="15" hidden="1">
      <c r="A914" s="2217" t="s">
        <v>5173</v>
      </c>
      <c r="B914" s="2217" t="s">
        <v>4372</v>
      </c>
      <c r="C914" s="2224" t="s">
        <v>501</v>
      </c>
      <c r="D914" s="2217" t="s">
        <v>4660</v>
      </c>
      <c r="E914" s="2221">
        <v>2900</v>
      </c>
      <c r="F914" s="2217" t="s">
        <v>4192</v>
      </c>
    </row>
    <row r="915" spans="1:6" ht="15" hidden="1">
      <c r="A915" s="2217" t="s">
        <v>5173</v>
      </c>
      <c r="B915" s="2217" t="s">
        <v>4372</v>
      </c>
      <c r="C915" s="2224" t="s">
        <v>501</v>
      </c>
      <c r="D915" s="2217" t="s">
        <v>4658</v>
      </c>
      <c r="E915" s="2221">
        <v>2000</v>
      </c>
      <c r="F915" s="2217" t="s">
        <v>4192</v>
      </c>
    </row>
    <row r="916" spans="1:6" ht="15" hidden="1">
      <c r="A916" s="2217" t="s">
        <v>4349</v>
      </c>
      <c r="B916" s="2217" t="s">
        <v>4141</v>
      </c>
      <c r="C916" s="2224" t="s">
        <v>44</v>
      </c>
      <c r="D916" s="2217" t="s">
        <v>4141</v>
      </c>
      <c r="E916" s="2221">
        <v>180</v>
      </c>
      <c r="F916" s="2217" t="s">
        <v>4142</v>
      </c>
    </row>
    <row r="917" spans="1:6" ht="15" hidden="1">
      <c r="A917" s="2217" t="s">
        <v>5171</v>
      </c>
      <c r="B917" s="2217" t="s">
        <v>4026</v>
      </c>
      <c r="C917" s="2224" t="s">
        <v>44</v>
      </c>
      <c r="D917" s="2217" t="s">
        <v>4026</v>
      </c>
      <c r="E917" s="2221">
        <v>180</v>
      </c>
      <c r="F917" s="2217" t="s">
        <v>4027</v>
      </c>
    </row>
    <row r="918" spans="1:6" ht="15" hidden="1">
      <c r="A918" s="2217" t="s">
        <v>4413</v>
      </c>
      <c r="B918" s="2217" t="s">
        <v>3959</v>
      </c>
      <c r="C918" s="2224" t="s">
        <v>44</v>
      </c>
      <c r="D918" s="2217" t="s">
        <v>3959</v>
      </c>
      <c r="E918" s="2221">
        <v>1987</v>
      </c>
      <c r="F918" s="2217" t="s">
        <v>3960</v>
      </c>
    </row>
    <row r="919" spans="1:6" ht="15" hidden="1">
      <c r="A919" s="2217" t="s">
        <v>5172</v>
      </c>
      <c r="B919" s="2217" t="s">
        <v>4403</v>
      </c>
      <c r="C919" s="2224" t="s">
        <v>44</v>
      </c>
      <c r="D919" s="2217" t="s">
        <v>4775</v>
      </c>
      <c r="E919" s="2221">
        <v>345</v>
      </c>
      <c r="F919" s="2217" t="s">
        <v>4017</v>
      </c>
    </row>
    <row r="920" spans="1:6" ht="15" hidden="1">
      <c r="A920" s="2217" t="s">
        <v>5172</v>
      </c>
      <c r="B920" s="2217" t="s">
        <v>710</v>
      </c>
      <c r="C920" s="2224" t="s">
        <v>44</v>
      </c>
      <c r="D920" s="2217" t="s">
        <v>4774</v>
      </c>
      <c r="E920" s="2221">
        <v>974</v>
      </c>
      <c r="F920" s="2217" t="s">
        <v>4018</v>
      </c>
    </row>
    <row r="921" spans="1:6" ht="15.75" hidden="1" customHeight="1">
      <c r="A921" s="2217" t="s">
        <v>5173</v>
      </c>
      <c r="B921" s="2217" t="s">
        <v>710</v>
      </c>
      <c r="C921" s="2224" t="s">
        <v>501</v>
      </c>
      <c r="D921" s="2217" t="s">
        <v>4181</v>
      </c>
      <c r="E921" s="2221">
        <v>1200</v>
      </c>
      <c r="F921" s="2217" t="s">
        <v>4180</v>
      </c>
    </row>
    <row r="922" spans="1:6" ht="15.75" hidden="1" customHeight="1">
      <c r="A922" s="2217" t="s">
        <v>5173</v>
      </c>
      <c r="B922" s="2217" t="s">
        <v>710</v>
      </c>
      <c r="C922" s="2224" t="s">
        <v>501</v>
      </c>
      <c r="D922" s="2217" t="s">
        <v>4666</v>
      </c>
      <c r="E922" s="2221">
        <v>1500</v>
      </c>
      <c r="F922" s="2217" t="s">
        <v>4180</v>
      </c>
    </row>
    <row r="923" spans="1:6" ht="15.75" hidden="1" customHeight="1">
      <c r="A923" s="2217" t="s">
        <v>5171</v>
      </c>
      <c r="B923" s="2217" t="s">
        <v>4123</v>
      </c>
      <c r="C923" s="2224" t="s">
        <v>44</v>
      </c>
      <c r="D923" s="2217" t="s">
        <v>4123</v>
      </c>
      <c r="E923" s="2221">
        <v>60</v>
      </c>
      <c r="F923" s="2217" t="s">
        <v>4124</v>
      </c>
    </row>
    <row r="924" spans="1:6" ht="15.75" customHeight="1">
      <c r="A924" s="2217" t="s">
        <v>631</v>
      </c>
      <c r="B924" s="2217" t="s">
        <v>1414</v>
      </c>
      <c r="C924" s="2224" t="s">
        <v>44</v>
      </c>
      <c r="D924" s="2217" t="s">
        <v>4323</v>
      </c>
      <c r="E924" s="2221">
        <v>600</v>
      </c>
      <c r="F924" s="2217" t="s">
        <v>4321</v>
      </c>
    </row>
    <row r="925" spans="1:6" ht="15.75" customHeight="1">
      <c r="A925" s="2217" t="s">
        <v>631</v>
      </c>
      <c r="B925" s="2217" t="s">
        <v>1414</v>
      </c>
      <c r="C925" s="2224" t="s">
        <v>44</v>
      </c>
      <c r="D925" s="2217" t="s">
        <v>4322</v>
      </c>
      <c r="E925" s="2221">
        <v>1000</v>
      </c>
      <c r="F925" s="2217" t="s">
        <v>4321</v>
      </c>
    </row>
    <row r="926" spans="1:6" ht="15.75" customHeight="1">
      <c r="A926" s="2217" t="s">
        <v>631</v>
      </c>
      <c r="B926" s="2217" t="s">
        <v>1414</v>
      </c>
      <c r="C926" s="2224" t="s">
        <v>44</v>
      </c>
      <c r="D926" s="2217" t="s">
        <v>4320</v>
      </c>
      <c r="E926" s="2221">
        <v>3000</v>
      </c>
      <c r="F926" s="2217" t="s">
        <v>4321</v>
      </c>
    </row>
    <row r="927" spans="1:6" ht="15.75" hidden="1" customHeight="1">
      <c r="A927" s="2217" t="s">
        <v>4413</v>
      </c>
      <c r="B927" s="2217" t="s">
        <v>4421</v>
      </c>
      <c r="C927" s="2224" t="s">
        <v>44</v>
      </c>
      <c r="D927" s="2217" t="s">
        <v>4421</v>
      </c>
      <c r="E927" s="2221">
        <v>650</v>
      </c>
      <c r="F927" s="2217" t="s">
        <v>3973</v>
      </c>
    </row>
    <row r="928" spans="1:6" ht="15.75" hidden="1" customHeight="1">
      <c r="A928" s="2217" t="s">
        <v>5171</v>
      </c>
      <c r="B928" s="2217" t="s">
        <v>1652</v>
      </c>
      <c r="C928" s="2224" t="s">
        <v>44</v>
      </c>
      <c r="D928" s="2217" t="s">
        <v>1652</v>
      </c>
      <c r="E928" s="2221">
        <v>2500</v>
      </c>
      <c r="F928" s="2217" t="s">
        <v>4051</v>
      </c>
    </row>
  </sheetData>
  <autoFilter ref="A3:E928" xr:uid="{00000000-0009-0000-0000-000000000000}">
    <filterColumn colId="0">
      <filters>
        <filter val="Office Supplies"/>
      </filters>
    </filterColumn>
    <sortState xmlns:xlrd2="http://schemas.microsoft.com/office/spreadsheetml/2017/richdata2" ref="A4:E928">
      <sortCondition ref="B3:B928"/>
    </sortState>
  </autoFilter>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2DEAA-5776-4743-BA77-BF33DDF4AA85}">
  <dimension ref="A1:V935"/>
  <sheetViews>
    <sheetView topLeftCell="F1" workbookViewId="0">
      <selection activeCell="K2" sqref="K2:K417"/>
    </sheetView>
  </sheetViews>
  <sheetFormatPr defaultRowHeight="15"/>
  <cols>
    <col min="1" max="3" width="39.7109375" style="2216" bestFit="1" customWidth="1"/>
    <col min="4" max="4" width="24" customWidth="1"/>
    <col min="5" max="5" width="31.7109375" customWidth="1"/>
    <col min="6" max="6" width="27.28515625" customWidth="1"/>
    <col min="7" max="7" width="38.28515625" customWidth="1"/>
    <col min="8" max="8" width="24.85546875" customWidth="1"/>
    <col min="9" max="9" width="24.85546875" style="2299" customWidth="1"/>
    <col min="10" max="10" width="20.85546875" customWidth="1"/>
    <col min="11" max="11" width="37.28515625" customWidth="1"/>
    <col min="12" max="12" width="20.85546875" customWidth="1"/>
    <col min="13" max="13" width="19.42578125" customWidth="1"/>
    <col min="14" max="14" width="35.5703125" customWidth="1"/>
    <col min="15" max="15" width="25.42578125" customWidth="1"/>
    <col min="16" max="16" width="24.28515625" customWidth="1"/>
    <col min="17" max="17" width="40.85546875" customWidth="1"/>
    <col min="18" max="18" width="25.5703125" customWidth="1"/>
    <col min="21" max="21" width="25.7109375" customWidth="1"/>
  </cols>
  <sheetData>
    <row r="1" spans="1:22" s="2253" customFormat="1" ht="15.75" thickBot="1">
      <c r="A1" s="2257" t="s">
        <v>5405</v>
      </c>
      <c r="B1" s="2257" t="s">
        <v>5168</v>
      </c>
      <c r="C1" s="2257" t="s">
        <v>673</v>
      </c>
      <c r="D1" s="2258" t="s">
        <v>5167</v>
      </c>
      <c r="E1" s="2259" t="s">
        <v>3949</v>
      </c>
      <c r="F1" s="2259" t="s">
        <v>3934</v>
      </c>
      <c r="G1" s="2258" t="s">
        <v>4348</v>
      </c>
      <c r="H1" s="2258" t="s">
        <v>4077</v>
      </c>
      <c r="I1" s="2258" t="s">
        <v>5403</v>
      </c>
      <c r="J1" s="2260" t="s">
        <v>675</v>
      </c>
      <c r="K1" s="2260" t="s">
        <v>5165</v>
      </c>
      <c r="L1" s="2260" t="s">
        <v>3811</v>
      </c>
      <c r="M1" s="2258" t="s">
        <v>1194</v>
      </c>
      <c r="N1" s="2258" t="s">
        <v>4349</v>
      </c>
      <c r="O1" s="2258" t="s">
        <v>631</v>
      </c>
      <c r="P1" s="2258" t="s">
        <v>5176</v>
      </c>
      <c r="Q1" s="2258" t="s">
        <v>5172</v>
      </c>
      <c r="R1" s="2261" t="s">
        <v>5170</v>
      </c>
    </row>
    <row r="2" spans="1:22">
      <c r="A2" s="2281" t="s">
        <v>5406</v>
      </c>
      <c r="B2" s="2281" t="s">
        <v>512</v>
      </c>
      <c r="C2" s="2262" t="s">
        <v>5166</v>
      </c>
      <c r="D2" s="2281" t="s">
        <v>5177</v>
      </c>
      <c r="E2" s="2262" t="s">
        <v>3997</v>
      </c>
      <c r="F2" s="2278" t="s">
        <v>4423</v>
      </c>
      <c r="G2" s="2278" t="s">
        <v>4576</v>
      </c>
      <c r="H2" s="2278" t="s">
        <v>4583</v>
      </c>
      <c r="I2" s="2285" t="s">
        <v>5287</v>
      </c>
      <c r="J2" s="2278" t="s">
        <v>5163</v>
      </c>
      <c r="K2" s="2301" t="s">
        <v>5732</v>
      </c>
      <c r="L2" s="2278" t="s">
        <v>4876</v>
      </c>
      <c r="M2" s="2281" t="s">
        <v>5236</v>
      </c>
      <c r="N2" s="2277" t="s">
        <v>4165</v>
      </c>
      <c r="O2" s="2281" t="s">
        <v>5257</v>
      </c>
      <c r="P2" s="2262"/>
      <c r="Q2" s="2281" t="s">
        <v>4376</v>
      </c>
      <c r="R2" s="2278" t="s">
        <v>4752</v>
      </c>
    </row>
    <row r="3" spans="1:22" ht="15.75" thickBot="1">
      <c r="A3" s="2279" t="s">
        <v>5407</v>
      </c>
      <c r="B3" s="2279" t="s">
        <v>5249</v>
      </c>
      <c r="C3" s="2263"/>
      <c r="D3" s="2277" t="s">
        <v>4802</v>
      </c>
      <c r="E3" s="2264" t="s">
        <v>4809</v>
      </c>
      <c r="F3" s="2277" t="s">
        <v>4814</v>
      </c>
      <c r="G3" s="2277" t="s">
        <v>4254</v>
      </c>
      <c r="H3" s="2277" t="s">
        <v>4600</v>
      </c>
      <c r="I3" s="2284" t="s">
        <v>815</v>
      </c>
      <c r="J3" s="2277" t="s">
        <v>5138</v>
      </c>
      <c r="K3" s="1845" t="s">
        <v>3066</v>
      </c>
      <c r="L3" s="2277" t="s">
        <v>4877</v>
      </c>
      <c r="M3" s="2283" t="s">
        <v>5237</v>
      </c>
      <c r="N3" s="2277" t="s">
        <v>4429</v>
      </c>
      <c r="O3" s="2277" t="s">
        <v>4275</v>
      </c>
      <c r="P3" s="2264"/>
      <c r="Q3" s="2277" t="s">
        <v>4392</v>
      </c>
      <c r="R3" s="2277" t="s">
        <v>4753</v>
      </c>
      <c r="U3" t="s">
        <v>5168</v>
      </c>
      <c r="V3">
        <v>1</v>
      </c>
    </row>
    <row r="4" spans="1:22" ht="45.75" thickBot="1">
      <c r="A4" s="2281" t="s">
        <v>5408</v>
      </c>
      <c r="B4" s="2281" t="s">
        <v>5250</v>
      </c>
      <c r="C4" s="2266"/>
      <c r="D4" s="2280" t="s">
        <v>1199</v>
      </c>
      <c r="E4" s="2262" t="s">
        <v>4419</v>
      </c>
      <c r="F4" s="2278" t="s">
        <v>4815</v>
      </c>
      <c r="G4" s="2278" t="s">
        <v>4575</v>
      </c>
      <c r="H4" s="2278" t="s">
        <v>4599</v>
      </c>
      <c r="I4" s="2286" t="s">
        <v>5288</v>
      </c>
      <c r="J4" s="2278" t="s">
        <v>5139</v>
      </c>
      <c r="K4" s="1845" t="s">
        <v>3065</v>
      </c>
      <c r="L4" s="2278" t="s">
        <v>4878</v>
      </c>
      <c r="M4" s="2266"/>
      <c r="N4" s="2278" t="s">
        <v>4430</v>
      </c>
      <c r="O4" s="2278" t="s">
        <v>4437</v>
      </c>
      <c r="P4" s="2262"/>
      <c r="Q4" s="2278" t="s">
        <v>4662</v>
      </c>
      <c r="R4" s="2278" t="s">
        <v>4751</v>
      </c>
      <c r="U4" t="s">
        <v>673</v>
      </c>
      <c r="V4">
        <v>2</v>
      </c>
    </row>
    <row r="5" spans="1:22">
      <c r="A5" s="2279" t="s">
        <v>5409</v>
      </c>
      <c r="B5" s="2279" t="s">
        <v>4688</v>
      </c>
      <c r="C5" s="2265"/>
      <c r="D5" s="2265"/>
      <c r="E5" s="2264" t="s">
        <v>4796</v>
      </c>
      <c r="F5" s="2277" t="s">
        <v>4816</v>
      </c>
      <c r="G5" s="2277" t="s">
        <v>4242</v>
      </c>
      <c r="H5" s="2277" t="s">
        <v>4601</v>
      </c>
      <c r="I5" s="2286" t="s">
        <v>5289</v>
      </c>
      <c r="J5" s="2277" t="s">
        <v>5140</v>
      </c>
      <c r="K5" s="1742" t="s">
        <v>3077</v>
      </c>
      <c r="L5" s="2277" t="s">
        <v>4879</v>
      </c>
      <c r="M5" s="2265"/>
      <c r="N5" s="2278" t="s">
        <v>4691</v>
      </c>
      <c r="O5" s="2277" t="s">
        <v>4438</v>
      </c>
      <c r="P5" s="2264"/>
      <c r="Q5" s="2277" t="s">
        <v>4072</v>
      </c>
      <c r="R5" s="2277" t="s">
        <v>4711</v>
      </c>
      <c r="U5" t="s">
        <v>5167</v>
      </c>
      <c r="V5">
        <v>3</v>
      </c>
    </row>
    <row r="6" spans="1:22">
      <c r="A6" s="2281" t="s">
        <v>5410</v>
      </c>
      <c r="B6" s="2281" t="s">
        <v>5245</v>
      </c>
      <c r="C6" s="2266"/>
      <c r="D6" s="2266"/>
      <c r="E6" s="2262" t="s">
        <v>3957</v>
      </c>
      <c r="F6" s="2281" t="s">
        <v>5213</v>
      </c>
      <c r="G6" s="2278" t="s">
        <v>4581</v>
      </c>
      <c r="H6" s="2278" t="s">
        <v>4641</v>
      </c>
      <c r="I6" s="2286" t="s">
        <v>5290</v>
      </c>
      <c r="J6" s="2278" t="s">
        <v>676</v>
      </c>
      <c r="K6" s="1845" t="s">
        <v>5733</v>
      </c>
      <c r="L6" s="2278" t="s">
        <v>4880</v>
      </c>
      <c r="M6" s="2266"/>
      <c r="N6" s="2277" t="s">
        <v>4692</v>
      </c>
      <c r="O6" s="2278" t="s">
        <v>4435</v>
      </c>
      <c r="P6" s="2262"/>
      <c r="Q6" s="2281" t="s">
        <v>5265</v>
      </c>
      <c r="R6" s="2278" t="s">
        <v>4713</v>
      </c>
      <c r="U6" t="s">
        <v>3949</v>
      </c>
      <c r="V6">
        <v>4</v>
      </c>
    </row>
    <row r="7" spans="1:22">
      <c r="A7" s="2279" t="s">
        <v>5411</v>
      </c>
      <c r="B7" s="2279" t="s">
        <v>5251</v>
      </c>
      <c r="C7" s="2265"/>
      <c r="D7" s="2265"/>
      <c r="E7" s="2264" t="s">
        <v>5190</v>
      </c>
      <c r="F7" s="2277" t="s">
        <v>3945</v>
      </c>
      <c r="G7" s="2277" t="s">
        <v>4582</v>
      </c>
      <c r="H7" s="2277" t="s">
        <v>4642</v>
      </c>
      <c r="I7" s="2286" t="s">
        <v>5291</v>
      </c>
      <c r="J7" s="2277" t="s">
        <v>5141</v>
      </c>
      <c r="K7" s="1845" t="s">
        <v>5734</v>
      </c>
      <c r="L7" s="2277" t="s">
        <v>4881</v>
      </c>
      <c r="M7" s="2265"/>
      <c r="N7" s="2278" t="s">
        <v>4387</v>
      </c>
      <c r="O7" s="2277" t="s">
        <v>4436</v>
      </c>
      <c r="P7" s="2264"/>
      <c r="Q7" s="2279" t="s">
        <v>5261</v>
      </c>
      <c r="R7" s="2277" t="s">
        <v>4408</v>
      </c>
      <c r="U7" t="s">
        <v>3934</v>
      </c>
      <c r="V7">
        <v>5</v>
      </c>
    </row>
    <row r="8" spans="1:22">
      <c r="A8" s="2278" t="s">
        <v>5412</v>
      </c>
      <c r="B8" s="2278" t="s">
        <v>4379</v>
      </c>
      <c r="C8" s="2266"/>
      <c r="D8" s="2266"/>
      <c r="E8" s="2262" t="s">
        <v>3968</v>
      </c>
      <c r="F8" s="2281" t="s">
        <v>4818</v>
      </c>
      <c r="G8" s="2278" t="s">
        <v>1594</v>
      </c>
      <c r="H8" s="2281" t="s">
        <v>5232</v>
      </c>
      <c r="I8" s="2286" t="s">
        <v>5292</v>
      </c>
      <c r="J8" s="2278" t="s">
        <v>5142</v>
      </c>
      <c r="K8" s="1847" t="s">
        <v>3072</v>
      </c>
      <c r="L8" s="2278" t="s">
        <v>4882</v>
      </c>
      <c r="M8" s="2266"/>
      <c r="N8" s="2278" t="s">
        <v>4450</v>
      </c>
      <c r="O8" s="2278" t="s">
        <v>2997</v>
      </c>
      <c r="P8" s="2262"/>
      <c r="Q8" s="2278" t="s">
        <v>4190</v>
      </c>
      <c r="R8" s="2278" t="s">
        <v>4702</v>
      </c>
      <c r="U8" t="s">
        <v>4348</v>
      </c>
      <c r="V8">
        <v>6</v>
      </c>
    </row>
    <row r="9" spans="1:22" ht="120">
      <c r="A9" s="2277" t="s">
        <v>5413</v>
      </c>
      <c r="B9" s="2277" t="s">
        <v>4373</v>
      </c>
      <c r="C9" s="2265"/>
      <c r="D9" s="2265"/>
      <c r="E9" s="2264" t="s">
        <v>4427</v>
      </c>
      <c r="F9" s="2277" t="s">
        <v>4817</v>
      </c>
      <c r="G9" s="2277" t="s">
        <v>4570</v>
      </c>
      <c r="H9" s="2277" t="s">
        <v>4588</v>
      </c>
      <c r="I9" s="2287" t="s">
        <v>5293</v>
      </c>
      <c r="J9" s="2277" t="s">
        <v>5143</v>
      </c>
      <c r="K9" s="1742" t="s">
        <v>5735</v>
      </c>
      <c r="L9" s="2277" t="s">
        <v>4883</v>
      </c>
      <c r="M9" s="2265"/>
      <c r="N9" s="2277" t="s">
        <v>4699</v>
      </c>
      <c r="O9" s="2277" t="s">
        <v>2998</v>
      </c>
      <c r="P9" s="2264"/>
      <c r="Q9" s="2277" t="s">
        <v>4041</v>
      </c>
      <c r="R9" s="2277" t="s">
        <v>4764</v>
      </c>
      <c r="U9" t="s">
        <v>4077</v>
      </c>
      <c r="V9">
        <v>7</v>
      </c>
    </row>
    <row r="10" spans="1:22">
      <c r="A10" s="2281" t="s">
        <v>5414</v>
      </c>
      <c r="B10" s="2281" t="s">
        <v>5243</v>
      </c>
      <c r="C10" s="2266"/>
      <c r="D10" s="2266"/>
      <c r="E10" s="2262" t="s">
        <v>4806</v>
      </c>
      <c r="F10" s="2278" t="s">
        <v>4819</v>
      </c>
      <c r="G10" s="2278" t="s">
        <v>4571</v>
      </c>
      <c r="H10" s="2278" t="s">
        <v>4586</v>
      </c>
      <c r="I10" s="2286" t="s">
        <v>5294</v>
      </c>
      <c r="J10" s="2278" t="s">
        <v>5144</v>
      </c>
      <c r="K10" s="1743" t="s">
        <v>2452</v>
      </c>
      <c r="L10" s="2278" t="s">
        <v>4884</v>
      </c>
      <c r="M10" s="2266"/>
      <c r="N10" s="2277" t="s">
        <v>4448</v>
      </c>
      <c r="O10" s="2278" t="s">
        <v>2999</v>
      </c>
      <c r="P10" s="2262"/>
      <c r="Q10" s="2278" t="s">
        <v>4758</v>
      </c>
      <c r="R10" s="2278" t="s">
        <v>4049</v>
      </c>
      <c r="U10" t="s">
        <v>675</v>
      </c>
      <c r="V10">
        <v>8</v>
      </c>
    </row>
    <row r="11" spans="1:22" ht="30">
      <c r="A11" s="2279" t="s">
        <v>5415</v>
      </c>
      <c r="B11" s="2279" t="s">
        <v>5244</v>
      </c>
      <c r="C11" s="2265"/>
      <c r="D11" s="2265"/>
      <c r="E11" s="2264" t="s">
        <v>537</v>
      </c>
      <c r="F11" s="2277" t="s">
        <v>4820</v>
      </c>
      <c r="G11" s="2277" t="s">
        <v>4572</v>
      </c>
      <c r="H11" s="2277" t="s">
        <v>4584</v>
      </c>
      <c r="I11" s="2286" t="s">
        <v>5295</v>
      </c>
      <c r="J11" s="2277" t="s">
        <v>5145</v>
      </c>
      <c r="K11" s="1742" t="s">
        <v>2452</v>
      </c>
      <c r="L11" s="2277" t="s">
        <v>4885</v>
      </c>
      <c r="M11" s="2265"/>
      <c r="N11" s="2278" t="s">
        <v>4698</v>
      </c>
      <c r="O11" s="2277" t="s">
        <v>4439</v>
      </c>
      <c r="P11" s="2264"/>
      <c r="Q11" s="2279" t="s">
        <v>5259</v>
      </c>
      <c r="R11" s="2277" t="s">
        <v>4728</v>
      </c>
      <c r="U11" t="s">
        <v>5165</v>
      </c>
      <c r="V11">
        <v>9</v>
      </c>
    </row>
    <row r="12" spans="1:22" ht="30">
      <c r="A12" s="2281" t="s">
        <v>5416</v>
      </c>
      <c r="B12" s="2281" t="s">
        <v>5279</v>
      </c>
      <c r="C12" s="2266"/>
      <c r="D12" s="2266"/>
      <c r="E12" s="2262" t="s">
        <v>4804</v>
      </c>
      <c r="F12" s="2278" t="s">
        <v>4821</v>
      </c>
      <c r="G12" s="2278" t="s">
        <v>4577</v>
      </c>
      <c r="H12" s="2278" t="s">
        <v>4585</v>
      </c>
      <c r="I12" s="2286" t="s">
        <v>5296</v>
      </c>
      <c r="J12" s="2278" t="s">
        <v>5146</v>
      </c>
      <c r="K12" s="1787" t="s">
        <v>5736</v>
      </c>
      <c r="L12" s="2278" t="s">
        <v>4886</v>
      </c>
      <c r="M12" s="2266"/>
      <c r="N12" s="2278" t="s">
        <v>4449</v>
      </c>
      <c r="O12" s="2278" t="s">
        <v>4440</v>
      </c>
      <c r="P12" s="2264"/>
      <c r="Q12" s="2281" t="s">
        <v>5270</v>
      </c>
      <c r="R12" s="2278" t="s">
        <v>4401</v>
      </c>
      <c r="U12" t="s">
        <v>3811</v>
      </c>
      <c r="V12">
        <v>10</v>
      </c>
    </row>
    <row r="13" spans="1:22" ht="30">
      <c r="A13" s="2279" t="s">
        <v>5417</v>
      </c>
      <c r="B13" s="2279" t="s">
        <v>5242</v>
      </c>
      <c r="C13" s="2265"/>
      <c r="D13" s="2265"/>
      <c r="E13" s="2264" t="s">
        <v>4794</v>
      </c>
      <c r="F13" s="2277" t="s">
        <v>4822</v>
      </c>
      <c r="G13" s="2277" t="s">
        <v>4578</v>
      </c>
      <c r="H13" s="2277" t="s">
        <v>4202</v>
      </c>
      <c r="I13" s="2286" t="s">
        <v>5297</v>
      </c>
      <c r="J13" s="2277" t="s">
        <v>5147</v>
      </c>
      <c r="K13" s="1845" t="s">
        <v>2453</v>
      </c>
      <c r="L13" s="2277" t="s">
        <v>2172</v>
      </c>
      <c r="M13" s="2265"/>
      <c r="N13" s="2277" t="s">
        <v>4447</v>
      </c>
      <c r="O13" s="2277" t="s">
        <v>4441</v>
      </c>
      <c r="P13" s="2262"/>
      <c r="Q13" s="2277" t="s">
        <v>4042</v>
      </c>
      <c r="R13" s="2277" t="s">
        <v>4390</v>
      </c>
      <c r="U13" t="s">
        <v>1194</v>
      </c>
      <c r="V13">
        <v>11</v>
      </c>
    </row>
    <row r="14" spans="1:22">
      <c r="A14" s="2281" t="s">
        <v>5418</v>
      </c>
      <c r="B14" s="2281" t="s">
        <v>5240</v>
      </c>
      <c r="C14" s="2266"/>
      <c r="D14" s="2266"/>
      <c r="E14" s="2262" t="s">
        <v>4795</v>
      </c>
      <c r="F14" s="2278" t="s">
        <v>4823</v>
      </c>
      <c r="G14" s="2278" t="s">
        <v>4579</v>
      </c>
      <c r="H14" s="2278" t="s">
        <v>4655</v>
      </c>
      <c r="I14" s="2285" t="s">
        <v>834</v>
      </c>
      <c r="J14" s="2278" t="s">
        <v>3807</v>
      </c>
      <c r="K14" s="2302" t="s">
        <v>5737</v>
      </c>
      <c r="L14" s="2278" t="s">
        <v>5101</v>
      </c>
      <c r="M14" s="2266"/>
      <c r="N14" s="2277" t="s">
        <v>1209</v>
      </c>
      <c r="O14" s="2281" t="s">
        <v>5252</v>
      </c>
      <c r="P14" s="2264"/>
      <c r="Q14" s="2278" t="s">
        <v>4120</v>
      </c>
      <c r="R14" s="2278" t="s">
        <v>4757</v>
      </c>
      <c r="U14" t="s">
        <v>4349</v>
      </c>
      <c r="V14">
        <v>12</v>
      </c>
    </row>
    <row r="15" spans="1:22">
      <c r="A15" s="2279" t="s">
        <v>5419</v>
      </c>
      <c r="B15" s="2279" t="s">
        <v>5246</v>
      </c>
      <c r="C15" s="2265"/>
      <c r="D15" s="2265"/>
      <c r="E15" s="2264" t="s">
        <v>3941</v>
      </c>
      <c r="F15" s="2277" t="s">
        <v>4824</v>
      </c>
      <c r="G15" s="2277" t="s">
        <v>4573</v>
      </c>
      <c r="H15" s="2277" t="s">
        <v>4656</v>
      </c>
      <c r="I15" s="2285" t="s">
        <v>836</v>
      </c>
      <c r="J15" s="2277" t="s">
        <v>5148</v>
      </c>
      <c r="K15" s="2013" t="s">
        <v>5738</v>
      </c>
      <c r="L15" s="2277" t="s">
        <v>4887</v>
      </c>
      <c r="M15" s="2265"/>
      <c r="N15" s="2281" t="s">
        <v>5239</v>
      </c>
      <c r="O15" s="2279" t="s">
        <v>5253</v>
      </c>
      <c r="P15" s="2262"/>
      <c r="Q15" s="2277" t="s">
        <v>4725</v>
      </c>
      <c r="R15" s="2277" t="s">
        <v>1450</v>
      </c>
      <c r="U15" t="s">
        <v>631</v>
      </c>
      <c r="V15">
        <v>13</v>
      </c>
    </row>
    <row r="16" spans="1:22">
      <c r="A16" s="2278" t="s">
        <v>5420</v>
      </c>
      <c r="B16" s="2278" t="s">
        <v>4152</v>
      </c>
      <c r="C16" s="2266"/>
      <c r="D16" s="2266"/>
      <c r="E16" s="2262" t="s">
        <v>3941</v>
      </c>
      <c r="F16" s="2278" t="s">
        <v>4825</v>
      </c>
      <c r="G16" s="2278" t="s">
        <v>4245</v>
      </c>
      <c r="H16" s="2278" t="s">
        <v>4653</v>
      </c>
      <c r="I16" s="2284" t="s">
        <v>838</v>
      </c>
      <c r="J16" s="2278" t="s">
        <v>5149</v>
      </c>
      <c r="K16" s="1787" t="s">
        <v>5739</v>
      </c>
      <c r="L16" s="2278" t="s">
        <v>4888</v>
      </c>
      <c r="M16" s="2266"/>
      <c r="N16" s="2277" t="s">
        <v>4700</v>
      </c>
      <c r="O16" s="2281" t="s">
        <v>5254</v>
      </c>
      <c r="P16" s="2265"/>
      <c r="Q16" s="2278" t="s">
        <v>4374</v>
      </c>
      <c r="R16" s="2278" t="s">
        <v>4705</v>
      </c>
      <c r="U16" t="s">
        <v>5176</v>
      </c>
      <c r="V16">
        <v>14</v>
      </c>
    </row>
    <row r="17" spans="1:22" ht="192">
      <c r="A17" s="2277" t="s">
        <v>5421</v>
      </c>
      <c r="B17" s="2277" t="s">
        <v>1980</v>
      </c>
      <c r="C17" s="2265"/>
      <c r="D17" s="2265"/>
      <c r="E17" s="2264" t="s">
        <v>1461</v>
      </c>
      <c r="F17" s="2277" t="s">
        <v>4826</v>
      </c>
      <c r="G17" s="2277" t="s">
        <v>4126</v>
      </c>
      <c r="H17" s="2277" t="s">
        <v>4367</v>
      </c>
      <c r="I17" s="2288" t="s">
        <v>5298</v>
      </c>
      <c r="J17" s="2277" t="s">
        <v>5164</v>
      </c>
      <c r="K17" s="2013" t="s">
        <v>5740</v>
      </c>
      <c r="L17" s="2277" t="s">
        <v>4889</v>
      </c>
      <c r="M17" s="2265"/>
      <c r="N17" s="2278" t="s">
        <v>4161</v>
      </c>
      <c r="O17" s="2279" t="s">
        <v>5255</v>
      </c>
      <c r="P17" s="2266"/>
      <c r="Q17" s="2277" t="s">
        <v>4374</v>
      </c>
      <c r="R17" s="2277" t="s">
        <v>4706</v>
      </c>
      <c r="U17" t="s">
        <v>5172</v>
      </c>
      <c r="V17">
        <v>15</v>
      </c>
    </row>
    <row r="18" spans="1:22">
      <c r="A18" s="2278" t="s">
        <v>5422</v>
      </c>
      <c r="B18" s="2278" t="s">
        <v>4683</v>
      </c>
      <c r="C18" s="2266"/>
      <c r="D18" s="2266"/>
      <c r="E18" s="2262" t="s">
        <v>1461</v>
      </c>
      <c r="F18" s="2278" t="s">
        <v>4827</v>
      </c>
      <c r="G18" s="2278" t="s">
        <v>1482</v>
      </c>
      <c r="H18" s="2278" t="s">
        <v>4592</v>
      </c>
      <c r="I18" s="2285" t="s">
        <v>5299</v>
      </c>
      <c r="J18" s="2278" t="s">
        <v>5150</v>
      </c>
      <c r="K18" s="1787" t="s">
        <v>5741</v>
      </c>
      <c r="L18" s="2278" t="s">
        <v>4890</v>
      </c>
      <c r="M18" s="2266"/>
      <c r="N18" s="2277" t="s">
        <v>548</v>
      </c>
      <c r="O18" s="2278" t="s">
        <v>4452</v>
      </c>
      <c r="P18" s="2265"/>
      <c r="Q18" s="2278" t="s">
        <v>4174</v>
      </c>
      <c r="R18" s="2278" t="s">
        <v>4707</v>
      </c>
      <c r="U18" t="s">
        <v>5170</v>
      </c>
      <c r="V18">
        <v>16</v>
      </c>
    </row>
    <row r="19" spans="1:22">
      <c r="A19" s="2277" t="s">
        <v>5423</v>
      </c>
      <c r="B19" s="2277" t="s">
        <v>4684</v>
      </c>
      <c r="C19" s="2265"/>
      <c r="D19" s="2265"/>
      <c r="E19" s="2264" t="s">
        <v>623</v>
      </c>
      <c r="F19" s="2277" t="s">
        <v>4828</v>
      </c>
      <c r="G19" s="2277" t="s">
        <v>3805</v>
      </c>
      <c r="H19" s="2277" t="s">
        <v>4595</v>
      </c>
      <c r="I19" s="2285" t="s">
        <v>5300</v>
      </c>
      <c r="J19" s="2277" t="s">
        <v>5151</v>
      </c>
      <c r="K19" s="1082" t="s">
        <v>5742</v>
      </c>
      <c r="L19" s="2277" t="s">
        <v>4891</v>
      </c>
      <c r="M19" s="2265"/>
      <c r="N19" s="2278" t="s">
        <v>4693</v>
      </c>
      <c r="O19" s="2277" t="s">
        <v>4453</v>
      </c>
      <c r="P19" s="2266"/>
      <c r="Q19" s="2277" t="s">
        <v>4099</v>
      </c>
      <c r="R19" s="2277" t="s">
        <v>4708</v>
      </c>
    </row>
    <row r="20" spans="1:22" ht="324">
      <c r="A20" s="2281" t="s">
        <v>5424</v>
      </c>
      <c r="B20" s="2281" t="s">
        <v>5247</v>
      </c>
      <c r="C20" s="2266"/>
      <c r="D20" s="2266"/>
      <c r="E20" s="2262" t="s">
        <v>3440</v>
      </c>
      <c r="F20" s="2278" t="s">
        <v>4478</v>
      </c>
      <c r="G20" s="2278" t="s">
        <v>4252</v>
      </c>
      <c r="H20" s="2278" t="s">
        <v>4594</v>
      </c>
      <c r="I20" s="2286" t="s">
        <v>5301</v>
      </c>
      <c r="J20" s="2278" t="s">
        <v>5152</v>
      </c>
      <c r="K20" s="2013" t="s">
        <v>5743</v>
      </c>
      <c r="L20" s="2278" t="s">
        <v>4892</v>
      </c>
      <c r="M20" s="2266"/>
      <c r="N20" s="2277" t="s">
        <v>4701</v>
      </c>
      <c r="O20" s="2278" t="s">
        <v>4454</v>
      </c>
      <c r="P20" s="2265"/>
      <c r="Q20" s="2281" t="s">
        <v>5268</v>
      </c>
      <c r="R20" s="2278" t="s">
        <v>4655</v>
      </c>
    </row>
    <row r="21" spans="1:22" ht="24">
      <c r="A21" s="2279" t="s">
        <v>5425</v>
      </c>
      <c r="B21" s="2279" t="s">
        <v>5247</v>
      </c>
      <c r="C21" s="2265"/>
      <c r="D21" s="2265"/>
      <c r="E21" s="2264" t="s">
        <v>4425</v>
      </c>
      <c r="F21" s="2277" t="s">
        <v>4482</v>
      </c>
      <c r="G21" s="2277" t="s">
        <v>4580</v>
      </c>
      <c r="H21" s="2277" t="s">
        <v>4593</v>
      </c>
      <c r="I21" s="2286" t="s">
        <v>5302</v>
      </c>
      <c r="J21" s="2277" t="s">
        <v>5153</v>
      </c>
      <c r="K21" s="1742" t="s">
        <v>5744</v>
      </c>
      <c r="L21" s="2277" t="s">
        <v>851</v>
      </c>
      <c r="M21" s="2265"/>
      <c r="N21" s="2278" t="s">
        <v>2938</v>
      </c>
      <c r="O21" s="2277" t="s">
        <v>4455</v>
      </c>
      <c r="P21" s="2266"/>
      <c r="Q21" s="2279" t="s">
        <v>5272</v>
      </c>
      <c r="R21" s="2277" t="s">
        <v>4656</v>
      </c>
    </row>
    <row r="22" spans="1:22" ht="24">
      <c r="A22" s="2278" t="s">
        <v>5426</v>
      </c>
      <c r="B22" s="2278" t="s">
        <v>4676</v>
      </c>
      <c r="C22" s="2266"/>
      <c r="D22" s="2266"/>
      <c r="E22" s="2262" t="s">
        <v>3969</v>
      </c>
      <c r="F22" s="2278" t="s">
        <v>4479</v>
      </c>
      <c r="G22" s="2278" t="s">
        <v>1527</v>
      </c>
      <c r="H22" s="2281" t="s">
        <v>5230</v>
      </c>
      <c r="I22" s="2286" t="s">
        <v>5303</v>
      </c>
      <c r="J22" s="2278" t="s">
        <v>5154</v>
      </c>
      <c r="K22" s="2303" t="s">
        <v>5745</v>
      </c>
      <c r="L22" s="2278" t="s">
        <v>4893</v>
      </c>
      <c r="M22" s="2266"/>
      <c r="N22" s="2277" t="s">
        <v>4094</v>
      </c>
      <c r="O22" s="2278" t="s">
        <v>4331</v>
      </c>
      <c r="P22" s="2265"/>
      <c r="Q22" s="2281" t="s">
        <v>5273</v>
      </c>
      <c r="R22" s="2278" t="s">
        <v>4759</v>
      </c>
    </row>
    <row r="23" spans="1:22">
      <c r="A23" s="2277" t="s">
        <v>5427</v>
      </c>
      <c r="B23" s="2277" t="s">
        <v>1218</v>
      </c>
      <c r="C23" s="2265"/>
      <c r="D23" s="2265"/>
      <c r="E23" s="2264" t="s">
        <v>5188</v>
      </c>
      <c r="F23" s="2277" t="s">
        <v>4480</v>
      </c>
      <c r="G23" s="2277" t="s">
        <v>4574</v>
      </c>
      <c r="H23" s="2279" t="s">
        <v>5231</v>
      </c>
      <c r="I23" s="2286" t="s">
        <v>5304</v>
      </c>
      <c r="J23" s="2277" t="s">
        <v>5155</v>
      </c>
      <c r="K23" s="1742" t="s">
        <v>5746</v>
      </c>
      <c r="L23" s="2277" t="s">
        <v>4894</v>
      </c>
      <c r="M23" s="2265"/>
      <c r="N23" s="2278" t="s">
        <v>4667</v>
      </c>
      <c r="O23" s="2277" t="s">
        <v>4456</v>
      </c>
      <c r="P23" s="2266"/>
      <c r="Q23" s="2279" t="s">
        <v>5267</v>
      </c>
      <c r="R23" s="2277" t="s">
        <v>4085</v>
      </c>
    </row>
    <row r="24" spans="1:22">
      <c r="A24" s="2281" t="s">
        <v>5428</v>
      </c>
      <c r="B24" s="2281" t="s">
        <v>5248</v>
      </c>
      <c r="C24" s="2266"/>
      <c r="D24" s="2266"/>
      <c r="E24" s="2262" t="s">
        <v>4786</v>
      </c>
      <c r="F24" s="2278" t="s">
        <v>4829</v>
      </c>
      <c r="G24" s="2278" t="s">
        <v>4563</v>
      </c>
      <c r="H24" s="2278" t="s">
        <v>4633</v>
      </c>
      <c r="I24" s="2286" t="s">
        <v>5305</v>
      </c>
      <c r="J24" s="2278" t="s">
        <v>5156</v>
      </c>
      <c r="K24" s="2303" t="s">
        <v>5747</v>
      </c>
      <c r="L24" s="2278" t="s">
        <v>4895</v>
      </c>
      <c r="M24" s="2266"/>
      <c r="N24" s="2277" t="s">
        <v>4695</v>
      </c>
      <c r="O24" s="2278" t="s">
        <v>4457</v>
      </c>
      <c r="P24" s="2265"/>
      <c r="Q24" s="2281" t="s">
        <v>5266</v>
      </c>
      <c r="R24" s="2278" t="s">
        <v>4058</v>
      </c>
    </row>
    <row r="25" spans="1:22">
      <c r="A25" s="2279" t="s">
        <v>5429</v>
      </c>
      <c r="B25" s="2279" t="s">
        <v>5280</v>
      </c>
      <c r="C25" s="2265"/>
      <c r="D25" s="2265"/>
      <c r="E25" s="2264" t="s">
        <v>5189</v>
      </c>
      <c r="F25" s="2277" t="s">
        <v>4830</v>
      </c>
      <c r="G25" s="2277" t="s">
        <v>4567</v>
      </c>
      <c r="H25" s="2277" t="s">
        <v>1548</v>
      </c>
      <c r="I25" s="2286" t="s">
        <v>5306</v>
      </c>
      <c r="J25" s="2277" t="s">
        <v>3233</v>
      </c>
      <c r="K25" s="2303" t="s">
        <v>5748</v>
      </c>
      <c r="L25" s="2277" t="s">
        <v>4896</v>
      </c>
      <c r="M25" s="2265"/>
      <c r="N25" s="2278" t="s">
        <v>4694</v>
      </c>
      <c r="O25" s="2277" t="s">
        <v>4306</v>
      </c>
      <c r="P25" s="2266"/>
      <c r="Q25" s="2279" t="s">
        <v>5263</v>
      </c>
      <c r="R25" s="2277" t="s">
        <v>4710</v>
      </c>
    </row>
    <row r="26" spans="1:22">
      <c r="A26" s="2281" t="s">
        <v>5430</v>
      </c>
      <c r="B26" s="2281" t="s">
        <v>5241</v>
      </c>
      <c r="C26" s="2266"/>
      <c r="D26" s="2266"/>
      <c r="E26" s="2262" t="s">
        <v>5181</v>
      </c>
      <c r="F26" s="2278" t="s">
        <v>4831</v>
      </c>
      <c r="G26" s="2278" t="s">
        <v>4568</v>
      </c>
      <c r="H26" s="2278" t="s">
        <v>4603</v>
      </c>
      <c r="I26" s="2286" t="s">
        <v>5307</v>
      </c>
      <c r="J26" s="2278" t="s">
        <v>5157</v>
      </c>
      <c r="K26" s="1787" t="s">
        <v>5749</v>
      </c>
      <c r="L26" s="2278" t="s">
        <v>4897</v>
      </c>
      <c r="M26" s="2266"/>
      <c r="N26" s="2277" t="s">
        <v>4696</v>
      </c>
      <c r="O26" s="2278" t="s">
        <v>4458</v>
      </c>
      <c r="P26" s="2265"/>
      <c r="Q26" s="2278" t="s">
        <v>4732</v>
      </c>
      <c r="R26" s="2278" t="s">
        <v>4047</v>
      </c>
    </row>
    <row r="27" spans="1:22">
      <c r="A27" s="2277" t="s">
        <v>5431</v>
      </c>
      <c r="B27" s="2277" t="s">
        <v>4678</v>
      </c>
      <c r="C27" s="2265"/>
      <c r="D27" s="2265"/>
      <c r="E27" s="2264" t="s">
        <v>5180</v>
      </c>
      <c r="F27" s="2277" t="s">
        <v>4832</v>
      </c>
      <c r="G27" s="2277" t="s">
        <v>4569</v>
      </c>
      <c r="H27" s="2277" t="s">
        <v>4604</v>
      </c>
      <c r="I27" s="2286" t="s">
        <v>5308</v>
      </c>
      <c r="J27" s="2277" t="s">
        <v>5158</v>
      </c>
      <c r="K27" s="2303" t="s">
        <v>5750</v>
      </c>
      <c r="L27" s="2277" t="s">
        <v>4898</v>
      </c>
      <c r="M27" s="2265"/>
      <c r="N27" s="2278" t="s">
        <v>4697</v>
      </c>
      <c r="O27" s="2277" t="s">
        <v>4460</v>
      </c>
      <c r="P27" s="2266"/>
      <c r="Q27" s="2277" t="s">
        <v>4375</v>
      </c>
      <c r="R27" s="2277" t="s">
        <v>4767</v>
      </c>
    </row>
    <row r="28" spans="1:22">
      <c r="A28" s="2281" t="s">
        <v>5432</v>
      </c>
      <c r="B28" s="2281" t="s">
        <v>5278</v>
      </c>
      <c r="C28" s="2266"/>
      <c r="D28" s="2266"/>
      <c r="E28" s="2262" t="s">
        <v>5183</v>
      </c>
      <c r="F28" s="2281" t="s">
        <v>5195</v>
      </c>
      <c r="G28" s="2278" t="s">
        <v>4564</v>
      </c>
      <c r="H28" s="2278" t="s">
        <v>4602</v>
      </c>
      <c r="I28" s="2286" t="s">
        <v>5309</v>
      </c>
      <c r="J28" s="2278" t="s">
        <v>5159</v>
      </c>
      <c r="K28" s="1742" t="s">
        <v>3044</v>
      </c>
      <c r="L28" s="2278" t="s">
        <v>4899</v>
      </c>
      <c r="M28" s="2266"/>
      <c r="N28" s="2277" t="s">
        <v>4712</v>
      </c>
      <c r="O28" s="2278" t="s">
        <v>4459</v>
      </c>
      <c r="P28" s="2265"/>
      <c r="Q28" s="2281" t="s">
        <v>5262</v>
      </c>
      <c r="R28" s="2278" t="s">
        <v>4768</v>
      </c>
    </row>
    <row r="29" spans="1:22" ht="15.75" thickBot="1">
      <c r="A29" s="2282" t="s">
        <v>5433</v>
      </c>
      <c r="B29" s="2282" t="s">
        <v>4661</v>
      </c>
      <c r="C29" s="2265"/>
      <c r="D29" s="2265"/>
      <c r="E29" s="2264" t="s">
        <v>5186</v>
      </c>
      <c r="F29" s="2279" t="s">
        <v>5196</v>
      </c>
      <c r="G29" s="2277" t="s">
        <v>4565</v>
      </c>
      <c r="H29" s="2277" t="s">
        <v>4605</v>
      </c>
      <c r="I29" s="2286" t="s">
        <v>5310</v>
      </c>
      <c r="J29" s="2277" t="s">
        <v>5160</v>
      </c>
      <c r="K29" s="1742" t="s">
        <v>3078</v>
      </c>
      <c r="L29" s="2277" t="s">
        <v>4900</v>
      </c>
      <c r="M29" s="2265"/>
      <c r="N29" s="2278" t="s">
        <v>1231</v>
      </c>
      <c r="O29" s="2277" t="s">
        <v>4461</v>
      </c>
      <c r="P29" s="2266"/>
      <c r="Q29" s="2277" t="s">
        <v>4777</v>
      </c>
      <c r="R29" s="2277" t="s">
        <v>4394</v>
      </c>
    </row>
    <row r="30" spans="1:22">
      <c r="A30" s="2266" t="s">
        <v>5434</v>
      </c>
      <c r="B30" s="2266"/>
      <c r="C30" s="2266"/>
      <c r="D30" s="2266"/>
      <c r="E30" s="2262" t="s">
        <v>5187</v>
      </c>
      <c r="F30" s="2281" t="s">
        <v>5224</v>
      </c>
      <c r="G30" s="2278" t="s">
        <v>4566</v>
      </c>
      <c r="H30" s="2278" t="s">
        <v>1555</v>
      </c>
      <c r="I30" s="2286" t="s">
        <v>5311</v>
      </c>
      <c r="J30" s="2278" t="s">
        <v>5161</v>
      </c>
      <c r="K30" s="2304" t="s">
        <v>5751</v>
      </c>
      <c r="L30" s="2278" t="s">
        <v>4901</v>
      </c>
      <c r="M30" s="2266"/>
      <c r="N30" s="2277" t="s">
        <v>4409</v>
      </c>
      <c r="O30" s="2278" t="s">
        <v>4463</v>
      </c>
      <c r="P30" s="2265"/>
      <c r="Q30" s="2278" t="s">
        <v>4010</v>
      </c>
      <c r="R30" s="2278" t="s">
        <v>4033</v>
      </c>
    </row>
    <row r="31" spans="1:22" ht="15.75" thickBot="1">
      <c r="A31" s="2265" t="s">
        <v>5435</v>
      </c>
      <c r="B31" s="2265"/>
      <c r="C31" s="2265"/>
      <c r="D31" s="2265"/>
      <c r="E31" s="2264" t="s">
        <v>5182</v>
      </c>
      <c r="F31" s="2279" t="s">
        <v>5223</v>
      </c>
      <c r="G31" s="2265"/>
      <c r="H31" s="2277" t="s">
        <v>4616</v>
      </c>
      <c r="I31" s="2284" t="s">
        <v>5175</v>
      </c>
      <c r="J31" s="2282" t="s">
        <v>5162</v>
      </c>
      <c r="K31" s="1742" t="s">
        <v>5752</v>
      </c>
      <c r="L31" s="2277" t="s">
        <v>4902</v>
      </c>
      <c r="M31" s="2265"/>
      <c r="N31" s="2262"/>
      <c r="O31" s="2277" t="s">
        <v>4545</v>
      </c>
      <c r="P31" s="2266"/>
      <c r="Q31" s="2277" t="s">
        <v>4723</v>
      </c>
      <c r="R31" s="2277" t="s">
        <v>4761</v>
      </c>
    </row>
    <row r="32" spans="1:22" ht="24.75">
      <c r="A32" s="2266" t="s">
        <v>5436</v>
      </c>
      <c r="B32" s="2266"/>
      <c r="C32" s="2266"/>
      <c r="D32" s="2266"/>
      <c r="E32" s="2262" t="s">
        <v>5184</v>
      </c>
      <c r="F32" s="2281" t="s">
        <v>5197</v>
      </c>
      <c r="G32" s="2266"/>
      <c r="H32" s="2281" t="s">
        <v>5235</v>
      </c>
      <c r="I32" s="2289" t="s">
        <v>5312</v>
      </c>
      <c r="J32" s="2266"/>
      <c r="K32" s="2304" t="s">
        <v>5753</v>
      </c>
      <c r="L32" s="2278" t="s">
        <v>4903</v>
      </c>
      <c r="M32" s="2266"/>
      <c r="N32" s="2266"/>
      <c r="O32" s="2278" t="s">
        <v>1263</v>
      </c>
      <c r="P32" s="2265"/>
      <c r="Q32" s="2281" t="s">
        <v>5260</v>
      </c>
      <c r="R32" s="2278" t="s">
        <v>4762</v>
      </c>
    </row>
    <row r="33" spans="1:18" ht="30">
      <c r="A33" s="2265" t="s">
        <v>5437</v>
      </c>
      <c r="B33" s="2265"/>
      <c r="C33" s="2265"/>
      <c r="D33" s="2265"/>
      <c r="E33" s="2264" t="s">
        <v>4812</v>
      </c>
      <c r="F33" s="2279" t="s">
        <v>5198</v>
      </c>
      <c r="G33" s="2265"/>
      <c r="H33" s="2277" t="s">
        <v>4611</v>
      </c>
      <c r="I33" s="2286" t="s">
        <v>5313</v>
      </c>
      <c r="J33" s="2265"/>
      <c r="K33" s="1743" t="s">
        <v>3071</v>
      </c>
      <c r="L33" s="2277" t="s">
        <v>5102</v>
      </c>
      <c r="M33" s="2265"/>
      <c r="N33" s="2265"/>
      <c r="O33" s="2277" t="s">
        <v>1264</v>
      </c>
      <c r="P33" s="2266"/>
      <c r="Q33" s="2277" t="s">
        <v>2786</v>
      </c>
      <c r="R33" s="2277" t="s">
        <v>4729</v>
      </c>
    </row>
    <row r="34" spans="1:18">
      <c r="A34" s="2266" t="s">
        <v>5438</v>
      </c>
      <c r="B34" s="2266"/>
      <c r="C34" s="2266"/>
      <c r="D34" s="2266"/>
      <c r="E34" s="2262" t="s">
        <v>4811</v>
      </c>
      <c r="F34" s="2281" t="s">
        <v>5214</v>
      </c>
      <c r="G34" s="2266"/>
      <c r="H34" s="2278" t="s">
        <v>4612</v>
      </c>
      <c r="I34" s="2285" t="s">
        <v>5314</v>
      </c>
      <c r="J34" s="2266"/>
      <c r="K34" s="1743" t="s">
        <v>5754</v>
      </c>
      <c r="L34" s="2278" t="s">
        <v>4904</v>
      </c>
      <c r="M34" s="2266"/>
      <c r="N34" s="2266"/>
      <c r="O34" s="2278" t="s">
        <v>4544</v>
      </c>
      <c r="P34" s="2265"/>
      <c r="Q34" s="2278" t="s">
        <v>4412</v>
      </c>
      <c r="R34" s="2278" t="s">
        <v>4730</v>
      </c>
    </row>
    <row r="35" spans="1:18">
      <c r="A35" s="2265" t="s">
        <v>5439</v>
      </c>
      <c r="B35" s="2265"/>
      <c r="C35" s="2265"/>
      <c r="D35" s="2265"/>
      <c r="E35" s="2264" t="s">
        <v>5191</v>
      </c>
      <c r="F35" s="2279" t="s">
        <v>5215</v>
      </c>
      <c r="G35" s="2265"/>
      <c r="H35" s="2277" t="s">
        <v>4615</v>
      </c>
      <c r="I35" s="2286" t="s">
        <v>5315</v>
      </c>
      <c r="J35" s="2265"/>
      <c r="K35" s="1742" t="s">
        <v>5755</v>
      </c>
      <c r="L35" s="2277" t="s">
        <v>4905</v>
      </c>
      <c r="M35" s="2265"/>
      <c r="N35" s="2265"/>
      <c r="O35" s="2277" t="s">
        <v>1265</v>
      </c>
      <c r="P35" s="2266"/>
      <c r="Q35" s="2279" t="s">
        <v>5286</v>
      </c>
      <c r="R35" s="2277" t="s">
        <v>4731</v>
      </c>
    </row>
    <row r="36" spans="1:18">
      <c r="A36" s="2266" t="s">
        <v>5440</v>
      </c>
      <c r="B36" s="2266"/>
      <c r="C36" s="2266"/>
      <c r="D36" s="2266"/>
      <c r="E36" s="2262" t="s">
        <v>3952</v>
      </c>
      <c r="F36" s="2281" t="s">
        <v>5216</v>
      </c>
      <c r="G36" s="2266"/>
      <c r="H36" s="2278" t="s">
        <v>4613</v>
      </c>
      <c r="I36" s="2286" t="s">
        <v>5316</v>
      </c>
      <c r="J36" s="2266"/>
      <c r="K36" s="1742" t="s">
        <v>5756</v>
      </c>
      <c r="L36" s="2278" t="s">
        <v>4906</v>
      </c>
      <c r="M36" s="2266"/>
      <c r="N36" s="2266"/>
      <c r="O36" s="2278" t="s">
        <v>1266</v>
      </c>
      <c r="P36" s="2265"/>
      <c r="Q36" s="2278" t="s">
        <v>4022</v>
      </c>
      <c r="R36" s="2278" t="s">
        <v>4763</v>
      </c>
    </row>
    <row r="37" spans="1:18" ht="30">
      <c r="A37" s="2265" t="s">
        <v>5441</v>
      </c>
      <c r="B37" s="2265"/>
      <c r="C37" s="2265"/>
      <c r="D37" s="2265"/>
      <c r="E37" s="2265" t="s">
        <v>3971</v>
      </c>
      <c r="F37" s="2279" t="s">
        <v>5217</v>
      </c>
      <c r="G37" s="2265"/>
      <c r="H37" s="2277" t="s">
        <v>4617</v>
      </c>
      <c r="I37" s="2286" t="s">
        <v>5317</v>
      </c>
      <c r="J37" s="2265"/>
      <c r="K37" s="2303" t="s">
        <v>2445</v>
      </c>
      <c r="L37" s="2277" t="s">
        <v>5112</v>
      </c>
      <c r="M37" s="2265"/>
      <c r="N37" s="2265"/>
      <c r="O37" s="2277" t="s">
        <v>4543</v>
      </c>
      <c r="P37" s="2266"/>
      <c r="Q37" s="2277" t="s">
        <v>4102</v>
      </c>
      <c r="R37" s="2277" t="s">
        <v>4766</v>
      </c>
    </row>
    <row r="38" spans="1:18">
      <c r="A38" s="2266" t="s">
        <v>5442</v>
      </c>
      <c r="B38" s="2266"/>
      <c r="C38" s="2266"/>
      <c r="D38" s="2266"/>
      <c r="E38" s="2266" t="s">
        <v>596</v>
      </c>
      <c r="F38" s="2281" t="s">
        <v>5218</v>
      </c>
      <c r="G38" s="2266"/>
      <c r="H38" s="2278" t="s">
        <v>4618</v>
      </c>
      <c r="I38" s="2286" t="s">
        <v>5318</v>
      </c>
      <c r="J38" s="2266"/>
      <c r="K38" s="1845" t="s">
        <v>5757</v>
      </c>
      <c r="L38" s="2278" t="s">
        <v>4908</v>
      </c>
      <c r="M38" s="2266"/>
      <c r="N38" s="2266"/>
      <c r="O38" s="2278" t="s">
        <v>4550</v>
      </c>
      <c r="P38" s="2265"/>
      <c r="Q38" s="2278" t="s">
        <v>4770</v>
      </c>
      <c r="R38" s="2278" t="s">
        <v>4765</v>
      </c>
    </row>
    <row r="39" spans="1:18">
      <c r="A39" s="2265" t="s">
        <v>5443</v>
      </c>
      <c r="B39" s="2265"/>
      <c r="C39" s="2265"/>
      <c r="D39" s="2265"/>
      <c r="E39" s="2265" t="s">
        <v>5192</v>
      </c>
      <c r="F39" s="2279" t="s">
        <v>5219</v>
      </c>
      <c r="G39" s="2265"/>
      <c r="H39" s="2277" t="s">
        <v>4619</v>
      </c>
      <c r="I39" s="2290" t="s">
        <v>5319</v>
      </c>
      <c r="J39" s="2265"/>
      <c r="K39" s="1845" t="s">
        <v>3073</v>
      </c>
      <c r="L39" s="2277" t="s">
        <v>4909</v>
      </c>
      <c r="M39" s="2265"/>
      <c r="N39" s="2265"/>
      <c r="O39" s="2277" t="s">
        <v>4267</v>
      </c>
      <c r="P39" s="2266"/>
      <c r="Q39" s="2277" t="s">
        <v>4771</v>
      </c>
      <c r="R39" s="2279" t="s">
        <v>5281</v>
      </c>
    </row>
    <row r="40" spans="1:18">
      <c r="A40" s="2266" t="s">
        <v>5444</v>
      </c>
      <c r="B40" s="2266"/>
      <c r="C40" s="2266"/>
      <c r="D40" s="2266"/>
      <c r="E40" s="2266" t="s">
        <v>5185</v>
      </c>
      <c r="F40" s="2281" t="s">
        <v>5220</v>
      </c>
      <c r="G40" s="2266"/>
      <c r="H40" s="2278" t="s">
        <v>4621</v>
      </c>
      <c r="I40" s="2290" t="s">
        <v>5320</v>
      </c>
      <c r="J40" s="2266"/>
      <c r="K40" s="1845" t="s">
        <v>5758</v>
      </c>
      <c r="L40" s="2278" t="s">
        <v>4907</v>
      </c>
      <c r="M40" s="2266"/>
      <c r="N40" s="2266"/>
      <c r="O40" s="2278" t="s">
        <v>4464</v>
      </c>
      <c r="P40" s="2265"/>
      <c r="Q40" s="2278" t="s">
        <v>4772</v>
      </c>
      <c r="R40" s="2281" t="s">
        <v>5285</v>
      </c>
    </row>
    <row r="41" spans="1:18">
      <c r="A41" s="2265" t="s">
        <v>5445</v>
      </c>
      <c r="B41" s="2265"/>
      <c r="C41" s="2265"/>
      <c r="D41" s="2265"/>
      <c r="E41" s="2265" t="s">
        <v>5179</v>
      </c>
      <c r="F41" s="2279" t="s">
        <v>5221</v>
      </c>
      <c r="G41" s="2265"/>
      <c r="H41" s="2277" t="s">
        <v>4622</v>
      </c>
      <c r="I41" s="2284" t="s">
        <v>5321</v>
      </c>
      <c r="J41" s="2265"/>
      <c r="K41" s="1787" t="s">
        <v>6044</v>
      </c>
      <c r="L41" s="2277" t="s">
        <v>4910</v>
      </c>
      <c r="M41" s="2265"/>
      <c r="N41" s="2265"/>
      <c r="O41" s="2277" t="s">
        <v>4465</v>
      </c>
      <c r="P41" s="2266"/>
      <c r="Q41" s="2277" t="s">
        <v>4773</v>
      </c>
      <c r="R41" s="2277" t="s">
        <v>2174</v>
      </c>
    </row>
    <row r="42" spans="1:18">
      <c r="A42" s="2266" t="s">
        <v>5446</v>
      </c>
      <c r="B42" s="2266"/>
      <c r="C42" s="2266"/>
      <c r="D42" s="2266"/>
      <c r="E42" s="2266" t="s">
        <v>5178</v>
      </c>
      <c r="F42" s="2281" t="s">
        <v>5222</v>
      </c>
      <c r="G42" s="2266"/>
      <c r="H42" s="2278" t="s">
        <v>4623</v>
      </c>
      <c r="I42" s="2284" t="s">
        <v>5322</v>
      </c>
      <c r="J42" s="2266"/>
      <c r="K42" s="1787" t="s">
        <v>6045</v>
      </c>
      <c r="L42" s="2278" t="s">
        <v>4911</v>
      </c>
      <c r="M42" s="2266"/>
      <c r="N42" s="2266"/>
      <c r="O42" s="2278" t="s">
        <v>4466</v>
      </c>
      <c r="P42" s="2265"/>
      <c r="Q42" s="2278" t="s">
        <v>4672</v>
      </c>
      <c r="R42" s="2278" t="s">
        <v>4107</v>
      </c>
    </row>
    <row r="43" spans="1:18">
      <c r="A43" s="2265" t="s">
        <v>5447</v>
      </c>
      <c r="B43" s="2265"/>
      <c r="C43" s="2265"/>
      <c r="D43" s="2265"/>
      <c r="E43" s="2265" t="s">
        <v>4805</v>
      </c>
      <c r="F43" s="2277" t="s">
        <v>5199</v>
      </c>
      <c r="G43" s="2265"/>
      <c r="H43" s="2277" t="s">
        <v>4624</v>
      </c>
      <c r="I43" s="2285" t="s">
        <v>883</v>
      </c>
      <c r="J43" s="2265"/>
      <c r="K43" s="1845" t="s">
        <v>6045</v>
      </c>
      <c r="L43" s="2277" t="s">
        <v>5100</v>
      </c>
      <c r="M43" s="2265"/>
      <c r="N43" s="2265"/>
      <c r="O43" s="2277" t="s">
        <v>4540</v>
      </c>
      <c r="P43" s="2266"/>
      <c r="Q43" s="2279" t="s">
        <v>5271</v>
      </c>
      <c r="R43" s="2277" t="s">
        <v>4067</v>
      </c>
    </row>
    <row r="44" spans="1:18" ht="30">
      <c r="A44" s="2266" t="s">
        <v>5448</v>
      </c>
      <c r="B44" s="2266"/>
      <c r="C44" s="2266"/>
      <c r="D44" s="2266"/>
      <c r="E44" s="2266" t="s">
        <v>4810</v>
      </c>
      <c r="F44" s="2278" t="s">
        <v>5200</v>
      </c>
      <c r="G44" s="2266"/>
      <c r="H44" s="2278" t="s">
        <v>4625</v>
      </c>
      <c r="I44" s="2286" t="s">
        <v>5323</v>
      </c>
      <c r="J44" s="2266"/>
      <c r="K44" s="1845" t="s">
        <v>6046</v>
      </c>
      <c r="L44" s="2278" t="s">
        <v>5103</v>
      </c>
      <c r="M44" s="2266"/>
      <c r="N44" s="2266"/>
      <c r="O44" s="2278" t="s">
        <v>4539</v>
      </c>
      <c r="P44" s="2265"/>
      <c r="Q44" s="2281" t="s">
        <v>5269</v>
      </c>
      <c r="R44" s="2278" t="s">
        <v>4639</v>
      </c>
    </row>
    <row r="45" spans="1:18">
      <c r="A45" s="2265" t="s">
        <v>5449</v>
      </c>
      <c r="B45" s="2265"/>
      <c r="C45" s="2265"/>
      <c r="D45" s="2265"/>
      <c r="E45" s="2265" t="s">
        <v>3976</v>
      </c>
      <c r="F45" s="2277" t="s">
        <v>5201</v>
      </c>
      <c r="G45" s="2265"/>
      <c r="H45" s="2277" t="s">
        <v>4626</v>
      </c>
      <c r="I45" s="2284" t="s">
        <v>884</v>
      </c>
      <c r="J45" s="2265"/>
      <c r="K45" s="1165" t="s">
        <v>5759</v>
      </c>
      <c r="L45" s="2277" t="s">
        <v>5104</v>
      </c>
      <c r="M45" s="2265"/>
      <c r="N45" s="2265"/>
      <c r="O45" s="2277" t="s">
        <v>4541</v>
      </c>
      <c r="P45" s="2266"/>
      <c r="Q45" s="2279" t="s">
        <v>5264</v>
      </c>
      <c r="R45" s="2279" t="s">
        <v>5258</v>
      </c>
    </row>
    <row r="46" spans="1:18">
      <c r="A46" s="2266" t="s">
        <v>5450</v>
      </c>
      <c r="B46" s="2266"/>
      <c r="C46" s="2266"/>
      <c r="D46" s="2266"/>
      <c r="E46" s="2266" t="s">
        <v>4792</v>
      </c>
      <c r="F46" s="2278" t="s">
        <v>5202</v>
      </c>
      <c r="G46" s="2266"/>
      <c r="H46" s="2278" t="s">
        <v>4627</v>
      </c>
      <c r="I46" s="2286" t="s">
        <v>5324</v>
      </c>
      <c r="J46" s="2266"/>
      <c r="K46" s="1742" t="s">
        <v>5760</v>
      </c>
      <c r="L46" s="2278" t="s">
        <v>5105</v>
      </c>
      <c r="M46" s="2266"/>
      <c r="N46" s="2266"/>
      <c r="O46" s="2278" t="s">
        <v>4538</v>
      </c>
      <c r="P46" s="2265"/>
      <c r="Q46" s="2281" t="s">
        <v>5274</v>
      </c>
      <c r="R46" s="2278" t="s">
        <v>4750</v>
      </c>
    </row>
    <row r="47" spans="1:18" ht="60">
      <c r="A47" s="2265" t="s">
        <v>5451</v>
      </c>
      <c r="B47" s="2265"/>
      <c r="C47" s="2265"/>
      <c r="D47" s="2265"/>
      <c r="E47" s="2265" t="s">
        <v>5193</v>
      </c>
      <c r="F47" s="2279" t="s">
        <v>5225</v>
      </c>
      <c r="G47" s="2265"/>
      <c r="H47" s="2277" t="s">
        <v>4628</v>
      </c>
      <c r="I47" s="2291" t="s">
        <v>5325</v>
      </c>
      <c r="J47" s="2265"/>
      <c r="K47" s="1742" t="s">
        <v>5761</v>
      </c>
      <c r="L47" s="2277" t="s">
        <v>4912</v>
      </c>
      <c r="M47" s="2265"/>
      <c r="N47" s="2265"/>
      <c r="O47" s="2277" t="s">
        <v>4467</v>
      </c>
      <c r="P47" s="2266"/>
      <c r="Q47" s="2277" t="s">
        <v>4658</v>
      </c>
      <c r="R47" s="2277" t="s">
        <v>4062</v>
      </c>
    </row>
    <row r="48" spans="1:18">
      <c r="A48" s="2266" t="s">
        <v>5452</v>
      </c>
      <c r="B48" s="2266"/>
      <c r="C48" s="2266"/>
      <c r="D48" s="2266"/>
      <c r="E48" s="2266" t="s">
        <v>5194</v>
      </c>
      <c r="F48" s="2281" t="s">
        <v>5226</v>
      </c>
      <c r="G48" s="2266"/>
      <c r="H48" s="2278" t="s">
        <v>4620</v>
      </c>
      <c r="I48" s="2292" t="s">
        <v>5326</v>
      </c>
      <c r="J48" s="2266"/>
      <c r="K48" s="1742" t="s">
        <v>5762</v>
      </c>
      <c r="L48" s="2278" t="s">
        <v>4913</v>
      </c>
      <c r="M48" s="2266"/>
      <c r="N48" s="2266"/>
      <c r="O48" s="2278" t="s">
        <v>4468</v>
      </c>
      <c r="P48" s="2265"/>
      <c r="Q48" s="2281" t="s">
        <v>5275</v>
      </c>
      <c r="R48" s="2278" t="s">
        <v>4118</v>
      </c>
    </row>
    <row r="49" spans="1:18">
      <c r="A49" s="2265" t="s">
        <v>5453</v>
      </c>
      <c r="B49" s="2265"/>
      <c r="C49" s="2265"/>
      <c r="D49" s="2265"/>
      <c r="E49" s="2265" t="s">
        <v>3959</v>
      </c>
      <c r="F49" s="2279" t="s">
        <v>5228</v>
      </c>
      <c r="G49" s="2265"/>
      <c r="H49" s="2277" t="s">
        <v>4590</v>
      </c>
      <c r="I49" s="2293" t="s">
        <v>5327</v>
      </c>
      <c r="J49" s="2265"/>
      <c r="K49" s="1742" t="s">
        <v>5763</v>
      </c>
      <c r="L49" s="2277" t="s">
        <v>4914</v>
      </c>
      <c r="M49" s="2265"/>
      <c r="N49" s="2265"/>
      <c r="O49" s="2277" t="s">
        <v>4469</v>
      </c>
      <c r="P49" s="2266"/>
      <c r="Q49" s="2277" t="s">
        <v>4141</v>
      </c>
      <c r="R49" s="2277" t="s">
        <v>4745</v>
      </c>
    </row>
    <row r="50" spans="1:18">
      <c r="A50" s="2266" t="s">
        <v>5454</v>
      </c>
      <c r="B50" s="2266"/>
      <c r="C50" s="2266"/>
      <c r="D50" s="2266"/>
      <c r="E50" s="2266" t="s">
        <v>4799</v>
      </c>
      <c r="F50" s="2278" t="s">
        <v>5203</v>
      </c>
      <c r="G50" s="2266"/>
      <c r="H50" s="2278" t="s">
        <v>4589</v>
      </c>
      <c r="I50" s="2286" t="s">
        <v>5328</v>
      </c>
      <c r="J50" s="2266"/>
      <c r="K50" s="1742" t="s">
        <v>5764</v>
      </c>
      <c r="L50" s="2278" t="s">
        <v>4915</v>
      </c>
      <c r="M50" s="2266"/>
      <c r="N50" s="2266"/>
      <c r="O50" s="2278" t="s">
        <v>1293</v>
      </c>
      <c r="P50" s="2265"/>
      <c r="Q50" s="2278" t="s">
        <v>4775</v>
      </c>
      <c r="R50" s="2278" t="s">
        <v>4744</v>
      </c>
    </row>
    <row r="51" spans="1:18">
      <c r="A51" s="2265" t="s">
        <v>5455</v>
      </c>
      <c r="B51" s="2265"/>
      <c r="C51" s="2265"/>
      <c r="D51" s="2265"/>
      <c r="E51" s="2265" t="s">
        <v>4421</v>
      </c>
      <c r="F51" s="2277" t="s">
        <v>5204</v>
      </c>
      <c r="G51" s="2265"/>
      <c r="H51" s="2277" t="s">
        <v>4213</v>
      </c>
      <c r="I51" s="2285" t="s">
        <v>5329</v>
      </c>
      <c r="J51" s="2265"/>
      <c r="K51" s="1742" t="s">
        <v>5765</v>
      </c>
      <c r="L51" s="2277" t="s">
        <v>4916</v>
      </c>
      <c r="M51" s="2265"/>
      <c r="N51" s="2265"/>
      <c r="O51" s="2277" t="s">
        <v>4470</v>
      </c>
      <c r="P51" s="2266"/>
      <c r="Q51" s="2277" t="s">
        <v>4774</v>
      </c>
      <c r="R51" s="2277" t="s">
        <v>4747</v>
      </c>
    </row>
    <row r="52" spans="1:18">
      <c r="A52" s="2266" t="s">
        <v>5456</v>
      </c>
      <c r="B52" s="2266"/>
      <c r="C52" s="2266"/>
      <c r="D52" s="2266"/>
      <c r="E52" s="2266"/>
      <c r="F52" s="2278" t="s">
        <v>5205</v>
      </c>
      <c r="G52" s="2266"/>
      <c r="H52" s="2278" t="s">
        <v>4643</v>
      </c>
      <c r="I52" s="2286" t="s">
        <v>5330</v>
      </c>
      <c r="J52" s="2266"/>
      <c r="K52" s="1165" t="s">
        <v>5765</v>
      </c>
      <c r="L52" s="2278" t="s">
        <v>4917</v>
      </c>
      <c r="M52" s="2266"/>
      <c r="N52" s="2266"/>
      <c r="O52" s="2278" t="s">
        <v>4471</v>
      </c>
      <c r="P52" s="2265"/>
      <c r="Q52" s="2281" t="s">
        <v>5277</v>
      </c>
      <c r="R52" s="2278" t="s">
        <v>4746</v>
      </c>
    </row>
    <row r="53" spans="1:18">
      <c r="A53" s="2265" t="s">
        <v>5457</v>
      </c>
      <c r="B53" s="2265"/>
      <c r="C53" s="2265"/>
      <c r="D53" s="2265"/>
      <c r="E53" s="2265"/>
      <c r="F53" s="2277" t="s">
        <v>5206</v>
      </c>
      <c r="G53" s="2265"/>
      <c r="H53" s="2277" t="s">
        <v>4644</v>
      </c>
      <c r="I53" s="2284" t="s">
        <v>5331</v>
      </c>
      <c r="J53" s="2265"/>
      <c r="K53" s="2304" t="s">
        <v>2432</v>
      </c>
      <c r="L53" s="2277" t="s">
        <v>4918</v>
      </c>
      <c r="M53" s="2265"/>
      <c r="N53" s="2265"/>
      <c r="O53" s="2277" t="s">
        <v>4472</v>
      </c>
      <c r="P53" s="2266"/>
      <c r="Q53" s="2279" t="s">
        <v>5276</v>
      </c>
      <c r="R53" s="2277" t="s">
        <v>4781</v>
      </c>
    </row>
    <row r="54" spans="1:18">
      <c r="A54" s="2266" t="s">
        <v>5458</v>
      </c>
      <c r="B54" s="2266"/>
      <c r="C54" s="2266"/>
      <c r="D54" s="2266"/>
      <c r="E54" s="2266"/>
      <c r="F54" s="2281" t="s">
        <v>5227</v>
      </c>
      <c r="G54" s="2266"/>
      <c r="H54" s="2278" t="s">
        <v>4645</v>
      </c>
      <c r="I54" s="2284" t="s">
        <v>5332</v>
      </c>
      <c r="J54" s="2266"/>
      <c r="K54" s="1787" t="s">
        <v>5766</v>
      </c>
      <c r="L54" s="2278" t="s">
        <v>4919</v>
      </c>
      <c r="M54" s="2266"/>
      <c r="N54" s="2266"/>
      <c r="O54" s="2278" t="s">
        <v>1294</v>
      </c>
      <c r="P54" s="2265"/>
      <c r="Q54" s="2266"/>
      <c r="R54" s="2278" t="s">
        <v>4756</v>
      </c>
    </row>
    <row r="55" spans="1:18">
      <c r="A55" s="2265" t="s">
        <v>5459</v>
      </c>
      <c r="B55" s="2265"/>
      <c r="C55" s="2265"/>
      <c r="D55" s="2265"/>
      <c r="E55" s="2265"/>
      <c r="F55" s="2277" t="s">
        <v>5207</v>
      </c>
      <c r="G55" s="2265"/>
      <c r="H55" s="2279" t="s">
        <v>5233</v>
      </c>
      <c r="I55" s="2284" t="s">
        <v>5333</v>
      </c>
      <c r="J55" s="2265"/>
      <c r="K55" s="1742" t="s">
        <v>5767</v>
      </c>
      <c r="L55" s="2277" t="s">
        <v>4920</v>
      </c>
      <c r="M55" s="2265"/>
      <c r="N55" s="2265"/>
      <c r="O55" s="2277" t="s">
        <v>1295</v>
      </c>
      <c r="P55" s="2266"/>
      <c r="Q55" s="2265"/>
      <c r="R55" s="2277" t="s">
        <v>1408</v>
      </c>
    </row>
    <row r="56" spans="1:18" ht="252">
      <c r="A56" s="2266" t="s">
        <v>5460</v>
      </c>
      <c r="B56" s="2266"/>
      <c r="C56" s="2266"/>
      <c r="D56" s="2266"/>
      <c r="E56" s="2266"/>
      <c r="F56" s="2278" t="s">
        <v>5208</v>
      </c>
      <c r="G56" s="2266"/>
      <c r="H56" s="2278" t="s">
        <v>4733</v>
      </c>
      <c r="I56" s="2284" t="s">
        <v>5334</v>
      </c>
      <c r="J56" s="2266"/>
      <c r="K56" s="2013" t="s">
        <v>5768</v>
      </c>
      <c r="L56" s="2278" t="s">
        <v>913</v>
      </c>
      <c r="M56" s="2266"/>
      <c r="N56" s="2266"/>
      <c r="O56" s="2278" t="s">
        <v>4473</v>
      </c>
      <c r="P56" s="2265"/>
      <c r="Q56" s="2266"/>
      <c r="R56" s="2278" t="s">
        <v>4782</v>
      </c>
    </row>
    <row r="57" spans="1:18">
      <c r="A57" s="2265" t="s">
        <v>5461</v>
      </c>
      <c r="B57" s="2265"/>
      <c r="C57" s="2265"/>
      <c r="D57" s="2265"/>
      <c r="E57" s="2265"/>
      <c r="F57" s="2277" t="s">
        <v>5209</v>
      </c>
      <c r="G57" s="2265"/>
      <c r="H57" s="2279" t="s">
        <v>5234</v>
      </c>
      <c r="I57" s="2284" t="s">
        <v>5335</v>
      </c>
      <c r="J57" s="2265"/>
      <c r="K57" s="1787" t="s">
        <v>5769</v>
      </c>
      <c r="L57" s="2277" t="s">
        <v>4921</v>
      </c>
      <c r="M57" s="2265"/>
      <c r="N57" s="2265"/>
      <c r="O57" s="2277" t="s">
        <v>4474</v>
      </c>
      <c r="P57" s="2266"/>
      <c r="Q57" s="2265"/>
      <c r="R57" s="2277" t="s">
        <v>4383</v>
      </c>
    </row>
    <row r="58" spans="1:18">
      <c r="A58" s="2266" t="s">
        <v>5462</v>
      </c>
      <c r="B58" s="2266"/>
      <c r="C58" s="2266"/>
      <c r="D58" s="2266"/>
      <c r="E58" s="2266"/>
      <c r="F58" s="2278" t="s">
        <v>5210</v>
      </c>
      <c r="G58" s="2266"/>
      <c r="H58" s="2278" t="s">
        <v>4652</v>
      </c>
      <c r="I58" s="2284" t="s">
        <v>5336</v>
      </c>
      <c r="J58" s="2266"/>
      <c r="K58" s="2304" t="s">
        <v>5770</v>
      </c>
      <c r="L58" s="2278" t="s">
        <v>4922</v>
      </c>
      <c r="M58" s="2266"/>
      <c r="N58" s="2266"/>
      <c r="O58" s="2281" t="s">
        <v>5256</v>
      </c>
      <c r="P58" s="2265"/>
      <c r="Q58" s="2266"/>
      <c r="R58" s="2278" t="s">
        <v>4037</v>
      </c>
    </row>
    <row r="59" spans="1:18">
      <c r="A59" s="2265" t="s">
        <v>5463</v>
      </c>
      <c r="B59" s="2265"/>
      <c r="C59" s="2265"/>
      <c r="D59" s="2265"/>
      <c r="E59" s="2265"/>
      <c r="F59" s="2277" t="s">
        <v>5211</v>
      </c>
      <c r="G59" s="2265"/>
      <c r="H59" s="2277" t="s">
        <v>4651</v>
      </c>
      <c r="I59" s="2284" t="s">
        <v>5337</v>
      </c>
      <c r="J59" s="2265"/>
      <c r="K59" s="1787" t="s">
        <v>5771</v>
      </c>
      <c r="L59" s="2277" t="s">
        <v>4923</v>
      </c>
      <c r="M59" s="2265"/>
      <c r="N59" s="2265"/>
      <c r="O59" s="2277" t="s">
        <v>4354</v>
      </c>
      <c r="P59" s="2266"/>
      <c r="Q59" s="2265"/>
      <c r="R59" s="2277" t="s">
        <v>4715</v>
      </c>
    </row>
    <row r="60" spans="1:18" ht="30">
      <c r="A60" s="2266" t="s">
        <v>5464</v>
      </c>
      <c r="B60" s="2266"/>
      <c r="C60" s="2266"/>
      <c r="D60" s="2266"/>
      <c r="E60" s="2266"/>
      <c r="F60" s="2278" t="s">
        <v>4833</v>
      </c>
      <c r="G60" s="2266"/>
      <c r="H60" s="2278" t="s">
        <v>4634</v>
      </c>
      <c r="I60" s="2287" t="s">
        <v>5338</v>
      </c>
      <c r="J60" s="2266"/>
      <c r="K60" s="1165" t="s">
        <v>5772</v>
      </c>
      <c r="L60" s="2278" t="s">
        <v>4924</v>
      </c>
      <c r="M60" s="2266"/>
      <c r="N60" s="2266"/>
      <c r="O60" s="2278" t="s">
        <v>1298</v>
      </c>
      <c r="P60" s="2265"/>
      <c r="Q60" s="2266"/>
      <c r="R60" s="2278" t="s">
        <v>4717</v>
      </c>
    </row>
    <row r="61" spans="1:18" ht="30">
      <c r="A61" s="2265" t="s">
        <v>5465</v>
      </c>
      <c r="B61" s="2265"/>
      <c r="C61" s="2265"/>
      <c r="D61" s="2265"/>
      <c r="E61" s="2265"/>
      <c r="F61" s="2277" t="s">
        <v>4834</v>
      </c>
      <c r="G61" s="2265"/>
      <c r="H61" s="2277" t="s">
        <v>4635</v>
      </c>
      <c r="I61" s="2287" t="s">
        <v>5339</v>
      </c>
      <c r="J61" s="2265"/>
      <c r="K61" s="2303" t="s">
        <v>5773</v>
      </c>
      <c r="L61" s="2277" t="s">
        <v>4925</v>
      </c>
      <c r="M61" s="2265"/>
      <c r="N61" s="2265"/>
      <c r="O61" s="2277" t="s">
        <v>4483</v>
      </c>
      <c r="P61" s="2266"/>
      <c r="Q61" s="2265"/>
      <c r="R61" s="2277" t="s">
        <v>4718</v>
      </c>
    </row>
    <row r="62" spans="1:18" ht="30">
      <c r="A62" s="2266" t="s">
        <v>5466</v>
      </c>
      <c r="B62" s="2266"/>
      <c r="C62" s="2266"/>
      <c r="D62" s="2266"/>
      <c r="E62" s="2266"/>
      <c r="F62" s="2278" t="s">
        <v>4835</v>
      </c>
      <c r="G62" s="2266"/>
      <c r="H62" s="2278" t="s">
        <v>4649</v>
      </c>
      <c r="I62" s="2288" t="s">
        <v>5340</v>
      </c>
      <c r="J62" s="2266"/>
      <c r="K62" s="1743" t="s">
        <v>5774</v>
      </c>
      <c r="L62" s="2278" t="s">
        <v>4926</v>
      </c>
      <c r="M62" s="2266"/>
      <c r="N62" s="2266"/>
      <c r="O62" s="2278" t="s">
        <v>4547</v>
      </c>
      <c r="P62" s="2265"/>
      <c r="Q62" s="2266"/>
      <c r="R62" s="2278" t="s">
        <v>4719</v>
      </c>
    </row>
    <row r="63" spans="1:18">
      <c r="A63" s="2265" t="s">
        <v>5467</v>
      </c>
      <c r="B63" s="2265"/>
      <c r="C63" s="2265"/>
      <c r="D63" s="2265"/>
      <c r="E63" s="2265"/>
      <c r="F63" s="2277" t="s">
        <v>4836</v>
      </c>
      <c r="G63" s="2265"/>
      <c r="H63" s="2277" t="s">
        <v>4640</v>
      </c>
      <c r="I63" s="2287" t="s">
        <v>5341</v>
      </c>
      <c r="J63" s="2265"/>
      <c r="K63" s="1742" t="s">
        <v>5775</v>
      </c>
      <c r="L63" s="2277" t="s">
        <v>4927</v>
      </c>
      <c r="M63" s="2265"/>
      <c r="N63" s="2265"/>
      <c r="O63" s="2277" t="s">
        <v>4549</v>
      </c>
      <c r="P63" s="2266"/>
      <c r="Q63" s="2265"/>
      <c r="R63" s="2277" t="s">
        <v>4720</v>
      </c>
    </row>
    <row r="64" spans="1:18" ht="30">
      <c r="A64" s="2266" t="s">
        <v>5468</v>
      </c>
      <c r="B64" s="2266"/>
      <c r="C64" s="2266"/>
      <c r="D64" s="2266"/>
      <c r="E64" s="2266"/>
      <c r="F64" s="2278" t="s">
        <v>4838</v>
      </c>
      <c r="G64" s="2266"/>
      <c r="H64" s="2278" t="s">
        <v>4629</v>
      </c>
      <c r="I64" s="2288" t="s">
        <v>5342</v>
      </c>
      <c r="J64" s="2266"/>
      <c r="K64" s="1742" t="s">
        <v>2454</v>
      </c>
      <c r="L64" s="2278" t="s">
        <v>4928</v>
      </c>
      <c r="M64" s="2266"/>
      <c r="N64" s="2266"/>
      <c r="O64" s="2278" t="s">
        <v>4548</v>
      </c>
      <c r="P64" s="2265"/>
      <c r="Q64" s="2266"/>
      <c r="R64" s="2278" t="s">
        <v>4716</v>
      </c>
    </row>
    <row r="65" spans="1:18" ht="30">
      <c r="A65" s="2265" t="s">
        <v>5469</v>
      </c>
      <c r="B65" s="2265"/>
      <c r="C65" s="2265"/>
      <c r="D65" s="2265"/>
      <c r="E65" s="2265"/>
      <c r="F65" s="2277" t="s">
        <v>4839</v>
      </c>
      <c r="G65" s="2265"/>
      <c r="H65" s="2277" t="s">
        <v>4654</v>
      </c>
      <c r="I65" s="2288" t="s">
        <v>5343</v>
      </c>
      <c r="J65" s="2265"/>
      <c r="K65" s="2084" t="s">
        <v>5776</v>
      </c>
      <c r="L65" s="2277" t="s">
        <v>4929</v>
      </c>
      <c r="M65" s="2265"/>
      <c r="N65" s="2265"/>
      <c r="O65" s="2277" t="s">
        <v>4294</v>
      </c>
      <c r="P65" s="2266"/>
      <c r="Q65" s="2265"/>
      <c r="R65" s="2277" t="s">
        <v>4721</v>
      </c>
    </row>
    <row r="66" spans="1:18">
      <c r="A66" s="2266" t="s">
        <v>5470</v>
      </c>
      <c r="B66" s="2266"/>
      <c r="C66" s="2266"/>
      <c r="D66" s="2266"/>
      <c r="E66" s="2266"/>
      <c r="F66" s="2281" t="s">
        <v>5229</v>
      </c>
      <c r="G66" s="2266"/>
      <c r="H66" s="2278" t="s">
        <v>4224</v>
      </c>
      <c r="I66" s="2292" t="s">
        <v>5344</v>
      </c>
      <c r="J66" s="2266"/>
      <c r="K66" s="1847" t="s">
        <v>5777</v>
      </c>
      <c r="L66" s="2278" t="s">
        <v>4930</v>
      </c>
      <c r="M66" s="2266"/>
      <c r="N66" s="2266"/>
      <c r="O66" s="2278" t="s">
        <v>4462</v>
      </c>
      <c r="P66" s="2265"/>
      <c r="Q66" s="2266"/>
      <c r="R66" s="2278" t="s">
        <v>4722</v>
      </c>
    </row>
    <row r="67" spans="1:18">
      <c r="A67" s="2265" t="s">
        <v>5471</v>
      </c>
      <c r="B67" s="2265"/>
      <c r="C67" s="2265"/>
      <c r="D67" s="2265"/>
      <c r="E67" s="2265"/>
      <c r="F67" s="2277" t="s">
        <v>4840</v>
      </c>
      <c r="G67" s="2265"/>
      <c r="H67" s="2277" t="s">
        <v>4638</v>
      </c>
      <c r="I67" s="2285" t="s">
        <v>947</v>
      </c>
      <c r="J67" s="2265"/>
      <c r="K67" s="1165" t="s">
        <v>5778</v>
      </c>
      <c r="L67" s="2277" t="s">
        <v>4931</v>
      </c>
      <c r="M67" s="2265"/>
      <c r="N67" s="2265"/>
      <c r="O67" s="2277" t="s">
        <v>4485</v>
      </c>
      <c r="P67" s="2266"/>
      <c r="Q67" s="2265"/>
      <c r="R67" s="2279" t="s">
        <v>5284</v>
      </c>
    </row>
    <row r="68" spans="1:18">
      <c r="A68" s="2266" t="s">
        <v>5472</v>
      </c>
      <c r="B68" s="2266"/>
      <c r="C68" s="2266"/>
      <c r="D68" s="2266"/>
      <c r="E68" s="2266"/>
      <c r="F68" s="2278" t="s">
        <v>5212</v>
      </c>
      <c r="G68" s="2266"/>
      <c r="H68" s="2278" t="s">
        <v>4636</v>
      </c>
      <c r="I68" s="2285" t="s">
        <v>952</v>
      </c>
      <c r="J68" s="2266"/>
      <c r="K68" s="1847" t="s">
        <v>5779</v>
      </c>
      <c r="L68" s="2278" t="s">
        <v>4611</v>
      </c>
      <c r="M68" s="2266"/>
      <c r="N68" s="2266"/>
      <c r="O68" s="2278" t="s">
        <v>4488</v>
      </c>
      <c r="P68" s="2265"/>
      <c r="Q68" s="2266"/>
      <c r="R68" s="2278" t="s">
        <v>4053</v>
      </c>
    </row>
    <row r="69" spans="1:18">
      <c r="A69" s="2265" t="s">
        <v>5473</v>
      </c>
      <c r="B69" s="2265"/>
      <c r="C69" s="2265"/>
      <c r="D69" s="2265"/>
      <c r="E69" s="2265"/>
      <c r="F69" s="2277" t="s">
        <v>4428</v>
      </c>
      <c r="G69" s="2265"/>
      <c r="H69" s="2277" t="s">
        <v>4195</v>
      </c>
      <c r="I69" s="2285" t="s">
        <v>5345</v>
      </c>
      <c r="J69" s="2265"/>
      <c r="K69" s="1847" t="s">
        <v>5780</v>
      </c>
      <c r="L69" s="2277" t="s">
        <v>4612</v>
      </c>
      <c r="M69" s="2265"/>
      <c r="N69" s="2265"/>
      <c r="O69" s="2277" t="s">
        <v>4488</v>
      </c>
      <c r="P69" s="2266"/>
      <c r="Q69" s="2265"/>
      <c r="R69" s="2277" t="s">
        <v>4398</v>
      </c>
    </row>
    <row r="70" spans="1:18">
      <c r="A70" s="2266" t="s">
        <v>5474</v>
      </c>
      <c r="B70" s="2266"/>
      <c r="C70" s="2266"/>
      <c r="D70" s="2266"/>
      <c r="E70" s="2266"/>
      <c r="F70" s="2278" t="s">
        <v>4871</v>
      </c>
      <c r="G70" s="2266"/>
      <c r="H70" s="2278" t="s">
        <v>4648</v>
      </c>
      <c r="I70" s="2285" t="s">
        <v>954</v>
      </c>
      <c r="J70" s="2266"/>
      <c r="K70" s="2305" t="s">
        <v>5780</v>
      </c>
      <c r="L70" s="2278" t="s">
        <v>4932</v>
      </c>
      <c r="M70" s="2266"/>
      <c r="N70" s="2266"/>
      <c r="O70" s="2278" t="s">
        <v>4489</v>
      </c>
      <c r="P70" s="2265"/>
      <c r="Q70" s="2266"/>
      <c r="R70" s="2278" t="s">
        <v>4115</v>
      </c>
    </row>
    <row r="71" spans="1:18">
      <c r="A71" s="2265" t="s">
        <v>5475</v>
      </c>
      <c r="B71" s="2265"/>
      <c r="C71" s="2265"/>
      <c r="D71" s="2265"/>
      <c r="E71" s="2265"/>
      <c r="F71" s="2277" t="s">
        <v>3938</v>
      </c>
      <c r="G71" s="2265"/>
      <c r="H71" s="2277" t="s">
        <v>4657</v>
      </c>
      <c r="I71" s="2285" t="s">
        <v>964</v>
      </c>
      <c r="J71" s="2265"/>
      <c r="K71" s="1847" t="s">
        <v>5781</v>
      </c>
      <c r="L71" s="2277" t="s">
        <v>4933</v>
      </c>
      <c r="M71" s="2265"/>
      <c r="N71" s="2265"/>
      <c r="O71" s="2277" t="s">
        <v>4490</v>
      </c>
      <c r="P71" s="2266"/>
      <c r="Q71" s="2265"/>
      <c r="R71" s="2277" t="s">
        <v>4126</v>
      </c>
    </row>
    <row r="72" spans="1:18" ht="30">
      <c r="A72" s="2266" t="s">
        <v>5476</v>
      </c>
      <c r="B72" s="2266"/>
      <c r="C72" s="2266"/>
      <c r="D72" s="2266"/>
      <c r="E72" s="2266"/>
      <c r="F72" s="2278" t="s">
        <v>4484</v>
      </c>
      <c r="G72" s="2266"/>
      <c r="H72" s="2278" t="s">
        <v>4598</v>
      </c>
      <c r="I72" s="2286" t="s">
        <v>5346</v>
      </c>
      <c r="J72" s="2266"/>
      <c r="K72" s="1847" t="s">
        <v>5782</v>
      </c>
      <c r="L72" s="2278" t="s">
        <v>4934</v>
      </c>
      <c r="M72" s="2266"/>
      <c r="N72" s="2266"/>
      <c r="O72" s="2278" t="s">
        <v>4357</v>
      </c>
      <c r="P72" s="2265"/>
      <c r="Q72" s="2266"/>
      <c r="R72" s="2278" t="s">
        <v>4778</v>
      </c>
    </row>
    <row r="73" spans="1:18">
      <c r="A73" s="2265" t="s">
        <v>5477</v>
      </c>
      <c r="B73" s="2265"/>
      <c r="C73" s="2265"/>
      <c r="D73" s="2265"/>
      <c r="E73" s="2265"/>
      <c r="F73" s="2277" t="s">
        <v>4870</v>
      </c>
      <c r="G73" s="2265"/>
      <c r="H73" s="2277" t="s">
        <v>4597</v>
      </c>
      <c r="I73" s="2285" t="s">
        <v>5347</v>
      </c>
      <c r="J73" s="2265"/>
      <c r="K73" s="2305" t="s">
        <v>5783</v>
      </c>
      <c r="L73" s="2277" t="s">
        <v>4935</v>
      </c>
      <c r="M73" s="2265"/>
      <c r="N73" s="2265"/>
      <c r="O73" s="2277" t="s">
        <v>4494</v>
      </c>
      <c r="P73" s="2266"/>
      <c r="Q73" s="2265"/>
      <c r="R73" s="2277" t="s">
        <v>4779</v>
      </c>
    </row>
    <row r="74" spans="1:18" ht="15.75" thickBot="1">
      <c r="A74" s="2266" t="s">
        <v>5478</v>
      </c>
      <c r="B74" s="2266"/>
      <c r="C74" s="2266"/>
      <c r="D74" s="2266"/>
      <c r="E74" s="2266"/>
      <c r="F74" s="2280" t="s">
        <v>4813</v>
      </c>
      <c r="G74" s="2266"/>
      <c r="H74" s="2278" t="s">
        <v>4610</v>
      </c>
      <c r="I74" s="2290" t="s">
        <v>5348</v>
      </c>
      <c r="J74" s="2266"/>
      <c r="K74" s="2305" t="s">
        <v>5784</v>
      </c>
      <c r="L74" s="2278" t="s">
        <v>4936</v>
      </c>
      <c r="M74" s="2266"/>
      <c r="N74" s="2266"/>
      <c r="O74" s="2278" t="s">
        <v>4493</v>
      </c>
      <c r="P74" s="2265"/>
      <c r="Q74" s="2266"/>
      <c r="R74" s="2278" t="s">
        <v>4780</v>
      </c>
    </row>
    <row r="75" spans="1:18">
      <c r="A75" s="2265" t="s">
        <v>5479</v>
      </c>
      <c r="B75" s="2265"/>
      <c r="C75" s="2265"/>
      <c r="D75" s="2265"/>
      <c r="E75" s="2265"/>
      <c r="F75" s="2265"/>
      <c r="G75" s="2265"/>
      <c r="H75" s="2277" t="s">
        <v>4609</v>
      </c>
      <c r="I75" s="2284" t="s">
        <v>5349</v>
      </c>
      <c r="J75" s="2265"/>
      <c r="K75" s="1165" t="s">
        <v>5785</v>
      </c>
      <c r="L75" s="2277" t="s">
        <v>4937</v>
      </c>
      <c r="M75" s="2265"/>
      <c r="N75" s="2265"/>
      <c r="O75" s="2277" t="s">
        <v>1971</v>
      </c>
      <c r="P75" s="2266"/>
      <c r="Q75" s="2265"/>
      <c r="R75" s="2277" t="s">
        <v>4714</v>
      </c>
    </row>
    <row r="76" spans="1:18">
      <c r="A76" s="2266" t="s">
        <v>5480</v>
      </c>
      <c r="B76" s="2266"/>
      <c r="C76" s="2266"/>
      <c r="D76" s="2266"/>
      <c r="E76" s="2266"/>
      <c r="F76" s="2266"/>
      <c r="G76" s="2266"/>
      <c r="H76" s="2278" t="s">
        <v>4609</v>
      </c>
      <c r="I76" s="2292" t="s">
        <v>5350</v>
      </c>
      <c r="J76" s="2266"/>
      <c r="K76" s="1847" t="s">
        <v>5786</v>
      </c>
      <c r="L76" s="2278" t="s">
        <v>4938</v>
      </c>
      <c r="M76" s="2266"/>
      <c r="N76" s="2266"/>
      <c r="O76" s="2278" t="s">
        <v>4451</v>
      </c>
      <c r="P76" s="2265"/>
      <c r="Q76" s="2266"/>
      <c r="R76" s="2278" t="s">
        <v>4749</v>
      </c>
    </row>
    <row r="77" spans="1:18">
      <c r="A77" s="2265" t="s">
        <v>5481</v>
      </c>
      <c r="B77" s="2265"/>
      <c r="C77" s="2265"/>
      <c r="D77" s="2265"/>
      <c r="E77" s="2265"/>
      <c r="F77" s="2265"/>
      <c r="G77" s="2265"/>
      <c r="H77" s="2277" t="s">
        <v>4609</v>
      </c>
      <c r="I77" s="2284" t="s">
        <v>969</v>
      </c>
      <c r="J77" s="2265"/>
      <c r="K77" s="1847" t="s">
        <v>3075</v>
      </c>
      <c r="L77" s="2277" t="s">
        <v>4939</v>
      </c>
      <c r="M77" s="2265"/>
      <c r="N77" s="2265"/>
      <c r="O77" s="2277" t="s">
        <v>4499</v>
      </c>
      <c r="P77" s="2266"/>
      <c r="Q77" s="2265"/>
      <c r="R77" s="2277" t="s">
        <v>4748</v>
      </c>
    </row>
    <row r="78" spans="1:18">
      <c r="A78" s="2266" t="s">
        <v>5482</v>
      </c>
      <c r="B78" s="2266"/>
      <c r="C78" s="2266"/>
      <c r="D78" s="2266"/>
      <c r="E78" s="2266"/>
      <c r="F78" s="2266"/>
      <c r="G78" s="2266"/>
      <c r="H78" s="2278" t="s">
        <v>4608</v>
      </c>
      <c r="I78" s="2294" t="s">
        <v>5351</v>
      </c>
      <c r="J78" s="2266"/>
      <c r="K78" s="1742" t="s">
        <v>5787</v>
      </c>
      <c r="L78" s="2278" t="s">
        <v>4940</v>
      </c>
      <c r="M78" s="2266"/>
      <c r="N78" s="2266"/>
      <c r="O78" s="2278" t="s">
        <v>4500</v>
      </c>
      <c r="P78" s="2265"/>
      <c r="Q78" s="2266"/>
      <c r="R78" s="2278" t="s">
        <v>4045</v>
      </c>
    </row>
    <row r="79" spans="1:18">
      <c r="A79" s="2265" t="s">
        <v>5483</v>
      </c>
      <c r="B79" s="2265"/>
      <c r="C79" s="2265"/>
      <c r="D79" s="2265"/>
      <c r="E79" s="2265"/>
      <c r="F79" s="2265"/>
      <c r="G79" s="2265"/>
      <c r="H79" s="2277" t="s">
        <v>4607</v>
      </c>
      <c r="I79" s="2285" t="s">
        <v>970</v>
      </c>
      <c r="J79" s="2265"/>
      <c r="K79" s="1742" t="s">
        <v>5788</v>
      </c>
      <c r="L79" s="2277" t="s">
        <v>4941</v>
      </c>
      <c r="M79" s="2265"/>
      <c r="N79" s="2265"/>
      <c r="O79" s="2277" t="s">
        <v>4501</v>
      </c>
      <c r="P79" s="2266"/>
      <c r="Q79" s="2265"/>
      <c r="R79" s="2277" t="s">
        <v>4084</v>
      </c>
    </row>
    <row r="80" spans="1:18">
      <c r="A80" s="2266" t="s">
        <v>5484</v>
      </c>
      <c r="B80" s="2266"/>
      <c r="C80" s="2266"/>
      <c r="D80" s="2266"/>
      <c r="E80" s="2266"/>
      <c r="F80" s="2266"/>
      <c r="G80" s="2266"/>
      <c r="H80" s="2278" t="s">
        <v>4606</v>
      </c>
      <c r="I80" s="2284" t="s">
        <v>5352</v>
      </c>
      <c r="J80" s="2266"/>
      <c r="K80" s="1742" t="s">
        <v>5789</v>
      </c>
      <c r="L80" s="2278" t="s">
        <v>4944</v>
      </c>
      <c r="M80" s="2266"/>
      <c r="N80" s="2266"/>
      <c r="O80" s="2278" t="s">
        <v>4502</v>
      </c>
      <c r="P80" s="2265"/>
      <c r="Q80" s="2266"/>
      <c r="R80" s="2278" t="s">
        <v>4110</v>
      </c>
    </row>
    <row r="81" spans="1:18">
      <c r="A81" s="2265" t="s">
        <v>5484</v>
      </c>
      <c r="B81" s="2265"/>
      <c r="C81" s="2265"/>
      <c r="D81" s="2265"/>
      <c r="E81" s="2265"/>
      <c r="F81" s="2265"/>
      <c r="G81" s="2265"/>
      <c r="H81" s="2277" t="s">
        <v>4646</v>
      </c>
      <c r="I81" s="2285" t="s">
        <v>971</v>
      </c>
      <c r="J81" s="2265"/>
      <c r="K81" s="1742" t="s">
        <v>5790</v>
      </c>
      <c r="L81" s="2277" t="s">
        <v>4942</v>
      </c>
      <c r="M81" s="2265"/>
      <c r="N81" s="2265"/>
      <c r="O81" s="2277" t="s">
        <v>4503</v>
      </c>
      <c r="P81" s="2266"/>
      <c r="Q81" s="2265"/>
      <c r="R81" s="2277" t="s">
        <v>4760</v>
      </c>
    </row>
    <row r="82" spans="1:18">
      <c r="A82" s="2266" t="s">
        <v>5485</v>
      </c>
      <c r="B82" s="2266"/>
      <c r="C82" s="2266"/>
      <c r="D82" s="2266"/>
      <c r="E82" s="2266"/>
      <c r="F82" s="2266"/>
      <c r="G82" s="2266"/>
      <c r="H82" s="2278" t="s">
        <v>4647</v>
      </c>
      <c r="I82" s="2285" t="s">
        <v>5353</v>
      </c>
      <c r="J82" s="2266"/>
      <c r="K82" s="1845" t="s">
        <v>5791</v>
      </c>
      <c r="L82" s="2278" t="s">
        <v>4943</v>
      </c>
      <c r="M82" s="2266"/>
      <c r="N82" s="2266"/>
      <c r="O82" s="2278" t="s">
        <v>4504</v>
      </c>
      <c r="P82" s="2265"/>
      <c r="Q82" s="2266"/>
      <c r="R82" s="2278" t="s">
        <v>4743</v>
      </c>
    </row>
    <row r="83" spans="1:18">
      <c r="A83" s="2265" t="s">
        <v>5486</v>
      </c>
      <c r="B83" s="2265"/>
      <c r="C83" s="2265"/>
      <c r="D83" s="2265"/>
      <c r="E83" s="2265"/>
      <c r="F83" s="2265"/>
      <c r="G83" s="2265"/>
      <c r="H83" s="2277" t="s">
        <v>4366</v>
      </c>
      <c r="I83" s="2285" t="s">
        <v>5354</v>
      </c>
      <c r="J83" s="2265"/>
      <c r="K83" s="1742" t="s">
        <v>5792</v>
      </c>
      <c r="L83" s="2277" t="s">
        <v>4945</v>
      </c>
      <c r="M83" s="2265"/>
      <c r="N83" s="2265"/>
      <c r="O83" s="2277" t="s">
        <v>4558</v>
      </c>
      <c r="P83" s="2266"/>
      <c r="Q83" s="2265"/>
      <c r="R83" s="2277" t="s">
        <v>4742</v>
      </c>
    </row>
    <row r="84" spans="1:18">
      <c r="A84" s="2266" t="s">
        <v>5487</v>
      </c>
      <c r="B84" s="2266"/>
      <c r="C84" s="2266"/>
      <c r="D84" s="2266"/>
      <c r="E84" s="2266"/>
      <c r="F84" s="2266"/>
      <c r="G84" s="2266"/>
      <c r="H84" s="2278" t="s">
        <v>4591</v>
      </c>
      <c r="I84" s="2285" t="s">
        <v>978</v>
      </c>
      <c r="J84" s="2266"/>
      <c r="K84" s="1847" t="s">
        <v>5793</v>
      </c>
      <c r="L84" s="2278" t="s">
        <v>4946</v>
      </c>
      <c r="M84" s="2266"/>
      <c r="N84" s="2266"/>
      <c r="O84" s="2278" t="s">
        <v>4559</v>
      </c>
      <c r="P84" s="2265"/>
      <c r="Q84" s="2266"/>
      <c r="R84" s="2278" t="s">
        <v>4741</v>
      </c>
    </row>
    <row r="85" spans="1:18">
      <c r="A85" s="2265" t="s">
        <v>5488</v>
      </c>
      <c r="B85" s="2265"/>
      <c r="C85" s="2265"/>
      <c r="D85" s="2265"/>
      <c r="E85" s="2265"/>
      <c r="F85" s="2265"/>
      <c r="G85" s="2265"/>
      <c r="H85" s="2277" t="s">
        <v>4631</v>
      </c>
      <c r="I85" s="2284" t="s">
        <v>5355</v>
      </c>
      <c r="J85" s="2265"/>
      <c r="K85" s="1742" t="s">
        <v>1143</v>
      </c>
      <c r="L85" s="2277" t="s">
        <v>4947</v>
      </c>
      <c r="M85" s="2265"/>
      <c r="N85" s="2265"/>
      <c r="O85" s="2277" t="s">
        <v>4560</v>
      </c>
      <c r="P85" s="2266"/>
      <c r="Q85" s="2265"/>
      <c r="R85" s="2277" t="s">
        <v>4709</v>
      </c>
    </row>
    <row r="86" spans="1:18">
      <c r="A86" s="2266" t="s">
        <v>5489</v>
      </c>
      <c r="B86" s="2266"/>
      <c r="C86" s="2266"/>
      <c r="D86" s="2266"/>
      <c r="E86" s="2266"/>
      <c r="F86" s="2266"/>
      <c r="G86" s="2266"/>
      <c r="H86" s="2278" t="s">
        <v>4632</v>
      </c>
      <c r="I86" s="2284" t="s">
        <v>5356</v>
      </c>
      <c r="J86" s="2266"/>
      <c r="K86" s="2306" t="s">
        <v>5794</v>
      </c>
      <c r="L86" s="2278" t="s">
        <v>4948</v>
      </c>
      <c r="M86" s="2266"/>
      <c r="N86" s="2266"/>
      <c r="O86" s="2278" t="s">
        <v>4505</v>
      </c>
      <c r="P86" s="2267"/>
      <c r="Q86" s="2266"/>
      <c r="R86" s="2278" t="s">
        <v>4382</v>
      </c>
    </row>
    <row r="87" spans="1:18">
      <c r="A87" s="2267" t="s">
        <v>5490</v>
      </c>
      <c r="B87" s="2267"/>
      <c r="C87" s="2267"/>
      <c r="D87" s="2267"/>
      <c r="E87" s="2267"/>
      <c r="F87" s="2267"/>
      <c r="G87" s="2267"/>
      <c r="H87" s="2277" t="s">
        <v>4630</v>
      </c>
      <c r="I87" s="2285" t="s">
        <v>5357</v>
      </c>
      <c r="J87" s="2267"/>
      <c r="K87" s="2307" t="s">
        <v>5795</v>
      </c>
      <c r="L87" s="2277" t="s">
        <v>4949</v>
      </c>
      <c r="M87" s="2267"/>
      <c r="N87" s="2265"/>
      <c r="O87" s="2277" t="s">
        <v>4506</v>
      </c>
      <c r="Q87" s="2265"/>
      <c r="R87" s="2277" t="s">
        <v>1500</v>
      </c>
    </row>
    <row r="88" spans="1:18">
      <c r="A88" t="s">
        <v>5491</v>
      </c>
      <c r="B88"/>
      <c r="C88"/>
      <c r="H88" s="2278" t="s">
        <v>4200</v>
      </c>
      <c r="I88" s="2285" t="s">
        <v>5358</v>
      </c>
      <c r="K88" s="1742" t="s">
        <v>5796</v>
      </c>
      <c r="L88" s="2278" t="s">
        <v>5106</v>
      </c>
      <c r="N88" s="2266"/>
      <c r="O88" s="2278" t="s">
        <v>4510</v>
      </c>
      <c r="Q88" s="2266"/>
      <c r="R88" s="2278" t="s">
        <v>4026</v>
      </c>
    </row>
    <row r="89" spans="1:18" ht="96">
      <c r="A89" t="s">
        <v>5492</v>
      </c>
      <c r="B89"/>
      <c r="C89"/>
      <c r="H89" s="2277" t="s">
        <v>4199</v>
      </c>
      <c r="I89" s="2285" t="s">
        <v>981</v>
      </c>
      <c r="K89" s="1742" t="s">
        <v>5797</v>
      </c>
      <c r="L89" s="2277" t="s">
        <v>5107</v>
      </c>
      <c r="N89" s="2267"/>
      <c r="O89" s="2277" t="s">
        <v>4511</v>
      </c>
      <c r="Q89" s="2265"/>
      <c r="R89" s="2277" t="s">
        <v>4123</v>
      </c>
    </row>
    <row r="90" spans="1:18" ht="409.5">
      <c r="A90" t="s">
        <v>5493</v>
      </c>
      <c r="B90"/>
      <c r="C90"/>
      <c r="H90" s="2278" t="s">
        <v>4197</v>
      </c>
      <c r="I90" s="2292" t="s">
        <v>5359</v>
      </c>
      <c r="K90" s="2308" t="s">
        <v>5798</v>
      </c>
      <c r="L90" s="2278" t="s">
        <v>986</v>
      </c>
      <c r="O90" s="2278" t="s">
        <v>1384</v>
      </c>
      <c r="Q90" s="2266"/>
      <c r="R90" s="2278" t="s">
        <v>4382</v>
      </c>
    </row>
    <row r="91" spans="1:18">
      <c r="A91" t="s">
        <v>5494</v>
      </c>
      <c r="B91"/>
      <c r="C91"/>
      <c r="I91" s="2285" t="s">
        <v>5360</v>
      </c>
      <c r="K91" s="2309" t="s">
        <v>5799</v>
      </c>
      <c r="L91" s="2277" t="s">
        <v>986</v>
      </c>
      <c r="O91" s="2277" t="s">
        <v>1354</v>
      </c>
      <c r="Q91" s="2265"/>
      <c r="R91" s="2277" t="s">
        <v>1500</v>
      </c>
    </row>
    <row r="92" spans="1:18">
      <c r="A92" t="s">
        <v>5495</v>
      </c>
      <c r="B92"/>
      <c r="C92"/>
      <c r="I92" s="2284" t="s">
        <v>5361</v>
      </c>
      <c r="K92" s="1743" t="s">
        <v>5800</v>
      </c>
      <c r="L92" s="2278" t="s">
        <v>4950</v>
      </c>
      <c r="O92" s="2278" t="s">
        <v>4256</v>
      </c>
      <c r="Q92" s="2266"/>
      <c r="R92" s="2278" t="s">
        <v>4026</v>
      </c>
    </row>
    <row r="93" spans="1:18">
      <c r="A93" t="s">
        <v>5496</v>
      </c>
      <c r="B93"/>
      <c r="C93"/>
      <c r="I93" s="2292" t="s">
        <v>5362</v>
      </c>
      <c r="K93" s="2309" t="s">
        <v>5801</v>
      </c>
      <c r="L93" s="2277" t="s">
        <v>4951</v>
      </c>
      <c r="O93" s="2277" t="s">
        <v>4259</v>
      </c>
      <c r="Q93" s="2265"/>
      <c r="R93" s="2277" t="s">
        <v>4123</v>
      </c>
    </row>
    <row r="94" spans="1:18" ht="15.75" thickBot="1">
      <c r="A94" t="s">
        <v>5497</v>
      </c>
      <c r="B94"/>
      <c r="C94"/>
      <c r="I94" s="2285" t="s">
        <v>5363</v>
      </c>
      <c r="K94" s="2310" t="s">
        <v>5802</v>
      </c>
      <c r="L94" s="2278" t="s">
        <v>4952</v>
      </c>
      <c r="O94" s="2278" t="s">
        <v>4260</v>
      </c>
      <c r="Q94" s="2266"/>
      <c r="R94" s="2280" t="s">
        <v>1652</v>
      </c>
    </row>
    <row r="95" spans="1:18" ht="30">
      <c r="A95" t="s">
        <v>5498</v>
      </c>
      <c r="B95"/>
      <c r="C95"/>
      <c r="I95" s="2288" t="s">
        <v>5364</v>
      </c>
      <c r="K95" s="2303" t="s">
        <v>5803</v>
      </c>
      <c r="L95" s="2277" t="s">
        <v>4953</v>
      </c>
      <c r="O95" s="2277" t="s">
        <v>4478</v>
      </c>
      <c r="Q95" s="2265"/>
    </row>
    <row r="96" spans="1:18">
      <c r="A96" t="s">
        <v>5499</v>
      </c>
      <c r="B96"/>
      <c r="C96"/>
      <c r="I96" s="2287" t="s">
        <v>5365</v>
      </c>
      <c r="K96" s="1742" t="s">
        <v>5804</v>
      </c>
      <c r="L96" s="2278" t="s">
        <v>4954</v>
      </c>
      <c r="O96" s="2278" t="s">
        <v>4482</v>
      </c>
      <c r="Q96" s="2266"/>
    </row>
    <row r="97" spans="1:17">
      <c r="A97" t="s">
        <v>5500</v>
      </c>
      <c r="B97"/>
      <c r="C97"/>
      <c r="I97" s="2287" t="s">
        <v>5366</v>
      </c>
      <c r="K97" s="2303" t="s">
        <v>5805</v>
      </c>
      <c r="L97" s="2277" t="s">
        <v>4955</v>
      </c>
      <c r="O97" s="2277" t="s">
        <v>4479</v>
      </c>
      <c r="Q97" s="2265"/>
    </row>
    <row r="98" spans="1:17">
      <c r="A98" t="s">
        <v>5501</v>
      </c>
      <c r="B98"/>
      <c r="C98"/>
      <c r="I98" s="2286" t="s">
        <v>5367</v>
      </c>
      <c r="K98" s="1831" t="s">
        <v>5806</v>
      </c>
      <c r="L98" s="2278" t="s">
        <v>4956</v>
      </c>
      <c r="O98" s="2278" t="s">
        <v>4480</v>
      </c>
      <c r="Q98" s="2266"/>
    </row>
    <row r="99" spans="1:17">
      <c r="A99" t="s">
        <v>5502</v>
      </c>
      <c r="B99"/>
      <c r="C99"/>
      <c r="I99" s="2285" t="s">
        <v>1003</v>
      </c>
      <c r="K99" s="1742" t="s">
        <v>5807</v>
      </c>
      <c r="L99" s="2277" t="s">
        <v>4957</v>
      </c>
      <c r="O99" s="2277" t="s">
        <v>4492</v>
      </c>
      <c r="Q99" s="2265"/>
    </row>
    <row r="100" spans="1:17">
      <c r="A100" t="s">
        <v>5503</v>
      </c>
      <c r="B100"/>
      <c r="C100"/>
      <c r="I100" s="2288" t="s">
        <v>5368</v>
      </c>
      <c r="K100" s="1082" t="s">
        <v>5808</v>
      </c>
      <c r="L100" s="2278" t="s">
        <v>4958</v>
      </c>
      <c r="O100" s="2278" t="s">
        <v>4337</v>
      </c>
      <c r="Q100" s="2266"/>
    </row>
    <row r="101" spans="1:17">
      <c r="A101" t="s">
        <v>5504</v>
      </c>
      <c r="B101"/>
      <c r="C101"/>
      <c r="I101" s="2285" t="s">
        <v>1010</v>
      </c>
      <c r="K101" s="2307" t="s">
        <v>5808</v>
      </c>
      <c r="L101" s="2277" t="s">
        <v>4959</v>
      </c>
      <c r="O101" s="2277" t="s">
        <v>4442</v>
      </c>
      <c r="Q101" s="2267"/>
    </row>
    <row r="102" spans="1:17">
      <c r="A102" t="s">
        <v>5505</v>
      </c>
      <c r="B102"/>
      <c r="C102"/>
      <c r="I102" s="2286" t="s">
        <v>5369</v>
      </c>
      <c r="K102" s="1165" t="s">
        <v>5809</v>
      </c>
      <c r="L102" s="2278" t="s">
        <v>4960</v>
      </c>
      <c r="O102" s="2278" t="s">
        <v>4508</v>
      </c>
    </row>
    <row r="103" spans="1:17">
      <c r="A103" t="s">
        <v>5506</v>
      </c>
      <c r="B103"/>
      <c r="C103"/>
      <c r="I103" s="2284" t="s">
        <v>1015</v>
      </c>
      <c r="K103" s="1742" t="s">
        <v>5810</v>
      </c>
      <c r="L103" s="2277" t="s">
        <v>4961</v>
      </c>
      <c r="O103" s="2277" t="s">
        <v>4509</v>
      </c>
    </row>
    <row r="104" spans="1:17">
      <c r="A104" t="s">
        <v>5507</v>
      </c>
      <c r="B104"/>
      <c r="C104"/>
      <c r="I104" s="2286" t="s">
        <v>5370</v>
      </c>
      <c r="K104" s="1847" t="s">
        <v>5811</v>
      </c>
      <c r="L104" s="2278" t="s">
        <v>4962</v>
      </c>
      <c r="O104" s="2278" t="s">
        <v>4512</v>
      </c>
    </row>
    <row r="105" spans="1:17">
      <c r="A105" t="s">
        <v>5508</v>
      </c>
      <c r="B105"/>
      <c r="C105"/>
      <c r="I105" s="2284" t="s">
        <v>5371</v>
      </c>
      <c r="K105" s="2013" t="s">
        <v>3079</v>
      </c>
      <c r="L105" s="2277" t="s">
        <v>4963</v>
      </c>
      <c r="O105" s="2277" t="s">
        <v>4512</v>
      </c>
    </row>
    <row r="106" spans="1:17">
      <c r="A106" t="s">
        <v>5509</v>
      </c>
      <c r="B106"/>
      <c r="C106"/>
      <c r="I106" s="2287" t="s">
        <v>5372</v>
      </c>
      <c r="K106" s="1787" t="s">
        <v>5812</v>
      </c>
      <c r="L106" s="2278" t="s">
        <v>4964</v>
      </c>
      <c r="O106" s="2278" t="s">
        <v>4514</v>
      </c>
    </row>
    <row r="107" spans="1:17">
      <c r="A107" t="s">
        <v>5510</v>
      </c>
      <c r="B107"/>
      <c r="C107"/>
      <c r="I107" s="2285" t="s">
        <v>1028</v>
      </c>
      <c r="K107" s="1787" t="s">
        <v>6055</v>
      </c>
      <c r="L107" s="2277" t="s">
        <v>4965</v>
      </c>
      <c r="O107" s="2277" t="s">
        <v>4513</v>
      </c>
    </row>
    <row r="108" spans="1:17">
      <c r="A108" t="s">
        <v>5511</v>
      </c>
      <c r="B108"/>
      <c r="C108"/>
      <c r="I108" s="2285" t="s">
        <v>5373</v>
      </c>
      <c r="K108" s="1787" t="s">
        <v>5813</v>
      </c>
      <c r="L108" s="2278" t="s">
        <v>4966</v>
      </c>
      <c r="O108" s="2278" t="s">
        <v>4515</v>
      </c>
    </row>
    <row r="109" spans="1:17">
      <c r="A109" t="s">
        <v>5512</v>
      </c>
      <c r="B109"/>
      <c r="C109"/>
      <c r="I109" s="2292" t="s">
        <v>5374</v>
      </c>
      <c r="K109" s="1847" t="s">
        <v>5814</v>
      </c>
      <c r="L109" s="2277" t="s">
        <v>4967</v>
      </c>
      <c r="O109" s="2277" t="s">
        <v>4516</v>
      </c>
    </row>
    <row r="110" spans="1:17">
      <c r="A110" t="s">
        <v>5513</v>
      </c>
      <c r="B110"/>
      <c r="C110"/>
      <c r="I110" s="2285" t="s">
        <v>1038</v>
      </c>
      <c r="K110" s="1743" t="s">
        <v>3058</v>
      </c>
      <c r="L110" s="2278" t="s">
        <v>4968</v>
      </c>
      <c r="O110" s="2278" t="s">
        <v>4519</v>
      </c>
    </row>
    <row r="111" spans="1:17">
      <c r="A111" t="s">
        <v>5514</v>
      </c>
      <c r="B111"/>
      <c r="C111"/>
      <c r="I111" s="2285" t="s">
        <v>5375</v>
      </c>
      <c r="K111" s="1742" t="s">
        <v>5815</v>
      </c>
      <c r="L111" s="2277" t="s">
        <v>4969</v>
      </c>
      <c r="O111" s="2277" t="s">
        <v>4520</v>
      </c>
    </row>
    <row r="112" spans="1:17" ht="45">
      <c r="A112" t="s">
        <v>5515</v>
      </c>
      <c r="B112"/>
      <c r="C112"/>
      <c r="I112" s="2286" t="s">
        <v>5376</v>
      </c>
      <c r="K112" s="1787" t="s">
        <v>2421</v>
      </c>
      <c r="L112" s="2278" t="s">
        <v>5108</v>
      </c>
      <c r="O112" s="2278" t="s">
        <v>4521</v>
      </c>
    </row>
    <row r="113" spans="1:15" ht="45">
      <c r="A113" t="s">
        <v>5516</v>
      </c>
      <c r="B113"/>
      <c r="C113"/>
      <c r="I113" s="2286" t="s">
        <v>5377</v>
      </c>
      <c r="K113" s="1847" t="s">
        <v>3076</v>
      </c>
      <c r="L113" s="2277" t="s">
        <v>4970</v>
      </c>
      <c r="O113" s="2277" t="s">
        <v>3489</v>
      </c>
    </row>
    <row r="114" spans="1:15" ht="30">
      <c r="A114" t="s">
        <v>5517</v>
      </c>
      <c r="B114"/>
      <c r="C114"/>
      <c r="I114" s="2286" t="s">
        <v>5378</v>
      </c>
      <c r="K114" s="1743" t="s">
        <v>5816</v>
      </c>
      <c r="L114" s="2278" t="s">
        <v>4971</v>
      </c>
      <c r="O114" s="2278" t="s">
        <v>4522</v>
      </c>
    </row>
    <row r="115" spans="1:15">
      <c r="A115" t="s">
        <v>5518</v>
      </c>
      <c r="B115"/>
      <c r="C115"/>
      <c r="I115" s="2288" t="s">
        <v>5379</v>
      </c>
      <c r="K115" s="1165" t="s">
        <v>5817</v>
      </c>
      <c r="L115" s="2277" t="s">
        <v>4972</v>
      </c>
      <c r="O115" s="2277" t="s">
        <v>4523</v>
      </c>
    </row>
    <row r="116" spans="1:15" ht="30">
      <c r="A116" t="s">
        <v>5519</v>
      </c>
      <c r="B116"/>
      <c r="C116"/>
      <c r="I116" s="2295" t="s">
        <v>5380</v>
      </c>
      <c r="K116" s="1742" t="s">
        <v>2426</v>
      </c>
      <c r="L116" s="2278" t="s">
        <v>4973</v>
      </c>
      <c r="O116" s="2278" t="s">
        <v>4524</v>
      </c>
    </row>
    <row r="117" spans="1:15">
      <c r="A117" t="s">
        <v>5520</v>
      </c>
      <c r="B117"/>
      <c r="C117"/>
      <c r="I117" s="2285" t="s">
        <v>5381</v>
      </c>
      <c r="K117" s="2304" t="s">
        <v>2138</v>
      </c>
      <c r="L117" s="2277" t="s">
        <v>4974</v>
      </c>
      <c r="O117" s="2277" t="s">
        <v>4525</v>
      </c>
    </row>
    <row r="118" spans="1:15">
      <c r="A118" t="s">
        <v>5521</v>
      </c>
      <c r="B118"/>
      <c r="C118"/>
      <c r="I118" s="2285" t="s">
        <v>1050</v>
      </c>
      <c r="K118" s="2303" t="s">
        <v>5818</v>
      </c>
      <c r="L118" s="2278" t="s">
        <v>4975</v>
      </c>
      <c r="O118" s="2278" t="s">
        <v>4495</v>
      </c>
    </row>
    <row r="119" spans="1:15">
      <c r="A119" t="s">
        <v>5522</v>
      </c>
      <c r="B119"/>
      <c r="C119"/>
      <c r="I119" s="2288" t="s">
        <v>5382</v>
      </c>
      <c r="K119" s="2303" t="s">
        <v>5819</v>
      </c>
      <c r="L119" s="2277" t="s">
        <v>4976</v>
      </c>
      <c r="O119" s="2277" t="s">
        <v>4496</v>
      </c>
    </row>
    <row r="120" spans="1:15">
      <c r="A120" t="s">
        <v>5523</v>
      </c>
      <c r="B120"/>
      <c r="C120"/>
      <c r="I120" s="2285" t="s">
        <v>1051</v>
      </c>
      <c r="K120" s="1768" t="s">
        <v>5820</v>
      </c>
      <c r="L120" s="2278" t="s">
        <v>4977</v>
      </c>
      <c r="O120" s="2278" t="s">
        <v>4526</v>
      </c>
    </row>
    <row r="121" spans="1:15">
      <c r="A121" t="s">
        <v>5524</v>
      </c>
      <c r="B121"/>
      <c r="C121"/>
      <c r="I121" s="2293" t="s">
        <v>5383</v>
      </c>
      <c r="K121" s="1742" t="s">
        <v>5821</v>
      </c>
      <c r="L121" s="2277" t="s">
        <v>4978</v>
      </c>
      <c r="O121" s="2277" t="s">
        <v>3001</v>
      </c>
    </row>
    <row r="122" spans="1:15">
      <c r="A122" t="s">
        <v>5525</v>
      </c>
      <c r="B122"/>
      <c r="C122"/>
      <c r="I122" s="2284" t="s">
        <v>1056</v>
      </c>
      <c r="K122" s="1742" t="s">
        <v>5822</v>
      </c>
      <c r="L122" s="2278" t="s">
        <v>4979</v>
      </c>
      <c r="O122" s="2278" t="s">
        <v>4537</v>
      </c>
    </row>
    <row r="123" spans="1:15">
      <c r="A123" t="s">
        <v>5526</v>
      </c>
      <c r="B123"/>
      <c r="C123"/>
      <c r="I123" s="2290" t="s">
        <v>5384</v>
      </c>
      <c r="K123" s="1742" t="s">
        <v>5822</v>
      </c>
      <c r="L123" s="2277" t="s">
        <v>4980</v>
      </c>
      <c r="O123" s="2277" t="s">
        <v>4497</v>
      </c>
    </row>
    <row r="124" spans="1:15">
      <c r="A124" t="s">
        <v>5527</v>
      </c>
      <c r="B124"/>
      <c r="C124"/>
      <c r="I124" s="2290" t="s">
        <v>1057</v>
      </c>
      <c r="K124" s="2303" t="s">
        <v>5823</v>
      </c>
      <c r="L124" s="2278" t="s">
        <v>5109</v>
      </c>
      <c r="O124" s="2278" t="s">
        <v>4498</v>
      </c>
    </row>
    <row r="125" spans="1:15">
      <c r="A125" t="s">
        <v>5528</v>
      </c>
      <c r="B125"/>
      <c r="C125"/>
      <c r="I125" s="2284" t="s">
        <v>5385</v>
      </c>
      <c r="K125" s="1742" t="s">
        <v>5824</v>
      </c>
      <c r="L125" s="2277" t="s">
        <v>3886</v>
      </c>
      <c r="O125" s="2277" t="s">
        <v>4304</v>
      </c>
    </row>
    <row r="126" spans="1:15">
      <c r="A126" t="s">
        <v>5529</v>
      </c>
      <c r="B126"/>
      <c r="C126"/>
      <c r="I126" s="2286" t="s">
        <v>5386</v>
      </c>
      <c r="K126" s="2307" t="s">
        <v>954</v>
      </c>
      <c r="L126" s="2278" t="s">
        <v>3885</v>
      </c>
      <c r="O126" s="2278" t="s">
        <v>4554</v>
      </c>
    </row>
    <row r="127" spans="1:15">
      <c r="A127" t="s">
        <v>5530</v>
      </c>
      <c r="B127"/>
      <c r="C127"/>
      <c r="I127" s="2284" t="s">
        <v>1131</v>
      </c>
      <c r="K127" s="1742" t="s">
        <v>5825</v>
      </c>
      <c r="L127" s="2277" t="s">
        <v>4981</v>
      </c>
      <c r="O127" s="2277" t="s">
        <v>4555</v>
      </c>
    </row>
    <row r="128" spans="1:15">
      <c r="A128" t="s">
        <v>5531</v>
      </c>
      <c r="B128"/>
      <c r="C128"/>
      <c r="I128" s="2284" t="s">
        <v>1132</v>
      </c>
      <c r="K128" s="2303" t="s">
        <v>5825</v>
      </c>
      <c r="L128" s="2278" t="s">
        <v>3884</v>
      </c>
      <c r="O128" s="2278" t="s">
        <v>4556</v>
      </c>
    </row>
    <row r="129" spans="1:15">
      <c r="A129" t="s">
        <v>5532</v>
      </c>
      <c r="B129"/>
      <c r="C129"/>
      <c r="I129" s="2285" t="s">
        <v>5387</v>
      </c>
      <c r="K129" s="1742" t="s">
        <v>5826</v>
      </c>
      <c r="L129" s="2277" t="s">
        <v>3883</v>
      </c>
      <c r="O129" s="2277" t="s">
        <v>4557</v>
      </c>
    </row>
    <row r="130" spans="1:15">
      <c r="A130" t="s">
        <v>5533</v>
      </c>
      <c r="B130"/>
      <c r="C130"/>
      <c r="I130" s="2286" t="s">
        <v>5388</v>
      </c>
      <c r="K130" s="1743" t="s">
        <v>5827</v>
      </c>
      <c r="L130" s="2278" t="s">
        <v>3881</v>
      </c>
      <c r="O130" s="2278" t="s">
        <v>4553</v>
      </c>
    </row>
    <row r="131" spans="1:15">
      <c r="A131" t="s">
        <v>5534</v>
      </c>
      <c r="B131"/>
      <c r="C131"/>
      <c r="I131" s="2284" t="s">
        <v>1151</v>
      </c>
      <c r="K131" s="1742" t="s">
        <v>5828</v>
      </c>
      <c r="L131" s="2277" t="s">
        <v>5113</v>
      </c>
      <c r="O131" s="2277" t="s">
        <v>4551</v>
      </c>
    </row>
    <row r="132" spans="1:15" ht="45">
      <c r="A132" t="s">
        <v>5535</v>
      </c>
      <c r="B132"/>
      <c r="C132"/>
      <c r="I132" s="2288" t="s">
        <v>5389</v>
      </c>
      <c r="K132" s="1787" t="s">
        <v>5829</v>
      </c>
      <c r="L132" s="2278" t="s">
        <v>4982</v>
      </c>
      <c r="O132" s="2278" t="s">
        <v>4552</v>
      </c>
    </row>
    <row r="133" spans="1:15">
      <c r="A133" t="s">
        <v>5536</v>
      </c>
      <c r="B133"/>
      <c r="C133"/>
      <c r="I133" s="2286" t="s">
        <v>5390</v>
      </c>
      <c r="K133" s="1742" t="s">
        <v>5830</v>
      </c>
      <c r="L133" s="2277" t="s">
        <v>4983</v>
      </c>
      <c r="O133" s="2277" t="s">
        <v>1372</v>
      </c>
    </row>
    <row r="134" spans="1:15" ht="30">
      <c r="A134" t="s">
        <v>5537</v>
      </c>
      <c r="B134"/>
      <c r="C134"/>
      <c r="I134" s="2286" t="s">
        <v>5391</v>
      </c>
      <c r="K134" s="2303" t="s">
        <v>5831</v>
      </c>
      <c r="L134" s="2278" t="s">
        <v>5110</v>
      </c>
      <c r="O134" s="2278" t="s">
        <v>1374</v>
      </c>
    </row>
    <row r="135" spans="1:15">
      <c r="A135" t="s">
        <v>5538</v>
      </c>
      <c r="B135"/>
      <c r="C135"/>
      <c r="I135" s="2284" t="s">
        <v>5392</v>
      </c>
      <c r="K135" s="2307" t="s">
        <v>5832</v>
      </c>
      <c r="L135" s="2277" t="s">
        <v>4984</v>
      </c>
      <c r="O135" s="2277" t="s">
        <v>4531</v>
      </c>
    </row>
    <row r="136" spans="1:15">
      <c r="A136" t="s">
        <v>5539</v>
      </c>
      <c r="B136"/>
      <c r="C136"/>
      <c r="I136" s="2290" t="s">
        <v>5393</v>
      </c>
      <c r="K136" s="1742" t="s">
        <v>5833</v>
      </c>
      <c r="L136" s="2278" t="s">
        <v>4985</v>
      </c>
      <c r="O136" s="2278" t="s">
        <v>4532</v>
      </c>
    </row>
    <row r="137" spans="1:15">
      <c r="A137" t="s">
        <v>5540</v>
      </c>
      <c r="B137"/>
      <c r="C137"/>
      <c r="I137" s="2284" t="s">
        <v>1155</v>
      </c>
      <c r="K137" s="1742" t="s">
        <v>5834</v>
      </c>
      <c r="L137" s="2277" t="s">
        <v>4986</v>
      </c>
      <c r="O137" s="2277" t="s">
        <v>4533</v>
      </c>
    </row>
    <row r="138" spans="1:15" ht="180">
      <c r="A138" t="s">
        <v>5541</v>
      </c>
      <c r="B138"/>
      <c r="C138"/>
      <c r="I138" s="2284" t="s">
        <v>1156</v>
      </c>
      <c r="K138" s="2302" t="s">
        <v>5835</v>
      </c>
      <c r="L138" s="2278" t="s">
        <v>4987</v>
      </c>
      <c r="O138" s="2278" t="s">
        <v>4542</v>
      </c>
    </row>
    <row r="139" spans="1:15">
      <c r="A139" t="s">
        <v>5542</v>
      </c>
      <c r="B139"/>
      <c r="C139"/>
      <c r="I139" s="2285" t="s">
        <v>1161</v>
      </c>
      <c r="K139" s="1847" t="s">
        <v>5836</v>
      </c>
      <c r="L139" s="2277" t="s">
        <v>4988</v>
      </c>
      <c r="O139" s="2277" t="s">
        <v>4491</v>
      </c>
    </row>
    <row r="140" spans="1:15">
      <c r="A140" t="s">
        <v>5543</v>
      </c>
      <c r="B140"/>
      <c r="C140"/>
      <c r="I140" s="2284" t="s">
        <v>1166</v>
      </c>
      <c r="K140" s="1742" t="s">
        <v>5837</v>
      </c>
      <c r="L140" s="2278" t="s">
        <v>4989</v>
      </c>
      <c r="O140" s="2278" t="s">
        <v>4433</v>
      </c>
    </row>
    <row r="141" spans="1:15">
      <c r="A141" t="s">
        <v>5544</v>
      </c>
      <c r="B141"/>
      <c r="C141"/>
      <c r="I141" s="2286" t="s">
        <v>5394</v>
      </c>
      <c r="K141" s="1742" t="s">
        <v>5838</v>
      </c>
      <c r="L141" s="2277" t="s">
        <v>1019</v>
      </c>
      <c r="O141" s="2277" t="s">
        <v>4434</v>
      </c>
    </row>
    <row r="142" spans="1:15">
      <c r="A142" t="s">
        <v>5545</v>
      </c>
      <c r="B142"/>
      <c r="C142"/>
      <c r="I142" s="2290" t="s">
        <v>5395</v>
      </c>
      <c r="K142" s="2303" t="s">
        <v>5838</v>
      </c>
      <c r="L142" s="2278" t="s">
        <v>1020</v>
      </c>
      <c r="O142" s="2278" t="s">
        <v>4432</v>
      </c>
    </row>
    <row r="143" spans="1:15">
      <c r="A143" t="s">
        <v>5546</v>
      </c>
      <c r="B143"/>
      <c r="C143"/>
      <c r="I143" s="2285" t="s">
        <v>1170</v>
      </c>
      <c r="K143" s="1847" t="s">
        <v>5839</v>
      </c>
      <c r="L143" s="2277" t="s">
        <v>4990</v>
      </c>
      <c r="O143" s="2277" t="s">
        <v>4534</v>
      </c>
    </row>
    <row r="144" spans="1:15">
      <c r="A144" t="s">
        <v>5547</v>
      </c>
      <c r="B144"/>
      <c r="C144"/>
      <c r="I144" s="2285" t="s">
        <v>1177</v>
      </c>
      <c r="K144" s="1742" t="s">
        <v>5840</v>
      </c>
      <c r="L144" s="2278" t="s">
        <v>3876</v>
      </c>
      <c r="O144" s="2278" t="s">
        <v>4534</v>
      </c>
    </row>
    <row r="145" spans="1:15" ht="30">
      <c r="A145" t="s">
        <v>5548</v>
      </c>
      <c r="B145"/>
      <c r="C145"/>
      <c r="I145" s="2286" t="s">
        <v>5396</v>
      </c>
      <c r="K145" s="1742" t="s">
        <v>5841</v>
      </c>
      <c r="L145" s="2277" t="s">
        <v>4991</v>
      </c>
      <c r="O145" s="2277" t="s">
        <v>4283</v>
      </c>
    </row>
    <row r="146" spans="1:15">
      <c r="A146" t="s">
        <v>5549</v>
      </c>
      <c r="B146"/>
      <c r="C146"/>
      <c r="I146" s="2285" t="s">
        <v>1178</v>
      </c>
      <c r="K146" s="1165" t="s">
        <v>5842</v>
      </c>
      <c r="L146" s="2278" t="s">
        <v>4992</v>
      </c>
      <c r="O146" s="2278" t="s">
        <v>4486</v>
      </c>
    </row>
    <row r="147" spans="1:15">
      <c r="A147" t="s">
        <v>5550</v>
      </c>
      <c r="B147"/>
      <c r="C147"/>
      <c r="I147" s="2296" t="s">
        <v>1179</v>
      </c>
      <c r="K147" s="1742" t="s">
        <v>5842</v>
      </c>
      <c r="L147" s="2277" t="s">
        <v>4993</v>
      </c>
      <c r="O147" s="2277" t="s">
        <v>4487</v>
      </c>
    </row>
    <row r="148" spans="1:15" ht="45">
      <c r="A148" t="s">
        <v>5551</v>
      </c>
      <c r="B148"/>
      <c r="C148"/>
      <c r="I148" s="2297" t="s">
        <v>5397</v>
      </c>
      <c r="K148" s="2307" t="s">
        <v>5843</v>
      </c>
      <c r="L148" s="2278" t="s">
        <v>4994</v>
      </c>
      <c r="O148" s="2278" t="s">
        <v>4535</v>
      </c>
    </row>
    <row r="149" spans="1:15" ht="45">
      <c r="A149" t="s">
        <v>5552</v>
      </c>
      <c r="B149"/>
      <c r="C149"/>
      <c r="I149" s="2297" t="s">
        <v>5398</v>
      </c>
      <c r="K149" s="1165" t="s">
        <v>5844</v>
      </c>
      <c r="L149" s="2277" t="s">
        <v>4995</v>
      </c>
      <c r="O149" s="2277" t="s">
        <v>4536</v>
      </c>
    </row>
    <row r="150" spans="1:15" ht="30">
      <c r="A150" t="s">
        <v>5553</v>
      </c>
      <c r="B150"/>
      <c r="C150"/>
      <c r="I150" s="2297" t="s">
        <v>5399</v>
      </c>
      <c r="K150" s="1742" t="s">
        <v>5845</v>
      </c>
      <c r="L150" s="2278" t="s">
        <v>4996</v>
      </c>
      <c r="O150" s="2278" t="s">
        <v>4481</v>
      </c>
    </row>
    <row r="151" spans="1:15" ht="30">
      <c r="A151" t="s">
        <v>5554</v>
      </c>
      <c r="B151"/>
      <c r="C151"/>
      <c r="I151" s="2286" t="s">
        <v>5400</v>
      </c>
      <c r="K151" s="1165" t="s">
        <v>5846</v>
      </c>
      <c r="L151" s="2277" t="s">
        <v>4997</v>
      </c>
      <c r="O151" s="2277" t="s">
        <v>4481</v>
      </c>
    </row>
    <row r="152" spans="1:15">
      <c r="A152" t="s">
        <v>5555</v>
      </c>
      <c r="B152"/>
      <c r="C152"/>
      <c r="I152" s="2296" t="s">
        <v>5401</v>
      </c>
      <c r="K152" s="1742" t="s">
        <v>5847</v>
      </c>
      <c r="L152" s="2278" t="s">
        <v>4998</v>
      </c>
      <c r="O152" s="2278" t="s">
        <v>4477</v>
      </c>
    </row>
    <row r="153" spans="1:15">
      <c r="A153" t="s">
        <v>5556</v>
      </c>
      <c r="B153"/>
      <c r="C153"/>
      <c r="I153" s="2298" t="s">
        <v>5402</v>
      </c>
      <c r="K153" s="1742" t="s">
        <v>5847</v>
      </c>
      <c r="L153" s="2277" t="s">
        <v>4999</v>
      </c>
      <c r="O153" s="2277" t="s">
        <v>4477</v>
      </c>
    </row>
    <row r="154" spans="1:15">
      <c r="A154" t="s">
        <v>5557</v>
      </c>
      <c r="B154"/>
      <c r="C154"/>
      <c r="K154" s="2311" t="s">
        <v>5847</v>
      </c>
      <c r="L154" s="2278" t="s">
        <v>5000</v>
      </c>
      <c r="O154" s="2278" t="s">
        <v>4562</v>
      </c>
    </row>
    <row r="155" spans="1:15">
      <c r="A155" t="s">
        <v>5558</v>
      </c>
      <c r="B155"/>
      <c r="C155"/>
      <c r="K155" s="1742" t="s">
        <v>3042</v>
      </c>
      <c r="L155" s="2277" t="s">
        <v>5001</v>
      </c>
      <c r="O155" s="2277" t="s">
        <v>1392</v>
      </c>
    </row>
    <row r="156" spans="1:15" ht="24">
      <c r="A156" t="s">
        <v>5559</v>
      </c>
      <c r="B156"/>
      <c r="C156"/>
      <c r="K156" s="1771" t="s">
        <v>5848</v>
      </c>
      <c r="L156" s="2278" t="s">
        <v>5002</v>
      </c>
      <c r="O156" s="2278" t="s">
        <v>4507</v>
      </c>
    </row>
    <row r="157" spans="1:15">
      <c r="A157" t="s">
        <v>5559</v>
      </c>
      <c r="B157"/>
      <c r="C157"/>
      <c r="K157" s="1742" t="s">
        <v>2440</v>
      </c>
      <c r="L157" s="2277" t="s">
        <v>5003</v>
      </c>
      <c r="O157" s="2277" t="s">
        <v>4484</v>
      </c>
    </row>
    <row r="158" spans="1:15">
      <c r="A158" t="s">
        <v>5560</v>
      </c>
      <c r="B158"/>
      <c r="C158"/>
      <c r="K158" s="1165" t="s">
        <v>2440</v>
      </c>
      <c r="L158" s="2278" t="s">
        <v>5004</v>
      </c>
      <c r="O158" s="2278" t="s">
        <v>1393</v>
      </c>
    </row>
    <row r="159" spans="1:15">
      <c r="A159" t="s">
        <v>5560</v>
      </c>
      <c r="B159"/>
      <c r="C159"/>
      <c r="K159" s="1743" t="s">
        <v>5849</v>
      </c>
      <c r="L159" s="2277" t="s">
        <v>5005</v>
      </c>
      <c r="O159" s="2277" t="s">
        <v>4561</v>
      </c>
    </row>
    <row r="160" spans="1:15">
      <c r="A160" t="s">
        <v>5561</v>
      </c>
      <c r="B160"/>
      <c r="C160"/>
      <c r="K160" s="1742" t="s">
        <v>5850</v>
      </c>
      <c r="L160" s="2278" t="s">
        <v>5006</v>
      </c>
      <c r="O160" s="2278" t="s">
        <v>4476</v>
      </c>
    </row>
    <row r="161" spans="1:15">
      <c r="A161" t="s">
        <v>5562</v>
      </c>
      <c r="B161"/>
      <c r="C161"/>
      <c r="K161" s="1771" t="s">
        <v>5851</v>
      </c>
      <c r="L161" s="2277" t="s">
        <v>5007</v>
      </c>
      <c r="O161" s="2277" t="s">
        <v>3804</v>
      </c>
    </row>
    <row r="162" spans="1:15">
      <c r="A162" t="s">
        <v>5563</v>
      </c>
      <c r="B162"/>
      <c r="C162"/>
      <c r="K162" s="1742" t="s">
        <v>782</v>
      </c>
      <c r="L162" s="2278" t="s">
        <v>5008</v>
      </c>
      <c r="O162" s="2278" t="s">
        <v>4529</v>
      </c>
    </row>
    <row r="163" spans="1:15">
      <c r="A163" t="s">
        <v>5564</v>
      </c>
      <c r="B163"/>
      <c r="C163"/>
      <c r="K163" s="2307" t="s">
        <v>5852</v>
      </c>
      <c r="L163" s="2277" t="s">
        <v>5009</v>
      </c>
      <c r="O163" s="2277" t="s">
        <v>4530</v>
      </c>
    </row>
    <row r="164" spans="1:15" ht="36">
      <c r="A164" t="s">
        <v>5565</v>
      </c>
      <c r="B164"/>
      <c r="C164"/>
      <c r="K164" s="1082" t="s">
        <v>5853</v>
      </c>
      <c r="L164" s="2278" t="s">
        <v>5010</v>
      </c>
      <c r="O164" s="2278" t="s">
        <v>4527</v>
      </c>
    </row>
    <row r="165" spans="1:15">
      <c r="A165" t="s">
        <v>5566</v>
      </c>
      <c r="B165"/>
      <c r="C165"/>
      <c r="K165" s="1078" t="s">
        <v>5854</v>
      </c>
      <c r="L165" s="2277" t="s">
        <v>5011</v>
      </c>
      <c r="O165" s="2277" t="s">
        <v>4528</v>
      </c>
    </row>
    <row r="166" spans="1:15" ht="24">
      <c r="A166" t="s">
        <v>5567</v>
      </c>
      <c r="B166"/>
      <c r="C166"/>
      <c r="K166" s="1742" t="s">
        <v>5855</v>
      </c>
      <c r="L166" s="2278" t="s">
        <v>3867</v>
      </c>
      <c r="O166" s="2278" t="s">
        <v>4431</v>
      </c>
    </row>
    <row r="167" spans="1:15">
      <c r="A167" t="s">
        <v>5568</v>
      </c>
      <c r="B167"/>
      <c r="C167"/>
      <c r="K167" s="1831" t="s">
        <v>5856</v>
      </c>
      <c r="L167" s="2277" t="s">
        <v>3870</v>
      </c>
      <c r="O167" s="2277" t="s">
        <v>4517</v>
      </c>
    </row>
    <row r="168" spans="1:15">
      <c r="A168" t="s">
        <v>5569</v>
      </c>
      <c r="B168"/>
      <c r="C168"/>
      <c r="K168" s="1742" t="s">
        <v>3060</v>
      </c>
      <c r="L168" s="2278" t="s">
        <v>5012</v>
      </c>
      <c r="O168" s="2278" t="s">
        <v>4518</v>
      </c>
    </row>
    <row r="169" spans="1:15">
      <c r="A169" t="s">
        <v>5570</v>
      </c>
      <c r="B169"/>
      <c r="C169"/>
      <c r="K169" s="1742" t="s">
        <v>5857</v>
      </c>
      <c r="L169" s="2277" t="s">
        <v>5117</v>
      </c>
      <c r="O169" s="2277" t="s">
        <v>4360</v>
      </c>
    </row>
    <row r="170" spans="1:15">
      <c r="A170" t="s">
        <v>5571</v>
      </c>
      <c r="B170"/>
      <c r="C170"/>
      <c r="K170" s="1742" t="s">
        <v>5858</v>
      </c>
      <c r="L170" s="2278" t="s">
        <v>5116</v>
      </c>
      <c r="O170" s="2278" t="s">
        <v>4323</v>
      </c>
    </row>
    <row r="171" spans="1:15" ht="24">
      <c r="A171" t="s">
        <v>5572</v>
      </c>
      <c r="B171"/>
      <c r="C171"/>
      <c r="K171" s="2013" t="s">
        <v>5859</v>
      </c>
      <c r="L171" s="2277" t="s">
        <v>5013</v>
      </c>
      <c r="O171" s="2277" t="s">
        <v>4322</v>
      </c>
    </row>
    <row r="172" spans="1:15">
      <c r="A172" t="s">
        <v>5573</v>
      </c>
      <c r="B172"/>
      <c r="C172"/>
      <c r="K172" s="1845" t="s">
        <v>5860</v>
      </c>
      <c r="L172" s="2278" t="s">
        <v>5014</v>
      </c>
      <c r="O172" s="2278" t="s">
        <v>4320</v>
      </c>
    </row>
    <row r="173" spans="1:15">
      <c r="A173" t="s">
        <v>5574</v>
      </c>
      <c r="B173"/>
      <c r="C173"/>
      <c r="K173" s="1742" t="s">
        <v>5861</v>
      </c>
      <c r="L173" s="2277" t="s">
        <v>5015</v>
      </c>
    </row>
    <row r="174" spans="1:15" ht="24">
      <c r="A174" t="s">
        <v>5575</v>
      </c>
      <c r="B174"/>
      <c r="C174"/>
      <c r="K174" s="1742" t="s">
        <v>5862</v>
      </c>
      <c r="L174" s="2278" t="s">
        <v>3865</v>
      </c>
    </row>
    <row r="175" spans="1:15">
      <c r="A175" t="s">
        <v>5576</v>
      </c>
      <c r="B175"/>
      <c r="C175"/>
      <c r="K175" s="1742" t="s">
        <v>3059</v>
      </c>
      <c r="L175" s="2277" t="s">
        <v>3863</v>
      </c>
    </row>
    <row r="176" spans="1:15" ht="24">
      <c r="A176" t="s">
        <v>5577</v>
      </c>
      <c r="B176"/>
      <c r="C176"/>
      <c r="K176" s="1742" t="s">
        <v>5863</v>
      </c>
      <c r="L176" s="2278" t="s">
        <v>5016</v>
      </c>
    </row>
    <row r="177" spans="1:12">
      <c r="A177" t="s">
        <v>5578</v>
      </c>
      <c r="B177"/>
      <c r="C177"/>
      <c r="K177" s="1742" t="s">
        <v>5864</v>
      </c>
      <c r="L177" s="2277" t="s">
        <v>5017</v>
      </c>
    </row>
    <row r="178" spans="1:12">
      <c r="A178" t="s">
        <v>5579</v>
      </c>
      <c r="B178"/>
      <c r="C178"/>
      <c r="K178" s="2013" t="s">
        <v>5865</v>
      </c>
      <c r="L178" s="2278" t="s">
        <v>5018</v>
      </c>
    </row>
    <row r="179" spans="1:12">
      <c r="A179" t="s">
        <v>5580</v>
      </c>
      <c r="B179"/>
      <c r="C179"/>
      <c r="K179" s="1845" t="s">
        <v>5866</v>
      </c>
      <c r="L179" s="2277" t="s">
        <v>5019</v>
      </c>
    </row>
    <row r="180" spans="1:12" ht="24">
      <c r="A180" t="s">
        <v>5581</v>
      </c>
      <c r="B180"/>
      <c r="C180"/>
      <c r="K180" s="1742" t="s">
        <v>3038</v>
      </c>
      <c r="L180" s="2278" t="s">
        <v>5020</v>
      </c>
    </row>
    <row r="181" spans="1:12" ht="24">
      <c r="A181" t="s">
        <v>5582</v>
      </c>
      <c r="B181"/>
      <c r="C181"/>
      <c r="K181" s="1742" t="s">
        <v>5867</v>
      </c>
      <c r="L181" s="2277" t="s">
        <v>5021</v>
      </c>
    </row>
    <row r="182" spans="1:12" ht="24">
      <c r="A182" t="s">
        <v>5583</v>
      </c>
      <c r="B182"/>
      <c r="C182"/>
      <c r="K182" s="2084" t="s">
        <v>5868</v>
      </c>
      <c r="L182" s="2278" t="s">
        <v>5022</v>
      </c>
    </row>
    <row r="183" spans="1:12" ht="24">
      <c r="A183" t="s">
        <v>5584</v>
      </c>
      <c r="B183"/>
      <c r="C183"/>
      <c r="K183" s="1742" t="s">
        <v>5869</v>
      </c>
      <c r="L183" s="2277" t="s">
        <v>5023</v>
      </c>
    </row>
    <row r="184" spans="1:12" ht="360">
      <c r="A184" t="s">
        <v>5585</v>
      </c>
      <c r="B184"/>
      <c r="C184"/>
      <c r="K184" s="2308" t="s">
        <v>5870</v>
      </c>
      <c r="L184" s="2278" t="s">
        <v>5114</v>
      </c>
    </row>
    <row r="185" spans="1:12">
      <c r="A185" t="s">
        <v>5586</v>
      </c>
      <c r="B185"/>
      <c r="C185"/>
      <c r="K185" s="1742" t="s">
        <v>5871</v>
      </c>
      <c r="L185" s="2277" t="s">
        <v>5115</v>
      </c>
    </row>
    <row r="186" spans="1:12">
      <c r="A186" t="s">
        <v>5587</v>
      </c>
      <c r="B186"/>
      <c r="C186"/>
      <c r="K186" s="1742" t="s">
        <v>2608</v>
      </c>
      <c r="L186" s="2278" t="s">
        <v>5024</v>
      </c>
    </row>
    <row r="187" spans="1:12">
      <c r="A187" t="s">
        <v>5588</v>
      </c>
      <c r="B187"/>
      <c r="C187"/>
      <c r="K187" s="1742" t="s">
        <v>5872</v>
      </c>
      <c r="L187" s="2277" t="s">
        <v>5025</v>
      </c>
    </row>
    <row r="188" spans="1:12" ht="24">
      <c r="A188" t="s">
        <v>5589</v>
      </c>
      <c r="B188"/>
      <c r="C188"/>
      <c r="K188" s="2303" t="s">
        <v>5873</v>
      </c>
      <c r="L188" s="2278" t="s">
        <v>5026</v>
      </c>
    </row>
    <row r="189" spans="1:12">
      <c r="A189" t="s">
        <v>5590</v>
      </c>
      <c r="B189"/>
      <c r="C189"/>
      <c r="K189" s="1787" t="s">
        <v>5874</v>
      </c>
      <c r="L189" s="2277" t="s">
        <v>5027</v>
      </c>
    </row>
    <row r="190" spans="1:12">
      <c r="A190" t="s">
        <v>5591</v>
      </c>
      <c r="B190"/>
      <c r="C190"/>
      <c r="K190" s="1742" t="s">
        <v>5875</v>
      </c>
      <c r="L190" s="2278" t="s">
        <v>5028</v>
      </c>
    </row>
    <row r="191" spans="1:12">
      <c r="A191" t="s">
        <v>5592</v>
      </c>
      <c r="B191"/>
      <c r="C191"/>
      <c r="K191" s="1742" t="s">
        <v>5876</v>
      </c>
      <c r="L191" s="2277" t="s">
        <v>5029</v>
      </c>
    </row>
    <row r="192" spans="1:12">
      <c r="A192" t="s">
        <v>5593</v>
      </c>
      <c r="B192"/>
      <c r="C192"/>
      <c r="K192" s="1742" t="s">
        <v>5877</v>
      </c>
      <c r="L192" s="2278" t="s">
        <v>5030</v>
      </c>
    </row>
    <row r="193" spans="1:12">
      <c r="A193" t="s">
        <v>5594</v>
      </c>
      <c r="B193"/>
      <c r="C193"/>
      <c r="K193" s="1742" t="s">
        <v>2679</v>
      </c>
      <c r="L193" s="2277" t="s">
        <v>5031</v>
      </c>
    </row>
    <row r="194" spans="1:12">
      <c r="A194" t="s">
        <v>5595</v>
      </c>
      <c r="B194"/>
      <c r="C194"/>
      <c r="K194" s="1165" t="s">
        <v>5878</v>
      </c>
      <c r="L194" s="2278" t="s">
        <v>5032</v>
      </c>
    </row>
    <row r="195" spans="1:12">
      <c r="A195" t="s">
        <v>5596</v>
      </c>
      <c r="B195"/>
      <c r="C195"/>
      <c r="K195" s="2302" t="s">
        <v>5879</v>
      </c>
      <c r="L195" s="2277" t="s">
        <v>3323</v>
      </c>
    </row>
    <row r="196" spans="1:12">
      <c r="A196" t="s">
        <v>5597</v>
      </c>
      <c r="B196"/>
      <c r="C196"/>
      <c r="K196" s="1742" t="s">
        <v>3063</v>
      </c>
      <c r="L196" s="2278" t="s">
        <v>3324</v>
      </c>
    </row>
    <row r="197" spans="1:12">
      <c r="A197" t="s">
        <v>5598</v>
      </c>
      <c r="B197"/>
      <c r="C197"/>
      <c r="K197" s="2312" t="s">
        <v>5880</v>
      </c>
      <c r="L197" s="2277" t="s">
        <v>5033</v>
      </c>
    </row>
    <row r="198" spans="1:12">
      <c r="A198" t="s">
        <v>5599</v>
      </c>
      <c r="B198"/>
      <c r="C198"/>
      <c r="K198" s="1082" t="s">
        <v>5881</v>
      </c>
      <c r="L198" s="2278" t="s">
        <v>1046</v>
      </c>
    </row>
    <row r="199" spans="1:12">
      <c r="A199" t="s">
        <v>5600</v>
      </c>
      <c r="B199"/>
      <c r="C199"/>
      <c r="K199" s="1165" t="s">
        <v>5882</v>
      </c>
      <c r="L199" s="2277" t="s">
        <v>5099</v>
      </c>
    </row>
    <row r="200" spans="1:12">
      <c r="A200" t="s">
        <v>5601</v>
      </c>
      <c r="B200"/>
      <c r="C200"/>
      <c r="K200" s="1845" t="s">
        <v>5883</v>
      </c>
      <c r="L200" s="2278" t="s">
        <v>5034</v>
      </c>
    </row>
    <row r="201" spans="1:12">
      <c r="A201" t="s">
        <v>5602</v>
      </c>
      <c r="B201"/>
      <c r="C201"/>
      <c r="K201" s="1742" t="s">
        <v>5884</v>
      </c>
      <c r="L201" s="2277" t="s">
        <v>5035</v>
      </c>
    </row>
    <row r="202" spans="1:12">
      <c r="A202" t="s">
        <v>5603</v>
      </c>
      <c r="B202"/>
      <c r="C202"/>
      <c r="K202" s="1742" t="s">
        <v>5885</v>
      </c>
      <c r="L202" s="2278" t="s">
        <v>5036</v>
      </c>
    </row>
    <row r="203" spans="1:12">
      <c r="A203" t="s">
        <v>5604</v>
      </c>
      <c r="B203"/>
      <c r="C203"/>
      <c r="K203" s="1742" t="s">
        <v>5886</v>
      </c>
      <c r="L203" s="2277" t="s">
        <v>5037</v>
      </c>
    </row>
    <row r="204" spans="1:12" ht="36">
      <c r="A204" t="s">
        <v>5605</v>
      </c>
      <c r="B204"/>
      <c r="C204"/>
      <c r="K204" s="1771" t="s">
        <v>5887</v>
      </c>
      <c r="L204" s="2278" t="s">
        <v>5038</v>
      </c>
    </row>
    <row r="205" spans="1:12">
      <c r="A205" t="s">
        <v>5606</v>
      </c>
      <c r="B205"/>
      <c r="C205"/>
      <c r="K205" s="1742" t="s">
        <v>5888</v>
      </c>
      <c r="L205" s="2277" t="s">
        <v>5039</v>
      </c>
    </row>
    <row r="206" spans="1:12">
      <c r="A206" t="s">
        <v>5607</v>
      </c>
      <c r="B206"/>
      <c r="C206"/>
      <c r="K206" s="1742" t="s">
        <v>5889</v>
      </c>
      <c r="L206" s="2278" t="s">
        <v>5040</v>
      </c>
    </row>
    <row r="207" spans="1:12">
      <c r="A207" t="s">
        <v>5608</v>
      </c>
      <c r="B207"/>
      <c r="C207"/>
      <c r="K207" s="1742" t="s">
        <v>3045</v>
      </c>
      <c r="L207" s="2277" t="s">
        <v>1072</v>
      </c>
    </row>
    <row r="208" spans="1:12">
      <c r="A208" t="s">
        <v>5609</v>
      </c>
      <c r="B208"/>
      <c r="C208"/>
      <c r="K208" s="2303" t="s">
        <v>3043</v>
      </c>
      <c r="L208" s="2278" t="s">
        <v>1073</v>
      </c>
    </row>
    <row r="209" spans="1:12">
      <c r="A209" t="s">
        <v>5610</v>
      </c>
      <c r="B209"/>
      <c r="C209"/>
      <c r="K209" s="1771" t="s">
        <v>3039</v>
      </c>
      <c r="L209" s="2277" t="s">
        <v>1074</v>
      </c>
    </row>
    <row r="210" spans="1:12">
      <c r="A210" t="s">
        <v>5611</v>
      </c>
      <c r="B210"/>
      <c r="C210"/>
      <c r="K210" s="1165" t="s">
        <v>5890</v>
      </c>
      <c r="L210" s="2278" t="s">
        <v>1075</v>
      </c>
    </row>
    <row r="211" spans="1:12">
      <c r="A211" t="s">
        <v>5612</v>
      </c>
      <c r="B211"/>
      <c r="C211"/>
      <c r="K211" s="1743" t="s">
        <v>5891</v>
      </c>
      <c r="L211" s="2277" t="s">
        <v>5041</v>
      </c>
    </row>
    <row r="212" spans="1:12">
      <c r="A212" t="s">
        <v>5613</v>
      </c>
      <c r="B212"/>
      <c r="C212"/>
      <c r="K212" s="1743" t="s">
        <v>5892</v>
      </c>
      <c r="L212" s="2278" t="s">
        <v>1077</v>
      </c>
    </row>
    <row r="213" spans="1:12">
      <c r="A213" t="s">
        <v>5614</v>
      </c>
      <c r="B213"/>
      <c r="C213"/>
      <c r="K213" s="2308" t="s">
        <v>5893</v>
      </c>
      <c r="L213" s="2277" t="s">
        <v>1078</v>
      </c>
    </row>
    <row r="214" spans="1:12" ht="24">
      <c r="A214" t="s">
        <v>5615</v>
      </c>
      <c r="B214"/>
      <c r="C214"/>
      <c r="K214" s="1742" t="s">
        <v>5894</v>
      </c>
      <c r="L214" s="2278" t="s">
        <v>5042</v>
      </c>
    </row>
    <row r="215" spans="1:12">
      <c r="A215" t="s">
        <v>5616</v>
      </c>
      <c r="B215"/>
      <c r="C215"/>
      <c r="K215" s="1847" t="s">
        <v>5895</v>
      </c>
      <c r="L215" s="2277" t="s">
        <v>1079</v>
      </c>
    </row>
    <row r="216" spans="1:12" ht="24">
      <c r="A216" t="s">
        <v>5617</v>
      </c>
      <c r="B216"/>
      <c r="C216"/>
      <c r="K216" s="1742" t="s">
        <v>3064</v>
      </c>
      <c r="L216" s="2278" t="s">
        <v>1080</v>
      </c>
    </row>
    <row r="217" spans="1:12" ht="24">
      <c r="A217" t="s">
        <v>5618</v>
      </c>
      <c r="B217"/>
      <c r="C217"/>
      <c r="K217" s="1742" t="s">
        <v>5896</v>
      </c>
      <c r="L217" s="2277" t="s">
        <v>5043</v>
      </c>
    </row>
    <row r="218" spans="1:12">
      <c r="A218" t="s">
        <v>5619</v>
      </c>
      <c r="B218"/>
      <c r="C218"/>
      <c r="K218" s="1771" t="s">
        <v>5897</v>
      </c>
      <c r="L218" s="2278" t="s">
        <v>3852</v>
      </c>
    </row>
    <row r="219" spans="1:12">
      <c r="A219" t="s">
        <v>5620</v>
      </c>
      <c r="B219"/>
      <c r="C219"/>
      <c r="K219" s="1768" t="s">
        <v>5898</v>
      </c>
      <c r="L219" s="2277" t="s">
        <v>5044</v>
      </c>
    </row>
    <row r="220" spans="1:12">
      <c r="A220" t="s">
        <v>5621</v>
      </c>
      <c r="B220"/>
      <c r="C220"/>
      <c r="K220" s="1845" t="s">
        <v>5899</v>
      </c>
      <c r="L220" s="2278" t="s">
        <v>5045</v>
      </c>
    </row>
    <row r="221" spans="1:12">
      <c r="A221" t="s">
        <v>5622</v>
      </c>
      <c r="B221"/>
      <c r="C221"/>
      <c r="K221" s="1742" t="s">
        <v>5900</v>
      </c>
      <c r="L221" s="2277" t="s">
        <v>5046</v>
      </c>
    </row>
    <row r="222" spans="1:12">
      <c r="A222" t="s">
        <v>5623</v>
      </c>
      <c r="B222"/>
      <c r="C222"/>
      <c r="K222" s="1742" t="s">
        <v>5901</v>
      </c>
      <c r="L222" s="2278" t="s">
        <v>5111</v>
      </c>
    </row>
    <row r="223" spans="1:12">
      <c r="A223" t="s">
        <v>5624</v>
      </c>
      <c r="B223"/>
      <c r="C223"/>
      <c r="K223" s="1787" t="s">
        <v>5902</v>
      </c>
      <c r="L223" s="2277" t="s">
        <v>4610</v>
      </c>
    </row>
    <row r="224" spans="1:12" ht="24">
      <c r="A224" t="s">
        <v>5625</v>
      </c>
      <c r="B224"/>
      <c r="C224"/>
      <c r="K224" s="1787" t="s">
        <v>5903</v>
      </c>
      <c r="L224" s="2278" t="s">
        <v>5047</v>
      </c>
    </row>
    <row r="225" spans="1:12">
      <c r="A225" t="s">
        <v>5626</v>
      </c>
      <c r="B225"/>
      <c r="C225"/>
      <c r="K225" s="1743" t="s">
        <v>5904</v>
      </c>
      <c r="L225" s="2277" t="s">
        <v>5048</v>
      </c>
    </row>
    <row r="226" spans="1:12">
      <c r="A226" t="s">
        <v>5627</v>
      </c>
      <c r="B226"/>
      <c r="C226"/>
      <c r="K226" s="1078" t="s">
        <v>3062</v>
      </c>
      <c r="L226" s="2278" t="s">
        <v>5049</v>
      </c>
    </row>
    <row r="227" spans="1:12">
      <c r="A227" t="s">
        <v>5628</v>
      </c>
      <c r="B227"/>
      <c r="C227"/>
      <c r="K227" s="1743" t="s">
        <v>5905</v>
      </c>
      <c r="L227" s="2277" t="s">
        <v>5050</v>
      </c>
    </row>
    <row r="228" spans="1:12">
      <c r="A228" t="s">
        <v>5629</v>
      </c>
      <c r="B228"/>
      <c r="C228"/>
      <c r="K228" s="1742" t="s">
        <v>5906</v>
      </c>
      <c r="L228" s="2278" t="s">
        <v>5051</v>
      </c>
    </row>
    <row r="229" spans="1:12">
      <c r="A229" t="s">
        <v>5630</v>
      </c>
      <c r="B229"/>
      <c r="C229"/>
      <c r="K229" s="1742" t="s">
        <v>3061</v>
      </c>
      <c r="L229" s="2277" t="s">
        <v>5052</v>
      </c>
    </row>
    <row r="230" spans="1:12">
      <c r="A230" t="s">
        <v>5631</v>
      </c>
      <c r="B230"/>
      <c r="C230"/>
      <c r="K230" s="1845" t="s">
        <v>5907</v>
      </c>
      <c r="L230" s="2278" t="s">
        <v>5053</v>
      </c>
    </row>
    <row r="231" spans="1:12">
      <c r="A231" t="s">
        <v>5632</v>
      </c>
      <c r="B231"/>
      <c r="C231"/>
      <c r="K231" s="1742" t="s">
        <v>5908</v>
      </c>
      <c r="L231" s="2277" t="s">
        <v>5054</v>
      </c>
    </row>
    <row r="232" spans="1:12">
      <c r="A232" t="s">
        <v>5633</v>
      </c>
      <c r="B232"/>
      <c r="C232"/>
      <c r="K232" s="1742" t="s">
        <v>776</v>
      </c>
      <c r="L232" s="2278" t="s">
        <v>2264</v>
      </c>
    </row>
    <row r="233" spans="1:12">
      <c r="A233" t="s">
        <v>5634</v>
      </c>
      <c r="B233"/>
      <c r="C233"/>
      <c r="K233" s="1845" t="s">
        <v>5909</v>
      </c>
      <c r="L233" s="2277" t="s">
        <v>5055</v>
      </c>
    </row>
    <row r="234" spans="1:12">
      <c r="A234" t="s">
        <v>5635</v>
      </c>
      <c r="B234"/>
      <c r="C234"/>
      <c r="K234" s="1742" t="s">
        <v>5910</v>
      </c>
      <c r="L234" s="2278" t="s">
        <v>5056</v>
      </c>
    </row>
    <row r="235" spans="1:12">
      <c r="A235" t="s">
        <v>5636</v>
      </c>
      <c r="B235"/>
      <c r="C235"/>
      <c r="K235" s="1787" t="s">
        <v>5911</v>
      </c>
      <c r="L235" s="2277" t="s">
        <v>5057</v>
      </c>
    </row>
    <row r="236" spans="1:12">
      <c r="A236" t="s">
        <v>5637</v>
      </c>
      <c r="B236"/>
      <c r="C236"/>
      <c r="K236" s="1787" t="s">
        <v>5912</v>
      </c>
      <c r="L236" s="2278" t="s">
        <v>5058</v>
      </c>
    </row>
    <row r="237" spans="1:12">
      <c r="A237" t="s">
        <v>5638</v>
      </c>
      <c r="B237"/>
      <c r="C237"/>
      <c r="K237" s="1165" t="s">
        <v>5913</v>
      </c>
      <c r="L237" s="2277" t="s">
        <v>5059</v>
      </c>
    </row>
    <row r="238" spans="1:12">
      <c r="A238" t="s">
        <v>5639</v>
      </c>
      <c r="B238"/>
      <c r="C238"/>
      <c r="K238" s="1742" t="s">
        <v>787</v>
      </c>
      <c r="L238" s="2278" t="s">
        <v>5060</v>
      </c>
    </row>
    <row r="239" spans="1:12">
      <c r="A239" t="s">
        <v>5640</v>
      </c>
      <c r="B239"/>
      <c r="C239"/>
      <c r="K239" s="2013" t="s">
        <v>3040</v>
      </c>
      <c r="L239" s="2277" t="s">
        <v>5061</v>
      </c>
    </row>
    <row r="240" spans="1:12">
      <c r="A240" t="s">
        <v>5641</v>
      </c>
      <c r="B240"/>
      <c r="C240"/>
      <c r="K240" s="2307" t="s">
        <v>5914</v>
      </c>
      <c r="L240" s="2278" t="s">
        <v>5062</v>
      </c>
    </row>
    <row r="241" spans="1:12">
      <c r="A241" t="s">
        <v>5642</v>
      </c>
      <c r="B241"/>
      <c r="C241"/>
      <c r="K241" s="1768" t="s">
        <v>5915</v>
      </c>
      <c r="L241" s="2277" t="s">
        <v>5063</v>
      </c>
    </row>
    <row r="242" spans="1:12">
      <c r="A242" t="s">
        <v>5643</v>
      </c>
      <c r="B242"/>
      <c r="C242"/>
      <c r="K242" s="1742" t="s">
        <v>5916</v>
      </c>
      <c r="L242" s="2278" t="s">
        <v>5064</v>
      </c>
    </row>
    <row r="243" spans="1:12" ht="24">
      <c r="A243" t="s">
        <v>5644</v>
      </c>
      <c r="B243"/>
      <c r="C243"/>
      <c r="K243" s="2308" t="s">
        <v>5917</v>
      </c>
      <c r="L243" s="2277" t="s">
        <v>5065</v>
      </c>
    </row>
    <row r="244" spans="1:12">
      <c r="A244" t="s">
        <v>5645</v>
      </c>
      <c r="B244"/>
      <c r="C244"/>
      <c r="K244" s="1742" t="s">
        <v>5918</v>
      </c>
      <c r="L244" s="2278" t="s">
        <v>5066</v>
      </c>
    </row>
    <row r="245" spans="1:12">
      <c r="A245" t="s">
        <v>5646</v>
      </c>
      <c r="B245"/>
      <c r="C245"/>
      <c r="K245" s="1768" t="s">
        <v>5919</v>
      </c>
      <c r="L245" s="2277" t="s">
        <v>5067</v>
      </c>
    </row>
    <row r="246" spans="1:12">
      <c r="A246" t="s">
        <v>5647</v>
      </c>
      <c r="B246"/>
      <c r="C246"/>
      <c r="K246" s="1768" t="s">
        <v>2428</v>
      </c>
      <c r="L246" s="2278" t="s">
        <v>5068</v>
      </c>
    </row>
    <row r="247" spans="1:12">
      <c r="A247" t="s">
        <v>5648</v>
      </c>
      <c r="B247"/>
      <c r="C247"/>
      <c r="K247" s="1742" t="s">
        <v>797</v>
      </c>
      <c r="L247" s="2277" t="s">
        <v>5069</v>
      </c>
    </row>
    <row r="248" spans="1:12">
      <c r="A248" t="s">
        <v>5649</v>
      </c>
      <c r="B248"/>
      <c r="C248"/>
      <c r="K248" s="2013" t="s">
        <v>797</v>
      </c>
      <c r="L248" s="2278" t="s">
        <v>5070</v>
      </c>
    </row>
    <row r="249" spans="1:12">
      <c r="A249" t="s">
        <v>5650</v>
      </c>
      <c r="B249"/>
      <c r="C249"/>
      <c r="K249" s="1742" t="s">
        <v>797</v>
      </c>
      <c r="L249" s="2277" t="s">
        <v>5071</v>
      </c>
    </row>
    <row r="250" spans="1:12">
      <c r="A250" t="s">
        <v>5651</v>
      </c>
      <c r="B250"/>
      <c r="C250"/>
      <c r="K250" s="1787" t="s">
        <v>797</v>
      </c>
      <c r="L250" s="2278" t="s">
        <v>5072</v>
      </c>
    </row>
    <row r="251" spans="1:12">
      <c r="A251" t="s">
        <v>5652</v>
      </c>
      <c r="B251"/>
      <c r="C251"/>
      <c r="K251" s="2307" t="s">
        <v>5920</v>
      </c>
      <c r="L251" s="2277" t="s">
        <v>5073</v>
      </c>
    </row>
    <row r="252" spans="1:12">
      <c r="A252" t="s">
        <v>5653</v>
      </c>
      <c r="B252"/>
      <c r="C252"/>
      <c r="K252" s="1771" t="s">
        <v>5921</v>
      </c>
      <c r="L252" s="2278" t="s">
        <v>5074</v>
      </c>
    </row>
    <row r="253" spans="1:12">
      <c r="A253" t="s">
        <v>5654</v>
      </c>
      <c r="B253"/>
      <c r="C253"/>
      <c r="K253" s="1742" t="s">
        <v>5922</v>
      </c>
      <c r="L253" s="2277" t="s">
        <v>5075</v>
      </c>
    </row>
    <row r="254" spans="1:12">
      <c r="A254" t="s">
        <v>5655</v>
      </c>
      <c r="B254"/>
      <c r="C254"/>
      <c r="K254" s="1742" t="s">
        <v>5923</v>
      </c>
      <c r="L254" s="2278" t="s">
        <v>5076</v>
      </c>
    </row>
    <row r="255" spans="1:12">
      <c r="A255" t="s">
        <v>5656</v>
      </c>
      <c r="B255"/>
      <c r="C255"/>
      <c r="K255" s="2309" t="s">
        <v>5924</v>
      </c>
      <c r="L255" s="2277" t="s">
        <v>5077</v>
      </c>
    </row>
    <row r="256" spans="1:12" ht="312">
      <c r="A256" t="s">
        <v>5657</v>
      </c>
      <c r="B256"/>
      <c r="C256"/>
      <c r="K256" s="2303" t="s">
        <v>5925</v>
      </c>
      <c r="L256" s="2278" t="s">
        <v>5078</v>
      </c>
    </row>
    <row r="257" spans="1:12">
      <c r="A257" t="s">
        <v>5658</v>
      </c>
      <c r="B257"/>
      <c r="C257"/>
      <c r="K257" s="1742" t="s">
        <v>5926</v>
      </c>
      <c r="L257" s="2277" t="s">
        <v>5079</v>
      </c>
    </row>
    <row r="258" spans="1:12">
      <c r="A258" t="s">
        <v>5659</v>
      </c>
      <c r="B258"/>
      <c r="C258"/>
      <c r="K258" s="1847" t="s">
        <v>5927</v>
      </c>
      <c r="L258" s="2278" t="s">
        <v>5080</v>
      </c>
    </row>
    <row r="259" spans="1:12">
      <c r="A259" t="s">
        <v>5660</v>
      </c>
      <c r="B259"/>
      <c r="C259"/>
      <c r="K259" s="1847" t="s">
        <v>5928</v>
      </c>
      <c r="L259" s="2277" t="s">
        <v>5081</v>
      </c>
    </row>
    <row r="260" spans="1:12">
      <c r="A260" t="s">
        <v>5661</v>
      </c>
      <c r="B260"/>
      <c r="C260"/>
      <c r="K260" s="2303" t="s">
        <v>3057</v>
      </c>
      <c r="L260" s="2278" t="s">
        <v>3836</v>
      </c>
    </row>
    <row r="261" spans="1:12">
      <c r="A261" t="s">
        <v>5662</v>
      </c>
      <c r="B261"/>
      <c r="C261"/>
      <c r="K261" s="1743" t="s">
        <v>3057</v>
      </c>
      <c r="L261" s="2277" t="s">
        <v>5082</v>
      </c>
    </row>
    <row r="262" spans="1:12">
      <c r="A262" t="s">
        <v>5663</v>
      </c>
      <c r="B262"/>
      <c r="C262"/>
      <c r="K262" s="1742" t="s">
        <v>5929</v>
      </c>
      <c r="L262" s="2278" t="s">
        <v>5083</v>
      </c>
    </row>
    <row r="263" spans="1:12">
      <c r="A263" t="s">
        <v>5664</v>
      </c>
      <c r="B263"/>
      <c r="C263"/>
      <c r="K263" s="1742" t="s">
        <v>5930</v>
      </c>
      <c r="L263" s="2277" t="s">
        <v>5084</v>
      </c>
    </row>
    <row r="264" spans="1:12">
      <c r="A264" t="s">
        <v>5665</v>
      </c>
      <c r="B264"/>
      <c r="C264"/>
      <c r="K264" s="1165" t="s">
        <v>3259</v>
      </c>
      <c r="L264" s="2278" t="s">
        <v>5085</v>
      </c>
    </row>
    <row r="265" spans="1:12">
      <c r="A265" t="s">
        <v>5666</v>
      </c>
      <c r="B265"/>
      <c r="C265"/>
      <c r="K265" s="1743" t="s">
        <v>3141</v>
      </c>
      <c r="L265" s="2277" t="s">
        <v>5086</v>
      </c>
    </row>
    <row r="266" spans="1:12">
      <c r="A266" t="s">
        <v>5667</v>
      </c>
      <c r="B266"/>
      <c r="C266"/>
      <c r="K266" s="1742" t="s">
        <v>5931</v>
      </c>
      <c r="L266" s="2278" t="s">
        <v>5087</v>
      </c>
    </row>
    <row r="267" spans="1:12">
      <c r="A267" t="s">
        <v>5668</v>
      </c>
      <c r="B267"/>
      <c r="C267"/>
      <c r="K267" s="1742" t="s">
        <v>5932</v>
      </c>
      <c r="L267" s="2277" t="s">
        <v>5088</v>
      </c>
    </row>
    <row r="268" spans="1:12">
      <c r="A268" t="s">
        <v>5669</v>
      </c>
      <c r="B268"/>
      <c r="C268"/>
      <c r="K268" s="1742" t="s">
        <v>5933</v>
      </c>
      <c r="L268" s="2278" t="s">
        <v>5089</v>
      </c>
    </row>
    <row r="269" spans="1:12">
      <c r="A269" t="s">
        <v>5670</v>
      </c>
      <c r="B269"/>
      <c r="C269"/>
      <c r="K269" s="1742" t="s">
        <v>5934</v>
      </c>
      <c r="L269" s="2277" t="s">
        <v>5090</v>
      </c>
    </row>
    <row r="270" spans="1:12">
      <c r="A270" t="s">
        <v>5671</v>
      </c>
      <c r="B270"/>
      <c r="C270"/>
      <c r="K270" s="2305" t="s">
        <v>5935</v>
      </c>
      <c r="L270" s="2278" t="s">
        <v>5091</v>
      </c>
    </row>
    <row r="271" spans="1:12">
      <c r="A271" t="s">
        <v>5672</v>
      </c>
      <c r="B271"/>
      <c r="C271"/>
      <c r="K271" s="2305" t="s">
        <v>1039</v>
      </c>
      <c r="L271" s="2277" t="s">
        <v>5092</v>
      </c>
    </row>
    <row r="272" spans="1:12">
      <c r="A272" t="s">
        <v>5673</v>
      </c>
      <c r="B272"/>
      <c r="C272"/>
      <c r="K272" s="1742" t="s">
        <v>2450</v>
      </c>
      <c r="L272" s="2278" t="s">
        <v>5093</v>
      </c>
    </row>
    <row r="273" spans="1:12">
      <c r="A273" t="s">
        <v>5674</v>
      </c>
      <c r="B273"/>
      <c r="C273"/>
      <c r="K273" s="1743" t="s">
        <v>1039</v>
      </c>
      <c r="L273" s="2277" t="s">
        <v>5094</v>
      </c>
    </row>
    <row r="274" spans="1:12">
      <c r="A274" t="s">
        <v>5675</v>
      </c>
      <c r="B274"/>
      <c r="C274"/>
      <c r="K274" s="1165" t="s">
        <v>2450</v>
      </c>
      <c r="L274" s="2278" t="s">
        <v>5095</v>
      </c>
    </row>
    <row r="275" spans="1:12">
      <c r="A275" t="s">
        <v>5676</v>
      </c>
      <c r="B275"/>
      <c r="C275"/>
      <c r="K275" s="2013" t="s">
        <v>2450</v>
      </c>
      <c r="L275" s="2277" t="s">
        <v>5096</v>
      </c>
    </row>
    <row r="276" spans="1:12">
      <c r="A276" t="s">
        <v>5677</v>
      </c>
      <c r="B276"/>
      <c r="C276"/>
      <c r="K276" s="1742" t="s">
        <v>5936</v>
      </c>
      <c r="L276" s="2278" t="s">
        <v>5097</v>
      </c>
    </row>
    <row r="277" spans="1:12">
      <c r="A277" t="s">
        <v>5678</v>
      </c>
      <c r="B277"/>
      <c r="C277"/>
      <c r="K277" s="1787" t="s">
        <v>5937</v>
      </c>
      <c r="L277" s="2277" t="s">
        <v>5098</v>
      </c>
    </row>
    <row r="278" spans="1:12">
      <c r="A278" t="s">
        <v>5679</v>
      </c>
      <c r="B278"/>
      <c r="C278"/>
      <c r="K278" s="1742" t="s">
        <v>5938</v>
      </c>
    </row>
    <row r="279" spans="1:12">
      <c r="A279" t="s">
        <v>5680</v>
      </c>
      <c r="B279"/>
      <c r="C279"/>
      <c r="K279" s="1787" t="s">
        <v>3067</v>
      </c>
    </row>
    <row r="280" spans="1:12">
      <c r="A280" t="s">
        <v>5681</v>
      </c>
      <c r="B280"/>
      <c r="C280"/>
      <c r="K280" s="2307" t="s">
        <v>5939</v>
      </c>
    </row>
    <row r="281" spans="1:12">
      <c r="A281" t="s">
        <v>5682</v>
      </c>
      <c r="B281"/>
      <c r="C281"/>
      <c r="K281" s="2303" t="s">
        <v>5940</v>
      </c>
    </row>
    <row r="282" spans="1:12">
      <c r="A282" t="s">
        <v>5683</v>
      </c>
      <c r="B282"/>
      <c r="C282"/>
      <c r="K282" s="1742" t="s">
        <v>6047</v>
      </c>
    </row>
    <row r="283" spans="1:12">
      <c r="A283" t="s">
        <v>5684</v>
      </c>
      <c r="B283"/>
      <c r="C283"/>
      <c r="K283" s="1845" t="s">
        <v>6048</v>
      </c>
    </row>
    <row r="284" spans="1:12">
      <c r="A284" t="s">
        <v>5685</v>
      </c>
      <c r="B284"/>
      <c r="C284"/>
      <c r="K284" s="1165" t="s">
        <v>6049</v>
      </c>
    </row>
    <row r="285" spans="1:12">
      <c r="A285" t="s">
        <v>5686</v>
      </c>
      <c r="B285"/>
      <c r="C285"/>
      <c r="K285" s="1742" t="s">
        <v>5941</v>
      </c>
    </row>
    <row r="286" spans="1:12">
      <c r="A286" t="s">
        <v>5687</v>
      </c>
      <c r="B286"/>
      <c r="C286"/>
      <c r="K286" s="1742" t="s">
        <v>5942</v>
      </c>
    </row>
    <row r="287" spans="1:12">
      <c r="A287" t="s">
        <v>5688</v>
      </c>
      <c r="B287"/>
      <c r="C287"/>
      <c r="K287" s="1742" t="s">
        <v>3186</v>
      </c>
    </row>
    <row r="288" spans="1:12">
      <c r="A288" t="s">
        <v>5689</v>
      </c>
      <c r="B288"/>
      <c r="C288"/>
      <c r="K288" s="1165" t="s">
        <v>5943</v>
      </c>
    </row>
    <row r="289" spans="1:11">
      <c r="A289" t="s">
        <v>5690</v>
      </c>
      <c r="B289"/>
      <c r="C289"/>
      <c r="K289" s="1743" t="s">
        <v>5944</v>
      </c>
    </row>
    <row r="290" spans="1:11">
      <c r="A290" t="s">
        <v>5691</v>
      </c>
      <c r="B290"/>
      <c r="C290"/>
      <c r="K290" s="2013" t="s">
        <v>5945</v>
      </c>
    </row>
    <row r="291" spans="1:11">
      <c r="A291" t="s">
        <v>5692</v>
      </c>
      <c r="B291"/>
      <c r="C291"/>
      <c r="K291" s="1742" t="s">
        <v>5946</v>
      </c>
    </row>
    <row r="292" spans="1:11">
      <c r="A292" t="s">
        <v>5693</v>
      </c>
      <c r="B292"/>
      <c r="C292"/>
      <c r="K292" s="1742" t="s">
        <v>5947</v>
      </c>
    </row>
    <row r="293" spans="1:11">
      <c r="A293" t="s">
        <v>5694</v>
      </c>
      <c r="B293"/>
      <c r="C293"/>
      <c r="K293" s="1743" t="s">
        <v>5948</v>
      </c>
    </row>
    <row r="294" spans="1:11" ht="24">
      <c r="A294" t="s">
        <v>5695</v>
      </c>
      <c r="B294"/>
      <c r="C294"/>
      <c r="K294" s="1742" t="s">
        <v>5949</v>
      </c>
    </row>
    <row r="295" spans="1:11">
      <c r="A295" t="s">
        <v>5696</v>
      </c>
      <c r="B295"/>
      <c r="C295"/>
      <c r="K295" s="1165" t="s">
        <v>5950</v>
      </c>
    </row>
    <row r="296" spans="1:11">
      <c r="A296" t="s">
        <v>5697</v>
      </c>
      <c r="B296"/>
      <c r="C296"/>
      <c r="K296" s="2307" t="s">
        <v>5951</v>
      </c>
    </row>
    <row r="297" spans="1:11">
      <c r="A297" t="s">
        <v>5698</v>
      </c>
      <c r="B297"/>
      <c r="C297"/>
      <c r="K297" s="1742" t="s">
        <v>5952</v>
      </c>
    </row>
    <row r="298" spans="1:11">
      <c r="A298" t="s">
        <v>5699</v>
      </c>
      <c r="B298"/>
      <c r="C298"/>
      <c r="K298" s="1847" t="s">
        <v>5953</v>
      </c>
    </row>
    <row r="299" spans="1:11">
      <c r="A299" t="s">
        <v>5700</v>
      </c>
      <c r="B299"/>
      <c r="C299"/>
      <c r="K299" s="1165" t="s">
        <v>5954</v>
      </c>
    </row>
    <row r="300" spans="1:11" ht="24">
      <c r="A300" t="s">
        <v>5701</v>
      </c>
      <c r="B300"/>
      <c r="C300"/>
      <c r="K300" s="1742" t="s">
        <v>5955</v>
      </c>
    </row>
    <row r="301" spans="1:11" ht="24">
      <c r="A301" t="s">
        <v>5702</v>
      </c>
      <c r="B301"/>
      <c r="C301"/>
      <c r="K301" s="1742" t="s">
        <v>2147</v>
      </c>
    </row>
    <row r="302" spans="1:11" ht="24">
      <c r="A302" t="s">
        <v>5703</v>
      </c>
      <c r="B302"/>
      <c r="C302"/>
      <c r="K302" s="1742" t="s">
        <v>5956</v>
      </c>
    </row>
    <row r="303" spans="1:11">
      <c r="A303" t="s">
        <v>5704</v>
      </c>
      <c r="B303"/>
      <c r="C303"/>
      <c r="K303" s="1082" t="s">
        <v>5957</v>
      </c>
    </row>
    <row r="304" spans="1:11">
      <c r="A304" t="s">
        <v>5705</v>
      </c>
      <c r="B304"/>
      <c r="C304"/>
      <c r="K304" s="2303" t="s">
        <v>5958</v>
      </c>
    </row>
    <row r="305" spans="1:11">
      <c r="A305" t="s">
        <v>5706</v>
      </c>
      <c r="B305"/>
      <c r="C305"/>
      <c r="K305" s="1742" t="s">
        <v>5959</v>
      </c>
    </row>
    <row r="306" spans="1:11" ht="24">
      <c r="A306" t="s">
        <v>5707</v>
      </c>
      <c r="B306"/>
      <c r="C306"/>
      <c r="K306" s="1742" t="s">
        <v>5960</v>
      </c>
    </row>
    <row r="307" spans="1:11">
      <c r="A307" t="s">
        <v>5708</v>
      </c>
      <c r="B307"/>
      <c r="C307"/>
      <c r="K307" s="1742" t="s">
        <v>5961</v>
      </c>
    </row>
    <row r="308" spans="1:11">
      <c r="A308" t="s">
        <v>5709</v>
      </c>
      <c r="B308"/>
      <c r="C308"/>
      <c r="K308" s="1787" t="s">
        <v>3074</v>
      </c>
    </row>
    <row r="309" spans="1:11">
      <c r="A309" t="s">
        <v>5710</v>
      </c>
      <c r="B309"/>
      <c r="C309"/>
      <c r="K309" s="1845" t="s">
        <v>5962</v>
      </c>
    </row>
    <row r="310" spans="1:11" ht="24">
      <c r="A310" t="s">
        <v>5711</v>
      </c>
      <c r="B310"/>
      <c r="C310"/>
      <c r="K310" s="1742" t="s">
        <v>5963</v>
      </c>
    </row>
    <row r="311" spans="1:11" ht="24">
      <c r="A311" t="s">
        <v>5712</v>
      </c>
      <c r="B311"/>
      <c r="C311"/>
      <c r="K311" s="1742" t="s">
        <v>5964</v>
      </c>
    </row>
    <row r="312" spans="1:11" ht="24">
      <c r="A312" t="s">
        <v>5713</v>
      </c>
      <c r="B312"/>
      <c r="C312"/>
      <c r="K312" s="1742" t="s">
        <v>5965</v>
      </c>
    </row>
    <row r="313" spans="1:11" ht="24">
      <c r="A313" t="s">
        <v>5714</v>
      </c>
      <c r="B313"/>
      <c r="C313"/>
      <c r="K313" s="1742" t="s">
        <v>5966</v>
      </c>
    </row>
    <row r="314" spans="1:11">
      <c r="A314" t="s">
        <v>5715</v>
      </c>
      <c r="B314"/>
      <c r="C314"/>
      <c r="K314" s="1742" t="s">
        <v>5967</v>
      </c>
    </row>
    <row r="315" spans="1:11">
      <c r="A315" t="s">
        <v>5716</v>
      </c>
      <c r="B315"/>
      <c r="C315"/>
      <c r="K315" s="1828" t="s">
        <v>5968</v>
      </c>
    </row>
    <row r="316" spans="1:11">
      <c r="A316" t="s">
        <v>5717</v>
      </c>
      <c r="B316"/>
      <c r="C316"/>
      <c r="K316" s="2303" t="s">
        <v>5969</v>
      </c>
    </row>
    <row r="317" spans="1:11">
      <c r="A317" t="s">
        <v>5718</v>
      </c>
      <c r="B317"/>
      <c r="C317"/>
      <c r="K317" s="2305" t="s">
        <v>5970</v>
      </c>
    </row>
    <row r="318" spans="1:11">
      <c r="A318" t="s">
        <v>5719</v>
      </c>
      <c r="B318"/>
      <c r="C318"/>
      <c r="K318" s="2307" t="s">
        <v>5971</v>
      </c>
    </row>
    <row r="319" spans="1:11">
      <c r="A319" t="s">
        <v>5720</v>
      </c>
      <c r="B319"/>
      <c r="C319"/>
      <c r="K319" s="1743" t="s">
        <v>5972</v>
      </c>
    </row>
    <row r="320" spans="1:11">
      <c r="A320" t="s">
        <v>5721</v>
      </c>
      <c r="B320"/>
      <c r="C320"/>
      <c r="K320" s="1165" t="s">
        <v>5973</v>
      </c>
    </row>
    <row r="321" spans="1:11" ht="24">
      <c r="A321" t="s">
        <v>5722</v>
      </c>
      <c r="B321"/>
      <c r="C321"/>
      <c r="K321" s="1742" t="s">
        <v>5974</v>
      </c>
    </row>
    <row r="322" spans="1:11">
      <c r="A322" t="s">
        <v>5723</v>
      </c>
      <c r="B322"/>
      <c r="C322"/>
      <c r="K322" s="1165" t="s">
        <v>5975</v>
      </c>
    </row>
    <row r="323" spans="1:11">
      <c r="A323" t="s">
        <v>5724</v>
      </c>
      <c r="B323"/>
      <c r="C323"/>
      <c r="K323" s="2013" t="s">
        <v>5975</v>
      </c>
    </row>
    <row r="324" spans="1:11">
      <c r="A324" t="s">
        <v>5725</v>
      </c>
      <c r="B324"/>
      <c r="C324"/>
      <c r="K324" s="1787" t="s">
        <v>5976</v>
      </c>
    </row>
    <row r="325" spans="1:11">
      <c r="A325" t="s">
        <v>5726</v>
      </c>
      <c r="B325"/>
      <c r="C325"/>
      <c r="K325" s="1787" t="s">
        <v>6050</v>
      </c>
    </row>
    <row r="326" spans="1:11" ht="24">
      <c r="A326" t="s">
        <v>5727</v>
      </c>
      <c r="B326"/>
      <c r="C326"/>
      <c r="K326" s="2307" t="s">
        <v>6051</v>
      </c>
    </row>
    <row r="327" spans="1:11">
      <c r="A327"/>
      <c r="B327"/>
      <c r="C327"/>
      <c r="K327" s="2307" t="s">
        <v>2323</v>
      </c>
    </row>
    <row r="328" spans="1:11" ht="24">
      <c r="A328"/>
      <c r="B328"/>
      <c r="C328"/>
      <c r="K328" s="1742" t="s">
        <v>5977</v>
      </c>
    </row>
    <row r="329" spans="1:11" ht="24">
      <c r="A329"/>
      <c r="B329"/>
      <c r="C329"/>
      <c r="K329" s="1742" t="s">
        <v>5978</v>
      </c>
    </row>
    <row r="330" spans="1:11">
      <c r="A330"/>
      <c r="B330"/>
      <c r="C330"/>
      <c r="K330" s="1742" t="s">
        <v>5979</v>
      </c>
    </row>
    <row r="331" spans="1:11">
      <c r="A331"/>
      <c r="B331"/>
      <c r="C331"/>
      <c r="K331" s="1768" t="s">
        <v>5980</v>
      </c>
    </row>
    <row r="332" spans="1:11">
      <c r="A332"/>
      <c r="B332"/>
      <c r="C332"/>
      <c r="K332" s="2303" t="s">
        <v>5981</v>
      </c>
    </row>
    <row r="333" spans="1:11">
      <c r="A333"/>
      <c r="B333"/>
      <c r="C333"/>
      <c r="K333" s="1771" t="s">
        <v>5982</v>
      </c>
    </row>
    <row r="334" spans="1:11">
      <c r="A334"/>
      <c r="B334"/>
      <c r="C334"/>
      <c r="K334" s="2303" t="s">
        <v>5983</v>
      </c>
    </row>
    <row r="335" spans="1:11">
      <c r="A335"/>
      <c r="B335"/>
      <c r="C335"/>
      <c r="K335" s="1768" t="s">
        <v>5984</v>
      </c>
    </row>
    <row r="336" spans="1:11">
      <c r="A336"/>
      <c r="B336"/>
      <c r="C336"/>
      <c r="K336" s="1742" t="s">
        <v>5985</v>
      </c>
    </row>
    <row r="337" spans="1:11">
      <c r="A337"/>
      <c r="B337"/>
      <c r="C337"/>
      <c r="K337" s="2303" t="s">
        <v>5986</v>
      </c>
    </row>
    <row r="338" spans="1:11">
      <c r="A338"/>
      <c r="B338"/>
      <c r="C338"/>
      <c r="K338" s="2303" t="s">
        <v>5987</v>
      </c>
    </row>
    <row r="339" spans="1:11">
      <c r="A339"/>
      <c r="B339"/>
      <c r="C339"/>
      <c r="K339" s="2303" t="s">
        <v>5988</v>
      </c>
    </row>
    <row r="340" spans="1:11">
      <c r="A340"/>
      <c r="B340"/>
      <c r="C340"/>
      <c r="K340" s="2303" t="s">
        <v>5989</v>
      </c>
    </row>
    <row r="341" spans="1:11">
      <c r="A341"/>
      <c r="B341"/>
      <c r="C341"/>
      <c r="K341" s="2303" t="s">
        <v>5990</v>
      </c>
    </row>
    <row r="342" spans="1:11">
      <c r="A342"/>
      <c r="B342"/>
      <c r="C342"/>
      <c r="K342" s="2303" t="s">
        <v>5991</v>
      </c>
    </row>
    <row r="343" spans="1:11">
      <c r="A343"/>
      <c r="B343"/>
      <c r="C343"/>
      <c r="K343" s="2303" t="s">
        <v>2133</v>
      </c>
    </row>
    <row r="344" spans="1:11">
      <c r="A344"/>
      <c r="B344"/>
      <c r="C344"/>
      <c r="K344" s="1742" t="s">
        <v>5992</v>
      </c>
    </row>
    <row r="345" spans="1:11">
      <c r="A345"/>
      <c r="B345"/>
      <c r="C345"/>
      <c r="K345" s="1847" t="s">
        <v>5993</v>
      </c>
    </row>
    <row r="346" spans="1:11">
      <c r="A346"/>
      <c r="B346"/>
      <c r="C346"/>
      <c r="K346" s="1165" t="s">
        <v>6052</v>
      </c>
    </row>
    <row r="347" spans="1:11">
      <c r="A347"/>
      <c r="B347"/>
      <c r="C347"/>
      <c r="K347" s="1165" t="s">
        <v>5994</v>
      </c>
    </row>
    <row r="348" spans="1:11">
      <c r="A348"/>
      <c r="B348"/>
      <c r="C348"/>
      <c r="K348" s="2013" t="s">
        <v>5994</v>
      </c>
    </row>
    <row r="349" spans="1:11">
      <c r="A349"/>
      <c r="B349"/>
      <c r="C349"/>
      <c r="K349" s="1787" t="s">
        <v>6053</v>
      </c>
    </row>
    <row r="350" spans="1:11">
      <c r="A350"/>
      <c r="B350"/>
      <c r="C350"/>
      <c r="K350" s="1787" t="s">
        <v>6054</v>
      </c>
    </row>
    <row r="351" spans="1:11">
      <c r="A351"/>
      <c r="B351"/>
      <c r="C351"/>
      <c r="K351" s="1742" t="s">
        <v>5995</v>
      </c>
    </row>
    <row r="352" spans="1:11">
      <c r="A352"/>
      <c r="B352"/>
      <c r="C352"/>
      <c r="K352" s="1743" t="s">
        <v>5996</v>
      </c>
    </row>
    <row r="353" spans="1:11">
      <c r="A353"/>
      <c r="B353"/>
      <c r="C353"/>
      <c r="K353" s="1787" t="s">
        <v>5997</v>
      </c>
    </row>
    <row r="354" spans="1:11">
      <c r="A354"/>
      <c r="B354"/>
      <c r="C354"/>
      <c r="K354" s="1787" t="s">
        <v>5998</v>
      </c>
    </row>
    <row r="355" spans="1:11">
      <c r="A355"/>
      <c r="B355"/>
      <c r="C355"/>
      <c r="K355" s="2313" t="s">
        <v>5999</v>
      </c>
    </row>
    <row r="356" spans="1:11" ht="24">
      <c r="A356"/>
      <c r="B356"/>
      <c r="C356"/>
      <c r="K356" s="1742" t="s">
        <v>6000</v>
      </c>
    </row>
    <row r="357" spans="1:11">
      <c r="A357"/>
      <c r="B357"/>
      <c r="C357"/>
      <c r="K357" s="2084" t="s">
        <v>6001</v>
      </c>
    </row>
    <row r="358" spans="1:11">
      <c r="A358"/>
      <c r="B358"/>
      <c r="C358"/>
      <c r="K358" s="1847" t="s">
        <v>6002</v>
      </c>
    </row>
    <row r="359" spans="1:11" ht="24">
      <c r="A359"/>
      <c r="B359"/>
      <c r="C359"/>
      <c r="K359" s="1742" t="s">
        <v>6003</v>
      </c>
    </row>
    <row r="360" spans="1:11">
      <c r="A360"/>
      <c r="B360"/>
      <c r="C360"/>
      <c r="K360" s="2303" t="s">
        <v>3041</v>
      </c>
    </row>
    <row r="361" spans="1:11">
      <c r="A361"/>
      <c r="B361"/>
      <c r="C361"/>
      <c r="K361" s="2308" t="s">
        <v>6004</v>
      </c>
    </row>
    <row r="362" spans="1:11">
      <c r="A362"/>
      <c r="B362"/>
      <c r="C362"/>
      <c r="K362" s="1165" t="s">
        <v>6005</v>
      </c>
    </row>
    <row r="363" spans="1:11">
      <c r="A363"/>
      <c r="B363"/>
      <c r="C363"/>
      <c r="K363" s="2303" t="s">
        <v>2540</v>
      </c>
    </row>
    <row r="364" spans="1:11">
      <c r="A364"/>
      <c r="B364"/>
      <c r="C364"/>
      <c r="K364" s="1742" t="s">
        <v>6006</v>
      </c>
    </row>
    <row r="365" spans="1:11">
      <c r="A365"/>
      <c r="B365"/>
      <c r="C365"/>
      <c r="K365" s="1743" t="s">
        <v>6007</v>
      </c>
    </row>
    <row r="366" spans="1:11">
      <c r="A366"/>
      <c r="B366"/>
      <c r="C366"/>
      <c r="K366" s="1847" t="s">
        <v>762</v>
      </c>
    </row>
    <row r="367" spans="1:11">
      <c r="A367"/>
      <c r="B367"/>
      <c r="C367"/>
      <c r="K367" s="2308" t="s">
        <v>762</v>
      </c>
    </row>
    <row r="368" spans="1:11">
      <c r="A368"/>
      <c r="B368"/>
      <c r="C368"/>
      <c r="K368" s="2308" t="s">
        <v>6008</v>
      </c>
    </row>
    <row r="369" spans="1:11">
      <c r="A369"/>
      <c r="B369"/>
      <c r="C369"/>
      <c r="K369" s="1787" t="s">
        <v>6009</v>
      </c>
    </row>
    <row r="370" spans="1:11">
      <c r="A370"/>
      <c r="B370"/>
      <c r="C370"/>
      <c r="K370" s="1742" t="s">
        <v>6009</v>
      </c>
    </row>
    <row r="371" spans="1:11">
      <c r="A371"/>
      <c r="B371"/>
      <c r="C371"/>
      <c r="K371" s="1742" t="s">
        <v>6010</v>
      </c>
    </row>
    <row r="372" spans="1:11">
      <c r="A372"/>
      <c r="B372"/>
      <c r="C372"/>
      <c r="K372" s="2013" t="s">
        <v>6011</v>
      </c>
    </row>
    <row r="373" spans="1:11">
      <c r="A373"/>
      <c r="B373"/>
      <c r="C373"/>
      <c r="K373" s="1787" t="s">
        <v>2448</v>
      </c>
    </row>
    <row r="374" spans="1:11">
      <c r="A374"/>
      <c r="B374"/>
      <c r="C374"/>
      <c r="K374" s="1787" t="s">
        <v>1141</v>
      </c>
    </row>
    <row r="375" spans="1:11">
      <c r="A375"/>
      <c r="B375"/>
      <c r="C375"/>
      <c r="K375" s="2303" t="s">
        <v>1141</v>
      </c>
    </row>
    <row r="376" spans="1:11">
      <c r="A376"/>
      <c r="B376"/>
      <c r="C376"/>
      <c r="K376" s="1743" t="s">
        <v>2449</v>
      </c>
    </row>
    <row r="377" spans="1:11">
      <c r="A377"/>
      <c r="B377"/>
      <c r="C377"/>
      <c r="K377" s="1787" t="s">
        <v>6012</v>
      </c>
    </row>
    <row r="378" spans="1:11">
      <c r="A378"/>
      <c r="B378"/>
      <c r="C378"/>
      <c r="K378" s="1742" t="s">
        <v>6013</v>
      </c>
    </row>
    <row r="379" spans="1:11">
      <c r="A379"/>
      <c r="B379"/>
      <c r="C379"/>
      <c r="K379" s="2302" t="s">
        <v>6014</v>
      </c>
    </row>
    <row r="380" spans="1:11">
      <c r="A380"/>
      <c r="B380"/>
      <c r="C380"/>
      <c r="K380" s="2013" t="s">
        <v>6014</v>
      </c>
    </row>
    <row r="381" spans="1:11">
      <c r="A381"/>
      <c r="B381"/>
      <c r="C381"/>
      <c r="K381" s="1787" t="s">
        <v>6015</v>
      </c>
    </row>
    <row r="382" spans="1:11">
      <c r="A382"/>
      <c r="B382"/>
      <c r="C382"/>
      <c r="K382" s="1742" t="s">
        <v>6016</v>
      </c>
    </row>
    <row r="383" spans="1:11">
      <c r="A383"/>
      <c r="B383"/>
      <c r="C383"/>
      <c r="K383" s="1742" t="s">
        <v>3069</v>
      </c>
    </row>
    <row r="384" spans="1:11">
      <c r="A384"/>
      <c r="B384"/>
      <c r="C384"/>
      <c r="K384" s="1845" t="s">
        <v>6017</v>
      </c>
    </row>
    <row r="385" spans="1:11" ht="228">
      <c r="A385"/>
      <c r="B385"/>
      <c r="C385"/>
      <c r="K385" s="2013" t="s">
        <v>6018</v>
      </c>
    </row>
    <row r="386" spans="1:11" ht="24">
      <c r="A386"/>
      <c r="B386"/>
      <c r="C386"/>
      <c r="K386" s="2303" t="s">
        <v>6019</v>
      </c>
    </row>
    <row r="387" spans="1:11">
      <c r="A387"/>
      <c r="B387"/>
      <c r="C387"/>
      <c r="K387" s="1742" t="s">
        <v>3068</v>
      </c>
    </row>
    <row r="388" spans="1:11">
      <c r="A388"/>
      <c r="B388"/>
      <c r="C388"/>
      <c r="K388" s="1845" t="s">
        <v>6020</v>
      </c>
    </row>
    <row r="389" spans="1:11">
      <c r="A389"/>
      <c r="B389"/>
      <c r="C389"/>
      <c r="K389" s="1742" t="s">
        <v>6021</v>
      </c>
    </row>
    <row r="390" spans="1:11">
      <c r="A390"/>
      <c r="B390"/>
      <c r="C390"/>
      <c r="K390" s="1742" t="s">
        <v>2324</v>
      </c>
    </row>
    <row r="391" spans="1:11">
      <c r="A391"/>
      <c r="B391"/>
      <c r="C391"/>
      <c r="K391" s="1742" t="s">
        <v>6022</v>
      </c>
    </row>
    <row r="392" spans="1:11">
      <c r="A392"/>
      <c r="B392"/>
      <c r="C392"/>
      <c r="K392" s="1847" t="s">
        <v>6023</v>
      </c>
    </row>
    <row r="393" spans="1:11">
      <c r="A393"/>
      <c r="B393"/>
      <c r="C393"/>
      <c r="K393" s="2307" t="s">
        <v>6024</v>
      </c>
    </row>
    <row r="394" spans="1:11">
      <c r="A394"/>
      <c r="B394"/>
      <c r="C394"/>
      <c r="K394" s="1845" t="s">
        <v>6025</v>
      </c>
    </row>
    <row r="395" spans="1:11">
      <c r="A395"/>
      <c r="B395"/>
      <c r="C395"/>
      <c r="K395" s="1742" t="s">
        <v>791</v>
      </c>
    </row>
    <row r="396" spans="1:11">
      <c r="A396"/>
      <c r="B396"/>
      <c r="C396"/>
      <c r="K396" s="2308" t="s">
        <v>6026</v>
      </c>
    </row>
    <row r="397" spans="1:11">
      <c r="A397"/>
      <c r="B397"/>
      <c r="C397"/>
      <c r="K397" s="2313" t="s">
        <v>6027</v>
      </c>
    </row>
    <row r="398" spans="1:11">
      <c r="A398"/>
      <c r="B398"/>
      <c r="C398"/>
      <c r="K398" s="2302" t="s">
        <v>6028</v>
      </c>
    </row>
    <row r="399" spans="1:11">
      <c r="A399"/>
      <c r="B399"/>
      <c r="C399"/>
      <c r="K399" s="1743" t="s">
        <v>6029</v>
      </c>
    </row>
    <row r="400" spans="1:11">
      <c r="A400"/>
      <c r="B400"/>
      <c r="C400"/>
      <c r="K400" s="1742" t="s">
        <v>6030</v>
      </c>
    </row>
    <row r="401" spans="1:11">
      <c r="A401"/>
      <c r="B401"/>
      <c r="C401"/>
      <c r="K401" s="1742" t="s">
        <v>6031</v>
      </c>
    </row>
    <row r="402" spans="1:11" ht="24">
      <c r="A402"/>
      <c r="B402"/>
      <c r="C402"/>
      <c r="K402" s="1742" t="s">
        <v>765</v>
      </c>
    </row>
    <row r="403" spans="1:11" ht="24">
      <c r="A403"/>
      <c r="B403"/>
      <c r="C403"/>
      <c r="K403" s="1742" t="s">
        <v>6032</v>
      </c>
    </row>
    <row r="404" spans="1:11" ht="360">
      <c r="A404"/>
      <c r="B404"/>
      <c r="C404"/>
      <c r="K404" s="1742" t="s">
        <v>6033</v>
      </c>
    </row>
    <row r="405" spans="1:11">
      <c r="A405"/>
      <c r="B405"/>
      <c r="C405"/>
      <c r="K405" s="2303" t="s">
        <v>6034</v>
      </c>
    </row>
    <row r="406" spans="1:11">
      <c r="A406"/>
      <c r="B406"/>
      <c r="C406"/>
      <c r="K406" s="1742" t="s">
        <v>6035</v>
      </c>
    </row>
    <row r="407" spans="1:11">
      <c r="A407"/>
      <c r="B407"/>
      <c r="C407"/>
      <c r="K407" s="1742" t="s">
        <v>6036</v>
      </c>
    </row>
    <row r="408" spans="1:11">
      <c r="A408"/>
      <c r="B408"/>
      <c r="C408"/>
      <c r="K408" s="2307" t="s">
        <v>6037</v>
      </c>
    </row>
    <row r="409" spans="1:11">
      <c r="A409"/>
      <c r="B409"/>
      <c r="C409"/>
      <c r="K409" s="1742" t="s">
        <v>6038</v>
      </c>
    </row>
    <row r="410" spans="1:11">
      <c r="A410"/>
      <c r="B410"/>
      <c r="C410"/>
      <c r="K410" s="2307" t="s">
        <v>3784</v>
      </c>
    </row>
    <row r="411" spans="1:11">
      <c r="A411"/>
      <c r="B411"/>
      <c r="C411"/>
      <c r="K411" s="1831" t="s">
        <v>3037</v>
      </c>
    </row>
    <row r="412" spans="1:11">
      <c r="A412"/>
      <c r="B412"/>
      <c r="C412"/>
      <c r="K412" s="1165" t="s">
        <v>3037</v>
      </c>
    </row>
    <row r="413" spans="1:11">
      <c r="A413"/>
      <c r="B413"/>
      <c r="C413"/>
      <c r="K413" s="1743" t="s">
        <v>6039</v>
      </c>
    </row>
    <row r="414" spans="1:11">
      <c r="A414"/>
      <c r="B414"/>
      <c r="C414"/>
      <c r="K414" s="1831" t="s">
        <v>6040</v>
      </c>
    </row>
    <row r="415" spans="1:11" ht="24">
      <c r="A415"/>
      <c r="B415"/>
      <c r="C415"/>
      <c r="K415" s="2307" t="s">
        <v>6041</v>
      </c>
    </row>
    <row r="416" spans="1:11" ht="24">
      <c r="A416"/>
      <c r="B416"/>
      <c r="C416"/>
      <c r="K416" s="1742" t="s">
        <v>6042</v>
      </c>
    </row>
    <row r="417" spans="1:11">
      <c r="A417"/>
      <c r="B417"/>
      <c r="C417"/>
      <c r="K417" s="2302" t="s">
        <v>6043</v>
      </c>
    </row>
    <row r="418" spans="1:11">
      <c r="A418"/>
      <c r="B418"/>
      <c r="C418"/>
      <c r="K418" s="2307"/>
    </row>
    <row r="419" spans="1:11">
      <c r="A419"/>
      <c r="B419"/>
      <c r="C419"/>
    </row>
    <row r="420" spans="1:11">
      <c r="A420"/>
      <c r="B420"/>
      <c r="C420"/>
    </row>
    <row r="421" spans="1:11">
      <c r="A421"/>
      <c r="B421"/>
      <c r="C421"/>
    </row>
    <row r="422" spans="1:11">
      <c r="A422"/>
      <c r="B422"/>
      <c r="C422"/>
    </row>
    <row r="423" spans="1:11">
      <c r="A423"/>
      <c r="B423"/>
      <c r="C423"/>
    </row>
    <row r="424" spans="1:11">
      <c r="A424"/>
      <c r="B424"/>
      <c r="C424"/>
    </row>
    <row r="425" spans="1:11">
      <c r="A425"/>
      <c r="B425"/>
      <c r="C425"/>
    </row>
    <row r="426" spans="1:11">
      <c r="A426"/>
      <c r="B426"/>
      <c r="C426"/>
    </row>
    <row r="427" spans="1:11">
      <c r="A427"/>
      <c r="B427"/>
      <c r="C427"/>
    </row>
    <row r="428" spans="1:11">
      <c r="A428"/>
      <c r="B428"/>
      <c r="C428"/>
    </row>
    <row r="429" spans="1:11">
      <c r="A429"/>
      <c r="B429"/>
      <c r="C429"/>
    </row>
    <row r="430" spans="1:11">
      <c r="A430"/>
      <c r="B430"/>
      <c r="C430"/>
    </row>
    <row r="431" spans="1:11">
      <c r="A431"/>
      <c r="B431"/>
      <c r="C431"/>
    </row>
    <row r="432" spans="1:11">
      <c r="A432"/>
      <c r="B432"/>
      <c r="C432"/>
    </row>
    <row r="433" spans="1:3">
      <c r="A433"/>
      <c r="B433"/>
      <c r="C433"/>
    </row>
    <row r="434" spans="1:3">
      <c r="A434"/>
      <c r="B434"/>
      <c r="C434"/>
    </row>
    <row r="435" spans="1:3">
      <c r="A435"/>
      <c r="B435"/>
      <c r="C435"/>
    </row>
    <row r="436" spans="1:3">
      <c r="A436"/>
      <c r="B436"/>
      <c r="C436"/>
    </row>
    <row r="437" spans="1:3">
      <c r="A437"/>
      <c r="B437"/>
      <c r="C437"/>
    </row>
    <row r="438" spans="1:3">
      <c r="A438"/>
      <c r="B438"/>
      <c r="C438"/>
    </row>
    <row r="439" spans="1:3">
      <c r="A439"/>
      <c r="B439"/>
      <c r="C439"/>
    </row>
    <row r="440" spans="1:3">
      <c r="A440"/>
      <c r="B440"/>
      <c r="C440"/>
    </row>
    <row r="441" spans="1:3">
      <c r="A441"/>
      <c r="B441"/>
      <c r="C441"/>
    </row>
    <row r="442" spans="1:3">
      <c r="A442"/>
      <c r="B442"/>
      <c r="C442"/>
    </row>
    <row r="443" spans="1:3">
      <c r="A443"/>
      <c r="B443"/>
      <c r="C443"/>
    </row>
    <row r="444" spans="1:3">
      <c r="A444"/>
      <c r="B444"/>
      <c r="C444"/>
    </row>
    <row r="445" spans="1:3">
      <c r="A445"/>
      <c r="B445"/>
      <c r="C445"/>
    </row>
    <row r="446" spans="1:3">
      <c r="A446"/>
      <c r="B446"/>
      <c r="C446"/>
    </row>
    <row r="447" spans="1:3">
      <c r="A447"/>
      <c r="B447"/>
      <c r="C447"/>
    </row>
    <row r="448" spans="1:3">
      <c r="A448"/>
      <c r="B448"/>
      <c r="C448"/>
    </row>
    <row r="449" spans="1:3">
      <c r="A449"/>
      <c r="B449"/>
      <c r="C449"/>
    </row>
    <row r="450" spans="1:3">
      <c r="A450"/>
      <c r="B450"/>
      <c r="C450"/>
    </row>
    <row r="451" spans="1:3">
      <c r="A451"/>
      <c r="B451"/>
      <c r="C451"/>
    </row>
    <row r="452" spans="1:3">
      <c r="A452"/>
      <c r="B452"/>
      <c r="C452"/>
    </row>
    <row r="453" spans="1:3">
      <c r="A453"/>
      <c r="B453"/>
      <c r="C453"/>
    </row>
    <row r="454" spans="1:3">
      <c r="A454"/>
      <c r="B454"/>
      <c r="C454"/>
    </row>
    <row r="455" spans="1:3">
      <c r="A455"/>
      <c r="B455"/>
      <c r="C455"/>
    </row>
    <row r="456" spans="1:3">
      <c r="A456"/>
      <c r="B456"/>
      <c r="C456"/>
    </row>
    <row r="457" spans="1:3">
      <c r="A457"/>
      <c r="B457"/>
      <c r="C457"/>
    </row>
    <row r="458" spans="1:3">
      <c r="A458"/>
      <c r="B458"/>
      <c r="C458"/>
    </row>
    <row r="459" spans="1:3">
      <c r="A459"/>
      <c r="B459"/>
      <c r="C459"/>
    </row>
    <row r="460" spans="1:3">
      <c r="A460"/>
      <c r="B460"/>
      <c r="C460"/>
    </row>
    <row r="461" spans="1:3">
      <c r="A461"/>
      <c r="B461"/>
      <c r="C461"/>
    </row>
    <row r="462" spans="1:3">
      <c r="A462"/>
      <c r="B462"/>
      <c r="C462"/>
    </row>
    <row r="463" spans="1:3">
      <c r="A463"/>
      <c r="B463"/>
      <c r="C463"/>
    </row>
    <row r="464" spans="1:3">
      <c r="A464"/>
      <c r="B464"/>
      <c r="C464"/>
    </row>
    <row r="465" spans="1:3">
      <c r="A465"/>
      <c r="B465"/>
      <c r="C465"/>
    </row>
    <row r="466" spans="1:3">
      <c r="A466"/>
      <c r="B466"/>
      <c r="C466"/>
    </row>
    <row r="467" spans="1:3">
      <c r="A467"/>
      <c r="B467"/>
      <c r="C467"/>
    </row>
    <row r="468" spans="1:3">
      <c r="A468"/>
      <c r="B468"/>
      <c r="C468"/>
    </row>
    <row r="469" spans="1:3">
      <c r="A469"/>
      <c r="B469"/>
      <c r="C469"/>
    </row>
    <row r="470" spans="1:3">
      <c r="A470"/>
      <c r="B470"/>
      <c r="C470"/>
    </row>
    <row r="471" spans="1:3">
      <c r="A471"/>
      <c r="B471"/>
      <c r="C471"/>
    </row>
    <row r="472" spans="1:3">
      <c r="A472"/>
      <c r="B472"/>
      <c r="C472"/>
    </row>
    <row r="473" spans="1:3">
      <c r="A473"/>
      <c r="B473"/>
      <c r="C473"/>
    </row>
    <row r="474" spans="1:3">
      <c r="A474"/>
      <c r="B474"/>
      <c r="C474"/>
    </row>
    <row r="475" spans="1:3">
      <c r="A475"/>
      <c r="B475"/>
      <c r="C475"/>
    </row>
    <row r="476" spans="1:3">
      <c r="A476"/>
      <c r="B476"/>
      <c r="C476"/>
    </row>
    <row r="477" spans="1:3">
      <c r="A477"/>
      <c r="B477"/>
      <c r="C477"/>
    </row>
    <row r="478" spans="1:3">
      <c r="A478"/>
      <c r="B478"/>
      <c r="C478"/>
    </row>
    <row r="479" spans="1:3">
      <c r="A479"/>
      <c r="B479"/>
      <c r="C479"/>
    </row>
    <row r="480" spans="1:3">
      <c r="A480"/>
      <c r="B480"/>
      <c r="C480"/>
    </row>
    <row r="481" spans="1:3">
      <c r="A481"/>
      <c r="B481"/>
      <c r="C481"/>
    </row>
    <row r="482" spans="1:3">
      <c r="A482"/>
      <c r="B482"/>
      <c r="C482"/>
    </row>
    <row r="483" spans="1:3">
      <c r="A483"/>
      <c r="B483"/>
      <c r="C483"/>
    </row>
    <row r="484" spans="1:3">
      <c r="A484"/>
      <c r="B484"/>
      <c r="C484"/>
    </row>
    <row r="485" spans="1:3">
      <c r="A485"/>
      <c r="B485"/>
      <c r="C485"/>
    </row>
    <row r="486" spans="1:3">
      <c r="A486"/>
      <c r="B486"/>
      <c r="C486"/>
    </row>
    <row r="487" spans="1:3">
      <c r="A487"/>
      <c r="B487"/>
      <c r="C487"/>
    </row>
    <row r="488" spans="1:3">
      <c r="A488"/>
      <c r="B488"/>
      <c r="C488"/>
    </row>
    <row r="489" spans="1:3">
      <c r="A489"/>
      <c r="B489"/>
      <c r="C489"/>
    </row>
    <row r="490" spans="1:3">
      <c r="A490"/>
      <c r="B490"/>
      <c r="C490"/>
    </row>
    <row r="491" spans="1:3">
      <c r="A491"/>
      <c r="B491"/>
      <c r="C491"/>
    </row>
    <row r="492" spans="1:3">
      <c r="A492"/>
      <c r="B492"/>
      <c r="C492"/>
    </row>
    <row r="493" spans="1:3">
      <c r="A493"/>
      <c r="B493"/>
      <c r="C493"/>
    </row>
    <row r="494" spans="1:3">
      <c r="A494"/>
      <c r="B494"/>
      <c r="C494"/>
    </row>
    <row r="495" spans="1:3">
      <c r="A495"/>
      <c r="B495"/>
      <c r="C495"/>
    </row>
    <row r="496" spans="1:3">
      <c r="A496"/>
      <c r="B496"/>
      <c r="C496"/>
    </row>
    <row r="497" spans="1:3">
      <c r="A497"/>
      <c r="B497"/>
      <c r="C497"/>
    </row>
    <row r="498" spans="1:3">
      <c r="A498"/>
      <c r="B498"/>
      <c r="C498"/>
    </row>
    <row r="499" spans="1:3">
      <c r="A499"/>
      <c r="B499"/>
      <c r="C499"/>
    </row>
    <row r="500" spans="1:3">
      <c r="A500"/>
      <c r="B500"/>
      <c r="C500"/>
    </row>
    <row r="501" spans="1:3">
      <c r="A501"/>
      <c r="B501"/>
      <c r="C501"/>
    </row>
    <row r="502" spans="1:3">
      <c r="A502"/>
      <c r="B502"/>
      <c r="C502"/>
    </row>
    <row r="503" spans="1:3">
      <c r="A503"/>
      <c r="B503"/>
      <c r="C503"/>
    </row>
    <row r="504" spans="1:3">
      <c r="A504"/>
      <c r="B504"/>
      <c r="C504"/>
    </row>
    <row r="505" spans="1:3">
      <c r="A505"/>
      <c r="B505"/>
      <c r="C505"/>
    </row>
    <row r="506" spans="1:3">
      <c r="A506"/>
      <c r="B506"/>
      <c r="C506"/>
    </row>
    <row r="507" spans="1:3">
      <c r="A507"/>
      <c r="B507"/>
      <c r="C507"/>
    </row>
    <row r="508" spans="1:3">
      <c r="A508"/>
      <c r="B508"/>
      <c r="C508"/>
    </row>
    <row r="509" spans="1:3">
      <c r="A509"/>
      <c r="B509"/>
      <c r="C509"/>
    </row>
    <row r="510" spans="1:3">
      <c r="A510"/>
      <c r="B510"/>
      <c r="C510"/>
    </row>
    <row r="511" spans="1:3">
      <c r="A511"/>
      <c r="B511"/>
      <c r="C511"/>
    </row>
    <row r="512" spans="1:3">
      <c r="A512"/>
      <c r="B512"/>
      <c r="C512"/>
    </row>
    <row r="513" spans="1:3">
      <c r="A513"/>
      <c r="B513"/>
      <c r="C513"/>
    </row>
    <row r="514" spans="1:3">
      <c r="A514"/>
      <c r="B514"/>
      <c r="C514"/>
    </row>
    <row r="515" spans="1:3">
      <c r="A515"/>
      <c r="B515"/>
      <c r="C515"/>
    </row>
    <row r="516" spans="1:3">
      <c r="A516"/>
      <c r="B516"/>
      <c r="C516"/>
    </row>
    <row r="517" spans="1:3">
      <c r="A517"/>
      <c r="B517"/>
      <c r="C517"/>
    </row>
    <row r="518" spans="1:3">
      <c r="A518"/>
      <c r="B518"/>
      <c r="C518"/>
    </row>
    <row r="519" spans="1:3">
      <c r="A519"/>
      <c r="B519"/>
      <c r="C519"/>
    </row>
    <row r="520" spans="1:3">
      <c r="A520"/>
      <c r="B520"/>
      <c r="C520"/>
    </row>
    <row r="521" spans="1:3">
      <c r="A521"/>
      <c r="B521"/>
      <c r="C521"/>
    </row>
    <row r="522" spans="1:3">
      <c r="A522"/>
      <c r="B522"/>
      <c r="C522"/>
    </row>
    <row r="523" spans="1:3">
      <c r="A523"/>
      <c r="B523"/>
      <c r="C523"/>
    </row>
    <row r="524" spans="1:3">
      <c r="A524"/>
      <c r="B524"/>
      <c r="C524"/>
    </row>
    <row r="525" spans="1:3">
      <c r="A525"/>
      <c r="B525"/>
      <c r="C525"/>
    </row>
    <row r="526" spans="1:3">
      <c r="A526"/>
      <c r="B526"/>
      <c r="C526"/>
    </row>
    <row r="527" spans="1:3">
      <c r="A527"/>
      <c r="B527"/>
      <c r="C527"/>
    </row>
    <row r="528" spans="1:3">
      <c r="A528"/>
      <c r="B528"/>
      <c r="C528"/>
    </row>
    <row r="529" spans="1:3">
      <c r="A529"/>
      <c r="B529"/>
      <c r="C529"/>
    </row>
    <row r="530" spans="1:3">
      <c r="A530"/>
      <c r="B530"/>
      <c r="C530"/>
    </row>
    <row r="531" spans="1:3">
      <c r="A531"/>
      <c r="B531"/>
      <c r="C531"/>
    </row>
    <row r="532" spans="1:3">
      <c r="A532"/>
      <c r="B532"/>
      <c r="C532"/>
    </row>
    <row r="533" spans="1:3">
      <c r="A533"/>
      <c r="B533"/>
      <c r="C533"/>
    </row>
    <row r="534" spans="1:3">
      <c r="A534"/>
      <c r="B534"/>
      <c r="C534"/>
    </row>
    <row r="535" spans="1:3">
      <c r="A535"/>
      <c r="B535"/>
      <c r="C535"/>
    </row>
    <row r="536" spans="1:3">
      <c r="A536"/>
      <c r="B536"/>
      <c r="C536"/>
    </row>
    <row r="537" spans="1:3">
      <c r="A537"/>
      <c r="B537"/>
      <c r="C537"/>
    </row>
    <row r="538" spans="1:3">
      <c r="A538"/>
      <c r="B538"/>
      <c r="C538"/>
    </row>
    <row r="539" spans="1:3">
      <c r="A539"/>
      <c r="B539"/>
      <c r="C539"/>
    </row>
    <row r="540" spans="1:3">
      <c r="A540"/>
      <c r="B540"/>
      <c r="C540"/>
    </row>
    <row r="541" spans="1:3">
      <c r="A541"/>
      <c r="B541"/>
      <c r="C541"/>
    </row>
    <row r="542" spans="1:3">
      <c r="A542"/>
      <c r="B542"/>
      <c r="C542"/>
    </row>
    <row r="543" spans="1:3">
      <c r="A543"/>
      <c r="B543"/>
      <c r="C543"/>
    </row>
    <row r="544" spans="1:3">
      <c r="A544"/>
      <c r="B544"/>
      <c r="C544"/>
    </row>
    <row r="545" spans="1:3">
      <c r="A545"/>
      <c r="B545"/>
      <c r="C545"/>
    </row>
    <row r="546" spans="1:3">
      <c r="A546"/>
      <c r="B546"/>
      <c r="C546"/>
    </row>
    <row r="547" spans="1:3">
      <c r="A547"/>
      <c r="B547"/>
      <c r="C547"/>
    </row>
    <row r="548" spans="1:3">
      <c r="A548"/>
      <c r="B548"/>
      <c r="C548"/>
    </row>
    <row r="549" spans="1:3">
      <c r="A549"/>
      <c r="B549"/>
      <c r="C549"/>
    </row>
    <row r="550" spans="1:3">
      <c r="A550"/>
      <c r="B550"/>
      <c r="C550"/>
    </row>
    <row r="551" spans="1:3">
      <c r="A551"/>
      <c r="B551"/>
      <c r="C551"/>
    </row>
    <row r="552" spans="1:3">
      <c r="A552"/>
      <c r="B552"/>
      <c r="C552"/>
    </row>
    <row r="553" spans="1:3">
      <c r="A553"/>
      <c r="B553"/>
      <c r="C553"/>
    </row>
    <row r="554" spans="1:3">
      <c r="A554"/>
      <c r="B554"/>
      <c r="C554"/>
    </row>
    <row r="555" spans="1:3">
      <c r="A555"/>
      <c r="B555"/>
      <c r="C555"/>
    </row>
    <row r="556" spans="1:3">
      <c r="A556"/>
      <c r="B556"/>
      <c r="C556"/>
    </row>
    <row r="557" spans="1:3">
      <c r="A557"/>
      <c r="B557"/>
      <c r="C557"/>
    </row>
    <row r="558" spans="1:3">
      <c r="A558"/>
      <c r="B558"/>
      <c r="C558"/>
    </row>
    <row r="559" spans="1:3">
      <c r="A559"/>
      <c r="B559"/>
      <c r="C559"/>
    </row>
    <row r="560" spans="1:3">
      <c r="A560"/>
      <c r="B560"/>
      <c r="C560"/>
    </row>
    <row r="561" spans="1:3">
      <c r="A561"/>
      <c r="B561"/>
      <c r="C561"/>
    </row>
    <row r="562" spans="1:3">
      <c r="A562"/>
      <c r="B562"/>
      <c r="C562"/>
    </row>
    <row r="563" spans="1:3">
      <c r="A563"/>
      <c r="B563"/>
      <c r="C563"/>
    </row>
    <row r="564" spans="1:3">
      <c r="A564"/>
      <c r="B564"/>
      <c r="C564"/>
    </row>
    <row r="565" spans="1:3">
      <c r="A565"/>
      <c r="B565"/>
      <c r="C565"/>
    </row>
    <row r="566" spans="1:3">
      <c r="A566"/>
      <c r="B566"/>
      <c r="C566"/>
    </row>
    <row r="567" spans="1:3">
      <c r="A567"/>
      <c r="B567"/>
      <c r="C567"/>
    </row>
    <row r="568" spans="1:3">
      <c r="A568"/>
      <c r="B568"/>
      <c r="C568"/>
    </row>
    <row r="569" spans="1:3">
      <c r="A569"/>
      <c r="B569"/>
      <c r="C569"/>
    </row>
    <row r="570" spans="1:3">
      <c r="A570"/>
      <c r="B570"/>
      <c r="C570"/>
    </row>
    <row r="571" spans="1:3">
      <c r="A571"/>
      <c r="B571"/>
      <c r="C571"/>
    </row>
    <row r="572" spans="1:3">
      <c r="A572"/>
      <c r="B572"/>
      <c r="C572"/>
    </row>
    <row r="573" spans="1:3">
      <c r="A573"/>
      <c r="B573"/>
      <c r="C573"/>
    </row>
    <row r="574" spans="1:3">
      <c r="A574"/>
      <c r="B574"/>
      <c r="C574"/>
    </row>
    <row r="575" spans="1:3">
      <c r="A575"/>
      <c r="B575"/>
      <c r="C575"/>
    </row>
    <row r="576" spans="1:3">
      <c r="A576"/>
      <c r="B576"/>
      <c r="C576"/>
    </row>
    <row r="577" spans="1:3">
      <c r="A577"/>
      <c r="B577"/>
      <c r="C577"/>
    </row>
    <row r="578" spans="1:3">
      <c r="A578"/>
      <c r="B578"/>
      <c r="C578"/>
    </row>
    <row r="579" spans="1:3">
      <c r="A579"/>
      <c r="B579"/>
      <c r="C579"/>
    </row>
    <row r="580" spans="1:3">
      <c r="A580"/>
      <c r="B580"/>
      <c r="C580"/>
    </row>
    <row r="581" spans="1:3">
      <c r="A581"/>
      <c r="B581"/>
      <c r="C581"/>
    </row>
    <row r="582" spans="1:3">
      <c r="A582"/>
      <c r="B582"/>
      <c r="C582"/>
    </row>
    <row r="583" spans="1:3">
      <c r="A583"/>
      <c r="B583"/>
      <c r="C583"/>
    </row>
    <row r="584" spans="1:3">
      <c r="A584"/>
      <c r="B584"/>
      <c r="C584"/>
    </row>
    <row r="585" spans="1:3">
      <c r="A585"/>
      <c r="B585"/>
      <c r="C585"/>
    </row>
    <row r="586" spans="1:3">
      <c r="A586"/>
      <c r="B586"/>
      <c r="C586"/>
    </row>
    <row r="587" spans="1:3">
      <c r="A587"/>
      <c r="B587"/>
      <c r="C587"/>
    </row>
    <row r="588" spans="1:3">
      <c r="A588"/>
      <c r="B588"/>
      <c r="C588"/>
    </row>
    <row r="589" spans="1:3">
      <c r="A589"/>
      <c r="B589"/>
      <c r="C589"/>
    </row>
    <row r="590" spans="1:3">
      <c r="A590"/>
      <c r="B590"/>
      <c r="C590"/>
    </row>
    <row r="591" spans="1:3">
      <c r="A591"/>
      <c r="B591"/>
      <c r="C591"/>
    </row>
    <row r="592" spans="1:3">
      <c r="A592"/>
      <c r="B592"/>
      <c r="C592"/>
    </row>
    <row r="593" spans="1:3">
      <c r="A593"/>
      <c r="B593"/>
      <c r="C593"/>
    </row>
    <row r="594" spans="1:3">
      <c r="A594"/>
      <c r="B594"/>
      <c r="C594"/>
    </row>
    <row r="595" spans="1:3">
      <c r="A595"/>
      <c r="B595"/>
      <c r="C595"/>
    </row>
    <row r="596" spans="1:3">
      <c r="A596"/>
      <c r="B596"/>
      <c r="C596"/>
    </row>
    <row r="597" spans="1:3">
      <c r="A597"/>
      <c r="B597"/>
      <c r="C597"/>
    </row>
    <row r="598" spans="1:3">
      <c r="A598"/>
      <c r="B598"/>
      <c r="C598"/>
    </row>
    <row r="599" spans="1:3">
      <c r="A599"/>
      <c r="B599"/>
      <c r="C599"/>
    </row>
    <row r="600" spans="1:3">
      <c r="A600"/>
      <c r="B600"/>
      <c r="C600"/>
    </row>
    <row r="601" spans="1:3">
      <c r="A601"/>
      <c r="B601"/>
      <c r="C601"/>
    </row>
    <row r="602" spans="1:3">
      <c r="A602"/>
      <c r="B602"/>
      <c r="C602"/>
    </row>
    <row r="603" spans="1:3">
      <c r="A603"/>
      <c r="B603"/>
      <c r="C603"/>
    </row>
    <row r="604" spans="1:3">
      <c r="A604"/>
      <c r="B604"/>
      <c r="C604"/>
    </row>
    <row r="605" spans="1:3">
      <c r="A605"/>
      <c r="B605"/>
      <c r="C605"/>
    </row>
    <row r="606" spans="1:3">
      <c r="A606"/>
      <c r="B606"/>
      <c r="C606"/>
    </row>
    <row r="607" spans="1:3">
      <c r="A607"/>
      <c r="B607"/>
      <c r="C607"/>
    </row>
    <row r="608" spans="1:3">
      <c r="A608"/>
      <c r="B608"/>
      <c r="C608"/>
    </row>
    <row r="609" spans="1:3">
      <c r="A609"/>
      <c r="B609"/>
      <c r="C609"/>
    </row>
    <row r="610" spans="1:3">
      <c r="A610"/>
      <c r="B610"/>
      <c r="C610"/>
    </row>
    <row r="611" spans="1:3">
      <c r="A611"/>
      <c r="B611"/>
      <c r="C611"/>
    </row>
    <row r="612" spans="1:3">
      <c r="A612"/>
      <c r="B612"/>
      <c r="C612"/>
    </row>
    <row r="613" spans="1:3">
      <c r="A613"/>
      <c r="B613"/>
      <c r="C613"/>
    </row>
    <row r="614" spans="1:3">
      <c r="A614"/>
      <c r="B614"/>
      <c r="C614"/>
    </row>
    <row r="615" spans="1:3">
      <c r="A615"/>
      <c r="B615"/>
      <c r="C615"/>
    </row>
    <row r="616" spans="1:3">
      <c r="A616"/>
      <c r="B616"/>
      <c r="C616"/>
    </row>
    <row r="617" spans="1:3">
      <c r="A617"/>
      <c r="B617"/>
      <c r="C617"/>
    </row>
    <row r="618" spans="1:3">
      <c r="A618"/>
      <c r="B618"/>
      <c r="C618"/>
    </row>
    <row r="619" spans="1:3">
      <c r="A619"/>
      <c r="B619"/>
      <c r="C619"/>
    </row>
    <row r="620" spans="1:3">
      <c r="A620"/>
      <c r="B620"/>
      <c r="C620"/>
    </row>
    <row r="621" spans="1:3">
      <c r="A621"/>
      <c r="B621"/>
      <c r="C621"/>
    </row>
    <row r="622" spans="1:3">
      <c r="A622"/>
      <c r="B622"/>
      <c r="C622"/>
    </row>
    <row r="623" spans="1:3">
      <c r="A623"/>
      <c r="B623"/>
      <c r="C623"/>
    </row>
    <row r="624" spans="1:3">
      <c r="A624"/>
      <c r="B624"/>
      <c r="C624"/>
    </row>
    <row r="625" spans="1:3">
      <c r="A625"/>
      <c r="B625"/>
      <c r="C625"/>
    </row>
    <row r="626" spans="1:3">
      <c r="A626"/>
      <c r="B626"/>
      <c r="C626"/>
    </row>
    <row r="627" spans="1:3">
      <c r="A627"/>
      <c r="B627"/>
      <c r="C627"/>
    </row>
    <row r="628" spans="1:3">
      <c r="A628"/>
      <c r="B628"/>
      <c r="C628"/>
    </row>
    <row r="629" spans="1:3">
      <c r="A629"/>
      <c r="B629"/>
      <c r="C629"/>
    </row>
    <row r="630" spans="1:3">
      <c r="A630"/>
      <c r="B630"/>
      <c r="C630"/>
    </row>
    <row r="631" spans="1:3">
      <c r="A631"/>
      <c r="B631"/>
      <c r="C631"/>
    </row>
    <row r="632" spans="1:3">
      <c r="A632"/>
      <c r="B632"/>
      <c r="C632"/>
    </row>
    <row r="633" spans="1:3">
      <c r="A633"/>
      <c r="B633"/>
      <c r="C633"/>
    </row>
    <row r="634" spans="1:3">
      <c r="A634"/>
      <c r="B634"/>
      <c r="C634"/>
    </row>
    <row r="635" spans="1:3">
      <c r="A635"/>
      <c r="B635"/>
      <c r="C635"/>
    </row>
    <row r="636" spans="1:3">
      <c r="A636"/>
      <c r="B636"/>
      <c r="C636"/>
    </row>
    <row r="637" spans="1:3">
      <c r="A637"/>
      <c r="B637"/>
      <c r="C637"/>
    </row>
    <row r="638" spans="1:3">
      <c r="A638"/>
      <c r="B638"/>
      <c r="C638"/>
    </row>
    <row r="639" spans="1:3">
      <c r="A639"/>
      <c r="B639"/>
      <c r="C639"/>
    </row>
    <row r="640" spans="1:3">
      <c r="A640"/>
      <c r="B640"/>
      <c r="C640"/>
    </row>
    <row r="641" spans="1:3">
      <c r="A641"/>
      <c r="B641"/>
      <c r="C641"/>
    </row>
    <row r="642" spans="1:3">
      <c r="A642"/>
      <c r="B642"/>
      <c r="C642"/>
    </row>
    <row r="643" spans="1:3">
      <c r="A643"/>
      <c r="B643"/>
      <c r="C643"/>
    </row>
    <row r="644" spans="1:3">
      <c r="A644"/>
      <c r="B644"/>
      <c r="C644"/>
    </row>
    <row r="645" spans="1:3">
      <c r="A645"/>
      <c r="B645"/>
      <c r="C645"/>
    </row>
    <row r="646" spans="1:3">
      <c r="A646"/>
      <c r="B646"/>
      <c r="C646"/>
    </row>
    <row r="647" spans="1:3">
      <c r="A647"/>
      <c r="B647"/>
      <c r="C647"/>
    </row>
    <row r="648" spans="1:3">
      <c r="A648"/>
      <c r="B648"/>
      <c r="C648"/>
    </row>
    <row r="649" spans="1:3">
      <c r="A649"/>
      <c r="B649"/>
      <c r="C649"/>
    </row>
    <row r="650" spans="1:3">
      <c r="A650"/>
      <c r="B650"/>
      <c r="C650"/>
    </row>
    <row r="651" spans="1:3">
      <c r="A651"/>
      <c r="B651"/>
      <c r="C651"/>
    </row>
    <row r="652" spans="1:3">
      <c r="A652"/>
      <c r="B652"/>
      <c r="C652"/>
    </row>
    <row r="653" spans="1:3">
      <c r="A653"/>
      <c r="B653"/>
      <c r="C653"/>
    </row>
    <row r="654" spans="1:3">
      <c r="A654"/>
      <c r="B654"/>
      <c r="C654"/>
    </row>
    <row r="655" spans="1:3">
      <c r="A655"/>
      <c r="B655"/>
      <c r="C655"/>
    </row>
    <row r="656" spans="1:3">
      <c r="A656"/>
      <c r="B656"/>
      <c r="C656"/>
    </row>
    <row r="657" spans="1:3">
      <c r="A657"/>
      <c r="B657"/>
      <c r="C657"/>
    </row>
    <row r="658" spans="1:3">
      <c r="A658"/>
      <c r="B658"/>
      <c r="C658"/>
    </row>
    <row r="659" spans="1:3">
      <c r="A659"/>
      <c r="B659"/>
      <c r="C659"/>
    </row>
    <row r="660" spans="1:3">
      <c r="A660"/>
      <c r="B660"/>
      <c r="C660"/>
    </row>
    <row r="661" spans="1:3">
      <c r="A661"/>
      <c r="B661"/>
      <c r="C661"/>
    </row>
    <row r="662" spans="1:3">
      <c r="A662"/>
      <c r="B662"/>
      <c r="C662"/>
    </row>
    <row r="663" spans="1:3">
      <c r="A663"/>
      <c r="B663"/>
      <c r="C663"/>
    </row>
    <row r="664" spans="1:3">
      <c r="A664"/>
      <c r="B664"/>
      <c r="C664"/>
    </row>
    <row r="665" spans="1:3">
      <c r="A665"/>
      <c r="B665"/>
      <c r="C665"/>
    </row>
    <row r="666" spans="1:3">
      <c r="A666"/>
      <c r="B666"/>
      <c r="C666"/>
    </row>
    <row r="667" spans="1:3">
      <c r="A667"/>
      <c r="B667"/>
      <c r="C667"/>
    </row>
    <row r="668" spans="1:3">
      <c r="A668"/>
      <c r="B668"/>
      <c r="C668"/>
    </row>
    <row r="669" spans="1:3">
      <c r="A669"/>
      <c r="B669"/>
      <c r="C669"/>
    </row>
    <row r="670" spans="1:3">
      <c r="A670"/>
      <c r="B670"/>
      <c r="C670"/>
    </row>
    <row r="671" spans="1:3">
      <c r="A671"/>
      <c r="B671"/>
      <c r="C671"/>
    </row>
    <row r="672" spans="1:3">
      <c r="A672"/>
      <c r="B672"/>
      <c r="C672"/>
    </row>
    <row r="673" spans="1:3">
      <c r="A673"/>
      <c r="B673"/>
      <c r="C673"/>
    </row>
    <row r="674" spans="1:3">
      <c r="A674"/>
      <c r="B674"/>
      <c r="C674"/>
    </row>
    <row r="675" spans="1:3">
      <c r="A675"/>
      <c r="B675"/>
      <c r="C675"/>
    </row>
    <row r="676" spans="1:3">
      <c r="A676"/>
      <c r="B676"/>
      <c r="C676"/>
    </row>
    <row r="677" spans="1:3">
      <c r="A677"/>
      <c r="B677"/>
      <c r="C677"/>
    </row>
    <row r="678" spans="1:3">
      <c r="A678"/>
      <c r="B678"/>
      <c r="C678"/>
    </row>
    <row r="679" spans="1:3">
      <c r="A679"/>
      <c r="B679"/>
      <c r="C679"/>
    </row>
    <row r="680" spans="1:3">
      <c r="A680"/>
      <c r="B680"/>
      <c r="C680"/>
    </row>
    <row r="681" spans="1:3">
      <c r="A681"/>
      <c r="B681"/>
      <c r="C681"/>
    </row>
    <row r="682" spans="1:3">
      <c r="A682"/>
      <c r="B682"/>
      <c r="C682"/>
    </row>
    <row r="683" spans="1:3">
      <c r="A683"/>
      <c r="B683"/>
      <c r="C683"/>
    </row>
    <row r="684" spans="1:3">
      <c r="A684"/>
      <c r="B684"/>
      <c r="C684"/>
    </row>
    <row r="685" spans="1:3">
      <c r="A685"/>
      <c r="B685"/>
      <c r="C685"/>
    </row>
    <row r="686" spans="1:3">
      <c r="A686"/>
      <c r="B686"/>
      <c r="C686"/>
    </row>
    <row r="687" spans="1:3">
      <c r="A687"/>
      <c r="B687"/>
      <c r="C687"/>
    </row>
    <row r="688" spans="1:3">
      <c r="A688"/>
      <c r="B688"/>
      <c r="C688"/>
    </row>
    <row r="689" spans="1:3">
      <c r="A689"/>
      <c r="B689"/>
      <c r="C689"/>
    </row>
    <row r="690" spans="1:3">
      <c r="A690"/>
      <c r="B690"/>
      <c r="C690"/>
    </row>
    <row r="691" spans="1:3">
      <c r="A691"/>
      <c r="B691"/>
      <c r="C691"/>
    </row>
    <row r="692" spans="1:3">
      <c r="A692"/>
      <c r="B692"/>
      <c r="C692"/>
    </row>
    <row r="693" spans="1:3">
      <c r="A693"/>
      <c r="B693"/>
      <c r="C693"/>
    </row>
    <row r="694" spans="1:3">
      <c r="A694"/>
      <c r="B694"/>
      <c r="C694"/>
    </row>
    <row r="695" spans="1:3">
      <c r="A695"/>
      <c r="B695"/>
      <c r="C695"/>
    </row>
    <row r="696" spans="1:3">
      <c r="A696"/>
      <c r="B696"/>
      <c r="C696"/>
    </row>
    <row r="697" spans="1:3">
      <c r="A697"/>
      <c r="B697"/>
      <c r="C697"/>
    </row>
    <row r="698" spans="1:3">
      <c r="A698"/>
      <c r="B698"/>
      <c r="C698"/>
    </row>
    <row r="699" spans="1:3">
      <c r="A699"/>
      <c r="B699"/>
      <c r="C699"/>
    </row>
    <row r="700" spans="1:3">
      <c r="A700"/>
      <c r="B700"/>
      <c r="C700"/>
    </row>
    <row r="701" spans="1:3">
      <c r="A701"/>
      <c r="B701"/>
      <c r="C701"/>
    </row>
    <row r="702" spans="1:3">
      <c r="A702"/>
      <c r="B702"/>
      <c r="C702"/>
    </row>
    <row r="703" spans="1:3">
      <c r="A703"/>
      <c r="B703"/>
      <c r="C703"/>
    </row>
    <row r="704" spans="1:3">
      <c r="A704"/>
      <c r="B704"/>
      <c r="C704"/>
    </row>
    <row r="705" spans="1:3">
      <c r="A705"/>
      <c r="B705"/>
      <c r="C705"/>
    </row>
    <row r="706" spans="1:3">
      <c r="A706"/>
      <c r="B706"/>
      <c r="C706"/>
    </row>
    <row r="707" spans="1:3">
      <c r="A707"/>
      <c r="B707"/>
      <c r="C707"/>
    </row>
    <row r="708" spans="1:3">
      <c r="A708"/>
      <c r="B708"/>
      <c r="C708"/>
    </row>
    <row r="709" spans="1:3">
      <c r="A709"/>
      <c r="B709"/>
      <c r="C709"/>
    </row>
    <row r="710" spans="1:3">
      <c r="A710"/>
      <c r="B710"/>
      <c r="C710"/>
    </row>
    <row r="711" spans="1:3">
      <c r="A711"/>
      <c r="B711"/>
      <c r="C711"/>
    </row>
    <row r="712" spans="1:3">
      <c r="A712"/>
      <c r="B712"/>
      <c r="C712"/>
    </row>
    <row r="713" spans="1:3">
      <c r="A713"/>
      <c r="B713"/>
      <c r="C713"/>
    </row>
    <row r="714" spans="1:3">
      <c r="A714"/>
      <c r="B714"/>
      <c r="C714"/>
    </row>
    <row r="715" spans="1:3">
      <c r="A715"/>
      <c r="B715"/>
      <c r="C715"/>
    </row>
    <row r="716" spans="1:3">
      <c r="A716"/>
      <c r="B716"/>
      <c r="C716"/>
    </row>
    <row r="717" spans="1:3">
      <c r="A717"/>
      <c r="B717"/>
      <c r="C717"/>
    </row>
    <row r="718" spans="1:3">
      <c r="A718"/>
      <c r="B718"/>
      <c r="C718"/>
    </row>
    <row r="719" spans="1:3">
      <c r="A719"/>
      <c r="B719"/>
      <c r="C719"/>
    </row>
    <row r="720" spans="1:3">
      <c r="A720"/>
      <c r="B720"/>
      <c r="C720"/>
    </row>
    <row r="721" spans="1:3">
      <c r="A721"/>
      <c r="B721"/>
      <c r="C721"/>
    </row>
    <row r="722" spans="1:3">
      <c r="A722"/>
      <c r="B722"/>
      <c r="C722"/>
    </row>
    <row r="723" spans="1:3">
      <c r="A723"/>
      <c r="B723"/>
      <c r="C723"/>
    </row>
    <row r="724" spans="1:3">
      <c r="A724"/>
      <c r="B724"/>
      <c r="C724"/>
    </row>
    <row r="725" spans="1:3">
      <c r="A725"/>
      <c r="B725"/>
      <c r="C725"/>
    </row>
    <row r="726" spans="1:3">
      <c r="A726"/>
      <c r="B726"/>
      <c r="C726"/>
    </row>
    <row r="727" spans="1:3">
      <c r="A727"/>
      <c r="B727"/>
      <c r="C727"/>
    </row>
    <row r="728" spans="1:3">
      <c r="A728"/>
      <c r="B728"/>
      <c r="C728"/>
    </row>
    <row r="729" spans="1:3">
      <c r="A729"/>
      <c r="B729"/>
      <c r="C729"/>
    </row>
    <row r="730" spans="1:3">
      <c r="A730"/>
      <c r="B730"/>
      <c r="C730"/>
    </row>
    <row r="731" spans="1:3">
      <c r="A731"/>
      <c r="B731"/>
      <c r="C731"/>
    </row>
    <row r="732" spans="1:3">
      <c r="A732"/>
      <c r="B732"/>
      <c r="C732"/>
    </row>
    <row r="733" spans="1:3">
      <c r="A733"/>
      <c r="B733"/>
      <c r="C733"/>
    </row>
    <row r="734" spans="1:3">
      <c r="A734"/>
      <c r="B734"/>
      <c r="C734"/>
    </row>
    <row r="735" spans="1:3">
      <c r="A735"/>
      <c r="B735"/>
      <c r="C735"/>
    </row>
    <row r="736" spans="1:3">
      <c r="A736"/>
      <c r="B736"/>
      <c r="C736"/>
    </row>
    <row r="737" spans="1:3">
      <c r="A737"/>
      <c r="B737"/>
      <c r="C737"/>
    </row>
    <row r="738" spans="1:3">
      <c r="A738"/>
      <c r="B738"/>
      <c r="C738"/>
    </row>
    <row r="739" spans="1:3">
      <c r="A739"/>
      <c r="B739"/>
      <c r="C739"/>
    </row>
    <row r="740" spans="1:3">
      <c r="A740"/>
      <c r="B740"/>
      <c r="C740"/>
    </row>
    <row r="741" spans="1:3">
      <c r="A741"/>
      <c r="B741"/>
      <c r="C741"/>
    </row>
    <row r="742" spans="1:3">
      <c r="A742"/>
      <c r="B742"/>
      <c r="C742"/>
    </row>
    <row r="743" spans="1:3">
      <c r="A743"/>
      <c r="B743"/>
      <c r="C743"/>
    </row>
    <row r="744" spans="1:3">
      <c r="A744"/>
      <c r="B744"/>
      <c r="C744"/>
    </row>
    <row r="745" spans="1:3">
      <c r="A745"/>
      <c r="B745"/>
      <c r="C745"/>
    </row>
    <row r="746" spans="1:3">
      <c r="A746"/>
      <c r="B746"/>
      <c r="C746"/>
    </row>
    <row r="747" spans="1:3">
      <c r="A747"/>
      <c r="B747"/>
      <c r="C747"/>
    </row>
    <row r="748" spans="1:3">
      <c r="A748"/>
      <c r="B748"/>
      <c r="C748"/>
    </row>
    <row r="749" spans="1:3">
      <c r="A749"/>
      <c r="B749"/>
      <c r="C749"/>
    </row>
    <row r="750" spans="1:3">
      <c r="A750"/>
      <c r="B750"/>
      <c r="C750"/>
    </row>
    <row r="751" spans="1:3">
      <c r="A751"/>
      <c r="B751"/>
      <c r="C751"/>
    </row>
    <row r="752" spans="1:3">
      <c r="A752"/>
      <c r="B752"/>
      <c r="C752"/>
    </row>
    <row r="753" spans="1:3">
      <c r="A753"/>
      <c r="B753"/>
      <c r="C753"/>
    </row>
    <row r="754" spans="1:3">
      <c r="A754"/>
      <c r="B754"/>
      <c r="C754"/>
    </row>
    <row r="755" spans="1:3">
      <c r="A755"/>
      <c r="B755"/>
      <c r="C755"/>
    </row>
    <row r="756" spans="1:3">
      <c r="A756"/>
      <c r="B756"/>
      <c r="C756"/>
    </row>
    <row r="757" spans="1:3">
      <c r="A757"/>
      <c r="B757"/>
      <c r="C757"/>
    </row>
    <row r="758" spans="1:3">
      <c r="A758"/>
      <c r="B758"/>
      <c r="C758"/>
    </row>
    <row r="759" spans="1:3">
      <c r="A759"/>
      <c r="B759"/>
      <c r="C759"/>
    </row>
    <row r="760" spans="1:3">
      <c r="A760"/>
      <c r="B760"/>
      <c r="C760"/>
    </row>
    <row r="761" spans="1:3">
      <c r="A761"/>
      <c r="B761"/>
      <c r="C761"/>
    </row>
    <row r="762" spans="1:3">
      <c r="A762"/>
      <c r="B762"/>
      <c r="C762"/>
    </row>
    <row r="763" spans="1:3">
      <c r="A763"/>
      <c r="B763"/>
      <c r="C763"/>
    </row>
    <row r="764" spans="1:3">
      <c r="A764"/>
      <c r="B764"/>
      <c r="C764"/>
    </row>
    <row r="765" spans="1:3">
      <c r="A765"/>
      <c r="B765"/>
      <c r="C765"/>
    </row>
    <row r="766" spans="1:3">
      <c r="A766"/>
      <c r="B766"/>
      <c r="C766"/>
    </row>
    <row r="767" spans="1:3">
      <c r="A767"/>
      <c r="B767"/>
      <c r="C767"/>
    </row>
    <row r="768" spans="1:3">
      <c r="A768"/>
      <c r="B768"/>
      <c r="C768"/>
    </row>
    <row r="769" spans="1:3">
      <c r="A769"/>
      <c r="B769"/>
      <c r="C769"/>
    </row>
    <row r="770" spans="1:3">
      <c r="A770"/>
      <c r="B770"/>
      <c r="C770"/>
    </row>
    <row r="771" spans="1:3">
      <c r="A771"/>
      <c r="B771"/>
      <c r="C771"/>
    </row>
    <row r="772" spans="1:3">
      <c r="A772"/>
      <c r="B772"/>
      <c r="C772"/>
    </row>
    <row r="773" spans="1:3">
      <c r="A773"/>
      <c r="B773"/>
      <c r="C773"/>
    </row>
    <row r="774" spans="1:3">
      <c r="A774"/>
      <c r="B774"/>
      <c r="C774"/>
    </row>
    <row r="775" spans="1:3">
      <c r="A775"/>
      <c r="B775"/>
      <c r="C775"/>
    </row>
    <row r="776" spans="1:3">
      <c r="A776"/>
      <c r="B776"/>
      <c r="C776"/>
    </row>
    <row r="777" spans="1:3">
      <c r="A777"/>
      <c r="B777"/>
      <c r="C777"/>
    </row>
    <row r="778" spans="1:3">
      <c r="A778"/>
      <c r="B778"/>
      <c r="C778"/>
    </row>
    <row r="779" spans="1:3">
      <c r="A779"/>
      <c r="B779"/>
      <c r="C779"/>
    </row>
    <row r="780" spans="1:3">
      <c r="A780"/>
      <c r="B780"/>
      <c r="C780"/>
    </row>
    <row r="781" spans="1:3">
      <c r="A781"/>
      <c r="B781"/>
      <c r="C781"/>
    </row>
    <row r="782" spans="1:3">
      <c r="A782"/>
      <c r="B782"/>
      <c r="C782"/>
    </row>
    <row r="783" spans="1:3">
      <c r="A783"/>
      <c r="B783"/>
      <c r="C783"/>
    </row>
    <row r="784" spans="1:3">
      <c r="A784"/>
      <c r="B784"/>
      <c r="C784"/>
    </row>
    <row r="785" spans="1:3">
      <c r="A785"/>
      <c r="B785"/>
      <c r="C785"/>
    </row>
    <row r="786" spans="1:3">
      <c r="A786"/>
      <c r="B786"/>
      <c r="C786"/>
    </row>
    <row r="787" spans="1:3">
      <c r="A787"/>
      <c r="B787"/>
      <c r="C787"/>
    </row>
    <row r="788" spans="1:3">
      <c r="A788"/>
      <c r="B788"/>
      <c r="C788"/>
    </row>
    <row r="789" spans="1:3">
      <c r="A789"/>
      <c r="B789"/>
      <c r="C789"/>
    </row>
    <row r="790" spans="1:3">
      <c r="A790"/>
      <c r="B790"/>
      <c r="C790"/>
    </row>
    <row r="791" spans="1:3">
      <c r="A791"/>
      <c r="B791"/>
      <c r="C791"/>
    </row>
    <row r="792" spans="1:3">
      <c r="A792"/>
      <c r="B792"/>
      <c r="C792"/>
    </row>
    <row r="793" spans="1:3">
      <c r="A793"/>
      <c r="B793"/>
      <c r="C793"/>
    </row>
    <row r="794" spans="1:3">
      <c r="A794"/>
      <c r="B794"/>
      <c r="C794"/>
    </row>
    <row r="795" spans="1:3">
      <c r="A795"/>
      <c r="B795"/>
      <c r="C795"/>
    </row>
    <row r="796" spans="1:3">
      <c r="A796"/>
      <c r="B796"/>
      <c r="C796"/>
    </row>
    <row r="797" spans="1:3">
      <c r="A797"/>
      <c r="B797"/>
      <c r="C797"/>
    </row>
    <row r="798" spans="1:3">
      <c r="A798"/>
      <c r="B798"/>
      <c r="C798"/>
    </row>
    <row r="799" spans="1:3">
      <c r="A799"/>
      <c r="B799"/>
      <c r="C799"/>
    </row>
    <row r="800" spans="1:3">
      <c r="A800"/>
      <c r="B800"/>
      <c r="C800"/>
    </row>
    <row r="801" spans="1:3">
      <c r="A801"/>
      <c r="B801"/>
      <c r="C801"/>
    </row>
    <row r="802" spans="1:3">
      <c r="A802"/>
      <c r="B802"/>
      <c r="C802"/>
    </row>
    <row r="803" spans="1:3">
      <c r="A803"/>
      <c r="B803"/>
      <c r="C803"/>
    </row>
    <row r="804" spans="1:3">
      <c r="A804"/>
      <c r="B804"/>
      <c r="C804"/>
    </row>
    <row r="805" spans="1:3">
      <c r="A805"/>
      <c r="B805"/>
      <c r="C805"/>
    </row>
    <row r="806" spans="1:3">
      <c r="A806"/>
      <c r="B806"/>
      <c r="C806"/>
    </row>
    <row r="807" spans="1:3">
      <c r="A807"/>
      <c r="B807"/>
      <c r="C807"/>
    </row>
    <row r="808" spans="1:3">
      <c r="A808"/>
      <c r="B808"/>
      <c r="C808"/>
    </row>
    <row r="809" spans="1:3">
      <c r="A809"/>
      <c r="B809"/>
      <c r="C809"/>
    </row>
    <row r="810" spans="1:3">
      <c r="A810"/>
      <c r="B810"/>
      <c r="C810"/>
    </row>
    <row r="811" spans="1:3">
      <c r="A811"/>
      <c r="B811"/>
      <c r="C811"/>
    </row>
    <row r="812" spans="1:3">
      <c r="A812"/>
      <c r="B812"/>
      <c r="C812"/>
    </row>
    <row r="813" spans="1:3">
      <c r="A813"/>
      <c r="B813"/>
      <c r="C813"/>
    </row>
    <row r="814" spans="1:3">
      <c r="A814"/>
      <c r="B814"/>
      <c r="C814"/>
    </row>
    <row r="815" spans="1:3">
      <c r="A815"/>
      <c r="B815"/>
      <c r="C815"/>
    </row>
    <row r="816" spans="1:3">
      <c r="A816"/>
      <c r="B816"/>
      <c r="C816"/>
    </row>
    <row r="817" spans="1:3">
      <c r="A817"/>
      <c r="B817"/>
      <c r="C817"/>
    </row>
    <row r="818" spans="1:3">
      <c r="A818"/>
      <c r="B818"/>
      <c r="C818"/>
    </row>
    <row r="819" spans="1:3">
      <c r="A819"/>
      <c r="B819"/>
      <c r="C819"/>
    </row>
    <row r="820" spans="1:3">
      <c r="A820"/>
      <c r="B820"/>
      <c r="C820"/>
    </row>
    <row r="821" spans="1:3">
      <c r="A821"/>
      <c r="B821"/>
      <c r="C821"/>
    </row>
    <row r="822" spans="1:3">
      <c r="A822"/>
      <c r="B822"/>
      <c r="C822"/>
    </row>
    <row r="823" spans="1:3">
      <c r="A823"/>
      <c r="B823"/>
      <c r="C823"/>
    </row>
    <row r="824" spans="1:3">
      <c r="A824"/>
      <c r="B824"/>
      <c r="C824"/>
    </row>
    <row r="825" spans="1:3">
      <c r="A825"/>
      <c r="B825"/>
      <c r="C825"/>
    </row>
    <row r="826" spans="1:3">
      <c r="A826"/>
      <c r="B826"/>
      <c r="C826"/>
    </row>
    <row r="827" spans="1:3">
      <c r="A827"/>
      <c r="B827"/>
      <c r="C827"/>
    </row>
    <row r="828" spans="1:3">
      <c r="A828"/>
      <c r="B828"/>
      <c r="C828"/>
    </row>
    <row r="829" spans="1:3">
      <c r="A829"/>
      <c r="B829"/>
      <c r="C829"/>
    </row>
    <row r="830" spans="1:3">
      <c r="A830"/>
      <c r="B830"/>
      <c r="C830"/>
    </row>
    <row r="831" spans="1:3">
      <c r="A831"/>
      <c r="B831"/>
      <c r="C831"/>
    </row>
    <row r="832" spans="1:3">
      <c r="A832"/>
      <c r="B832"/>
      <c r="C832"/>
    </row>
    <row r="833" spans="1:3">
      <c r="A833"/>
      <c r="B833"/>
      <c r="C833"/>
    </row>
    <row r="834" spans="1:3">
      <c r="A834"/>
      <c r="B834"/>
      <c r="C834"/>
    </row>
    <row r="835" spans="1:3">
      <c r="A835"/>
      <c r="B835"/>
      <c r="C835"/>
    </row>
    <row r="836" spans="1:3">
      <c r="A836"/>
      <c r="B836"/>
      <c r="C836"/>
    </row>
    <row r="837" spans="1:3">
      <c r="A837"/>
      <c r="B837"/>
      <c r="C837"/>
    </row>
    <row r="838" spans="1:3">
      <c r="A838"/>
      <c r="B838"/>
      <c r="C838"/>
    </row>
    <row r="839" spans="1:3">
      <c r="A839"/>
      <c r="B839"/>
      <c r="C839"/>
    </row>
    <row r="840" spans="1:3">
      <c r="A840"/>
      <c r="B840"/>
      <c r="C840"/>
    </row>
    <row r="841" spans="1:3">
      <c r="A841"/>
      <c r="B841"/>
      <c r="C841"/>
    </row>
    <row r="842" spans="1:3">
      <c r="A842"/>
      <c r="B842"/>
      <c r="C842"/>
    </row>
    <row r="843" spans="1:3">
      <c r="A843"/>
      <c r="B843"/>
      <c r="C843"/>
    </row>
    <row r="844" spans="1:3">
      <c r="A844"/>
      <c r="B844"/>
      <c r="C844"/>
    </row>
    <row r="845" spans="1:3">
      <c r="A845"/>
      <c r="B845"/>
      <c r="C845"/>
    </row>
    <row r="846" spans="1:3">
      <c r="A846"/>
      <c r="B846"/>
      <c r="C846"/>
    </row>
    <row r="847" spans="1:3">
      <c r="A847"/>
      <c r="B847"/>
      <c r="C847"/>
    </row>
    <row r="848" spans="1:3">
      <c r="A848"/>
      <c r="B848"/>
      <c r="C848"/>
    </row>
    <row r="849" spans="1:3">
      <c r="A849"/>
      <c r="B849"/>
      <c r="C849"/>
    </row>
    <row r="850" spans="1:3">
      <c r="A850"/>
      <c r="B850"/>
      <c r="C850"/>
    </row>
    <row r="851" spans="1:3">
      <c r="A851"/>
      <c r="B851"/>
      <c r="C851"/>
    </row>
    <row r="852" spans="1:3">
      <c r="A852"/>
      <c r="B852"/>
      <c r="C852"/>
    </row>
    <row r="853" spans="1:3">
      <c r="A853"/>
      <c r="B853"/>
      <c r="C853"/>
    </row>
    <row r="854" spans="1:3">
      <c r="A854"/>
      <c r="B854"/>
      <c r="C854"/>
    </row>
    <row r="855" spans="1:3">
      <c r="A855"/>
      <c r="B855"/>
      <c r="C855"/>
    </row>
    <row r="856" spans="1:3">
      <c r="A856"/>
      <c r="B856"/>
      <c r="C856"/>
    </row>
    <row r="857" spans="1:3">
      <c r="A857"/>
      <c r="B857"/>
      <c r="C857"/>
    </row>
    <row r="858" spans="1:3">
      <c r="A858"/>
      <c r="B858"/>
      <c r="C858"/>
    </row>
    <row r="859" spans="1:3">
      <c r="A859"/>
      <c r="B859"/>
      <c r="C859"/>
    </row>
    <row r="860" spans="1:3">
      <c r="A860"/>
      <c r="B860"/>
      <c r="C860"/>
    </row>
    <row r="861" spans="1:3">
      <c r="A861"/>
      <c r="B861"/>
      <c r="C861"/>
    </row>
    <row r="862" spans="1:3">
      <c r="A862"/>
      <c r="B862"/>
      <c r="C862"/>
    </row>
    <row r="863" spans="1:3">
      <c r="A863"/>
      <c r="B863"/>
      <c r="C863"/>
    </row>
    <row r="864" spans="1:3">
      <c r="A864"/>
      <c r="B864"/>
      <c r="C864"/>
    </row>
    <row r="865" spans="1:3">
      <c r="A865"/>
      <c r="B865"/>
      <c r="C865"/>
    </row>
    <row r="866" spans="1:3">
      <c r="A866"/>
      <c r="B866"/>
      <c r="C866"/>
    </row>
    <row r="867" spans="1:3">
      <c r="A867"/>
      <c r="B867"/>
      <c r="C867"/>
    </row>
    <row r="868" spans="1:3">
      <c r="A868"/>
      <c r="B868"/>
      <c r="C868"/>
    </row>
    <row r="869" spans="1:3">
      <c r="A869"/>
      <c r="B869"/>
      <c r="C869"/>
    </row>
    <row r="870" spans="1:3">
      <c r="A870"/>
      <c r="B870"/>
      <c r="C870"/>
    </row>
    <row r="871" spans="1:3">
      <c r="A871"/>
      <c r="B871"/>
      <c r="C871"/>
    </row>
    <row r="872" spans="1:3">
      <c r="A872"/>
      <c r="B872"/>
      <c r="C872"/>
    </row>
    <row r="873" spans="1:3">
      <c r="A873"/>
      <c r="B873"/>
      <c r="C873"/>
    </row>
    <row r="874" spans="1:3">
      <c r="A874"/>
      <c r="B874"/>
      <c r="C874"/>
    </row>
    <row r="875" spans="1:3">
      <c r="A875"/>
      <c r="B875"/>
      <c r="C875"/>
    </row>
    <row r="876" spans="1:3">
      <c r="A876"/>
      <c r="B876"/>
      <c r="C876"/>
    </row>
    <row r="877" spans="1:3">
      <c r="A877"/>
      <c r="B877"/>
      <c r="C877"/>
    </row>
    <row r="878" spans="1:3">
      <c r="A878"/>
      <c r="B878"/>
      <c r="C878"/>
    </row>
    <row r="879" spans="1:3">
      <c r="A879"/>
      <c r="B879"/>
      <c r="C879"/>
    </row>
    <row r="880" spans="1:3">
      <c r="A880"/>
      <c r="B880"/>
      <c r="C880"/>
    </row>
    <row r="881" spans="1:3">
      <c r="A881"/>
      <c r="B881"/>
      <c r="C881"/>
    </row>
    <row r="882" spans="1:3">
      <c r="A882"/>
      <c r="B882"/>
      <c r="C882"/>
    </row>
    <row r="883" spans="1:3">
      <c r="A883"/>
      <c r="B883"/>
      <c r="C883"/>
    </row>
    <row r="884" spans="1:3">
      <c r="A884"/>
      <c r="B884"/>
      <c r="C884"/>
    </row>
    <row r="885" spans="1:3">
      <c r="A885"/>
      <c r="B885"/>
      <c r="C885"/>
    </row>
    <row r="886" spans="1:3">
      <c r="A886"/>
      <c r="B886"/>
      <c r="C886"/>
    </row>
    <row r="887" spans="1:3">
      <c r="A887"/>
      <c r="B887"/>
      <c r="C887"/>
    </row>
    <row r="888" spans="1:3">
      <c r="A888"/>
      <c r="B888"/>
      <c r="C888"/>
    </row>
    <row r="889" spans="1:3">
      <c r="A889"/>
      <c r="B889"/>
      <c r="C889"/>
    </row>
    <row r="890" spans="1:3">
      <c r="A890"/>
      <c r="B890"/>
      <c r="C890"/>
    </row>
    <row r="891" spans="1:3">
      <c r="A891"/>
      <c r="B891"/>
      <c r="C891"/>
    </row>
    <row r="892" spans="1:3">
      <c r="A892"/>
      <c r="B892"/>
      <c r="C892"/>
    </row>
    <row r="893" spans="1:3">
      <c r="A893"/>
      <c r="B893"/>
      <c r="C893"/>
    </row>
    <row r="894" spans="1:3">
      <c r="A894"/>
      <c r="B894"/>
      <c r="C894"/>
    </row>
    <row r="895" spans="1:3">
      <c r="A895"/>
      <c r="B895"/>
      <c r="C895"/>
    </row>
    <row r="896" spans="1:3">
      <c r="A896"/>
      <c r="B896"/>
      <c r="C896"/>
    </row>
    <row r="897" spans="1:3">
      <c r="A897"/>
      <c r="B897"/>
      <c r="C897"/>
    </row>
    <row r="898" spans="1:3">
      <c r="A898"/>
      <c r="B898"/>
      <c r="C898"/>
    </row>
    <row r="899" spans="1:3">
      <c r="A899"/>
      <c r="B899"/>
      <c r="C899"/>
    </row>
    <row r="900" spans="1:3">
      <c r="A900"/>
      <c r="B900"/>
      <c r="C900"/>
    </row>
    <row r="901" spans="1:3">
      <c r="A901"/>
      <c r="B901"/>
      <c r="C901"/>
    </row>
    <row r="902" spans="1:3">
      <c r="A902"/>
      <c r="B902"/>
      <c r="C902"/>
    </row>
    <row r="903" spans="1:3">
      <c r="A903"/>
      <c r="B903"/>
      <c r="C903"/>
    </row>
    <row r="904" spans="1:3">
      <c r="A904"/>
      <c r="B904"/>
      <c r="C904"/>
    </row>
    <row r="905" spans="1:3">
      <c r="A905"/>
      <c r="B905"/>
      <c r="C905"/>
    </row>
    <row r="906" spans="1:3">
      <c r="A906"/>
      <c r="B906"/>
      <c r="C906"/>
    </row>
    <row r="907" spans="1:3">
      <c r="A907"/>
      <c r="B907"/>
      <c r="C907"/>
    </row>
    <row r="908" spans="1:3">
      <c r="A908"/>
      <c r="B908"/>
      <c r="C908"/>
    </row>
    <row r="909" spans="1:3">
      <c r="A909"/>
      <c r="B909"/>
      <c r="C909"/>
    </row>
    <row r="910" spans="1:3">
      <c r="A910"/>
      <c r="B910"/>
      <c r="C910"/>
    </row>
    <row r="911" spans="1:3">
      <c r="A911"/>
      <c r="B911"/>
      <c r="C911"/>
    </row>
    <row r="912" spans="1:3">
      <c r="A912"/>
      <c r="B912"/>
      <c r="C912"/>
    </row>
    <row r="913" spans="1:3">
      <c r="A913"/>
      <c r="B913"/>
      <c r="C913"/>
    </row>
    <row r="914" spans="1:3">
      <c r="A914"/>
      <c r="B914"/>
      <c r="C914"/>
    </row>
    <row r="915" spans="1:3">
      <c r="A915"/>
      <c r="B915"/>
      <c r="C915"/>
    </row>
    <row r="916" spans="1:3">
      <c r="A916"/>
      <c r="B916"/>
      <c r="C916"/>
    </row>
    <row r="917" spans="1:3">
      <c r="A917"/>
      <c r="B917"/>
      <c r="C917"/>
    </row>
    <row r="918" spans="1:3">
      <c r="A918"/>
      <c r="B918"/>
      <c r="C918"/>
    </row>
    <row r="919" spans="1:3">
      <c r="A919"/>
      <c r="B919"/>
      <c r="C919"/>
    </row>
    <row r="920" spans="1:3">
      <c r="A920"/>
      <c r="B920"/>
      <c r="C920"/>
    </row>
    <row r="921" spans="1:3">
      <c r="A921"/>
      <c r="B921"/>
      <c r="C921"/>
    </row>
    <row r="922" spans="1:3">
      <c r="A922"/>
      <c r="B922"/>
      <c r="C922"/>
    </row>
    <row r="923" spans="1:3">
      <c r="A923"/>
      <c r="B923"/>
      <c r="C923"/>
    </row>
    <row r="924" spans="1:3">
      <c r="A924"/>
      <c r="B924"/>
      <c r="C924"/>
    </row>
    <row r="925" spans="1:3">
      <c r="A925"/>
      <c r="B925"/>
      <c r="C925"/>
    </row>
    <row r="926" spans="1:3">
      <c r="A926"/>
      <c r="B926"/>
      <c r="C926"/>
    </row>
    <row r="927" spans="1:3">
      <c r="A927"/>
      <c r="B927"/>
      <c r="C927"/>
    </row>
    <row r="928" spans="1:3">
      <c r="A928"/>
      <c r="B928"/>
      <c r="C928"/>
    </row>
    <row r="929" spans="1:3">
      <c r="A929"/>
      <c r="B929"/>
      <c r="C929"/>
    </row>
    <row r="930" spans="1:3">
      <c r="A930"/>
      <c r="B930"/>
      <c r="C930"/>
    </row>
    <row r="931" spans="1:3">
      <c r="A931"/>
      <c r="B931"/>
      <c r="C931"/>
    </row>
    <row r="932" spans="1:3">
      <c r="A932"/>
      <c r="B932"/>
      <c r="C932"/>
    </row>
    <row r="933" spans="1:3">
      <c r="A933"/>
      <c r="B933"/>
      <c r="C933"/>
    </row>
    <row r="934" spans="1:3">
      <c r="A934"/>
      <c r="B934"/>
      <c r="C934"/>
    </row>
    <row r="935" spans="1:3">
      <c r="A935"/>
      <c r="B935"/>
      <c r="C935"/>
    </row>
  </sheetData>
  <sortState xmlns:xlrd2="http://schemas.microsoft.com/office/spreadsheetml/2017/richdata2" ref="N2:N30">
    <sortCondition ref="N2:N30"/>
  </sortState>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99159-69E4-40F8-BFF2-C81D6030923F}">
  <dimension ref="A1:S1802"/>
  <sheetViews>
    <sheetView workbookViewId="0">
      <pane ySplit="1" topLeftCell="A153" activePane="bottomLeft" state="frozen"/>
      <selection pane="bottomLeft" activeCell="B962" sqref="B962:E962"/>
    </sheetView>
  </sheetViews>
  <sheetFormatPr defaultRowHeight="12"/>
  <cols>
    <col min="1" max="1" width="39.5703125" style="1257" customWidth="1"/>
    <col min="2" max="2" width="49.140625" style="1257" customWidth="1"/>
    <col min="3" max="3" width="11.140625" style="1257" customWidth="1"/>
    <col min="4" max="4" width="19.28515625" style="2336" customWidth="1"/>
    <col min="5" max="5" width="16.85546875" style="1257" customWidth="1"/>
    <col min="6" max="6" width="21.85546875" style="1257" bestFit="1" customWidth="1"/>
    <col min="7" max="7" width="9.140625" style="1257"/>
    <col min="8" max="19" width="7" style="1257" customWidth="1"/>
    <col min="20" max="16384" width="9.140625" style="1257"/>
  </cols>
  <sheetData>
    <row r="1" spans="1:19" s="2320" customFormat="1" ht="15">
      <c r="A1" s="2337" t="s">
        <v>4346</v>
      </c>
      <c r="B1" s="2337" t="s">
        <v>4344</v>
      </c>
      <c r="C1" s="2337" t="s">
        <v>6057</v>
      </c>
      <c r="D1" s="2337" t="s">
        <v>501</v>
      </c>
      <c r="E1" s="2338" t="s">
        <v>4343</v>
      </c>
      <c r="F1" s="2339" t="s">
        <v>1665</v>
      </c>
      <c r="G1" s="2339" t="s">
        <v>1666</v>
      </c>
      <c r="H1" s="2339" t="s">
        <v>6058</v>
      </c>
      <c r="I1" s="2339" t="s">
        <v>6059</v>
      </c>
      <c r="J1" s="2339" t="s">
        <v>6060</v>
      </c>
      <c r="K1" s="2339" t="s">
        <v>6061</v>
      </c>
      <c r="L1" s="2339" t="s">
        <v>6062</v>
      </c>
      <c r="M1" s="2339" t="s">
        <v>6063</v>
      </c>
      <c r="N1" s="2339" t="s">
        <v>6064</v>
      </c>
      <c r="O1" s="2339" t="s">
        <v>6065</v>
      </c>
      <c r="P1" s="2339" t="s">
        <v>6066</v>
      </c>
      <c r="Q1" s="2339" t="s">
        <v>6067</v>
      </c>
      <c r="R1" s="2339" t="s">
        <v>6068</v>
      </c>
      <c r="S1" s="2339" t="s">
        <v>6069</v>
      </c>
    </row>
    <row r="2" spans="1:19" customFormat="1" ht="15" hidden="1">
      <c r="A2" s="2340" t="s">
        <v>675</v>
      </c>
      <c r="B2" s="2340" t="s">
        <v>5163</v>
      </c>
      <c r="C2" s="2340"/>
      <c r="D2" s="2341" t="s">
        <v>501</v>
      </c>
      <c r="E2" s="2342">
        <v>5250000</v>
      </c>
      <c r="F2" s="2343">
        <f t="shared" ref="F2:F65" si="0">$C2*$E2</f>
        <v>0</v>
      </c>
      <c r="G2" s="2344" t="s">
        <v>2134</v>
      </c>
      <c r="H2" s="2340"/>
      <c r="I2" s="2340"/>
      <c r="J2" s="2340"/>
      <c r="K2" s="2340"/>
      <c r="L2" s="2340"/>
      <c r="M2" s="2340"/>
      <c r="N2" s="2340"/>
      <c r="O2" s="2340"/>
      <c r="P2" s="2340"/>
      <c r="Q2" s="2340"/>
      <c r="R2" s="2340"/>
      <c r="S2" s="2340"/>
    </row>
    <row r="3" spans="1:19" customFormat="1" ht="15" hidden="1">
      <c r="A3" s="2340" t="s">
        <v>3811</v>
      </c>
      <c r="B3" s="2340" t="s">
        <v>4876</v>
      </c>
      <c r="C3" s="2340"/>
      <c r="D3" s="2341" t="s">
        <v>627</v>
      </c>
      <c r="E3" s="2342">
        <v>3450</v>
      </c>
      <c r="F3" s="2343">
        <f t="shared" si="0"/>
        <v>0</v>
      </c>
      <c r="G3" s="2344" t="s">
        <v>2134</v>
      </c>
      <c r="H3" s="2340"/>
      <c r="I3" s="2340"/>
      <c r="J3" s="2340"/>
      <c r="K3" s="2340"/>
      <c r="L3" s="2340"/>
      <c r="M3" s="2340"/>
      <c r="N3" s="2340"/>
      <c r="O3" s="2340"/>
      <c r="P3" s="2340"/>
      <c r="Q3" s="2340"/>
      <c r="R3" s="2340"/>
      <c r="S3" s="2340"/>
    </row>
    <row r="4" spans="1:19" customFormat="1" ht="15" hidden="1">
      <c r="A4" s="2344" t="s">
        <v>5165</v>
      </c>
      <c r="B4" s="2340" t="s">
        <v>5732</v>
      </c>
      <c r="C4" s="2340"/>
      <c r="D4" s="2341" t="s">
        <v>501</v>
      </c>
      <c r="E4" s="2347">
        <v>50000</v>
      </c>
      <c r="F4" s="2343">
        <f t="shared" si="0"/>
        <v>0</v>
      </c>
      <c r="G4" s="2344" t="s">
        <v>2134</v>
      </c>
      <c r="H4" s="2340"/>
      <c r="I4" s="2340"/>
      <c r="J4" s="2340"/>
      <c r="K4" s="2340"/>
      <c r="L4" s="2340"/>
      <c r="M4" s="2340"/>
      <c r="N4" s="2340"/>
      <c r="O4" s="2340"/>
      <c r="P4" s="2340"/>
      <c r="Q4" s="2340"/>
      <c r="R4" s="2340"/>
      <c r="S4" s="2340"/>
    </row>
    <row r="5" spans="1:19" customFormat="1" ht="15" hidden="1">
      <c r="A5" s="2344" t="s">
        <v>5403</v>
      </c>
      <c r="B5" s="2321" t="s">
        <v>5287</v>
      </c>
      <c r="C5" s="2321"/>
      <c r="D5" s="2322" t="s">
        <v>91</v>
      </c>
      <c r="E5" s="2323">
        <v>2800</v>
      </c>
      <c r="F5" s="2343">
        <f t="shared" si="0"/>
        <v>0</v>
      </c>
      <c r="G5" s="2344" t="s">
        <v>2134</v>
      </c>
      <c r="H5" s="2340"/>
      <c r="I5" s="2340"/>
      <c r="J5" s="2340"/>
      <c r="K5" s="2340"/>
      <c r="L5" s="2340"/>
      <c r="M5" s="2340"/>
      <c r="N5" s="2340"/>
      <c r="O5" s="2340"/>
      <c r="P5" s="2340"/>
      <c r="Q5" s="2340"/>
      <c r="R5" s="2340"/>
      <c r="S5" s="2340"/>
    </row>
    <row r="6" spans="1:19" customFormat="1" ht="15" hidden="1">
      <c r="A6" s="2340" t="s">
        <v>631</v>
      </c>
      <c r="B6" s="2340" t="s">
        <v>4275</v>
      </c>
      <c r="C6" s="2340"/>
      <c r="D6" s="2341" t="s">
        <v>1470</v>
      </c>
      <c r="E6" s="2342">
        <v>110</v>
      </c>
      <c r="F6" s="2343">
        <f t="shared" si="0"/>
        <v>0</v>
      </c>
      <c r="G6" s="2344" t="s">
        <v>2134</v>
      </c>
      <c r="H6" s="2340"/>
      <c r="I6" s="2340"/>
      <c r="J6" s="2340"/>
      <c r="K6" s="2340"/>
      <c r="L6" s="2340"/>
      <c r="M6" s="2340"/>
      <c r="N6" s="2340"/>
      <c r="O6" s="2340"/>
      <c r="P6" s="2340"/>
      <c r="Q6" s="2340"/>
      <c r="R6" s="2340"/>
      <c r="S6" s="2340"/>
    </row>
    <row r="7" spans="1:19" customFormat="1" ht="15" hidden="1">
      <c r="A7" s="1467" t="s">
        <v>5405</v>
      </c>
      <c r="B7" s="1467" t="s">
        <v>5406</v>
      </c>
      <c r="C7" s="1467"/>
      <c r="D7" s="767" t="s">
        <v>5728</v>
      </c>
      <c r="E7" s="2346">
        <v>14</v>
      </c>
      <c r="F7" s="2343">
        <f t="shared" si="0"/>
        <v>0</v>
      </c>
      <c r="G7" s="2344" t="s">
        <v>2134</v>
      </c>
      <c r="H7" s="1467"/>
      <c r="I7" s="1467"/>
      <c r="J7" s="1467"/>
      <c r="K7" s="1467"/>
      <c r="L7" s="1467"/>
      <c r="M7" s="1467"/>
      <c r="N7" s="1467"/>
      <c r="O7" s="1467"/>
      <c r="P7" s="1467"/>
      <c r="Q7" s="1467"/>
      <c r="R7" s="1467"/>
      <c r="S7" s="1467"/>
    </row>
    <row r="8" spans="1:19" customFormat="1" ht="15" hidden="1">
      <c r="A8" s="1467" t="s">
        <v>5405</v>
      </c>
      <c r="B8" s="1467" t="s">
        <v>5407</v>
      </c>
      <c r="C8" s="1467"/>
      <c r="D8" s="767" t="s">
        <v>5728</v>
      </c>
      <c r="E8" s="2346">
        <v>30</v>
      </c>
      <c r="F8" s="2343">
        <f t="shared" si="0"/>
        <v>0</v>
      </c>
      <c r="G8" s="2344" t="s">
        <v>2134</v>
      </c>
      <c r="H8" s="1467"/>
      <c r="I8" s="1467"/>
      <c r="J8" s="1467"/>
      <c r="K8" s="1467"/>
      <c r="L8" s="1467"/>
      <c r="M8" s="1467"/>
      <c r="N8" s="1467"/>
      <c r="O8" s="1467"/>
      <c r="P8" s="1467"/>
      <c r="Q8" s="1467"/>
      <c r="R8" s="1467"/>
      <c r="S8" s="1467"/>
    </row>
    <row r="9" spans="1:19" customFormat="1" ht="15" hidden="1">
      <c r="A9" s="2344" t="s">
        <v>5403</v>
      </c>
      <c r="B9" s="2324" t="s">
        <v>815</v>
      </c>
      <c r="C9" s="2324"/>
      <c r="D9" s="2322" t="s">
        <v>91</v>
      </c>
      <c r="E9" s="2323">
        <v>3500</v>
      </c>
      <c r="F9" s="2343">
        <f t="shared" si="0"/>
        <v>0</v>
      </c>
      <c r="G9" s="2344" t="s">
        <v>2134</v>
      </c>
      <c r="H9" s="2340"/>
      <c r="I9" s="2340"/>
      <c r="J9" s="2340"/>
      <c r="K9" s="2340"/>
      <c r="L9" s="2340"/>
      <c r="M9" s="2340"/>
      <c r="N9" s="2340"/>
      <c r="O9" s="2340"/>
      <c r="P9" s="2340"/>
      <c r="Q9" s="2340"/>
      <c r="R9" s="2340"/>
      <c r="S9" s="2340"/>
    </row>
    <row r="10" spans="1:19" customFormat="1" ht="15" hidden="1">
      <c r="A10" s="2344" t="s">
        <v>5403</v>
      </c>
      <c r="B10" s="2286" t="s">
        <v>5288</v>
      </c>
      <c r="C10" s="2286"/>
      <c r="D10" s="2322" t="s">
        <v>627</v>
      </c>
      <c r="E10" s="2300">
        <v>8400</v>
      </c>
      <c r="F10" s="2343">
        <f t="shared" si="0"/>
        <v>0</v>
      </c>
      <c r="G10" s="2344" t="s">
        <v>2134</v>
      </c>
      <c r="H10" s="2340"/>
      <c r="I10" s="2340"/>
      <c r="J10" s="2340"/>
      <c r="K10" s="2340"/>
      <c r="L10" s="2340"/>
      <c r="M10" s="2340"/>
      <c r="N10" s="2340"/>
      <c r="O10" s="2340"/>
      <c r="P10" s="2340"/>
      <c r="Q10" s="2340"/>
      <c r="R10" s="2340"/>
      <c r="S10" s="2340"/>
    </row>
    <row r="11" spans="1:19" customFormat="1" ht="15" hidden="1">
      <c r="A11" s="1467" t="s">
        <v>5405</v>
      </c>
      <c r="B11" s="1467" t="s">
        <v>5408</v>
      </c>
      <c r="C11" s="1467"/>
      <c r="D11" s="767" t="s">
        <v>79</v>
      </c>
      <c r="E11" s="2346">
        <v>1900</v>
      </c>
      <c r="F11" s="2343">
        <f t="shared" si="0"/>
        <v>0</v>
      </c>
      <c r="G11" s="2344" t="s">
        <v>2134</v>
      </c>
      <c r="H11" s="1467"/>
      <c r="I11" s="1467"/>
      <c r="J11" s="1467"/>
      <c r="K11" s="1467"/>
      <c r="L11" s="1467"/>
      <c r="M11" s="1467"/>
      <c r="N11" s="1467"/>
      <c r="O11" s="1467"/>
      <c r="P11" s="1467"/>
      <c r="Q11" s="1467"/>
      <c r="R11" s="1467"/>
      <c r="S11" s="1467"/>
    </row>
    <row r="12" spans="1:19" customFormat="1" ht="15" hidden="1">
      <c r="A12" s="2344" t="s">
        <v>5165</v>
      </c>
      <c r="B12" s="2340" t="s">
        <v>3066</v>
      </c>
      <c r="C12" s="2340"/>
      <c r="D12" s="2341" t="s">
        <v>44</v>
      </c>
      <c r="E12" s="2347">
        <v>1350</v>
      </c>
      <c r="F12" s="2343">
        <f t="shared" si="0"/>
        <v>0</v>
      </c>
      <c r="G12" s="2344" t="s">
        <v>2134</v>
      </c>
      <c r="H12" s="2340"/>
      <c r="I12" s="2340"/>
      <c r="J12" s="2340"/>
      <c r="K12" s="2340"/>
      <c r="L12" s="2340"/>
      <c r="M12" s="2340"/>
      <c r="N12" s="2340"/>
      <c r="O12" s="2340"/>
      <c r="P12" s="2340"/>
      <c r="Q12" s="2340"/>
      <c r="R12" s="2340"/>
      <c r="S12" s="2340"/>
    </row>
    <row r="13" spans="1:19" customFormat="1" ht="15" hidden="1">
      <c r="A13" s="2344" t="s">
        <v>5165</v>
      </c>
      <c r="B13" s="2340" t="s">
        <v>3065</v>
      </c>
      <c r="C13" s="2340"/>
      <c r="D13" s="2341" t="s">
        <v>44</v>
      </c>
      <c r="E13" s="2347">
        <v>1350</v>
      </c>
      <c r="F13" s="2343">
        <f t="shared" si="0"/>
        <v>0</v>
      </c>
      <c r="G13" s="2344" t="s">
        <v>2134</v>
      </c>
      <c r="H13" s="2340"/>
      <c r="I13" s="2340"/>
      <c r="J13" s="2340"/>
      <c r="K13" s="2340"/>
      <c r="L13" s="2340"/>
      <c r="M13" s="2340"/>
      <c r="N13" s="2340"/>
      <c r="O13" s="2340"/>
      <c r="P13" s="2340"/>
      <c r="Q13" s="2340"/>
      <c r="R13" s="2340"/>
      <c r="S13" s="2340"/>
    </row>
    <row r="14" spans="1:19" customFormat="1" ht="15" hidden="1">
      <c r="A14" s="2340" t="s">
        <v>3811</v>
      </c>
      <c r="B14" s="2340" t="s">
        <v>4877</v>
      </c>
      <c r="C14" s="2340"/>
      <c r="D14" s="2341" t="s">
        <v>818</v>
      </c>
      <c r="E14" s="2342">
        <v>2200</v>
      </c>
      <c r="F14" s="2343">
        <f t="shared" si="0"/>
        <v>0</v>
      </c>
      <c r="G14" s="2344" t="s">
        <v>2134</v>
      </c>
      <c r="H14" s="2340"/>
      <c r="I14" s="2340"/>
      <c r="J14" s="2340"/>
      <c r="K14" s="2340"/>
      <c r="L14" s="2340"/>
      <c r="M14" s="2340"/>
      <c r="N14" s="2340"/>
      <c r="O14" s="2340"/>
      <c r="P14" s="2340"/>
      <c r="Q14" s="2340"/>
      <c r="R14" s="2340"/>
      <c r="S14" s="2340"/>
    </row>
    <row r="15" spans="1:19" customFormat="1" ht="15" hidden="1">
      <c r="A15" s="2340" t="s">
        <v>4077</v>
      </c>
      <c r="B15" s="2340" t="s">
        <v>4583</v>
      </c>
      <c r="C15" s="2340"/>
      <c r="D15" s="2341" t="s">
        <v>44</v>
      </c>
      <c r="E15" s="2342">
        <v>500</v>
      </c>
      <c r="F15" s="2343">
        <f t="shared" si="0"/>
        <v>0</v>
      </c>
      <c r="G15" s="2344" t="s">
        <v>2134</v>
      </c>
      <c r="H15" s="2340"/>
      <c r="I15" s="2340"/>
      <c r="J15" s="2340"/>
      <c r="K15" s="2340"/>
      <c r="L15" s="2340"/>
      <c r="M15" s="2340"/>
      <c r="N15" s="2340"/>
      <c r="O15" s="2340"/>
      <c r="P15" s="2340"/>
      <c r="Q15" s="2340"/>
      <c r="R15" s="2340"/>
      <c r="S15" s="2340"/>
    </row>
    <row r="16" spans="1:19" customFormat="1" ht="15" hidden="1">
      <c r="A16" s="2340" t="s">
        <v>1194</v>
      </c>
      <c r="B16" s="2344" t="s">
        <v>5236</v>
      </c>
      <c r="C16" s="2344"/>
      <c r="D16" s="2341" t="s">
        <v>501</v>
      </c>
      <c r="E16" s="2342">
        <v>53100</v>
      </c>
      <c r="F16" s="2343">
        <f t="shared" si="0"/>
        <v>0</v>
      </c>
      <c r="G16" s="2344" t="s">
        <v>2134</v>
      </c>
      <c r="H16" s="2340"/>
      <c r="I16" s="2340"/>
      <c r="J16" s="2340"/>
      <c r="K16" s="2340"/>
      <c r="L16" s="2340"/>
      <c r="M16" s="2340"/>
      <c r="N16" s="2340"/>
      <c r="O16" s="2340"/>
      <c r="P16" s="2340"/>
      <c r="Q16" s="2340"/>
      <c r="R16" s="2340"/>
      <c r="S16" s="2340"/>
    </row>
    <row r="17" spans="1:19" customFormat="1" ht="15" hidden="1">
      <c r="A17" s="2340" t="s">
        <v>4349</v>
      </c>
      <c r="B17" s="2344" t="s">
        <v>5238</v>
      </c>
      <c r="C17" s="2344"/>
      <c r="D17" s="2341" t="s">
        <v>501</v>
      </c>
      <c r="E17" s="2342">
        <v>45900</v>
      </c>
      <c r="F17" s="2343">
        <f t="shared" si="0"/>
        <v>0</v>
      </c>
      <c r="G17" s="2344" t="s">
        <v>2134</v>
      </c>
      <c r="H17" s="2340"/>
      <c r="I17" s="2340"/>
      <c r="J17" s="2340"/>
      <c r="K17" s="2340"/>
      <c r="L17" s="2340"/>
      <c r="M17" s="2340"/>
      <c r="N17" s="2340"/>
      <c r="O17" s="2340"/>
      <c r="P17" s="2340"/>
      <c r="Q17" s="2340"/>
      <c r="R17" s="2340"/>
      <c r="S17" s="2340"/>
    </row>
    <row r="18" spans="1:19" customFormat="1" ht="15" hidden="1">
      <c r="A18" s="2340" t="s">
        <v>1194</v>
      </c>
      <c r="B18" s="2344" t="s">
        <v>5237</v>
      </c>
      <c r="C18" s="2344"/>
      <c r="D18" s="2341" t="s">
        <v>501</v>
      </c>
      <c r="E18" s="2342">
        <v>62500</v>
      </c>
      <c r="F18" s="2343">
        <f t="shared" si="0"/>
        <v>0</v>
      </c>
      <c r="G18" s="2344" t="s">
        <v>2134</v>
      </c>
      <c r="H18" s="2340"/>
      <c r="I18" s="2340"/>
      <c r="J18" s="2340"/>
      <c r="K18" s="2340"/>
      <c r="L18" s="2340"/>
      <c r="M18" s="2340"/>
      <c r="N18" s="2340"/>
      <c r="O18" s="2340"/>
      <c r="P18" s="2340"/>
      <c r="Q18" s="2340"/>
      <c r="R18" s="2340"/>
      <c r="S18" s="2340"/>
    </row>
    <row r="19" spans="1:19" customFormat="1" ht="15" hidden="1">
      <c r="A19" s="2340" t="s">
        <v>4077</v>
      </c>
      <c r="B19" s="2340" t="s">
        <v>4600</v>
      </c>
      <c r="C19" s="2340"/>
      <c r="D19" s="2341" t="s">
        <v>44</v>
      </c>
      <c r="E19" s="2342">
        <v>85</v>
      </c>
      <c r="F19" s="2343">
        <f t="shared" si="0"/>
        <v>0</v>
      </c>
      <c r="G19" s="2344" t="s">
        <v>2134</v>
      </c>
      <c r="H19" s="2340"/>
      <c r="I19" s="2340"/>
      <c r="J19" s="2340"/>
      <c r="K19" s="2340"/>
      <c r="L19" s="2340"/>
      <c r="M19" s="2340"/>
      <c r="N19" s="2340"/>
      <c r="O19" s="2340"/>
      <c r="P19" s="2340"/>
      <c r="Q19" s="2340"/>
      <c r="R19" s="2340"/>
      <c r="S19" s="2340"/>
    </row>
    <row r="20" spans="1:19" customFormat="1" ht="15" hidden="1">
      <c r="A20" s="2340" t="s">
        <v>4077</v>
      </c>
      <c r="B20" s="2340" t="s">
        <v>4599</v>
      </c>
      <c r="C20" s="2340"/>
      <c r="D20" s="2341" t="s">
        <v>44</v>
      </c>
      <c r="E20" s="2342">
        <v>60</v>
      </c>
      <c r="F20" s="2343">
        <f t="shared" si="0"/>
        <v>0</v>
      </c>
      <c r="G20" s="2344" t="s">
        <v>2134</v>
      </c>
      <c r="H20" s="2340"/>
      <c r="I20" s="2340"/>
      <c r="J20" s="2340"/>
      <c r="K20" s="2340"/>
      <c r="L20" s="2340"/>
      <c r="M20" s="2340"/>
      <c r="N20" s="2340"/>
      <c r="O20" s="2340"/>
      <c r="P20" s="2340"/>
      <c r="Q20" s="2340"/>
      <c r="R20" s="2340"/>
      <c r="S20" s="2340"/>
    </row>
    <row r="21" spans="1:19" customFormat="1" ht="15" hidden="1">
      <c r="A21" s="2340" t="s">
        <v>4077</v>
      </c>
      <c r="B21" s="2340" t="s">
        <v>4601</v>
      </c>
      <c r="C21" s="2340"/>
      <c r="D21" s="2341" t="s">
        <v>44</v>
      </c>
      <c r="E21" s="2342">
        <v>80</v>
      </c>
      <c r="F21" s="2343">
        <f t="shared" si="0"/>
        <v>0</v>
      </c>
      <c r="G21" s="2344" t="s">
        <v>2134</v>
      </c>
      <c r="H21" s="2340"/>
      <c r="I21" s="2340"/>
      <c r="J21" s="2340"/>
      <c r="K21" s="2340"/>
      <c r="L21" s="2340"/>
      <c r="M21" s="2340"/>
      <c r="N21" s="2340"/>
      <c r="O21" s="2340"/>
      <c r="P21" s="2340"/>
      <c r="Q21" s="2340"/>
      <c r="R21" s="2340"/>
      <c r="S21" s="2340"/>
    </row>
    <row r="22" spans="1:19" customFormat="1" ht="15" hidden="1">
      <c r="A22" s="1467" t="s">
        <v>5405</v>
      </c>
      <c r="B22" s="1467" t="s">
        <v>5409</v>
      </c>
      <c r="C22" s="1467"/>
      <c r="D22" s="767" t="s">
        <v>94</v>
      </c>
      <c r="E22" s="2346">
        <v>2100</v>
      </c>
      <c r="F22" s="2343">
        <f t="shared" si="0"/>
        <v>0</v>
      </c>
      <c r="G22" s="2344" t="s">
        <v>2134</v>
      </c>
      <c r="H22" s="1467"/>
      <c r="I22" s="1467"/>
      <c r="J22" s="1467"/>
      <c r="K22" s="1467"/>
      <c r="L22" s="1467"/>
      <c r="M22" s="1467"/>
      <c r="N22" s="1467"/>
      <c r="O22" s="1467"/>
      <c r="P22" s="1467"/>
      <c r="Q22" s="1467"/>
      <c r="R22" s="1467"/>
      <c r="S22" s="1467"/>
    </row>
    <row r="23" spans="1:19" customFormat="1" ht="15" hidden="1">
      <c r="A23" s="2344" t="s">
        <v>5403</v>
      </c>
      <c r="B23" s="2286" t="s">
        <v>5289</v>
      </c>
      <c r="C23" s="2286"/>
      <c r="D23" s="2322" t="s">
        <v>627</v>
      </c>
      <c r="E23" s="2325">
        <v>9375</v>
      </c>
      <c r="F23" s="2343">
        <f t="shared" si="0"/>
        <v>0</v>
      </c>
      <c r="G23" s="2344" t="s">
        <v>2134</v>
      </c>
      <c r="H23" s="2340"/>
      <c r="I23" s="2340"/>
      <c r="J23" s="2340"/>
      <c r="K23" s="2340"/>
      <c r="L23" s="2340"/>
      <c r="M23" s="2340"/>
      <c r="N23" s="2340"/>
      <c r="O23" s="2340"/>
      <c r="P23" s="2340"/>
      <c r="Q23" s="2340"/>
      <c r="R23" s="2340"/>
      <c r="S23" s="2340"/>
    </row>
    <row r="24" spans="1:19" customFormat="1" ht="15" hidden="1">
      <c r="A24" s="2340" t="s">
        <v>3811</v>
      </c>
      <c r="B24" s="2340" t="s">
        <v>4878</v>
      </c>
      <c r="C24" s="2340"/>
      <c r="D24" s="2341" t="s">
        <v>818</v>
      </c>
      <c r="E24" s="2342">
        <v>270</v>
      </c>
      <c r="F24" s="2343">
        <f t="shared" si="0"/>
        <v>0</v>
      </c>
      <c r="G24" s="2344" t="s">
        <v>2134</v>
      </c>
      <c r="H24" s="2340"/>
      <c r="I24" s="2340"/>
      <c r="J24" s="2340"/>
      <c r="K24" s="2340"/>
      <c r="L24" s="2340"/>
      <c r="M24" s="2340"/>
      <c r="N24" s="2340"/>
      <c r="O24" s="2340"/>
      <c r="P24" s="2340"/>
      <c r="Q24" s="2340"/>
      <c r="R24" s="2340"/>
      <c r="S24" s="2340"/>
    </row>
    <row r="25" spans="1:19" customFormat="1" ht="15" hidden="1">
      <c r="A25" s="2344" t="s">
        <v>5172</v>
      </c>
      <c r="B25" s="2344" t="s">
        <v>4376</v>
      </c>
      <c r="C25" s="2344"/>
      <c r="D25" s="2341" t="s">
        <v>818</v>
      </c>
      <c r="E25" s="2342">
        <v>355</v>
      </c>
      <c r="F25" s="2343">
        <f t="shared" si="0"/>
        <v>0</v>
      </c>
      <c r="G25" s="2344" t="s">
        <v>2134</v>
      </c>
      <c r="H25" s="2340"/>
      <c r="I25" s="2340"/>
      <c r="J25" s="2340"/>
      <c r="K25" s="2340"/>
      <c r="L25" s="2340"/>
      <c r="M25" s="2340"/>
      <c r="N25" s="2340"/>
      <c r="O25" s="2340"/>
      <c r="P25" s="2340"/>
      <c r="Q25" s="2340"/>
      <c r="R25" s="2340"/>
      <c r="S25" s="2340"/>
    </row>
    <row r="26" spans="1:19" customFormat="1" ht="15" hidden="1">
      <c r="A26" s="2344" t="s">
        <v>5165</v>
      </c>
      <c r="B26" s="2340" t="s">
        <v>3077</v>
      </c>
      <c r="C26" s="2340"/>
      <c r="D26" s="2341" t="s">
        <v>44</v>
      </c>
      <c r="E26" s="2347">
        <v>1800</v>
      </c>
      <c r="F26" s="2343">
        <f t="shared" si="0"/>
        <v>0</v>
      </c>
      <c r="G26" s="2344" t="s">
        <v>2134</v>
      </c>
      <c r="H26" s="2340"/>
      <c r="I26" s="2340"/>
      <c r="J26" s="2340"/>
      <c r="K26" s="2340"/>
      <c r="L26" s="2340"/>
      <c r="M26" s="2340"/>
      <c r="N26" s="2340"/>
      <c r="O26" s="2340"/>
      <c r="P26" s="2340"/>
      <c r="Q26" s="2340"/>
      <c r="R26" s="2340"/>
      <c r="S26" s="2340"/>
    </row>
    <row r="27" spans="1:19" customFormat="1" ht="15" hidden="1">
      <c r="A27" s="2344" t="s">
        <v>5165</v>
      </c>
      <c r="B27" s="2340" t="s">
        <v>5733</v>
      </c>
      <c r="C27" s="2340"/>
      <c r="D27" s="2341" t="s">
        <v>44</v>
      </c>
      <c r="E27" s="2347">
        <v>2500</v>
      </c>
      <c r="F27" s="2343">
        <f t="shared" si="0"/>
        <v>0</v>
      </c>
      <c r="G27" s="2344" t="s">
        <v>2134</v>
      </c>
      <c r="H27" s="2340"/>
      <c r="I27" s="2340"/>
      <c r="J27" s="2340"/>
      <c r="K27" s="2340"/>
      <c r="L27" s="2340"/>
      <c r="M27" s="2340"/>
      <c r="N27" s="2340"/>
      <c r="O27" s="2340"/>
      <c r="P27" s="2340"/>
      <c r="Q27" s="2340"/>
      <c r="R27" s="2340"/>
      <c r="S27" s="2340"/>
    </row>
    <row r="28" spans="1:19" customFormat="1" ht="15" hidden="1">
      <c r="A28" s="2344" t="s">
        <v>5165</v>
      </c>
      <c r="B28" s="2340" t="s">
        <v>5734</v>
      </c>
      <c r="C28" s="2340"/>
      <c r="D28" s="2341" t="s">
        <v>44</v>
      </c>
      <c r="E28" s="2347">
        <v>2500</v>
      </c>
      <c r="F28" s="2343">
        <f t="shared" si="0"/>
        <v>0</v>
      </c>
      <c r="G28" s="2344" t="s">
        <v>2134</v>
      </c>
      <c r="H28" s="2340"/>
      <c r="I28" s="2340"/>
      <c r="J28" s="2340"/>
      <c r="K28" s="2340"/>
      <c r="L28" s="2340"/>
      <c r="M28" s="2340"/>
      <c r="N28" s="2340"/>
      <c r="O28" s="2340"/>
      <c r="P28" s="2340"/>
      <c r="Q28" s="2340"/>
      <c r="R28" s="2340"/>
      <c r="S28" s="2340"/>
    </row>
    <row r="29" spans="1:19" customFormat="1" ht="15" hidden="1">
      <c r="A29" s="2344" t="s">
        <v>5165</v>
      </c>
      <c r="B29" s="2340" t="s">
        <v>3072</v>
      </c>
      <c r="C29" s="2340"/>
      <c r="D29" s="2341" t="s">
        <v>44</v>
      </c>
      <c r="E29" s="2347">
        <v>1350</v>
      </c>
      <c r="F29" s="2343">
        <f t="shared" si="0"/>
        <v>0</v>
      </c>
      <c r="G29" s="2344" t="s">
        <v>2134</v>
      </c>
      <c r="H29" s="2340"/>
      <c r="I29" s="2340"/>
      <c r="J29" s="2340"/>
      <c r="K29" s="2340"/>
      <c r="L29" s="2340"/>
      <c r="M29" s="2340"/>
      <c r="N29" s="2340"/>
      <c r="O29" s="2340"/>
      <c r="P29" s="2340"/>
      <c r="Q29" s="2340"/>
      <c r="R29" s="2340"/>
      <c r="S29" s="2340"/>
    </row>
    <row r="30" spans="1:19" customFormat="1" ht="15" hidden="1">
      <c r="A30" s="1467" t="s">
        <v>5405</v>
      </c>
      <c r="B30" s="1467" t="s">
        <v>5410</v>
      </c>
      <c r="C30" s="1467"/>
      <c r="D30" s="767" t="s">
        <v>83</v>
      </c>
      <c r="E30" s="2346">
        <v>4</v>
      </c>
      <c r="F30" s="2343">
        <f t="shared" si="0"/>
        <v>0</v>
      </c>
      <c r="G30" s="2344" t="s">
        <v>2134</v>
      </c>
      <c r="H30" s="1467"/>
      <c r="I30" s="1467"/>
      <c r="J30" s="1467"/>
      <c r="K30" s="1467"/>
      <c r="L30" s="1467"/>
      <c r="M30" s="1467"/>
      <c r="N30" s="1467"/>
      <c r="O30" s="1467"/>
      <c r="P30" s="1467"/>
      <c r="Q30" s="1467"/>
      <c r="R30" s="1467"/>
      <c r="S30" s="1467"/>
    </row>
    <row r="31" spans="1:19" customFormat="1" ht="15" hidden="1">
      <c r="A31" s="1467" t="s">
        <v>5405</v>
      </c>
      <c r="B31" s="1467" t="s">
        <v>5411</v>
      </c>
      <c r="C31" s="1467"/>
      <c r="D31" s="767" t="s">
        <v>83</v>
      </c>
      <c r="E31" s="2346">
        <v>10</v>
      </c>
      <c r="F31" s="2343">
        <f t="shared" si="0"/>
        <v>0</v>
      </c>
      <c r="G31" s="2344" t="s">
        <v>2134</v>
      </c>
      <c r="H31" s="1467"/>
      <c r="I31" s="1467"/>
      <c r="J31" s="1467"/>
      <c r="K31" s="1467"/>
      <c r="L31" s="1467"/>
      <c r="M31" s="1467"/>
      <c r="N31" s="1467"/>
      <c r="O31" s="1467"/>
      <c r="P31" s="1467"/>
      <c r="Q31" s="1467"/>
      <c r="R31" s="1467"/>
      <c r="S31" s="1467"/>
    </row>
    <row r="32" spans="1:19" customFormat="1" ht="15" hidden="1">
      <c r="A32" s="2344" t="s">
        <v>5403</v>
      </c>
      <c r="B32" s="2286" t="s">
        <v>5290</v>
      </c>
      <c r="C32" s="2286"/>
      <c r="D32" s="2322" t="s">
        <v>91</v>
      </c>
      <c r="E32" s="2325">
        <v>5000</v>
      </c>
      <c r="F32" s="2343">
        <f t="shared" si="0"/>
        <v>0</v>
      </c>
      <c r="G32" s="2344" t="s">
        <v>2134</v>
      </c>
      <c r="H32" s="2340"/>
      <c r="I32" s="2340"/>
      <c r="J32" s="2340"/>
      <c r="K32" s="2340"/>
      <c r="L32" s="2340"/>
      <c r="M32" s="2340"/>
      <c r="N32" s="2340"/>
      <c r="O32" s="2340"/>
      <c r="P32" s="2340"/>
      <c r="Q32" s="2340"/>
      <c r="R32" s="2340"/>
      <c r="S32" s="2340"/>
    </row>
    <row r="33" spans="1:19" customFormat="1" ht="15" hidden="1">
      <c r="A33" s="2344" t="s">
        <v>5403</v>
      </c>
      <c r="B33" s="2286" t="s">
        <v>5291</v>
      </c>
      <c r="C33" s="2286"/>
      <c r="D33" s="2322" t="s">
        <v>627</v>
      </c>
      <c r="E33" s="2325">
        <v>7530</v>
      </c>
      <c r="F33" s="2343">
        <f t="shared" si="0"/>
        <v>0</v>
      </c>
      <c r="G33" s="2344" t="s">
        <v>2134</v>
      </c>
      <c r="H33" s="2340"/>
      <c r="I33" s="2340"/>
      <c r="J33" s="2340"/>
      <c r="K33" s="2340"/>
      <c r="L33" s="2340"/>
      <c r="M33" s="2340"/>
      <c r="N33" s="2340"/>
      <c r="O33" s="2340"/>
      <c r="P33" s="2340"/>
      <c r="Q33" s="2340"/>
      <c r="R33" s="2340"/>
      <c r="S33" s="2340"/>
    </row>
    <row r="34" spans="1:19" customFormat="1" ht="15" hidden="1">
      <c r="A34" s="2344" t="s">
        <v>5170</v>
      </c>
      <c r="B34" s="2340" t="s">
        <v>4752</v>
      </c>
      <c r="C34" s="2340"/>
      <c r="D34" s="2341" t="s">
        <v>880</v>
      </c>
      <c r="E34" s="2342">
        <v>121</v>
      </c>
      <c r="F34" s="2343">
        <f t="shared" si="0"/>
        <v>0</v>
      </c>
      <c r="G34" s="2344" t="s">
        <v>2134</v>
      </c>
      <c r="H34" s="2340"/>
      <c r="I34" s="2340"/>
      <c r="J34" s="2340"/>
      <c r="K34" s="2340"/>
      <c r="L34" s="2340"/>
      <c r="M34" s="2340"/>
      <c r="N34" s="2340"/>
      <c r="O34" s="2340"/>
      <c r="P34" s="2340"/>
      <c r="Q34" s="2340"/>
      <c r="R34" s="2340"/>
      <c r="S34" s="2340"/>
    </row>
    <row r="35" spans="1:19" customFormat="1" ht="15" hidden="1">
      <c r="A35" s="2344" t="s">
        <v>5170</v>
      </c>
      <c r="B35" s="2340" t="s">
        <v>4753</v>
      </c>
      <c r="C35" s="2340"/>
      <c r="D35" s="2341" t="s">
        <v>880</v>
      </c>
      <c r="E35" s="2342">
        <v>158</v>
      </c>
      <c r="F35" s="2343">
        <f t="shared" si="0"/>
        <v>0</v>
      </c>
      <c r="G35" s="2344" t="s">
        <v>2134</v>
      </c>
      <c r="H35" s="2340"/>
      <c r="I35" s="2340"/>
      <c r="J35" s="2340"/>
      <c r="K35" s="2340"/>
      <c r="L35" s="2340"/>
      <c r="M35" s="2340"/>
      <c r="N35" s="2340"/>
      <c r="O35" s="2340"/>
      <c r="P35" s="2340"/>
      <c r="Q35" s="2340"/>
      <c r="R35" s="2340"/>
      <c r="S35" s="2340"/>
    </row>
    <row r="36" spans="1:19" customFormat="1" ht="15" hidden="1">
      <c r="A36" s="2344" t="s">
        <v>5170</v>
      </c>
      <c r="B36" s="2340" t="s">
        <v>4751</v>
      </c>
      <c r="C36" s="2340"/>
      <c r="D36" s="2341" t="s">
        <v>880</v>
      </c>
      <c r="E36" s="2342">
        <v>582</v>
      </c>
      <c r="F36" s="2343">
        <f t="shared" si="0"/>
        <v>0</v>
      </c>
      <c r="G36" s="2344" t="s">
        <v>2134</v>
      </c>
      <c r="H36" s="2340"/>
      <c r="I36" s="2340"/>
      <c r="J36" s="2340"/>
      <c r="K36" s="2340"/>
      <c r="L36" s="2340"/>
      <c r="M36" s="2340"/>
      <c r="N36" s="2340"/>
      <c r="O36" s="2340"/>
      <c r="P36" s="2340"/>
      <c r="Q36" s="2340"/>
      <c r="R36" s="2340"/>
      <c r="S36" s="2340"/>
    </row>
    <row r="37" spans="1:19" customFormat="1" ht="15" hidden="1">
      <c r="A37" s="2344" t="s">
        <v>5172</v>
      </c>
      <c r="B37" s="2340" t="s">
        <v>4392</v>
      </c>
      <c r="C37" s="2340"/>
      <c r="D37" s="2341" t="s">
        <v>44</v>
      </c>
      <c r="E37" s="2342">
        <v>1650</v>
      </c>
      <c r="F37" s="2343">
        <f t="shared" si="0"/>
        <v>0</v>
      </c>
      <c r="G37" s="2344" t="s">
        <v>2134</v>
      </c>
      <c r="H37" s="2340"/>
      <c r="I37" s="2340"/>
      <c r="J37" s="2340"/>
      <c r="K37" s="2340"/>
      <c r="L37" s="2340"/>
      <c r="M37" s="2340"/>
      <c r="N37" s="2340"/>
      <c r="O37" s="2340"/>
      <c r="P37" s="2340"/>
      <c r="Q37" s="2340"/>
      <c r="R37" s="2340"/>
      <c r="S37" s="2340"/>
    </row>
    <row r="38" spans="1:19" customFormat="1" ht="15" hidden="1">
      <c r="A38" s="1467" t="s">
        <v>5405</v>
      </c>
      <c r="B38" s="1467" t="s">
        <v>5412</v>
      </c>
      <c r="C38" s="1467"/>
      <c r="D38" s="767" t="s">
        <v>83</v>
      </c>
      <c r="E38" s="2346">
        <v>1.8</v>
      </c>
      <c r="F38" s="2343">
        <f t="shared" si="0"/>
        <v>0</v>
      </c>
      <c r="G38" s="2344" t="s">
        <v>2134</v>
      </c>
      <c r="H38" s="1467"/>
      <c r="I38" s="1467"/>
      <c r="J38" s="1467"/>
      <c r="K38" s="1467"/>
      <c r="L38" s="1467"/>
      <c r="M38" s="1467"/>
      <c r="N38" s="1467"/>
      <c r="O38" s="1467"/>
      <c r="P38" s="1467"/>
      <c r="Q38" s="1467"/>
      <c r="R38" s="1467"/>
      <c r="S38" s="1467"/>
    </row>
    <row r="39" spans="1:19" customFormat="1" ht="15" hidden="1">
      <c r="A39" s="1467" t="s">
        <v>5405</v>
      </c>
      <c r="B39" s="1467" t="s">
        <v>5413</v>
      </c>
      <c r="C39" s="1467"/>
      <c r="D39" s="767" t="s">
        <v>91</v>
      </c>
      <c r="E39" s="2346">
        <v>42</v>
      </c>
      <c r="F39" s="2343">
        <f t="shared" si="0"/>
        <v>0</v>
      </c>
      <c r="G39" s="2344" t="s">
        <v>2134</v>
      </c>
      <c r="H39" s="1467"/>
      <c r="I39" s="1467"/>
      <c r="J39" s="1467"/>
      <c r="K39" s="1467"/>
      <c r="L39" s="1467"/>
      <c r="M39" s="1467"/>
      <c r="N39" s="1467"/>
      <c r="O39" s="1467"/>
      <c r="P39" s="1467"/>
      <c r="Q39" s="1467"/>
      <c r="R39" s="1467"/>
      <c r="S39" s="1467"/>
    </row>
    <row r="40" spans="1:19" customFormat="1" ht="15" hidden="1">
      <c r="A40" s="2344" t="s">
        <v>5165</v>
      </c>
      <c r="B40" s="2340" t="s">
        <v>5735</v>
      </c>
      <c r="C40" s="2340"/>
      <c r="D40" s="2341" t="s">
        <v>36</v>
      </c>
      <c r="E40" s="2347">
        <v>45100</v>
      </c>
      <c r="F40" s="2343">
        <f t="shared" si="0"/>
        <v>0</v>
      </c>
      <c r="G40" s="2344" t="s">
        <v>2134</v>
      </c>
      <c r="H40" s="2340"/>
      <c r="I40" s="2340"/>
      <c r="J40" s="2340"/>
      <c r="K40" s="2340"/>
      <c r="L40" s="2340"/>
      <c r="M40" s="2340"/>
      <c r="N40" s="2340"/>
      <c r="O40" s="2340"/>
      <c r="P40" s="2340"/>
      <c r="Q40" s="2340"/>
      <c r="R40" s="2340"/>
      <c r="S40" s="2340"/>
    </row>
    <row r="41" spans="1:19" customFormat="1" ht="15" hidden="1">
      <c r="A41" s="2344" t="s">
        <v>5165</v>
      </c>
      <c r="B41" s="2340" t="s">
        <v>2452</v>
      </c>
      <c r="C41" s="2340"/>
      <c r="D41" s="2341" t="s">
        <v>36</v>
      </c>
      <c r="E41" s="2347">
        <v>6000</v>
      </c>
      <c r="F41" s="2343">
        <f t="shared" si="0"/>
        <v>0</v>
      </c>
      <c r="G41" s="2344" t="s">
        <v>2134</v>
      </c>
      <c r="H41" s="2340"/>
      <c r="I41" s="2340"/>
      <c r="J41" s="2340"/>
      <c r="K41" s="2340"/>
      <c r="L41" s="2340"/>
      <c r="M41" s="2340"/>
      <c r="N41" s="2340"/>
      <c r="O41" s="2340"/>
      <c r="P41" s="2340"/>
      <c r="Q41" s="2340"/>
      <c r="R41" s="2340"/>
      <c r="S41" s="2340"/>
    </row>
    <row r="42" spans="1:19" customFormat="1" ht="15" hidden="1">
      <c r="A42" s="2344" t="s">
        <v>5165</v>
      </c>
      <c r="B42" s="2340" t="s">
        <v>2452</v>
      </c>
      <c r="C42" s="2340"/>
      <c r="D42" s="2341" t="s">
        <v>36</v>
      </c>
      <c r="E42" s="2347">
        <v>20000</v>
      </c>
      <c r="F42" s="2343">
        <f t="shared" si="0"/>
        <v>0</v>
      </c>
      <c r="G42" s="2344" t="s">
        <v>2134</v>
      </c>
      <c r="H42" s="2340"/>
      <c r="I42" s="2340"/>
      <c r="J42" s="2340"/>
      <c r="K42" s="2340"/>
      <c r="L42" s="2340"/>
      <c r="M42" s="2340"/>
      <c r="N42" s="2340"/>
      <c r="O42" s="2340"/>
      <c r="P42" s="2340"/>
      <c r="Q42" s="2340"/>
      <c r="R42" s="2340"/>
      <c r="S42" s="2340"/>
    </row>
    <row r="43" spans="1:19" customFormat="1" ht="15" hidden="1">
      <c r="A43" s="2344" t="s">
        <v>5165</v>
      </c>
      <c r="B43" s="2340" t="s">
        <v>5736</v>
      </c>
      <c r="C43" s="2340"/>
      <c r="D43" s="2341" t="s">
        <v>933</v>
      </c>
      <c r="E43" s="2347">
        <v>6000</v>
      </c>
      <c r="F43" s="2343">
        <f t="shared" si="0"/>
        <v>0</v>
      </c>
      <c r="G43" s="2344" t="s">
        <v>2134</v>
      </c>
      <c r="H43" s="2340"/>
      <c r="I43" s="2340"/>
      <c r="J43" s="2340"/>
      <c r="K43" s="2340"/>
      <c r="L43" s="2340"/>
      <c r="M43" s="2340"/>
      <c r="N43" s="2340"/>
      <c r="O43" s="2340"/>
      <c r="P43" s="2340"/>
      <c r="Q43" s="2340"/>
      <c r="R43" s="2340"/>
      <c r="S43" s="2340"/>
    </row>
    <row r="44" spans="1:19" customFormat="1" ht="15" hidden="1">
      <c r="A44" s="2344" t="s">
        <v>5165</v>
      </c>
      <c r="B44" s="2340" t="s">
        <v>2453</v>
      </c>
      <c r="C44" s="2340"/>
      <c r="D44" s="2341" t="s">
        <v>36</v>
      </c>
      <c r="E44" s="2347">
        <v>20000</v>
      </c>
      <c r="F44" s="2343">
        <f t="shared" si="0"/>
        <v>0</v>
      </c>
      <c r="G44" s="2344" t="s">
        <v>2134</v>
      </c>
      <c r="H44" s="2340"/>
      <c r="I44" s="2340"/>
      <c r="J44" s="2340"/>
      <c r="K44" s="2340"/>
      <c r="L44" s="2340"/>
      <c r="M44" s="2340"/>
      <c r="N44" s="2340"/>
      <c r="O44" s="2340"/>
      <c r="P44" s="2340"/>
      <c r="Q44" s="2340"/>
      <c r="R44" s="2340"/>
      <c r="S44" s="2340"/>
    </row>
    <row r="45" spans="1:19" customFormat="1" ht="15" hidden="1">
      <c r="A45" s="1467" t="s">
        <v>5405</v>
      </c>
      <c r="B45" s="1467" t="s">
        <v>5414</v>
      </c>
      <c r="C45" s="1467"/>
      <c r="D45" s="767" t="s">
        <v>94</v>
      </c>
      <c r="E45" s="2346">
        <v>90</v>
      </c>
      <c r="F45" s="2343">
        <f t="shared" si="0"/>
        <v>0</v>
      </c>
      <c r="G45" s="2344" t="s">
        <v>2134</v>
      </c>
      <c r="H45" s="1467"/>
      <c r="I45" s="1467"/>
      <c r="J45" s="1467"/>
      <c r="K45" s="1467"/>
      <c r="L45" s="1467"/>
      <c r="M45" s="1467"/>
      <c r="N45" s="1467"/>
      <c r="O45" s="1467"/>
      <c r="P45" s="1467"/>
      <c r="Q45" s="1467"/>
      <c r="R45" s="1467"/>
      <c r="S45" s="1467"/>
    </row>
    <row r="46" spans="1:19" customFormat="1" ht="15" hidden="1">
      <c r="A46" s="1467" t="s">
        <v>5405</v>
      </c>
      <c r="B46" s="1467" t="s">
        <v>5415</v>
      </c>
      <c r="C46" s="1467"/>
      <c r="D46" s="767" t="s">
        <v>91</v>
      </c>
      <c r="E46" s="2346">
        <v>506</v>
      </c>
      <c r="F46" s="2343">
        <f t="shared" si="0"/>
        <v>0</v>
      </c>
      <c r="G46" s="2344" t="s">
        <v>2134</v>
      </c>
      <c r="H46" s="1467"/>
      <c r="I46" s="1467"/>
      <c r="J46" s="1467"/>
      <c r="K46" s="1467"/>
      <c r="L46" s="1467"/>
      <c r="M46" s="1467"/>
      <c r="N46" s="1467"/>
      <c r="O46" s="1467"/>
      <c r="P46" s="1467"/>
      <c r="Q46" s="1467"/>
      <c r="R46" s="1467"/>
      <c r="S46" s="1467"/>
    </row>
    <row r="47" spans="1:19" customFormat="1" ht="15" hidden="1">
      <c r="A47" s="1467" t="s">
        <v>5405</v>
      </c>
      <c r="B47" s="1467" t="s">
        <v>5416</v>
      </c>
      <c r="C47" s="1467"/>
      <c r="D47" s="767" t="s">
        <v>91</v>
      </c>
      <c r="E47" s="2346">
        <v>734.64</v>
      </c>
      <c r="F47" s="2343">
        <f t="shared" si="0"/>
        <v>0</v>
      </c>
      <c r="G47" s="2344" t="s">
        <v>2134</v>
      </c>
      <c r="H47" s="1467"/>
      <c r="I47" s="1467"/>
      <c r="J47" s="1467"/>
      <c r="K47" s="1467"/>
      <c r="L47" s="1467"/>
      <c r="M47" s="1467"/>
      <c r="N47" s="1467"/>
      <c r="O47" s="1467"/>
      <c r="P47" s="1467"/>
      <c r="Q47" s="1467"/>
      <c r="R47" s="1467"/>
      <c r="S47" s="1467"/>
    </row>
    <row r="48" spans="1:19" customFormat="1" ht="15" hidden="1">
      <c r="A48" s="1467" t="s">
        <v>5405</v>
      </c>
      <c r="B48" s="1467" t="s">
        <v>5417</v>
      </c>
      <c r="C48" s="1467"/>
      <c r="D48" s="767" t="s">
        <v>79</v>
      </c>
      <c r="E48" s="2346">
        <v>40</v>
      </c>
      <c r="F48" s="2343">
        <f t="shared" si="0"/>
        <v>0</v>
      </c>
      <c r="G48" s="2344" t="s">
        <v>2134</v>
      </c>
      <c r="H48" s="1467"/>
      <c r="I48" s="1467"/>
      <c r="J48" s="1467"/>
      <c r="K48" s="1467"/>
      <c r="L48" s="1467"/>
      <c r="M48" s="1467"/>
      <c r="N48" s="1467"/>
      <c r="O48" s="1467"/>
      <c r="P48" s="1467"/>
      <c r="Q48" s="1467"/>
      <c r="R48" s="1467"/>
      <c r="S48" s="1467"/>
    </row>
    <row r="49" spans="1:19" customFormat="1" ht="15" hidden="1">
      <c r="A49" s="1467" t="s">
        <v>5405</v>
      </c>
      <c r="B49" s="1467" t="s">
        <v>5418</v>
      </c>
      <c r="C49" s="1467"/>
      <c r="D49" s="767" t="s">
        <v>79</v>
      </c>
      <c r="E49" s="2346">
        <v>442</v>
      </c>
      <c r="F49" s="2343">
        <f t="shared" si="0"/>
        <v>0</v>
      </c>
      <c r="G49" s="2344" t="s">
        <v>2134</v>
      </c>
      <c r="H49" s="1467"/>
      <c r="I49" s="1467"/>
      <c r="J49" s="1467"/>
      <c r="K49" s="1467"/>
      <c r="L49" s="1467"/>
      <c r="M49" s="1467"/>
      <c r="N49" s="1467"/>
      <c r="O49" s="1467"/>
      <c r="P49" s="1467"/>
      <c r="Q49" s="1467"/>
      <c r="R49" s="1467"/>
      <c r="S49" s="1467"/>
    </row>
    <row r="50" spans="1:19" customFormat="1" ht="15" hidden="1">
      <c r="A50" s="1467" t="s">
        <v>5405</v>
      </c>
      <c r="B50" s="1467" t="s">
        <v>5419</v>
      </c>
      <c r="C50" s="1467"/>
      <c r="D50" s="767" t="s">
        <v>83</v>
      </c>
      <c r="E50" s="2346">
        <v>25</v>
      </c>
      <c r="F50" s="2343">
        <f t="shared" si="0"/>
        <v>0</v>
      </c>
      <c r="G50" s="2344" t="s">
        <v>2134</v>
      </c>
      <c r="H50" s="1467"/>
      <c r="I50" s="1467"/>
      <c r="J50" s="1467"/>
      <c r="K50" s="1467"/>
      <c r="L50" s="1467"/>
      <c r="M50" s="1467"/>
      <c r="N50" s="1467"/>
      <c r="O50" s="1467"/>
      <c r="P50" s="1467"/>
      <c r="Q50" s="1467"/>
      <c r="R50" s="1467"/>
      <c r="S50" s="1467"/>
    </row>
    <row r="51" spans="1:19" customFormat="1" ht="15" hidden="1">
      <c r="A51" s="1467" t="s">
        <v>5405</v>
      </c>
      <c r="B51" s="1467" t="s">
        <v>5420</v>
      </c>
      <c r="C51" s="1467"/>
      <c r="D51" s="767" t="s">
        <v>83</v>
      </c>
      <c r="E51" s="2346">
        <v>4.8</v>
      </c>
      <c r="F51" s="2343">
        <f t="shared" si="0"/>
        <v>0</v>
      </c>
      <c r="G51" s="2344" t="s">
        <v>2134</v>
      </c>
      <c r="H51" s="1467"/>
      <c r="I51" s="1467"/>
      <c r="J51" s="1467"/>
      <c r="K51" s="1467"/>
      <c r="L51" s="1467"/>
      <c r="M51" s="1467"/>
      <c r="N51" s="1467"/>
      <c r="O51" s="1467"/>
      <c r="P51" s="1467"/>
      <c r="Q51" s="1467"/>
      <c r="R51" s="1467"/>
      <c r="S51" s="1467"/>
    </row>
    <row r="52" spans="1:19" customFormat="1" ht="15" hidden="1">
      <c r="A52" s="1467" t="s">
        <v>5405</v>
      </c>
      <c r="B52" s="1467" t="s">
        <v>5421</v>
      </c>
      <c r="C52" s="1467"/>
      <c r="D52" s="767" t="s">
        <v>83</v>
      </c>
      <c r="E52" s="2346">
        <v>3</v>
      </c>
      <c r="F52" s="2343">
        <f t="shared" si="0"/>
        <v>0</v>
      </c>
      <c r="G52" s="2344" t="s">
        <v>2134</v>
      </c>
      <c r="H52" s="1467"/>
      <c r="I52" s="1467"/>
      <c r="J52" s="1467"/>
      <c r="K52" s="1467"/>
      <c r="L52" s="1467"/>
      <c r="M52" s="1467"/>
      <c r="N52" s="1467"/>
      <c r="O52" s="1467"/>
      <c r="P52" s="1467"/>
      <c r="Q52" s="1467"/>
      <c r="R52" s="1467"/>
      <c r="S52" s="1467"/>
    </row>
    <row r="53" spans="1:19" customFormat="1" ht="15" hidden="1">
      <c r="A53" s="1467" t="s">
        <v>5405</v>
      </c>
      <c r="B53" s="1467" t="s">
        <v>5422</v>
      </c>
      <c r="C53" s="1467"/>
      <c r="D53" s="767" t="s">
        <v>91</v>
      </c>
      <c r="E53" s="2346">
        <v>50</v>
      </c>
      <c r="F53" s="2343">
        <f t="shared" si="0"/>
        <v>0</v>
      </c>
      <c r="G53" s="2344" t="s">
        <v>2134</v>
      </c>
      <c r="H53" s="1467"/>
      <c r="I53" s="1467"/>
      <c r="J53" s="1467"/>
      <c r="K53" s="1467"/>
      <c r="L53" s="1467"/>
      <c r="M53" s="1467"/>
      <c r="N53" s="1467"/>
      <c r="O53" s="1467"/>
      <c r="P53" s="1467"/>
      <c r="Q53" s="1467"/>
      <c r="R53" s="1467"/>
      <c r="S53" s="1467"/>
    </row>
    <row r="54" spans="1:19" customFormat="1" ht="15" hidden="1">
      <c r="A54" s="1467" t="s">
        <v>5405</v>
      </c>
      <c r="B54" s="1467" t="s">
        <v>5423</v>
      </c>
      <c r="C54" s="1467"/>
      <c r="D54" s="767" t="s">
        <v>91</v>
      </c>
      <c r="E54" s="2346">
        <v>30</v>
      </c>
      <c r="F54" s="2343">
        <f t="shared" si="0"/>
        <v>0</v>
      </c>
      <c r="G54" s="2344" t="s">
        <v>2134</v>
      </c>
      <c r="H54" s="1467"/>
      <c r="I54" s="1467"/>
      <c r="J54" s="1467"/>
      <c r="K54" s="1467"/>
      <c r="L54" s="1467"/>
      <c r="M54" s="1467"/>
      <c r="N54" s="1467"/>
      <c r="O54" s="1467"/>
      <c r="P54" s="1467"/>
      <c r="Q54" s="1467"/>
      <c r="R54" s="1467"/>
      <c r="S54" s="1467"/>
    </row>
    <row r="55" spans="1:19" customFormat="1" ht="15" hidden="1">
      <c r="A55" s="1467" t="s">
        <v>5405</v>
      </c>
      <c r="B55" s="1467" t="s">
        <v>5424</v>
      </c>
      <c r="C55" s="1467"/>
      <c r="D55" s="767" t="s">
        <v>91</v>
      </c>
      <c r="E55" s="2346">
        <v>90</v>
      </c>
      <c r="F55" s="2343">
        <f t="shared" si="0"/>
        <v>0</v>
      </c>
      <c r="G55" s="2344" t="s">
        <v>2134</v>
      </c>
      <c r="H55" s="1467"/>
      <c r="I55" s="1467"/>
      <c r="J55" s="1467"/>
      <c r="K55" s="1467"/>
      <c r="L55" s="1467"/>
      <c r="M55" s="1467"/>
      <c r="N55" s="1467"/>
      <c r="O55" s="1467"/>
      <c r="P55" s="1467"/>
      <c r="Q55" s="1467"/>
      <c r="R55" s="1467"/>
      <c r="S55" s="1467"/>
    </row>
    <row r="56" spans="1:19" customFormat="1" ht="15" hidden="1">
      <c r="A56" s="1467" t="s">
        <v>5405</v>
      </c>
      <c r="B56" s="1467" t="s">
        <v>5425</v>
      </c>
      <c r="C56" s="1467"/>
      <c r="D56" s="767" t="s">
        <v>105</v>
      </c>
      <c r="E56" s="2346">
        <v>2.37</v>
      </c>
      <c r="F56" s="2343">
        <f t="shared" si="0"/>
        <v>0</v>
      </c>
      <c r="G56" s="2344" t="s">
        <v>2134</v>
      </c>
      <c r="H56" s="1467"/>
      <c r="I56" s="1467"/>
      <c r="J56" s="1467"/>
      <c r="K56" s="1467"/>
      <c r="L56" s="1467"/>
      <c r="M56" s="1467"/>
      <c r="N56" s="1467"/>
      <c r="O56" s="1467"/>
      <c r="P56" s="1467"/>
      <c r="Q56" s="1467"/>
      <c r="R56" s="1467"/>
      <c r="S56" s="1467"/>
    </row>
    <row r="57" spans="1:19" customFormat="1" ht="15" hidden="1">
      <c r="A57" s="1467" t="s">
        <v>5405</v>
      </c>
      <c r="B57" s="1467" t="s">
        <v>5426</v>
      </c>
      <c r="C57" s="1467"/>
      <c r="D57" s="767" t="s">
        <v>105</v>
      </c>
      <c r="E57" s="2346">
        <v>6</v>
      </c>
      <c r="F57" s="2343">
        <f t="shared" si="0"/>
        <v>0</v>
      </c>
      <c r="G57" s="2344" t="s">
        <v>2134</v>
      </c>
      <c r="H57" s="1467"/>
      <c r="I57" s="1467"/>
      <c r="J57" s="1467"/>
      <c r="K57" s="1467"/>
      <c r="L57" s="1467"/>
      <c r="M57" s="1467"/>
      <c r="N57" s="1467"/>
      <c r="O57" s="1467"/>
      <c r="P57" s="1467"/>
      <c r="Q57" s="1467"/>
      <c r="R57" s="1467"/>
      <c r="S57" s="1467"/>
    </row>
    <row r="58" spans="1:19" customFormat="1" ht="15" hidden="1">
      <c r="A58" s="1467" t="s">
        <v>5405</v>
      </c>
      <c r="B58" s="1467" t="s">
        <v>5427</v>
      </c>
      <c r="C58" s="1467"/>
      <c r="D58" s="767" t="s">
        <v>94</v>
      </c>
      <c r="E58" s="2346">
        <v>310</v>
      </c>
      <c r="F58" s="2343">
        <f t="shared" si="0"/>
        <v>0</v>
      </c>
      <c r="G58" s="2344" t="s">
        <v>2134</v>
      </c>
      <c r="H58" s="1467"/>
      <c r="I58" s="1467"/>
      <c r="J58" s="1467"/>
      <c r="K58" s="1467"/>
      <c r="L58" s="1467"/>
      <c r="M58" s="1467"/>
      <c r="N58" s="1467"/>
      <c r="O58" s="1467"/>
      <c r="P58" s="1467"/>
      <c r="Q58" s="1467"/>
      <c r="R58" s="1467"/>
      <c r="S58" s="1467"/>
    </row>
    <row r="59" spans="1:19" customFormat="1" ht="15" hidden="1">
      <c r="A59" s="1467" t="s">
        <v>5405</v>
      </c>
      <c r="B59" s="1467" t="s">
        <v>5428</v>
      </c>
      <c r="C59" s="1467"/>
      <c r="D59" s="767" t="s">
        <v>94</v>
      </c>
      <c r="E59" s="2346">
        <v>48</v>
      </c>
      <c r="F59" s="2343">
        <f t="shared" si="0"/>
        <v>0</v>
      </c>
      <c r="G59" s="2344" t="s">
        <v>2134</v>
      </c>
      <c r="H59" s="1467"/>
      <c r="I59" s="1467"/>
      <c r="J59" s="1467"/>
      <c r="K59" s="1467"/>
      <c r="L59" s="1467"/>
      <c r="M59" s="1467"/>
      <c r="N59" s="1467"/>
      <c r="O59" s="1467"/>
      <c r="P59" s="1467"/>
      <c r="Q59" s="1467"/>
      <c r="R59" s="1467"/>
      <c r="S59" s="1467"/>
    </row>
    <row r="60" spans="1:19" customFormat="1" ht="15" hidden="1">
      <c r="A60" s="1467" t="s">
        <v>5405</v>
      </c>
      <c r="B60" s="1467" t="s">
        <v>5429</v>
      </c>
      <c r="C60" s="1467"/>
      <c r="D60" s="767" t="s">
        <v>94</v>
      </c>
      <c r="E60" s="2346">
        <v>54</v>
      </c>
      <c r="F60" s="2343">
        <f t="shared" si="0"/>
        <v>0</v>
      </c>
      <c r="G60" s="2344" t="s">
        <v>2134</v>
      </c>
      <c r="H60" s="1467"/>
      <c r="I60" s="1467"/>
      <c r="J60" s="1467"/>
      <c r="K60" s="1467"/>
      <c r="L60" s="1467"/>
      <c r="M60" s="1467"/>
      <c r="N60" s="1467"/>
      <c r="O60" s="1467"/>
      <c r="P60" s="1467"/>
      <c r="Q60" s="1467"/>
      <c r="R60" s="1467"/>
      <c r="S60" s="1467"/>
    </row>
    <row r="61" spans="1:19" customFormat="1" ht="15" hidden="1">
      <c r="A61" s="1467" t="s">
        <v>5405</v>
      </c>
      <c r="B61" s="1467" t="s">
        <v>5430</v>
      </c>
      <c r="C61" s="1467"/>
      <c r="D61" s="767" t="s">
        <v>94</v>
      </c>
      <c r="E61" s="2346">
        <v>37.85</v>
      </c>
      <c r="F61" s="2343">
        <f t="shared" si="0"/>
        <v>0</v>
      </c>
      <c r="G61" s="2344" t="s">
        <v>2134</v>
      </c>
      <c r="H61" s="1467"/>
      <c r="I61" s="1467"/>
      <c r="J61" s="1467"/>
      <c r="K61" s="1467"/>
      <c r="L61" s="1467"/>
      <c r="M61" s="1467"/>
      <c r="N61" s="1467"/>
      <c r="O61" s="1467"/>
      <c r="P61" s="1467"/>
      <c r="Q61" s="1467"/>
      <c r="R61" s="1467"/>
      <c r="S61" s="1467"/>
    </row>
    <row r="62" spans="1:19" customFormat="1" ht="15" hidden="1">
      <c r="A62" s="1467" t="s">
        <v>5405</v>
      </c>
      <c r="B62" s="1467" t="s">
        <v>5431</v>
      </c>
      <c r="C62" s="1467"/>
      <c r="D62" s="767" t="s">
        <v>94</v>
      </c>
      <c r="E62" s="2346">
        <v>54</v>
      </c>
      <c r="F62" s="2343">
        <f t="shared" si="0"/>
        <v>0</v>
      </c>
      <c r="G62" s="2344" t="s">
        <v>2134</v>
      </c>
      <c r="H62" s="1467"/>
      <c r="I62" s="1467"/>
      <c r="J62" s="1467"/>
      <c r="K62" s="1467"/>
      <c r="L62" s="1467"/>
      <c r="M62" s="1467"/>
      <c r="N62" s="1467"/>
      <c r="O62" s="1467"/>
      <c r="P62" s="1467"/>
      <c r="Q62" s="1467"/>
      <c r="R62" s="1467"/>
      <c r="S62" s="1467"/>
    </row>
    <row r="63" spans="1:19" customFormat="1" ht="15" hidden="1">
      <c r="A63" s="2344" t="s">
        <v>5165</v>
      </c>
      <c r="B63" s="2340" t="s">
        <v>5737</v>
      </c>
      <c r="C63" s="2340"/>
      <c r="D63" s="2341" t="s">
        <v>44</v>
      </c>
      <c r="E63" s="2347">
        <v>4500</v>
      </c>
      <c r="F63" s="2343">
        <f t="shared" si="0"/>
        <v>0</v>
      </c>
      <c r="G63" s="2344" t="s">
        <v>2134</v>
      </c>
      <c r="H63" s="2340"/>
      <c r="I63" s="2340"/>
      <c r="J63" s="2340"/>
      <c r="K63" s="2340"/>
      <c r="L63" s="2340"/>
      <c r="M63" s="2340"/>
      <c r="N63" s="2340"/>
      <c r="O63" s="2340"/>
      <c r="P63" s="2340"/>
      <c r="Q63" s="2340"/>
      <c r="R63" s="2340"/>
      <c r="S63" s="2340"/>
    </row>
    <row r="64" spans="1:19" customFormat="1" ht="15" hidden="1">
      <c r="A64" s="2344" t="s">
        <v>5165</v>
      </c>
      <c r="B64" s="2340" t="s">
        <v>5738</v>
      </c>
      <c r="C64" s="2340"/>
      <c r="D64" s="2341" t="s">
        <v>44</v>
      </c>
      <c r="E64" s="2347">
        <v>750</v>
      </c>
      <c r="F64" s="2343">
        <f t="shared" si="0"/>
        <v>0</v>
      </c>
      <c r="G64" s="2344" t="s">
        <v>2134</v>
      </c>
      <c r="H64" s="2340"/>
      <c r="I64" s="2340"/>
      <c r="J64" s="2340"/>
      <c r="K64" s="2340"/>
      <c r="L64" s="2340"/>
      <c r="M64" s="2340"/>
      <c r="N64" s="2340"/>
      <c r="O64" s="2340"/>
      <c r="P64" s="2340"/>
      <c r="Q64" s="2340"/>
      <c r="R64" s="2340"/>
      <c r="S64" s="2340"/>
    </row>
    <row r="65" spans="1:19" customFormat="1" ht="15" hidden="1">
      <c r="A65" s="2344" t="s">
        <v>5165</v>
      </c>
      <c r="B65" s="2340" t="s">
        <v>5739</v>
      </c>
      <c r="C65" s="2340"/>
      <c r="D65" s="2341" t="s">
        <v>44</v>
      </c>
      <c r="E65" s="2347">
        <v>500</v>
      </c>
      <c r="F65" s="2343">
        <f t="shared" si="0"/>
        <v>0</v>
      </c>
      <c r="G65" s="2344" t="s">
        <v>2134</v>
      </c>
      <c r="H65" s="2340"/>
      <c r="I65" s="2340"/>
      <c r="J65" s="2340"/>
      <c r="K65" s="2340"/>
      <c r="L65" s="2340"/>
      <c r="M65" s="2340"/>
      <c r="N65" s="2340"/>
      <c r="O65" s="2340"/>
      <c r="P65" s="2340"/>
      <c r="Q65" s="2340"/>
      <c r="R65" s="2340"/>
      <c r="S65" s="2340"/>
    </row>
    <row r="66" spans="1:19" customFormat="1" ht="15" hidden="1">
      <c r="A66" s="2344" t="s">
        <v>5403</v>
      </c>
      <c r="B66" s="2286" t="s">
        <v>5292</v>
      </c>
      <c r="C66" s="2286"/>
      <c r="D66" s="2322" t="s">
        <v>44</v>
      </c>
      <c r="E66" s="2325">
        <v>5000</v>
      </c>
      <c r="F66" s="2343">
        <f t="shared" ref="F66:F129" si="1">$C66*$E66</f>
        <v>0</v>
      </c>
      <c r="G66" s="2344" t="s">
        <v>2134</v>
      </c>
      <c r="H66" s="2340"/>
      <c r="I66" s="2340"/>
      <c r="J66" s="2340"/>
      <c r="K66" s="2340"/>
      <c r="L66" s="2340"/>
      <c r="M66" s="2340"/>
      <c r="N66" s="2340"/>
      <c r="O66" s="2340"/>
      <c r="P66" s="2340"/>
      <c r="Q66" s="2340"/>
      <c r="R66" s="2340"/>
      <c r="S66" s="2340"/>
    </row>
    <row r="67" spans="1:19" customFormat="1" ht="15" hidden="1">
      <c r="A67" s="2340" t="s">
        <v>3811</v>
      </c>
      <c r="B67" s="2340" t="s">
        <v>4879</v>
      </c>
      <c r="C67" s="2340"/>
      <c r="D67" s="2341" t="s">
        <v>833</v>
      </c>
      <c r="E67" s="2342">
        <v>4190</v>
      </c>
      <c r="F67" s="2343">
        <f t="shared" si="1"/>
        <v>0</v>
      </c>
      <c r="G67" s="2344" t="s">
        <v>2134</v>
      </c>
      <c r="H67" s="2340"/>
      <c r="I67" s="2340"/>
      <c r="J67" s="2340"/>
      <c r="K67" s="2340"/>
      <c r="L67" s="2340"/>
      <c r="M67" s="2340"/>
      <c r="N67" s="2340"/>
      <c r="O67" s="2340"/>
      <c r="P67" s="2340"/>
      <c r="Q67" s="2340"/>
      <c r="R67" s="2340"/>
      <c r="S67" s="2340"/>
    </row>
    <row r="68" spans="1:19" customFormat="1" ht="15" hidden="1">
      <c r="A68" s="2340" t="s">
        <v>3811</v>
      </c>
      <c r="B68" s="2340" t="s">
        <v>4880</v>
      </c>
      <c r="C68" s="2340"/>
      <c r="D68" s="2341" t="s">
        <v>833</v>
      </c>
      <c r="E68" s="2342">
        <v>4190</v>
      </c>
      <c r="F68" s="2343">
        <f t="shared" si="1"/>
        <v>0</v>
      </c>
      <c r="G68" s="2344" t="s">
        <v>2134</v>
      </c>
      <c r="H68" s="2340"/>
      <c r="I68" s="2340"/>
      <c r="J68" s="2340"/>
      <c r="K68" s="2340"/>
      <c r="L68" s="2340"/>
      <c r="M68" s="2340"/>
      <c r="N68" s="2340"/>
      <c r="O68" s="2340"/>
      <c r="P68" s="2340"/>
      <c r="Q68" s="2340"/>
      <c r="R68" s="2340"/>
      <c r="S68" s="2340"/>
    </row>
    <row r="69" spans="1:19" customFormat="1" ht="15" hidden="1">
      <c r="A69" s="2340" t="s">
        <v>675</v>
      </c>
      <c r="B69" s="2340" t="s">
        <v>5138</v>
      </c>
      <c r="C69" s="2340"/>
      <c r="D69" s="2341" t="s">
        <v>501</v>
      </c>
      <c r="E69" s="2342">
        <v>2000000</v>
      </c>
      <c r="F69" s="2343">
        <f t="shared" si="1"/>
        <v>0</v>
      </c>
      <c r="G69" s="2344" t="s">
        <v>2134</v>
      </c>
      <c r="H69" s="2340"/>
      <c r="I69" s="2340"/>
      <c r="J69" s="2340"/>
      <c r="K69" s="2340"/>
      <c r="L69" s="2340"/>
      <c r="M69" s="2340"/>
      <c r="N69" s="2340"/>
      <c r="O69" s="2340"/>
      <c r="P69" s="2340"/>
      <c r="Q69" s="2340"/>
      <c r="R69" s="2340"/>
      <c r="S69" s="2340"/>
    </row>
    <row r="70" spans="1:19" customFormat="1" ht="15" hidden="1">
      <c r="A70" s="2340" t="s">
        <v>4413</v>
      </c>
      <c r="B70" s="2340" t="s">
        <v>3997</v>
      </c>
      <c r="C70" s="2340"/>
      <c r="D70" s="2341" t="s">
        <v>44</v>
      </c>
      <c r="E70" s="2342">
        <v>110</v>
      </c>
      <c r="F70" s="2343">
        <f t="shared" si="1"/>
        <v>0</v>
      </c>
      <c r="G70" s="2344" t="s">
        <v>2134</v>
      </c>
      <c r="H70" s="2340"/>
      <c r="I70" s="2340"/>
      <c r="J70" s="2340"/>
      <c r="K70" s="2340"/>
      <c r="L70" s="2340"/>
      <c r="M70" s="2340"/>
      <c r="N70" s="2340"/>
      <c r="O70" s="2340"/>
      <c r="P70" s="2340"/>
      <c r="Q70" s="2340"/>
      <c r="R70" s="2340"/>
      <c r="S70" s="2340"/>
    </row>
    <row r="71" spans="1:19" customFormat="1" ht="15" hidden="1">
      <c r="A71" s="2344" t="s">
        <v>5165</v>
      </c>
      <c r="B71" s="2340" t="s">
        <v>5740</v>
      </c>
      <c r="C71" s="2340"/>
      <c r="D71" s="2341" t="s">
        <v>36</v>
      </c>
      <c r="E71" s="2347">
        <v>52050</v>
      </c>
      <c r="F71" s="2343">
        <f t="shared" si="1"/>
        <v>0</v>
      </c>
      <c r="G71" s="2344" t="s">
        <v>2134</v>
      </c>
      <c r="H71" s="2340"/>
      <c r="I71" s="2340"/>
      <c r="J71" s="2340"/>
      <c r="K71" s="2340"/>
      <c r="L71" s="2340"/>
      <c r="M71" s="2340"/>
      <c r="N71" s="2340"/>
      <c r="O71" s="2340"/>
      <c r="P71" s="2340"/>
      <c r="Q71" s="2340"/>
      <c r="R71" s="2340"/>
      <c r="S71" s="2340"/>
    </row>
    <row r="72" spans="1:19" customFormat="1" ht="15" hidden="1">
      <c r="A72" s="2344" t="s">
        <v>5403</v>
      </c>
      <c r="B72" s="2326" t="s">
        <v>5293</v>
      </c>
      <c r="C72" s="2326"/>
      <c r="D72" s="2327" t="s">
        <v>627</v>
      </c>
      <c r="E72" s="2325">
        <v>800</v>
      </c>
      <c r="F72" s="2343">
        <f t="shared" si="1"/>
        <v>0</v>
      </c>
      <c r="G72" s="2344" t="s">
        <v>2134</v>
      </c>
      <c r="H72" s="2340"/>
      <c r="I72" s="2340"/>
      <c r="J72" s="2340"/>
      <c r="K72" s="2340"/>
      <c r="L72" s="2340"/>
      <c r="M72" s="2340"/>
      <c r="N72" s="2340"/>
      <c r="O72" s="2340"/>
      <c r="P72" s="2340"/>
      <c r="Q72" s="2340"/>
      <c r="R72" s="2340"/>
      <c r="S72" s="2340"/>
    </row>
    <row r="73" spans="1:19" customFormat="1" ht="15" hidden="1">
      <c r="A73" s="2344" t="s">
        <v>5170</v>
      </c>
      <c r="B73" s="2340" t="s">
        <v>4711</v>
      </c>
      <c r="C73" s="2340"/>
      <c r="D73" s="2341" t="s">
        <v>44</v>
      </c>
      <c r="E73" s="2342">
        <v>174</v>
      </c>
      <c r="F73" s="2343">
        <f t="shared" si="1"/>
        <v>0</v>
      </c>
      <c r="G73" s="2344" t="s">
        <v>2134</v>
      </c>
      <c r="H73" s="2340"/>
      <c r="I73" s="2340"/>
      <c r="J73" s="2340"/>
      <c r="K73" s="2340"/>
      <c r="L73" s="2340"/>
      <c r="M73" s="2340"/>
      <c r="N73" s="2340"/>
      <c r="O73" s="2340"/>
      <c r="P73" s="2340"/>
      <c r="Q73" s="2340"/>
      <c r="R73" s="2340"/>
      <c r="S73" s="2340"/>
    </row>
    <row r="74" spans="1:19" customFormat="1" ht="15" hidden="1">
      <c r="A74" s="2340" t="s">
        <v>631</v>
      </c>
      <c r="B74" s="2340" t="s">
        <v>4437</v>
      </c>
      <c r="C74" s="2340"/>
      <c r="D74" s="2341" t="s">
        <v>44</v>
      </c>
      <c r="E74" s="2342">
        <v>160</v>
      </c>
      <c r="F74" s="2343">
        <f t="shared" si="1"/>
        <v>0</v>
      </c>
      <c r="G74" s="2344" t="s">
        <v>2134</v>
      </c>
      <c r="H74" s="2340"/>
      <c r="I74" s="2340"/>
      <c r="J74" s="2340"/>
      <c r="K74" s="2340"/>
      <c r="L74" s="2340"/>
      <c r="M74" s="2340"/>
      <c r="N74" s="2340"/>
      <c r="O74" s="2340"/>
      <c r="P74" s="2340"/>
      <c r="Q74" s="2340"/>
      <c r="R74" s="2340"/>
      <c r="S74" s="2340"/>
    </row>
    <row r="75" spans="1:19" customFormat="1" ht="15" hidden="1">
      <c r="A75" s="2340" t="s">
        <v>631</v>
      </c>
      <c r="B75" s="2340" t="s">
        <v>4438</v>
      </c>
      <c r="C75" s="2340"/>
      <c r="D75" s="2341" t="s">
        <v>44</v>
      </c>
      <c r="E75" s="2342">
        <v>180</v>
      </c>
      <c r="F75" s="2343">
        <f t="shared" si="1"/>
        <v>0</v>
      </c>
      <c r="G75" s="2344" t="s">
        <v>2134</v>
      </c>
      <c r="H75" s="2340"/>
      <c r="I75" s="2340"/>
      <c r="J75" s="2340"/>
      <c r="K75" s="2340"/>
      <c r="L75" s="2340"/>
      <c r="M75" s="2340"/>
      <c r="N75" s="2340"/>
      <c r="O75" s="2340"/>
      <c r="P75" s="2340"/>
      <c r="Q75" s="2340"/>
      <c r="R75" s="2340"/>
      <c r="S75" s="2340"/>
    </row>
    <row r="76" spans="1:19" customFormat="1" ht="15" hidden="1">
      <c r="A76" s="2340" t="s">
        <v>631</v>
      </c>
      <c r="B76" s="2340" t="s">
        <v>4435</v>
      </c>
      <c r="C76" s="2340"/>
      <c r="D76" s="2341" t="s">
        <v>44</v>
      </c>
      <c r="E76" s="2342">
        <v>216</v>
      </c>
      <c r="F76" s="2343">
        <f t="shared" si="1"/>
        <v>0</v>
      </c>
      <c r="G76" s="2344" t="s">
        <v>2134</v>
      </c>
      <c r="H76" s="2340"/>
      <c r="I76" s="2340"/>
      <c r="J76" s="2340"/>
      <c r="K76" s="2340"/>
      <c r="L76" s="2340"/>
      <c r="M76" s="2340"/>
      <c r="N76" s="2340"/>
      <c r="O76" s="2340"/>
      <c r="P76" s="2340"/>
      <c r="Q76" s="2340"/>
      <c r="R76" s="2340"/>
      <c r="S76" s="2340"/>
    </row>
    <row r="77" spans="1:19" customFormat="1" ht="15" hidden="1">
      <c r="A77" s="2340" t="s">
        <v>631</v>
      </c>
      <c r="B77" s="2340" t="s">
        <v>4436</v>
      </c>
      <c r="C77" s="2340"/>
      <c r="D77" s="2341" t="s">
        <v>44</v>
      </c>
      <c r="E77" s="2342">
        <v>175</v>
      </c>
      <c r="F77" s="2343">
        <f t="shared" si="1"/>
        <v>0</v>
      </c>
      <c r="G77" s="2344" t="s">
        <v>2134</v>
      </c>
      <c r="H77" s="2340"/>
      <c r="I77" s="2340"/>
      <c r="J77" s="2340"/>
      <c r="K77" s="2340"/>
      <c r="L77" s="2340"/>
      <c r="M77" s="2340"/>
      <c r="N77" s="2340"/>
      <c r="O77" s="2340"/>
      <c r="P77" s="2340"/>
      <c r="Q77" s="2340"/>
      <c r="R77" s="2340"/>
      <c r="S77" s="2340"/>
    </row>
    <row r="78" spans="1:19" customFormat="1" ht="15" hidden="1">
      <c r="A78" s="2340" t="s">
        <v>3811</v>
      </c>
      <c r="B78" s="2340" t="s">
        <v>4881</v>
      </c>
      <c r="C78" s="2340"/>
      <c r="D78" s="2341" t="s">
        <v>44</v>
      </c>
      <c r="E78" s="2342">
        <v>1500</v>
      </c>
      <c r="F78" s="2343">
        <f t="shared" si="1"/>
        <v>0</v>
      </c>
      <c r="G78" s="2344" t="s">
        <v>2134</v>
      </c>
      <c r="H78" s="2340"/>
      <c r="I78" s="2340"/>
      <c r="J78" s="2340"/>
      <c r="K78" s="2340"/>
      <c r="L78" s="2340"/>
      <c r="M78" s="2340"/>
      <c r="N78" s="2340"/>
      <c r="O78" s="2340"/>
      <c r="P78" s="2340"/>
      <c r="Q78" s="2340"/>
      <c r="R78" s="2340"/>
      <c r="S78" s="2340"/>
    </row>
    <row r="79" spans="1:19" customFormat="1" ht="15" hidden="1">
      <c r="A79" s="2340" t="s">
        <v>3811</v>
      </c>
      <c r="B79" s="2340" t="s">
        <v>4882</v>
      </c>
      <c r="C79" s="2340"/>
      <c r="D79" s="2341" t="s">
        <v>44</v>
      </c>
      <c r="E79" s="2342">
        <v>1500</v>
      </c>
      <c r="F79" s="2343">
        <f t="shared" si="1"/>
        <v>0</v>
      </c>
      <c r="G79" s="2344" t="s">
        <v>2134</v>
      </c>
      <c r="H79" s="2340"/>
      <c r="I79" s="2340"/>
      <c r="J79" s="2340"/>
      <c r="K79" s="2340"/>
      <c r="L79" s="2340"/>
      <c r="M79" s="2340"/>
      <c r="N79" s="2340"/>
      <c r="O79" s="2340"/>
      <c r="P79" s="2340"/>
      <c r="Q79" s="2340"/>
      <c r="R79" s="2340"/>
      <c r="S79" s="2340"/>
    </row>
    <row r="80" spans="1:19" customFormat="1" ht="15" hidden="1">
      <c r="A80" s="2340" t="s">
        <v>3811</v>
      </c>
      <c r="B80" s="2340" t="s">
        <v>4883</v>
      </c>
      <c r="C80" s="2340"/>
      <c r="D80" s="2341" t="s">
        <v>44</v>
      </c>
      <c r="E80" s="2342">
        <v>1500</v>
      </c>
      <c r="F80" s="2343">
        <f t="shared" si="1"/>
        <v>0</v>
      </c>
      <c r="G80" s="2344" t="s">
        <v>2134</v>
      </c>
      <c r="H80" s="2340"/>
      <c r="I80" s="2340"/>
      <c r="J80" s="2340"/>
      <c r="K80" s="2340"/>
      <c r="L80" s="2340"/>
      <c r="M80" s="2340"/>
      <c r="N80" s="2340"/>
      <c r="O80" s="2340"/>
      <c r="P80" s="2340"/>
      <c r="Q80" s="2340"/>
      <c r="R80" s="2340"/>
      <c r="S80" s="2340"/>
    </row>
    <row r="81" spans="1:19" customFormat="1" ht="15" hidden="1">
      <c r="A81" s="2340" t="s">
        <v>3811</v>
      </c>
      <c r="B81" s="2340" t="s">
        <v>4884</v>
      </c>
      <c r="C81" s="2340"/>
      <c r="D81" s="2341" t="s">
        <v>44</v>
      </c>
      <c r="E81" s="2342">
        <v>300</v>
      </c>
      <c r="F81" s="2343">
        <f t="shared" si="1"/>
        <v>0</v>
      </c>
      <c r="G81" s="2344" t="s">
        <v>2134</v>
      </c>
      <c r="H81" s="2340"/>
      <c r="I81" s="2340"/>
      <c r="J81" s="2340"/>
      <c r="K81" s="2340"/>
      <c r="L81" s="2340"/>
      <c r="M81" s="2340"/>
      <c r="N81" s="2340"/>
      <c r="O81" s="2340"/>
      <c r="P81" s="2340"/>
      <c r="Q81" s="2340"/>
      <c r="R81" s="2340"/>
      <c r="S81" s="2340"/>
    </row>
    <row r="82" spans="1:19" customFormat="1" ht="15" hidden="1">
      <c r="A82" s="2340" t="s">
        <v>3811</v>
      </c>
      <c r="B82" s="2340" t="s">
        <v>4885</v>
      </c>
      <c r="C82" s="2340"/>
      <c r="D82" s="2341" t="s">
        <v>44</v>
      </c>
      <c r="E82" s="2342">
        <v>300</v>
      </c>
      <c r="F82" s="2343">
        <f t="shared" si="1"/>
        <v>0</v>
      </c>
      <c r="G82" s="2344" t="s">
        <v>2134</v>
      </c>
      <c r="H82" s="2340"/>
      <c r="I82" s="2340"/>
      <c r="J82" s="2340"/>
      <c r="K82" s="2340"/>
      <c r="L82" s="2340"/>
      <c r="M82" s="2340"/>
      <c r="N82" s="2340"/>
      <c r="O82" s="2340"/>
      <c r="P82" s="2340"/>
      <c r="Q82" s="2340"/>
      <c r="R82" s="2340"/>
      <c r="S82" s="2340"/>
    </row>
    <row r="83" spans="1:19" customFormat="1" ht="15" hidden="1">
      <c r="A83" s="2340" t="s">
        <v>3811</v>
      </c>
      <c r="B83" s="2340" t="s">
        <v>4886</v>
      </c>
      <c r="C83" s="2340"/>
      <c r="D83" s="2341" t="s">
        <v>44</v>
      </c>
      <c r="E83" s="2342">
        <v>300</v>
      </c>
      <c r="F83" s="2343">
        <f t="shared" si="1"/>
        <v>0</v>
      </c>
      <c r="G83" s="2344" t="s">
        <v>2134</v>
      </c>
      <c r="H83" s="2340"/>
      <c r="I83" s="2340"/>
      <c r="J83" s="2340"/>
      <c r="K83" s="2340"/>
      <c r="L83" s="2340"/>
      <c r="M83" s="2340"/>
      <c r="N83" s="2340"/>
      <c r="O83" s="2340"/>
      <c r="P83" s="2340"/>
      <c r="Q83" s="2340"/>
      <c r="R83" s="2340"/>
      <c r="S83" s="2340"/>
    </row>
    <row r="84" spans="1:19" customFormat="1" ht="15" hidden="1">
      <c r="A84" s="1467" t="s">
        <v>5405</v>
      </c>
      <c r="B84" s="1467" t="s">
        <v>5432</v>
      </c>
      <c r="C84" s="1467"/>
      <c r="D84" s="767" t="s">
        <v>91</v>
      </c>
      <c r="E84" s="2346">
        <v>49</v>
      </c>
      <c r="F84" s="2343">
        <f t="shared" si="1"/>
        <v>0</v>
      </c>
      <c r="G84" s="2344" t="s">
        <v>2134</v>
      </c>
      <c r="H84" s="1467"/>
      <c r="I84" s="1467"/>
      <c r="J84" s="1467"/>
      <c r="K84" s="1467"/>
      <c r="L84" s="1467"/>
      <c r="M84" s="1467"/>
      <c r="N84" s="1467"/>
      <c r="O84" s="1467"/>
      <c r="P84" s="1467"/>
      <c r="Q84" s="1467"/>
      <c r="R84" s="1467"/>
      <c r="S84" s="1467"/>
    </row>
    <row r="85" spans="1:19" customFormat="1" ht="15" hidden="1">
      <c r="A85" s="1467" t="s">
        <v>5405</v>
      </c>
      <c r="B85" s="1467" t="s">
        <v>5433</v>
      </c>
      <c r="C85" s="1467"/>
      <c r="D85" s="767" t="s">
        <v>91</v>
      </c>
      <c r="E85" s="2346">
        <v>50</v>
      </c>
      <c r="F85" s="2343">
        <f t="shared" si="1"/>
        <v>0</v>
      </c>
      <c r="G85" s="2344" t="s">
        <v>2134</v>
      </c>
      <c r="H85" s="1467"/>
      <c r="I85" s="1467"/>
      <c r="J85" s="1467"/>
      <c r="K85" s="1467"/>
      <c r="L85" s="1467"/>
      <c r="M85" s="1467"/>
      <c r="N85" s="1467"/>
      <c r="O85" s="1467"/>
      <c r="P85" s="1467"/>
      <c r="Q85" s="1467"/>
      <c r="R85" s="1467"/>
      <c r="S85" s="1467"/>
    </row>
    <row r="86" spans="1:19" customFormat="1" ht="15" hidden="1">
      <c r="A86" s="1467" t="s">
        <v>5405</v>
      </c>
      <c r="B86" s="1467" t="s">
        <v>5434</v>
      </c>
      <c r="C86" s="1467"/>
      <c r="D86" s="767" t="s">
        <v>91</v>
      </c>
      <c r="E86" s="2346">
        <v>90</v>
      </c>
      <c r="F86" s="2343">
        <f t="shared" si="1"/>
        <v>0</v>
      </c>
      <c r="G86" s="2344" t="s">
        <v>2134</v>
      </c>
      <c r="H86" s="1467"/>
      <c r="I86" s="1467"/>
      <c r="J86" s="1467"/>
      <c r="K86" s="1467"/>
      <c r="L86" s="1467"/>
      <c r="M86" s="1467"/>
      <c r="N86" s="1467"/>
      <c r="O86" s="1467"/>
      <c r="P86" s="1467"/>
      <c r="Q86" s="1467"/>
      <c r="R86" s="1467"/>
      <c r="S86" s="1467"/>
    </row>
    <row r="87" spans="1:19" customFormat="1" ht="15" hidden="1">
      <c r="A87" s="1467" t="s">
        <v>5405</v>
      </c>
      <c r="B87" s="1467" t="s">
        <v>5435</v>
      </c>
      <c r="C87" s="1467"/>
      <c r="D87" s="767" t="s">
        <v>91</v>
      </c>
      <c r="E87" s="2346">
        <v>72</v>
      </c>
      <c r="F87" s="2343">
        <f t="shared" si="1"/>
        <v>0</v>
      </c>
      <c r="G87" s="2344" t="s">
        <v>2134</v>
      </c>
      <c r="H87" s="1467"/>
      <c r="I87" s="1467"/>
      <c r="J87" s="1467"/>
      <c r="K87" s="1467"/>
      <c r="L87" s="1467"/>
      <c r="M87" s="1467"/>
      <c r="N87" s="1467"/>
      <c r="O87" s="1467"/>
      <c r="P87" s="1467"/>
      <c r="Q87" s="1467"/>
      <c r="R87" s="1467"/>
      <c r="S87" s="1467"/>
    </row>
    <row r="88" spans="1:19" customFormat="1" ht="15" hidden="1">
      <c r="A88" s="1467" t="s">
        <v>5405</v>
      </c>
      <c r="B88" s="1467" t="s">
        <v>5436</v>
      </c>
      <c r="C88" s="1467"/>
      <c r="D88" s="767" t="s">
        <v>83</v>
      </c>
      <c r="E88" s="2346">
        <v>4</v>
      </c>
      <c r="F88" s="2343">
        <f t="shared" si="1"/>
        <v>0</v>
      </c>
      <c r="G88" s="2344" t="s">
        <v>2134</v>
      </c>
      <c r="H88" s="1467"/>
      <c r="I88" s="1467"/>
      <c r="J88" s="1467"/>
      <c r="K88" s="1467"/>
      <c r="L88" s="1467"/>
      <c r="M88" s="1467"/>
      <c r="N88" s="1467"/>
      <c r="O88" s="1467"/>
      <c r="P88" s="1467"/>
      <c r="Q88" s="1467"/>
      <c r="R88" s="1467"/>
      <c r="S88" s="1467"/>
    </row>
    <row r="89" spans="1:19" customFormat="1" ht="15" hidden="1">
      <c r="A89" s="2340" t="s">
        <v>3811</v>
      </c>
      <c r="B89" s="2340" t="s">
        <v>2172</v>
      </c>
      <c r="C89" s="2340"/>
      <c r="D89" s="2341" t="s">
        <v>44</v>
      </c>
      <c r="E89" s="2342">
        <v>90</v>
      </c>
      <c r="F89" s="2343">
        <f t="shared" si="1"/>
        <v>0</v>
      </c>
      <c r="G89" s="2344" t="s">
        <v>2134</v>
      </c>
      <c r="H89" s="2340"/>
      <c r="I89" s="2340"/>
      <c r="J89" s="2340"/>
      <c r="K89" s="2340"/>
      <c r="L89" s="2340"/>
      <c r="M89" s="2340"/>
      <c r="N89" s="2340"/>
      <c r="O89" s="2340"/>
      <c r="P89" s="2340"/>
      <c r="Q89" s="2340"/>
      <c r="R89" s="2340"/>
      <c r="S89" s="2340"/>
    </row>
    <row r="90" spans="1:19" customFormat="1" ht="15" hidden="1">
      <c r="A90" s="2344" t="s">
        <v>5403</v>
      </c>
      <c r="B90" s="2286" t="s">
        <v>5294</v>
      </c>
      <c r="C90" s="2286"/>
      <c r="D90" s="2322" t="s">
        <v>44</v>
      </c>
      <c r="E90" s="2325">
        <v>4078.13</v>
      </c>
      <c r="F90" s="2343">
        <f t="shared" si="1"/>
        <v>0</v>
      </c>
      <c r="G90" s="2344" t="s">
        <v>2134</v>
      </c>
      <c r="H90" s="2340"/>
      <c r="I90" s="2340"/>
      <c r="J90" s="2340"/>
      <c r="K90" s="2340"/>
      <c r="L90" s="2340"/>
      <c r="M90" s="2340"/>
      <c r="N90" s="2340"/>
      <c r="O90" s="2340"/>
      <c r="P90" s="2340"/>
      <c r="Q90" s="2340"/>
      <c r="R90" s="2340"/>
      <c r="S90" s="2340"/>
    </row>
    <row r="91" spans="1:19" customFormat="1" ht="15" hidden="1">
      <c r="A91" s="2340" t="s">
        <v>3811</v>
      </c>
      <c r="B91" s="2340" t="s">
        <v>5101</v>
      </c>
      <c r="C91" s="2340"/>
      <c r="D91" s="2341" t="s">
        <v>44</v>
      </c>
      <c r="E91" s="2342">
        <v>1500</v>
      </c>
      <c r="F91" s="2343">
        <f t="shared" si="1"/>
        <v>0</v>
      </c>
      <c r="G91" s="2344" t="s">
        <v>2134</v>
      </c>
      <c r="H91" s="2340"/>
      <c r="I91" s="2340"/>
      <c r="J91" s="2340"/>
      <c r="K91" s="2340"/>
      <c r="L91" s="2340"/>
      <c r="M91" s="2340"/>
      <c r="N91" s="2340"/>
      <c r="O91" s="2340"/>
      <c r="P91" s="2340"/>
      <c r="Q91" s="2340"/>
      <c r="R91" s="2340"/>
      <c r="S91" s="2340"/>
    </row>
    <row r="92" spans="1:19" customFormat="1" ht="15" hidden="1">
      <c r="A92" s="1467" t="s">
        <v>5405</v>
      </c>
      <c r="B92" s="1467" t="s">
        <v>5437</v>
      </c>
      <c r="C92" s="1467"/>
      <c r="D92" s="767" t="s">
        <v>83</v>
      </c>
      <c r="E92" s="2346">
        <v>4</v>
      </c>
      <c r="F92" s="2343">
        <f t="shared" si="1"/>
        <v>0</v>
      </c>
      <c r="G92" s="2344" t="s">
        <v>2134</v>
      </c>
      <c r="H92" s="1467"/>
      <c r="I92" s="1467"/>
      <c r="J92" s="1467"/>
      <c r="K92" s="1467"/>
      <c r="L92" s="1467"/>
      <c r="M92" s="1467"/>
      <c r="N92" s="1467"/>
      <c r="O92" s="1467"/>
      <c r="P92" s="1467"/>
      <c r="Q92" s="1467"/>
      <c r="R92" s="1467"/>
      <c r="S92" s="1467"/>
    </row>
    <row r="93" spans="1:19" customFormat="1" ht="15" hidden="1">
      <c r="A93" s="2344" t="s">
        <v>5403</v>
      </c>
      <c r="B93" s="2286" t="s">
        <v>5295</v>
      </c>
      <c r="C93" s="2286"/>
      <c r="D93" s="2322" t="s">
        <v>627</v>
      </c>
      <c r="E93" s="2325">
        <v>7530</v>
      </c>
      <c r="F93" s="2343">
        <f t="shared" si="1"/>
        <v>0</v>
      </c>
      <c r="G93" s="2344" t="s">
        <v>2134</v>
      </c>
      <c r="H93" s="2340"/>
      <c r="I93" s="2340"/>
      <c r="J93" s="2340"/>
      <c r="K93" s="2340"/>
      <c r="L93" s="2340"/>
      <c r="M93" s="2340"/>
      <c r="N93" s="2340"/>
      <c r="O93" s="2340"/>
      <c r="P93" s="2340"/>
      <c r="Q93" s="2340"/>
      <c r="R93" s="2340"/>
      <c r="S93" s="2340"/>
    </row>
    <row r="94" spans="1:19" customFormat="1" ht="15" hidden="1">
      <c r="A94" s="1467" t="s">
        <v>5405</v>
      </c>
      <c r="B94" s="1467" t="s">
        <v>5438</v>
      </c>
      <c r="C94" s="1467"/>
      <c r="D94" s="767" t="s">
        <v>83</v>
      </c>
      <c r="E94" s="2346">
        <v>6</v>
      </c>
      <c r="F94" s="2343">
        <f t="shared" si="1"/>
        <v>0</v>
      </c>
      <c r="G94" s="2344" t="s">
        <v>2134</v>
      </c>
      <c r="H94" s="1467"/>
      <c r="I94" s="1467"/>
      <c r="J94" s="1467"/>
      <c r="K94" s="1467"/>
      <c r="L94" s="1467"/>
      <c r="M94" s="1467"/>
      <c r="N94" s="1467"/>
      <c r="O94" s="1467"/>
      <c r="P94" s="1467"/>
      <c r="Q94" s="1467"/>
      <c r="R94" s="1467"/>
      <c r="S94" s="1467"/>
    </row>
    <row r="95" spans="1:19" customFormat="1" ht="15" hidden="1">
      <c r="A95" s="1467" t="s">
        <v>5405</v>
      </c>
      <c r="B95" s="1467" t="s">
        <v>5439</v>
      </c>
      <c r="C95" s="1467"/>
      <c r="D95" s="767" t="s">
        <v>83</v>
      </c>
      <c r="E95" s="2346">
        <v>5.5</v>
      </c>
      <c r="F95" s="2343">
        <f t="shared" si="1"/>
        <v>0</v>
      </c>
      <c r="G95" s="2344" t="s">
        <v>2134</v>
      </c>
      <c r="H95" s="1467"/>
      <c r="I95" s="1467"/>
      <c r="J95" s="1467"/>
      <c r="K95" s="1467"/>
      <c r="L95" s="1467"/>
      <c r="M95" s="1467"/>
      <c r="N95" s="1467"/>
      <c r="O95" s="1467"/>
      <c r="P95" s="1467"/>
      <c r="Q95" s="1467"/>
      <c r="R95" s="1467"/>
      <c r="S95" s="1467"/>
    </row>
    <row r="96" spans="1:19" customFormat="1" ht="15" hidden="1">
      <c r="A96" s="2340" t="s">
        <v>4077</v>
      </c>
      <c r="B96" s="2340" t="s">
        <v>4641</v>
      </c>
      <c r="C96" s="2340"/>
      <c r="D96" s="2341" t="s">
        <v>91</v>
      </c>
      <c r="E96" s="2342">
        <v>300</v>
      </c>
      <c r="F96" s="2343">
        <f t="shared" si="1"/>
        <v>0</v>
      </c>
      <c r="G96" s="2344" t="s">
        <v>2134</v>
      </c>
      <c r="H96" s="2340"/>
      <c r="I96" s="2340"/>
      <c r="J96" s="2340"/>
      <c r="K96" s="2340"/>
      <c r="L96" s="2340"/>
      <c r="M96" s="2340"/>
      <c r="N96" s="2340"/>
      <c r="O96" s="2340"/>
      <c r="P96" s="2340"/>
      <c r="Q96" s="2340"/>
      <c r="R96" s="2340"/>
      <c r="S96" s="2340"/>
    </row>
    <row r="97" spans="1:19" customFormat="1" ht="15" hidden="1">
      <c r="A97" s="1467" t="s">
        <v>5405</v>
      </c>
      <c r="B97" s="1467" t="s">
        <v>5440</v>
      </c>
      <c r="C97" s="1467"/>
      <c r="D97" s="767" t="s">
        <v>83</v>
      </c>
      <c r="E97" s="2346">
        <v>10</v>
      </c>
      <c r="F97" s="2343">
        <f t="shared" si="1"/>
        <v>0</v>
      </c>
      <c r="G97" s="2344" t="s">
        <v>2134</v>
      </c>
      <c r="H97" s="1467"/>
      <c r="I97" s="1467"/>
      <c r="J97" s="1467"/>
      <c r="K97" s="1467"/>
      <c r="L97" s="1467"/>
      <c r="M97" s="1467"/>
      <c r="N97" s="1467"/>
      <c r="O97" s="1467"/>
      <c r="P97" s="1467"/>
      <c r="Q97" s="1467"/>
      <c r="R97" s="1467"/>
      <c r="S97" s="1467"/>
    </row>
    <row r="98" spans="1:19" customFormat="1" ht="15" hidden="1">
      <c r="A98" s="1467" t="s">
        <v>5405</v>
      </c>
      <c r="B98" s="1467" t="s">
        <v>5441</v>
      </c>
      <c r="C98" s="1467"/>
      <c r="D98" s="767" t="s">
        <v>83</v>
      </c>
      <c r="E98" s="2346">
        <v>14</v>
      </c>
      <c r="F98" s="2343">
        <f t="shared" si="1"/>
        <v>0</v>
      </c>
      <c r="G98" s="2344" t="s">
        <v>2134</v>
      </c>
      <c r="H98" s="1467"/>
      <c r="I98" s="1467"/>
      <c r="J98" s="1467"/>
      <c r="K98" s="1467"/>
      <c r="L98" s="1467"/>
      <c r="M98" s="1467"/>
      <c r="N98" s="1467"/>
      <c r="O98" s="1467"/>
      <c r="P98" s="1467"/>
      <c r="Q98" s="1467"/>
      <c r="R98" s="1467"/>
      <c r="S98" s="1467"/>
    </row>
    <row r="99" spans="1:19" customFormat="1" ht="15" hidden="1">
      <c r="A99" s="1467" t="s">
        <v>5405</v>
      </c>
      <c r="B99" s="1467" t="s">
        <v>5442</v>
      </c>
      <c r="C99" s="1467"/>
      <c r="D99" s="767" t="s">
        <v>83</v>
      </c>
      <c r="E99" s="2346">
        <v>17</v>
      </c>
      <c r="F99" s="2343">
        <f t="shared" si="1"/>
        <v>0</v>
      </c>
      <c r="G99" s="2344" t="s">
        <v>2134</v>
      </c>
      <c r="H99" s="1467"/>
      <c r="I99" s="1467"/>
      <c r="J99" s="1467"/>
      <c r="K99" s="1467"/>
      <c r="L99" s="1467"/>
      <c r="M99" s="1467"/>
      <c r="N99" s="1467"/>
      <c r="O99" s="1467"/>
      <c r="P99" s="1467"/>
      <c r="Q99" s="1467"/>
      <c r="R99" s="1467"/>
      <c r="S99" s="1467"/>
    </row>
    <row r="100" spans="1:19" customFormat="1" ht="15" hidden="1">
      <c r="A100" s="1467" t="s">
        <v>5405</v>
      </c>
      <c r="B100" s="1467" t="s">
        <v>5443</v>
      </c>
      <c r="C100" s="1467"/>
      <c r="D100" s="767" t="s">
        <v>83</v>
      </c>
      <c r="E100" s="2346">
        <v>21</v>
      </c>
      <c r="F100" s="2343">
        <f t="shared" si="1"/>
        <v>0</v>
      </c>
      <c r="G100" s="2344" t="s">
        <v>2134</v>
      </c>
      <c r="H100" s="1467"/>
      <c r="I100" s="1467"/>
      <c r="J100" s="1467"/>
      <c r="K100" s="1467"/>
      <c r="L100" s="1467"/>
      <c r="M100" s="1467"/>
      <c r="N100" s="1467"/>
      <c r="O100" s="1467"/>
      <c r="P100" s="1467"/>
      <c r="Q100" s="1467"/>
      <c r="R100" s="1467"/>
      <c r="S100" s="1467"/>
    </row>
    <row r="101" spans="1:19" customFormat="1" ht="15" hidden="1">
      <c r="A101" s="1467" t="s">
        <v>5405</v>
      </c>
      <c r="B101" s="1467" t="s">
        <v>5444</v>
      </c>
      <c r="C101" s="1467"/>
      <c r="D101" s="767" t="s">
        <v>79</v>
      </c>
      <c r="E101" s="2346">
        <v>230</v>
      </c>
      <c r="F101" s="2343">
        <f t="shared" si="1"/>
        <v>0</v>
      </c>
      <c r="G101" s="2344" t="s">
        <v>2134</v>
      </c>
      <c r="H101" s="1467"/>
      <c r="I101" s="1467"/>
      <c r="J101" s="1467"/>
      <c r="K101" s="1467"/>
      <c r="L101" s="1467"/>
      <c r="M101" s="1467"/>
      <c r="N101" s="1467"/>
      <c r="O101" s="1467"/>
      <c r="P101" s="1467"/>
      <c r="Q101" s="1467"/>
      <c r="R101" s="1467"/>
      <c r="S101" s="1467"/>
    </row>
    <row r="102" spans="1:19" customFormat="1" ht="15" hidden="1">
      <c r="A102" s="1467" t="s">
        <v>5405</v>
      </c>
      <c r="B102" s="1467" t="s">
        <v>5445</v>
      </c>
      <c r="C102" s="1467"/>
      <c r="D102" s="767" t="s">
        <v>79</v>
      </c>
      <c r="E102" s="2346">
        <v>18.690000000000001</v>
      </c>
      <c r="F102" s="2343">
        <f t="shared" si="1"/>
        <v>0</v>
      </c>
      <c r="G102" s="2344" t="s">
        <v>2134</v>
      </c>
      <c r="H102" s="1467"/>
      <c r="I102" s="1467"/>
      <c r="J102" s="1467"/>
      <c r="K102" s="1467"/>
      <c r="L102" s="1467"/>
      <c r="M102" s="1467"/>
      <c r="N102" s="1467"/>
      <c r="O102" s="1467"/>
      <c r="P102" s="1467"/>
      <c r="Q102" s="1467"/>
      <c r="R102" s="1467"/>
      <c r="S102" s="1467"/>
    </row>
    <row r="103" spans="1:19" customFormat="1" ht="15" hidden="1">
      <c r="A103" s="1467" t="s">
        <v>5405</v>
      </c>
      <c r="B103" s="1467" t="s">
        <v>5446</v>
      </c>
      <c r="C103" s="1467"/>
      <c r="D103" s="767" t="s">
        <v>79</v>
      </c>
      <c r="E103" s="2346">
        <v>53.3</v>
      </c>
      <c r="F103" s="2343">
        <f t="shared" si="1"/>
        <v>0</v>
      </c>
      <c r="G103" s="2344" t="s">
        <v>2134</v>
      </c>
      <c r="H103" s="1467"/>
      <c r="I103" s="1467"/>
      <c r="J103" s="1467"/>
      <c r="K103" s="1467"/>
      <c r="L103" s="1467"/>
      <c r="M103" s="1467"/>
      <c r="N103" s="1467"/>
      <c r="O103" s="1467"/>
      <c r="P103" s="1467"/>
      <c r="Q103" s="1467"/>
      <c r="R103" s="1467"/>
      <c r="S103" s="1467"/>
    </row>
    <row r="104" spans="1:19" customFormat="1" ht="15" hidden="1">
      <c r="A104" s="2344" t="s">
        <v>5165</v>
      </c>
      <c r="B104" s="2340" t="s">
        <v>5741</v>
      </c>
      <c r="C104" s="2340"/>
      <c r="D104" s="2341" t="s">
        <v>501</v>
      </c>
      <c r="E104" s="2347">
        <v>30000</v>
      </c>
      <c r="F104" s="2343">
        <f t="shared" si="1"/>
        <v>0</v>
      </c>
      <c r="G104" s="2344" t="s">
        <v>2134</v>
      </c>
      <c r="H104" s="2340"/>
      <c r="I104" s="2340"/>
      <c r="J104" s="2340"/>
      <c r="K104" s="2340"/>
      <c r="L104" s="2340"/>
      <c r="M104" s="2340"/>
      <c r="N104" s="2340"/>
      <c r="O104" s="2340"/>
      <c r="P104" s="2340"/>
      <c r="Q104" s="2340"/>
      <c r="R104" s="2340"/>
      <c r="S104" s="2340"/>
    </row>
    <row r="105" spans="1:19" customFormat="1" ht="15" hidden="1">
      <c r="A105" s="2340" t="s">
        <v>3811</v>
      </c>
      <c r="B105" s="2340" t="s">
        <v>4887</v>
      </c>
      <c r="C105" s="2340"/>
      <c r="D105" s="2341" t="s">
        <v>880</v>
      </c>
      <c r="E105" s="2342">
        <v>590</v>
      </c>
      <c r="F105" s="2343">
        <f t="shared" si="1"/>
        <v>0</v>
      </c>
      <c r="G105" s="2344" t="s">
        <v>2134</v>
      </c>
      <c r="H105" s="2340"/>
      <c r="I105" s="2340"/>
      <c r="J105" s="2340"/>
      <c r="K105" s="2340"/>
      <c r="L105" s="2340"/>
      <c r="M105" s="2340"/>
      <c r="N105" s="2340"/>
      <c r="O105" s="2340"/>
      <c r="P105" s="2340"/>
      <c r="Q105" s="2340"/>
      <c r="R105" s="2340"/>
      <c r="S105" s="2340"/>
    </row>
    <row r="106" spans="1:19" customFormat="1" ht="15" hidden="1">
      <c r="A106" s="2340" t="s">
        <v>675</v>
      </c>
      <c r="B106" s="2340" t="s">
        <v>5139</v>
      </c>
      <c r="C106" s="2340"/>
      <c r="D106" s="2341" t="s">
        <v>501</v>
      </c>
      <c r="E106" s="2342">
        <v>500000</v>
      </c>
      <c r="F106" s="2343">
        <f t="shared" si="1"/>
        <v>0</v>
      </c>
      <c r="G106" s="2344" t="s">
        <v>2134</v>
      </c>
      <c r="H106" s="2340"/>
      <c r="I106" s="2340"/>
      <c r="J106" s="2340"/>
      <c r="K106" s="2340"/>
      <c r="L106" s="2340"/>
      <c r="M106" s="2340"/>
      <c r="N106" s="2340"/>
      <c r="O106" s="2340"/>
      <c r="P106" s="2340"/>
      <c r="Q106" s="2340"/>
      <c r="R106" s="2340"/>
      <c r="S106" s="2340"/>
    </row>
    <row r="107" spans="1:19" customFormat="1" ht="15" hidden="1">
      <c r="A107" s="2344" t="s">
        <v>5165</v>
      </c>
      <c r="B107" s="2340" t="s">
        <v>5742</v>
      </c>
      <c r="C107" s="2340"/>
      <c r="D107" s="2341" t="s">
        <v>44</v>
      </c>
      <c r="E107" s="2347">
        <v>15000</v>
      </c>
      <c r="F107" s="2343">
        <f t="shared" si="1"/>
        <v>0</v>
      </c>
      <c r="G107" s="2344" t="s">
        <v>2134</v>
      </c>
      <c r="H107" s="2340"/>
      <c r="I107" s="2340"/>
      <c r="J107" s="2340"/>
      <c r="K107" s="2340"/>
      <c r="L107" s="2340"/>
      <c r="M107" s="2340"/>
      <c r="N107" s="2340"/>
      <c r="O107" s="2340"/>
      <c r="P107" s="2340"/>
      <c r="Q107" s="2340"/>
      <c r="R107" s="2340"/>
      <c r="S107" s="2340"/>
    </row>
    <row r="108" spans="1:19" customFormat="1" ht="15" hidden="1">
      <c r="A108" s="2340" t="s">
        <v>4413</v>
      </c>
      <c r="B108" s="2340" t="s">
        <v>4809</v>
      </c>
      <c r="C108" s="2340"/>
      <c r="D108" s="2341" t="s">
        <v>501</v>
      </c>
      <c r="E108" s="2342">
        <v>7499</v>
      </c>
      <c r="F108" s="2343">
        <f t="shared" si="1"/>
        <v>0</v>
      </c>
      <c r="G108" s="2344" t="s">
        <v>2134</v>
      </c>
      <c r="H108" s="2340"/>
      <c r="I108" s="2340"/>
      <c r="J108" s="2340"/>
      <c r="K108" s="2340"/>
      <c r="L108" s="2340"/>
      <c r="M108" s="2340"/>
      <c r="N108" s="2340"/>
      <c r="O108" s="2340"/>
      <c r="P108" s="2340"/>
      <c r="Q108" s="2340"/>
      <c r="R108" s="2340"/>
      <c r="S108" s="2340"/>
    </row>
    <row r="109" spans="1:19" customFormat="1" ht="15" hidden="1">
      <c r="A109" s="2344" t="s">
        <v>5165</v>
      </c>
      <c r="B109" s="2340" t="s">
        <v>5743</v>
      </c>
      <c r="C109" s="2340"/>
      <c r="D109" s="2341" t="s">
        <v>36</v>
      </c>
      <c r="E109" s="2347">
        <v>72900</v>
      </c>
      <c r="F109" s="2343">
        <f t="shared" si="1"/>
        <v>0</v>
      </c>
      <c r="G109" s="2344" t="s">
        <v>2134</v>
      </c>
      <c r="H109" s="2340"/>
      <c r="I109" s="2340"/>
      <c r="J109" s="2340"/>
      <c r="K109" s="2340"/>
      <c r="L109" s="2340"/>
      <c r="M109" s="2340"/>
      <c r="N109" s="2340"/>
      <c r="O109" s="2340"/>
      <c r="P109" s="2340"/>
      <c r="Q109" s="2340"/>
      <c r="R109" s="2340"/>
      <c r="S109" s="2340"/>
    </row>
    <row r="110" spans="1:19" customFormat="1" ht="15" hidden="1">
      <c r="A110" s="1467" t="s">
        <v>5405</v>
      </c>
      <c r="B110" s="1467" t="s">
        <v>5447</v>
      </c>
      <c r="C110" s="1467"/>
      <c r="D110" s="767" t="s">
        <v>91</v>
      </c>
      <c r="E110" s="2346">
        <v>386.5</v>
      </c>
      <c r="F110" s="2343">
        <f t="shared" si="1"/>
        <v>0</v>
      </c>
      <c r="G110" s="2344" t="s">
        <v>2134</v>
      </c>
      <c r="H110" s="1467"/>
      <c r="I110" s="1467"/>
      <c r="J110" s="1467"/>
      <c r="K110" s="1467"/>
      <c r="L110" s="1467"/>
      <c r="M110" s="1467"/>
      <c r="N110" s="1467"/>
      <c r="O110" s="1467"/>
      <c r="P110" s="1467"/>
      <c r="Q110" s="1467"/>
      <c r="R110" s="1467"/>
      <c r="S110" s="1467"/>
    </row>
    <row r="111" spans="1:19" customFormat="1" ht="15" hidden="1">
      <c r="A111" s="1467" t="s">
        <v>5405</v>
      </c>
      <c r="B111" s="1467" t="s">
        <v>5448</v>
      </c>
      <c r="C111" s="1467"/>
      <c r="D111" s="767" t="s">
        <v>83</v>
      </c>
      <c r="E111" s="2346">
        <v>79</v>
      </c>
      <c r="F111" s="2343">
        <f t="shared" si="1"/>
        <v>0</v>
      </c>
      <c r="G111" s="2344" t="s">
        <v>2134</v>
      </c>
      <c r="H111" s="1467"/>
      <c r="I111" s="1467"/>
      <c r="J111" s="1467"/>
      <c r="K111" s="1467"/>
      <c r="L111" s="1467"/>
      <c r="M111" s="1467"/>
      <c r="N111" s="1467"/>
      <c r="O111" s="1467"/>
      <c r="P111" s="1467"/>
      <c r="Q111" s="1467"/>
      <c r="R111" s="1467"/>
      <c r="S111" s="1467"/>
    </row>
    <row r="112" spans="1:19" customFormat="1" ht="15" hidden="1">
      <c r="A112" s="1467" t="s">
        <v>5405</v>
      </c>
      <c r="B112" s="1467" t="s">
        <v>5449</v>
      </c>
      <c r="C112" s="1467"/>
      <c r="D112" s="767" t="s">
        <v>94</v>
      </c>
      <c r="E112" s="2346">
        <v>502</v>
      </c>
      <c r="F112" s="2343">
        <f t="shared" si="1"/>
        <v>0</v>
      </c>
      <c r="G112" s="2344" t="s">
        <v>2134</v>
      </c>
      <c r="H112" s="1467"/>
      <c r="I112" s="1467"/>
      <c r="J112" s="1467"/>
      <c r="K112" s="1467"/>
      <c r="L112" s="1467"/>
      <c r="M112" s="1467"/>
      <c r="N112" s="1467"/>
      <c r="O112" s="1467"/>
      <c r="P112" s="1467"/>
      <c r="Q112" s="1467"/>
      <c r="R112" s="1467"/>
      <c r="S112" s="1467"/>
    </row>
    <row r="113" spans="1:19" customFormat="1" ht="15" hidden="1">
      <c r="A113" s="2344" t="s">
        <v>5165</v>
      </c>
      <c r="B113" s="2340" t="s">
        <v>5744</v>
      </c>
      <c r="C113" s="2340"/>
      <c r="D113" s="2341" t="s">
        <v>44</v>
      </c>
      <c r="E113" s="2347">
        <v>10000</v>
      </c>
      <c r="F113" s="2343">
        <f t="shared" si="1"/>
        <v>0</v>
      </c>
      <c r="G113" s="2344" t="s">
        <v>2134</v>
      </c>
      <c r="H113" s="2340"/>
      <c r="I113" s="2340"/>
      <c r="J113" s="2340"/>
      <c r="K113" s="2340"/>
      <c r="L113" s="2340"/>
      <c r="M113" s="2340"/>
      <c r="N113" s="2340"/>
      <c r="O113" s="2340"/>
      <c r="P113" s="2340"/>
      <c r="Q113" s="2340"/>
      <c r="R113" s="2340"/>
      <c r="S113" s="2340"/>
    </row>
    <row r="114" spans="1:19" customFormat="1" ht="15" hidden="1">
      <c r="A114" s="2344" t="s">
        <v>5165</v>
      </c>
      <c r="B114" s="2340" t="s">
        <v>5745</v>
      </c>
      <c r="C114" s="2340"/>
      <c r="D114" s="2341" t="s">
        <v>44</v>
      </c>
      <c r="E114" s="2347">
        <v>20000</v>
      </c>
      <c r="F114" s="2343">
        <f t="shared" si="1"/>
        <v>0</v>
      </c>
      <c r="G114" s="2344" t="s">
        <v>2134</v>
      </c>
      <c r="H114" s="2340"/>
      <c r="I114" s="2340"/>
      <c r="J114" s="2340"/>
      <c r="K114" s="2340"/>
      <c r="L114" s="2340"/>
      <c r="M114" s="2340"/>
      <c r="N114" s="2340"/>
      <c r="O114" s="2340"/>
      <c r="P114" s="2340"/>
      <c r="Q114" s="2340"/>
      <c r="R114" s="2340"/>
      <c r="S114" s="2340"/>
    </row>
    <row r="115" spans="1:19" customFormat="1" ht="15" hidden="1">
      <c r="A115" s="2344" t="s">
        <v>5165</v>
      </c>
      <c r="B115" s="2340" t="s">
        <v>5746</v>
      </c>
      <c r="C115" s="2340"/>
      <c r="D115" s="2341" t="s">
        <v>501</v>
      </c>
      <c r="E115" s="2347">
        <v>1200</v>
      </c>
      <c r="F115" s="2343">
        <f t="shared" si="1"/>
        <v>0</v>
      </c>
      <c r="G115" s="2344" t="s">
        <v>2134</v>
      </c>
      <c r="H115" s="2340"/>
      <c r="I115" s="2340"/>
      <c r="J115" s="2340"/>
      <c r="K115" s="2340"/>
      <c r="L115" s="2340"/>
      <c r="M115" s="2340"/>
      <c r="N115" s="2340"/>
      <c r="O115" s="2340"/>
      <c r="P115" s="2340"/>
      <c r="Q115" s="2340"/>
      <c r="R115" s="2340"/>
      <c r="S115" s="2340"/>
    </row>
    <row r="116" spans="1:19" customFormat="1" ht="15" hidden="1">
      <c r="A116" s="2340" t="s">
        <v>631</v>
      </c>
      <c r="B116" s="2340" t="s">
        <v>2997</v>
      </c>
      <c r="C116" s="2340"/>
      <c r="D116" s="2341" t="s">
        <v>1470</v>
      </c>
      <c r="E116" s="2342">
        <v>200</v>
      </c>
      <c r="F116" s="2343">
        <f t="shared" si="1"/>
        <v>0</v>
      </c>
      <c r="G116" s="2344" t="s">
        <v>2134</v>
      </c>
      <c r="H116" s="2340"/>
      <c r="I116" s="2340"/>
      <c r="J116" s="2340"/>
      <c r="K116" s="2340"/>
      <c r="L116" s="2340"/>
      <c r="M116" s="2340"/>
      <c r="N116" s="2340"/>
      <c r="O116" s="2340"/>
      <c r="P116" s="2340"/>
      <c r="Q116" s="2340"/>
      <c r="R116" s="2340"/>
      <c r="S116" s="2340"/>
    </row>
    <row r="117" spans="1:19" customFormat="1" ht="15" hidden="1">
      <c r="A117" s="2340" t="s">
        <v>631</v>
      </c>
      <c r="B117" s="2340" t="s">
        <v>2998</v>
      </c>
      <c r="C117" s="2340"/>
      <c r="D117" s="2341" t="s">
        <v>1470</v>
      </c>
      <c r="E117" s="2342">
        <v>200</v>
      </c>
      <c r="F117" s="2343">
        <f t="shared" si="1"/>
        <v>0</v>
      </c>
      <c r="G117" s="2344" t="s">
        <v>2134</v>
      </c>
      <c r="H117" s="2340"/>
      <c r="I117" s="2340"/>
      <c r="J117" s="2340"/>
      <c r="K117" s="2340"/>
      <c r="L117" s="2340"/>
      <c r="M117" s="2340"/>
      <c r="N117" s="2340"/>
      <c r="O117" s="2340"/>
      <c r="P117" s="2340"/>
      <c r="Q117" s="2340"/>
      <c r="R117" s="2340"/>
      <c r="S117" s="2340"/>
    </row>
    <row r="118" spans="1:19" customFormat="1" ht="15" hidden="1">
      <c r="A118" s="2340" t="s">
        <v>631</v>
      </c>
      <c r="B118" s="2340" t="s">
        <v>2999</v>
      </c>
      <c r="C118" s="2340"/>
      <c r="D118" s="2341" t="s">
        <v>1470</v>
      </c>
      <c r="E118" s="2342">
        <v>200</v>
      </c>
      <c r="F118" s="2343">
        <f t="shared" si="1"/>
        <v>0</v>
      </c>
      <c r="G118" s="2344" t="s">
        <v>2134</v>
      </c>
      <c r="H118" s="2340"/>
      <c r="I118" s="2340"/>
      <c r="J118" s="2340"/>
      <c r="K118" s="2340"/>
      <c r="L118" s="2340"/>
      <c r="M118" s="2340"/>
      <c r="N118" s="2340"/>
      <c r="O118" s="2340"/>
      <c r="P118" s="2340"/>
      <c r="Q118" s="2340"/>
      <c r="R118" s="2340"/>
      <c r="S118" s="2340"/>
    </row>
    <row r="119" spans="1:19" customFormat="1" ht="15" hidden="1">
      <c r="A119" s="2340" t="s">
        <v>631</v>
      </c>
      <c r="B119" s="2340" t="s">
        <v>4439</v>
      </c>
      <c r="C119" s="2340"/>
      <c r="D119" s="2341" t="s">
        <v>1470</v>
      </c>
      <c r="E119" s="2342">
        <v>600</v>
      </c>
      <c r="F119" s="2343">
        <f t="shared" si="1"/>
        <v>0</v>
      </c>
      <c r="G119" s="2344" t="s">
        <v>2134</v>
      </c>
      <c r="H119" s="2340"/>
      <c r="I119" s="2340"/>
      <c r="J119" s="2340"/>
      <c r="K119" s="2340"/>
      <c r="L119" s="2340"/>
      <c r="M119" s="2340"/>
      <c r="N119" s="2340"/>
      <c r="O119" s="2340"/>
      <c r="P119" s="2340"/>
      <c r="Q119" s="2340"/>
      <c r="R119" s="2340"/>
      <c r="S119" s="2340"/>
    </row>
    <row r="120" spans="1:19" customFormat="1" ht="15" hidden="1">
      <c r="A120" s="2340" t="s">
        <v>631</v>
      </c>
      <c r="B120" s="2340" t="s">
        <v>4440</v>
      </c>
      <c r="C120" s="2340"/>
      <c r="D120" s="2341" t="s">
        <v>1470</v>
      </c>
      <c r="E120" s="2342">
        <v>600</v>
      </c>
      <c r="F120" s="2343">
        <f t="shared" si="1"/>
        <v>0</v>
      </c>
      <c r="G120" s="2344" t="s">
        <v>2134</v>
      </c>
      <c r="H120" s="2340"/>
      <c r="I120" s="2340"/>
      <c r="J120" s="2340"/>
      <c r="K120" s="2340"/>
      <c r="L120" s="2340"/>
      <c r="M120" s="2340"/>
      <c r="N120" s="2340"/>
      <c r="O120" s="2340"/>
      <c r="P120" s="2340"/>
      <c r="Q120" s="2340"/>
      <c r="R120" s="2340"/>
      <c r="S120" s="2340"/>
    </row>
    <row r="121" spans="1:19" customFormat="1" ht="15" hidden="1">
      <c r="A121" s="2340" t="s">
        <v>631</v>
      </c>
      <c r="B121" s="2340" t="s">
        <v>4441</v>
      </c>
      <c r="C121" s="2340"/>
      <c r="D121" s="2341" t="s">
        <v>1470</v>
      </c>
      <c r="E121" s="2342">
        <v>600</v>
      </c>
      <c r="F121" s="2343">
        <f t="shared" si="1"/>
        <v>0</v>
      </c>
      <c r="G121" s="2344" t="s">
        <v>2134</v>
      </c>
      <c r="H121" s="2340"/>
      <c r="I121" s="2340"/>
      <c r="J121" s="2340"/>
      <c r="K121" s="2340"/>
      <c r="L121" s="2340"/>
      <c r="M121" s="2340"/>
      <c r="N121" s="2340"/>
      <c r="O121" s="2340"/>
      <c r="P121" s="2340"/>
      <c r="Q121" s="2340"/>
      <c r="R121" s="2340"/>
      <c r="S121" s="2340"/>
    </row>
    <row r="122" spans="1:19" customFormat="1" ht="15" hidden="1">
      <c r="A122" s="2344" t="s">
        <v>5165</v>
      </c>
      <c r="B122" s="2340" t="s">
        <v>5747</v>
      </c>
      <c r="C122" s="2340"/>
      <c r="D122" s="2341" t="s">
        <v>44</v>
      </c>
      <c r="E122" s="2347">
        <v>2200</v>
      </c>
      <c r="F122" s="2343">
        <f t="shared" si="1"/>
        <v>0</v>
      </c>
      <c r="G122" s="2344" t="s">
        <v>2134</v>
      </c>
      <c r="H122" s="2340"/>
      <c r="I122" s="2340"/>
      <c r="J122" s="2340"/>
      <c r="K122" s="2340"/>
      <c r="L122" s="2340"/>
      <c r="M122" s="2340"/>
      <c r="N122" s="2340"/>
      <c r="O122" s="2340"/>
      <c r="P122" s="2340"/>
      <c r="Q122" s="2340"/>
      <c r="R122" s="2340"/>
      <c r="S122" s="2340"/>
    </row>
    <row r="123" spans="1:19" customFormat="1" ht="15" hidden="1">
      <c r="A123" s="2344" t="s">
        <v>5170</v>
      </c>
      <c r="B123" s="2340" t="s">
        <v>4713</v>
      </c>
      <c r="C123" s="2340"/>
      <c r="D123" s="2341" t="s">
        <v>44</v>
      </c>
      <c r="E123" s="2342">
        <v>250</v>
      </c>
      <c r="F123" s="2343">
        <f t="shared" si="1"/>
        <v>0</v>
      </c>
      <c r="G123" s="2344" t="s">
        <v>2134</v>
      </c>
      <c r="H123" s="2340"/>
      <c r="I123" s="2340"/>
      <c r="J123" s="2340"/>
      <c r="K123" s="2340"/>
      <c r="L123" s="2340"/>
      <c r="M123" s="2340"/>
      <c r="N123" s="2340"/>
      <c r="O123" s="2340"/>
      <c r="P123" s="2340"/>
      <c r="Q123" s="2340"/>
      <c r="R123" s="2340"/>
      <c r="S123" s="2340"/>
    </row>
    <row r="124" spans="1:19" customFormat="1" ht="15" hidden="1">
      <c r="A124" s="2344" t="s">
        <v>5165</v>
      </c>
      <c r="B124" s="2340" t="s">
        <v>5748</v>
      </c>
      <c r="C124" s="2340"/>
      <c r="D124" s="2341" t="s">
        <v>44</v>
      </c>
      <c r="E124" s="2347">
        <v>500</v>
      </c>
      <c r="F124" s="2343">
        <f t="shared" si="1"/>
        <v>0</v>
      </c>
      <c r="G124" s="2344" t="s">
        <v>2134</v>
      </c>
      <c r="H124" s="2340"/>
      <c r="I124" s="2340"/>
      <c r="J124" s="2340"/>
      <c r="K124" s="2340"/>
      <c r="L124" s="2340"/>
      <c r="M124" s="2340"/>
      <c r="N124" s="2340"/>
      <c r="O124" s="2340"/>
      <c r="P124" s="2340"/>
      <c r="Q124" s="2340"/>
      <c r="R124" s="2340"/>
      <c r="S124" s="2340"/>
    </row>
    <row r="125" spans="1:19" customFormat="1" ht="15" hidden="1">
      <c r="A125" s="2344" t="s">
        <v>5165</v>
      </c>
      <c r="B125" s="2340" t="s">
        <v>5749</v>
      </c>
      <c r="C125" s="2340"/>
      <c r="D125" s="2341" t="s">
        <v>44</v>
      </c>
      <c r="E125" s="2347">
        <v>2500</v>
      </c>
      <c r="F125" s="2343">
        <f t="shared" si="1"/>
        <v>0</v>
      </c>
      <c r="G125" s="2344" t="s">
        <v>2134</v>
      </c>
      <c r="H125" s="2340"/>
      <c r="I125" s="2340"/>
      <c r="J125" s="2340"/>
      <c r="K125" s="2340"/>
      <c r="L125" s="2340"/>
      <c r="M125" s="2340"/>
      <c r="N125" s="2340"/>
      <c r="O125" s="2340"/>
      <c r="P125" s="2340"/>
      <c r="Q125" s="2340"/>
      <c r="R125" s="2340"/>
      <c r="S125" s="2340"/>
    </row>
    <row r="126" spans="1:19" customFormat="1" ht="15" hidden="1">
      <c r="A126" s="2344" t="s">
        <v>5165</v>
      </c>
      <c r="B126" s="2340" t="s">
        <v>5750</v>
      </c>
      <c r="C126" s="2340"/>
      <c r="D126" s="2341" t="s">
        <v>501</v>
      </c>
      <c r="E126" s="2347">
        <v>5000</v>
      </c>
      <c r="F126" s="2343">
        <f t="shared" si="1"/>
        <v>0</v>
      </c>
      <c r="G126" s="2344" t="s">
        <v>2134</v>
      </c>
      <c r="H126" s="2340"/>
      <c r="I126" s="2340"/>
      <c r="J126" s="2340"/>
      <c r="K126" s="2340"/>
      <c r="L126" s="2340"/>
      <c r="M126" s="2340"/>
      <c r="N126" s="2340"/>
      <c r="O126" s="2340"/>
      <c r="P126" s="2340"/>
      <c r="Q126" s="2340"/>
      <c r="R126" s="2340"/>
      <c r="S126" s="2340"/>
    </row>
    <row r="127" spans="1:19" customFormat="1" ht="15" hidden="1">
      <c r="A127" s="2344" t="s">
        <v>5165</v>
      </c>
      <c r="B127" s="2340" t="s">
        <v>3044</v>
      </c>
      <c r="C127" s="2340"/>
      <c r="D127" s="2341" t="s">
        <v>501</v>
      </c>
      <c r="E127" s="2347">
        <v>1200</v>
      </c>
      <c r="F127" s="2343">
        <f t="shared" si="1"/>
        <v>0</v>
      </c>
      <c r="G127" s="2344" t="s">
        <v>2134</v>
      </c>
      <c r="H127" s="2340"/>
      <c r="I127" s="2340"/>
      <c r="J127" s="2340"/>
      <c r="K127" s="2340"/>
      <c r="L127" s="2340"/>
      <c r="M127" s="2340"/>
      <c r="N127" s="2340"/>
      <c r="O127" s="2340"/>
      <c r="P127" s="2340"/>
      <c r="Q127" s="2340"/>
      <c r="R127" s="2340"/>
      <c r="S127" s="2340"/>
    </row>
    <row r="128" spans="1:19" customFormat="1" ht="15" hidden="1">
      <c r="A128" s="2340" t="s">
        <v>631</v>
      </c>
      <c r="B128" s="2344" t="s">
        <v>5252</v>
      </c>
      <c r="C128" s="2344"/>
      <c r="D128" s="2341" t="s">
        <v>627</v>
      </c>
      <c r="E128" s="2342">
        <v>850</v>
      </c>
      <c r="F128" s="2343">
        <f t="shared" si="1"/>
        <v>0</v>
      </c>
      <c r="G128" s="2344" t="s">
        <v>2134</v>
      </c>
      <c r="H128" s="2340"/>
      <c r="I128" s="2340"/>
      <c r="J128" s="2340"/>
      <c r="K128" s="2340"/>
      <c r="L128" s="2340"/>
      <c r="M128" s="2340"/>
      <c r="N128" s="2340"/>
      <c r="O128" s="2340"/>
      <c r="P128" s="2340"/>
      <c r="Q128" s="2340"/>
      <c r="R128" s="2340"/>
      <c r="S128" s="2340"/>
    </row>
    <row r="129" spans="1:19" customFormat="1" ht="15" hidden="1">
      <c r="A129" s="2340" t="s">
        <v>631</v>
      </c>
      <c r="B129" s="2344" t="s">
        <v>5253</v>
      </c>
      <c r="C129" s="2344"/>
      <c r="D129" s="2341" t="s">
        <v>627</v>
      </c>
      <c r="E129" s="2342">
        <v>980</v>
      </c>
      <c r="F129" s="2343">
        <f t="shared" si="1"/>
        <v>0</v>
      </c>
      <c r="G129" s="2344" t="s">
        <v>2134</v>
      </c>
      <c r="H129" s="2340"/>
      <c r="I129" s="2340"/>
      <c r="J129" s="2340"/>
      <c r="K129" s="2340"/>
      <c r="L129" s="2340"/>
      <c r="M129" s="2340"/>
      <c r="N129" s="2340"/>
      <c r="O129" s="2340"/>
      <c r="P129" s="2340"/>
      <c r="Q129" s="2340"/>
      <c r="R129" s="2340"/>
      <c r="S129" s="2340"/>
    </row>
    <row r="130" spans="1:19" customFormat="1" ht="15" hidden="1">
      <c r="A130" s="2344" t="s">
        <v>5170</v>
      </c>
      <c r="B130" s="2340" t="s">
        <v>4408</v>
      </c>
      <c r="C130" s="2340"/>
      <c r="D130" s="2341" t="s">
        <v>501</v>
      </c>
      <c r="E130" s="2342">
        <v>3800</v>
      </c>
      <c r="F130" s="2343">
        <f t="shared" ref="F130:F193" si="2">$C130*$E130</f>
        <v>0</v>
      </c>
      <c r="G130" s="2344" t="s">
        <v>2134</v>
      </c>
      <c r="H130" s="2340"/>
      <c r="I130" s="2340"/>
      <c r="J130" s="2340"/>
      <c r="K130" s="2340"/>
      <c r="L130" s="2340"/>
      <c r="M130" s="2340"/>
      <c r="N130" s="2340"/>
      <c r="O130" s="2340"/>
      <c r="P130" s="2340"/>
      <c r="Q130" s="2340"/>
      <c r="R130" s="2340"/>
      <c r="S130" s="2340"/>
    </row>
    <row r="131" spans="1:19" customFormat="1" ht="15" hidden="1">
      <c r="A131" s="2340" t="s">
        <v>631</v>
      </c>
      <c r="B131" s="2344" t="s">
        <v>5254</v>
      </c>
      <c r="C131" s="2344"/>
      <c r="D131" s="2341" t="s">
        <v>833</v>
      </c>
      <c r="E131" s="2342">
        <v>380</v>
      </c>
      <c r="F131" s="2343">
        <f t="shared" si="2"/>
        <v>0</v>
      </c>
      <c r="G131" s="2344" t="s">
        <v>2134</v>
      </c>
      <c r="H131" s="2340"/>
      <c r="I131" s="2340"/>
      <c r="J131" s="2340"/>
      <c r="K131" s="2340"/>
      <c r="L131" s="2340"/>
      <c r="M131" s="2340"/>
      <c r="N131" s="2340"/>
      <c r="O131" s="2340"/>
      <c r="P131" s="2340"/>
      <c r="Q131" s="2340"/>
      <c r="R131" s="2340"/>
      <c r="S131" s="2340"/>
    </row>
    <row r="132" spans="1:19" customFormat="1" ht="15" hidden="1">
      <c r="A132" s="2340" t="s">
        <v>631</v>
      </c>
      <c r="B132" s="2344" t="s">
        <v>5255</v>
      </c>
      <c r="C132" s="2344"/>
      <c r="D132" s="2341" t="s">
        <v>501</v>
      </c>
      <c r="E132" s="2342">
        <v>2000</v>
      </c>
      <c r="F132" s="2343">
        <f t="shared" si="2"/>
        <v>0</v>
      </c>
      <c r="G132" s="2344" t="s">
        <v>2134</v>
      </c>
      <c r="H132" s="2340"/>
      <c r="I132" s="2340"/>
      <c r="J132" s="2340"/>
      <c r="K132" s="2340"/>
      <c r="L132" s="2340"/>
      <c r="M132" s="2340"/>
      <c r="N132" s="2340"/>
      <c r="O132" s="2340"/>
      <c r="P132" s="2340"/>
      <c r="Q132" s="2340"/>
      <c r="R132" s="2340"/>
      <c r="S132" s="2340"/>
    </row>
    <row r="133" spans="1:19" customFormat="1" ht="15" hidden="1">
      <c r="A133" s="2344" t="s">
        <v>5170</v>
      </c>
      <c r="B133" s="2340" t="s">
        <v>4702</v>
      </c>
      <c r="C133" s="2340"/>
      <c r="D133" s="2341" t="s">
        <v>44</v>
      </c>
      <c r="E133" s="2342">
        <v>285</v>
      </c>
      <c r="F133" s="2343">
        <f t="shared" si="2"/>
        <v>0</v>
      </c>
      <c r="G133" s="2344" t="s">
        <v>2134</v>
      </c>
      <c r="H133" s="2340"/>
      <c r="I133" s="2340"/>
      <c r="J133" s="2340"/>
      <c r="K133" s="2340"/>
      <c r="L133" s="2340"/>
      <c r="M133" s="2340"/>
      <c r="N133" s="2340"/>
      <c r="O133" s="2340"/>
      <c r="P133" s="2340"/>
      <c r="Q133" s="2340"/>
      <c r="R133" s="2340"/>
      <c r="S133" s="2340"/>
    </row>
    <row r="134" spans="1:19" customFormat="1" ht="15" hidden="1">
      <c r="A134" s="2340" t="s">
        <v>4077</v>
      </c>
      <c r="B134" s="2340" t="s">
        <v>4642</v>
      </c>
      <c r="C134" s="2340"/>
      <c r="D134" s="2341" t="s">
        <v>91</v>
      </c>
      <c r="E134" s="2342">
        <v>433</v>
      </c>
      <c r="F134" s="2343">
        <f t="shared" si="2"/>
        <v>0</v>
      </c>
      <c r="G134" s="2344" t="s">
        <v>2134</v>
      </c>
      <c r="H134" s="2340"/>
      <c r="I134" s="2340"/>
      <c r="J134" s="2340"/>
      <c r="K134" s="2340"/>
      <c r="L134" s="2340"/>
      <c r="M134" s="2340"/>
      <c r="N134" s="2340"/>
      <c r="O134" s="2340"/>
      <c r="P134" s="2340"/>
      <c r="Q134" s="2340"/>
      <c r="R134" s="2340"/>
      <c r="S134" s="2340"/>
    </row>
    <row r="135" spans="1:19" customFormat="1" ht="15" hidden="1">
      <c r="A135" s="2344" t="s">
        <v>5165</v>
      </c>
      <c r="B135" s="2340" t="s">
        <v>3078</v>
      </c>
      <c r="C135" s="2340"/>
      <c r="D135" s="2341" t="s">
        <v>44</v>
      </c>
      <c r="E135" s="2347">
        <v>3000</v>
      </c>
      <c r="F135" s="2343">
        <f t="shared" si="2"/>
        <v>0</v>
      </c>
      <c r="G135" s="2344" t="s">
        <v>2134</v>
      </c>
      <c r="H135" s="2340"/>
      <c r="I135" s="2340"/>
      <c r="J135" s="2340"/>
      <c r="K135" s="2340"/>
      <c r="L135" s="2340"/>
      <c r="M135" s="2340"/>
      <c r="N135" s="2340"/>
      <c r="O135" s="2340"/>
      <c r="P135" s="2340"/>
      <c r="Q135" s="2340"/>
      <c r="R135" s="2340"/>
      <c r="S135" s="2340"/>
    </row>
    <row r="136" spans="1:19" customFormat="1" ht="15" hidden="1">
      <c r="A136" s="1467" t="s">
        <v>5405</v>
      </c>
      <c r="B136" s="1467" t="s">
        <v>5450</v>
      </c>
      <c r="C136" s="1467"/>
      <c r="D136" s="767" t="s">
        <v>94</v>
      </c>
      <c r="E136" s="2346">
        <v>14.5</v>
      </c>
      <c r="F136" s="2343">
        <f t="shared" si="2"/>
        <v>0</v>
      </c>
      <c r="G136" s="2344" t="s">
        <v>2134</v>
      </c>
      <c r="H136" s="1467"/>
      <c r="I136" s="1467"/>
      <c r="J136" s="1467"/>
      <c r="K136" s="1467"/>
      <c r="L136" s="1467"/>
      <c r="M136" s="1467"/>
      <c r="N136" s="1467"/>
      <c r="O136" s="1467"/>
      <c r="P136" s="1467"/>
      <c r="Q136" s="1467"/>
      <c r="R136" s="1467"/>
      <c r="S136" s="1467"/>
    </row>
    <row r="137" spans="1:19" customFormat="1" ht="15" hidden="1">
      <c r="A137" s="2344" t="s">
        <v>5165</v>
      </c>
      <c r="B137" s="2340" t="s">
        <v>5751</v>
      </c>
      <c r="C137" s="2340"/>
      <c r="D137" s="2341" t="s">
        <v>44</v>
      </c>
      <c r="E137" s="2347">
        <v>863</v>
      </c>
      <c r="F137" s="2343">
        <f t="shared" si="2"/>
        <v>0</v>
      </c>
      <c r="G137" s="2344" t="s">
        <v>2134</v>
      </c>
      <c r="H137" s="2340"/>
      <c r="I137" s="2340"/>
      <c r="J137" s="2340"/>
      <c r="K137" s="2340"/>
      <c r="L137" s="2340"/>
      <c r="M137" s="2340"/>
      <c r="N137" s="2340"/>
      <c r="O137" s="2340"/>
      <c r="P137" s="2340"/>
      <c r="Q137" s="2340"/>
      <c r="R137" s="2340"/>
      <c r="S137" s="2340"/>
    </row>
    <row r="138" spans="1:19" customFormat="1" ht="15" hidden="1">
      <c r="A138" s="2344" t="s">
        <v>5172</v>
      </c>
      <c r="B138" s="2340" t="s">
        <v>4662</v>
      </c>
      <c r="C138" s="2340"/>
      <c r="D138" s="2341" t="s">
        <v>501</v>
      </c>
      <c r="E138" s="2342">
        <v>4500</v>
      </c>
      <c r="F138" s="2343">
        <f t="shared" si="2"/>
        <v>0</v>
      </c>
      <c r="G138" s="2344" t="s">
        <v>2134</v>
      </c>
      <c r="H138" s="2340"/>
      <c r="I138" s="2340"/>
      <c r="J138" s="2340"/>
      <c r="K138" s="2340"/>
      <c r="L138" s="2340"/>
      <c r="M138" s="2340"/>
      <c r="N138" s="2340"/>
      <c r="O138" s="2340"/>
      <c r="P138" s="2340"/>
      <c r="Q138" s="2340"/>
      <c r="R138" s="2340"/>
      <c r="S138" s="2340"/>
    </row>
    <row r="139" spans="1:19" customFormat="1" ht="15" hidden="1">
      <c r="A139" s="2344" t="s">
        <v>5165</v>
      </c>
      <c r="B139" s="2340" t="s">
        <v>5752</v>
      </c>
      <c r="C139" s="2340"/>
      <c r="D139" s="2341" t="s">
        <v>44</v>
      </c>
      <c r="E139" s="2347">
        <v>2100</v>
      </c>
      <c r="F139" s="2343">
        <f t="shared" si="2"/>
        <v>0</v>
      </c>
      <c r="G139" s="2344" t="s">
        <v>2134</v>
      </c>
      <c r="H139" s="2340"/>
      <c r="I139" s="2340"/>
      <c r="J139" s="2340"/>
      <c r="K139" s="2340"/>
      <c r="L139" s="2340"/>
      <c r="M139" s="2340"/>
      <c r="N139" s="2340"/>
      <c r="O139" s="2340"/>
      <c r="P139" s="2340"/>
      <c r="Q139" s="2340"/>
      <c r="R139" s="2340"/>
      <c r="S139" s="2340"/>
    </row>
    <row r="140" spans="1:19" customFormat="1" ht="15" hidden="1">
      <c r="A140" s="2344" t="s">
        <v>5165</v>
      </c>
      <c r="B140" s="2340" t="s">
        <v>5753</v>
      </c>
      <c r="C140" s="2340"/>
      <c r="D140" s="2341" t="s">
        <v>44</v>
      </c>
      <c r="E140" s="2347">
        <v>4500</v>
      </c>
      <c r="F140" s="2343">
        <f t="shared" si="2"/>
        <v>0</v>
      </c>
      <c r="G140" s="2344" t="s">
        <v>2134</v>
      </c>
      <c r="H140" s="2340"/>
      <c r="I140" s="2340"/>
      <c r="J140" s="2340"/>
      <c r="K140" s="2340"/>
      <c r="L140" s="2340"/>
      <c r="M140" s="2340"/>
      <c r="N140" s="2340"/>
      <c r="O140" s="2340"/>
      <c r="P140" s="2340"/>
      <c r="Q140" s="2340"/>
      <c r="R140" s="2340"/>
      <c r="S140" s="2340"/>
    </row>
    <row r="141" spans="1:19" customFormat="1" ht="15" hidden="1">
      <c r="A141" s="1467" t="s">
        <v>5405</v>
      </c>
      <c r="B141" s="1467" t="s">
        <v>5451</v>
      </c>
      <c r="C141" s="1467"/>
      <c r="D141" s="767" t="s">
        <v>83</v>
      </c>
      <c r="E141" s="2346">
        <v>34</v>
      </c>
      <c r="F141" s="2343">
        <f t="shared" si="2"/>
        <v>0</v>
      </c>
      <c r="G141" s="2344" t="s">
        <v>2134</v>
      </c>
      <c r="H141" s="1467"/>
      <c r="I141" s="1467"/>
      <c r="J141" s="1467"/>
      <c r="K141" s="1467"/>
      <c r="L141" s="1467"/>
      <c r="M141" s="1467"/>
      <c r="N141" s="1467"/>
      <c r="O141" s="1467"/>
      <c r="P141" s="1467"/>
      <c r="Q141" s="1467"/>
      <c r="R141" s="1467"/>
      <c r="S141" s="1467"/>
    </row>
    <row r="142" spans="1:19" customFormat="1" ht="15" hidden="1">
      <c r="A142" s="1467" t="s">
        <v>5405</v>
      </c>
      <c r="B142" s="1467" t="s">
        <v>5452</v>
      </c>
      <c r="C142" s="1467"/>
      <c r="D142" s="767" t="s">
        <v>83</v>
      </c>
      <c r="E142" s="2346">
        <v>42</v>
      </c>
      <c r="F142" s="2343">
        <f t="shared" si="2"/>
        <v>0</v>
      </c>
      <c r="G142" s="2344" t="s">
        <v>2134</v>
      </c>
      <c r="H142" s="1467"/>
      <c r="I142" s="1467"/>
      <c r="J142" s="1467"/>
      <c r="K142" s="1467"/>
      <c r="L142" s="1467"/>
      <c r="M142" s="1467"/>
      <c r="N142" s="1467"/>
      <c r="O142" s="1467"/>
      <c r="P142" s="1467"/>
      <c r="Q142" s="1467"/>
      <c r="R142" s="1467"/>
      <c r="S142" s="1467"/>
    </row>
    <row r="143" spans="1:19" customFormat="1" ht="15" hidden="1">
      <c r="A143" s="1467" t="s">
        <v>5405</v>
      </c>
      <c r="B143" s="1467" t="s">
        <v>5453</v>
      </c>
      <c r="C143" s="1467"/>
      <c r="D143" s="767" t="s">
        <v>83</v>
      </c>
      <c r="E143" s="2346">
        <v>24</v>
      </c>
      <c r="F143" s="2343">
        <f t="shared" si="2"/>
        <v>0</v>
      </c>
      <c r="G143" s="2344" t="s">
        <v>2134</v>
      </c>
      <c r="H143" s="1467"/>
      <c r="I143" s="1467"/>
      <c r="J143" s="1467"/>
      <c r="K143" s="1467"/>
      <c r="L143" s="1467"/>
      <c r="M143" s="1467"/>
      <c r="N143" s="1467"/>
      <c r="O143" s="1467"/>
      <c r="P143" s="1467"/>
      <c r="Q143" s="1467"/>
      <c r="R143" s="1467"/>
      <c r="S143" s="1467"/>
    </row>
    <row r="144" spans="1:19" customFormat="1" ht="15" hidden="1">
      <c r="A144" s="1467" t="s">
        <v>5405</v>
      </c>
      <c r="B144" s="1467" t="s">
        <v>5454</v>
      </c>
      <c r="C144" s="1467"/>
      <c r="D144" s="767" t="s">
        <v>44</v>
      </c>
      <c r="E144" s="2346">
        <v>149</v>
      </c>
      <c r="F144" s="2343">
        <f t="shared" si="2"/>
        <v>0</v>
      </c>
      <c r="G144" s="2344" t="s">
        <v>2134</v>
      </c>
      <c r="H144" s="1467"/>
      <c r="I144" s="1467"/>
      <c r="J144" s="1467"/>
      <c r="K144" s="1467"/>
      <c r="L144" s="1467"/>
      <c r="M144" s="1467"/>
      <c r="N144" s="1467"/>
      <c r="O144" s="1467"/>
      <c r="P144" s="1467"/>
      <c r="Q144" s="1467"/>
      <c r="R144" s="1467"/>
      <c r="S144" s="1467"/>
    </row>
    <row r="145" spans="1:19" customFormat="1" ht="15" hidden="1">
      <c r="A145" s="1467" t="s">
        <v>5405</v>
      </c>
      <c r="B145" s="1467" t="s">
        <v>5455</v>
      </c>
      <c r="C145" s="1467"/>
      <c r="D145" s="767" t="s">
        <v>44</v>
      </c>
      <c r="E145" s="2346">
        <v>466</v>
      </c>
      <c r="F145" s="2343">
        <f t="shared" si="2"/>
        <v>0</v>
      </c>
      <c r="G145" s="2344" t="s">
        <v>2134</v>
      </c>
      <c r="H145" s="1467"/>
      <c r="I145" s="1467"/>
      <c r="J145" s="1467"/>
      <c r="K145" s="1467"/>
      <c r="L145" s="1467"/>
      <c r="M145" s="1467"/>
      <c r="N145" s="1467"/>
      <c r="O145" s="1467"/>
      <c r="P145" s="1467"/>
      <c r="Q145" s="1467"/>
      <c r="R145" s="1467"/>
      <c r="S145" s="1467"/>
    </row>
    <row r="146" spans="1:19" customFormat="1" ht="15" hidden="1">
      <c r="A146" s="2340" t="s">
        <v>631</v>
      </c>
      <c r="B146" s="2340" t="s">
        <v>4452</v>
      </c>
      <c r="C146" s="2340"/>
      <c r="D146" s="2341" t="s">
        <v>627</v>
      </c>
      <c r="E146" s="2342">
        <v>150</v>
      </c>
      <c r="F146" s="2343">
        <f t="shared" si="2"/>
        <v>0</v>
      </c>
      <c r="G146" s="2344" t="s">
        <v>2134</v>
      </c>
      <c r="H146" s="2340"/>
      <c r="I146" s="2340"/>
      <c r="J146" s="2340"/>
      <c r="K146" s="2340"/>
      <c r="L146" s="2340"/>
      <c r="M146" s="2340"/>
      <c r="N146" s="2340"/>
      <c r="O146" s="2340"/>
      <c r="P146" s="2340"/>
      <c r="Q146" s="2340"/>
      <c r="R146" s="2340"/>
      <c r="S146" s="2340"/>
    </row>
    <row r="147" spans="1:19" customFormat="1" ht="15" hidden="1">
      <c r="A147" s="2340" t="s">
        <v>631</v>
      </c>
      <c r="B147" s="2340" t="s">
        <v>4453</v>
      </c>
      <c r="C147" s="2340"/>
      <c r="D147" s="2341" t="s">
        <v>627</v>
      </c>
      <c r="E147" s="2342">
        <v>120</v>
      </c>
      <c r="F147" s="2343">
        <f t="shared" si="2"/>
        <v>0</v>
      </c>
      <c r="G147" s="2344" t="s">
        <v>2134</v>
      </c>
      <c r="H147" s="2340"/>
      <c r="I147" s="2340"/>
      <c r="J147" s="2340"/>
      <c r="K147" s="2340"/>
      <c r="L147" s="2340"/>
      <c r="M147" s="2340"/>
      <c r="N147" s="2340"/>
      <c r="O147" s="2340"/>
      <c r="P147" s="2340"/>
      <c r="Q147" s="2340"/>
      <c r="R147" s="2340"/>
      <c r="S147" s="2340"/>
    </row>
    <row r="148" spans="1:19" customFormat="1" ht="15" hidden="1">
      <c r="A148" s="2340" t="s">
        <v>631</v>
      </c>
      <c r="B148" s="2340" t="s">
        <v>4454</v>
      </c>
      <c r="C148" s="2340"/>
      <c r="D148" s="2341" t="s">
        <v>627</v>
      </c>
      <c r="E148" s="2342">
        <v>90</v>
      </c>
      <c r="F148" s="2343">
        <f t="shared" si="2"/>
        <v>0</v>
      </c>
      <c r="G148" s="2344" t="s">
        <v>2134</v>
      </c>
      <c r="H148" s="2340"/>
      <c r="I148" s="2340"/>
      <c r="J148" s="2340"/>
      <c r="K148" s="2340"/>
      <c r="L148" s="2340"/>
      <c r="M148" s="2340"/>
      <c r="N148" s="2340"/>
      <c r="O148" s="2340"/>
      <c r="P148" s="2340"/>
      <c r="Q148" s="2340"/>
      <c r="R148" s="2340"/>
      <c r="S148" s="2340"/>
    </row>
    <row r="149" spans="1:19" customFormat="1" ht="15" hidden="1">
      <c r="A149" s="2344" t="s">
        <v>5170</v>
      </c>
      <c r="B149" s="2340" t="s">
        <v>4764</v>
      </c>
      <c r="C149" s="2340"/>
      <c r="D149" s="2341" t="s">
        <v>833</v>
      </c>
      <c r="E149" s="2342">
        <v>65</v>
      </c>
      <c r="F149" s="2343">
        <f t="shared" si="2"/>
        <v>0</v>
      </c>
      <c r="G149" s="2344" t="s">
        <v>2134</v>
      </c>
      <c r="H149" s="2340"/>
      <c r="I149" s="2340"/>
      <c r="J149" s="2340"/>
      <c r="K149" s="2340"/>
      <c r="L149" s="2340"/>
      <c r="M149" s="2340"/>
      <c r="N149" s="2340"/>
      <c r="O149" s="2340"/>
      <c r="P149" s="2340"/>
      <c r="Q149" s="2340"/>
      <c r="R149" s="2340"/>
      <c r="S149" s="2340"/>
    </row>
    <row r="150" spans="1:19" customFormat="1" ht="15" hidden="1">
      <c r="A150" s="2344" t="s">
        <v>5403</v>
      </c>
      <c r="B150" s="2286" t="s">
        <v>5296</v>
      </c>
      <c r="C150" s="2286"/>
      <c r="D150" s="2322" t="s">
        <v>44</v>
      </c>
      <c r="E150" s="2325">
        <v>50000</v>
      </c>
      <c r="F150" s="2343">
        <f t="shared" si="2"/>
        <v>0</v>
      </c>
      <c r="G150" s="2344" t="s">
        <v>2134</v>
      </c>
      <c r="H150" s="2340"/>
      <c r="I150" s="2340"/>
      <c r="J150" s="2340"/>
      <c r="K150" s="2340"/>
      <c r="L150" s="2340"/>
      <c r="M150" s="2340"/>
      <c r="N150" s="2340"/>
      <c r="O150" s="2340"/>
      <c r="P150" s="2340"/>
      <c r="Q150" s="2340"/>
      <c r="R150" s="2340"/>
      <c r="S150" s="2340"/>
    </row>
    <row r="151" spans="1:19" customFormat="1" ht="15" hidden="1">
      <c r="A151" s="2340" t="s">
        <v>4349</v>
      </c>
      <c r="B151" s="2340" t="s">
        <v>4165</v>
      </c>
      <c r="C151" s="2340"/>
      <c r="D151" s="2341" t="s">
        <v>501</v>
      </c>
      <c r="E151" s="2342">
        <v>10500</v>
      </c>
      <c r="F151" s="2343">
        <f t="shared" si="2"/>
        <v>0</v>
      </c>
      <c r="G151" s="2344" t="s">
        <v>2134</v>
      </c>
      <c r="H151" s="2340"/>
      <c r="I151" s="2340"/>
      <c r="J151" s="2340"/>
      <c r="K151" s="2340"/>
      <c r="L151" s="2340"/>
      <c r="M151" s="2340"/>
      <c r="N151" s="2340"/>
      <c r="O151" s="2340"/>
      <c r="P151" s="2340"/>
      <c r="Q151" s="2340"/>
      <c r="R151" s="2340"/>
      <c r="S151" s="2340"/>
    </row>
    <row r="152" spans="1:19" customFormat="1" ht="15" hidden="1">
      <c r="A152" s="2344" t="s">
        <v>5403</v>
      </c>
      <c r="B152" s="2286" t="s">
        <v>5297</v>
      </c>
      <c r="C152" s="2286"/>
      <c r="D152" s="2322" t="s">
        <v>44</v>
      </c>
      <c r="E152" s="2325">
        <v>50000</v>
      </c>
      <c r="F152" s="2343">
        <f t="shared" si="2"/>
        <v>0</v>
      </c>
      <c r="G152" s="2344" t="s">
        <v>2134</v>
      </c>
      <c r="H152" s="2340"/>
      <c r="I152" s="2340"/>
      <c r="J152" s="2340"/>
      <c r="K152" s="2340"/>
      <c r="L152" s="2340"/>
      <c r="M152" s="2340"/>
      <c r="N152" s="2340"/>
      <c r="O152" s="2340"/>
      <c r="P152" s="2340"/>
      <c r="Q152" s="2340"/>
      <c r="R152" s="2340"/>
      <c r="S152" s="2340"/>
    </row>
    <row r="153" spans="1:19" customFormat="1" ht="15" hidden="1">
      <c r="A153" s="2344" t="s">
        <v>5170</v>
      </c>
      <c r="B153" s="2340" t="s">
        <v>4049</v>
      </c>
      <c r="C153" s="2340"/>
      <c r="D153" s="2341" t="s">
        <v>627</v>
      </c>
      <c r="E153" s="2342">
        <v>305</v>
      </c>
      <c r="F153" s="2343">
        <f t="shared" si="2"/>
        <v>0</v>
      </c>
      <c r="G153" s="2344" t="s">
        <v>2134</v>
      </c>
      <c r="H153" s="2340"/>
      <c r="I153" s="2340"/>
      <c r="J153" s="2340"/>
      <c r="K153" s="2340"/>
      <c r="L153" s="2340"/>
      <c r="M153" s="2340"/>
      <c r="N153" s="2340"/>
      <c r="O153" s="2340"/>
      <c r="P153" s="2340"/>
      <c r="Q153" s="2340"/>
      <c r="R153" s="2340"/>
      <c r="S153" s="2340"/>
    </row>
    <row r="154" spans="1:19" customFormat="1" ht="15" hidden="1">
      <c r="A154" s="1467" t="s">
        <v>5405</v>
      </c>
      <c r="B154" s="1467" t="s">
        <v>5456</v>
      </c>
      <c r="C154" s="1467"/>
      <c r="D154" s="767" t="s">
        <v>5729</v>
      </c>
      <c r="E154" s="2346">
        <v>59.5</v>
      </c>
      <c r="F154" s="2343">
        <f t="shared" si="2"/>
        <v>0</v>
      </c>
      <c r="G154" s="2344" t="s">
        <v>2134</v>
      </c>
      <c r="H154" s="1467"/>
      <c r="I154" s="1467"/>
      <c r="J154" s="1467"/>
      <c r="K154" s="1467"/>
      <c r="L154" s="1467"/>
      <c r="M154" s="1467"/>
      <c r="N154" s="1467"/>
      <c r="O154" s="1467"/>
      <c r="P154" s="1467"/>
      <c r="Q154" s="1467"/>
      <c r="R154" s="1467"/>
      <c r="S154" s="1467"/>
    </row>
    <row r="155" spans="1:19" customFormat="1" ht="15" hidden="1">
      <c r="A155" s="1467" t="s">
        <v>5405</v>
      </c>
      <c r="B155" s="1467" t="s">
        <v>5457</v>
      </c>
      <c r="C155" s="1467"/>
      <c r="D155" s="767" t="s">
        <v>5729</v>
      </c>
      <c r="E155" s="2346">
        <v>45</v>
      </c>
      <c r="F155" s="2343">
        <f t="shared" si="2"/>
        <v>0</v>
      </c>
      <c r="G155" s="2344" t="s">
        <v>2134</v>
      </c>
      <c r="H155" s="1467"/>
      <c r="I155" s="1467"/>
      <c r="J155" s="1467"/>
      <c r="K155" s="1467"/>
      <c r="L155" s="1467"/>
      <c r="M155" s="1467"/>
      <c r="N155" s="1467"/>
      <c r="O155" s="1467"/>
      <c r="P155" s="1467"/>
      <c r="Q155" s="1467"/>
      <c r="R155" s="1467"/>
      <c r="S155" s="1467"/>
    </row>
    <row r="156" spans="1:19" customFormat="1" ht="15" hidden="1">
      <c r="A156" s="2344" t="s">
        <v>5170</v>
      </c>
      <c r="B156" s="2340" t="s">
        <v>4728</v>
      </c>
      <c r="C156" s="2340"/>
      <c r="D156" s="2341" t="s">
        <v>833</v>
      </c>
      <c r="E156" s="2342">
        <v>756</v>
      </c>
      <c r="F156" s="2343">
        <f t="shared" si="2"/>
        <v>0</v>
      </c>
      <c r="G156" s="2344" t="s">
        <v>2134</v>
      </c>
      <c r="H156" s="2340"/>
      <c r="I156" s="2340"/>
      <c r="J156" s="2340"/>
      <c r="K156" s="2340"/>
      <c r="L156" s="2340"/>
      <c r="M156" s="2340"/>
      <c r="N156" s="2340"/>
      <c r="O156" s="2340"/>
      <c r="P156" s="2340"/>
      <c r="Q156" s="2340"/>
      <c r="R156" s="2340"/>
      <c r="S156" s="2340"/>
    </row>
    <row r="157" spans="1:19" customFormat="1" ht="15" hidden="1">
      <c r="A157" s="2344" t="s">
        <v>5165</v>
      </c>
      <c r="B157" s="2340" t="s">
        <v>3071</v>
      </c>
      <c r="C157" s="2340"/>
      <c r="D157" s="2341" t="s">
        <v>44</v>
      </c>
      <c r="E157" s="2347">
        <v>2500</v>
      </c>
      <c r="F157" s="2343">
        <f t="shared" si="2"/>
        <v>0</v>
      </c>
      <c r="G157" s="2344" t="s">
        <v>2134</v>
      </c>
      <c r="H157" s="2340"/>
      <c r="I157" s="2340"/>
      <c r="J157" s="2340"/>
      <c r="K157" s="2340"/>
      <c r="L157" s="2340"/>
      <c r="M157" s="2340"/>
      <c r="N157" s="2340"/>
      <c r="O157" s="2340"/>
      <c r="P157" s="2340"/>
      <c r="Q157" s="2340"/>
      <c r="R157" s="2340"/>
      <c r="S157" s="2340"/>
    </row>
    <row r="158" spans="1:19" customFormat="1" ht="15" hidden="1">
      <c r="A158" s="2340" t="s">
        <v>4077</v>
      </c>
      <c r="B158" s="2344" t="s">
        <v>5232</v>
      </c>
      <c r="C158" s="2344"/>
      <c r="D158" s="2341" t="s">
        <v>91</v>
      </c>
      <c r="E158" s="2342">
        <v>90</v>
      </c>
      <c r="F158" s="2343">
        <f t="shared" si="2"/>
        <v>0</v>
      </c>
      <c r="G158" s="2344" t="s">
        <v>2134</v>
      </c>
      <c r="H158" s="2340"/>
      <c r="I158" s="2340"/>
      <c r="J158" s="2340"/>
      <c r="K158" s="2340"/>
      <c r="L158" s="2340"/>
      <c r="M158" s="2340"/>
      <c r="N158" s="2340"/>
      <c r="O158" s="2340"/>
      <c r="P158" s="2340"/>
      <c r="Q158" s="2340"/>
      <c r="R158" s="2340"/>
      <c r="S158" s="2340"/>
    </row>
    <row r="159" spans="1:19" customFormat="1" ht="15" hidden="1">
      <c r="A159" s="2340" t="s">
        <v>4077</v>
      </c>
      <c r="B159" s="2340" t="s">
        <v>4588</v>
      </c>
      <c r="C159" s="2340"/>
      <c r="D159" s="2341" t="s">
        <v>818</v>
      </c>
      <c r="E159" s="2342">
        <v>245</v>
      </c>
      <c r="F159" s="2343">
        <f t="shared" si="2"/>
        <v>0</v>
      </c>
      <c r="G159" s="2344" t="s">
        <v>2134</v>
      </c>
      <c r="H159" s="2340"/>
      <c r="I159" s="2340"/>
      <c r="J159" s="2340"/>
      <c r="K159" s="2340"/>
      <c r="L159" s="2340"/>
      <c r="M159" s="2340"/>
      <c r="N159" s="2340"/>
      <c r="O159" s="2340"/>
      <c r="P159" s="2340"/>
      <c r="Q159" s="2340"/>
      <c r="R159" s="2340"/>
      <c r="S159" s="2340"/>
    </row>
    <row r="160" spans="1:19" customFormat="1" ht="15" hidden="1">
      <c r="A160" s="2340" t="s">
        <v>4077</v>
      </c>
      <c r="B160" s="2340" t="s">
        <v>4586</v>
      </c>
      <c r="C160" s="2340"/>
      <c r="D160" s="2341" t="s">
        <v>818</v>
      </c>
      <c r="E160" s="2342">
        <v>195</v>
      </c>
      <c r="F160" s="2343">
        <f t="shared" si="2"/>
        <v>0</v>
      </c>
      <c r="G160" s="2344" t="s">
        <v>2134</v>
      </c>
      <c r="H160" s="2340"/>
      <c r="I160" s="2340"/>
      <c r="J160" s="2340"/>
      <c r="K160" s="2340"/>
      <c r="L160" s="2340"/>
      <c r="M160" s="2340"/>
      <c r="N160" s="2340"/>
      <c r="O160" s="2340"/>
      <c r="P160" s="2340"/>
      <c r="Q160" s="2340"/>
      <c r="R160" s="2340"/>
      <c r="S160" s="2340"/>
    </row>
    <row r="161" spans="1:19" customFormat="1" ht="15" hidden="1">
      <c r="A161" s="2340" t="s">
        <v>4077</v>
      </c>
      <c r="B161" s="2340" t="s">
        <v>4584</v>
      </c>
      <c r="C161" s="2340"/>
      <c r="D161" s="2341" t="s">
        <v>91</v>
      </c>
      <c r="E161" s="2342">
        <v>180</v>
      </c>
      <c r="F161" s="2343">
        <f t="shared" si="2"/>
        <v>0</v>
      </c>
      <c r="G161" s="2344" t="s">
        <v>2134</v>
      </c>
      <c r="H161" s="2340"/>
      <c r="I161" s="2340"/>
      <c r="J161" s="2340"/>
      <c r="K161" s="2340"/>
      <c r="L161" s="2340"/>
      <c r="M161" s="2340"/>
      <c r="N161" s="2340"/>
      <c r="O161" s="2340"/>
      <c r="P161" s="2340"/>
      <c r="Q161" s="2340"/>
      <c r="R161" s="2340"/>
      <c r="S161" s="2340"/>
    </row>
    <row r="162" spans="1:19" customFormat="1" ht="15" hidden="1">
      <c r="A162" s="2340" t="s">
        <v>4077</v>
      </c>
      <c r="B162" s="2340" t="s">
        <v>4585</v>
      </c>
      <c r="C162" s="2340"/>
      <c r="D162" s="2341" t="s">
        <v>91</v>
      </c>
      <c r="E162" s="2342">
        <v>90</v>
      </c>
      <c r="F162" s="2343">
        <f t="shared" si="2"/>
        <v>0</v>
      </c>
      <c r="G162" s="2344" t="s">
        <v>2134</v>
      </c>
      <c r="H162" s="2340"/>
      <c r="I162" s="2340"/>
      <c r="J162" s="2340"/>
      <c r="K162" s="2340"/>
      <c r="L162" s="2340"/>
      <c r="M162" s="2340"/>
      <c r="N162" s="2340"/>
      <c r="O162" s="2340"/>
      <c r="P162" s="2340"/>
      <c r="Q162" s="2340"/>
      <c r="R162" s="2340"/>
      <c r="S162" s="2340"/>
    </row>
    <row r="163" spans="1:19" customFormat="1" ht="15" hidden="1">
      <c r="A163" s="2340" t="s">
        <v>5172</v>
      </c>
      <c r="B163" s="2340" t="s">
        <v>4072</v>
      </c>
      <c r="C163" s="2340"/>
      <c r="D163" s="2341" t="s">
        <v>44</v>
      </c>
      <c r="E163" s="2342">
        <v>3500</v>
      </c>
      <c r="F163" s="2343">
        <f t="shared" si="2"/>
        <v>0</v>
      </c>
      <c r="G163" s="2344" t="s">
        <v>2134</v>
      </c>
      <c r="H163" s="2340"/>
      <c r="I163" s="2340"/>
      <c r="J163" s="2340"/>
      <c r="K163" s="2340"/>
      <c r="L163" s="2340"/>
      <c r="M163" s="2340"/>
      <c r="N163" s="2340"/>
      <c r="O163" s="2340"/>
      <c r="P163" s="2340"/>
      <c r="Q163" s="2340"/>
      <c r="R163" s="2340"/>
      <c r="S163" s="2340"/>
    </row>
    <row r="164" spans="1:19" customFormat="1" ht="15" hidden="1">
      <c r="A164" s="2344" t="s">
        <v>5165</v>
      </c>
      <c r="B164" s="2340" t="s">
        <v>5754</v>
      </c>
      <c r="C164" s="2340"/>
      <c r="D164" s="2341" t="s">
        <v>501</v>
      </c>
      <c r="E164" s="2347">
        <v>20000</v>
      </c>
      <c r="F164" s="2343">
        <f t="shared" si="2"/>
        <v>0</v>
      </c>
      <c r="G164" s="2344" t="s">
        <v>2134</v>
      </c>
      <c r="H164" s="2340"/>
      <c r="I164" s="2340"/>
      <c r="J164" s="2340"/>
      <c r="K164" s="2340"/>
      <c r="L164" s="2340"/>
      <c r="M164" s="2340"/>
      <c r="N164" s="2340"/>
      <c r="O164" s="2340"/>
      <c r="P164" s="2340"/>
      <c r="Q164" s="2340"/>
      <c r="R164" s="2340"/>
      <c r="S164" s="2340"/>
    </row>
    <row r="165" spans="1:19" customFormat="1" ht="15" hidden="1">
      <c r="A165" s="2344" t="s">
        <v>5403</v>
      </c>
      <c r="B165" s="2321" t="s">
        <v>834</v>
      </c>
      <c r="C165" s="2321"/>
      <c r="D165" s="2322" t="s">
        <v>835</v>
      </c>
      <c r="E165" s="2323">
        <v>300</v>
      </c>
      <c r="F165" s="2343">
        <f t="shared" si="2"/>
        <v>0</v>
      </c>
      <c r="G165" s="2344" t="s">
        <v>2134</v>
      </c>
      <c r="H165" s="2340"/>
      <c r="I165" s="2340"/>
      <c r="J165" s="2340"/>
      <c r="K165" s="2340"/>
      <c r="L165" s="2340"/>
      <c r="M165" s="2340"/>
      <c r="N165" s="2340"/>
      <c r="O165" s="2340"/>
      <c r="P165" s="2340"/>
      <c r="Q165" s="2340"/>
      <c r="R165" s="2340"/>
      <c r="S165" s="2340"/>
    </row>
    <row r="166" spans="1:19" customFormat="1" ht="15" hidden="1">
      <c r="A166" s="2344" t="s">
        <v>5403</v>
      </c>
      <c r="B166" s="2321" t="s">
        <v>836</v>
      </c>
      <c r="C166" s="2321"/>
      <c r="D166" s="2322" t="s">
        <v>627</v>
      </c>
      <c r="E166" s="2323">
        <v>500</v>
      </c>
      <c r="F166" s="2343">
        <f t="shared" si="2"/>
        <v>0</v>
      </c>
      <c r="G166" s="2344" t="s">
        <v>2134</v>
      </c>
      <c r="H166" s="2340"/>
      <c r="I166" s="2340"/>
      <c r="J166" s="2340"/>
      <c r="K166" s="2340"/>
      <c r="L166" s="2340"/>
      <c r="M166" s="2340"/>
      <c r="N166" s="2340"/>
      <c r="O166" s="2340"/>
      <c r="P166" s="2340"/>
      <c r="Q166" s="2340"/>
      <c r="R166" s="2340"/>
      <c r="S166" s="2340"/>
    </row>
    <row r="167" spans="1:19" customFormat="1" ht="15" hidden="1">
      <c r="A167" s="2344" t="s">
        <v>5165</v>
      </c>
      <c r="B167" s="2340" t="s">
        <v>5755</v>
      </c>
      <c r="C167" s="2340"/>
      <c r="D167" s="2341" t="s">
        <v>501</v>
      </c>
      <c r="E167" s="2347">
        <v>20000</v>
      </c>
      <c r="F167" s="2343">
        <f t="shared" si="2"/>
        <v>0</v>
      </c>
      <c r="G167" s="2344" t="s">
        <v>2134</v>
      </c>
      <c r="H167" s="2340"/>
      <c r="I167" s="2340"/>
      <c r="J167" s="2340"/>
      <c r="K167" s="2340"/>
      <c r="L167" s="2340"/>
      <c r="M167" s="2340"/>
      <c r="N167" s="2340"/>
      <c r="O167" s="2340"/>
      <c r="P167" s="2340"/>
      <c r="Q167" s="2340"/>
      <c r="R167" s="2340"/>
      <c r="S167" s="2340"/>
    </row>
    <row r="168" spans="1:19" customFormat="1" ht="15" hidden="1">
      <c r="A168" s="2344" t="s">
        <v>5165</v>
      </c>
      <c r="B168" s="2340" t="s">
        <v>5756</v>
      </c>
      <c r="C168" s="2340"/>
      <c r="D168" s="2341" t="s">
        <v>44</v>
      </c>
      <c r="E168" s="2347">
        <v>2500</v>
      </c>
      <c r="F168" s="2343">
        <f t="shared" si="2"/>
        <v>0</v>
      </c>
      <c r="G168" s="2344" t="s">
        <v>2134</v>
      </c>
      <c r="H168" s="2340"/>
      <c r="I168" s="2340"/>
      <c r="J168" s="2340"/>
      <c r="K168" s="2340"/>
      <c r="L168" s="2340"/>
      <c r="M168" s="2340"/>
      <c r="N168" s="2340"/>
      <c r="O168" s="2340"/>
      <c r="P168" s="2340"/>
      <c r="Q168" s="2340"/>
      <c r="R168" s="2340"/>
      <c r="S168" s="2340"/>
    </row>
    <row r="169" spans="1:19" customFormat="1" ht="15" hidden="1">
      <c r="A169" s="2344" t="s">
        <v>5165</v>
      </c>
      <c r="B169" s="2340" t="s">
        <v>2445</v>
      </c>
      <c r="C169" s="2340"/>
      <c r="D169" s="2341" t="s">
        <v>44</v>
      </c>
      <c r="E169" s="2347">
        <v>2500</v>
      </c>
      <c r="F169" s="2343">
        <f t="shared" si="2"/>
        <v>0</v>
      </c>
      <c r="G169" s="2344" t="s">
        <v>2134</v>
      </c>
      <c r="H169" s="2340"/>
      <c r="I169" s="2340"/>
      <c r="J169" s="2340"/>
      <c r="K169" s="2340"/>
      <c r="L169" s="2340"/>
      <c r="M169" s="2340"/>
      <c r="N169" s="2340"/>
      <c r="O169" s="2340"/>
      <c r="P169" s="2340"/>
      <c r="Q169" s="2340"/>
      <c r="R169" s="2340"/>
      <c r="S169" s="2340"/>
    </row>
    <row r="170" spans="1:19" customFormat="1" ht="15" hidden="1">
      <c r="A170" s="2340" t="s">
        <v>3811</v>
      </c>
      <c r="B170" s="2340" t="s">
        <v>4888</v>
      </c>
      <c r="C170" s="2340"/>
      <c r="D170" s="2341" t="s">
        <v>833</v>
      </c>
      <c r="E170" s="2342">
        <v>1000</v>
      </c>
      <c r="F170" s="2343">
        <f t="shared" si="2"/>
        <v>0</v>
      </c>
      <c r="G170" s="2344" t="s">
        <v>2134</v>
      </c>
      <c r="H170" s="2340"/>
      <c r="I170" s="2340"/>
      <c r="J170" s="2340"/>
      <c r="K170" s="2340"/>
      <c r="L170" s="2340"/>
      <c r="M170" s="2340"/>
      <c r="N170" s="2340"/>
      <c r="O170" s="2340"/>
      <c r="P170" s="2340"/>
      <c r="Q170" s="2340"/>
      <c r="R170" s="2340"/>
      <c r="S170" s="2340"/>
    </row>
    <row r="171" spans="1:19" customFormat="1" ht="15" hidden="1">
      <c r="A171" s="2344" t="s">
        <v>5165</v>
      </c>
      <c r="B171" s="2340" t="s">
        <v>5757</v>
      </c>
      <c r="C171" s="2340"/>
      <c r="D171" s="2341" t="s">
        <v>501</v>
      </c>
      <c r="E171" s="2347">
        <v>3000</v>
      </c>
      <c r="F171" s="2343">
        <f t="shared" si="2"/>
        <v>0</v>
      </c>
      <c r="G171" s="2344" t="s">
        <v>2134</v>
      </c>
      <c r="H171" s="2340"/>
      <c r="I171" s="2340"/>
      <c r="J171" s="2340"/>
      <c r="K171" s="2340"/>
      <c r="L171" s="2340"/>
      <c r="M171" s="2340"/>
      <c r="N171" s="2340"/>
      <c r="O171" s="2340"/>
      <c r="P171" s="2340"/>
      <c r="Q171" s="2340"/>
      <c r="R171" s="2340"/>
      <c r="S171" s="2340"/>
    </row>
    <row r="172" spans="1:19" customFormat="1" ht="15" hidden="1">
      <c r="A172" s="2344" t="s">
        <v>5403</v>
      </c>
      <c r="B172" s="2324" t="s">
        <v>838</v>
      </c>
      <c r="C172" s="2324"/>
      <c r="D172" s="2322" t="s">
        <v>627</v>
      </c>
      <c r="E172" s="2323">
        <v>6000</v>
      </c>
      <c r="F172" s="2343">
        <f t="shared" si="2"/>
        <v>0</v>
      </c>
      <c r="G172" s="2344" t="s">
        <v>2134</v>
      </c>
      <c r="H172" s="2340"/>
      <c r="I172" s="2340"/>
      <c r="J172" s="2340"/>
      <c r="K172" s="2340"/>
      <c r="L172" s="2340"/>
      <c r="M172" s="2340"/>
      <c r="N172" s="2340"/>
      <c r="O172" s="2340"/>
      <c r="P172" s="2340"/>
      <c r="Q172" s="2340"/>
      <c r="R172" s="2340"/>
      <c r="S172" s="2340"/>
    </row>
    <row r="173" spans="1:19" customFormat="1" ht="30" hidden="1">
      <c r="A173" s="2344" t="s">
        <v>5403</v>
      </c>
      <c r="B173" s="2328" t="s">
        <v>5298</v>
      </c>
      <c r="C173" s="2328"/>
      <c r="D173" s="2322" t="s">
        <v>627</v>
      </c>
      <c r="E173" s="2323">
        <v>12500</v>
      </c>
      <c r="F173" s="2343">
        <f t="shared" si="2"/>
        <v>0</v>
      </c>
      <c r="G173" s="2344" t="s">
        <v>2134</v>
      </c>
      <c r="H173" s="2340"/>
      <c r="I173" s="2340"/>
      <c r="J173" s="2340"/>
      <c r="K173" s="2340"/>
      <c r="L173" s="2340"/>
      <c r="M173" s="2340"/>
      <c r="N173" s="2340"/>
      <c r="O173" s="2340"/>
      <c r="P173" s="2340"/>
      <c r="Q173" s="2340"/>
      <c r="R173" s="2340"/>
      <c r="S173" s="2340"/>
    </row>
    <row r="174" spans="1:19" customFormat="1" ht="15" hidden="1">
      <c r="A174" s="2344" t="s">
        <v>5403</v>
      </c>
      <c r="B174" s="2321" t="s">
        <v>5299</v>
      </c>
      <c r="C174" s="2321"/>
      <c r="D174" s="2322" t="s">
        <v>833</v>
      </c>
      <c r="E174" s="2323">
        <v>1100</v>
      </c>
      <c r="F174" s="2343">
        <f t="shared" si="2"/>
        <v>0</v>
      </c>
      <c r="G174" s="2344" t="s">
        <v>2134</v>
      </c>
      <c r="H174" s="2340"/>
      <c r="I174" s="2340"/>
      <c r="J174" s="2340"/>
      <c r="K174" s="2340"/>
      <c r="L174" s="2340"/>
      <c r="M174" s="2340"/>
      <c r="N174" s="2340"/>
      <c r="O174" s="2340"/>
      <c r="P174" s="2340"/>
      <c r="Q174" s="2340"/>
      <c r="R174" s="2340"/>
      <c r="S174" s="2340"/>
    </row>
    <row r="175" spans="1:19" customFormat="1" ht="15" hidden="1">
      <c r="A175" s="2344" t="s">
        <v>5403</v>
      </c>
      <c r="B175" s="2321" t="s">
        <v>5300</v>
      </c>
      <c r="C175" s="2321"/>
      <c r="D175" s="2322" t="s">
        <v>44</v>
      </c>
      <c r="E175" s="2323">
        <v>1200</v>
      </c>
      <c r="F175" s="2343">
        <f t="shared" si="2"/>
        <v>0</v>
      </c>
      <c r="G175" s="2344" t="s">
        <v>2134</v>
      </c>
      <c r="H175" s="2340"/>
      <c r="I175" s="2340"/>
      <c r="J175" s="2340"/>
      <c r="K175" s="2340"/>
      <c r="L175" s="2340"/>
      <c r="M175" s="2340"/>
      <c r="N175" s="2340"/>
      <c r="O175" s="2340"/>
      <c r="P175" s="2340"/>
      <c r="Q175" s="2340"/>
      <c r="R175" s="2340"/>
      <c r="S175" s="2340"/>
    </row>
    <row r="176" spans="1:19" customFormat="1" ht="15" hidden="1">
      <c r="A176" s="2340" t="s">
        <v>631</v>
      </c>
      <c r="B176" s="2340" t="s">
        <v>4455</v>
      </c>
      <c r="C176" s="2340"/>
      <c r="D176" s="2341" t="s">
        <v>627</v>
      </c>
      <c r="E176" s="2342">
        <v>520</v>
      </c>
      <c r="F176" s="2343">
        <f t="shared" si="2"/>
        <v>0</v>
      </c>
      <c r="G176" s="2344" t="s">
        <v>2134</v>
      </c>
      <c r="H176" s="2340"/>
      <c r="I176" s="2340"/>
      <c r="J176" s="2340"/>
      <c r="K176" s="2340"/>
      <c r="L176" s="2340"/>
      <c r="M176" s="2340"/>
      <c r="N176" s="2340"/>
      <c r="O176" s="2340"/>
      <c r="P176" s="2340"/>
      <c r="Q176" s="2340"/>
      <c r="R176" s="2340"/>
      <c r="S176" s="2340"/>
    </row>
    <row r="177" spans="1:19" customFormat="1" ht="15" hidden="1">
      <c r="A177" s="2344" t="s">
        <v>5165</v>
      </c>
      <c r="B177" s="2340" t="s">
        <v>3073</v>
      </c>
      <c r="C177" s="2340"/>
      <c r="D177" s="2341" t="s">
        <v>44</v>
      </c>
      <c r="E177" s="2347">
        <v>1400</v>
      </c>
      <c r="F177" s="2343">
        <f t="shared" si="2"/>
        <v>0</v>
      </c>
      <c r="G177" s="2344" t="s">
        <v>2134</v>
      </c>
      <c r="H177" s="2340"/>
      <c r="I177" s="2340"/>
      <c r="J177" s="2340"/>
      <c r="K177" s="2340"/>
      <c r="L177" s="2340"/>
      <c r="M177" s="2340"/>
      <c r="N177" s="2340"/>
      <c r="O177" s="2340"/>
      <c r="P177" s="2340"/>
      <c r="Q177" s="2340"/>
      <c r="R177" s="2340"/>
      <c r="S177" s="2340"/>
    </row>
    <row r="178" spans="1:19" customFormat="1" ht="15" hidden="1">
      <c r="A178" s="2340" t="s">
        <v>631</v>
      </c>
      <c r="B178" s="2340" t="s">
        <v>4331</v>
      </c>
      <c r="C178" s="2340"/>
      <c r="D178" s="2341" t="s">
        <v>1252</v>
      </c>
      <c r="E178" s="2342">
        <v>550</v>
      </c>
      <c r="F178" s="2343">
        <f t="shared" si="2"/>
        <v>0</v>
      </c>
      <c r="G178" s="2344" t="s">
        <v>2134</v>
      </c>
      <c r="H178" s="2340"/>
      <c r="I178" s="2340"/>
      <c r="J178" s="2340"/>
      <c r="K178" s="2340"/>
      <c r="L178" s="2340"/>
      <c r="M178" s="2340"/>
      <c r="N178" s="2340"/>
      <c r="O178" s="2340"/>
      <c r="P178" s="2340"/>
      <c r="Q178" s="2340"/>
      <c r="R178" s="2340"/>
      <c r="S178" s="2340"/>
    </row>
    <row r="179" spans="1:19" customFormat="1" ht="15" hidden="1">
      <c r="A179" s="2340" t="s">
        <v>631</v>
      </c>
      <c r="B179" s="2340" t="s">
        <v>4456</v>
      </c>
      <c r="C179" s="2340"/>
      <c r="D179" s="2341" t="s">
        <v>1252</v>
      </c>
      <c r="E179" s="2342">
        <v>285</v>
      </c>
      <c r="F179" s="2343">
        <f t="shared" si="2"/>
        <v>0</v>
      </c>
      <c r="G179" s="2344" t="s">
        <v>2134</v>
      </c>
      <c r="H179" s="2340"/>
      <c r="I179" s="2340"/>
      <c r="J179" s="2340"/>
      <c r="K179" s="2340"/>
      <c r="L179" s="2340"/>
      <c r="M179" s="2340"/>
      <c r="N179" s="2340"/>
      <c r="O179" s="2340"/>
      <c r="P179" s="2340"/>
      <c r="Q179" s="2340"/>
      <c r="R179" s="2340"/>
      <c r="S179" s="2340"/>
    </row>
    <row r="180" spans="1:19" customFormat="1" ht="15" hidden="1">
      <c r="A180" s="2340" t="s">
        <v>631</v>
      </c>
      <c r="B180" s="2340" t="s">
        <v>4457</v>
      </c>
      <c r="C180" s="2340"/>
      <c r="D180" s="2341" t="s">
        <v>1252</v>
      </c>
      <c r="E180" s="2342">
        <v>350</v>
      </c>
      <c r="F180" s="2343">
        <f t="shared" si="2"/>
        <v>0</v>
      </c>
      <c r="G180" s="2344" t="s">
        <v>2134</v>
      </c>
      <c r="H180" s="2340"/>
      <c r="I180" s="2340"/>
      <c r="J180" s="2340"/>
      <c r="K180" s="2340"/>
      <c r="L180" s="2340"/>
      <c r="M180" s="2340"/>
      <c r="N180" s="2340"/>
      <c r="O180" s="2340"/>
      <c r="P180" s="2340"/>
      <c r="Q180" s="2340"/>
      <c r="R180" s="2340"/>
      <c r="S180" s="2340"/>
    </row>
    <row r="181" spans="1:19" customFormat="1" ht="15" hidden="1">
      <c r="A181" s="2340" t="s">
        <v>3811</v>
      </c>
      <c r="B181" s="2340" t="s">
        <v>4889</v>
      </c>
      <c r="C181" s="2340"/>
      <c r="D181" s="2341" t="s">
        <v>833</v>
      </c>
      <c r="E181" s="2342">
        <v>800</v>
      </c>
      <c r="F181" s="2343">
        <f t="shared" si="2"/>
        <v>0</v>
      </c>
      <c r="G181" s="2344" t="s">
        <v>2134</v>
      </c>
      <c r="H181" s="2340"/>
      <c r="I181" s="2340"/>
      <c r="J181" s="2340"/>
      <c r="K181" s="2340"/>
      <c r="L181" s="2340"/>
      <c r="M181" s="2340"/>
      <c r="N181" s="2340"/>
      <c r="O181" s="2340"/>
      <c r="P181" s="2340"/>
      <c r="Q181" s="2340"/>
      <c r="R181" s="2340"/>
      <c r="S181" s="2340"/>
    </row>
    <row r="182" spans="1:19" customFormat="1" ht="15" hidden="1">
      <c r="A182" s="2340" t="s">
        <v>631</v>
      </c>
      <c r="B182" s="2340" t="s">
        <v>4306</v>
      </c>
      <c r="C182" s="2340"/>
      <c r="D182" s="2341" t="s">
        <v>44</v>
      </c>
      <c r="E182" s="2342">
        <v>285</v>
      </c>
      <c r="F182" s="2343">
        <f t="shared" si="2"/>
        <v>0</v>
      </c>
      <c r="G182" s="2344" t="s">
        <v>2134</v>
      </c>
      <c r="H182" s="2340"/>
      <c r="I182" s="2340"/>
      <c r="J182" s="2340"/>
      <c r="K182" s="2340"/>
      <c r="L182" s="2340"/>
      <c r="M182" s="2340"/>
      <c r="N182" s="2340"/>
      <c r="O182" s="2340"/>
      <c r="P182" s="2340"/>
      <c r="Q182" s="2340"/>
      <c r="R182" s="2340"/>
      <c r="S182" s="2340"/>
    </row>
    <row r="183" spans="1:19" customFormat="1" ht="15" hidden="1">
      <c r="A183" s="2344" t="s">
        <v>5165</v>
      </c>
      <c r="B183" s="2340" t="s">
        <v>5758</v>
      </c>
      <c r="C183" s="2340"/>
      <c r="D183" s="2341" t="s">
        <v>44</v>
      </c>
      <c r="E183" s="2347">
        <v>10000</v>
      </c>
      <c r="F183" s="2343">
        <f t="shared" si="2"/>
        <v>0</v>
      </c>
      <c r="G183" s="2344" t="s">
        <v>2134</v>
      </c>
      <c r="H183" s="2340"/>
      <c r="I183" s="2340"/>
      <c r="J183" s="2340"/>
      <c r="K183" s="2340"/>
      <c r="L183" s="2340"/>
      <c r="M183" s="2340"/>
      <c r="N183" s="2340"/>
      <c r="O183" s="2340"/>
      <c r="P183" s="2340"/>
      <c r="Q183" s="2340"/>
      <c r="R183" s="2340"/>
      <c r="S183" s="2340"/>
    </row>
    <row r="184" spans="1:19" customFormat="1" ht="15" hidden="1">
      <c r="A184" s="2344" t="s">
        <v>5170</v>
      </c>
      <c r="B184" s="2340" t="s">
        <v>4401</v>
      </c>
      <c r="C184" s="2340"/>
      <c r="D184" s="2341" t="s">
        <v>44</v>
      </c>
      <c r="E184" s="2342">
        <v>250</v>
      </c>
      <c r="F184" s="2343">
        <f t="shared" si="2"/>
        <v>0</v>
      </c>
      <c r="G184" s="2344" t="s">
        <v>2134</v>
      </c>
      <c r="H184" s="2340"/>
      <c r="I184" s="2340"/>
      <c r="J184" s="2340"/>
      <c r="K184" s="2340"/>
      <c r="L184" s="2340"/>
      <c r="M184" s="2340"/>
      <c r="N184" s="2340"/>
      <c r="O184" s="2340"/>
      <c r="P184" s="2340"/>
      <c r="Q184" s="2340"/>
      <c r="R184" s="2340"/>
      <c r="S184" s="2340"/>
    </row>
    <row r="185" spans="1:19" customFormat="1" ht="15" hidden="1">
      <c r="A185" s="2344" t="s">
        <v>5165</v>
      </c>
      <c r="B185" s="2340" t="s">
        <v>6044</v>
      </c>
      <c r="C185" s="2340"/>
      <c r="D185" s="2341" t="s">
        <v>501</v>
      </c>
      <c r="E185" s="2347">
        <v>3000</v>
      </c>
      <c r="F185" s="2343">
        <f t="shared" si="2"/>
        <v>0</v>
      </c>
      <c r="G185" s="2344" t="s">
        <v>2134</v>
      </c>
      <c r="H185" s="2340"/>
      <c r="I185" s="2340"/>
      <c r="J185" s="2340"/>
      <c r="K185" s="2340"/>
      <c r="L185" s="2340"/>
      <c r="M185" s="2340"/>
      <c r="N185" s="2340"/>
      <c r="O185" s="2340"/>
      <c r="P185" s="2340"/>
      <c r="Q185" s="2340"/>
      <c r="R185" s="2340"/>
      <c r="S185" s="2340"/>
    </row>
    <row r="186" spans="1:19" customFormat="1" ht="15" hidden="1">
      <c r="A186" s="2344" t="s">
        <v>5165</v>
      </c>
      <c r="B186" s="2340" t="s">
        <v>6045</v>
      </c>
      <c r="C186" s="2340"/>
      <c r="D186" s="2341" t="s">
        <v>44</v>
      </c>
      <c r="E186" s="2347">
        <v>10500</v>
      </c>
      <c r="F186" s="2343">
        <f t="shared" si="2"/>
        <v>0</v>
      </c>
      <c r="G186" s="2344" t="s">
        <v>2134</v>
      </c>
      <c r="H186" s="2340"/>
      <c r="I186" s="2340"/>
      <c r="J186" s="2340"/>
      <c r="K186" s="2340"/>
      <c r="L186" s="2340"/>
      <c r="M186" s="2340"/>
      <c r="N186" s="2340"/>
      <c r="O186" s="2340"/>
      <c r="P186" s="2340"/>
      <c r="Q186" s="2340"/>
      <c r="R186" s="2340"/>
      <c r="S186" s="2340"/>
    </row>
    <row r="187" spans="1:19" customFormat="1" ht="15" hidden="1">
      <c r="A187" s="2344" t="s">
        <v>5165</v>
      </c>
      <c r="B187" s="2340" t="s">
        <v>6045</v>
      </c>
      <c r="C187" s="2340"/>
      <c r="D187" s="2341" t="s">
        <v>501</v>
      </c>
      <c r="E187" s="2347">
        <v>3000</v>
      </c>
      <c r="F187" s="2343">
        <f t="shared" si="2"/>
        <v>0</v>
      </c>
      <c r="G187" s="2344" t="s">
        <v>2134</v>
      </c>
      <c r="H187" s="2340"/>
      <c r="I187" s="2340"/>
      <c r="J187" s="2340"/>
      <c r="K187" s="2340"/>
      <c r="L187" s="2340"/>
      <c r="M187" s="2340"/>
      <c r="N187" s="2340"/>
      <c r="O187" s="2340"/>
      <c r="P187" s="2340"/>
      <c r="Q187" s="2340"/>
      <c r="R187" s="2340"/>
      <c r="S187" s="2340"/>
    </row>
    <row r="188" spans="1:19" customFormat="1" ht="15" hidden="1">
      <c r="A188" s="2344" t="s">
        <v>5165</v>
      </c>
      <c r="B188" s="2340" t="s">
        <v>6046</v>
      </c>
      <c r="C188" s="2340"/>
      <c r="D188" s="2341" t="s">
        <v>501</v>
      </c>
      <c r="E188" s="2347">
        <v>2000</v>
      </c>
      <c r="F188" s="2343">
        <f t="shared" si="2"/>
        <v>0</v>
      </c>
      <c r="G188" s="2344" t="s">
        <v>2134</v>
      </c>
      <c r="H188" s="2340"/>
      <c r="I188" s="2340"/>
      <c r="J188" s="2340"/>
      <c r="K188" s="2340"/>
      <c r="L188" s="2340"/>
      <c r="M188" s="2340"/>
      <c r="N188" s="2340"/>
      <c r="O188" s="2340"/>
      <c r="P188" s="2340"/>
      <c r="Q188" s="2340"/>
      <c r="R188" s="2340"/>
      <c r="S188" s="2340"/>
    </row>
    <row r="189" spans="1:19" customFormat="1" ht="15" hidden="1">
      <c r="A189" s="2344" t="s">
        <v>5165</v>
      </c>
      <c r="B189" s="2340" t="s">
        <v>5759</v>
      </c>
      <c r="C189" s="2340"/>
      <c r="D189" s="2341" t="s">
        <v>36</v>
      </c>
      <c r="E189" s="2347">
        <v>1000</v>
      </c>
      <c r="F189" s="2343">
        <f t="shared" si="2"/>
        <v>0</v>
      </c>
      <c r="G189" s="2344" t="s">
        <v>2134</v>
      </c>
      <c r="H189" s="2340"/>
      <c r="I189" s="2340"/>
      <c r="J189" s="2340"/>
      <c r="K189" s="2340"/>
      <c r="L189" s="2340"/>
      <c r="M189" s="2340"/>
      <c r="N189" s="2340"/>
      <c r="O189" s="2340"/>
      <c r="P189" s="2340"/>
      <c r="Q189" s="2340"/>
      <c r="R189" s="2340"/>
      <c r="S189" s="2340"/>
    </row>
    <row r="190" spans="1:19" customFormat="1" ht="15" hidden="1">
      <c r="A190" s="2344" t="s">
        <v>5165</v>
      </c>
      <c r="B190" s="2340" t="s">
        <v>5760</v>
      </c>
      <c r="C190" s="2340"/>
      <c r="D190" s="2341" t="s">
        <v>36</v>
      </c>
      <c r="E190" s="2347">
        <v>1000</v>
      </c>
      <c r="F190" s="2343">
        <f t="shared" si="2"/>
        <v>0</v>
      </c>
      <c r="G190" s="2344" t="s">
        <v>2134</v>
      </c>
      <c r="H190" s="2340"/>
      <c r="I190" s="2340"/>
      <c r="J190" s="2340"/>
      <c r="K190" s="2340"/>
      <c r="L190" s="2340"/>
      <c r="M190" s="2340"/>
      <c r="N190" s="2340"/>
      <c r="O190" s="2340"/>
      <c r="P190" s="2340"/>
      <c r="Q190" s="2340"/>
      <c r="R190" s="2340"/>
      <c r="S190" s="2340"/>
    </row>
    <row r="191" spans="1:19" customFormat="1" ht="15" hidden="1">
      <c r="A191" s="2344" t="s">
        <v>5165</v>
      </c>
      <c r="B191" s="2340" t="s">
        <v>5761</v>
      </c>
      <c r="C191" s="2340"/>
      <c r="D191" s="2341" t="s">
        <v>44</v>
      </c>
      <c r="E191" s="2347">
        <v>30000</v>
      </c>
      <c r="F191" s="2343">
        <f t="shared" si="2"/>
        <v>0</v>
      </c>
      <c r="G191" s="2344" t="s">
        <v>2134</v>
      </c>
      <c r="H191" s="2340"/>
      <c r="I191" s="2340"/>
      <c r="J191" s="2340"/>
      <c r="K191" s="2340"/>
      <c r="L191" s="2340"/>
      <c r="M191" s="2340"/>
      <c r="N191" s="2340"/>
      <c r="O191" s="2340"/>
      <c r="P191" s="2340"/>
      <c r="Q191" s="2340"/>
      <c r="R191" s="2340"/>
      <c r="S191" s="2340"/>
    </row>
    <row r="192" spans="1:19" customFormat="1" ht="15" hidden="1">
      <c r="A192" s="2340" t="s">
        <v>3811</v>
      </c>
      <c r="B192" s="2340" t="s">
        <v>4890</v>
      </c>
      <c r="C192" s="2340"/>
      <c r="D192" s="2341" t="s">
        <v>36</v>
      </c>
      <c r="E192" s="2342">
        <v>2000</v>
      </c>
      <c r="F192" s="2343">
        <f t="shared" si="2"/>
        <v>0</v>
      </c>
      <c r="G192" s="2344" t="s">
        <v>2134</v>
      </c>
      <c r="H192" s="2340"/>
      <c r="I192" s="2340"/>
      <c r="J192" s="2340"/>
      <c r="K192" s="2340"/>
      <c r="L192" s="2340"/>
      <c r="M192" s="2340"/>
      <c r="N192" s="2340"/>
      <c r="O192" s="2340"/>
      <c r="P192" s="2340"/>
      <c r="Q192" s="2340"/>
      <c r="R192" s="2340"/>
      <c r="S192" s="2340"/>
    </row>
    <row r="193" spans="1:19" customFormat="1" ht="15" hidden="1">
      <c r="A193" s="2340" t="s">
        <v>3811</v>
      </c>
      <c r="B193" s="2340" t="s">
        <v>4891</v>
      </c>
      <c r="C193" s="2340"/>
      <c r="D193" s="2341" t="s">
        <v>36</v>
      </c>
      <c r="E193" s="2342">
        <v>2000</v>
      </c>
      <c r="F193" s="2343">
        <f t="shared" si="2"/>
        <v>0</v>
      </c>
      <c r="G193" s="2344" t="s">
        <v>2134</v>
      </c>
      <c r="H193" s="2340"/>
      <c r="I193" s="2340"/>
      <c r="J193" s="2340"/>
      <c r="K193" s="2340"/>
      <c r="L193" s="2340"/>
      <c r="M193" s="2340"/>
      <c r="N193" s="2340"/>
      <c r="O193" s="2340"/>
      <c r="P193" s="2340"/>
      <c r="Q193" s="2340"/>
      <c r="R193" s="2340"/>
      <c r="S193" s="2340"/>
    </row>
    <row r="194" spans="1:19" customFormat="1" ht="15" hidden="1">
      <c r="A194" s="2340" t="s">
        <v>631</v>
      </c>
      <c r="B194" s="2340" t="s">
        <v>4458</v>
      </c>
      <c r="C194" s="2340"/>
      <c r="D194" s="2341" t="s">
        <v>1252</v>
      </c>
      <c r="E194" s="2342">
        <v>280</v>
      </c>
      <c r="F194" s="2343">
        <f t="shared" ref="F194:F257" si="3">$C194*$E194</f>
        <v>0</v>
      </c>
      <c r="G194" s="2344" t="s">
        <v>2134</v>
      </c>
      <c r="H194" s="2340"/>
      <c r="I194" s="2340"/>
      <c r="J194" s="2340"/>
      <c r="K194" s="2340"/>
      <c r="L194" s="2340"/>
      <c r="M194" s="2340"/>
      <c r="N194" s="2340"/>
      <c r="O194" s="2340"/>
      <c r="P194" s="2340"/>
      <c r="Q194" s="2340"/>
      <c r="R194" s="2340"/>
      <c r="S194" s="2340"/>
    </row>
    <row r="195" spans="1:19" customFormat="1" ht="15" hidden="1">
      <c r="A195" s="2340" t="s">
        <v>631</v>
      </c>
      <c r="B195" s="2340" t="s">
        <v>4460</v>
      </c>
      <c r="C195" s="2340"/>
      <c r="D195" s="2341" t="s">
        <v>44</v>
      </c>
      <c r="E195" s="2342">
        <v>8</v>
      </c>
      <c r="F195" s="2343">
        <f t="shared" si="3"/>
        <v>0</v>
      </c>
      <c r="G195" s="2344" t="s">
        <v>2134</v>
      </c>
      <c r="H195" s="2340"/>
      <c r="I195" s="2340"/>
      <c r="J195" s="2340"/>
      <c r="K195" s="2340"/>
      <c r="L195" s="2340"/>
      <c r="M195" s="2340"/>
      <c r="N195" s="2340"/>
      <c r="O195" s="2340"/>
      <c r="P195" s="2340"/>
      <c r="Q195" s="2340"/>
      <c r="R195" s="2340"/>
      <c r="S195" s="2340"/>
    </row>
    <row r="196" spans="1:19" customFormat="1" ht="15" hidden="1">
      <c r="A196" s="2340" t="s">
        <v>631</v>
      </c>
      <c r="B196" s="2340" t="s">
        <v>4459</v>
      </c>
      <c r="C196" s="2340"/>
      <c r="D196" s="2341" t="s">
        <v>44</v>
      </c>
      <c r="E196" s="2342">
        <v>10</v>
      </c>
      <c r="F196" s="2343">
        <f t="shared" si="3"/>
        <v>0</v>
      </c>
      <c r="G196" s="2344" t="s">
        <v>2134</v>
      </c>
      <c r="H196" s="2340"/>
      <c r="I196" s="2340"/>
      <c r="J196" s="2340"/>
      <c r="K196" s="2340"/>
      <c r="L196" s="2340"/>
      <c r="M196" s="2340"/>
      <c r="N196" s="2340"/>
      <c r="O196" s="2340"/>
      <c r="P196" s="2340"/>
      <c r="Q196" s="2340"/>
      <c r="R196" s="2340"/>
      <c r="S196" s="2340"/>
    </row>
    <row r="197" spans="1:19" customFormat="1" ht="15" hidden="1">
      <c r="A197" s="2340" t="s">
        <v>631</v>
      </c>
      <c r="B197" s="2340" t="s">
        <v>4461</v>
      </c>
      <c r="C197" s="2340"/>
      <c r="D197" s="2341" t="s">
        <v>44</v>
      </c>
      <c r="E197" s="2342">
        <v>9</v>
      </c>
      <c r="F197" s="2343">
        <f t="shared" si="3"/>
        <v>0</v>
      </c>
      <c r="G197" s="2344" t="s">
        <v>2134</v>
      </c>
      <c r="H197" s="2340"/>
      <c r="I197" s="2340"/>
      <c r="J197" s="2340"/>
      <c r="K197" s="2340"/>
      <c r="L197" s="2340"/>
      <c r="M197" s="2340"/>
      <c r="N197" s="2340"/>
      <c r="O197" s="2340"/>
      <c r="P197" s="2340"/>
      <c r="Q197" s="2340"/>
      <c r="R197" s="2340"/>
      <c r="S197" s="2340"/>
    </row>
    <row r="198" spans="1:19" customFormat="1" ht="15" hidden="1">
      <c r="A198" s="2344" t="s">
        <v>5403</v>
      </c>
      <c r="B198" s="2286" t="s">
        <v>5301</v>
      </c>
      <c r="C198" s="2286"/>
      <c r="D198" s="2322" t="s">
        <v>627</v>
      </c>
      <c r="E198" s="2323">
        <v>4500</v>
      </c>
      <c r="F198" s="2343">
        <f t="shared" si="3"/>
        <v>0</v>
      </c>
      <c r="G198" s="2344" t="s">
        <v>2134</v>
      </c>
      <c r="H198" s="2340"/>
      <c r="I198" s="2340"/>
      <c r="J198" s="2340"/>
      <c r="K198" s="2340"/>
      <c r="L198" s="2340"/>
      <c r="M198" s="2340"/>
      <c r="N198" s="2340"/>
      <c r="O198" s="2340"/>
      <c r="P198" s="2340"/>
      <c r="Q198" s="2340"/>
      <c r="R198" s="2340"/>
      <c r="S198" s="2340"/>
    </row>
    <row r="199" spans="1:19" customFormat="1" ht="15" hidden="1">
      <c r="A199" s="2344" t="s">
        <v>5403</v>
      </c>
      <c r="B199" s="2286" t="s">
        <v>5302</v>
      </c>
      <c r="C199" s="2286"/>
      <c r="D199" s="2322" t="s">
        <v>627</v>
      </c>
      <c r="E199" s="2323">
        <v>5000</v>
      </c>
      <c r="F199" s="2343">
        <f t="shared" si="3"/>
        <v>0</v>
      </c>
      <c r="G199" s="2344" t="s">
        <v>2134</v>
      </c>
      <c r="H199" s="2340"/>
      <c r="I199" s="2340"/>
      <c r="J199" s="2340"/>
      <c r="K199" s="2340"/>
      <c r="L199" s="2340"/>
      <c r="M199" s="2340"/>
      <c r="N199" s="2340"/>
      <c r="O199" s="2340"/>
      <c r="P199" s="2340"/>
      <c r="Q199" s="2340"/>
      <c r="R199" s="2340"/>
      <c r="S199" s="2340"/>
    </row>
    <row r="200" spans="1:19" customFormat="1" ht="15" hidden="1">
      <c r="A200" s="2344" t="s">
        <v>5403</v>
      </c>
      <c r="B200" s="2286" t="s">
        <v>5303</v>
      </c>
      <c r="C200" s="2286"/>
      <c r="D200" s="2322" t="s">
        <v>627</v>
      </c>
      <c r="E200" s="2323">
        <v>7900</v>
      </c>
      <c r="F200" s="2343">
        <f t="shared" si="3"/>
        <v>0</v>
      </c>
      <c r="G200" s="2344" t="s">
        <v>2134</v>
      </c>
      <c r="H200" s="2340"/>
      <c r="I200" s="2340"/>
      <c r="J200" s="2340"/>
      <c r="K200" s="2340"/>
      <c r="L200" s="2340"/>
      <c r="M200" s="2340"/>
      <c r="N200" s="2340"/>
      <c r="O200" s="2340"/>
      <c r="P200" s="2340"/>
      <c r="Q200" s="2340"/>
      <c r="R200" s="2340"/>
      <c r="S200" s="2340"/>
    </row>
    <row r="201" spans="1:19" customFormat="1" ht="15" hidden="1">
      <c r="A201" s="2344" t="s">
        <v>5403</v>
      </c>
      <c r="B201" s="2286" t="s">
        <v>5304</v>
      </c>
      <c r="C201" s="2286"/>
      <c r="D201" s="2322" t="s">
        <v>627</v>
      </c>
      <c r="E201" s="2323">
        <v>7200</v>
      </c>
      <c r="F201" s="2343">
        <f t="shared" si="3"/>
        <v>0</v>
      </c>
      <c r="G201" s="2344" t="s">
        <v>2134</v>
      </c>
      <c r="H201" s="2340"/>
      <c r="I201" s="2340"/>
      <c r="J201" s="2340"/>
      <c r="K201" s="2340"/>
      <c r="L201" s="2340"/>
      <c r="M201" s="2340"/>
      <c r="N201" s="2340"/>
      <c r="O201" s="2340"/>
      <c r="P201" s="2340"/>
      <c r="Q201" s="2340"/>
      <c r="R201" s="2340"/>
      <c r="S201" s="2340"/>
    </row>
    <row r="202" spans="1:19" customFormat="1" ht="15" hidden="1">
      <c r="A202" s="2344" t="s">
        <v>5403</v>
      </c>
      <c r="B202" s="2286" t="s">
        <v>5305</v>
      </c>
      <c r="C202" s="2286"/>
      <c r="D202" s="2322" t="s">
        <v>627</v>
      </c>
      <c r="E202" s="2323">
        <v>5200</v>
      </c>
      <c r="F202" s="2343">
        <f t="shared" si="3"/>
        <v>0</v>
      </c>
      <c r="G202" s="2344" t="s">
        <v>2134</v>
      </c>
      <c r="H202" s="2340"/>
      <c r="I202" s="2340"/>
      <c r="J202" s="2340"/>
      <c r="K202" s="2340"/>
      <c r="L202" s="2340"/>
      <c r="M202" s="2340"/>
      <c r="N202" s="2340"/>
      <c r="O202" s="2340"/>
      <c r="P202" s="2340"/>
      <c r="Q202" s="2340"/>
      <c r="R202" s="2340"/>
      <c r="S202" s="2340"/>
    </row>
    <row r="203" spans="1:19" customFormat="1" ht="15" hidden="1">
      <c r="A203" s="2344" t="s">
        <v>5403</v>
      </c>
      <c r="B203" s="2286" t="s">
        <v>5306</v>
      </c>
      <c r="C203" s="2286"/>
      <c r="D203" s="2322" t="s">
        <v>627</v>
      </c>
      <c r="E203" s="2323">
        <v>4500</v>
      </c>
      <c r="F203" s="2343">
        <f t="shared" si="3"/>
        <v>0</v>
      </c>
      <c r="G203" s="2344" t="s">
        <v>2134</v>
      </c>
      <c r="H203" s="2340"/>
      <c r="I203" s="2340"/>
      <c r="J203" s="2340"/>
      <c r="K203" s="2340"/>
      <c r="L203" s="2340"/>
      <c r="M203" s="2340"/>
      <c r="N203" s="2340"/>
      <c r="O203" s="2340"/>
      <c r="P203" s="2340"/>
      <c r="Q203" s="2340"/>
      <c r="R203" s="2340"/>
      <c r="S203" s="2340"/>
    </row>
    <row r="204" spans="1:19" customFormat="1" ht="15" hidden="1">
      <c r="A204" s="2344" t="s">
        <v>5403</v>
      </c>
      <c r="B204" s="2286" t="s">
        <v>5307</v>
      </c>
      <c r="C204" s="2286"/>
      <c r="D204" s="2322" t="s">
        <v>627</v>
      </c>
      <c r="E204" s="2325">
        <v>9000</v>
      </c>
      <c r="F204" s="2343">
        <f t="shared" si="3"/>
        <v>0</v>
      </c>
      <c r="G204" s="2344" t="s">
        <v>2134</v>
      </c>
      <c r="H204" s="2340"/>
      <c r="I204" s="2340"/>
      <c r="J204" s="2340"/>
      <c r="K204" s="2340"/>
      <c r="L204" s="2340"/>
      <c r="M204" s="2340"/>
      <c r="N204" s="2340"/>
      <c r="O204" s="2340"/>
      <c r="P204" s="2340"/>
      <c r="Q204" s="2340"/>
      <c r="R204" s="2340"/>
      <c r="S204" s="2340"/>
    </row>
    <row r="205" spans="1:19" customFormat="1" ht="15" hidden="1">
      <c r="A205" s="2344" t="s">
        <v>5403</v>
      </c>
      <c r="B205" s="2286" t="s">
        <v>5308</v>
      </c>
      <c r="C205" s="2286"/>
      <c r="D205" s="2322" t="s">
        <v>627</v>
      </c>
      <c r="E205" s="2325">
        <v>9000</v>
      </c>
      <c r="F205" s="2343">
        <f t="shared" si="3"/>
        <v>0</v>
      </c>
      <c r="G205" s="2344" t="s">
        <v>2134</v>
      </c>
      <c r="H205" s="2340"/>
      <c r="I205" s="2340"/>
      <c r="J205" s="2340"/>
      <c r="K205" s="2340"/>
      <c r="L205" s="2340"/>
      <c r="M205" s="2340"/>
      <c r="N205" s="2340"/>
      <c r="O205" s="2340"/>
      <c r="P205" s="2340"/>
      <c r="Q205" s="2340"/>
      <c r="R205" s="2340"/>
      <c r="S205" s="2340"/>
    </row>
    <row r="206" spans="1:19" customFormat="1" ht="15" hidden="1">
      <c r="A206" s="2344" t="s">
        <v>5403</v>
      </c>
      <c r="B206" s="2286" t="s">
        <v>5309</v>
      </c>
      <c r="C206" s="2286"/>
      <c r="D206" s="2322" t="s">
        <v>627</v>
      </c>
      <c r="E206" s="2323">
        <v>10800</v>
      </c>
      <c r="F206" s="2343">
        <f t="shared" si="3"/>
        <v>0</v>
      </c>
      <c r="G206" s="2344" t="s">
        <v>2134</v>
      </c>
      <c r="H206" s="2340"/>
      <c r="I206" s="2340"/>
      <c r="J206" s="2340"/>
      <c r="K206" s="2340"/>
      <c r="L206" s="2340"/>
      <c r="M206" s="2340"/>
      <c r="N206" s="2340"/>
      <c r="O206" s="2340"/>
      <c r="P206" s="2340"/>
      <c r="Q206" s="2340"/>
      <c r="R206" s="2340"/>
      <c r="S206" s="2340"/>
    </row>
    <row r="207" spans="1:19" customFormat="1" ht="15" hidden="1">
      <c r="A207" s="2344" t="s">
        <v>5403</v>
      </c>
      <c r="B207" s="2286" t="s">
        <v>5310</v>
      </c>
      <c r="C207" s="2286"/>
      <c r="D207" s="2322" t="s">
        <v>627</v>
      </c>
      <c r="E207" s="2323">
        <v>7900</v>
      </c>
      <c r="F207" s="2343">
        <f t="shared" si="3"/>
        <v>0</v>
      </c>
      <c r="G207" s="2344" t="s">
        <v>2134</v>
      </c>
      <c r="H207" s="2340"/>
      <c r="I207" s="2340"/>
      <c r="J207" s="2340"/>
      <c r="K207" s="2340"/>
      <c r="L207" s="2340"/>
      <c r="M207" s="2340"/>
      <c r="N207" s="2340"/>
      <c r="O207" s="2340"/>
      <c r="P207" s="2340"/>
      <c r="Q207" s="2340"/>
      <c r="R207" s="2340"/>
      <c r="S207" s="2340"/>
    </row>
    <row r="208" spans="1:19" customFormat="1" ht="15" hidden="1">
      <c r="A208" s="1467" t="s">
        <v>5405</v>
      </c>
      <c r="B208" s="1467" t="s">
        <v>5458</v>
      </c>
      <c r="C208" s="1467"/>
      <c r="D208" s="767" t="s">
        <v>44</v>
      </c>
      <c r="E208" s="2346">
        <v>792.1</v>
      </c>
      <c r="F208" s="2343">
        <f t="shared" si="3"/>
        <v>0</v>
      </c>
      <c r="G208" s="2344" t="s">
        <v>2134</v>
      </c>
      <c r="H208" s="1467"/>
      <c r="I208" s="1467"/>
      <c r="J208" s="1467"/>
      <c r="K208" s="1467"/>
      <c r="L208" s="1467"/>
      <c r="M208" s="1467"/>
      <c r="N208" s="1467"/>
      <c r="O208" s="1467"/>
      <c r="P208" s="1467"/>
      <c r="Q208" s="1467"/>
      <c r="R208" s="1467"/>
      <c r="S208" s="1467"/>
    </row>
    <row r="209" spans="1:19" customFormat="1" ht="15" hidden="1">
      <c r="A209" s="1467" t="s">
        <v>5405</v>
      </c>
      <c r="B209" s="1467" t="s">
        <v>5459</v>
      </c>
      <c r="C209" s="1467"/>
      <c r="D209" s="767" t="s">
        <v>44</v>
      </c>
      <c r="E209" s="2346">
        <v>678.06</v>
      </c>
      <c r="F209" s="2343">
        <f t="shared" si="3"/>
        <v>0</v>
      </c>
      <c r="G209" s="2344" t="s">
        <v>2134</v>
      </c>
      <c r="H209" s="1467"/>
      <c r="I209" s="1467"/>
      <c r="J209" s="1467"/>
      <c r="K209" s="1467"/>
      <c r="L209" s="1467"/>
      <c r="M209" s="1467"/>
      <c r="N209" s="1467"/>
      <c r="O209" s="1467"/>
      <c r="P209" s="1467"/>
      <c r="Q209" s="1467"/>
      <c r="R209" s="1467"/>
      <c r="S209" s="1467"/>
    </row>
    <row r="210" spans="1:19" customFormat="1" ht="15" hidden="1">
      <c r="A210" s="1467" t="s">
        <v>5405</v>
      </c>
      <c r="B210" s="1467" t="s">
        <v>5460</v>
      </c>
      <c r="C210" s="1467"/>
      <c r="D210" s="767" t="s">
        <v>44</v>
      </c>
      <c r="E210" s="2346">
        <v>55</v>
      </c>
      <c r="F210" s="2343">
        <f t="shared" si="3"/>
        <v>0</v>
      </c>
      <c r="G210" s="2344" t="s">
        <v>2134</v>
      </c>
      <c r="H210" s="1467"/>
      <c r="I210" s="1467"/>
      <c r="J210" s="1467"/>
      <c r="K210" s="1467"/>
      <c r="L210" s="1467"/>
      <c r="M210" s="1467"/>
      <c r="N210" s="1467"/>
      <c r="O210" s="1467"/>
      <c r="P210" s="1467"/>
      <c r="Q210" s="1467"/>
      <c r="R210" s="1467"/>
      <c r="S210" s="1467"/>
    </row>
    <row r="211" spans="1:19" customFormat="1" ht="15" hidden="1">
      <c r="A211" s="2344" t="s">
        <v>5403</v>
      </c>
      <c r="B211" s="2286" t="s">
        <v>5311</v>
      </c>
      <c r="C211" s="2286"/>
      <c r="D211" s="2322" t="s">
        <v>627</v>
      </c>
      <c r="E211" s="2325">
        <v>7640</v>
      </c>
      <c r="F211" s="2343">
        <f t="shared" si="3"/>
        <v>0</v>
      </c>
      <c r="G211" s="2344" t="s">
        <v>2134</v>
      </c>
      <c r="H211" s="2340"/>
      <c r="I211" s="2340"/>
      <c r="J211" s="2340"/>
      <c r="K211" s="2340"/>
      <c r="L211" s="2340"/>
      <c r="M211" s="2340"/>
      <c r="N211" s="2340"/>
      <c r="O211" s="2340"/>
      <c r="P211" s="2340"/>
      <c r="Q211" s="2340"/>
      <c r="R211" s="2340"/>
      <c r="S211" s="2340"/>
    </row>
    <row r="212" spans="1:19" customFormat="1" ht="15" hidden="1">
      <c r="A212" s="1467" t="s">
        <v>5405</v>
      </c>
      <c r="B212" s="1467" t="s">
        <v>5461</v>
      </c>
      <c r="C212" s="1467"/>
      <c r="D212" s="767" t="s">
        <v>79</v>
      </c>
      <c r="E212" s="2346">
        <v>457</v>
      </c>
      <c r="F212" s="2343">
        <f t="shared" si="3"/>
        <v>0</v>
      </c>
      <c r="G212" s="2344" t="s">
        <v>2134</v>
      </c>
      <c r="H212" s="1467"/>
      <c r="I212" s="1467"/>
      <c r="J212" s="1467"/>
      <c r="K212" s="1467"/>
      <c r="L212" s="1467"/>
      <c r="M212" s="1467"/>
      <c r="N212" s="1467"/>
      <c r="O212" s="1467"/>
      <c r="P212" s="1467"/>
      <c r="Q212" s="1467"/>
      <c r="R212" s="1467"/>
      <c r="S212" s="1467"/>
    </row>
    <row r="213" spans="1:19" customFormat="1" ht="15" hidden="1">
      <c r="A213" s="1467" t="s">
        <v>5405</v>
      </c>
      <c r="B213" s="1467" t="s">
        <v>5462</v>
      </c>
      <c r="C213" s="1467"/>
      <c r="D213" s="767" t="s">
        <v>94</v>
      </c>
      <c r="E213" s="2346">
        <v>322.25</v>
      </c>
      <c r="F213" s="2343">
        <f t="shared" si="3"/>
        <v>0</v>
      </c>
      <c r="G213" s="2344" t="s">
        <v>2134</v>
      </c>
      <c r="H213" s="1467"/>
      <c r="I213" s="1467"/>
      <c r="J213" s="1467"/>
      <c r="K213" s="1467"/>
      <c r="L213" s="1467"/>
      <c r="M213" s="1467"/>
      <c r="N213" s="1467"/>
      <c r="O213" s="1467"/>
      <c r="P213" s="1467"/>
      <c r="Q213" s="1467"/>
      <c r="R213" s="1467"/>
      <c r="S213" s="1467"/>
    </row>
    <row r="214" spans="1:19" customFormat="1" ht="15" hidden="1">
      <c r="A214" s="2340" t="s">
        <v>675</v>
      </c>
      <c r="B214" s="2340" t="s">
        <v>5140</v>
      </c>
      <c r="C214" s="2340"/>
      <c r="D214" s="2341" t="s">
        <v>501</v>
      </c>
      <c r="E214" s="2342">
        <v>100000</v>
      </c>
      <c r="F214" s="2343">
        <f t="shared" si="3"/>
        <v>0</v>
      </c>
      <c r="G214" s="2344" t="s">
        <v>2134</v>
      </c>
      <c r="H214" s="2340"/>
      <c r="I214" s="2340"/>
      <c r="J214" s="2340"/>
      <c r="K214" s="2340"/>
      <c r="L214" s="2340"/>
      <c r="M214" s="2340"/>
      <c r="N214" s="2340"/>
      <c r="O214" s="2340"/>
      <c r="P214" s="2340"/>
      <c r="Q214" s="2340"/>
      <c r="R214" s="2340"/>
      <c r="S214" s="2340"/>
    </row>
    <row r="215" spans="1:19" customFormat="1" ht="15" hidden="1">
      <c r="A215" s="1467" t="s">
        <v>5405</v>
      </c>
      <c r="B215" s="1467" t="s">
        <v>5463</v>
      </c>
      <c r="C215" s="1467"/>
      <c r="D215" s="767" t="s">
        <v>83</v>
      </c>
      <c r="E215" s="2346">
        <v>15</v>
      </c>
      <c r="F215" s="2343">
        <f t="shared" si="3"/>
        <v>0</v>
      </c>
      <c r="G215" s="2344" t="s">
        <v>2134</v>
      </c>
      <c r="H215" s="1467"/>
      <c r="I215" s="1467"/>
      <c r="J215" s="1467"/>
      <c r="K215" s="1467"/>
      <c r="L215" s="1467"/>
      <c r="M215" s="1467"/>
      <c r="N215" s="1467"/>
      <c r="O215" s="1467"/>
      <c r="P215" s="1467"/>
      <c r="Q215" s="1467"/>
      <c r="R215" s="1467"/>
      <c r="S215" s="1467"/>
    </row>
    <row r="216" spans="1:19" customFormat="1" ht="15" hidden="1">
      <c r="A216" s="2344" t="s">
        <v>5403</v>
      </c>
      <c r="B216" s="2324" t="s">
        <v>5175</v>
      </c>
      <c r="C216" s="2324"/>
      <c r="D216" s="2322" t="s">
        <v>91</v>
      </c>
      <c r="E216" s="2323">
        <v>5000</v>
      </c>
      <c r="F216" s="2343">
        <f t="shared" si="3"/>
        <v>0</v>
      </c>
      <c r="G216" s="2344" t="s">
        <v>2134</v>
      </c>
      <c r="H216" s="2340"/>
      <c r="I216" s="2340"/>
      <c r="J216" s="2340"/>
      <c r="K216" s="2340"/>
      <c r="L216" s="2340"/>
      <c r="M216" s="2340"/>
      <c r="N216" s="2340"/>
      <c r="O216" s="2340"/>
      <c r="P216" s="2340"/>
      <c r="Q216" s="2340"/>
      <c r="R216" s="2340"/>
      <c r="S216" s="2340"/>
    </row>
    <row r="217" spans="1:19" customFormat="1" ht="15" hidden="1">
      <c r="A217" s="2344" t="s">
        <v>5403</v>
      </c>
      <c r="B217" s="2289" t="s">
        <v>5312</v>
      </c>
      <c r="C217" s="2289"/>
      <c r="D217" s="2322" t="s">
        <v>44</v>
      </c>
      <c r="E217" s="2328">
        <v>5000</v>
      </c>
      <c r="F217" s="2343">
        <f t="shared" si="3"/>
        <v>0</v>
      </c>
      <c r="G217" s="2344" t="s">
        <v>2134</v>
      </c>
      <c r="H217" s="2340"/>
      <c r="I217" s="2340"/>
      <c r="J217" s="2340"/>
      <c r="K217" s="2340"/>
      <c r="L217" s="2340"/>
      <c r="M217" s="2340"/>
      <c r="N217" s="2340"/>
      <c r="O217" s="2340"/>
      <c r="P217" s="2340"/>
      <c r="Q217" s="2340"/>
      <c r="R217" s="2340"/>
      <c r="S217" s="2340"/>
    </row>
    <row r="218" spans="1:19" customFormat="1" ht="15" hidden="1">
      <c r="A218" s="2344" t="s">
        <v>5168</v>
      </c>
      <c r="B218" s="2344" t="s">
        <v>512</v>
      </c>
      <c r="C218" s="2344"/>
      <c r="D218" s="2341" t="s">
        <v>501</v>
      </c>
      <c r="E218" s="2342">
        <v>10000</v>
      </c>
      <c r="F218" s="2343">
        <f t="shared" si="3"/>
        <v>0</v>
      </c>
      <c r="G218" s="2344" t="s">
        <v>2134</v>
      </c>
      <c r="H218" s="2340"/>
      <c r="I218" s="2340"/>
      <c r="J218" s="2340"/>
      <c r="K218" s="2340"/>
      <c r="L218" s="2340"/>
      <c r="M218" s="2340"/>
      <c r="N218" s="2340"/>
      <c r="O218" s="2340"/>
      <c r="P218" s="2340"/>
      <c r="Q218" s="2340"/>
      <c r="R218" s="2340"/>
      <c r="S218" s="2340"/>
    </row>
    <row r="219" spans="1:19" customFormat="1" ht="15" hidden="1">
      <c r="A219" s="2344" t="s">
        <v>5168</v>
      </c>
      <c r="B219" s="2344" t="s">
        <v>5249</v>
      </c>
      <c r="C219" s="2344"/>
      <c r="D219" s="2341" t="s">
        <v>501</v>
      </c>
      <c r="E219" s="2342">
        <v>15000</v>
      </c>
      <c r="F219" s="2343">
        <f t="shared" si="3"/>
        <v>0</v>
      </c>
      <c r="G219" s="2344" t="s">
        <v>2134</v>
      </c>
      <c r="H219" s="2340"/>
      <c r="I219" s="2340"/>
      <c r="J219" s="2340"/>
      <c r="K219" s="2340"/>
      <c r="L219" s="2340"/>
      <c r="M219" s="2340"/>
      <c r="N219" s="2340"/>
      <c r="O219" s="2340"/>
      <c r="P219" s="2340"/>
      <c r="Q219" s="2340"/>
      <c r="R219" s="2340"/>
      <c r="S219" s="2340"/>
    </row>
    <row r="220" spans="1:19" customFormat="1" ht="15" hidden="1">
      <c r="A220" s="2344" t="s">
        <v>5168</v>
      </c>
      <c r="B220" s="2344" t="s">
        <v>5250</v>
      </c>
      <c r="C220" s="2344"/>
      <c r="D220" s="2341" t="s">
        <v>44</v>
      </c>
      <c r="E220" s="2342">
        <v>15000</v>
      </c>
      <c r="F220" s="2343">
        <f t="shared" si="3"/>
        <v>0</v>
      </c>
      <c r="G220" s="2344" t="s">
        <v>2134</v>
      </c>
      <c r="H220" s="2340"/>
      <c r="I220" s="2340"/>
      <c r="J220" s="2340"/>
      <c r="K220" s="2340"/>
      <c r="L220" s="2340"/>
      <c r="M220" s="2340"/>
      <c r="N220" s="2340"/>
      <c r="O220" s="2340"/>
      <c r="P220" s="2340"/>
      <c r="Q220" s="2340"/>
      <c r="R220" s="2340"/>
      <c r="S220" s="2340"/>
    </row>
    <row r="221" spans="1:19" customFormat="1" ht="15" hidden="1">
      <c r="A221" s="2344" t="s">
        <v>5168</v>
      </c>
      <c r="B221" s="2344" t="s">
        <v>4688</v>
      </c>
      <c r="C221" s="2344"/>
      <c r="D221" s="2341" t="s">
        <v>44</v>
      </c>
      <c r="E221" s="2342">
        <v>10000</v>
      </c>
      <c r="F221" s="2343">
        <f t="shared" si="3"/>
        <v>0</v>
      </c>
      <c r="G221" s="2344" t="s">
        <v>2134</v>
      </c>
      <c r="H221" s="2340"/>
      <c r="I221" s="2340"/>
      <c r="J221" s="2340"/>
      <c r="K221" s="2340"/>
      <c r="L221" s="2340"/>
      <c r="M221" s="2340"/>
      <c r="N221" s="2340"/>
      <c r="O221" s="2340"/>
      <c r="P221" s="2340"/>
      <c r="Q221" s="2340"/>
      <c r="R221" s="2340"/>
      <c r="S221" s="2340"/>
    </row>
    <row r="222" spans="1:19" customFormat="1" ht="15" hidden="1">
      <c r="A222" s="2344" t="s">
        <v>5168</v>
      </c>
      <c r="B222" s="2344" t="s">
        <v>5245</v>
      </c>
      <c r="C222" s="2344"/>
      <c r="D222" s="2341" t="s">
        <v>501</v>
      </c>
      <c r="E222" s="2342">
        <v>12500</v>
      </c>
      <c r="F222" s="2343">
        <f t="shared" si="3"/>
        <v>0</v>
      </c>
      <c r="G222" s="2344" t="s">
        <v>2134</v>
      </c>
      <c r="H222" s="2340"/>
      <c r="I222" s="2340"/>
      <c r="J222" s="2340"/>
      <c r="K222" s="2340"/>
      <c r="L222" s="2340"/>
      <c r="M222" s="2340"/>
      <c r="N222" s="2340"/>
      <c r="O222" s="2340"/>
      <c r="P222" s="2340"/>
      <c r="Q222" s="2340"/>
      <c r="R222" s="2340"/>
      <c r="S222" s="2340"/>
    </row>
    <row r="223" spans="1:19" customFormat="1" ht="15" hidden="1">
      <c r="A223" s="2344" t="s">
        <v>5168</v>
      </c>
      <c r="B223" s="2344" t="s">
        <v>5251</v>
      </c>
      <c r="C223" s="2344"/>
      <c r="D223" s="2341" t="s">
        <v>501</v>
      </c>
      <c r="E223" s="2342">
        <v>10000</v>
      </c>
      <c r="F223" s="2343">
        <f t="shared" si="3"/>
        <v>0</v>
      </c>
      <c r="G223" s="2344" t="s">
        <v>2134</v>
      </c>
      <c r="H223" s="2340"/>
      <c r="I223" s="2340"/>
      <c r="J223" s="2340"/>
      <c r="K223" s="2340"/>
      <c r="L223" s="2340"/>
      <c r="M223" s="2340"/>
      <c r="N223" s="2340"/>
      <c r="O223" s="2340"/>
      <c r="P223" s="2340"/>
      <c r="Q223" s="2340"/>
      <c r="R223" s="2340"/>
      <c r="S223" s="2340"/>
    </row>
    <row r="224" spans="1:19" customFormat="1" ht="15" hidden="1">
      <c r="A224" s="1467" t="s">
        <v>5405</v>
      </c>
      <c r="B224" s="1467" t="s">
        <v>5464</v>
      </c>
      <c r="C224" s="1467"/>
      <c r="D224" s="767" t="s">
        <v>83</v>
      </c>
      <c r="E224" s="2346">
        <v>6.5</v>
      </c>
      <c r="F224" s="2343">
        <f t="shared" si="3"/>
        <v>0</v>
      </c>
      <c r="G224" s="2344" t="s">
        <v>2134</v>
      </c>
      <c r="H224" s="1467"/>
      <c r="I224" s="1467"/>
      <c r="J224" s="1467"/>
      <c r="K224" s="1467"/>
      <c r="L224" s="1467"/>
      <c r="M224" s="1467"/>
      <c r="N224" s="1467"/>
      <c r="O224" s="1467"/>
      <c r="P224" s="1467"/>
      <c r="Q224" s="1467"/>
      <c r="R224" s="1467"/>
      <c r="S224" s="1467"/>
    </row>
    <row r="225" spans="1:19" customFormat="1" ht="15" hidden="1">
      <c r="A225" s="1467" t="s">
        <v>5405</v>
      </c>
      <c r="B225" s="1467" t="s">
        <v>5465</v>
      </c>
      <c r="C225" s="1467"/>
      <c r="D225" s="767" t="s">
        <v>94</v>
      </c>
      <c r="E225" s="2346">
        <v>164</v>
      </c>
      <c r="F225" s="2343">
        <f t="shared" si="3"/>
        <v>0</v>
      </c>
      <c r="G225" s="2344" t="s">
        <v>2134</v>
      </c>
      <c r="H225" s="1467"/>
      <c r="I225" s="1467"/>
      <c r="J225" s="1467"/>
      <c r="K225" s="1467"/>
      <c r="L225" s="1467"/>
      <c r="M225" s="1467"/>
      <c r="N225" s="1467"/>
      <c r="O225" s="1467"/>
      <c r="P225" s="1467"/>
      <c r="Q225" s="1467"/>
      <c r="R225" s="1467"/>
      <c r="S225" s="1467"/>
    </row>
    <row r="226" spans="1:19" customFormat="1" ht="15" hidden="1">
      <c r="A226" s="2344" t="s">
        <v>4349</v>
      </c>
      <c r="B226" s="2340" t="s">
        <v>4429</v>
      </c>
      <c r="C226" s="2340"/>
      <c r="D226" s="2341" t="s">
        <v>44</v>
      </c>
      <c r="E226" s="2342">
        <v>600</v>
      </c>
      <c r="F226" s="2343">
        <f t="shared" si="3"/>
        <v>0</v>
      </c>
      <c r="G226" s="2344" t="s">
        <v>2134</v>
      </c>
      <c r="H226" s="2340"/>
      <c r="I226" s="2340"/>
      <c r="J226" s="2340"/>
      <c r="K226" s="2340"/>
      <c r="L226" s="2340"/>
      <c r="M226" s="2340"/>
      <c r="N226" s="2340"/>
      <c r="O226" s="2340"/>
      <c r="P226" s="2340"/>
      <c r="Q226" s="2340"/>
      <c r="R226" s="2340"/>
      <c r="S226" s="2340"/>
    </row>
    <row r="227" spans="1:19" customFormat="1" ht="15" hidden="1">
      <c r="A227" s="2344" t="s">
        <v>4349</v>
      </c>
      <c r="B227" s="2340" t="s">
        <v>4430</v>
      </c>
      <c r="C227" s="2340"/>
      <c r="D227" s="2341" t="s">
        <v>44</v>
      </c>
      <c r="E227" s="2342">
        <v>1500</v>
      </c>
      <c r="F227" s="2343">
        <f t="shared" si="3"/>
        <v>0</v>
      </c>
      <c r="G227" s="2344" t="s">
        <v>2134</v>
      </c>
      <c r="H227" s="2340"/>
      <c r="I227" s="2340"/>
      <c r="J227" s="2340"/>
      <c r="K227" s="2340"/>
      <c r="L227" s="2340"/>
      <c r="M227" s="2340"/>
      <c r="N227" s="2340"/>
      <c r="O227" s="2340"/>
      <c r="P227" s="2340"/>
      <c r="Q227" s="2340"/>
      <c r="R227" s="2340"/>
      <c r="S227" s="2340"/>
    </row>
    <row r="228" spans="1:19" customFormat="1" ht="15" hidden="1">
      <c r="A228" s="2340" t="s">
        <v>4349</v>
      </c>
      <c r="B228" s="2340" t="s">
        <v>4691</v>
      </c>
      <c r="C228" s="2340"/>
      <c r="D228" s="2341" t="s">
        <v>501</v>
      </c>
      <c r="E228" s="2342">
        <v>600</v>
      </c>
      <c r="F228" s="2343">
        <f t="shared" si="3"/>
        <v>0</v>
      </c>
      <c r="G228" s="2344" t="s">
        <v>2134</v>
      </c>
      <c r="H228" s="2340"/>
      <c r="I228" s="2340"/>
      <c r="J228" s="2340"/>
      <c r="K228" s="2340"/>
      <c r="L228" s="2340"/>
      <c r="M228" s="2340"/>
      <c r="N228" s="2340"/>
      <c r="O228" s="2340"/>
      <c r="P228" s="2340"/>
      <c r="Q228" s="2340"/>
      <c r="R228" s="2340"/>
      <c r="S228" s="2340"/>
    </row>
    <row r="229" spans="1:19" customFormat="1" ht="15" hidden="1">
      <c r="A229" s="2340" t="s">
        <v>4349</v>
      </c>
      <c r="B229" s="2340" t="s">
        <v>4692</v>
      </c>
      <c r="C229" s="2340"/>
      <c r="D229" s="2341" t="s">
        <v>44</v>
      </c>
      <c r="E229" s="2342">
        <v>1500</v>
      </c>
      <c r="F229" s="2343">
        <f t="shared" si="3"/>
        <v>0</v>
      </c>
      <c r="G229" s="2344" t="s">
        <v>2134</v>
      </c>
      <c r="H229" s="2340"/>
      <c r="I229" s="2340"/>
      <c r="J229" s="2340"/>
      <c r="K229" s="2340"/>
      <c r="L229" s="2340"/>
      <c r="M229" s="2340"/>
      <c r="N229" s="2340"/>
      <c r="O229" s="2340"/>
      <c r="P229" s="2340"/>
      <c r="Q229" s="2340"/>
      <c r="R229" s="2340"/>
      <c r="S229" s="2340"/>
    </row>
    <row r="230" spans="1:19" customFormat="1" ht="15" hidden="1">
      <c r="A230" s="2344" t="s">
        <v>5403</v>
      </c>
      <c r="B230" s="2286" t="s">
        <v>5313</v>
      </c>
      <c r="C230" s="2286"/>
      <c r="D230" s="2329" t="s">
        <v>627</v>
      </c>
      <c r="E230" s="2325">
        <v>32130</v>
      </c>
      <c r="F230" s="2343">
        <f t="shared" si="3"/>
        <v>0</v>
      </c>
      <c r="G230" s="2344" t="s">
        <v>2134</v>
      </c>
      <c r="H230" s="2340"/>
      <c r="I230" s="2340"/>
      <c r="J230" s="2340"/>
      <c r="K230" s="2340"/>
      <c r="L230" s="2340"/>
      <c r="M230" s="2340"/>
      <c r="N230" s="2340"/>
      <c r="O230" s="2340"/>
      <c r="P230" s="2340"/>
      <c r="Q230" s="2340"/>
      <c r="R230" s="2340"/>
      <c r="S230" s="2340"/>
    </row>
    <row r="231" spans="1:19" customFormat="1" ht="15" hidden="1">
      <c r="A231" s="2344" t="s">
        <v>5165</v>
      </c>
      <c r="B231" s="2340" t="s">
        <v>5762</v>
      </c>
      <c r="C231" s="2340"/>
      <c r="D231" s="2341" t="s">
        <v>44</v>
      </c>
      <c r="E231" s="2347">
        <v>1000</v>
      </c>
      <c r="F231" s="2343">
        <f t="shared" si="3"/>
        <v>0</v>
      </c>
      <c r="G231" s="2344" t="s">
        <v>2134</v>
      </c>
      <c r="H231" s="2340"/>
      <c r="I231" s="2340"/>
      <c r="J231" s="2340"/>
      <c r="K231" s="2340"/>
      <c r="L231" s="2340"/>
      <c r="M231" s="2340"/>
      <c r="N231" s="2340"/>
      <c r="O231" s="2340"/>
      <c r="P231" s="2340"/>
      <c r="Q231" s="2340"/>
      <c r="R231" s="2340"/>
      <c r="S231" s="2340"/>
    </row>
    <row r="232" spans="1:19" customFormat="1" ht="15" hidden="1">
      <c r="A232" s="2344" t="s">
        <v>5403</v>
      </c>
      <c r="B232" s="2321" t="s">
        <v>5314</v>
      </c>
      <c r="C232" s="2321"/>
      <c r="D232" s="2322" t="s">
        <v>627</v>
      </c>
      <c r="E232" s="2323">
        <v>3000</v>
      </c>
      <c r="F232" s="2343">
        <f t="shared" si="3"/>
        <v>0</v>
      </c>
      <c r="G232" s="2344" t="s">
        <v>2134</v>
      </c>
      <c r="H232" s="2340"/>
      <c r="I232" s="2340"/>
      <c r="J232" s="2340"/>
      <c r="K232" s="2340"/>
      <c r="L232" s="2340"/>
      <c r="M232" s="2340"/>
      <c r="N232" s="2340"/>
      <c r="O232" s="2340"/>
      <c r="P232" s="2340"/>
      <c r="Q232" s="2340"/>
      <c r="R232" s="2340"/>
      <c r="S232" s="2340"/>
    </row>
    <row r="233" spans="1:19" customFormat="1" ht="15" hidden="1">
      <c r="A233" s="2344" t="s">
        <v>5165</v>
      </c>
      <c r="B233" s="2340" t="s">
        <v>5763</v>
      </c>
      <c r="C233" s="2340"/>
      <c r="D233" s="2341" t="s">
        <v>44</v>
      </c>
      <c r="E233" s="2347">
        <v>25000</v>
      </c>
      <c r="F233" s="2343">
        <f t="shared" si="3"/>
        <v>0</v>
      </c>
      <c r="G233" s="2344" t="s">
        <v>2134</v>
      </c>
      <c r="H233" s="2340"/>
      <c r="I233" s="2340"/>
      <c r="J233" s="2340"/>
      <c r="K233" s="2340"/>
      <c r="L233" s="2340"/>
      <c r="M233" s="2340"/>
      <c r="N233" s="2340"/>
      <c r="O233" s="2340"/>
      <c r="P233" s="2340"/>
      <c r="Q233" s="2340"/>
      <c r="R233" s="2340"/>
      <c r="S233" s="2340"/>
    </row>
    <row r="234" spans="1:19" customFormat="1" ht="15" hidden="1">
      <c r="A234" s="2344" t="s">
        <v>5165</v>
      </c>
      <c r="B234" s="2340" t="s">
        <v>5764</v>
      </c>
      <c r="C234" s="2340"/>
      <c r="D234" s="2341" t="s">
        <v>44</v>
      </c>
      <c r="E234" s="2347">
        <v>20000</v>
      </c>
      <c r="F234" s="2343">
        <f t="shared" si="3"/>
        <v>0</v>
      </c>
      <c r="G234" s="2344" t="s">
        <v>2134</v>
      </c>
      <c r="H234" s="2340"/>
      <c r="I234" s="2340"/>
      <c r="J234" s="2340"/>
      <c r="K234" s="2340"/>
      <c r="L234" s="2340"/>
      <c r="M234" s="2340"/>
      <c r="N234" s="2340"/>
      <c r="O234" s="2340"/>
      <c r="P234" s="2340"/>
      <c r="Q234" s="2340"/>
      <c r="R234" s="2340"/>
      <c r="S234" s="2340"/>
    </row>
    <row r="235" spans="1:19" customFormat="1" ht="15" hidden="1">
      <c r="A235" s="1467" t="s">
        <v>5405</v>
      </c>
      <c r="B235" s="1467" t="s">
        <v>5466</v>
      </c>
      <c r="C235" s="1467"/>
      <c r="D235" s="767" t="s">
        <v>79</v>
      </c>
      <c r="E235" s="2346">
        <v>1026.3</v>
      </c>
      <c r="F235" s="2343">
        <f t="shared" si="3"/>
        <v>0</v>
      </c>
      <c r="G235" s="2344" t="s">
        <v>2134</v>
      </c>
      <c r="H235" s="1467"/>
      <c r="I235" s="1467"/>
      <c r="J235" s="1467"/>
      <c r="K235" s="1467"/>
      <c r="L235" s="1467"/>
      <c r="M235" s="1467"/>
      <c r="N235" s="1467"/>
      <c r="O235" s="1467"/>
      <c r="P235" s="1467"/>
      <c r="Q235" s="1467"/>
      <c r="R235" s="1467"/>
      <c r="S235" s="1467"/>
    </row>
    <row r="236" spans="1:19" customFormat="1" ht="15" hidden="1">
      <c r="A236" s="2340" t="s">
        <v>3811</v>
      </c>
      <c r="B236" s="2340" t="s">
        <v>4892</v>
      </c>
      <c r="C236" s="2340"/>
      <c r="D236" s="2341" t="s">
        <v>3868</v>
      </c>
      <c r="E236" s="2342">
        <v>2200</v>
      </c>
      <c r="F236" s="2343">
        <f t="shared" si="3"/>
        <v>0</v>
      </c>
      <c r="G236" s="2344" t="s">
        <v>2134</v>
      </c>
      <c r="H236" s="2340"/>
      <c r="I236" s="2340"/>
      <c r="J236" s="2340"/>
      <c r="K236" s="2340"/>
      <c r="L236" s="2340"/>
      <c r="M236" s="2340"/>
      <c r="N236" s="2340"/>
      <c r="O236" s="2340"/>
      <c r="P236" s="2340"/>
      <c r="Q236" s="2340"/>
      <c r="R236" s="2340"/>
      <c r="S236" s="2340"/>
    </row>
    <row r="237" spans="1:19" customFormat="1" ht="15" hidden="1">
      <c r="A237" s="2340" t="s">
        <v>631</v>
      </c>
      <c r="B237" s="2340" t="s">
        <v>4463</v>
      </c>
      <c r="C237" s="2340"/>
      <c r="D237" s="2341" t="s">
        <v>1252</v>
      </c>
      <c r="E237" s="2342">
        <v>600</v>
      </c>
      <c r="F237" s="2343">
        <f t="shared" si="3"/>
        <v>0</v>
      </c>
      <c r="G237" s="2344" t="s">
        <v>2134</v>
      </c>
      <c r="H237" s="2340"/>
      <c r="I237" s="2340"/>
      <c r="J237" s="2340"/>
      <c r="K237" s="2340"/>
      <c r="L237" s="2340"/>
      <c r="M237" s="2340"/>
      <c r="N237" s="2340"/>
      <c r="O237" s="2340"/>
      <c r="P237" s="2340"/>
      <c r="Q237" s="2340"/>
      <c r="R237" s="2340"/>
      <c r="S237" s="2340"/>
    </row>
    <row r="238" spans="1:19" customFormat="1" ht="15" hidden="1">
      <c r="A238" s="1467" t="s">
        <v>5405</v>
      </c>
      <c r="B238" s="1467" t="s">
        <v>5467</v>
      </c>
      <c r="C238" s="1467"/>
      <c r="D238" s="767" t="s">
        <v>79</v>
      </c>
      <c r="E238" s="2346">
        <v>500</v>
      </c>
      <c r="F238" s="2343">
        <f t="shared" si="3"/>
        <v>0</v>
      </c>
      <c r="G238" s="2344" t="s">
        <v>2134</v>
      </c>
      <c r="H238" s="1467"/>
      <c r="I238" s="1467"/>
      <c r="J238" s="1467"/>
      <c r="K238" s="1467"/>
      <c r="L238" s="1467"/>
      <c r="M238" s="1467"/>
      <c r="N238" s="1467"/>
      <c r="O238" s="1467"/>
      <c r="P238" s="1467"/>
      <c r="Q238" s="1467"/>
      <c r="R238" s="1467"/>
      <c r="S238" s="1467"/>
    </row>
    <row r="239" spans="1:19" customFormat="1" ht="15" hidden="1">
      <c r="A239" s="2344" t="s">
        <v>5165</v>
      </c>
      <c r="B239" s="2340" t="s">
        <v>5765</v>
      </c>
      <c r="C239" s="2340"/>
      <c r="D239" s="2341" t="s">
        <v>501</v>
      </c>
      <c r="E239" s="2347">
        <v>8500</v>
      </c>
      <c r="F239" s="2343">
        <f t="shared" si="3"/>
        <v>0</v>
      </c>
      <c r="G239" s="2344" t="s">
        <v>2134</v>
      </c>
      <c r="H239" s="2340"/>
      <c r="I239" s="2340"/>
      <c r="J239" s="2340"/>
      <c r="K239" s="2340"/>
      <c r="L239" s="2340"/>
      <c r="M239" s="2340"/>
      <c r="N239" s="2340"/>
      <c r="O239" s="2340"/>
      <c r="P239" s="2340"/>
      <c r="Q239" s="2340"/>
      <c r="R239" s="2340"/>
      <c r="S239" s="2340"/>
    </row>
    <row r="240" spans="1:19" customFormat="1" ht="15" hidden="1">
      <c r="A240" s="2344" t="s">
        <v>5165</v>
      </c>
      <c r="B240" s="2340" t="s">
        <v>5765</v>
      </c>
      <c r="C240" s="2340"/>
      <c r="D240" s="2341" t="s">
        <v>501</v>
      </c>
      <c r="E240" s="2347">
        <v>1000</v>
      </c>
      <c r="F240" s="2343">
        <f t="shared" si="3"/>
        <v>0</v>
      </c>
      <c r="G240" s="2344" t="s">
        <v>2134</v>
      </c>
      <c r="H240" s="2340"/>
      <c r="I240" s="2340"/>
      <c r="J240" s="2340"/>
      <c r="K240" s="2340"/>
      <c r="L240" s="2340"/>
      <c r="M240" s="2340"/>
      <c r="N240" s="2340"/>
      <c r="O240" s="2340"/>
      <c r="P240" s="2340"/>
      <c r="Q240" s="2340"/>
      <c r="R240" s="2340"/>
      <c r="S240" s="2340"/>
    </row>
    <row r="241" spans="1:19" customFormat="1" ht="15" hidden="1">
      <c r="A241" s="2344" t="s">
        <v>5165</v>
      </c>
      <c r="B241" s="2340" t="s">
        <v>2432</v>
      </c>
      <c r="C241" s="2340"/>
      <c r="D241" s="2341" t="s">
        <v>44</v>
      </c>
      <c r="E241" s="2347">
        <v>1500</v>
      </c>
      <c r="F241" s="2343">
        <f t="shared" si="3"/>
        <v>0</v>
      </c>
      <c r="G241" s="2344" t="s">
        <v>2134</v>
      </c>
      <c r="H241" s="2340"/>
      <c r="I241" s="2340"/>
      <c r="J241" s="2340"/>
      <c r="K241" s="2340"/>
      <c r="L241" s="2340"/>
      <c r="M241" s="2340"/>
      <c r="N241" s="2340"/>
      <c r="O241" s="2340"/>
      <c r="P241" s="2340"/>
      <c r="Q241" s="2340"/>
      <c r="R241" s="2340"/>
      <c r="S241" s="2340"/>
    </row>
    <row r="242" spans="1:19" customFormat="1" ht="15" hidden="1">
      <c r="A242" s="2344" t="s">
        <v>5165</v>
      </c>
      <c r="B242" s="2340" t="s">
        <v>5766</v>
      </c>
      <c r="C242" s="2340"/>
      <c r="D242" s="2341" t="s">
        <v>501</v>
      </c>
      <c r="E242" s="2347">
        <v>1000</v>
      </c>
      <c r="F242" s="2343">
        <f t="shared" si="3"/>
        <v>0</v>
      </c>
      <c r="G242" s="2344" t="s">
        <v>2134</v>
      </c>
      <c r="H242" s="2340"/>
      <c r="I242" s="2340"/>
      <c r="J242" s="2340"/>
      <c r="K242" s="2340"/>
      <c r="L242" s="2340"/>
      <c r="M242" s="2340"/>
      <c r="N242" s="2340"/>
      <c r="O242" s="2340"/>
      <c r="P242" s="2340"/>
      <c r="Q242" s="2340"/>
      <c r="R242" s="2340"/>
      <c r="S242" s="2340"/>
    </row>
    <row r="243" spans="1:19" customFormat="1" ht="15" hidden="1">
      <c r="A243" s="2344" t="s">
        <v>5165</v>
      </c>
      <c r="B243" s="2340" t="s">
        <v>5767</v>
      </c>
      <c r="C243" s="2340"/>
      <c r="D243" s="2341" t="s">
        <v>44</v>
      </c>
      <c r="E243" s="2347">
        <v>1000</v>
      </c>
      <c r="F243" s="2343">
        <f t="shared" si="3"/>
        <v>0</v>
      </c>
      <c r="G243" s="2344" t="s">
        <v>2134</v>
      </c>
      <c r="H243" s="2340"/>
      <c r="I243" s="2340"/>
      <c r="J243" s="2340"/>
      <c r="K243" s="2340"/>
      <c r="L243" s="2340"/>
      <c r="M243" s="2340"/>
      <c r="N243" s="2340"/>
      <c r="O243" s="2340"/>
      <c r="P243" s="2340"/>
      <c r="Q243" s="2340"/>
      <c r="R243" s="2340"/>
      <c r="S243" s="2340"/>
    </row>
    <row r="244" spans="1:19" customFormat="1" ht="15" hidden="1">
      <c r="A244" s="2340" t="s">
        <v>675</v>
      </c>
      <c r="B244" s="2340" t="s">
        <v>676</v>
      </c>
      <c r="C244" s="2340"/>
      <c r="D244" s="2341" t="s">
        <v>501</v>
      </c>
      <c r="E244" s="2342">
        <v>380000</v>
      </c>
      <c r="F244" s="2343">
        <f t="shared" si="3"/>
        <v>0</v>
      </c>
      <c r="G244" s="2344" t="s">
        <v>2134</v>
      </c>
      <c r="H244" s="2340"/>
      <c r="I244" s="2340"/>
      <c r="J244" s="2340"/>
      <c r="K244" s="2340"/>
      <c r="L244" s="2340"/>
      <c r="M244" s="2340"/>
      <c r="N244" s="2340"/>
      <c r="O244" s="2340"/>
      <c r="P244" s="2340"/>
      <c r="Q244" s="2340"/>
      <c r="R244" s="2340"/>
      <c r="S244" s="2340"/>
    </row>
    <row r="245" spans="1:19" customFormat="1" ht="15" hidden="1">
      <c r="A245" s="2340" t="s">
        <v>631</v>
      </c>
      <c r="B245" s="2340" t="s">
        <v>4545</v>
      </c>
      <c r="C245" s="2340"/>
      <c r="D245" s="2341" t="s">
        <v>44</v>
      </c>
      <c r="E245" s="2342">
        <v>15</v>
      </c>
      <c r="F245" s="2343">
        <f t="shared" si="3"/>
        <v>0</v>
      </c>
      <c r="G245" s="2344" t="s">
        <v>2134</v>
      </c>
      <c r="H245" s="2340"/>
      <c r="I245" s="2340"/>
      <c r="J245" s="2340"/>
      <c r="K245" s="2340"/>
      <c r="L245" s="2340"/>
      <c r="M245" s="2340"/>
      <c r="N245" s="2340"/>
      <c r="O245" s="2340"/>
      <c r="P245" s="2340"/>
      <c r="Q245" s="2340"/>
      <c r="R245" s="2340"/>
      <c r="S245" s="2340"/>
    </row>
    <row r="246" spans="1:19" customFormat="1" ht="15" hidden="1">
      <c r="A246" s="2340" t="s">
        <v>631</v>
      </c>
      <c r="B246" s="2340" t="s">
        <v>1263</v>
      </c>
      <c r="C246" s="2340"/>
      <c r="D246" s="2341" t="s">
        <v>44</v>
      </c>
      <c r="E246" s="2342">
        <v>15</v>
      </c>
      <c r="F246" s="2343">
        <f t="shared" si="3"/>
        <v>0</v>
      </c>
      <c r="G246" s="2344" t="s">
        <v>2134</v>
      </c>
      <c r="H246" s="2340"/>
      <c r="I246" s="2340"/>
      <c r="J246" s="2340"/>
      <c r="K246" s="2340"/>
      <c r="L246" s="2340"/>
      <c r="M246" s="2340"/>
      <c r="N246" s="2340"/>
      <c r="O246" s="2340"/>
      <c r="P246" s="2340"/>
      <c r="Q246" s="2340"/>
      <c r="R246" s="2340"/>
      <c r="S246" s="2340"/>
    </row>
    <row r="247" spans="1:19" customFormat="1" ht="15" hidden="1">
      <c r="A247" s="2340" t="s">
        <v>631</v>
      </c>
      <c r="B247" s="2340" t="s">
        <v>1264</v>
      </c>
      <c r="C247" s="2340"/>
      <c r="D247" s="2341" t="s">
        <v>44</v>
      </c>
      <c r="E247" s="2342">
        <v>15</v>
      </c>
      <c r="F247" s="2343">
        <f t="shared" si="3"/>
        <v>0</v>
      </c>
      <c r="G247" s="2344" t="s">
        <v>2134</v>
      </c>
      <c r="H247" s="2340"/>
      <c r="I247" s="2340"/>
      <c r="J247" s="2340"/>
      <c r="K247" s="2340"/>
      <c r="L247" s="2340"/>
      <c r="M247" s="2340"/>
      <c r="N247" s="2340"/>
      <c r="O247" s="2340"/>
      <c r="P247" s="2340"/>
      <c r="Q247" s="2340"/>
      <c r="R247" s="2340"/>
      <c r="S247" s="2340"/>
    </row>
    <row r="248" spans="1:19" customFormat="1" ht="15" hidden="1">
      <c r="A248" s="2340" t="s">
        <v>631</v>
      </c>
      <c r="B248" s="2340" t="s">
        <v>4544</v>
      </c>
      <c r="C248" s="2340"/>
      <c r="D248" s="2341" t="s">
        <v>44</v>
      </c>
      <c r="E248" s="2342">
        <v>15</v>
      </c>
      <c r="F248" s="2343">
        <f t="shared" si="3"/>
        <v>0</v>
      </c>
      <c r="G248" s="2344" t="s">
        <v>2134</v>
      </c>
      <c r="H248" s="2340"/>
      <c r="I248" s="2340"/>
      <c r="J248" s="2340"/>
      <c r="K248" s="2340"/>
      <c r="L248" s="2340"/>
      <c r="M248" s="2340"/>
      <c r="N248" s="2340"/>
      <c r="O248" s="2340"/>
      <c r="P248" s="2340"/>
      <c r="Q248" s="2340"/>
      <c r="R248" s="2340"/>
      <c r="S248" s="2340"/>
    </row>
    <row r="249" spans="1:19" customFormat="1" ht="15" hidden="1">
      <c r="A249" s="2340" t="s">
        <v>631</v>
      </c>
      <c r="B249" s="2340" t="s">
        <v>1265</v>
      </c>
      <c r="C249" s="2340"/>
      <c r="D249" s="2341" t="s">
        <v>44</v>
      </c>
      <c r="E249" s="2342">
        <v>15</v>
      </c>
      <c r="F249" s="2343">
        <f t="shared" si="3"/>
        <v>0</v>
      </c>
      <c r="G249" s="2344" t="s">
        <v>2134</v>
      </c>
      <c r="H249" s="2340"/>
      <c r="I249" s="2340"/>
      <c r="J249" s="2340"/>
      <c r="K249" s="2340"/>
      <c r="L249" s="2340"/>
      <c r="M249" s="2340"/>
      <c r="N249" s="2340"/>
      <c r="O249" s="2340"/>
      <c r="P249" s="2340"/>
      <c r="Q249" s="2340"/>
      <c r="R249" s="2340"/>
      <c r="S249" s="2340"/>
    </row>
    <row r="250" spans="1:19" customFormat="1" ht="15" hidden="1">
      <c r="A250" s="2340" t="s">
        <v>631</v>
      </c>
      <c r="B250" s="2340" t="s">
        <v>1266</v>
      </c>
      <c r="C250" s="2340"/>
      <c r="D250" s="2341" t="s">
        <v>44</v>
      </c>
      <c r="E250" s="2342">
        <v>15</v>
      </c>
      <c r="F250" s="2343">
        <f t="shared" si="3"/>
        <v>0</v>
      </c>
      <c r="G250" s="2344" t="s">
        <v>2134</v>
      </c>
      <c r="H250" s="2340"/>
      <c r="I250" s="2340"/>
      <c r="J250" s="2340"/>
      <c r="K250" s="2340"/>
      <c r="L250" s="2340"/>
      <c r="M250" s="2340"/>
      <c r="N250" s="2340"/>
      <c r="O250" s="2340"/>
      <c r="P250" s="2340"/>
      <c r="Q250" s="2340"/>
      <c r="R250" s="2340"/>
      <c r="S250" s="2340"/>
    </row>
    <row r="251" spans="1:19" customFormat="1" ht="15" hidden="1">
      <c r="A251" s="2340" t="s">
        <v>631</v>
      </c>
      <c r="B251" s="2340" t="s">
        <v>4543</v>
      </c>
      <c r="C251" s="2340"/>
      <c r="D251" s="2341" t="s">
        <v>44</v>
      </c>
      <c r="E251" s="2342">
        <v>15</v>
      </c>
      <c r="F251" s="2343">
        <f t="shared" si="3"/>
        <v>0</v>
      </c>
      <c r="G251" s="2344" t="s">
        <v>2134</v>
      </c>
      <c r="H251" s="2340"/>
      <c r="I251" s="2340"/>
      <c r="J251" s="2340"/>
      <c r="K251" s="2340"/>
      <c r="L251" s="2340"/>
      <c r="M251" s="2340"/>
      <c r="N251" s="2340"/>
      <c r="O251" s="2340"/>
      <c r="P251" s="2340"/>
      <c r="Q251" s="2340"/>
      <c r="R251" s="2340"/>
      <c r="S251" s="2340"/>
    </row>
    <row r="252" spans="1:19" customFormat="1" ht="15" hidden="1">
      <c r="A252" s="1467" t="s">
        <v>5405</v>
      </c>
      <c r="B252" s="1467" t="s">
        <v>5468</v>
      </c>
      <c r="C252" s="1467"/>
      <c r="D252" s="767" t="s">
        <v>83</v>
      </c>
      <c r="E252" s="2346">
        <v>7.26</v>
      </c>
      <c r="F252" s="2343">
        <f t="shared" si="3"/>
        <v>0</v>
      </c>
      <c r="G252" s="2344" t="s">
        <v>2134</v>
      </c>
      <c r="H252" s="1467"/>
      <c r="I252" s="1467"/>
      <c r="J252" s="1467"/>
      <c r="K252" s="1467"/>
      <c r="L252" s="1467"/>
      <c r="M252" s="1467"/>
      <c r="N252" s="1467"/>
      <c r="O252" s="1467"/>
      <c r="P252" s="1467"/>
      <c r="Q252" s="1467"/>
      <c r="R252" s="1467"/>
      <c r="S252" s="1467"/>
    </row>
    <row r="253" spans="1:19" customFormat="1" ht="15" hidden="1">
      <c r="A253" s="1467" t="s">
        <v>5405</v>
      </c>
      <c r="B253" s="1467" t="s">
        <v>5469</v>
      </c>
      <c r="C253" s="1467"/>
      <c r="D253" s="767" t="s">
        <v>83</v>
      </c>
      <c r="E253" s="2346">
        <v>5</v>
      </c>
      <c r="F253" s="2343">
        <f t="shared" si="3"/>
        <v>0</v>
      </c>
      <c r="G253" s="2344" t="s">
        <v>2134</v>
      </c>
      <c r="H253" s="1467"/>
      <c r="I253" s="1467"/>
      <c r="J253" s="1467"/>
      <c r="K253" s="1467"/>
      <c r="L253" s="1467"/>
      <c r="M253" s="1467"/>
      <c r="N253" s="1467"/>
      <c r="O253" s="1467"/>
      <c r="P253" s="1467"/>
      <c r="Q253" s="1467"/>
      <c r="R253" s="1467"/>
      <c r="S253" s="1467"/>
    </row>
    <row r="254" spans="1:19" customFormat="1" ht="15" hidden="1">
      <c r="A254" s="2340" t="s">
        <v>675</v>
      </c>
      <c r="B254" s="2340" t="s">
        <v>5141</v>
      </c>
      <c r="C254" s="2340"/>
      <c r="D254" s="2341" t="s">
        <v>501</v>
      </c>
      <c r="E254" s="2342">
        <v>275000</v>
      </c>
      <c r="F254" s="2343">
        <f t="shared" si="3"/>
        <v>0</v>
      </c>
      <c r="G254" s="2344" t="s">
        <v>2134</v>
      </c>
      <c r="H254" s="2340"/>
      <c r="I254" s="2340"/>
      <c r="J254" s="2340"/>
      <c r="K254" s="2340"/>
      <c r="L254" s="2340"/>
      <c r="M254" s="2340"/>
      <c r="N254" s="2340"/>
      <c r="O254" s="2340"/>
      <c r="P254" s="2340"/>
      <c r="Q254" s="2340"/>
      <c r="R254" s="2340"/>
      <c r="S254" s="2340"/>
    </row>
    <row r="255" spans="1:19" customFormat="1" ht="15" hidden="1">
      <c r="A255" s="2340" t="s">
        <v>675</v>
      </c>
      <c r="B255" s="2340" t="s">
        <v>5142</v>
      </c>
      <c r="C255" s="2340"/>
      <c r="D255" s="2341" t="s">
        <v>501</v>
      </c>
      <c r="E255" s="2342">
        <v>1600000</v>
      </c>
      <c r="F255" s="2343">
        <f t="shared" si="3"/>
        <v>0</v>
      </c>
      <c r="G255" s="2344" t="s">
        <v>2134</v>
      </c>
      <c r="H255" s="2340"/>
      <c r="I255" s="2340"/>
      <c r="J255" s="2340"/>
      <c r="K255" s="2340"/>
      <c r="L255" s="2340"/>
      <c r="M255" s="2340"/>
      <c r="N255" s="2340"/>
      <c r="O255" s="2340"/>
      <c r="P255" s="2340"/>
      <c r="Q255" s="2340"/>
      <c r="R255" s="2340"/>
      <c r="S255" s="2340"/>
    </row>
    <row r="256" spans="1:19" customFormat="1" ht="15" hidden="1">
      <c r="A256" s="2340" t="s">
        <v>3811</v>
      </c>
      <c r="B256" s="2340" t="s">
        <v>851</v>
      </c>
      <c r="C256" s="2340"/>
      <c r="D256" s="2341" t="s">
        <v>833</v>
      </c>
      <c r="E256" s="2342">
        <v>465</v>
      </c>
      <c r="F256" s="2343">
        <f t="shared" si="3"/>
        <v>0</v>
      </c>
      <c r="G256" s="2344" t="s">
        <v>2134</v>
      </c>
      <c r="H256" s="2340"/>
      <c r="I256" s="2340"/>
      <c r="J256" s="2340"/>
      <c r="K256" s="2340"/>
      <c r="L256" s="2340"/>
      <c r="M256" s="2340"/>
      <c r="N256" s="2340"/>
      <c r="O256" s="2340"/>
      <c r="P256" s="2340"/>
      <c r="Q256" s="2340"/>
      <c r="R256" s="2340"/>
      <c r="S256" s="2340"/>
    </row>
    <row r="257" spans="1:19" customFormat="1" ht="15" hidden="1">
      <c r="A257" s="2340" t="s">
        <v>3811</v>
      </c>
      <c r="B257" s="2340" t="s">
        <v>4893</v>
      </c>
      <c r="C257" s="2340"/>
      <c r="D257" s="2341" t="s">
        <v>44</v>
      </c>
      <c r="E257" s="2342">
        <v>650</v>
      </c>
      <c r="F257" s="2343">
        <f t="shared" si="3"/>
        <v>0</v>
      </c>
      <c r="G257" s="2344" t="s">
        <v>2134</v>
      </c>
      <c r="H257" s="2340"/>
      <c r="I257" s="2340"/>
      <c r="J257" s="2340"/>
      <c r="K257" s="2340"/>
      <c r="L257" s="2340"/>
      <c r="M257" s="2340"/>
      <c r="N257" s="2340"/>
      <c r="O257" s="2340"/>
      <c r="P257" s="2340"/>
      <c r="Q257" s="2340"/>
      <c r="R257" s="2340"/>
      <c r="S257" s="2340"/>
    </row>
    <row r="258" spans="1:19" customFormat="1" ht="15" hidden="1">
      <c r="A258" s="2340" t="s">
        <v>3811</v>
      </c>
      <c r="B258" s="2340" t="s">
        <v>4894</v>
      </c>
      <c r="C258" s="2340"/>
      <c r="D258" s="2341" t="s">
        <v>44</v>
      </c>
      <c r="E258" s="2342">
        <v>1900</v>
      </c>
      <c r="F258" s="2343">
        <f t="shared" ref="F258:F321" si="4">$C258*$E258</f>
        <v>0</v>
      </c>
      <c r="G258" s="2344" t="s">
        <v>2134</v>
      </c>
      <c r="H258" s="2340"/>
      <c r="I258" s="2340"/>
      <c r="J258" s="2340"/>
      <c r="K258" s="2340"/>
      <c r="L258" s="2340"/>
      <c r="M258" s="2340"/>
      <c r="N258" s="2340"/>
      <c r="O258" s="2340"/>
      <c r="P258" s="2340"/>
      <c r="Q258" s="2340"/>
      <c r="R258" s="2340"/>
      <c r="S258" s="2340"/>
    </row>
    <row r="259" spans="1:19" customFormat="1" ht="15" hidden="1">
      <c r="A259" s="2340" t="s">
        <v>3811</v>
      </c>
      <c r="B259" s="2340" t="s">
        <v>4895</v>
      </c>
      <c r="C259" s="2340"/>
      <c r="D259" s="2341" t="s">
        <v>44</v>
      </c>
      <c r="E259" s="2342">
        <v>650</v>
      </c>
      <c r="F259" s="2343">
        <f t="shared" si="4"/>
        <v>0</v>
      </c>
      <c r="G259" s="2344" t="s">
        <v>2134</v>
      </c>
      <c r="H259" s="2340"/>
      <c r="I259" s="2340"/>
      <c r="J259" s="2340"/>
      <c r="K259" s="2340"/>
      <c r="L259" s="2340"/>
      <c r="M259" s="2340"/>
      <c r="N259" s="2340"/>
      <c r="O259" s="2340"/>
      <c r="P259" s="2340"/>
      <c r="Q259" s="2340"/>
      <c r="R259" s="2340"/>
      <c r="S259" s="2340"/>
    </row>
    <row r="260" spans="1:19" customFormat="1" ht="15" hidden="1">
      <c r="A260" s="2344" t="s">
        <v>5170</v>
      </c>
      <c r="B260" s="2340" t="s">
        <v>4390</v>
      </c>
      <c r="C260" s="2340"/>
      <c r="D260" s="2341" t="s">
        <v>501</v>
      </c>
      <c r="E260" s="2342">
        <v>25500</v>
      </c>
      <c r="F260" s="2343">
        <f t="shared" si="4"/>
        <v>0</v>
      </c>
      <c r="G260" s="2344" t="s">
        <v>2134</v>
      </c>
      <c r="H260" s="2340"/>
      <c r="I260" s="2340"/>
      <c r="J260" s="2340"/>
      <c r="K260" s="2340"/>
      <c r="L260" s="2340"/>
      <c r="M260" s="2340"/>
      <c r="N260" s="2340"/>
      <c r="O260" s="2340"/>
      <c r="P260" s="2340"/>
      <c r="Q260" s="2340"/>
      <c r="R260" s="2340"/>
      <c r="S260" s="2340"/>
    </row>
    <row r="261" spans="1:19" customFormat="1" ht="15" hidden="1">
      <c r="A261" s="2344" t="s">
        <v>5165</v>
      </c>
      <c r="B261" s="2340" t="s">
        <v>5768</v>
      </c>
      <c r="C261" s="2340"/>
      <c r="D261" s="2341" t="s">
        <v>36</v>
      </c>
      <c r="E261" s="2347">
        <v>81900</v>
      </c>
      <c r="F261" s="2343">
        <f t="shared" si="4"/>
        <v>0</v>
      </c>
      <c r="G261" s="2344" t="s">
        <v>2134</v>
      </c>
      <c r="H261" s="2340"/>
      <c r="I261" s="2340"/>
      <c r="J261" s="2340"/>
      <c r="K261" s="2340"/>
      <c r="L261" s="2340"/>
      <c r="M261" s="2340"/>
      <c r="N261" s="2340"/>
      <c r="O261" s="2340"/>
      <c r="P261" s="2340"/>
      <c r="Q261" s="2340"/>
      <c r="R261" s="2340"/>
      <c r="S261" s="2340"/>
    </row>
    <row r="262" spans="1:19" customFormat="1" ht="15" hidden="1">
      <c r="A262" s="1467" t="s">
        <v>5405</v>
      </c>
      <c r="B262" s="1467" t="s">
        <v>5470</v>
      </c>
      <c r="C262" s="1467"/>
      <c r="D262" s="767" t="s">
        <v>91</v>
      </c>
      <c r="E262" s="2346">
        <v>26</v>
      </c>
      <c r="F262" s="2343">
        <f t="shared" si="4"/>
        <v>0</v>
      </c>
      <c r="G262" s="2344" t="s">
        <v>2134</v>
      </c>
      <c r="H262" s="1467"/>
      <c r="I262" s="1467"/>
      <c r="J262" s="1467"/>
      <c r="K262" s="1467"/>
      <c r="L262" s="1467"/>
      <c r="M262" s="1467"/>
      <c r="N262" s="1467"/>
      <c r="O262" s="1467"/>
      <c r="P262" s="1467"/>
      <c r="Q262" s="1467"/>
      <c r="R262" s="1467"/>
      <c r="S262" s="1467"/>
    </row>
    <row r="263" spans="1:19" customFormat="1" ht="15" hidden="1">
      <c r="A263" s="1467" t="s">
        <v>5405</v>
      </c>
      <c r="B263" s="1467" t="s">
        <v>5471</v>
      </c>
      <c r="C263" s="1467"/>
      <c r="D263" s="767" t="s">
        <v>91</v>
      </c>
      <c r="E263" s="2346">
        <v>28</v>
      </c>
      <c r="F263" s="2343">
        <f t="shared" si="4"/>
        <v>0</v>
      </c>
      <c r="G263" s="2344" t="s">
        <v>2134</v>
      </c>
      <c r="H263" s="1467"/>
      <c r="I263" s="1467"/>
      <c r="J263" s="1467"/>
      <c r="K263" s="1467"/>
      <c r="L263" s="1467"/>
      <c r="M263" s="1467"/>
      <c r="N263" s="1467"/>
      <c r="O263" s="1467"/>
      <c r="P263" s="1467"/>
      <c r="Q263" s="1467"/>
      <c r="R263" s="1467"/>
      <c r="S263" s="1467"/>
    </row>
    <row r="264" spans="1:19" customFormat="1" ht="15" hidden="1">
      <c r="A264" s="1467" t="s">
        <v>5405</v>
      </c>
      <c r="B264" s="1467" t="s">
        <v>5472</v>
      </c>
      <c r="C264" s="1467"/>
      <c r="D264" s="767" t="s">
        <v>105</v>
      </c>
      <c r="E264" s="2346">
        <v>1.5</v>
      </c>
      <c r="F264" s="2343">
        <f t="shared" si="4"/>
        <v>0</v>
      </c>
      <c r="G264" s="2344" t="s">
        <v>2134</v>
      </c>
      <c r="H264" s="1467"/>
      <c r="I264" s="1467"/>
      <c r="J264" s="1467"/>
      <c r="K264" s="1467"/>
      <c r="L264" s="1467"/>
      <c r="M264" s="1467"/>
      <c r="N264" s="1467"/>
      <c r="O264" s="1467"/>
      <c r="P264" s="1467"/>
      <c r="Q264" s="1467"/>
      <c r="R264" s="1467"/>
      <c r="S264" s="1467"/>
    </row>
    <row r="265" spans="1:19" customFormat="1" ht="15" hidden="1">
      <c r="A265" s="1467" t="s">
        <v>5405</v>
      </c>
      <c r="B265" s="1467" t="s">
        <v>5473</v>
      </c>
      <c r="C265" s="1467"/>
      <c r="D265" s="767" t="s">
        <v>91</v>
      </c>
      <c r="E265" s="2346">
        <v>38</v>
      </c>
      <c r="F265" s="2343">
        <f t="shared" si="4"/>
        <v>0</v>
      </c>
      <c r="G265" s="2344" t="s">
        <v>2134</v>
      </c>
      <c r="H265" s="1467"/>
      <c r="I265" s="1467"/>
      <c r="J265" s="1467"/>
      <c r="K265" s="1467"/>
      <c r="L265" s="1467"/>
      <c r="M265" s="1467"/>
      <c r="N265" s="1467"/>
      <c r="O265" s="1467"/>
      <c r="P265" s="1467"/>
      <c r="Q265" s="1467"/>
      <c r="R265" s="1467"/>
      <c r="S265" s="1467"/>
    </row>
    <row r="266" spans="1:19" customFormat="1" ht="15" hidden="1">
      <c r="A266" s="1467" t="s">
        <v>5405</v>
      </c>
      <c r="B266" s="1467" t="s">
        <v>5474</v>
      </c>
      <c r="C266" s="1467"/>
      <c r="D266" s="767" t="s">
        <v>105</v>
      </c>
      <c r="E266" s="2346">
        <v>6</v>
      </c>
      <c r="F266" s="2343">
        <f t="shared" si="4"/>
        <v>0</v>
      </c>
      <c r="G266" s="2344" t="s">
        <v>2134</v>
      </c>
      <c r="H266" s="1467"/>
      <c r="I266" s="1467"/>
      <c r="J266" s="1467"/>
      <c r="K266" s="1467"/>
      <c r="L266" s="1467"/>
      <c r="M266" s="1467"/>
      <c r="N266" s="1467"/>
      <c r="O266" s="1467"/>
      <c r="P266" s="1467"/>
      <c r="Q266" s="1467"/>
      <c r="R266" s="1467"/>
      <c r="S266" s="1467"/>
    </row>
    <row r="267" spans="1:19" customFormat="1" ht="15" hidden="1">
      <c r="A267" s="1467" t="s">
        <v>5405</v>
      </c>
      <c r="B267" s="1467" t="s">
        <v>5475</v>
      </c>
      <c r="C267" s="1467"/>
      <c r="D267" s="767" t="s">
        <v>94</v>
      </c>
      <c r="E267" s="2346">
        <v>215</v>
      </c>
      <c r="F267" s="2343">
        <f t="shared" si="4"/>
        <v>0</v>
      </c>
      <c r="G267" s="2344" t="s">
        <v>2134</v>
      </c>
      <c r="H267" s="1467"/>
      <c r="I267" s="1467"/>
      <c r="J267" s="1467"/>
      <c r="K267" s="1467"/>
      <c r="L267" s="1467"/>
      <c r="M267" s="1467"/>
      <c r="N267" s="1467"/>
      <c r="O267" s="1467"/>
      <c r="P267" s="1467"/>
      <c r="Q267" s="1467"/>
      <c r="R267" s="1467"/>
      <c r="S267" s="1467"/>
    </row>
    <row r="268" spans="1:19" customFormat="1" ht="15" hidden="1">
      <c r="A268" s="1467" t="s">
        <v>5405</v>
      </c>
      <c r="B268" s="1467" t="s">
        <v>5476</v>
      </c>
      <c r="C268" s="1467"/>
      <c r="D268" s="767" t="s">
        <v>5730</v>
      </c>
      <c r="E268" s="2346">
        <v>166</v>
      </c>
      <c r="F268" s="2343">
        <f t="shared" si="4"/>
        <v>0</v>
      </c>
      <c r="G268" s="2344" t="s">
        <v>2134</v>
      </c>
      <c r="H268" s="1467"/>
      <c r="I268" s="1467"/>
      <c r="J268" s="1467"/>
      <c r="K268" s="1467"/>
      <c r="L268" s="1467"/>
      <c r="M268" s="1467"/>
      <c r="N268" s="1467"/>
      <c r="O268" s="1467"/>
      <c r="P268" s="1467"/>
      <c r="Q268" s="1467"/>
      <c r="R268" s="1467"/>
      <c r="S268" s="1467"/>
    </row>
    <row r="269" spans="1:19" customFormat="1" ht="15" hidden="1">
      <c r="A269" s="1467" t="s">
        <v>5405</v>
      </c>
      <c r="B269" s="1467" t="s">
        <v>5477</v>
      </c>
      <c r="C269" s="1467"/>
      <c r="D269" s="767" t="s">
        <v>105</v>
      </c>
      <c r="E269" s="2346">
        <v>31</v>
      </c>
      <c r="F269" s="2343">
        <f t="shared" si="4"/>
        <v>0</v>
      </c>
      <c r="G269" s="2344" t="s">
        <v>2134</v>
      </c>
      <c r="H269" s="1467"/>
      <c r="I269" s="1467"/>
      <c r="J269" s="1467"/>
      <c r="K269" s="1467"/>
      <c r="L269" s="1467"/>
      <c r="M269" s="1467"/>
      <c r="N269" s="1467"/>
      <c r="O269" s="1467"/>
      <c r="P269" s="1467"/>
      <c r="Q269" s="1467"/>
      <c r="R269" s="1467"/>
      <c r="S269" s="1467"/>
    </row>
    <row r="270" spans="1:19" customFormat="1" ht="15" hidden="1">
      <c r="A270" s="1467" t="s">
        <v>5405</v>
      </c>
      <c r="B270" s="1467" t="s">
        <v>5478</v>
      </c>
      <c r="C270" s="1467"/>
      <c r="D270" s="767" t="s">
        <v>91</v>
      </c>
      <c r="E270" s="2346">
        <v>192</v>
      </c>
      <c r="F270" s="2343">
        <f t="shared" si="4"/>
        <v>0</v>
      </c>
      <c r="G270" s="2344" t="s">
        <v>2134</v>
      </c>
      <c r="H270" s="1467"/>
      <c r="I270" s="1467"/>
      <c r="J270" s="1467"/>
      <c r="K270" s="1467"/>
      <c r="L270" s="1467"/>
      <c r="M270" s="1467"/>
      <c r="N270" s="1467"/>
      <c r="O270" s="1467"/>
      <c r="P270" s="1467"/>
      <c r="Q270" s="1467"/>
      <c r="R270" s="1467"/>
      <c r="S270" s="1467"/>
    </row>
    <row r="271" spans="1:19" customFormat="1" ht="15" hidden="1">
      <c r="A271" s="1467" t="s">
        <v>5405</v>
      </c>
      <c r="B271" s="1467" t="s">
        <v>5479</v>
      </c>
      <c r="C271" s="1467"/>
      <c r="D271" s="767" t="s">
        <v>94</v>
      </c>
      <c r="E271" s="2346">
        <v>800</v>
      </c>
      <c r="F271" s="2343">
        <f t="shared" si="4"/>
        <v>0</v>
      </c>
      <c r="G271" s="2344" t="s">
        <v>2134</v>
      </c>
      <c r="H271" s="1467"/>
      <c r="I271" s="1467"/>
      <c r="J271" s="1467"/>
      <c r="K271" s="1467"/>
      <c r="L271" s="1467"/>
      <c r="M271" s="1467"/>
      <c r="N271" s="1467"/>
      <c r="O271" s="1467"/>
      <c r="P271" s="1467"/>
      <c r="Q271" s="1467"/>
      <c r="R271" s="1467"/>
      <c r="S271" s="1467"/>
    </row>
    <row r="272" spans="1:19" customFormat="1" ht="15" hidden="1">
      <c r="A272" s="1467" t="s">
        <v>5405</v>
      </c>
      <c r="B272" s="1467" t="s">
        <v>5480</v>
      </c>
      <c r="C272" s="1467"/>
      <c r="D272" s="767" t="s">
        <v>94</v>
      </c>
      <c r="E272" s="2346">
        <v>70.150000000000006</v>
      </c>
      <c r="F272" s="2343">
        <f t="shared" si="4"/>
        <v>0</v>
      </c>
      <c r="G272" s="2344" t="s">
        <v>2134</v>
      </c>
      <c r="H272" s="1467"/>
      <c r="I272" s="1467"/>
      <c r="J272" s="1467"/>
      <c r="K272" s="1467"/>
      <c r="L272" s="1467"/>
      <c r="M272" s="1467"/>
      <c r="N272" s="1467"/>
      <c r="O272" s="1467"/>
      <c r="P272" s="1467"/>
      <c r="Q272" s="1467"/>
      <c r="R272" s="1467"/>
      <c r="S272" s="1467"/>
    </row>
    <row r="273" spans="1:19" customFormat="1" ht="15" hidden="1">
      <c r="A273" s="1467" t="s">
        <v>5405</v>
      </c>
      <c r="B273" s="1467" t="s">
        <v>5481</v>
      </c>
      <c r="C273" s="1467"/>
      <c r="D273" s="767" t="s">
        <v>94</v>
      </c>
      <c r="E273" s="2346">
        <v>368</v>
      </c>
      <c r="F273" s="2343">
        <f t="shared" si="4"/>
        <v>0</v>
      </c>
      <c r="G273" s="2344" t="s">
        <v>2134</v>
      </c>
      <c r="H273" s="1467"/>
      <c r="I273" s="1467"/>
      <c r="J273" s="1467"/>
      <c r="K273" s="1467"/>
      <c r="L273" s="1467"/>
      <c r="M273" s="1467"/>
      <c r="N273" s="1467"/>
      <c r="O273" s="1467"/>
      <c r="P273" s="1467"/>
      <c r="Q273" s="1467"/>
      <c r="R273" s="1467"/>
      <c r="S273" s="1467"/>
    </row>
    <row r="274" spans="1:19" customFormat="1" ht="15" hidden="1">
      <c r="A274" s="1467" t="s">
        <v>5405</v>
      </c>
      <c r="B274" s="1467" t="s">
        <v>5482</v>
      </c>
      <c r="C274" s="1467"/>
      <c r="D274" s="767" t="s">
        <v>91</v>
      </c>
      <c r="E274" s="2346">
        <v>210</v>
      </c>
      <c r="F274" s="2343">
        <f t="shared" si="4"/>
        <v>0</v>
      </c>
      <c r="G274" s="2344" t="s">
        <v>2134</v>
      </c>
      <c r="H274" s="1467"/>
      <c r="I274" s="1467"/>
      <c r="J274" s="1467"/>
      <c r="K274" s="1467"/>
      <c r="L274" s="1467"/>
      <c r="M274" s="1467"/>
      <c r="N274" s="1467"/>
      <c r="O274" s="1467"/>
      <c r="P274" s="1467"/>
      <c r="Q274" s="1467"/>
      <c r="R274" s="1467"/>
      <c r="S274" s="1467"/>
    </row>
    <row r="275" spans="1:19" customFormat="1" ht="15" hidden="1">
      <c r="A275" s="1467" t="s">
        <v>5405</v>
      </c>
      <c r="B275" s="1467" t="s">
        <v>5483</v>
      </c>
      <c r="C275" s="1467"/>
      <c r="D275" s="767" t="s">
        <v>91</v>
      </c>
      <c r="E275" s="2346">
        <v>121.99</v>
      </c>
      <c r="F275" s="2343">
        <f t="shared" si="4"/>
        <v>0</v>
      </c>
      <c r="G275" s="2344" t="s">
        <v>2134</v>
      </c>
      <c r="H275" s="1467"/>
      <c r="I275" s="1467"/>
      <c r="J275" s="1467"/>
      <c r="K275" s="1467"/>
      <c r="L275" s="1467"/>
      <c r="M275" s="1467"/>
      <c r="N275" s="1467"/>
      <c r="O275" s="1467"/>
      <c r="P275" s="1467"/>
      <c r="Q275" s="1467"/>
      <c r="R275" s="1467"/>
      <c r="S275" s="1467"/>
    </row>
    <row r="276" spans="1:19" customFormat="1" ht="15" hidden="1">
      <c r="A276" s="1467" t="s">
        <v>5405</v>
      </c>
      <c r="B276" s="1467" t="s">
        <v>5484</v>
      </c>
      <c r="C276" s="1467"/>
      <c r="D276" s="767" t="s">
        <v>83</v>
      </c>
      <c r="E276" s="2346">
        <v>44</v>
      </c>
      <c r="F276" s="2343">
        <f t="shared" si="4"/>
        <v>0</v>
      </c>
      <c r="G276" s="2344" t="s">
        <v>2134</v>
      </c>
      <c r="H276" s="1467"/>
      <c r="I276" s="1467"/>
      <c r="J276" s="1467"/>
      <c r="K276" s="1467"/>
      <c r="L276" s="1467"/>
      <c r="M276" s="1467"/>
      <c r="N276" s="1467"/>
      <c r="O276" s="1467"/>
      <c r="P276" s="1467"/>
      <c r="Q276" s="1467"/>
      <c r="R276" s="1467"/>
      <c r="S276" s="1467"/>
    </row>
    <row r="277" spans="1:19" customFormat="1" ht="15" hidden="1">
      <c r="A277" s="1467" t="s">
        <v>5405</v>
      </c>
      <c r="B277" s="1467" t="s">
        <v>5484</v>
      </c>
      <c r="C277" s="1467"/>
      <c r="D277" s="767" t="s">
        <v>83</v>
      </c>
      <c r="E277" s="2346">
        <v>44</v>
      </c>
      <c r="F277" s="2343">
        <f t="shared" si="4"/>
        <v>0</v>
      </c>
      <c r="G277" s="2344" t="s">
        <v>2134</v>
      </c>
      <c r="H277" s="1467"/>
      <c r="I277" s="1467"/>
      <c r="J277" s="1467"/>
      <c r="K277" s="1467"/>
      <c r="L277" s="1467"/>
      <c r="M277" s="1467"/>
      <c r="N277" s="1467"/>
      <c r="O277" s="1467"/>
      <c r="P277" s="1467"/>
      <c r="Q277" s="1467"/>
      <c r="R277" s="1467"/>
      <c r="S277" s="1467"/>
    </row>
    <row r="278" spans="1:19" customFormat="1" ht="15" hidden="1">
      <c r="A278" s="1467" t="s">
        <v>5405</v>
      </c>
      <c r="B278" s="1467" t="s">
        <v>5485</v>
      </c>
      <c r="C278" s="1467"/>
      <c r="D278" s="767" t="s">
        <v>94</v>
      </c>
      <c r="E278" s="2346">
        <v>90</v>
      </c>
      <c r="F278" s="2343">
        <f t="shared" si="4"/>
        <v>0</v>
      </c>
      <c r="G278" s="2344" t="s">
        <v>2134</v>
      </c>
      <c r="H278" s="1467"/>
      <c r="I278" s="1467"/>
      <c r="J278" s="1467"/>
      <c r="K278" s="1467"/>
      <c r="L278" s="1467"/>
      <c r="M278" s="1467"/>
      <c r="N278" s="1467"/>
      <c r="O278" s="1467"/>
      <c r="P278" s="1467"/>
      <c r="Q278" s="1467"/>
      <c r="R278" s="1467"/>
      <c r="S278" s="1467"/>
    </row>
    <row r="279" spans="1:19" customFormat="1" ht="15" hidden="1">
      <c r="A279" s="2340" t="s">
        <v>4413</v>
      </c>
      <c r="B279" s="2340" t="s">
        <v>4419</v>
      </c>
      <c r="C279" s="2340"/>
      <c r="D279" s="2341" t="s">
        <v>44</v>
      </c>
      <c r="E279" s="2342">
        <v>2500</v>
      </c>
      <c r="F279" s="2343">
        <f t="shared" si="4"/>
        <v>0</v>
      </c>
      <c r="G279" s="2344" t="s">
        <v>2134</v>
      </c>
      <c r="H279" s="2340"/>
      <c r="I279" s="2340"/>
      <c r="J279" s="2340"/>
      <c r="K279" s="2340"/>
      <c r="L279" s="2340"/>
      <c r="M279" s="2340"/>
      <c r="N279" s="2340"/>
      <c r="O279" s="2340"/>
      <c r="P279" s="2340"/>
      <c r="Q279" s="2340"/>
      <c r="R279" s="2340"/>
      <c r="S279" s="2340"/>
    </row>
    <row r="280" spans="1:19" customFormat="1" ht="15" hidden="1">
      <c r="A280" s="2340" t="s">
        <v>4349</v>
      </c>
      <c r="B280" s="2340" t="s">
        <v>4387</v>
      </c>
      <c r="C280" s="2340"/>
      <c r="D280" s="2341" t="s">
        <v>501</v>
      </c>
      <c r="E280" s="2342">
        <v>5000</v>
      </c>
      <c r="F280" s="2343">
        <f t="shared" si="4"/>
        <v>0</v>
      </c>
      <c r="G280" s="2344" t="s">
        <v>2134</v>
      </c>
      <c r="H280" s="2340"/>
      <c r="I280" s="2340"/>
      <c r="J280" s="2340"/>
      <c r="K280" s="2340"/>
      <c r="L280" s="2340"/>
      <c r="M280" s="2340"/>
      <c r="N280" s="2340"/>
      <c r="O280" s="2340"/>
      <c r="P280" s="2340"/>
      <c r="Q280" s="2340"/>
      <c r="R280" s="2340"/>
      <c r="S280" s="2340"/>
    </row>
    <row r="281" spans="1:19" customFormat="1" ht="15" hidden="1">
      <c r="A281" s="1467" t="s">
        <v>5405</v>
      </c>
      <c r="B281" s="1467" t="s">
        <v>5486</v>
      </c>
      <c r="C281" s="1467"/>
      <c r="D281" s="767" t="s">
        <v>105</v>
      </c>
      <c r="E281" s="2346">
        <v>19</v>
      </c>
      <c r="F281" s="2343">
        <f t="shared" si="4"/>
        <v>0</v>
      </c>
      <c r="G281" s="2344" t="s">
        <v>2134</v>
      </c>
      <c r="H281" s="1467"/>
      <c r="I281" s="1467"/>
      <c r="J281" s="1467"/>
      <c r="K281" s="1467"/>
      <c r="L281" s="1467"/>
      <c r="M281" s="1467"/>
      <c r="N281" s="1467"/>
      <c r="O281" s="1467"/>
      <c r="P281" s="1467"/>
      <c r="Q281" s="1467"/>
      <c r="R281" s="1467"/>
      <c r="S281" s="1467"/>
    </row>
    <row r="282" spans="1:19" customFormat="1" ht="15" hidden="1">
      <c r="A282" s="2340" t="s">
        <v>675</v>
      </c>
      <c r="B282" s="2340" t="s">
        <v>5143</v>
      </c>
      <c r="C282" s="2340"/>
      <c r="D282" s="2341" t="s">
        <v>501</v>
      </c>
      <c r="E282" s="2342">
        <v>700000</v>
      </c>
      <c r="F282" s="2343">
        <f t="shared" si="4"/>
        <v>0</v>
      </c>
      <c r="G282" s="2344" t="s">
        <v>2134</v>
      </c>
      <c r="H282" s="2340"/>
      <c r="I282" s="2340"/>
      <c r="J282" s="2340"/>
      <c r="K282" s="2340"/>
      <c r="L282" s="2340"/>
      <c r="M282" s="2340"/>
      <c r="N282" s="2340"/>
      <c r="O282" s="2340"/>
      <c r="P282" s="2340"/>
      <c r="Q282" s="2340"/>
      <c r="R282" s="2340"/>
      <c r="S282" s="2340"/>
    </row>
    <row r="283" spans="1:19" customFormat="1" ht="15" hidden="1">
      <c r="A283" s="2340" t="s">
        <v>631</v>
      </c>
      <c r="B283" s="2340" t="s">
        <v>4550</v>
      </c>
      <c r="C283" s="2340"/>
      <c r="D283" s="2341" t="s">
        <v>44</v>
      </c>
      <c r="E283" s="2342">
        <v>150</v>
      </c>
      <c r="F283" s="2343">
        <f t="shared" si="4"/>
        <v>0</v>
      </c>
      <c r="G283" s="2344" t="s">
        <v>2134</v>
      </c>
      <c r="H283" s="2340"/>
      <c r="I283" s="2340"/>
      <c r="J283" s="2340"/>
      <c r="K283" s="2340"/>
      <c r="L283" s="2340"/>
      <c r="M283" s="2340"/>
      <c r="N283" s="2340"/>
      <c r="O283" s="2340"/>
      <c r="P283" s="2340"/>
      <c r="Q283" s="2340"/>
      <c r="R283" s="2340"/>
      <c r="S283" s="2340"/>
    </row>
    <row r="284" spans="1:19" customFormat="1" ht="15" hidden="1">
      <c r="A284" s="2340" t="s">
        <v>631</v>
      </c>
      <c r="B284" s="2340" t="s">
        <v>4267</v>
      </c>
      <c r="C284" s="2340"/>
      <c r="D284" s="2341" t="s">
        <v>44</v>
      </c>
      <c r="E284" s="2342">
        <v>90</v>
      </c>
      <c r="F284" s="2343">
        <f t="shared" si="4"/>
        <v>0</v>
      </c>
      <c r="G284" s="2344" t="s">
        <v>2134</v>
      </c>
      <c r="H284" s="2340"/>
      <c r="I284" s="2340"/>
      <c r="J284" s="2340"/>
      <c r="K284" s="2340"/>
      <c r="L284" s="2340"/>
      <c r="M284" s="2340"/>
      <c r="N284" s="2340"/>
      <c r="O284" s="2340"/>
      <c r="P284" s="2340"/>
      <c r="Q284" s="2340"/>
      <c r="R284" s="2340"/>
      <c r="S284" s="2340"/>
    </row>
    <row r="285" spans="1:19" customFormat="1" ht="15" hidden="1">
      <c r="A285" s="2344" t="s">
        <v>5170</v>
      </c>
      <c r="B285" s="2340" t="s">
        <v>4757</v>
      </c>
      <c r="C285" s="2340"/>
      <c r="D285" s="2341" t="s">
        <v>627</v>
      </c>
      <c r="E285" s="2342">
        <v>305</v>
      </c>
      <c r="F285" s="2343">
        <f t="shared" si="4"/>
        <v>0</v>
      </c>
      <c r="G285" s="2344" t="s">
        <v>2134</v>
      </c>
      <c r="H285" s="2340"/>
      <c r="I285" s="2340"/>
      <c r="J285" s="2340"/>
      <c r="K285" s="2340"/>
      <c r="L285" s="2340"/>
      <c r="M285" s="2340"/>
      <c r="N285" s="2340"/>
      <c r="O285" s="2340"/>
      <c r="P285" s="2340"/>
      <c r="Q285" s="2340"/>
      <c r="R285" s="2340"/>
      <c r="S285" s="2340"/>
    </row>
    <row r="286" spans="1:19" customFormat="1" ht="15" hidden="1">
      <c r="A286" s="2340" t="s">
        <v>631</v>
      </c>
      <c r="B286" s="2340" t="s">
        <v>4464</v>
      </c>
      <c r="C286" s="2340"/>
      <c r="D286" s="2341" t="s">
        <v>833</v>
      </c>
      <c r="E286" s="2342">
        <v>40</v>
      </c>
      <c r="F286" s="2343">
        <f t="shared" si="4"/>
        <v>0</v>
      </c>
      <c r="G286" s="2344" t="s">
        <v>2134</v>
      </c>
      <c r="H286" s="2340"/>
      <c r="I286" s="2340"/>
      <c r="J286" s="2340"/>
      <c r="K286" s="2340"/>
      <c r="L286" s="2340"/>
      <c r="M286" s="2340"/>
      <c r="N286" s="2340"/>
      <c r="O286" s="2340"/>
      <c r="P286" s="2340"/>
      <c r="Q286" s="2340"/>
      <c r="R286" s="2340"/>
      <c r="S286" s="2340"/>
    </row>
    <row r="287" spans="1:19" customFormat="1" ht="15" hidden="1">
      <c r="A287" s="2344" t="s">
        <v>5165</v>
      </c>
      <c r="B287" s="2340" t="s">
        <v>5769</v>
      </c>
      <c r="C287" s="2340"/>
      <c r="D287" s="2341" t="s">
        <v>6056</v>
      </c>
      <c r="E287" s="2347">
        <v>3500</v>
      </c>
      <c r="F287" s="2343">
        <f t="shared" si="4"/>
        <v>0</v>
      </c>
      <c r="G287" s="2344" t="s">
        <v>2134</v>
      </c>
      <c r="H287" s="2340"/>
      <c r="I287" s="2340"/>
      <c r="J287" s="2340"/>
      <c r="K287" s="2340"/>
      <c r="L287" s="2340"/>
      <c r="M287" s="2340"/>
      <c r="N287" s="2340"/>
      <c r="O287" s="2340"/>
      <c r="P287" s="2340"/>
      <c r="Q287" s="2340"/>
      <c r="R287" s="2340"/>
      <c r="S287" s="2340"/>
    </row>
    <row r="288" spans="1:19" customFormat="1" ht="15" hidden="1">
      <c r="A288" s="2344" t="s">
        <v>5165</v>
      </c>
      <c r="B288" s="2340" t="s">
        <v>5770</v>
      </c>
      <c r="C288" s="2340"/>
      <c r="D288" s="2341" t="s">
        <v>44</v>
      </c>
      <c r="E288" s="2347">
        <v>1100</v>
      </c>
      <c r="F288" s="2343">
        <f t="shared" si="4"/>
        <v>0</v>
      </c>
      <c r="G288" s="2344" t="s">
        <v>2134</v>
      </c>
      <c r="H288" s="2340"/>
      <c r="I288" s="2340"/>
      <c r="J288" s="2340"/>
      <c r="K288" s="2340"/>
      <c r="L288" s="2340"/>
      <c r="M288" s="2340"/>
      <c r="N288" s="2340"/>
      <c r="O288" s="2340"/>
      <c r="P288" s="2340"/>
      <c r="Q288" s="2340"/>
      <c r="R288" s="2340"/>
      <c r="S288" s="2340"/>
    </row>
    <row r="289" spans="1:19" customFormat="1" ht="15" hidden="1">
      <c r="A289" s="2344" t="s">
        <v>5165</v>
      </c>
      <c r="B289" s="2340" t="s">
        <v>5771</v>
      </c>
      <c r="C289" s="2340"/>
      <c r="D289" s="2341" t="s">
        <v>44</v>
      </c>
      <c r="E289" s="2347">
        <v>1100</v>
      </c>
      <c r="F289" s="2343">
        <f t="shared" si="4"/>
        <v>0</v>
      </c>
      <c r="G289" s="2344" t="s">
        <v>2134</v>
      </c>
      <c r="H289" s="2340"/>
      <c r="I289" s="2340"/>
      <c r="J289" s="2340"/>
      <c r="K289" s="2340"/>
      <c r="L289" s="2340"/>
      <c r="M289" s="2340"/>
      <c r="N289" s="2340"/>
      <c r="O289" s="2340"/>
      <c r="P289" s="2340"/>
      <c r="Q289" s="2340"/>
      <c r="R289" s="2340"/>
      <c r="S289" s="2340"/>
    </row>
    <row r="290" spans="1:19" customFormat="1" ht="15" hidden="1">
      <c r="A290" s="2344" t="s">
        <v>5165</v>
      </c>
      <c r="B290" s="2344" t="s">
        <v>5282</v>
      </c>
      <c r="C290" s="2344"/>
      <c r="D290" s="2341" t="s">
        <v>44</v>
      </c>
      <c r="E290" s="2342">
        <v>530</v>
      </c>
      <c r="F290" s="2343">
        <f t="shared" si="4"/>
        <v>0</v>
      </c>
      <c r="G290" s="2344" t="s">
        <v>2134</v>
      </c>
      <c r="H290" s="2340"/>
      <c r="I290" s="2340"/>
      <c r="J290" s="2340"/>
      <c r="K290" s="2340"/>
      <c r="L290" s="2340"/>
      <c r="M290" s="2340"/>
      <c r="N290" s="2340"/>
      <c r="O290" s="2340"/>
      <c r="P290" s="2340"/>
      <c r="Q290" s="2340"/>
      <c r="R290" s="2340"/>
      <c r="S290" s="2340"/>
    </row>
    <row r="291" spans="1:19" customFormat="1" ht="15" hidden="1">
      <c r="A291" s="2344" t="s">
        <v>5165</v>
      </c>
      <c r="B291" s="2344" t="s">
        <v>5283</v>
      </c>
      <c r="C291" s="2344"/>
      <c r="D291" s="2341" t="s">
        <v>44</v>
      </c>
      <c r="E291" s="2342">
        <v>530</v>
      </c>
      <c r="F291" s="2343">
        <f t="shared" si="4"/>
        <v>0</v>
      </c>
      <c r="G291" s="2344" t="s">
        <v>2134</v>
      </c>
      <c r="H291" s="2340"/>
      <c r="I291" s="2340"/>
      <c r="J291" s="2340"/>
      <c r="K291" s="2340"/>
      <c r="L291" s="2340"/>
      <c r="M291" s="2340"/>
      <c r="N291" s="2340"/>
      <c r="O291" s="2340"/>
      <c r="P291" s="2340"/>
      <c r="Q291" s="2340"/>
      <c r="R291" s="2340"/>
      <c r="S291" s="2340"/>
    </row>
    <row r="292" spans="1:19" customFormat="1" ht="15" hidden="1">
      <c r="A292" s="2344" t="s">
        <v>5165</v>
      </c>
      <c r="B292" s="2340" t="s">
        <v>5772</v>
      </c>
      <c r="C292" s="2340"/>
      <c r="D292" s="2341" t="s">
        <v>36</v>
      </c>
      <c r="E292" s="2347">
        <v>25000</v>
      </c>
      <c r="F292" s="2343">
        <f t="shared" si="4"/>
        <v>0</v>
      </c>
      <c r="G292" s="2344" t="s">
        <v>2134</v>
      </c>
      <c r="H292" s="2340"/>
      <c r="I292" s="2340"/>
      <c r="J292" s="2340"/>
      <c r="K292" s="2340"/>
      <c r="L292" s="2340"/>
      <c r="M292" s="2340"/>
      <c r="N292" s="2340"/>
      <c r="O292" s="2340"/>
      <c r="P292" s="2340"/>
      <c r="Q292" s="2340"/>
      <c r="R292" s="2340"/>
      <c r="S292" s="2340"/>
    </row>
    <row r="293" spans="1:19" customFormat="1" ht="15" hidden="1">
      <c r="A293" s="1467" t="s">
        <v>5405</v>
      </c>
      <c r="B293" s="1467" t="s">
        <v>5487</v>
      </c>
      <c r="C293" s="1467"/>
      <c r="D293" s="767" t="s">
        <v>83</v>
      </c>
      <c r="E293" s="2346">
        <v>4</v>
      </c>
      <c r="F293" s="2343">
        <f t="shared" si="4"/>
        <v>0</v>
      </c>
      <c r="G293" s="2344" t="s">
        <v>2134</v>
      </c>
      <c r="H293" s="1467"/>
      <c r="I293" s="1467"/>
      <c r="J293" s="1467"/>
      <c r="K293" s="1467"/>
      <c r="L293" s="1467"/>
      <c r="M293" s="1467"/>
      <c r="N293" s="1467"/>
      <c r="O293" s="1467"/>
      <c r="P293" s="1467"/>
      <c r="Q293" s="1467"/>
      <c r="R293" s="1467"/>
      <c r="S293" s="1467"/>
    </row>
    <row r="294" spans="1:19" customFormat="1" ht="15" hidden="1">
      <c r="A294" s="1467" t="s">
        <v>5405</v>
      </c>
      <c r="B294" s="1467" t="s">
        <v>5488</v>
      </c>
      <c r="C294" s="1467"/>
      <c r="D294" s="767" t="s">
        <v>91</v>
      </c>
      <c r="E294" s="2346">
        <v>70</v>
      </c>
      <c r="F294" s="2343">
        <f t="shared" si="4"/>
        <v>0</v>
      </c>
      <c r="G294" s="2344" t="s">
        <v>2134</v>
      </c>
      <c r="H294" s="1467"/>
      <c r="I294" s="1467"/>
      <c r="J294" s="1467"/>
      <c r="K294" s="1467"/>
      <c r="L294" s="1467"/>
      <c r="M294" s="1467"/>
      <c r="N294" s="1467"/>
      <c r="O294" s="1467"/>
      <c r="P294" s="1467"/>
      <c r="Q294" s="1467"/>
      <c r="R294" s="1467"/>
      <c r="S294" s="1467"/>
    </row>
    <row r="295" spans="1:19" customFormat="1" ht="15" hidden="1">
      <c r="A295" s="1467" t="s">
        <v>5405</v>
      </c>
      <c r="B295" s="1467" t="s">
        <v>5489</v>
      </c>
      <c r="C295" s="1467"/>
      <c r="D295" s="767" t="s">
        <v>91</v>
      </c>
      <c r="E295" s="2346">
        <v>98</v>
      </c>
      <c r="F295" s="2343">
        <f t="shared" si="4"/>
        <v>0</v>
      </c>
      <c r="G295" s="2344" t="s">
        <v>2134</v>
      </c>
      <c r="H295" s="1467"/>
      <c r="I295" s="1467"/>
      <c r="J295" s="1467"/>
      <c r="K295" s="1467"/>
      <c r="L295" s="1467"/>
      <c r="M295" s="1467"/>
      <c r="N295" s="1467"/>
      <c r="O295" s="1467"/>
      <c r="P295" s="1467"/>
      <c r="Q295" s="1467"/>
      <c r="R295" s="1467"/>
      <c r="S295" s="1467"/>
    </row>
    <row r="296" spans="1:19" customFormat="1" ht="15" hidden="1">
      <c r="A296" s="2344" t="s">
        <v>5170</v>
      </c>
      <c r="B296" s="2340" t="s">
        <v>1450</v>
      </c>
      <c r="C296" s="2340"/>
      <c r="D296" s="2341" t="s">
        <v>44</v>
      </c>
      <c r="E296" s="2342">
        <v>5500</v>
      </c>
      <c r="F296" s="2343">
        <f t="shared" si="4"/>
        <v>0</v>
      </c>
      <c r="G296" s="2344" t="s">
        <v>2134</v>
      </c>
      <c r="H296" s="2340"/>
      <c r="I296" s="2340"/>
      <c r="J296" s="2340"/>
      <c r="K296" s="2340"/>
      <c r="L296" s="2340"/>
      <c r="M296" s="2340"/>
      <c r="N296" s="2340"/>
      <c r="O296" s="2340"/>
      <c r="P296" s="2340"/>
      <c r="Q296" s="2340"/>
      <c r="R296" s="2340"/>
      <c r="S296" s="2340"/>
    </row>
    <row r="297" spans="1:19" customFormat="1" ht="15" hidden="1">
      <c r="A297" s="2344" t="s">
        <v>5172</v>
      </c>
      <c r="B297" s="2344" t="s">
        <v>5265</v>
      </c>
      <c r="C297" s="2344"/>
      <c r="D297" s="2341" t="s">
        <v>44</v>
      </c>
      <c r="E297" s="2342">
        <v>3995</v>
      </c>
      <c r="F297" s="2343">
        <f t="shared" si="4"/>
        <v>0</v>
      </c>
      <c r="G297" s="2344" t="s">
        <v>2134</v>
      </c>
      <c r="H297" s="2340"/>
      <c r="I297" s="2340"/>
      <c r="J297" s="2340"/>
      <c r="K297" s="2340"/>
      <c r="L297" s="2340"/>
      <c r="M297" s="2340"/>
      <c r="N297" s="2340"/>
      <c r="O297" s="2340"/>
      <c r="P297" s="2340"/>
      <c r="Q297" s="2340"/>
      <c r="R297" s="2340"/>
      <c r="S297" s="2340"/>
    </row>
    <row r="298" spans="1:19" customFormat="1" ht="15" hidden="1">
      <c r="A298" s="2344" t="s">
        <v>5172</v>
      </c>
      <c r="B298" s="2344" t="s">
        <v>5261</v>
      </c>
      <c r="C298" s="2344"/>
      <c r="D298" s="2341" t="s">
        <v>44</v>
      </c>
      <c r="E298" s="2342">
        <v>5500</v>
      </c>
      <c r="F298" s="2343">
        <f t="shared" si="4"/>
        <v>0</v>
      </c>
      <c r="G298" s="2344" t="s">
        <v>2134</v>
      </c>
      <c r="H298" s="2340"/>
      <c r="I298" s="2340"/>
      <c r="J298" s="2340"/>
      <c r="K298" s="2340"/>
      <c r="L298" s="2340"/>
      <c r="M298" s="2340"/>
      <c r="N298" s="2340"/>
      <c r="O298" s="2340"/>
      <c r="P298" s="2340"/>
      <c r="Q298" s="2340"/>
      <c r="R298" s="2340"/>
      <c r="S298" s="2340"/>
    </row>
    <row r="299" spans="1:19" customFormat="1" ht="15" hidden="1">
      <c r="A299" s="2344" t="s">
        <v>5168</v>
      </c>
      <c r="B299" s="2340" t="s">
        <v>4379</v>
      </c>
      <c r="C299" s="2340"/>
      <c r="D299" s="2341" t="s">
        <v>501</v>
      </c>
      <c r="E299" s="2342">
        <v>15000</v>
      </c>
      <c r="F299" s="2343">
        <f t="shared" si="4"/>
        <v>0</v>
      </c>
      <c r="G299" s="2344" t="s">
        <v>2134</v>
      </c>
      <c r="H299" s="2340"/>
      <c r="I299" s="2340"/>
      <c r="J299" s="2340"/>
      <c r="K299" s="2340"/>
      <c r="L299" s="2340"/>
      <c r="M299" s="2340"/>
      <c r="N299" s="2340"/>
      <c r="O299" s="2340"/>
      <c r="P299" s="2340"/>
      <c r="Q299" s="2340"/>
      <c r="R299" s="2340"/>
      <c r="S299" s="2340"/>
    </row>
    <row r="300" spans="1:19" customFormat="1" ht="15" hidden="1">
      <c r="A300" s="2344" t="s">
        <v>5168</v>
      </c>
      <c r="B300" s="2340" t="s">
        <v>4373</v>
      </c>
      <c r="C300" s="2340"/>
      <c r="D300" s="2341" t="s">
        <v>44</v>
      </c>
      <c r="E300" s="2342">
        <v>500</v>
      </c>
      <c r="F300" s="2343">
        <f t="shared" si="4"/>
        <v>0</v>
      </c>
      <c r="G300" s="2344" t="s">
        <v>2134</v>
      </c>
      <c r="H300" s="2340"/>
      <c r="I300" s="2340"/>
      <c r="J300" s="2340"/>
      <c r="K300" s="2340"/>
      <c r="L300" s="2340"/>
      <c r="M300" s="2340"/>
      <c r="N300" s="2340"/>
      <c r="O300" s="2340"/>
      <c r="P300" s="2340"/>
      <c r="Q300" s="2340"/>
      <c r="R300" s="2340"/>
      <c r="S300" s="2340"/>
    </row>
    <row r="301" spans="1:19" customFormat="1" ht="15" hidden="1">
      <c r="A301" s="2344" t="s">
        <v>5168</v>
      </c>
      <c r="B301" s="2344" t="s">
        <v>5243</v>
      </c>
      <c r="C301" s="2344"/>
      <c r="D301" s="2341" t="s">
        <v>501</v>
      </c>
      <c r="E301" s="2342">
        <v>2500</v>
      </c>
      <c r="F301" s="2343">
        <f t="shared" si="4"/>
        <v>0</v>
      </c>
      <c r="G301" s="2344" t="s">
        <v>2134</v>
      </c>
      <c r="H301" s="2340"/>
      <c r="I301" s="2340"/>
      <c r="J301" s="2340"/>
      <c r="K301" s="2340"/>
      <c r="L301" s="2340"/>
      <c r="M301" s="2340"/>
      <c r="N301" s="2340"/>
      <c r="O301" s="2340"/>
      <c r="P301" s="2340"/>
      <c r="Q301" s="2340"/>
      <c r="R301" s="2340"/>
      <c r="S301" s="2340"/>
    </row>
    <row r="302" spans="1:19" customFormat="1" ht="15" hidden="1">
      <c r="A302" s="2344" t="s">
        <v>5168</v>
      </c>
      <c r="B302" s="2344" t="s">
        <v>5244</v>
      </c>
      <c r="C302" s="2344"/>
      <c r="D302" s="2341" t="s">
        <v>44</v>
      </c>
      <c r="E302" s="2342">
        <v>5000</v>
      </c>
      <c r="F302" s="2343">
        <f t="shared" si="4"/>
        <v>0</v>
      </c>
      <c r="G302" s="2344" t="s">
        <v>2134</v>
      </c>
      <c r="H302" s="2340"/>
      <c r="I302" s="2340"/>
      <c r="J302" s="2340"/>
      <c r="K302" s="2340"/>
      <c r="L302" s="2340"/>
      <c r="M302" s="2340"/>
      <c r="N302" s="2340"/>
      <c r="O302" s="2340"/>
      <c r="P302" s="2340"/>
      <c r="Q302" s="2340"/>
      <c r="R302" s="2340"/>
      <c r="S302" s="2340"/>
    </row>
    <row r="303" spans="1:19" customFormat="1" ht="15" hidden="1">
      <c r="A303" s="2344" t="s">
        <v>5168</v>
      </c>
      <c r="B303" s="2344" t="s">
        <v>5279</v>
      </c>
      <c r="C303" s="2344"/>
      <c r="D303" s="2341" t="s">
        <v>501</v>
      </c>
      <c r="E303" s="2342">
        <v>10000</v>
      </c>
      <c r="F303" s="2343">
        <f t="shared" si="4"/>
        <v>0</v>
      </c>
      <c r="G303" s="2344" t="s">
        <v>2134</v>
      </c>
      <c r="H303" s="2340"/>
      <c r="I303" s="2340"/>
      <c r="J303" s="2340"/>
      <c r="K303" s="2340"/>
      <c r="L303" s="2340"/>
      <c r="M303" s="2340"/>
      <c r="N303" s="2340"/>
      <c r="O303" s="2340"/>
      <c r="P303" s="2340"/>
      <c r="Q303" s="2340"/>
      <c r="R303" s="2340"/>
      <c r="S303" s="2340"/>
    </row>
    <row r="304" spans="1:19" customFormat="1" ht="15" hidden="1">
      <c r="A304" s="2344" t="s">
        <v>5168</v>
      </c>
      <c r="B304" s="2344" t="s">
        <v>5242</v>
      </c>
      <c r="C304" s="2344"/>
      <c r="D304" s="2341" t="s">
        <v>44</v>
      </c>
      <c r="E304" s="2342">
        <v>500</v>
      </c>
      <c r="F304" s="2343">
        <f t="shared" si="4"/>
        <v>0</v>
      </c>
      <c r="G304" s="2344" t="s">
        <v>2134</v>
      </c>
      <c r="H304" s="2340"/>
      <c r="I304" s="2340"/>
      <c r="J304" s="2340"/>
      <c r="K304" s="2340"/>
      <c r="L304" s="2340"/>
      <c r="M304" s="2340"/>
      <c r="N304" s="2340"/>
      <c r="O304" s="2340"/>
      <c r="P304" s="2340"/>
      <c r="Q304" s="2340"/>
      <c r="R304" s="2340"/>
      <c r="S304" s="2340"/>
    </row>
    <row r="305" spans="1:19" customFormat="1" ht="15" hidden="1">
      <c r="A305" s="2344" t="s">
        <v>5165</v>
      </c>
      <c r="B305" s="2340" t="s">
        <v>5773</v>
      </c>
      <c r="C305" s="2340"/>
      <c r="D305" s="2341" t="s">
        <v>44</v>
      </c>
      <c r="E305" s="2347">
        <v>350</v>
      </c>
      <c r="F305" s="2343">
        <f t="shared" si="4"/>
        <v>0</v>
      </c>
      <c r="G305" s="2344" t="s">
        <v>2134</v>
      </c>
      <c r="H305" s="2340"/>
      <c r="I305" s="2340"/>
      <c r="J305" s="2340"/>
      <c r="K305" s="2340"/>
      <c r="L305" s="2340"/>
      <c r="M305" s="2340"/>
      <c r="N305" s="2340"/>
      <c r="O305" s="2340"/>
      <c r="P305" s="2340"/>
      <c r="Q305" s="2340"/>
      <c r="R305" s="2340"/>
      <c r="S305" s="2340"/>
    </row>
    <row r="306" spans="1:19" customFormat="1" ht="15" hidden="1">
      <c r="A306" s="2344" t="s">
        <v>5165</v>
      </c>
      <c r="B306" s="2340" t="s">
        <v>5774</v>
      </c>
      <c r="C306" s="2340"/>
      <c r="D306" s="2341" t="s">
        <v>44</v>
      </c>
      <c r="E306" s="2347">
        <v>500</v>
      </c>
      <c r="F306" s="2343">
        <f t="shared" si="4"/>
        <v>0</v>
      </c>
      <c r="G306" s="2344" t="s">
        <v>2134</v>
      </c>
      <c r="H306" s="2340"/>
      <c r="I306" s="2340"/>
      <c r="J306" s="2340"/>
      <c r="K306" s="2340"/>
      <c r="L306" s="2340"/>
      <c r="M306" s="2340"/>
      <c r="N306" s="2340"/>
      <c r="O306" s="2340"/>
      <c r="P306" s="2340"/>
      <c r="Q306" s="2340"/>
      <c r="R306" s="2340"/>
      <c r="S306" s="2340"/>
    </row>
    <row r="307" spans="1:19" customFormat="1" ht="15" hidden="1">
      <c r="A307" s="2344" t="s">
        <v>5165</v>
      </c>
      <c r="B307" s="2340" t="s">
        <v>5775</v>
      </c>
      <c r="C307" s="2340"/>
      <c r="D307" s="2341" t="s">
        <v>44</v>
      </c>
      <c r="E307" s="2347">
        <v>350</v>
      </c>
      <c r="F307" s="2343">
        <f t="shared" si="4"/>
        <v>0</v>
      </c>
      <c r="G307" s="2344" t="s">
        <v>2134</v>
      </c>
      <c r="H307" s="2340"/>
      <c r="I307" s="2340"/>
      <c r="J307" s="2340"/>
      <c r="K307" s="2340"/>
      <c r="L307" s="2340"/>
      <c r="M307" s="2340"/>
      <c r="N307" s="2340"/>
      <c r="O307" s="2340"/>
      <c r="P307" s="2340"/>
      <c r="Q307" s="2340"/>
      <c r="R307" s="2340"/>
      <c r="S307" s="2340"/>
    </row>
    <row r="308" spans="1:19" customFormat="1" ht="15" hidden="1">
      <c r="A308" s="2344" t="s">
        <v>5165</v>
      </c>
      <c r="B308" s="2340" t="s">
        <v>2454</v>
      </c>
      <c r="C308" s="2340"/>
      <c r="D308" s="2341" t="s">
        <v>44</v>
      </c>
      <c r="E308" s="2347">
        <v>350</v>
      </c>
      <c r="F308" s="2343">
        <f t="shared" si="4"/>
        <v>0</v>
      </c>
      <c r="G308" s="2344" t="s">
        <v>2134</v>
      </c>
      <c r="H308" s="2340"/>
      <c r="I308" s="2340"/>
      <c r="J308" s="2340"/>
      <c r="K308" s="2340"/>
      <c r="L308" s="2340"/>
      <c r="M308" s="2340"/>
      <c r="N308" s="2340"/>
      <c r="O308" s="2340"/>
      <c r="P308" s="2340"/>
      <c r="Q308" s="2340"/>
      <c r="R308" s="2340"/>
      <c r="S308" s="2340"/>
    </row>
    <row r="309" spans="1:19" customFormat="1" ht="15" hidden="1">
      <c r="A309" s="2344" t="s">
        <v>5165</v>
      </c>
      <c r="B309" s="2340" t="s">
        <v>5776</v>
      </c>
      <c r="C309" s="2340"/>
      <c r="D309" s="2341" t="s">
        <v>44</v>
      </c>
      <c r="E309" s="2347">
        <v>450</v>
      </c>
      <c r="F309" s="2343">
        <f t="shared" si="4"/>
        <v>0</v>
      </c>
      <c r="G309" s="2344" t="s">
        <v>2134</v>
      </c>
      <c r="H309" s="2340"/>
      <c r="I309" s="2340"/>
      <c r="J309" s="2340"/>
      <c r="K309" s="2340"/>
      <c r="L309" s="2340"/>
      <c r="M309" s="2340"/>
      <c r="N309" s="2340"/>
      <c r="O309" s="2340"/>
      <c r="P309" s="2340"/>
      <c r="Q309" s="2340"/>
      <c r="R309" s="2340"/>
      <c r="S309" s="2340"/>
    </row>
    <row r="310" spans="1:19" customFormat="1" ht="15" hidden="1">
      <c r="A310" s="2344" t="s">
        <v>5165</v>
      </c>
      <c r="B310" s="2340" t="s">
        <v>5777</v>
      </c>
      <c r="C310" s="2340"/>
      <c r="D310" s="2341" t="s">
        <v>44</v>
      </c>
      <c r="E310" s="2347">
        <v>350</v>
      </c>
      <c r="F310" s="2343">
        <f t="shared" si="4"/>
        <v>0</v>
      </c>
      <c r="G310" s="2344" t="s">
        <v>2134</v>
      </c>
      <c r="H310" s="2340"/>
      <c r="I310" s="2340"/>
      <c r="J310" s="2340"/>
      <c r="K310" s="2340"/>
      <c r="L310" s="2340"/>
      <c r="M310" s="2340"/>
      <c r="N310" s="2340"/>
      <c r="O310" s="2340"/>
      <c r="P310" s="2340"/>
      <c r="Q310" s="2340"/>
      <c r="R310" s="2340"/>
      <c r="S310" s="2340"/>
    </row>
    <row r="311" spans="1:19" customFormat="1" ht="15" hidden="1">
      <c r="A311" s="2344" t="s">
        <v>5165</v>
      </c>
      <c r="B311" s="2340" t="s">
        <v>5778</v>
      </c>
      <c r="C311" s="2340"/>
      <c r="D311" s="2341" t="s">
        <v>44</v>
      </c>
      <c r="E311" s="2347">
        <v>350</v>
      </c>
      <c r="F311" s="2343">
        <f t="shared" si="4"/>
        <v>0</v>
      </c>
      <c r="G311" s="2344" t="s">
        <v>2134</v>
      </c>
      <c r="H311" s="2340"/>
      <c r="I311" s="2340"/>
      <c r="J311" s="2340"/>
      <c r="K311" s="2340"/>
      <c r="L311" s="2340"/>
      <c r="M311" s="2340"/>
      <c r="N311" s="2340"/>
      <c r="O311" s="2340"/>
      <c r="P311" s="2340"/>
      <c r="Q311" s="2340"/>
      <c r="R311" s="2340"/>
      <c r="S311" s="2340"/>
    </row>
    <row r="312" spans="1:19" customFormat="1" ht="15" hidden="1">
      <c r="A312" s="2344" t="s">
        <v>5165</v>
      </c>
      <c r="B312" s="2340" t="s">
        <v>5779</v>
      </c>
      <c r="C312" s="2340"/>
      <c r="D312" s="2341" t="s">
        <v>44</v>
      </c>
      <c r="E312" s="2347">
        <v>450</v>
      </c>
      <c r="F312" s="2343">
        <f t="shared" si="4"/>
        <v>0</v>
      </c>
      <c r="G312" s="2344" t="s">
        <v>2134</v>
      </c>
      <c r="H312" s="2340"/>
      <c r="I312" s="2340"/>
      <c r="J312" s="2340"/>
      <c r="K312" s="2340"/>
      <c r="L312" s="2340"/>
      <c r="M312" s="2340"/>
      <c r="N312" s="2340"/>
      <c r="O312" s="2340"/>
      <c r="P312" s="2340"/>
      <c r="Q312" s="2340"/>
      <c r="R312" s="2340"/>
      <c r="S312" s="2340"/>
    </row>
    <row r="313" spans="1:19" customFormat="1" ht="15" hidden="1">
      <c r="A313" s="2344" t="s">
        <v>5165</v>
      </c>
      <c r="B313" s="2340" t="s">
        <v>5780</v>
      </c>
      <c r="C313" s="2340"/>
      <c r="D313" s="2341" t="s">
        <v>44</v>
      </c>
      <c r="E313" s="2347">
        <v>25000</v>
      </c>
      <c r="F313" s="2343">
        <f t="shared" si="4"/>
        <v>0</v>
      </c>
      <c r="G313" s="2344" t="s">
        <v>2134</v>
      </c>
      <c r="H313" s="2340"/>
      <c r="I313" s="2340"/>
      <c r="J313" s="2340"/>
      <c r="K313" s="2340"/>
      <c r="L313" s="2340"/>
      <c r="M313" s="2340"/>
      <c r="N313" s="2340"/>
      <c r="O313" s="2340"/>
      <c r="P313" s="2340"/>
      <c r="Q313" s="2340"/>
      <c r="R313" s="2340"/>
      <c r="S313" s="2340"/>
    </row>
    <row r="314" spans="1:19" customFormat="1" ht="15" hidden="1">
      <c r="A314" s="2344" t="s">
        <v>5165</v>
      </c>
      <c r="B314" s="2340" t="s">
        <v>5780</v>
      </c>
      <c r="C314" s="2340"/>
      <c r="D314" s="2341" t="s">
        <v>44</v>
      </c>
      <c r="E314" s="2347">
        <v>25000</v>
      </c>
      <c r="F314" s="2343">
        <f t="shared" si="4"/>
        <v>0</v>
      </c>
      <c r="G314" s="2344" t="s">
        <v>2134</v>
      </c>
      <c r="H314" s="2340"/>
      <c r="I314" s="2340"/>
      <c r="J314" s="2340"/>
      <c r="K314" s="2340"/>
      <c r="L314" s="2340"/>
      <c r="M314" s="2340"/>
      <c r="N314" s="2340"/>
      <c r="O314" s="2340"/>
      <c r="P314" s="2340"/>
      <c r="Q314" s="2340"/>
      <c r="R314" s="2340"/>
      <c r="S314" s="2340"/>
    </row>
    <row r="315" spans="1:19" customFormat="1" ht="15" hidden="1">
      <c r="A315" s="2344" t="s">
        <v>5165</v>
      </c>
      <c r="B315" s="2340" t="s">
        <v>5781</v>
      </c>
      <c r="C315" s="2340"/>
      <c r="D315" s="2341" t="s">
        <v>44</v>
      </c>
      <c r="E315" s="2347">
        <v>3500</v>
      </c>
      <c r="F315" s="2343">
        <f t="shared" si="4"/>
        <v>0</v>
      </c>
      <c r="G315" s="2344" t="s">
        <v>2134</v>
      </c>
      <c r="H315" s="2340"/>
      <c r="I315" s="2340"/>
      <c r="J315" s="2340"/>
      <c r="K315" s="2340"/>
      <c r="L315" s="2340"/>
      <c r="M315" s="2340"/>
      <c r="N315" s="2340"/>
      <c r="O315" s="2340"/>
      <c r="P315" s="2340"/>
      <c r="Q315" s="2340"/>
      <c r="R315" s="2340"/>
      <c r="S315" s="2340"/>
    </row>
    <row r="316" spans="1:19" customFormat="1" ht="15" hidden="1">
      <c r="A316" s="2344" t="s">
        <v>5165</v>
      </c>
      <c r="B316" s="2340" t="s">
        <v>5782</v>
      </c>
      <c r="C316" s="2340"/>
      <c r="D316" s="2341" t="s">
        <v>44</v>
      </c>
      <c r="E316" s="2347">
        <v>3500</v>
      </c>
      <c r="F316" s="2343">
        <f t="shared" si="4"/>
        <v>0</v>
      </c>
      <c r="G316" s="2344" t="s">
        <v>2134</v>
      </c>
      <c r="H316" s="2340"/>
      <c r="I316" s="2340"/>
      <c r="J316" s="2340"/>
      <c r="K316" s="2340"/>
      <c r="L316" s="2340"/>
      <c r="M316" s="2340"/>
      <c r="N316" s="2340"/>
      <c r="O316" s="2340"/>
      <c r="P316" s="2340"/>
      <c r="Q316" s="2340"/>
      <c r="R316" s="2340"/>
      <c r="S316" s="2340"/>
    </row>
    <row r="317" spans="1:19" customFormat="1" ht="15" hidden="1">
      <c r="A317" s="2344" t="s">
        <v>5403</v>
      </c>
      <c r="B317" s="2286" t="s">
        <v>5315</v>
      </c>
      <c r="C317" s="2286"/>
      <c r="D317" s="2322" t="s">
        <v>627</v>
      </c>
      <c r="E317" s="2325">
        <v>1645</v>
      </c>
      <c r="F317" s="2343">
        <f t="shared" si="4"/>
        <v>0</v>
      </c>
      <c r="G317" s="2344" t="s">
        <v>2134</v>
      </c>
      <c r="H317" s="2340"/>
      <c r="I317" s="2340"/>
      <c r="J317" s="2340"/>
      <c r="K317" s="2340"/>
      <c r="L317" s="2340"/>
      <c r="M317" s="2340"/>
      <c r="N317" s="2340"/>
      <c r="O317" s="2340"/>
      <c r="P317" s="2340"/>
      <c r="Q317" s="2340"/>
      <c r="R317" s="2340"/>
      <c r="S317" s="2340"/>
    </row>
    <row r="318" spans="1:19" customFormat="1" ht="15" hidden="1">
      <c r="A318" s="2344" t="s">
        <v>5403</v>
      </c>
      <c r="B318" s="2286" t="s">
        <v>5316</v>
      </c>
      <c r="C318" s="2286"/>
      <c r="D318" s="2322" t="s">
        <v>627</v>
      </c>
      <c r="E318" s="2325">
        <v>1645</v>
      </c>
      <c r="F318" s="2343">
        <f t="shared" si="4"/>
        <v>0</v>
      </c>
      <c r="G318" s="2344" t="s">
        <v>2134</v>
      </c>
      <c r="H318" s="2340"/>
      <c r="I318" s="2340"/>
      <c r="J318" s="2340"/>
      <c r="K318" s="2340"/>
      <c r="L318" s="2340"/>
      <c r="M318" s="2340"/>
      <c r="N318" s="2340"/>
      <c r="O318" s="2340"/>
      <c r="P318" s="2340"/>
      <c r="Q318" s="2340"/>
      <c r="R318" s="2340"/>
      <c r="S318" s="2340"/>
    </row>
    <row r="319" spans="1:19" customFormat="1" ht="15" hidden="1">
      <c r="A319" s="2344" t="s">
        <v>5172</v>
      </c>
      <c r="B319" s="2340" t="s">
        <v>4190</v>
      </c>
      <c r="C319" s="2340"/>
      <c r="D319" s="2341" t="s">
        <v>501</v>
      </c>
      <c r="E319" s="2342">
        <v>15000</v>
      </c>
      <c r="F319" s="2343">
        <f t="shared" si="4"/>
        <v>0</v>
      </c>
      <c r="G319" s="2344" t="s">
        <v>2134</v>
      </c>
      <c r="H319" s="2340"/>
      <c r="I319" s="2340"/>
      <c r="J319" s="2340"/>
      <c r="K319" s="2340"/>
      <c r="L319" s="2340"/>
      <c r="M319" s="2340"/>
      <c r="N319" s="2340"/>
      <c r="O319" s="2340"/>
      <c r="P319" s="2340"/>
      <c r="Q319" s="2340"/>
      <c r="R319" s="2340"/>
      <c r="S319" s="2340"/>
    </row>
    <row r="320" spans="1:19" customFormat="1" ht="15" hidden="1">
      <c r="A320" s="2344" t="s">
        <v>5165</v>
      </c>
      <c r="B320" s="2340" t="s">
        <v>5783</v>
      </c>
      <c r="C320" s="2340"/>
      <c r="D320" s="2341" t="s">
        <v>44</v>
      </c>
      <c r="E320" s="2347">
        <v>47000</v>
      </c>
      <c r="F320" s="2343">
        <f t="shared" si="4"/>
        <v>0</v>
      </c>
      <c r="G320" s="2344" t="s">
        <v>2134</v>
      </c>
      <c r="H320" s="2340"/>
      <c r="I320" s="2340"/>
      <c r="J320" s="2340"/>
      <c r="K320" s="2340"/>
      <c r="L320" s="2340"/>
      <c r="M320" s="2340"/>
      <c r="N320" s="2340"/>
      <c r="O320" s="2340"/>
      <c r="P320" s="2340"/>
      <c r="Q320" s="2340"/>
      <c r="R320" s="2340"/>
      <c r="S320" s="2340"/>
    </row>
    <row r="321" spans="1:19" customFormat="1" ht="15" hidden="1">
      <c r="A321" s="1467" t="s">
        <v>5405</v>
      </c>
      <c r="B321" s="1467" t="s">
        <v>5490</v>
      </c>
      <c r="C321" s="1467"/>
      <c r="D321" s="767" t="s">
        <v>91</v>
      </c>
      <c r="E321" s="2346">
        <v>38.979999999999997</v>
      </c>
      <c r="F321" s="2343">
        <f t="shared" si="4"/>
        <v>0</v>
      </c>
      <c r="G321" s="2344" t="s">
        <v>2134</v>
      </c>
      <c r="H321" s="1467"/>
      <c r="I321" s="1467"/>
      <c r="J321" s="1467"/>
      <c r="K321" s="1467"/>
      <c r="L321" s="1467"/>
      <c r="M321" s="1467"/>
      <c r="N321" s="1467"/>
      <c r="O321" s="1467"/>
      <c r="P321" s="1467"/>
      <c r="Q321" s="1467"/>
      <c r="R321" s="1467"/>
      <c r="S321" s="1467"/>
    </row>
    <row r="322" spans="1:19" customFormat="1" ht="15" hidden="1">
      <c r="A322" s="1467" t="s">
        <v>5405</v>
      </c>
      <c r="B322" s="1467" t="s">
        <v>5491</v>
      </c>
      <c r="C322" s="1467"/>
      <c r="D322" s="767" t="s">
        <v>94</v>
      </c>
      <c r="E322" s="2346">
        <v>42.37</v>
      </c>
      <c r="F322" s="2343">
        <f t="shared" ref="F322:F385" si="5">$C322*$E322</f>
        <v>0</v>
      </c>
      <c r="G322" s="2344" t="s">
        <v>2134</v>
      </c>
      <c r="H322" s="1467"/>
      <c r="I322" s="1467"/>
      <c r="J322" s="1467"/>
      <c r="K322" s="1467"/>
      <c r="L322" s="1467"/>
      <c r="M322" s="1467"/>
      <c r="N322" s="1467"/>
      <c r="O322" s="1467"/>
      <c r="P322" s="1467"/>
      <c r="Q322" s="1467"/>
      <c r="R322" s="1467"/>
      <c r="S322" s="1467"/>
    </row>
    <row r="323" spans="1:19" customFormat="1" ht="15" hidden="1">
      <c r="A323" s="1467" t="s">
        <v>5405</v>
      </c>
      <c r="B323" s="1467" t="s">
        <v>5492</v>
      </c>
      <c r="C323" s="1467"/>
      <c r="D323" s="767" t="s">
        <v>105</v>
      </c>
      <c r="E323" s="2346">
        <v>1.75</v>
      </c>
      <c r="F323" s="2343">
        <f t="shared" si="5"/>
        <v>0</v>
      </c>
      <c r="G323" s="2344" t="s">
        <v>2134</v>
      </c>
      <c r="H323" s="1467"/>
      <c r="I323" s="1467"/>
      <c r="J323" s="1467"/>
      <c r="K323" s="1467"/>
      <c r="L323" s="1467"/>
      <c r="M323" s="1467"/>
      <c r="N323" s="1467"/>
      <c r="O323" s="1467"/>
      <c r="P323" s="1467"/>
      <c r="Q323" s="1467"/>
      <c r="R323" s="1467"/>
      <c r="S323" s="1467"/>
    </row>
    <row r="324" spans="1:19" customFormat="1" ht="15" hidden="1">
      <c r="A324" s="1467" t="s">
        <v>5405</v>
      </c>
      <c r="B324" s="1467" t="s">
        <v>5493</v>
      </c>
      <c r="C324" s="1467"/>
      <c r="D324" s="767" t="s">
        <v>79</v>
      </c>
      <c r="E324" s="2346">
        <v>16.5</v>
      </c>
      <c r="F324" s="2343">
        <f t="shared" si="5"/>
        <v>0</v>
      </c>
      <c r="G324" s="2344" t="s">
        <v>2134</v>
      </c>
      <c r="H324" s="1467"/>
      <c r="I324" s="1467"/>
      <c r="J324" s="1467"/>
      <c r="K324" s="1467"/>
      <c r="L324" s="1467"/>
      <c r="M324" s="1467"/>
      <c r="N324" s="1467"/>
      <c r="O324" s="1467"/>
      <c r="P324" s="1467"/>
      <c r="Q324" s="1467"/>
      <c r="R324" s="1467"/>
      <c r="S324" s="1467"/>
    </row>
    <row r="325" spans="1:19" customFormat="1" ht="15" hidden="1">
      <c r="A325" s="1467" t="s">
        <v>5405</v>
      </c>
      <c r="B325" s="1467" t="s">
        <v>5494</v>
      </c>
      <c r="C325" s="1467"/>
      <c r="D325" s="767" t="s">
        <v>91</v>
      </c>
      <c r="E325" s="2346">
        <v>48</v>
      </c>
      <c r="F325" s="2343">
        <f t="shared" si="5"/>
        <v>0</v>
      </c>
      <c r="G325" s="2344" t="s">
        <v>2134</v>
      </c>
      <c r="H325" s="1467"/>
      <c r="I325" s="1467"/>
      <c r="J325" s="1467"/>
      <c r="K325" s="1467"/>
      <c r="L325" s="1467"/>
      <c r="M325" s="1467"/>
      <c r="N325" s="1467"/>
      <c r="O325" s="1467"/>
      <c r="P325" s="1467"/>
      <c r="Q325" s="1467"/>
      <c r="R325" s="1467"/>
      <c r="S325" s="1467"/>
    </row>
    <row r="326" spans="1:19" customFormat="1" ht="15" hidden="1">
      <c r="A326" s="1467" t="s">
        <v>5405</v>
      </c>
      <c r="B326" s="1467" t="s">
        <v>5495</v>
      </c>
      <c r="C326" s="1467"/>
      <c r="D326" s="767" t="s">
        <v>83</v>
      </c>
      <c r="E326" s="2346">
        <v>0.32</v>
      </c>
      <c r="F326" s="2343">
        <f t="shared" si="5"/>
        <v>0</v>
      </c>
      <c r="G326" s="2344" t="s">
        <v>2134</v>
      </c>
      <c r="H326" s="1467"/>
      <c r="I326" s="1467"/>
      <c r="J326" s="1467"/>
      <c r="K326" s="1467"/>
      <c r="L326" s="1467"/>
      <c r="M326" s="1467"/>
      <c r="N326" s="1467"/>
      <c r="O326" s="1467"/>
      <c r="P326" s="1467"/>
      <c r="Q326" s="1467"/>
      <c r="R326" s="1467"/>
      <c r="S326" s="1467"/>
    </row>
    <row r="327" spans="1:19" customFormat="1" ht="15" hidden="1">
      <c r="A327" s="2344" t="s">
        <v>5403</v>
      </c>
      <c r="B327" s="2286" t="s">
        <v>5317</v>
      </c>
      <c r="C327" s="2286"/>
      <c r="D327" s="2322" t="s">
        <v>627</v>
      </c>
      <c r="E327" s="2325">
        <v>8985</v>
      </c>
      <c r="F327" s="2343">
        <f t="shared" si="5"/>
        <v>0</v>
      </c>
      <c r="G327" s="2344" t="s">
        <v>2134</v>
      </c>
      <c r="H327" s="2340"/>
      <c r="I327" s="2340"/>
      <c r="J327" s="2340"/>
      <c r="K327" s="2340"/>
      <c r="L327" s="2340"/>
      <c r="M327" s="2340"/>
      <c r="N327" s="2340"/>
      <c r="O327" s="2340"/>
      <c r="P327" s="2340"/>
      <c r="Q327" s="2340"/>
      <c r="R327" s="2340"/>
      <c r="S327" s="2340"/>
    </row>
    <row r="328" spans="1:19" customFormat="1" ht="15" hidden="1">
      <c r="A328" s="2340" t="s">
        <v>3811</v>
      </c>
      <c r="B328" s="2340" t="s">
        <v>4896</v>
      </c>
      <c r="C328" s="2340"/>
      <c r="D328" s="2341" t="s">
        <v>627</v>
      </c>
      <c r="E328" s="2342">
        <v>990</v>
      </c>
      <c r="F328" s="2343">
        <f t="shared" si="5"/>
        <v>0</v>
      </c>
      <c r="G328" s="2344" t="s">
        <v>2134</v>
      </c>
      <c r="H328" s="2340"/>
      <c r="I328" s="2340"/>
      <c r="J328" s="2340"/>
      <c r="K328" s="2340"/>
      <c r="L328" s="2340"/>
      <c r="M328" s="2340"/>
      <c r="N328" s="2340"/>
      <c r="O328" s="2340"/>
      <c r="P328" s="2340"/>
      <c r="Q328" s="2340"/>
      <c r="R328" s="2340"/>
      <c r="S328" s="2340"/>
    </row>
    <row r="329" spans="1:19" customFormat="1" ht="15" hidden="1">
      <c r="A329" s="2340" t="s">
        <v>3811</v>
      </c>
      <c r="B329" s="2340" t="s">
        <v>4897</v>
      </c>
      <c r="C329" s="2340"/>
      <c r="D329" s="2341" t="s">
        <v>627</v>
      </c>
      <c r="E329" s="2342">
        <v>990</v>
      </c>
      <c r="F329" s="2343">
        <f t="shared" si="5"/>
        <v>0</v>
      </c>
      <c r="G329" s="2344" t="s">
        <v>2134</v>
      </c>
      <c r="H329" s="2340"/>
      <c r="I329" s="2340"/>
      <c r="J329" s="2340"/>
      <c r="K329" s="2340"/>
      <c r="L329" s="2340"/>
      <c r="M329" s="2340"/>
      <c r="N329" s="2340"/>
      <c r="O329" s="2340"/>
      <c r="P329" s="2340"/>
      <c r="Q329" s="2340"/>
      <c r="R329" s="2340"/>
      <c r="S329" s="2340"/>
    </row>
    <row r="330" spans="1:19" customFormat="1" ht="15" hidden="1">
      <c r="A330" s="2340" t="s">
        <v>3811</v>
      </c>
      <c r="B330" s="2340" t="s">
        <v>4898</v>
      </c>
      <c r="C330" s="2340"/>
      <c r="D330" s="2341" t="s">
        <v>627</v>
      </c>
      <c r="E330" s="2342">
        <v>990</v>
      </c>
      <c r="F330" s="2343">
        <f t="shared" si="5"/>
        <v>0</v>
      </c>
      <c r="G330" s="2344" t="s">
        <v>2134</v>
      </c>
      <c r="H330" s="2340"/>
      <c r="I330" s="2340"/>
      <c r="J330" s="2340"/>
      <c r="K330" s="2340"/>
      <c r="L330" s="2340"/>
      <c r="M330" s="2340"/>
      <c r="N330" s="2340"/>
      <c r="O330" s="2340"/>
      <c r="P330" s="2340"/>
      <c r="Q330" s="2340"/>
      <c r="R330" s="2340"/>
      <c r="S330" s="2340"/>
    </row>
    <row r="331" spans="1:19" customFormat="1" ht="15" hidden="1">
      <c r="A331" s="2340" t="s">
        <v>3811</v>
      </c>
      <c r="B331" s="2340" t="s">
        <v>4899</v>
      </c>
      <c r="C331" s="2340"/>
      <c r="D331" s="2341" t="s">
        <v>627</v>
      </c>
      <c r="E331" s="2342">
        <v>990</v>
      </c>
      <c r="F331" s="2343">
        <f t="shared" si="5"/>
        <v>0</v>
      </c>
      <c r="G331" s="2344" t="s">
        <v>2134</v>
      </c>
      <c r="H331" s="2340"/>
      <c r="I331" s="2340"/>
      <c r="J331" s="2340"/>
      <c r="K331" s="2340"/>
      <c r="L331" s="2340"/>
      <c r="M331" s="2340"/>
      <c r="N331" s="2340"/>
      <c r="O331" s="2340"/>
      <c r="P331" s="2340"/>
      <c r="Q331" s="2340"/>
      <c r="R331" s="2340"/>
      <c r="S331" s="2340"/>
    </row>
    <row r="332" spans="1:19" customFormat="1" ht="15" hidden="1">
      <c r="A332" s="2340" t="s">
        <v>3811</v>
      </c>
      <c r="B332" s="2340" t="s">
        <v>4900</v>
      </c>
      <c r="C332" s="2340"/>
      <c r="D332" s="2341" t="s">
        <v>627</v>
      </c>
      <c r="E332" s="2342">
        <v>990</v>
      </c>
      <c r="F332" s="2343">
        <f t="shared" si="5"/>
        <v>0</v>
      </c>
      <c r="G332" s="2344" t="s">
        <v>2134</v>
      </c>
      <c r="H332" s="2340"/>
      <c r="I332" s="2340"/>
      <c r="J332" s="2340"/>
      <c r="K332" s="2340"/>
      <c r="L332" s="2340"/>
      <c r="M332" s="2340"/>
      <c r="N332" s="2340"/>
      <c r="O332" s="2340"/>
      <c r="P332" s="2340"/>
      <c r="Q332" s="2340"/>
      <c r="R332" s="2340"/>
      <c r="S332" s="2340"/>
    </row>
    <row r="333" spans="1:19" customFormat="1" ht="15" hidden="1">
      <c r="A333" s="2340" t="s">
        <v>3811</v>
      </c>
      <c r="B333" s="2340" t="s">
        <v>4901</v>
      </c>
      <c r="C333" s="2340"/>
      <c r="D333" s="2341" t="s">
        <v>627</v>
      </c>
      <c r="E333" s="2342">
        <v>990</v>
      </c>
      <c r="F333" s="2343">
        <f t="shared" si="5"/>
        <v>0</v>
      </c>
      <c r="G333" s="2344" t="s">
        <v>2134</v>
      </c>
      <c r="H333" s="2340"/>
      <c r="I333" s="2340"/>
      <c r="J333" s="2340"/>
      <c r="K333" s="2340"/>
      <c r="L333" s="2340"/>
      <c r="M333" s="2340"/>
      <c r="N333" s="2340"/>
      <c r="O333" s="2340"/>
      <c r="P333" s="2340"/>
      <c r="Q333" s="2340"/>
      <c r="R333" s="2340"/>
      <c r="S333" s="2340"/>
    </row>
    <row r="334" spans="1:19" customFormat="1" ht="15" hidden="1">
      <c r="A334" s="2340" t="s">
        <v>3811</v>
      </c>
      <c r="B334" s="2340" t="s">
        <v>4902</v>
      </c>
      <c r="C334" s="2340"/>
      <c r="D334" s="2341" t="s">
        <v>627</v>
      </c>
      <c r="E334" s="2342">
        <v>990</v>
      </c>
      <c r="F334" s="2343">
        <f t="shared" si="5"/>
        <v>0</v>
      </c>
      <c r="G334" s="2344" t="s">
        <v>2134</v>
      </c>
      <c r="H334" s="2340"/>
      <c r="I334" s="2340"/>
      <c r="J334" s="2340"/>
      <c r="K334" s="2340"/>
      <c r="L334" s="2340"/>
      <c r="M334" s="2340"/>
      <c r="N334" s="2340"/>
      <c r="O334" s="2340"/>
      <c r="P334" s="2340"/>
      <c r="Q334" s="2340"/>
      <c r="R334" s="2340"/>
      <c r="S334" s="2340"/>
    </row>
    <row r="335" spans="1:19" customFormat="1" ht="15" hidden="1">
      <c r="A335" s="2340" t="s">
        <v>3811</v>
      </c>
      <c r="B335" s="2340" t="s">
        <v>4903</v>
      </c>
      <c r="C335" s="2340"/>
      <c r="D335" s="2341" t="s">
        <v>627</v>
      </c>
      <c r="E335" s="2342">
        <v>990</v>
      </c>
      <c r="F335" s="2343">
        <f t="shared" si="5"/>
        <v>0</v>
      </c>
      <c r="G335" s="2344" t="s">
        <v>2134</v>
      </c>
      <c r="H335" s="2340"/>
      <c r="I335" s="2340"/>
      <c r="J335" s="2340"/>
      <c r="K335" s="2340"/>
      <c r="L335" s="2340"/>
      <c r="M335" s="2340"/>
      <c r="N335" s="2340"/>
      <c r="O335" s="2340"/>
      <c r="P335" s="2340"/>
      <c r="Q335" s="2340"/>
      <c r="R335" s="2340"/>
      <c r="S335" s="2340"/>
    </row>
    <row r="336" spans="1:19" customFormat="1" ht="15" hidden="1">
      <c r="A336" s="1467" t="s">
        <v>5405</v>
      </c>
      <c r="B336" s="1467" t="s">
        <v>5496</v>
      </c>
      <c r="C336" s="1467"/>
      <c r="D336" s="767" t="s">
        <v>83</v>
      </c>
      <c r="E336" s="2346">
        <v>2</v>
      </c>
      <c r="F336" s="2343">
        <f t="shared" si="5"/>
        <v>0</v>
      </c>
      <c r="G336" s="2344" t="s">
        <v>2134</v>
      </c>
      <c r="H336" s="1467"/>
      <c r="I336" s="1467"/>
      <c r="J336" s="1467"/>
      <c r="K336" s="1467"/>
      <c r="L336" s="1467"/>
      <c r="M336" s="1467"/>
      <c r="N336" s="1467"/>
      <c r="O336" s="1467"/>
      <c r="P336" s="1467"/>
      <c r="Q336" s="1467"/>
      <c r="R336" s="1467"/>
      <c r="S336" s="1467"/>
    </row>
    <row r="337" spans="1:19" customFormat="1" ht="15" hidden="1">
      <c r="A337" s="1467" t="s">
        <v>5405</v>
      </c>
      <c r="B337" s="1467" t="s">
        <v>5497</v>
      </c>
      <c r="C337" s="1467"/>
      <c r="D337" s="767" t="s">
        <v>83</v>
      </c>
      <c r="E337" s="2346">
        <v>8</v>
      </c>
      <c r="F337" s="2343">
        <f t="shared" si="5"/>
        <v>0</v>
      </c>
      <c r="G337" s="2344" t="s">
        <v>2134</v>
      </c>
      <c r="H337" s="1467"/>
      <c r="I337" s="1467"/>
      <c r="J337" s="1467"/>
      <c r="K337" s="1467"/>
      <c r="L337" s="1467"/>
      <c r="M337" s="1467"/>
      <c r="N337" s="1467"/>
      <c r="O337" s="1467"/>
      <c r="P337" s="1467"/>
      <c r="Q337" s="1467"/>
      <c r="R337" s="1467"/>
      <c r="S337" s="1467"/>
    </row>
    <row r="338" spans="1:19" customFormat="1" ht="15" hidden="1">
      <c r="A338" s="2344" t="s">
        <v>5403</v>
      </c>
      <c r="B338" s="2286" t="s">
        <v>5318</v>
      </c>
      <c r="C338" s="2286"/>
      <c r="D338" s="2322" t="s">
        <v>44</v>
      </c>
      <c r="E338" s="2325">
        <v>5000</v>
      </c>
      <c r="F338" s="2343">
        <f t="shared" si="5"/>
        <v>0</v>
      </c>
      <c r="G338" s="2344" t="s">
        <v>2134</v>
      </c>
      <c r="H338" s="2340"/>
      <c r="I338" s="2340"/>
      <c r="J338" s="2340"/>
      <c r="K338" s="2340"/>
      <c r="L338" s="2340"/>
      <c r="M338" s="2340"/>
      <c r="N338" s="2340"/>
      <c r="O338" s="2340"/>
      <c r="P338" s="2340"/>
      <c r="Q338" s="2340"/>
      <c r="R338" s="2340"/>
      <c r="S338" s="2340"/>
    </row>
    <row r="339" spans="1:19" customFormat="1" ht="15" hidden="1">
      <c r="A339" s="2340" t="s">
        <v>3811</v>
      </c>
      <c r="B339" s="2340" t="s">
        <v>5102</v>
      </c>
      <c r="C339" s="2340"/>
      <c r="D339" s="2341" t="s">
        <v>44</v>
      </c>
      <c r="E339" s="2342">
        <v>1500</v>
      </c>
      <c r="F339" s="2343">
        <f t="shared" si="5"/>
        <v>0</v>
      </c>
      <c r="G339" s="2344" t="s">
        <v>2134</v>
      </c>
      <c r="H339" s="2340"/>
      <c r="I339" s="2340"/>
      <c r="J339" s="2340"/>
      <c r="K339" s="2340"/>
      <c r="L339" s="2340"/>
      <c r="M339" s="2340"/>
      <c r="N339" s="2340"/>
      <c r="O339" s="2340"/>
      <c r="P339" s="2340"/>
      <c r="Q339" s="2340"/>
      <c r="R339" s="2340"/>
      <c r="S339" s="2340"/>
    </row>
    <row r="340" spans="1:19" customFormat="1" ht="15" hidden="1">
      <c r="A340" s="1467" t="s">
        <v>5405</v>
      </c>
      <c r="B340" s="1467" t="s">
        <v>5498</v>
      </c>
      <c r="C340" s="1467"/>
      <c r="D340" s="767" t="s">
        <v>91</v>
      </c>
      <c r="E340" s="2346">
        <v>250</v>
      </c>
      <c r="F340" s="2343">
        <f t="shared" si="5"/>
        <v>0</v>
      </c>
      <c r="G340" s="2344" t="s">
        <v>2134</v>
      </c>
      <c r="H340" s="1467"/>
      <c r="I340" s="1467"/>
      <c r="J340" s="1467"/>
      <c r="K340" s="1467"/>
      <c r="L340" s="1467"/>
      <c r="M340" s="1467"/>
      <c r="N340" s="1467"/>
      <c r="O340" s="1467"/>
      <c r="P340" s="1467"/>
      <c r="Q340" s="1467"/>
      <c r="R340" s="1467"/>
      <c r="S340" s="1467"/>
    </row>
    <row r="341" spans="1:19" customFormat="1" ht="15" hidden="1">
      <c r="A341" s="1467" t="s">
        <v>5405</v>
      </c>
      <c r="B341" s="1467" t="s">
        <v>5499</v>
      </c>
      <c r="C341" s="1467"/>
      <c r="D341" s="767" t="s">
        <v>91</v>
      </c>
      <c r="E341" s="2346">
        <v>520</v>
      </c>
      <c r="F341" s="2343">
        <f t="shared" si="5"/>
        <v>0</v>
      </c>
      <c r="G341" s="2344" t="s">
        <v>2134</v>
      </c>
      <c r="H341" s="1467"/>
      <c r="I341" s="1467"/>
      <c r="J341" s="1467"/>
      <c r="K341" s="1467"/>
      <c r="L341" s="1467"/>
      <c r="M341" s="1467"/>
      <c r="N341" s="1467"/>
      <c r="O341" s="1467"/>
      <c r="P341" s="1467"/>
      <c r="Q341" s="1467"/>
      <c r="R341" s="1467"/>
      <c r="S341" s="1467"/>
    </row>
    <row r="342" spans="1:19" customFormat="1" ht="15" hidden="1">
      <c r="A342" s="1467" t="s">
        <v>5405</v>
      </c>
      <c r="B342" s="1467" t="s">
        <v>5500</v>
      </c>
      <c r="C342" s="1467"/>
      <c r="D342" s="767" t="s">
        <v>83</v>
      </c>
      <c r="E342" s="2346">
        <v>42</v>
      </c>
      <c r="F342" s="2343">
        <f t="shared" si="5"/>
        <v>0</v>
      </c>
      <c r="G342" s="2344" t="s">
        <v>2134</v>
      </c>
      <c r="H342" s="1467"/>
      <c r="I342" s="1467"/>
      <c r="J342" s="1467"/>
      <c r="K342" s="1467"/>
      <c r="L342" s="1467"/>
      <c r="M342" s="1467"/>
      <c r="N342" s="1467"/>
      <c r="O342" s="1467"/>
      <c r="P342" s="1467"/>
      <c r="Q342" s="1467"/>
      <c r="R342" s="1467"/>
      <c r="S342" s="1467"/>
    </row>
    <row r="343" spans="1:19" customFormat="1" ht="15" hidden="1">
      <c r="A343" s="2340" t="s">
        <v>4077</v>
      </c>
      <c r="B343" s="2340" t="s">
        <v>4202</v>
      </c>
      <c r="C343" s="2340"/>
      <c r="D343" s="2341" t="s">
        <v>44</v>
      </c>
      <c r="E343" s="2342">
        <v>128</v>
      </c>
      <c r="F343" s="2343">
        <f t="shared" si="5"/>
        <v>0</v>
      </c>
      <c r="G343" s="2344" t="s">
        <v>2134</v>
      </c>
      <c r="H343" s="2340"/>
      <c r="I343" s="2340"/>
      <c r="J343" s="2340"/>
      <c r="K343" s="2340"/>
      <c r="L343" s="2340"/>
      <c r="M343" s="2340"/>
      <c r="N343" s="2340"/>
      <c r="O343" s="2340"/>
      <c r="P343" s="2340"/>
      <c r="Q343" s="2340"/>
      <c r="R343" s="2340"/>
      <c r="S343" s="2340"/>
    </row>
    <row r="344" spans="1:19" customFormat="1" ht="15" hidden="1">
      <c r="A344" s="2340" t="s">
        <v>3811</v>
      </c>
      <c r="B344" s="2340" t="s">
        <v>4904</v>
      </c>
      <c r="C344" s="2340"/>
      <c r="D344" s="2341" t="s">
        <v>627</v>
      </c>
      <c r="E344" s="2342">
        <v>300</v>
      </c>
      <c r="F344" s="2343">
        <f t="shared" si="5"/>
        <v>0</v>
      </c>
      <c r="G344" s="2344" t="s">
        <v>2134</v>
      </c>
      <c r="H344" s="2340"/>
      <c r="I344" s="2340"/>
      <c r="J344" s="2340"/>
      <c r="K344" s="2340"/>
      <c r="L344" s="2340"/>
      <c r="M344" s="2340"/>
      <c r="N344" s="2340"/>
      <c r="O344" s="2340"/>
      <c r="P344" s="2340"/>
      <c r="Q344" s="2340"/>
      <c r="R344" s="2340"/>
      <c r="S344" s="2340"/>
    </row>
    <row r="345" spans="1:19" customFormat="1" ht="15" hidden="1">
      <c r="A345" s="2340" t="s">
        <v>3811</v>
      </c>
      <c r="B345" s="2340" t="s">
        <v>4905</v>
      </c>
      <c r="C345" s="2340"/>
      <c r="D345" s="2341" t="s">
        <v>627</v>
      </c>
      <c r="E345" s="2342">
        <v>300</v>
      </c>
      <c r="F345" s="2343">
        <f t="shared" si="5"/>
        <v>0</v>
      </c>
      <c r="G345" s="2344" t="s">
        <v>2134</v>
      </c>
      <c r="H345" s="2340"/>
      <c r="I345" s="2340"/>
      <c r="J345" s="2340"/>
      <c r="K345" s="2340"/>
      <c r="L345" s="2340"/>
      <c r="M345" s="2340"/>
      <c r="N345" s="2340"/>
      <c r="O345" s="2340"/>
      <c r="P345" s="2340"/>
      <c r="Q345" s="2340"/>
      <c r="R345" s="2340"/>
      <c r="S345" s="2340"/>
    </row>
    <row r="346" spans="1:19" customFormat="1" ht="15" hidden="1">
      <c r="A346" s="2340" t="s">
        <v>631</v>
      </c>
      <c r="B346" s="2340" t="s">
        <v>4465</v>
      </c>
      <c r="C346" s="2340"/>
      <c r="D346" s="2341" t="s">
        <v>44</v>
      </c>
      <c r="E346" s="2342">
        <v>100</v>
      </c>
      <c r="F346" s="2343">
        <f t="shared" si="5"/>
        <v>0</v>
      </c>
      <c r="G346" s="2344" t="s">
        <v>2134</v>
      </c>
      <c r="H346" s="2340"/>
      <c r="I346" s="2340"/>
      <c r="J346" s="2340"/>
      <c r="K346" s="2340"/>
      <c r="L346" s="2340"/>
      <c r="M346" s="2340"/>
      <c r="N346" s="2340"/>
      <c r="O346" s="2340"/>
      <c r="P346" s="2340"/>
      <c r="Q346" s="2340"/>
      <c r="R346" s="2340"/>
      <c r="S346" s="2340"/>
    </row>
    <row r="347" spans="1:19" customFormat="1" ht="15" hidden="1">
      <c r="A347" s="2340" t="s">
        <v>631</v>
      </c>
      <c r="B347" s="2340" t="s">
        <v>4466</v>
      </c>
      <c r="C347" s="2340"/>
      <c r="D347" s="2341" t="s">
        <v>44</v>
      </c>
      <c r="E347" s="2342">
        <v>150</v>
      </c>
      <c r="F347" s="2343">
        <f t="shared" si="5"/>
        <v>0</v>
      </c>
      <c r="G347" s="2344" t="s">
        <v>2134</v>
      </c>
      <c r="H347" s="2340"/>
      <c r="I347" s="2340"/>
      <c r="J347" s="2340"/>
      <c r="K347" s="2340"/>
      <c r="L347" s="2340"/>
      <c r="M347" s="2340"/>
      <c r="N347" s="2340"/>
      <c r="O347" s="2340"/>
      <c r="P347" s="2340"/>
      <c r="Q347" s="2340"/>
      <c r="R347" s="2340"/>
      <c r="S347" s="2340"/>
    </row>
    <row r="348" spans="1:19" customFormat="1" ht="15" hidden="1">
      <c r="A348" s="1467" t="s">
        <v>5405</v>
      </c>
      <c r="B348" s="1467" t="s">
        <v>5501</v>
      </c>
      <c r="C348" s="1467"/>
      <c r="D348" s="767" t="s">
        <v>79</v>
      </c>
      <c r="E348" s="2346">
        <v>370</v>
      </c>
      <c r="F348" s="2343">
        <f t="shared" si="5"/>
        <v>0</v>
      </c>
      <c r="G348" s="2344" t="s">
        <v>2134</v>
      </c>
      <c r="H348" s="1467"/>
      <c r="I348" s="1467"/>
      <c r="J348" s="1467"/>
      <c r="K348" s="1467"/>
      <c r="L348" s="1467"/>
      <c r="M348" s="1467"/>
      <c r="N348" s="1467"/>
      <c r="O348" s="1467"/>
      <c r="P348" s="1467"/>
      <c r="Q348" s="1467"/>
      <c r="R348" s="1467"/>
      <c r="S348" s="1467"/>
    </row>
    <row r="349" spans="1:19" customFormat="1" ht="15" hidden="1">
      <c r="A349" s="1467" t="s">
        <v>5405</v>
      </c>
      <c r="B349" s="1467" t="s">
        <v>5502</v>
      </c>
      <c r="C349" s="1467"/>
      <c r="D349" s="767" t="s">
        <v>105</v>
      </c>
      <c r="E349" s="2346">
        <v>37</v>
      </c>
      <c r="F349" s="2343">
        <f t="shared" si="5"/>
        <v>0</v>
      </c>
      <c r="G349" s="2344" t="s">
        <v>2134</v>
      </c>
      <c r="H349" s="1467"/>
      <c r="I349" s="1467"/>
      <c r="J349" s="1467"/>
      <c r="K349" s="1467"/>
      <c r="L349" s="1467"/>
      <c r="M349" s="1467"/>
      <c r="N349" s="1467"/>
      <c r="O349" s="1467"/>
      <c r="P349" s="1467"/>
      <c r="Q349" s="1467"/>
      <c r="R349" s="1467"/>
      <c r="S349" s="1467"/>
    </row>
    <row r="350" spans="1:19" customFormat="1" ht="15" hidden="1">
      <c r="A350" s="1467" t="s">
        <v>5405</v>
      </c>
      <c r="B350" s="1467" t="s">
        <v>5503</v>
      </c>
      <c r="C350" s="1467"/>
      <c r="D350" s="767" t="s">
        <v>105</v>
      </c>
      <c r="E350" s="2346">
        <v>37</v>
      </c>
      <c r="F350" s="2343">
        <f t="shared" si="5"/>
        <v>0</v>
      </c>
      <c r="G350" s="2344" t="s">
        <v>2134</v>
      </c>
      <c r="H350" s="1467"/>
      <c r="I350" s="1467"/>
      <c r="J350" s="1467"/>
      <c r="K350" s="1467"/>
      <c r="L350" s="1467"/>
      <c r="M350" s="1467"/>
      <c r="N350" s="1467"/>
      <c r="O350" s="1467"/>
      <c r="P350" s="1467"/>
      <c r="Q350" s="1467"/>
      <c r="R350" s="1467"/>
      <c r="S350" s="1467"/>
    </row>
    <row r="351" spans="1:19" customFormat="1" ht="15" hidden="1">
      <c r="A351" s="1467" t="s">
        <v>5405</v>
      </c>
      <c r="B351" s="1467" t="s">
        <v>5504</v>
      </c>
      <c r="C351" s="1467"/>
      <c r="D351" s="767" t="s">
        <v>79</v>
      </c>
      <c r="E351" s="2346">
        <v>370</v>
      </c>
      <c r="F351" s="2343">
        <f t="shared" si="5"/>
        <v>0</v>
      </c>
      <c r="G351" s="2344" t="s">
        <v>2134</v>
      </c>
      <c r="H351" s="1467"/>
      <c r="I351" s="1467"/>
      <c r="J351" s="1467"/>
      <c r="K351" s="1467"/>
      <c r="L351" s="1467"/>
      <c r="M351" s="1467"/>
      <c r="N351" s="1467"/>
      <c r="O351" s="1467"/>
      <c r="P351" s="1467"/>
      <c r="Q351" s="1467"/>
      <c r="R351" s="1467"/>
      <c r="S351" s="1467"/>
    </row>
    <row r="352" spans="1:19" customFormat="1" ht="15" hidden="1">
      <c r="A352" s="2344" t="s">
        <v>5170</v>
      </c>
      <c r="B352" s="2340" t="s">
        <v>4705</v>
      </c>
      <c r="C352" s="2340"/>
      <c r="D352" s="2341" t="s">
        <v>880</v>
      </c>
      <c r="E352" s="2342">
        <v>320</v>
      </c>
      <c r="F352" s="2343">
        <f t="shared" si="5"/>
        <v>0</v>
      </c>
      <c r="G352" s="2344" t="s">
        <v>2134</v>
      </c>
      <c r="H352" s="2340"/>
      <c r="I352" s="2340"/>
      <c r="J352" s="2340"/>
      <c r="K352" s="2340"/>
      <c r="L352" s="2340"/>
      <c r="M352" s="2340"/>
      <c r="N352" s="2340"/>
      <c r="O352" s="2340"/>
      <c r="P352" s="2340"/>
      <c r="Q352" s="2340"/>
      <c r="R352" s="2340"/>
      <c r="S352" s="2340"/>
    </row>
    <row r="353" spans="1:19" customFormat="1" ht="15" hidden="1">
      <c r="A353" s="2344" t="s">
        <v>5170</v>
      </c>
      <c r="B353" s="2340" t="s">
        <v>4706</v>
      </c>
      <c r="C353" s="2340"/>
      <c r="D353" s="2341" t="s">
        <v>880</v>
      </c>
      <c r="E353" s="2342">
        <v>460</v>
      </c>
      <c r="F353" s="2343">
        <f t="shared" si="5"/>
        <v>0</v>
      </c>
      <c r="G353" s="2344" t="s">
        <v>2134</v>
      </c>
      <c r="H353" s="2340"/>
      <c r="I353" s="2340"/>
      <c r="J353" s="2340"/>
      <c r="K353" s="2340"/>
      <c r="L353" s="2340"/>
      <c r="M353" s="2340"/>
      <c r="N353" s="2340"/>
      <c r="O353" s="2340"/>
      <c r="P353" s="2340"/>
      <c r="Q353" s="2340"/>
      <c r="R353" s="2340"/>
      <c r="S353" s="2340"/>
    </row>
    <row r="354" spans="1:19" customFormat="1" ht="15" hidden="1">
      <c r="A354" s="2344" t="s">
        <v>5170</v>
      </c>
      <c r="B354" s="2340" t="s">
        <v>4707</v>
      </c>
      <c r="C354" s="2340"/>
      <c r="D354" s="2341" t="s">
        <v>880</v>
      </c>
      <c r="E354" s="2342">
        <v>515</v>
      </c>
      <c r="F354" s="2343">
        <f t="shared" si="5"/>
        <v>0</v>
      </c>
      <c r="G354" s="2344" t="s">
        <v>2134</v>
      </c>
      <c r="H354" s="2340"/>
      <c r="I354" s="2340"/>
      <c r="J354" s="2340"/>
      <c r="K354" s="2340"/>
      <c r="L354" s="2340"/>
      <c r="M354" s="2340"/>
      <c r="N354" s="2340"/>
      <c r="O354" s="2340"/>
      <c r="P354" s="2340"/>
      <c r="Q354" s="2340"/>
      <c r="R354" s="2340"/>
      <c r="S354" s="2340"/>
    </row>
    <row r="355" spans="1:19" customFormat="1" ht="15" hidden="1">
      <c r="A355" s="2344" t="s">
        <v>5170</v>
      </c>
      <c r="B355" s="2340" t="s">
        <v>4708</v>
      </c>
      <c r="C355" s="2340"/>
      <c r="D355" s="2341" t="s">
        <v>880</v>
      </c>
      <c r="E355" s="2342">
        <v>625</v>
      </c>
      <c r="F355" s="2343">
        <f t="shared" si="5"/>
        <v>0</v>
      </c>
      <c r="G355" s="2344" t="s">
        <v>2134</v>
      </c>
      <c r="H355" s="2340"/>
      <c r="I355" s="2340"/>
      <c r="J355" s="2340"/>
      <c r="K355" s="2340"/>
      <c r="L355" s="2340"/>
      <c r="M355" s="2340"/>
      <c r="N355" s="2340"/>
      <c r="O355" s="2340"/>
      <c r="P355" s="2340"/>
      <c r="Q355" s="2340"/>
      <c r="R355" s="2340"/>
      <c r="S355" s="2340"/>
    </row>
    <row r="356" spans="1:19" customFormat="1" ht="15" hidden="1">
      <c r="A356" s="2340" t="s">
        <v>631</v>
      </c>
      <c r="B356" s="2340" t="s">
        <v>4540</v>
      </c>
      <c r="C356" s="2340"/>
      <c r="D356" s="2341" t="s">
        <v>627</v>
      </c>
      <c r="E356" s="2342">
        <v>80</v>
      </c>
      <c r="F356" s="2343">
        <f t="shared" si="5"/>
        <v>0</v>
      </c>
      <c r="G356" s="2344" t="s">
        <v>2134</v>
      </c>
      <c r="H356" s="2340"/>
      <c r="I356" s="2340"/>
      <c r="J356" s="2340"/>
      <c r="K356" s="2340"/>
      <c r="L356" s="2340"/>
      <c r="M356" s="2340"/>
      <c r="N356" s="2340"/>
      <c r="O356" s="2340"/>
      <c r="P356" s="2340"/>
      <c r="Q356" s="2340"/>
      <c r="R356" s="2340"/>
      <c r="S356" s="2340"/>
    </row>
    <row r="357" spans="1:19" customFormat="1" ht="15" hidden="1">
      <c r="A357" s="2340" t="s">
        <v>631</v>
      </c>
      <c r="B357" s="2340" t="s">
        <v>4539</v>
      </c>
      <c r="C357" s="2340"/>
      <c r="D357" s="2341" t="s">
        <v>627</v>
      </c>
      <c r="E357" s="2342">
        <v>60</v>
      </c>
      <c r="F357" s="2343">
        <f t="shared" si="5"/>
        <v>0</v>
      </c>
      <c r="G357" s="2344" t="s">
        <v>2134</v>
      </c>
      <c r="H357" s="2340"/>
      <c r="I357" s="2340"/>
      <c r="J357" s="2340"/>
      <c r="K357" s="2340"/>
      <c r="L357" s="2340"/>
      <c r="M357" s="2340"/>
      <c r="N357" s="2340"/>
      <c r="O357" s="2340"/>
      <c r="P357" s="2340"/>
      <c r="Q357" s="2340"/>
      <c r="R357" s="2340"/>
      <c r="S357" s="2340"/>
    </row>
    <row r="358" spans="1:19" customFormat="1" ht="15" hidden="1">
      <c r="A358" s="2340" t="s">
        <v>631</v>
      </c>
      <c r="B358" s="2340" t="s">
        <v>4541</v>
      </c>
      <c r="C358" s="2340"/>
      <c r="D358" s="2341" t="s">
        <v>627</v>
      </c>
      <c r="E358" s="2342">
        <v>95</v>
      </c>
      <c r="F358" s="2343">
        <f t="shared" si="5"/>
        <v>0</v>
      </c>
      <c r="G358" s="2344" t="s">
        <v>2134</v>
      </c>
      <c r="H358" s="2340"/>
      <c r="I358" s="2340"/>
      <c r="J358" s="2340"/>
      <c r="K358" s="2340"/>
      <c r="L358" s="2340"/>
      <c r="M358" s="2340"/>
      <c r="N358" s="2340"/>
      <c r="O358" s="2340"/>
      <c r="P358" s="2340"/>
      <c r="Q358" s="2340"/>
      <c r="R358" s="2340"/>
      <c r="S358" s="2340"/>
    </row>
    <row r="359" spans="1:19" customFormat="1" ht="15" hidden="1">
      <c r="A359" s="2340" t="s">
        <v>631</v>
      </c>
      <c r="B359" s="2340" t="s">
        <v>4538</v>
      </c>
      <c r="C359" s="2340"/>
      <c r="D359" s="2341" t="s">
        <v>627</v>
      </c>
      <c r="E359" s="2342">
        <v>50</v>
      </c>
      <c r="F359" s="2343">
        <f t="shared" si="5"/>
        <v>0</v>
      </c>
      <c r="G359" s="2344" t="s">
        <v>2134</v>
      </c>
      <c r="H359" s="2340"/>
      <c r="I359" s="2340"/>
      <c r="J359" s="2340"/>
      <c r="K359" s="2340"/>
      <c r="L359" s="2340"/>
      <c r="M359" s="2340"/>
      <c r="N359" s="2340"/>
      <c r="O359" s="2340"/>
      <c r="P359" s="2340"/>
      <c r="Q359" s="2340"/>
      <c r="R359" s="2340"/>
      <c r="S359" s="2340"/>
    </row>
    <row r="360" spans="1:19" customFormat="1" ht="15" hidden="1">
      <c r="A360" s="2340" t="s">
        <v>631</v>
      </c>
      <c r="B360" s="2340" t="s">
        <v>4467</v>
      </c>
      <c r="C360" s="2340"/>
      <c r="D360" s="2341" t="s">
        <v>627</v>
      </c>
      <c r="E360" s="2342">
        <v>150</v>
      </c>
      <c r="F360" s="2343">
        <f t="shared" si="5"/>
        <v>0</v>
      </c>
      <c r="G360" s="2344" t="s">
        <v>2134</v>
      </c>
      <c r="H360" s="2340"/>
      <c r="I360" s="2340"/>
      <c r="J360" s="2340"/>
      <c r="K360" s="2340"/>
      <c r="L360" s="2340"/>
      <c r="M360" s="2340"/>
      <c r="N360" s="2340"/>
      <c r="O360" s="2340"/>
      <c r="P360" s="2340"/>
      <c r="Q360" s="2340"/>
      <c r="R360" s="2340"/>
      <c r="S360" s="2340"/>
    </row>
    <row r="361" spans="1:19" customFormat="1" ht="15" hidden="1">
      <c r="A361" s="2340" t="s">
        <v>631</v>
      </c>
      <c r="B361" s="2340" t="s">
        <v>4468</v>
      </c>
      <c r="C361" s="2340"/>
      <c r="D361" s="2341" t="s">
        <v>627</v>
      </c>
      <c r="E361" s="2342">
        <v>130</v>
      </c>
      <c r="F361" s="2343">
        <f t="shared" si="5"/>
        <v>0</v>
      </c>
      <c r="G361" s="2344" t="s">
        <v>2134</v>
      </c>
      <c r="H361" s="2340"/>
      <c r="I361" s="2340"/>
      <c r="J361" s="2340"/>
      <c r="K361" s="2340"/>
      <c r="L361" s="2340"/>
      <c r="M361" s="2340"/>
      <c r="N361" s="2340"/>
      <c r="O361" s="2340"/>
      <c r="P361" s="2340"/>
      <c r="Q361" s="2340"/>
      <c r="R361" s="2340"/>
      <c r="S361" s="2340"/>
    </row>
    <row r="362" spans="1:19" customFormat="1" ht="15" hidden="1">
      <c r="A362" s="1467" t="s">
        <v>5405</v>
      </c>
      <c r="B362" s="1467" t="s">
        <v>5505</v>
      </c>
      <c r="C362" s="1467"/>
      <c r="D362" s="767" t="s">
        <v>83</v>
      </c>
      <c r="E362" s="2346">
        <v>13</v>
      </c>
      <c r="F362" s="2343">
        <f t="shared" si="5"/>
        <v>0</v>
      </c>
      <c r="G362" s="2344" t="s">
        <v>2134</v>
      </c>
      <c r="H362" s="1467"/>
      <c r="I362" s="1467"/>
      <c r="J362" s="1467"/>
      <c r="K362" s="1467"/>
      <c r="L362" s="1467"/>
      <c r="M362" s="1467"/>
      <c r="N362" s="1467"/>
      <c r="O362" s="1467"/>
      <c r="P362" s="1467"/>
      <c r="Q362" s="1467"/>
      <c r="R362" s="1467"/>
      <c r="S362" s="1467"/>
    </row>
    <row r="363" spans="1:19" customFormat="1" ht="15" hidden="1">
      <c r="A363" s="1467" t="s">
        <v>5405</v>
      </c>
      <c r="B363" s="1467" t="s">
        <v>5506</v>
      </c>
      <c r="C363" s="1467"/>
      <c r="D363" s="767" t="s">
        <v>83</v>
      </c>
      <c r="E363" s="2346">
        <v>52</v>
      </c>
      <c r="F363" s="2343">
        <f t="shared" si="5"/>
        <v>0</v>
      </c>
      <c r="G363" s="2344" t="s">
        <v>2134</v>
      </c>
      <c r="H363" s="1467"/>
      <c r="I363" s="1467"/>
      <c r="J363" s="1467"/>
      <c r="K363" s="1467"/>
      <c r="L363" s="1467"/>
      <c r="M363" s="1467"/>
      <c r="N363" s="1467"/>
      <c r="O363" s="1467"/>
      <c r="P363" s="1467"/>
      <c r="Q363" s="1467"/>
      <c r="R363" s="1467"/>
      <c r="S363" s="1467"/>
    </row>
    <row r="364" spans="1:19" customFormat="1" ht="15" hidden="1">
      <c r="A364" s="1467" t="s">
        <v>5405</v>
      </c>
      <c r="B364" s="1467" t="s">
        <v>5507</v>
      </c>
      <c r="C364" s="1467"/>
      <c r="D364" s="767" t="s">
        <v>83</v>
      </c>
      <c r="E364" s="2346">
        <v>18</v>
      </c>
      <c r="F364" s="2343">
        <f t="shared" si="5"/>
        <v>0</v>
      </c>
      <c r="G364" s="2344" t="s">
        <v>2134</v>
      </c>
      <c r="H364" s="1467"/>
      <c r="I364" s="1467"/>
      <c r="J364" s="1467"/>
      <c r="K364" s="1467"/>
      <c r="L364" s="1467"/>
      <c r="M364" s="1467"/>
      <c r="N364" s="1467"/>
      <c r="O364" s="1467"/>
      <c r="P364" s="1467"/>
      <c r="Q364" s="1467"/>
      <c r="R364" s="1467"/>
      <c r="S364" s="1467"/>
    </row>
    <row r="365" spans="1:19" customFormat="1" ht="15" hidden="1">
      <c r="A365" s="2344" t="s">
        <v>5170</v>
      </c>
      <c r="B365" s="2340" t="s">
        <v>4655</v>
      </c>
      <c r="C365" s="2340"/>
      <c r="D365" s="2341" t="s">
        <v>627</v>
      </c>
      <c r="E365" s="2342">
        <v>170</v>
      </c>
      <c r="F365" s="2343">
        <f t="shared" si="5"/>
        <v>0</v>
      </c>
      <c r="G365" s="2344" t="s">
        <v>2134</v>
      </c>
      <c r="H365" s="2340"/>
      <c r="I365" s="2340"/>
      <c r="J365" s="2340"/>
      <c r="K365" s="2340"/>
      <c r="L365" s="2340"/>
      <c r="M365" s="2340"/>
      <c r="N365" s="2340"/>
      <c r="O365" s="2340"/>
      <c r="P365" s="2340"/>
      <c r="Q365" s="2340"/>
      <c r="R365" s="2340"/>
      <c r="S365" s="2340"/>
    </row>
    <row r="366" spans="1:19" customFormat="1" ht="15" hidden="1">
      <c r="A366" s="2340" t="s">
        <v>4077</v>
      </c>
      <c r="B366" s="2340" t="s">
        <v>4655</v>
      </c>
      <c r="C366" s="2340"/>
      <c r="D366" s="2341" t="s">
        <v>627</v>
      </c>
      <c r="E366" s="2342">
        <v>170</v>
      </c>
      <c r="F366" s="2343">
        <f t="shared" si="5"/>
        <v>0</v>
      </c>
      <c r="G366" s="2344" t="s">
        <v>2134</v>
      </c>
      <c r="H366" s="2340"/>
      <c r="I366" s="2340"/>
      <c r="J366" s="2340"/>
      <c r="K366" s="2340"/>
      <c r="L366" s="2340"/>
      <c r="M366" s="2340"/>
      <c r="N366" s="2340"/>
      <c r="O366" s="2340"/>
      <c r="P366" s="2340"/>
      <c r="Q366" s="2340"/>
      <c r="R366" s="2340"/>
      <c r="S366" s="2340"/>
    </row>
    <row r="367" spans="1:19" customFormat="1" ht="15" hidden="1">
      <c r="A367" s="2344" t="s">
        <v>5170</v>
      </c>
      <c r="B367" s="2340" t="s">
        <v>4656</v>
      </c>
      <c r="C367" s="2340"/>
      <c r="D367" s="2341" t="s">
        <v>627</v>
      </c>
      <c r="E367" s="2342">
        <v>228</v>
      </c>
      <c r="F367" s="2343">
        <f t="shared" si="5"/>
        <v>0</v>
      </c>
      <c r="G367" s="2344" t="s">
        <v>2134</v>
      </c>
      <c r="H367" s="2340"/>
      <c r="I367" s="2340"/>
      <c r="J367" s="2340"/>
      <c r="K367" s="2340"/>
      <c r="L367" s="2340"/>
      <c r="M367" s="2340"/>
      <c r="N367" s="2340"/>
      <c r="O367" s="2340"/>
      <c r="P367" s="2340"/>
      <c r="Q367" s="2340"/>
      <c r="R367" s="2340"/>
      <c r="S367" s="2340"/>
    </row>
    <row r="368" spans="1:19" customFormat="1" ht="15" hidden="1">
      <c r="A368" s="2340" t="s">
        <v>4077</v>
      </c>
      <c r="B368" s="2340" t="s">
        <v>4656</v>
      </c>
      <c r="C368" s="2340"/>
      <c r="D368" s="2341" t="s">
        <v>627</v>
      </c>
      <c r="E368" s="2342">
        <v>228</v>
      </c>
      <c r="F368" s="2343">
        <f t="shared" si="5"/>
        <v>0</v>
      </c>
      <c r="G368" s="2344" t="s">
        <v>2134</v>
      </c>
      <c r="H368" s="2340"/>
      <c r="I368" s="2340"/>
      <c r="J368" s="2340"/>
      <c r="K368" s="2340"/>
      <c r="L368" s="2340"/>
      <c r="M368" s="2340"/>
      <c r="N368" s="2340"/>
      <c r="O368" s="2340"/>
      <c r="P368" s="2340"/>
      <c r="Q368" s="2340"/>
      <c r="R368" s="2340"/>
      <c r="S368" s="2340"/>
    </row>
    <row r="369" spans="1:19" customFormat="1" ht="15" hidden="1">
      <c r="A369" s="1467" t="s">
        <v>5405</v>
      </c>
      <c r="B369" s="1467" t="s">
        <v>5508</v>
      </c>
      <c r="C369" s="1467"/>
      <c r="D369" s="767" t="s">
        <v>44</v>
      </c>
      <c r="E369" s="2346">
        <v>179</v>
      </c>
      <c r="F369" s="2343">
        <f t="shared" si="5"/>
        <v>0</v>
      </c>
      <c r="G369" s="2344" t="s">
        <v>2134</v>
      </c>
      <c r="H369" s="1467"/>
      <c r="I369" s="1467"/>
      <c r="J369" s="1467"/>
      <c r="K369" s="1467"/>
      <c r="L369" s="1467"/>
      <c r="M369" s="1467"/>
      <c r="N369" s="1467"/>
      <c r="O369" s="1467"/>
      <c r="P369" s="1467"/>
      <c r="Q369" s="1467"/>
      <c r="R369" s="1467"/>
      <c r="S369" s="1467"/>
    </row>
    <row r="370" spans="1:19" customFormat="1" ht="15" hidden="1">
      <c r="A370" s="1467" t="s">
        <v>5405</v>
      </c>
      <c r="B370" s="1467" t="s">
        <v>5509</v>
      </c>
      <c r="C370" s="1467"/>
      <c r="D370" s="767" t="s">
        <v>5731</v>
      </c>
      <c r="E370" s="2346">
        <v>199</v>
      </c>
      <c r="F370" s="2343">
        <f t="shared" si="5"/>
        <v>0</v>
      </c>
      <c r="G370" s="2344" t="s">
        <v>2134</v>
      </c>
      <c r="H370" s="1467"/>
      <c r="I370" s="1467"/>
      <c r="J370" s="1467"/>
      <c r="K370" s="1467"/>
      <c r="L370" s="1467"/>
      <c r="M370" s="1467"/>
      <c r="N370" s="1467"/>
      <c r="O370" s="1467"/>
      <c r="P370" s="1467"/>
      <c r="Q370" s="1467"/>
      <c r="R370" s="1467"/>
      <c r="S370" s="1467"/>
    </row>
    <row r="371" spans="1:19" customFormat="1" ht="15" hidden="1">
      <c r="A371" s="1467" t="s">
        <v>5405</v>
      </c>
      <c r="B371" s="1467" t="s">
        <v>5510</v>
      </c>
      <c r="C371" s="1467"/>
      <c r="D371" s="767" t="s">
        <v>91</v>
      </c>
      <c r="E371" s="2346">
        <v>45</v>
      </c>
      <c r="F371" s="2343">
        <f t="shared" si="5"/>
        <v>0</v>
      </c>
      <c r="G371" s="2344" t="s">
        <v>2134</v>
      </c>
      <c r="H371" s="1467"/>
      <c r="I371" s="1467"/>
      <c r="J371" s="1467"/>
      <c r="K371" s="1467"/>
      <c r="L371" s="1467"/>
      <c r="M371" s="1467"/>
      <c r="N371" s="1467"/>
      <c r="O371" s="1467"/>
      <c r="P371" s="1467"/>
      <c r="Q371" s="1467"/>
      <c r="R371" s="1467"/>
      <c r="S371" s="1467"/>
    </row>
    <row r="372" spans="1:19" customFormat="1" ht="15" hidden="1">
      <c r="A372" s="1467" t="s">
        <v>5405</v>
      </c>
      <c r="B372" s="1467" t="s">
        <v>5511</v>
      </c>
      <c r="C372" s="1467"/>
      <c r="D372" s="767" t="s">
        <v>105</v>
      </c>
      <c r="E372" s="2346">
        <v>11</v>
      </c>
      <c r="F372" s="2343">
        <f t="shared" si="5"/>
        <v>0</v>
      </c>
      <c r="G372" s="2344" t="s">
        <v>2134</v>
      </c>
      <c r="H372" s="1467"/>
      <c r="I372" s="1467"/>
      <c r="J372" s="1467"/>
      <c r="K372" s="1467"/>
      <c r="L372" s="1467"/>
      <c r="M372" s="1467"/>
      <c r="N372" s="1467"/>
      <c r="O372" s="1467"/>
      <c r="P372" s="1467"/>
      <c r="Q372" s="1467"/>
      <c r="R372" s="1467"/>
      <c r="S372" s="1467"/>
    </row>
    <row r="373" spans="1:19" customFormat="1" ht="15" hidden="1">
      <c r="A373" s="1467" t="s">
        <v>5405</v>
      </c>
      <c r="B373" s="1467" t="s">
        <v>5512</v>
      </c>
      <c r="C373" s="1467"/>
      <c r="D373" s="767" t="s">
        <v>94</v>
      </c>
      <c r="E373" s="2346">
        <v>71.290000000000006</v>
      </c>
      <c r="F373" s="2343">
        <f t="shared" si="5"/>
        <v>0</v>
      </c>
      <c r="G373" s="2344" t="s">
        <v>2134</v>
      </c>
      <c r="H373" s="1467"/>
      <c r="I373" s="1467"/>
      <c r="J373" s="1467"/>
      <c r="K373" s="1467"/>
      <c r="L373" s="1467"/>
      <c r="M373" s="1467"/>
      <c r="N373" s="1467"/>
      <c r="O373" s="1467"/>
      <c r="P373" s="1467"/>
      <c r="Q373" s="1467"/>
      <c r="R373" s="1467"/>
      <c r="S373" s="1467"/>
    </row>
    <row r="374" spans="1:19" customFormat="1" ht="15" hidden="1">
      <c r="A374" s="1467" t="s">
        <v>5405</v>
      </c>
      <c r="B374" s="1467" t="s">
        <v>5513</v>
      </c>
      <c r="C374" s="1467"/>
      <c r="D374" s="767" t="s">
        <v>91</v>
      </c>
      <c r="E374" s="2346">
        <v>215</v>
      </c>
      <c r="F374" s="2343">
        <f t="shared" si="5"/>
        <v>0</v>
      </c>
      <c r="G374" s="2344" t="s">
        <v>2134</v>
      </c>
      <c r="H374" s="1467"/>
      <c r="I374" s="1467"/>
      <c r="J374" s="1467"/>
      <c r="K374" s="1467"/>
      <c r="L374" s="1467"/>
      <c r="M374" s="1467"/>
      <c r="N374" s="1467"/>
      <c r="O374" s="1467"/>
      <c r="P374" s="1467"/>
      <c r="Q374" s="1467"/>
      <c r="R374" s="1467"/>
      <c r="S374" s="1467"/>
    </row>
    <row r="375" spans="1:19" customFormat="1" ht="15" hidden="1">
      <c r="A375" s="1467" t="s">
        <v>5405</v>
      </c>
      <c r="B375" s="1467" t="s">
        <v>5514</v>
      </c>
      <c r="C375" s="1467"/>
      <c r="D375" s="767" t="s">
        <v>91</v>
      </c>
      <c r="E375" s="2346">
        <v>312</v>
      </c>
      <c r="F375" s="2343">
        <f t="shared" si="5"/>
        <v>0</v>
      </c>
      <c r="G375" s="2344" t="s">
        <v>2134</v>
      </c>
      <c r="H375" s="1467"/>
      <c r="I375" s="1467"/>
      <c r="J375" s="1467"/>
      <c r="K375" s="1467"/>
      <c r="L375" s="1467"/>
      <c r="M375" s="1467"/>
      <c r="N375" s="1467"/>
      <c r="O375" s="1467"/>
      <c r="P375" s="1467"/>
      <c r="Q375" s="1467"/>
      <c r="R375" s="1467"/>
      <c r="S375" s="1467"/>
    </row>
    <row r="376" spans="1:19" customFormat="1" ht="15" hidden="1">
      <c r="A376" s="1467" t="s">
        <v>5405</v>
      </c>
      <c r="B376" s="1467" t="s">
        <v>5515</v>
      </c>
      <c r="C376" s="1467"/>
      <c r="D376" s="767" t="s">
        <v>83</v>
      </c>
      <c r="E376" s="2346">
        <v>19</v>
      </c>
      <c r="F376" s="2343">
        <f t="shared" si="5"/>
        <v>0</v>
      </c>
      <c r="G376" s="2344" t="s">
        <v>2134</v>
      </c>
      <c r="H376" s="1467"/>
      <c r="I376" s="1467"/>
      <c r="J376" s="1467"/>
      <c r="K376" s="1467"/>
      <c r="L376" s="1467"/>
      <c r="M376" s="1467"/>
      <c r="N376" s="1467"/>
      <c r="O376" s="1467"/>
      <c r="P376" s="1467"/>
      <c r="Q376" s="1467"/>
      <c r="R376" s="1467"/>
      <c r="S376" s="1467"/>
    </row>
    <row r="377" spans="1:19" customFormat="1" ht="15" hidden="1">
      <c r="A377" s="2340" t="s">
        <v>5172</v>
      </c>
      <c r="B377" s="2340" t="s">
        <v>4041</v>
      </c>
      <c r="C377" s="2340"/>
      <c r="D377" s="2341" t="s">
        <v>501</v>
      </c>
      <c r="E377" s="2342">
        <v>3000</v>
      </c>
      <c r="F377" s="2343">
        <f t="shared" si="5"/>
        <v>0</v>
      </c>
      <c r="G377" s="2344" t="s">
        <v>2134</v>
      </c>
      <c r="H377" s="2340"/>
      <c r="I377" s="2340"/>
      <c r="J377" s="2340"/>
      <c r="K377" s="2340"/>
      <c r="L377" s="2340"/>
      <c r="M377" s="2340"/>
      <c r="N377" s="2340"/>
      <c r="O377" s="2340"/>
      <c r="P377" s="2340"/>
      <c r="Q377" s="2340"/>
      <c r="R377" s="2340"/>
      <c r="S377" s="2340"/>
    </row>
    <row r="378" spans="1:19" customFormat="1" ht="15" hidden="1">
      <c r="A378" s="2340" t="s">
        <v>5172</v>
      </c>
      <c r="B378" s="2340" t="s">
        <v>4758</v>
      </c>
      <c r="C378" s="2340"/>
      <c r="D378" s="2341" t="s">
        <v>501</v>
      </c>
      <c r="E378" s="2342">
        <v>1800</v>
      </c>
      <c r="F378" s="2343">
        <f t="shared" si="5"/>
        <v>0</v>
      </c>
      <c r="G378" s="2344" t="s">
        <v>2134</v>
      </c>
      <c r="H378" s="2340"/>
      <c r="I378" s="2340"/>
      <c r="J378" s="2340"/>
      <c r="K378" s="2340"/>
      <c r="L378" s="2340"/>
      <c r="M378" s="2340"/>
      <c r="N378" s="2340"/>
      <c r="O378" s="2340"/>
      <c r="P378" s="2340"/>
      <c r="Q378" s="2340"/>
      <c r="R378" s="2340"/>
      <c r="S378" s="2340"/>
    </row>
    <row r="379" spans="1:19" customFormat="1" ht="15" hidden="1">
      <c r="A379" s="2344" t="s">
        <v>5170</v>
      </c>
      <c r="B379" s="2340" t="s">
        <v>4759</v>
      </c>
      <c r="C379" s="2340"/>
      <c r="D379" s="2341" t="s">
        <v>1470</v>
      </c>
      <c r="E379" s="2342">
        <v>1000</v>
      </c>
      <c r="F379" s="2343">
        <f t="shared" si="5"/>
        <v>0</v>
      </c>
      <c r="G379" s="2344" t="s">
        <v>2134</v>
      </c>
      <c r="H379" s="2340"/>
      <c r="I379" s="2340"/>
      <c r="J379" s="2340"/>
      <c r="K379" s="2340"/>
      <c r="L379" s="2340"/>
      <c r="M379" s="2340"/>
      <c r="N379" s="2340"/>
      <c r="O379" s="2340"/>
      <c r="P379" s="2340"/>
      <c r="Q379" s="2340"/>
      <c r="R379" s="2340"/>
      <c r="S379" s="2340"/>
    </row>
    <row r="380" spans="1:19" customFormat="1" ht="15" hidden="1">
      <c r="A380" s="1467" t="s">
        <v>5405</v>
      </c>
      <c r="B380" s="1467" t="s">
        <v>5516</v>
      </c>
      <c r="C380" s="1467"/>
      <c r="D380" s="767" t="s">
        <v>83</v>
      </c>
      <c r="E380" s="2346">
        <v>4</v>
      </c>
      <c r="F380" s="2343">
        <f t="shared" si="5"/>
        <v>0</v>
      </c>
      <c r="G380" s="2344" t="s">
        <v>2134</v>
      </c>
      <c r="H380" s="1467"/>
      <c r="I380" s="1467"/>
      <c r="J380" s="1467"/>
      <c r="K380" s="1467"/>
      <c r="L380" s="1467"/>
      <c r="M380" s="1467"/>
      <c r="N380" s="1467"/>
      <c r="O380" s="1467"/>
      <c r="P380" s="1467"/>
      <c r="Q380" s="1467"/>
      <c r="R380" s="1467"/>
      <c r="S380" s="1467"/>
    </row>
    <row r="381" spans="1:19" customFormat="1" ht="15" hidden="1">
      <c r="A381" s="2340" t="s">
        <v>631</v>
      </c>
      <c r="B381" s="2340" t="s">
        <v>4469</v>
      </c>
      <c r="C381" s="2340"/>
      <c r="D381" s="2341" t="s">
        <v>1252</v>
      </c>
      <c r="E381" s="2342">
        <v>550</v>
      </c>
      <c r="F381" s="2343">
        <f t="shared" si="5"/>
        <v>0</v>
      </c>
      <c r="G381" s="2344" t="s">
        <v>2134</v>
      </c>
      <c r="H381" s="2340"/>
      <c r="I381" s="2340"/>
      <c r="J381" s="2340"/>
      <c r="K381" s="2340"/>
      <c r="L381" s="2340"/>
      <c r="M381" s="2340"/>
      <c r="N381" s="2340"/>
      <c r="O381" s="2340"/>
      <c r="P381" s="2340"/>
      <c r="Q381" s="2340"/>
      <c r="R381" s="2340"/>
      <c r="S381" s="2340"/>
    </row>
    <row r="382" spans="1:19" customFormat="1" ht="15" hidden="1">
      <c r="A382" s="2340" t="s">
        <v>631</v>
      </c>
      <c r="B382" s="2340" t="s">
        <v>1293</v>
      </c>
      <c r="C382" s="2340"/>
      <c r="D382" s="2341" t="s">
        <v>1252</v>
      </c>
      <c r="E382" s="2342">
        <v>550</v>
      </c>
      <c r="F382" s="2343">
        <f t="shared" si="5"/>
        <v>0</v>
      </c>
      <c r="G382" s="2344" t="s">
        <v>2134</v>
      </c>
      <c r="H382" s="2340"/>
      <c r="I382" s="2340"/>
      <c r="J382" s="2340"/>
      <c r="K382" s="2340"/>
      <c r="L382" s="2340"/>
      <c r="M382" s="2340"/>
      <c r="N382" s="2340"/>
      <c r="O382" s="2340"/>
      <c r="P382" s="2340"/>
      <c r="Q382" s="2340"/>
      <c r="R382" s="2340"/>
      <c r="S382" s="2340"/>
    </row>
    <row r="383" spans="1:19" customFormat="1" ht="15" hidden="1">
      <c r="A383" s="2340" t="s">
        <v>631</v>
      </c>
      <c r="B383" s="2340" t="s">
        <v>4470</v>
      </c>
      <c r="C383" s="2340"/>
      <c r="D383" s="2341" t="s">
        <v>1252</v>
      </c>
      <c r="E383" s="2342">
        <v>550</v>
      </c>
      <c r="F383" s="2343">
        <f t="shared" si="5"/>
        <v>0</v>
      </c>
      <c r="G383" s="2344" t="s">
        <v>2134</v>
      </c>
      <c r="H383" s="2340"/>
      <c r="I383" s="2340"/>
      <c r="J383" s="2340"/>
      <c r="K383" s="2340"/>
      <c r="L383" s="2340"/>
      <c r="M383" s="2340"/>
      <c r="N383" s="2340"/>
      <c r="O383" s="2340"/>
      <c r="P383" s="2340"/>
      <c r="Q383" s="2340"/>
      <c r="R383" s="2340"/>
      <c r="S383" s="2340"/>
    </row>
    <row r="384" spans="1:19" customFormat="1" ht="15" hidden="1">
      <c r="A384" s="2340" t="s">
        <v>631</v>
      </c>
      <c r="B384" s="2340" t="s">
        <v>4471</v>
      </c>
      <c r="C384" s="2340"/>
      <c r="D384" s="2341" t="s">
        <v>1252</v>
      </c>
      <c r="E384" s="2342">
        <v>550</v>
      </c>
      <c r="F384" s="2343">
        <f t="shared" si="5"/>
        <v>0</v>
      </c>
      <c r="G384" s="2344" t="s">
        <v>2134</v>
      </c>
      <c r="H384" s="2340"/>
      <c r="I384" s="2340"/>
      <c r="J384" s="2340"/>
      <c r="K384" s="2340"/>
      <c r="L384" s="2340"/>
      <c r="M384" s="2340"/>
      <c r="N384" s="2340"/>
      <c r="O384" s="2340"/>
      <c r="P384" s="2340"/>
      <c r="Q384" s="2340"/>
      <c r="R384" s="2340"/>
      <c r="S384" s="2340"/>
    </row>
    <row r="385" spans="1:19" customFormat="1" ht="15" hidden="1">
      <c r="A385" s="2340" t="s">
        <v>631</v>
      </c>
      <c r="B385" s="2340" t="s">
        <v>4472</v>
      </c>
      <c r="C385" s="2340"/>
      <c r="D385" s="2341" t="s">
        <v>1252</v>
      </c>
      <c r="E385" s="2342">
        <v>550</v>
      </c>
      <c r="F385" s="2343">
        <f t="shared" si="5"/>
        <v>0</v>
      </c>
      <c r="G385" s="2344" t="s">
        <v>2134</v>
      </c>
      <c r="H385" s="2340"/>
      <c r="I385" s="2340"/>
      <c r="J385" s="2340"/>
      <c r="K385" s="2340"/>
      <c r="L385" s="2340"/>
      <c r="M385" s="2340"/>
      <c r="N385" s="2340"/>
      <c r="O385" s="2340"/>
      <c r="P385" s="2340"/>
      <c r="Q385" s="2340"/>
      <c r="R385" s="2340"/>
      <c r="S385" s="2340"/>
    </row>
    <row r="386" spans="1:19" customFormat="1" ht="15" hidden="1">
      <c r="A386" s="2340" t="s">
        <v>631</v>
      </c>
      <c r="B386" s="2340" t="s">
        <v>1294</v>
      </c>
      <c r="C386" s="2340"/>
      <c r="D386" s="2341" t="s">
        <v>1252</v>
      </c>
      <c r="E386" s="2342">
        <v>550</v>
      </c>
      <c r="F386" s="2343">
        <f t="shared" ref="F386:F449" si="6">$C386*$E386</f>
        <v>0</v>
      </c>
      <c r="G386" s="2344" t="s">
        <v>2134</v>
      </c>
      <c r="H386" s="2340"/>
      <c r="I386" s="2340"/>
      <c r="J386" s="2340"/>
      <c r="K386" s="2340"/>
      <c r="L386" s="2340"/>
      <c r="M386" s="2340"/>
      <c r="N386" s="2340"/>
      <c r="O386" s="2340"/>
      <c r="P386" s="2340"/>
      <c r="Q386" s="2340"/>
      <c r="R386" s="2340"/>
      <c r="S386" s="2340"/>
    </row>
    <row r="387" spans="1:19" customFormat="1" ht="15" hidden="1">
      <c r="A387" s="2340" t="s">
        <v>631</v>
      </c>
      <c r="B387" s="2340" t="s">
        <v>1295</v>
      </c>
      <c r="C387" s="2340"/>
      <c r="D387" s="2341" t="s">
        <v>1252</v>
      </c>
      <c r="E387" s="2342">
        <v>550</v>
      </c>
      <c r="F387" s="2343">
        <f t="shared" si="6"/>
        <v>0</v>
      </c>
      <c r="G387" s="2344" t="s">
        <v>2134</v>
      </c>
      <c r="H387" s="2340"/>
      <c r="I387" s="2340"/>
      <c r="J387" s="2340"/>
      <c r="K387" s="2340"/>
      <c r="L387" s="2340"/>
      <c r="M387" s="2340"/>
      <c r="N387" s="2340"/>
      <c r="O387" s="2340"/>
      <c r="P387" s="2340"/>
      <c r="Q387" s="2340"/>
      <c r="R387" s="2340"/>
      <c r="S387" s="2340"/>
    </row>
    <row r="388" spans="1:19" customFormat="1" ht="15" hidden="1">
      <c r="A388" s="2340" t="s">
        <v>631</v>
      </c>
      <c r="B388" s="2340" t="s">
        <v>4473</v>
      </c>
      <c r="C388" s="2340"/>
      <c r="D388" s="2341" t="s">
        <v>1252</v>
      </c>
      <c r="E388" s="2342">
        <v>550</v>
      </c>
      <c r="F388" s="2343">
        <f t="shared" si="6"/>
        <v>0</v>
      </c>
      <c r="G388" s="2344" t="s">
        <v>2134</v>
      </c>
      <c r="H388" s="2340"/>
      <c r="I388" s="2340"/>
      <c r="J388" s="2340"/>
      <c r="K388" s="2340"/>
      <c r="L388" s="2340"/>
      <c r="M388" s="2340"/>
      <c r="N388" s="2340"/>
      <c r="O388" s="2340"/>
      <c r="P388" s="2340"/>
      <c r="Q388" s="2340"/>
      <c r="R388" s="2340"/>
      <c r="S388" s="2340"/>
    </row>
    <row r="389" spans="1:19" customFormat="1" ht="15" hidden="1">
      <c r="A389" s="2340" t="s">
        <v>631</v>
      </c>
      <c r="B389" s="2340" t="s">
        <v>4474</v>
      </c>
      <c r="C389" s="2340"/>
      <c r="D389" s="2341" t="s">
        <v>1252</v>
      </c>
      <c r="E389" s="2342">
        <v>550</v>
      </c>
      <c r="F389" s="2343">
        <f t="shared" si="6"/>
        <v>0</v>
      </c>
      <c r="G389" s="2344" t="s">
        <v>2134</v>
      </c>
      <c r="H389" s="2340"/>
      <c r="I389" s="2340"/>
      <c r="J389" s="2340"/>
      <c r="K389" s="2340"/>
      <c r="L389" s="2340"/>
      <c r="M389" s="2340"/>
      <c r="N389" s="2340"/>
      <c r="O389" s="2340"/>
      <c r="P389" s="2340"/>
      <c r="Q389" s="2340"/>
      <c r="R389" s="2340"/>
      <c r="S389" s="2340"/>
    </row>
    <row r="390" spans="1:19" customFormat="1" ht="15" hidden="1">
      <c r="A390" s="2340" t="s">
        <v>3811</v>
      </c>
      <c r="B390" s="2340" t="s">
        <v>4906</v>
      </c>
      <c r="C390" s="2340"/>
      <c r="D390" s="2341" t="s">
        <v>44</v>
      </c>
      <c r="E390" s="2342">
        <v>240</v>
      </c>
      <c r="F390" s="2343">
        <f t="shared" si="6"/>
        <v>0</v>
      </c>
      <c r="G390" s="2344" t="s">
        <v>2134</v>
      </c>
      <c r="H390" s="2340"/>
      <c r="I390" s="2340"/>
      <c r="J390" s="2340"/>
      <c r="K390" s="2340"/>
      <c r="L390" s="2340"/>
      <c r="M390" s="2340"/>
      <c r="N390" s="2340"/>
      <c r="O390" s="2340"/>
      <c r="P390" s="2340"/>
      <c r="Q390" s="2340"/>
      <c r="R390" s="2340"/>
      <c r="S390" s="2340"/>
    </row>
    <row r="391" spans="1:19" customFormat="1" ht="15" hidden="1">
      <c r="A391" s="2340" t="s">
        <v>3811</v>
      </c>
      <c r="B391" s="2340" t="s">
        <v>5112</v>
      </c>
      <c r="C391" s="2340"/>
      <c r="D391" s="2341" t="s">
        <v>36</v>
      </c>
      <c r="E391" s="2342">
        <v>28000</v>
      </c>
      <c r="F391" s="2343">
        <f t="shared" si="6"/>
        <v>0</v>
      </c>
      <c r="G391" s="2344" t="s">
        <v>2134</v>
      </c>
      <c r="H391" s="2340"/>
      <c r="I391" s="2340"/>
      <c r="J391" s="2340"/>
      <c r="K391" s="2340"/>
      <c r="L391" s="2340"/>
      <c r="M391" s="2340"/>
      <c r="N391" s="2340"/>
      <c r="O391" s="2340"/>
      <c r="P391" s="2340"/>
      <c r="Q391" s="2340"/>
      <c r="R391" s="2340"/>
      <c r="S391" s="2340"/>
    </row>
    <row r="392" spans="1:19" customFormat="1" ht="15" hidden="1">
      <c r="A392" s="2344" t="s">
        <v>5165</v>
      </c>
      <c r="B392" s="2340" t="s">
        <v>5784</v>
      </c>
      <c r="C392" s="2340"/>
      <c r="D392" s="2341" t="s">
        <v>44</v>
      </c>
      <c r="E392" s="2347">
        <v>10600</v>
      </c>
      <c r="F392" s="2343">
        <f t="shared" si="6"/>
        <v>0</v>
      </c>
      <c r="G392" s="2344" t="s">
        <v>2134</v>
      </c>
      <c r="H392" s="2340"/>
      <c r="I392" s="2340"/>
      <c r="J392" s="2340"/>
      <c r="K392" s="2340"/>
      <c r="L392" s="2340"/>
      <c r="M392" s="2340"/>
      <c r="N392" s="2340"/>
      <c r="O392" s="2340"/>
      <c r="P392" s="2340"/>
      <c r="Q392" s="2340"/>
      <c r="R392" s="2340"/>
      <c r="S392" s="2340"/>
    </row>
    <row r="393" spans="1:19" customFormat="1" ht="15" hidden="1">
      <c r="A393" s="2340" t="s">
        <v>4413</v>
      </c>
      <c r="B393" s="2340" t="s">
        <v>4796</v>
      </c>
      <c r="C393" s="2340"/>
      <c r="D393" s="2341" t="s">
        <v>36</v>
      </c>
      <c r="E393" s="2342">
        <v>45000</v>
      </c>
      <c r="F393" s="2343">
        <f t="shared" si="6"/>
        <v>0</v>
      </c>
      <c r="G393" s="2344" t="s">
        <v>2134</v>
      </c>
      <c r="H393" s="2340"/>
      <c r="I393" s="2340"/>
      <c r="J393" s="2340"/>
      <c r="K393" s="2340"/>
      <c r="L393" s="2340"/>
      <c r="M393" s="2340"/>
      <c r="N393" s="2340"/>
      <c r="O393" s="2340"/>
      <c r="P393" s="2340"/>
      <c r="Q393" s="2340"/>
      <c r="R393" s="2340"/>
      <c r="S393" s="2340"/>
    </row>
    <row r="394" spans="1:19" customFormat="1" ht="15" hidden="1">
      <c r="A394" s="2340" t="s">
        <v>4413</v>
      </c>
      <c r="B394" s="2340" t="s">
        <v>3957</v>
      </c>
      <c r="C394" s="2340"/>
      <c r="D394" s="2341" t="s">
        <v>36</v>
      </c>
      <c r="E394" s="2342">
        <v>2000</v>
      </c>
      <c r="F394" s="2343">
        <f t="shared" si="6"/>
        <v>0</v>
      </c>
      <c r="G394" s="2344" t="s">
        <v>2134</v>
      </c>
      <c r="H394" s="2340"/>
      <c r="I394" s="2340"/>
      <c r="J394" s="2340"/>
      <c r="K394" s="2340"/>
      <c r="L394" s="2340"/>
      <c r="M394" s="2340"/>
      <c r="N394" s="2340"/>
      <c r="O394" s="2340"/>
      <c r="P394" s="2340"/>
      <c r="Q394" s="2340"/>
      <c r="R394" s="2340"/>
      <c r="S394" s="2340"/>
    </row>
    <row r="395" spans="1:19" customFormat="1" ht="15" hidden="1">
      <c r="A395" s="2340" t="s">
        <v>4413</v>
      </c>
      <c r="B395" s="2344" t="s">
        <v>5190</v>
      </c>
      <c r="C395" s="2344"/>
      <c r="D395" s="2341" t="s">
        <v>36</v>
      </c>
      <c r="E395" s="2342">
        <v>1725</v>
      </c>
      <c r="F395" s="2343">
        <f t="shared" si="6"/>
        <v>0</v>
      </c>
      <c r="G395" s="2344" t="s">
        <v>2134</v>
      </c>
      <c r="H395" s="2340"/>
      <c r="I395" s="2340"/>
      <c r="J395" s="2340"/>
      <c r="K395" s="2340"/>
      <c r="L395" s="2340"/>
      <c r="M395" s="2340"/>
      <c r="N395" s="2340"/>
      <c r="O395" s="2340"/>
      <c r="P395" s="2340"/>
      <c r="Q395" s="2340"/>
      <c r="R395" s="2340"/>
      <c r="S395" s="2340"/>
    </row>
    <row r="396" spans="1:19" customFormat="1" ht="15" hidden="1">
      <c r="A396" s="2344" t="s">
        <v>5168</v>
      </c>
      <c r="B396" s="2344" t="s">
        <v>5240</v>
      </c>
      <c r="C396" s="2344"/>
      <c r="D396" s="2341" t="s">
        <v>501</v>
      </c>
      <c r="E396" s="2342">
        <v>35800</v>
      </c>
      <c r="F396" s="2343">
        <f t="shared" si="6"/>
        <v>0</v>
      </c>
      <c r="G396" s="2344" t="s">
        <v>2134</v>
      </c>
      <c r="H396" s="2340"/>
      <c r="I396" s="2340"/>
      <c r="J396" s="2340"/>
      <c r="K396" s="2340"/>
      <c r="L396" s="2340"/>
      <c r="M396" s="2340"/>
      <c r="N396" s="2340"/>
      <c r="O396" s="2340"/>
      <c r="P396" s="2340"/>
      <c r="Q396" s="2340"/>
      <c r="R396" s="2340"/>
      <c r="S396" s="2340"/>
    </row>
    <row r="397" spans="1:19" customFormat="1" ht="15" hidden="1">
      <c r="A397" s="2344" t="s">
        <v>5168</v>
      </c>
      <c r="B397" s="2344" t="s">
        <v>5246</v>
      </c>
      <c r="C397" s="2344"/>
      <c r="D397" s="2341" t="s">
        <v>501</v>
      </c>
      <c r="E397" s="2342">
        <v>17500</v>
      </c>
      <c r="F397" s="2343">
        <f t="shared" si="6"/>
        <v>0</v>
      </c>
      <c r="G397" s="2344" t="s">
        <v>2134</v>
      </c>
      <c r="H397" s="2340"/>
      <c r="I397" s="2340"/>
      <c r="J397" s="2340"/>
      <c r="K397" s="2340"/>
      <c r="L397" s="2340"/>
      <c r="M397" s="2340"/>
      <c r="N397" s="2340"/>
      <c r="O397" s="2340"/>
      <c r="P397" s="2340"/>
      <c r="Q397" s="2340"/>
      <c r="R397" s="2340"/>
      <c r="S397" s="2340"/>
    </row>
    <row r="398" spans="1:19" customFormat="1" ht="15" hidden="1">
      <c r="A398" s="2340" t="s">
        <v>5172</v>
      </c>
      <c r="B398" s="2344" t="s">
        <v>5259</v>
      </c>
      <c r="C398" s="2344"/>
      <c r="D398" s="2341" t="s">
        <v>44</v>
      </c>
      <c r="E398" s="2342">
        <v>785</v>
      </c>
      <c r="F398" s="2343">
        <f t="shared" si="6"/>
        <v>0</v>
      </c>
      <c r="G398" s="2344" t="s">
        <v>2134</v>
      </c>
      <c r="H398" s="2340"/>
      <c r="I398" s="2340"/>
      <c r="J398" s="2340"/>
      <c r="K398" s="2340"/>
      <c r="L398" s="2340"/>
      <c r="M398" s="2340"/>
      <c r="N398" s="2340"/>
      <c r="O398" s="2340"/>
      <c r="P398" s="2340"/>
      <c r="Q398" s="2340"/>
      <c r="R398" s="2340"/>
      <c r="S398" s="2340"/>
    </row>
    <row r="399" spans="1:19" customFormat="1" ht="15" hidden="1">
      <c r="A399" s="2344" t="s">
        <v>5403</v>
      </c>
      <c r="B399" s="2330" t="s">
        <v>5319</v>
      </c>
      <c r="C399" s="2330"/>
      <c r="D399" s="2322" t="s">
        <v>627</v>
      </c>
      <c r="E399" s="2323">
        <v>2800</v>
      </c>
      <c r="F399" s="2343">
        <f t="shared" si="6"/>
        <v>0</v>
      </c>
      <c r="G399" s="2344" t="s">
        <v>2134</v>
      </c>
      <c r="H399" s="2340"/>
      <c r="I399" s="2340"/>
      <c r="J399" s="2340"/>
      <c r="K399" s="2340"/>
      <c r="L399" s="2340"/>
      <c r="M399" s="2340"/>
      <c r="N399" s="2340"/>
      <c r="O399" s="2340"/>
      <c r="P399" s="2340"/>
      <c r="Q399" s="2340"/>
      <c r="R399" s="2340"/>
      <c r="S399" s="2340"/>
    </row>
    <row r="400" spans="1:19" customFormat="1" ht="15" hidden="1">
      <c r="A400" s="2344" t="s">
        <v>5403</v>
      </c>
      <c r="B400" s="2330" t="s">
        <v>5320</v>
      </c>
      <c r="C400" s="2330"/>
      <c r="D400" s="2322" t="s">
        <v>627</v>
      </c>
      <c r="E400" s="2325">
        <v>2800</v>
      </c>
      <c r="F400" s="2343">
        <f t="shared" si="6"/>
        <v>0</v>
      </c>
      <c r="G400" s="2344" t="s">
        <v>2134</v>
      </c>
      <c r="H400" s="2340"/>
      <c r="I400" s="2340"/>
      <c r="J400" s="2340"/>
      <c r="K400" s="2340"/>
      <c r="L400" s="2340"/>
      <c r="M400" s="2340"/>
      <c r="N400" s="2340"/>
      <c r="O400" s="2340"/>
      <c r="P400" s="2340"/>
      <c r="Q400" s="2340"/>
      <c r="R400" s="2340"/>
      <c r="S400" s="2340"/>
    </row>
    <row r="401" spans="1:19" customFormat="1" ht="15" hidden="1">
      <c r="A401" s="2344" t="s">
        <v>5403</v>
      </c>
      <c r="B401" s="2324" t="s">
        <v>5321</v>
      </c>
      <c r="C401" s="2324"/>
      <c r="D401" s="2322" t="s">
        <v>91</v>
      </c>
      <c r="E401" s="2323">
        <v>2500</v>
      </c>
      <c r="F401" s="2343">
        <f t="shared" si="6"/>
        <v>0</v>
      </c>
      <c r="G401" s="2344" t="s">
        <v>2134</v>
      </c>
      <c r="H401" s="2340"/>
      <c r="I401" s="2340"/>
      <c r="J401" s="2340"/>
      <c r="K401" s="2340"/>
      <c r="L401" s="2340"/>
      <c r="M401" s="2340"/>
      <c r="N401" s="2340"/>
      <c r="O401" s="2340"/>
      <c r="P401" s="2340"/>
      <c r="Q401" s="2340"/>
      <c r="R401" s="2340"/>
      <c r="S401" s="2340"/>
    </row>
    <row r="402" spans="1:19" customFormat="1" ht="15" hidden="1">
      <c r="A402" s="2344" t="s">
        <v>5403</v>
      </c>
      <c r="B402" s="2324" t="s">
        <v>5322</v>
      </c>
      <c r="C402" s="2324"/>
      <c r="D402" s="2322" t="s">
        <v>91</v>
      </c>
      <c r="E402" s="2325">
        <v>2500</v>
      </c>
      <c r="F402" s="2343">
        <f t="shared" si="6"/>
        <v>0</v>
      </c>
      <c r="G402" s="2344" t="s">
        <v>2134</v>
      </c>
      <c r="H402" s="2340"/>
      <c r="I402" s="2340"/>
      <c r="J402" s="2340"/>
      <c r="K402" s="2340"/>
      <c r="L402" s="2340"/>
      <c r="M402" s="2340"/>
      <c r="N402" s="2340"/>
      <c r="O402" s="2340"/>
      <c r="P402" s="2340"/>
      <c r="Q402" s="2340"/>
      <c r="R402" s="2340"/>
      <c r="S402" s="2340"/>
    </row>
    <row r="403" spans="1:19" customFormat="1" ht="15" hidden="1">
      <c r="A403" s="2340" t="s">
        <v>631</v>
      </c>
      <c r="B403" s="2344" t="s">
        <v>5256</v>
      </c>
      <c r="C403" s="2344"/>
      <c r="D403" s="2341" t="s">
        <v>91</v>
      </c>
      <c r="E403" s="2342">
        <v>700</v>
      </c>
      <c r="F403" s="2343">
        <f t="shared" si="6"/>
        <v>0</v>
      </c>
      <c r="G403" s="2344" t="s">
        <v>2134</v>
      </c>
      <c r="H403" s="2340"/>
      <c r="I403" s="2340"/>
      <c r="J403" s="2340"/>
      <c r="K403" s="2340"/>
      <c r="L403" s="2340"/>
      <c r="M403" s="2340"/>
      <c r="N403" s="2340"/>
      <c r="O403" s="2340"/>
      <c r="P403" s="2340"/>
      <c r="Q403" s="2340"/>
      <c r="R403" s="2340"/>
      <c r="S403" s="2340"/>
    </row>
    <row r="404" spans="1:19" customFormat="1" ht="15" hidden="1">
      <c r="A404" s="2340" t="s">
        <v>4413</v>
      </c>
      <c r="B404" s="2340" t="s">
        <v>3968</v>
      </c>
      <c r="C404" s="2340"/>
      <c r="D404" s="2341" t="s">
        <v>501</v>
      </c>
      <c r="E404" s="2342">
        <v>11800</v>
      </c>
      <c r="F404" s="2343">
        <f t="shared" si="6"/>
        <v>0</v>
      </c>
      <c r="G404" s="2344" t="s">
        <v>2134</v>
      </c>
      <c r="H404" s="2340"/>
      <c r="I404" s="2340"/>
      <c r="J404" s="2340"/>
      <c r="K404" s="2340"/>
      <c r="L404" s="2340"/>
      <c r="M404" s="2340"/>
      <c r="N404" s="2340"/>
      <c r="O404" s="2340"/>
      <c r="P404" s="2340"/>
      <c r="Q404" s="2340"/>
      <c r="R404" s="2340"/>
      <c r="S404" s="2340"/>
    </row>
    <row r="405" spans="1:19" customFormat="1" ht="15" hidden="1">
      <c r="A405" s="2344" t="s">
        <v>4349</v>
      </c>
      <c r="B405" s="2340" t="s">
        <v>4450</v>
      </c>
      <c r="C405" s="2340"/>
      <c r="D405" s="2341" t="s">
        <v>44</v>
      </c>
      <c r="E405" s="2342">
        <v>2000</v>
      </c>
      <c r="F405" s="2343">
        <f t="shared" si="6"/>
        <v>0</v>
      </c>
      <c r="G405" s="2344" t="s">
        <v>2134</v>
      </c>
      <c r="H405" s="2340"/>
      <c r="I405" s="2340"/>
      <c r="J405" s="2340"/>
      <c r="K405" s="2340"/>
      <c r="L405" s="2340"/>
      <c r="M405" s="2340"/>
      <c r="N405" s="2340"/>
      <c r="O405" s="2340"/>
      <c r="P405" s="2340"/>
      <c r="Q405" s="2340"/>
      <c r="R405" s="2340"/>
      <c r="S405" s="2340"/>
    </row>
    <row r="406" spans="1:19" customFormat="1" ht="15" hidden="1">
      <c r="A406" s="2340" t="s">
        <v>4349</v>
      </c>
      <c r="B406" s="2340" t="s">
        <v>4699</v>
      </c>
      <c r="C406" s="2340"/>
      <c r="D406" s="2341" t="s">
        <v>44</v>
      </c>
      <c r="E406" s="2342">
        <v>3200</v>
      </c>
      <c r="F406" s="2343">
        <f t="shared" si="6"/>
        <v>0</v>
      </c>
      <c r="G406" s="2344" t="s">
        <v>2134</v>
      </c>
      <c r="H406" s="2340"/>
      <c r="I406" s="2340"/>
      <c r="J406" s="2340"/>
      <c r="K406" s="2340"/>
      <c r="L406" s="2340"/>
      <c r="M406" s="2340"/>
      <c r="N406" s="2340"/>
      <c r="O406" s="2340"/>
      <c r="P406" s="2340"/>
      <c r="Q406" s="2340"/>
      <c r="R406" s="2340"/>
      <c r="S406" s="2340"/>
    </row>
    <row r="407" spans="1:19" customFormat="1" ht="15" hidden="1">
      <c r="A407" s="2344" t="s">
        <v>4349</v>
      </c>
      <c r="B407" s="2340" t="s">
        <v>4448</v>
      </c>
      <c r="C407" s="2340"/>
      <c r="D407" s="2341" t="s">
        <v>44</v>
      </c>
      <c r="E407" s="2342">
        <v>500</v>
      </c>
      <c r="F407" s="2343">
        <f t="shared" si="6"/>
        <v>0</v>
      </c>
      <c r="G407" s="2344" t="s">
        <v>2134</v>
      </c>
      <c r="H407" s="2340"/>
      <c r="I407" s="2340"/>
      <c r="J407" s="2340"/>
      <c r="K407" s="2340"/>
      <c r="L407" s="2340"/>
      <c r="M407" s="2340"/>
      <c r="N407" s="2340"/>
      <c r="O407" s="2340"/>
      <c r="P407" s="2340"/>
      <c r="Q407" s="2340"/>
      <c r="R407" s="2340"/>
      <c r="S407" s="2340"/>
    </row>
    <row r="408" spans="1:19" customFormat="1" ht="15" hidden="1">
      <c r="A408" s="2340" t="s">
        <v>4349</v>
      </c>
      <c r="B408" s="2340" t="s">
        <v>4698</v>
      </c>
      <c r="C408" s="2340"/>
      <c r="D408" s="2341" t="s">
        <v>44</v>
      </c>
      <c r="E408" s="2342">
        <v>600</v>
      </c>
      <c r="F408" s="2343">
        <f t="shared" si="6"/>
        <v>0</v>
      </c>
      <c r="G408" s="2344" t="s">
        <v>2134</v>
      </c>
      <c r="H408" s="2340"/>
      <c r="I408" s="2340"/>
      <c r="J408" s="2340"/>
      <c r="K408" s="2340"/>
      <c r="L408" s="2340"/>
      <c r="M408" s="2340"/>
      <c r="N408" s="2340"/>
      <c r="O408" s="2340"/>
      <c r="P408" s="2340"/>
      <c r="Q408" s="2340"/>
      <c r="R408" s="2340"/>
      <c r="S408" s="2340"/>
    </row>
    <row r="409" spans="1:19" customFormat="1" ht="15" hidden="1">
      <c r="A409" s="2344" t="s">
        <v>4349</v>
      </c>
      <c r="B409" s="2340" t="s">
        <v>4449</v>
      </c>
      <c r="C409" s="2340"/>
      <c r="D409" s="2341" t="s">
        <v>44</v>
      </c>
      <c r="E409" s="2342">
        <v>1000</v>
      </c>
      <c r="F409" s="2343">
        <f t="shared" si="6"/>
        <v>0</v>
      </c>
      <c r="G409" s="2344" t="s">
        <v>2134</v>
      </c>
      <c r="H409" s="2340"/>
      <c r="I409" s="2340"/>
      <c r="J409" s="2340"/>
      <c r="K409" s="2340"/>
      <c r="L409" s="2340"/>
      <c r="M409" s="2340"/>
      <c r="N409" s="2340"/>
      <c r="O409" s="2340"/>
      <c r="P409" s="2340"/>
      <c r="Q409" s="2340"/>
      <c r="R409" s="2340"/>
      <c r="S409" s="2340"/>
    </row>
    <row r="410" spans="1:19" customFormat="1" ht="15" hidden="1">
      <c r="A410" s="2344" t="s">
        <v>4349</v>
      </c>
      <c r="B410" s="2340" t="s">
        <v>4447</v>
      </c>
      <c r="C410" s="2340"/>
      <c r="D410" s="2341" t="s">
        <v>44</v>
      </c>
      <c r="E410" s="2342">
        <v>1500</v>
      </c>
      <c r="F410" s="2343">
        <f t="shared" si="6"/>
        <v>0</v>
      </c>
      <c r="G410" s="2344" t="s">
        <v>2134</v>
      </c>
      <c r="H410" s="2340"/>
      <c r="I410" s="2340"/>
      <c r="J410" s="2340"/>
      <c r="K410" s="2340"/>
      <c r="L410" s="2340"/>
      <c r="M410" s="2340"/>
      <c r="N410" s="2340"/>
      <c r="O410" s="2340"/>
      <c r="P410" s="2340"/>
      <c r="Q410" s="2340"/>
      <c r="R410" s="2340"/>
      <c r="S410" s="2340"/>
    </row>
    <row r="411" spans="1:19" customFormat="1" ht="15" hidden="1">
      <c r="A411" s="2340" t="s">
        <v>631</v>
      </c>
      <c r="B411" s="2340" t="s">
        <v>4354</v>
      </c>
      <c r="C411" s="2340"/>
      <c r="D411" s="2341" t="s">
        <v>44</v>
      </c>
      <c r="E411" s="2342">
        <v>30</v>
      </c>
      <c r="F411" s="2343">
        <f t="shared" si="6"/>
        <v>0</v>
      </c>
      <c r="G411" s="2344" t="s">
        <v>2134</v>
      </c>
      <c r="H411" s="2340"/>
      <c r="I411" s="2340"/>
      <c r="J411" s="2340"/>
      <c r="K411" s="2340"/>
      <c r="L411" s="2340"/>
      <c r="M411" s="2340"/>
      <c r="N411" s="2340"/>
      <c r="O411" s="2340"/>
      <c r="P411" s="2340"/>
      <c r="Q411" s="2340"/>
      <c r="R411" s="2340"/>
      <c r="S411" s="2340"/>
    </row>
    <row r="412" spans="1:19" customFormat="1" ht="15" hidden="1">
      <c r="A412" s="2340" t="s">
        <v>631</v>
      </c>
      <c r="B412" s="2340" t="s">
        <v>1298</v>
      </c>
      <c r="C412" s="2340"/>
      <c r="D412" s="2341" t="s">
        <v>44</v>
      </c>
      <c r="E412" s="2342">
        <v>48</v>
      </c>
      <c r="F412" s="2343">
        <f t="shared" si="6"/>
        <v>0</v>
      </c>
      <c r="G412" s="2344" t="s">
        <v>2134</v>
      </c>
      <c r="H412" s="2340"/>
      <c r="I412" s="2340"/>
      <c r="J412" s="2340"/>
      <c r="K412" s="2340"/>
      <c r="L412" s="2340"/>
      <c r="M412" s="2340"/>
      <c r="N412" s="2340"/>
      <c r="O412" s="2340"/>
      <c r="P412" s="2340"/>
      <c r="Q412" s="2340"/>
      <c r="R412" s="2340"/>
      <c r="S412" s="2340"/>
    </row>
    <row r="413" spans="1:19" customFormat="1" ht="15" hidden="1">
      <c r="A413" s="1467" t="s">
        <v>5405</v>
      </c>
      <c r="B413" s="1467" t="s">
        <v>5517</v>
      </c>
      <c r="C413" s="1467"/>
      <c r="D413" s="767" t="s">
        <v>91</v>
      </c>
      <c r="E413" s="2346">
        <v>18</v>
      </c>
      <c r="F413" s="2343">
        <f t="shared" si="6"/>
        <v>0</v>
      </c>
      <c r="G413" s="2344" t="s">
        <v>2134</v>
      </c>
      <c r="H413" s="1467"/>
      <c r="I413" s="1467"/>
      <c r="J413" s="1467"/>
      <c r="K413" s="1467"/>
      <c r="L413" s="1467"/>
      <c r="M413" s="1467"/>
      <c r="N413" s="1467"/>
      <c r="O413" s="1467"/>
      <c r="P413" s="1467"/>
      <c r="Q413" s="1467"/>
      <c r="R413" s="1467"/>
      <c r="S413" s="1467"/>
    </row>
    <row r="414" spans="1:19" customFormat="1" ht="15" hidden="1">
      <c r="A414" s="1467" t="s">
        <v>5405</v>
      </c>
      <c r="B414" s="1467" t="s">
        <v>5518</v>
      </c>
      <c r="C414" s="1467"/>
      <c r="D414" s="767" t="s">
        <v>91</v>
      </c>
      <c r="E414" s="2346">
        <v>350</v>
      </c>
      <c r="F414" s="2343">
        <f t="shared" si="6"/>
        <v>0</v>
      </c>
      <c r="G414" s="2344" t="s">
        <v>2134</v>
      </c>
      <c r="H414" s="1467"/>
      <c r="I414" s="1467"/>
      <c r="J414" s="1467"/>
      <c r="K414" s="1467"/>
      <c r="L414" s="1467"/>
      <c r="M414" s="1467"/>
      <c r="N414" s="1467"/>
      <c r="O414" s="1467"/>
      <c r="P414" s="1467"/>
      <c r="Q414" s="1467"/>
      <c r="R414" s="1467"/>
      <c r="S414" s="1467"/>
    </row>
    <row r="415" spans="1:19" customFormat="1" ht="15" hidden="1">
      <c r="A415" s="1467" t="s">
        <v>5405</v>
      </c>
      <c r="B415" s="1467" t="s">
        <v>5519</v>
      </c>
      <c r="C415" s="1467"/>
      <c r="D415" s="767" t="s">
        <v>83</v>
      </c>
      <c r="E415" s="2346">
        <v>1</v>
      </c>
      <c r="F415" s="2343">
        <f t="shared" si="6"/>
        <v>0</v>
      </c>
      <c r="G415" s="2344" t="s">
        <v>2134</v>
      </c>
      <c r="H415" s="1467"/>
      <c r="I415" s="1467"/>
      <c r="J415" s="1467"/>
      <c r="K415" s="1467"/>
      <c r="L415" s="1467"/>
      <c r="M415" s="1467"/>
      <c r="N415" s="1467"/>
      <c r="O415" s="1467"/>
      <c r="P415" s="1467"/>
      <c r="Q415" s="1467"/>
      <c r="R415" s="1467"/>
      <c r="S415" s="1467"/>
    </row>
    <row r="416" spans="1:19" customFormat="1" ht="15" hidden="1">
      <c r="A416" s="1467" t="s">
        <v>5405</v>
      </c>
      <c r="B416" s="1467" t="s">
        <v>5520</v>
      </c>
      <c r="C416" s="1467"/>
      <c r="D416" s="767" t="s">
        <v>83</v>
      </c>
      <c r="E416" s="2346">
        <v>4</v>
      </c>
      <c r="F416" s="2343">
        <f t="shared" si="6"/>
        <v>0</v>
      </c>
      <c r="G416" s="2344" t="s">
        <v>2134</v>
      </c>
      <c r="H416" s="1467"/>
      <c r="I416" s="1467"/>
      <c r="J416" s="1467"/>
      <c r="K416" s="1467"/>
      <c r="L416" s="1467"/>
      <c r="M416" s="1467"/>
      <c r="N416" s="1467"/>
      <c r="O416" s="1467"/>
      <c r="P416" s="1467"/>
      <c r="Q416" s="1467"/>
      <c r="R416" s="1467"/>
      <c r="S416" s="1467"/>
    </row>
    <row r="417" spans="1:19" customFormat="1" ht="15" hidden="1">
      <c r="A417" s="2344" t="s">
        <v>5165</v>
      </c>
      <c r="B417" s="2340" t="s">
        <v>5785</v>
      </c>
      <c r="C417" s="2340"/>
      <c r="D417" s="2341" t="s">
        <v>36</v>
      </c>
      <c r="E417" s="2347">
        <v>800</v>
      </c>
      <c r="F417" s="2343">
        <f t="shared" si="6"/>
        <v>0</v>
      </c>
      <c r="G417" s="2344" t="s">
        <v>2134</v>
      </c>
      <c r="H417" s="2340"/>
      <c r="I417" s="2340"/>
      <c r="J417" s="2340"/>
      <c r="K417" s="2340"/>
      <c r="L417" s="2340"/>
      <c r="M417" s="2340"/>
      <c r="N417" s="2340"/>
      <c r="O417" s="2340"/>
      <c r="P417" s="2340"/>
      <c r="Q417" s="2340"/>
      <c r="R417" s="2340"/>
      <c r="S417" s="2340"/>
    </row>
    <row r="418" spans="1:19" customFormat="1" ht="15" hidden="1">
      <c r="A418" s="2340" t="s">
        <v>3811</v>
      </c>
      <c r="B418" s="2340" t="s">
        <v>4908</v>
      </c>
      <c r="C418" s="2340"/>
      <c r="D418" s="2341" t="s">
        <v>627</v>
      </c>
      <c r="E418" s="2342">
        <v>350</v>
      </c>
      <c r="F418" s="2343">
        <f t="shared" si="6"/>
        <v>0</v>
      </c>
      <c r="G418" s="2344" t="s">
        <v>2134</v>
      </c>
      <c r="H418" s="2340"/>
      <c r="I418" s="2340"/>
      <c r="J418" s="2340"/>
      <c r="K418" s="2340"/>
      <c r="L418" s="2340"/>
      <c r="M418" s="2340"/>
      <c r="N418" s="2340"/>
      <c r="O418" s="2340"/>
      <c r="P418" s="2340"/>
      <c r="Q418" s="2340"/>
      <c r="R418" s="2340"/>
      <c r="S418" s="2340"/>
    </row>
    <row r="419" spans="1:19" customFormat="1" ht="15" hidden="1">
      <c r="A419" s="2340" t="s">
        <v>3811</v>
      </c>
      <c r="B419" s="2340" t="s">
        <v>4909</v>
      </c>
      <c r="C419" s="2340"/>
      <c r="D419" s="2341" t="s">
        <v>880</v>
      </c>
      <c r="E419" s="2342">
        <v>350</v>
      </c>
      <c r="F419" s="2343">
        <f t="shared" si="6"/>
        <v>0</v>
      </c>
      <c r="G419" s="2344" t="s">
        <v>2134</v>
      </c>
      <c r="H419" s="2340"/>
      <c r="I419" s="2340"/>
      <c r="J419" s="2340"/>
      <c r="K419" s="2340"/>
      <c r="L419" s="2340"/>
      <c r="M419" s="2340"/>
      <c r="N419" s="2340"/>
      <c r="O419" s="2340"/>
      <c r="P419" s="2340"/>
      <c r="Q419" s="2340"/>
      <c r="R419" s="2340"/>
      <c r="S419" s="2340"/>
    </row>
    <row r="420" spans="1:19" customFormat="1" ht="15" hidden="1">
      <c r="A420" s="2340" t="s">
        <v>3811</v>
      </c>
      <c r="B420" s="2340" t="s">
        <v>4907</v>
      </c>
      <c r="C420" s="2340"/>
      <c r="D420" s="2341" t="s">
        <v>833</v>
      </c>
      <c r="E420" s="2342">
        <v>108</v>
      </c>
      <c r="F420" s="2343">
        <f t="shared" si="6"/>
        <v>0</v>
      </c>
      <c r="G420" s="2344" t="s">
        <v>2134</v>
      </c>
      <c r="H420" s="2340"/>
      <c r="I420" s="2340"/>
      <c r="J420" s="2340"/>
      <c r="K420" s="2340"/>
      <c r="L420" s="2340"/>
      <c r="M420" s="2340"/>
      <c r="N420" s="2340"/>
      <c r="O420" s="2340"/>
      <c r="P420" s="2340"/>
      <c r="Q420" s="2340"/>
      <c r="R420" s="2340"/>
      <c r="S420" s="2340"/>
    </row>
    <row r="421" spans="1:19" customFormat="1" ht="15" hidden="1">
      <c r="A421" s="2344" t="s">
        <v>5403</v>
      </c>
      <c r="B421" s="2321" t="s">
        <v>883</v>
      </c>
      <c r="C421" s="2321"/>
      <c r="D421" s="2322" t="s">
        <v>627</v>
      </c>
      <c r="E421" s="2323">
        <v>250</v>
      </c>
      <c r="F421" s="2343">
        <f t="shared" si="6"/>
        <v>0</v>
      </c>
      <c r="G421" s="2344" t="s">
        <v>2134</v>
      </c>
      <c r="H421" s="2340"/>
      <c r="I421" s="2340"/>
      <c r="J421" s="2340"/>
      <c r="K421" s="2340"/>
      <c r="L421" s="2340"/>
      <c r="M421" s="2340"/>
      <c r="N421" s="2340"/>
      <c r="O421" s="2340"/>
      <c r="P421" s="2340"/>
      <c r="Q421" s="2340"/>
      <c r="R421" s="2340"/>
      <c r="S421" s="2340"/>
    </row>
    <row r="422" spans="1:19" customFormat="1" ht="15" hidden="1">
      <c r="A422" s="2344" t="s">
        <v>5403</v>
      </c>
      <c r="B422" s="2286" t="s">
        <v>5323</v>
      </c>
      <c r="C422" s="2286"/>
      <c r="D422" s="2322" t="s">
        <v>627</v>
      </c>
      <c r="E422" s="2323">
        <v>350</v>
      </c>
      <c r="F422" s="2343">
        <f t="shared" si="6"/>
        <v>0</v>
      </c>
      <c r="G422" s="2344" t="s">
        <v>2134</v>
      </c>
      <c r="H422" s="2340"/>
      <c r="I422" s="2340"/>
      <c r="J422" s="2340"/>
      <c r="K422" s="2340"/>
      <c r="L422" s="2340"/>
      <c r="M422" s="2340"/>
      <c r="N422" s="2340"/>
      <c r="O422" s="2340"/>
      <c r="P422" s="2340"/>
      <c r="Q422" s="2340"/>
      <c r="R422" s="2340"/>
      <c r="S422" s="2340"/>
    </row>
    <row r="423" spans="1:19" customFormat="1" ht="15" hidden="1">
      <c r="A423" s="2340" t="s">
        <v>4413</v>
      </c>
      <c r="B423" s="2344" t="s">
        <v>4427</v>
      </c>
      <c r="C423" s="2344"/>
      <c r="D423" s="2341" t="s">
        <v>501</v>
      </c>
      <c r="E423" s="2342">
        <v>7999</v>
      </c>
      <c r="F423" s="2343">
        <f t="shared" si="6"/>
        <v>0</v>
      </c>
      <c r="G423" s="2344" t="s">
        <v>2134</v>
      </c>
      <c r="H423" s="2340"/>
      <c r="I423" s="2340"/>
      <c r="J423" s="2340"/>
      <c r="K423" s="2340"/>
      <c r="L423" s="2340"/>
      <c r="M423" s="2340"/>
      <c r="N423" s="2340"/>
      <c r="O423" s="2340"/>
      <c r="P423" s="2340"/>
      <c r="Q423" s="2340"/>
      <c r="R423" s="2340"/>
      <c r="S423" s="2340"/>
    </row>
    <row r="424" spans="1:19" customFormat="1" ht="15" hidden="1">
      <c r="A424" s="2344" t="s">
        <v>5403</v>
      </c>
      <c r="B424" s="2324" t="s">
        <v>884</v>
      </c>
      <c r="C424" s="2324"/>
      <c r="D424" s="2322" t="s">
        <v>627</v>
      </c>
      <c r="E424" s="2323">
        <v>8500</v>
      </c>
      <c r="F424" s="2343">
        <f t="shared" si="6"/>
        <v>0</v>
      </c>
      <c r="G424" s="2344" t="s">
        <v>2134</v>
      </c>
      <c r="H424" s="2340"/>
      <c r="I424" s="2340"/>
      <c r="J424" s="2340"/>
      <c r="K424" s="2340"/>
      <c r="L424" s="2340"/>
      <c r="M424" s="2340"/>
      <c r="N424" s="2340"/>
      <c r="O424" s="2340"/>
      <c r="P424" s="2340"/>
      <c r="Q424" s="2340"/>
      <c r="R424" s="2340"/>
      <c r="S424" s="2340"/>
    </row>
    <row r="425" spans="1:19" customFormat="1" ht="15" hidden="1">
      <c r="A425" s="2344" t="s">
        <v>5403</v>
      </c>
      <c r="B425" s="2286" t="s">
        <v>5324</v>
      </c>
      <c r="C425" s="2286"/>
      <c r="D425" s="2322" t="s">
        <v>627</v>
      </c>
      <c r="E425" s="2325">
        <v>9935</v>
      </c>
      <c r="F425" s="2343">
        <f t="shared" si="6"/>
        <v>0</v>
      </c>
      <c r="G425" s="2344" t="s">
        <v>2134</v>
      </c>
      <c r="H425" s="2340"/>
      <c r="I425" s="2340"/>
      <c r="J425" s="2340"/>
      <c r="K425" s="2340"/>
      <c r="L425" s="2340"/>
      <c r="M425" s="2340"/>
      <c r="N425" s="2340"/>
      <c r="O425" s="2340"/>
      <c r="P425" s="2340"/>
      <c r="Q425" s="2340"/>
      <c r="R425" s="2340"/>
      <c r="S425" s="2340"/>
    </row>
    <row r="426" spans="1:19" customFormat="1" ht="30" hidden="1">
      <c r="A426" s="2344" t="s">
        <v>5403</v>
      </c>
      <c r="B426" s="2331" t="s">
        <v>5325</v>
      </c>
      <c r="C426" s="2331"/>
      <c r="D426" s="2332" t="s">
        <v>627</v>
      </c>
      <c r="E426" s="2323">
        <v>11500</v>
      </c>
      <c r="F426" s="2343">
        <f t="shared" si="6"/>
        <v>0</v>
      </c>
      <c r="G426" s="2344" t="s">
        <v>2134</v>
      </c>
      <c r="H426" s="2340"/>
      <c r="I426" s="2340"/>
      <c r="J426" s="2340"/>
      <c r="K426" s="2340"/>
      <c r="L426" s="2340"/>
      <c r="M426" s="2340"/>
      <c r="N426" s="2340"/>
      <c r="O426" s="2340"/>
      <c r="P426" s="2340"/>
      <c r="Q426" s="2340"/>
      <c r="R426" s="2340"/>
      <c r="S426" s="2340"/>
    </row>
    <row r="427" spans="1:19" customFormat="1" ht="15" hidden="1">
      <c r="A427" s="2344" t="s">
        <v>5403</v>
      </c>
      <c r="B427" s="2333" t="s">
        <v>5326</v>
      </c>
      <c r="C427" s="2333"/>
      <c r="D427" s="2322" t="s">
        <v>44</v>
      </c>
      <c r="E427" s="2334">
        <v>7031.25</v>
      </c>
      <c r="F427" s="2343">
        <f t="shared" si="6"/>
        <v>0</v>
      </c>
      <c r="G427" s="2344" t="s">
        <v>2134</v>
      </c>
      <c r="H427" s="2340"/>
      <c r="I427" s="2340"/>
      <c r="J427" s="2340"/>
      <c r="K427" s="2340"/>
      <c r="L427" s="2340"/>
      <c r="M427" s="2340"/>
      <c r="N427" s="2340"/>
      <c r="O427" s="2340"/>
      <c r="P427" s="2340"/>
      <c r="Q427" s="2340"/>
      <c r="R427" s="2340"/>
      <c r="S427" s="2340"/>
    </row>
    <row r="428" spans="1:19" customFormat="1" ht="15" hidden="1">
      <c r="A428" s="2340" t="s">
        <v>675</v>
      </c>
      <c r="B428" s="2340" t="s">
        <v>5144</v>
      </c>
      <c r="C428" s="2340"/>
      <c r="D428" s="2341" t="s">
        <v>501</v>
      </c>
      <c r="E428" s="2342">
        <v>980000</v>
      </c>
      <c r="F428" s="2343">
        <f t="shared" si="6"/>
        <v>0</v>
      </c>
      <c r="G428" s="2344" t="s">
        <v>2134</v>
      </c>
      <c r="H428" s="2340"/>
      <c r="I428" s="2340"/>
      <c r="J428" s="2340"/>
      <c r="K428" s="2340"/>
      <c r="L428" s="2340"/>
      <c r="M428" s="2340"/>
      <c r="N428" s="2340"/>
      <c r="O428" s="2340"/>
      <c r="P428" s="2340"/>
      <c r="Q428" s="2340"/>
      <c r="R428" s="2340"/>
      <c r="S428" s="2340"/>
    </row>
    <row r="429" spans="1:19" customFormat="1" ht="15" hidden="1">
      <c r="A429" s="2340" t="s">
        <v>3811</v>
      </c>
      <c r="B429" s="2340" t="s">
        <v>4910</v>
      </c>
      <c r="C429" s="2340"/>
      <c r="D429" s="2341" t="s">
        <v>1292</v>
      </c>
      <c r="E429" s="2342">
        <v>340</v>
      </c>
      <c r="F429" s="2343">
        <f t="shared" si="6"/>
        <v>0</v>
      </c>
      <c r="G429" s="2344" t="s">
        <v>2134</v>
      </c>
      <c r="H429" s="2340"/>
      <c r="I429" s="2340"/>
      <c r="J429" s="2340"/>
      <c r="K429" s="2340"/>
      <c r="L429" s="2340"/>
      <c r="M429" s="2340"/>
      <c r="N429" s="2340"/>
      <c r="O429" s="2340"/>
      <c r="P429" s="2340"/>
      <c r="Q429" s="2340"/>
      <c r="R429" s="2340"/>
      <c r="S429" s="2340"/>
    </row>
    <row r="430" spans="1:19" customFormat="1" ht="15" hidden="1">
      <c r="A430" s="2340" t="s">
        <v>3811</v>
      </c>
      <c r="B430" s="2340" t="s">
        <v>4911</v>
      </c>
      <c r="C430" s="2340"/>
      <c r="D430" s="2341" t="s">
        <v>1292</v>
      </c>
      <c r="E430" s="2342">
        <v>340</v>
      </c>
      <c r="F430" s="2343">
        <f t="shared" si="6"/>
        <v>0</v>
      </c>
      <c r="G430" s="2344" t="s">
        <v>2134</v>
      </c>
      <c r="H430" s="2340"/>
      <c r="I430" s="2340"/>
      <c r="J430" s="2340"/>
      <c r="K430" s="2340"/>
      <c r="L430" s="2340"/>
      <c r="M430" s="2340"/>
      <c r="N430" s="2340"/>
      <c r="O430" s="2340"/>
      <c r="P430" s="2340"/>
      <c r="Q430" s="2340"/>
      <c r="R430" s="2340"/>
      <c r="S430" s="2340"/>
    </row>
    <row r="431" spans="1:19" customFormat="1" ht="15" hidden="1">
      <c r="A431" s="2344" t="s">
        <v>5170</v>
      </c>
      <c r="B431" s="2340" t="s">
        <v>4085</v>
      </c>
      <c r="C431" s="2340"/>
      <c r="D431" s="2341" t="s">
        <v>44</v>
      </c>
      <c r="E431" s="2342">
        <v>1850</v>
      </c>
      <c r="F431" s="2343">
        <f t="shared" si="6"/>
        <v>0</v>
      </c>
      <c r="G431" s="2344" t="s">
        <v>2134</v>
      </c>
      <c r="H431" s="2340"/>
      <c r="I431" s="2340"/>
      <c r="J431" s="2340"/>
      <c r="K431" s="2340"/>
      <c r="L431" s="2340"/>
      <c r="M431" s="2340"/>
      <c r="N431" s="2340"/>
      <c r="O431" s="2340"/>
      <c r="P431" s="2340"/>
      <c r="Q431" s="2340"/>
      <c r="R431" s="2340"/>
      <c r="S431" s="2340"/>
    </row>
    <row r="432" spans="1:19" customFormat="1" ht="15" hidden="1">
      <c r="A432" s="2344" t="s">
        <v>5170</v>
      </c>
      <c r="B432" s="2340" t="s">
        <v>4058</v>
      </c>
      <c r="C432" s="2340"/>
      <c r="D432" s="2341" t="s">
        <v>44</v>
      </c>
      <c r="E432" s="2342">
        <v>1800</v>
      </c>
      <c r="F432" s="2343">
        <f t="shared" si="6"/>
        <v>0</v>
      </c>
      <c r="G432" s="2344" t="s">
        <v>2134</v>
      </c>
      <c r="H432" s="2340"/>
      <c r="I432" s="2340"/>
      <c r="J432" s="2340"/>
      <c r="K432" s="2340"/>
      <c r="L432" s="2340"/>
      <c r="M432" s="2340"/>
      <c r="N432" s="2340"/>
      <c r="O432" s="2340"/>
      <c r="P432" s="2340"/>
      <c r="Q432" s="2340"/>
      <c r="R432" s="2340"/>
      <c r="S432" s="2340"/>
    </row>
    <row r="433" spans="1:19" customFormat="1" ht="15" hidden="1">
      <c r="A433" s="2344" t="s">
        <v>5170</v>
      </c>
      <c r="B433" s="2340" t="s">
        <v>4710</v>
      </c>
      <c r="C433" s="2340"/>
      <c r="D433" s="2341" t="s">
        <v>880</v>
      </c>
      <c r="E433" s="2342">
        <v>115</v>
      </c>
      <c r="F433" s="2343">
        <f t="shared" si="6"/>
        <v>0</v>
      </c>
      <c r="G433" s="2344" t="s">
        <v>2134</v>
      </c>
      <c r="H433" s="2340"/>
      <c r="I433" s="2340"/>
      <c r="J433" s="2340"/>
      <c r="K433" s="2340"/>
      <c r="L433" s="2340"/>
      <c r="M433" s="2340"/>
      <c r="N433" s="2340"/>
      <c r="O433" s="2340"/>
      <c r="P433" s="2340"/>
      <c r="Q433" s="2340"/>
      <c r="R433" s="2340"/>
      <c r="S433" s="2340"/>
    </row>
    <row r="434" spans="1:19" customFormat="1" ht="15" hidden="1">
      <c r="A434" s="2344" t="s">
        <v>5403</v>
      </c>
      <c r="B434" s="2293" t="s">
        <v>5327</v>
      </c>
      <c r="C434" s="2293"/>
      <c r="D434" s="2322" t="s">
        <v>44</v>
      </c>
      <c r="E434" s="2323">
        <v>150</v>
      </c>
      <c r="F434" s="2343">
        <f t="shared" si="6"/>
        <v>0</v>
      </c>
      <c r="G434" s="2344" t="s">
        <v>2134</v>
      </c>
      <c r="H434" s="2340"/>
      <c r="I434" s="2340"/>
      <c r="J434" s="2340"/>
      <c r="K434" s="2340"/>
      <c r="L434" s="2340"/>
      <c r="M434" s="2340"/>
      <c r="N434" s="2340"/>
      <c r="O434" s="2340"/>
      <c r="P434" s="2340"/>
      <c r="Q434" s="2340"/>
      <c r="R434" s="2340"/>
      <c r="S434" s="2340"/>
    </row>
    <row r="435" spans="1:19" customFormat="1" ht="15" hidden="1">
      <c r="A435" s="2344" t="s">
        <v>5403</v>
      </c>
      <c r="B435" s="2286" t="s">
        <v>5328</v>
      </c>
      <c r="C435" s="2286"/>
      <c r="D435" s="2322" t="s">
        <v>44</v>
      </c>
      <c r="E435" s="2325">
        <v>50</v>
      </c>
      <c r="F435" s="2343">
        <f t="shared" si="6"/>
        <v>0</v>
      </c>
      <c r="G435" s="2344" t="s">
        <v>2134</v>
      </c>
      <c r="H435" s="2340"/>
      <c r="I435" s="2340"/>
      <c r="J435" s="2340"/>
      <c r="K435" s="2340"/>
      <c r="L435" s="2340"/>
      <c r="M435" s="2340"/>
      <c r="N435" s="2340"/>
      <c r="O435" s="2340"/>
      <c r="P435" s="2340"/>
      <c r="Q435" s="2340"/>
      <c r="R435" s="2340"/>
      <c r="S435" s="2340"/>
    </row>
    <row r="436" spans="1:19" customFormat="1" ht="15" hidden="1">
      <c r="A436" s="1467" t="s">
        <v>5405</v>
      </c>
      <c r="B436" s="1467" t="s">
        <v>5521</v>
      </c>
      <c r="C436" s="1467"/>
      <c r="D436" s="767" t="s">
        <v>91</v>
      </c>
      <c r="E436" s="2346">
        <v>53.98</v>
      </c>
      <c r="F436" s="2343">
        <f t="shared" si="6"/>
        <v>0</v>
      </c>
      <c r="G436" s="2344" t="s">
        <v>2134</v>
      </c>
      <c r="H436" s="1467"/>
      <c r="I436" s="1467"/>
      <c r="J436" s="1467"/>
      <c r="K436" s="1467"/>
      <c r="L436" s="1467"/>
      <c r="M436" s="1467"/>
      <c r="N436" s="1467"/>
      <c r="O436" s="1467"/>
      <c r="P436" s="1467"/>
      <c r="Q436" s="1467"/>
      <c r="R436" s="1467"/>
      <c r="S436" s="1467"/>
    </row>
    <row r="437" spans="1:19" customFormat="1" ht="15" hidden="1">
      <c r="A437" s="1467" t="s">
        <v>5405</v>
      </c>
      <c r="B437" s="1467" t="s">
        <v>5522</v>
      </c>
      <c r="C437" s="1467"/>
      <c r="D437" s="767" t="s">
        <v>91</v>
      </c>
      <c r="E437" s="2346">
        <v>94.89</v>
      </c>
      <c r="F437" s="2343">
        <f t="shared" si="6"/>
        <v>0</v>
      </c>
      <c r="G437" s="2344" t="s">
        <v>2134</v>
      </c>
      <c r="H437" s="1467"/>
      <c r="I437" s="1467"/>
      <c r="J437" s="1467"/>
      <c r="K437" s="1467"/>
      <c r="L437" s="1467"/>
      <c r="M437" s="1467"/>
      <c r="N437" s="1467"/>
      <c r="O437" s="1467"/>
      <c r="P437" s="1467"/>
      <c r="Q437" s="1467"/>
      <c r="R437" s="1467"/>
      <c r="S437" s="1467"/>
    </row>
    <row r="438" spans="1:19" customFormat="1" ht="15" hidden="1">
      <c r="A438" s="1467" t="s">
        <v>5405</v>
      </c>
      <c r="B438" s="1467" t="s">
        <v>5523</v>
      </c>
      <c r="C438" s="1467"/>
      <c r="D438" s="767" t="s">
        <v>91</v>
      </c>
      <c r="E438" s="2346">
        <v>75</v>
      </c>
      <c r="F438" s="2343">
        <f t="shared" si="6"/>
        <v>0</v>
      </c>
      <c r="G438" s="2344" t="s">
        <v>2134</v>
      </c>
      <c r="H438" s="1467"/>
      <c r="I438" s="1467"/>
      <c r="J438" s="1467"/>
      <c r="K438" s="1467"/>
      <c r="L438" s="1467"/>
      <c r="M438" s="1467"/>
      <c r="N438" s="1467"/>
      <c r="O438" s="1467"/>
      <c r="P438" s="1467"/>
      <c r="Q438" s="1467"/>
      <c r="R438" s="1467"/>
      <c r="S438" s="1467"/>
    </row>
    <row r="439" spans="1:19" customFormat="1" ht="15" hidden="1">
      <c r="A439" s="1467" t="s">
        <v>5405</v>
      </c>
      <c r="B439" s="1467" t="s">
        <v>5524</v>
      </c>
      <c r="C439" s="1467"/>
      <c r="D439" s="767" t="s">
        <v>91</v>
      </c>
      <c r="E439" s="2346">
        <v>46.34</v>
      </c>
      <c r="F439" s="2343">
        <f t="shared" si="6"/>
        <v>0</v>
      </c>
      <c r="G439" s="2344" t="s">
        <v>2134</v>
      </c>
      <c r="H439" s="1467"/>
      <c r="I439" s="1467"/>
      <c r="J439" s="1467"/>
      <c r="K439" s="1467"/>
      <c r="L439" s="1467"/>
      <c r="M439" s="1467"/>
      <c r="N439" s="1467"/>
      <c r="O439" s="1467"/>
      <c r="P439" s="1467"/>
      <c r="Q439" s="1467"/>
      <c r="R439" s="1467"/>
      <c r="S439" s="1467"/>
    </row>
    <row r="440" spans="1:19" customFormat="1" ht="15" hidden="1">
      <c r="A440" s="1467" t="s">
        <v>5405</v>
      </c>
      <c r="B440" s="1467" t="s">
        <v>5525</v>
      </c>
      <c r="C440" s="1467"/>
      <c r="D440" s="767" t="s">
        <v>91</v>
      </c>
      <c r="E440" s="2346">
        <v>47.95</v>
      </c>
      <c r="F440" s="2343">
        <f t="shared" si="6"/>
        <v>0</v>
      </c>
      <c r="G440" s="2344" t="s">
        <v>2134</v>
      </c>
      <c r="H440" s="1467"/>
      <c r="I440" s="1467"/>
      <c r="J440" s="1467"/>
      <c r="K440" s="1467"/>
      <c r="L440" s="1467"/>
      <c r="M440" s="1467"/>
      <c r="N440" s="1467"/>
      <c r="O440" s="1467"/>
      <c r="P440" s="1467"/>
      <c r="Q440" s="1467"/>
      <c r="R440" s="1467"/>
      <c r="S440" s="1467"/>
    </row>
    <row r="441" spans="1:19" customFormat="1" ht="15" hidden="1">
      <c r="A441" s="1467" t="s">
        <v>5405</v>
      </c>
      <c r="B441" s="1467" t="s">
        <v>5526</v>
      </c>
      <c r="C441" s="1467"/>
      <c r="D441" s="767" t="s">
        <v>91</v>
      </c>
      <c r="E441" s="2346">
        <v>85</v>
      </c>
      <c r="F441" s="2343">
        <f t="shared" si="6"/>
        <v>0</v>
      </c>
      <c r="G441" s="2344" t="s">
        <v>2134</v>
      </c>
      <c r="H441" s="1467"/>
      <c r="I441" s="1467"/>
      <c r="J441" s="1467"/>
      <c r="K441" s="1467"/>
      <c r="L441" s="1467"/>
      <c r="M441" s="1467"/>
      <c r="N441" s="1467"/>
      <c r="O441" s="1467"/>
      <c r="P441" s="1467"/>
      <c r="Q441" s="1467"/>
      <c r="R441" s="1467"/>
      <c r="S441" s="1467"/>
    </row>
    <row r="442" spans="1:19" customFormat="1" ht="15" hidden="1">
      <c r="A442" s="1467" t="s">
        <v>5405</v>
      </c>
      <c r="B442" s="1467" t="s">
        <v>5527</v>
      </c>
      <c r="C442" s="1467"/>
      <c r="D442" s="767" t="s">
        <v>91</v>
      </c>
      <c r="E442" s="2346">
        <v>110</v>
      </c>
      <c r="F442" s="2343">
        <f t="shared" si="6"/>
        <v>0</v>
      </c>
      <c r="G442" s="2344" t="s">
        <v>2134</v>
      </c>
      <c r="H442" s="1467"/>
      <c r="I442" s="1467"/>
      <c r="J442" s="1467"/>
      <c r="K442" s="1467"/>
      <c r="L442" s="1467"/>
      <c r="M442" s="1467"/>
      <c r="N442" s="1467"/>
      <c r="O442" s="1467"/>
      <c r="P442" s="1467"/>
      <c r="Q442" s="1467"/>
      <c r="R442" s="1467"/>
      <c r="S442" s="1467"/>
    </row>
    <row r="443" spans="1:19" customFormat="1" ht="15" hidden="1">
      <c r="A443" s="1467" t="s">
        <v>5405</v>
      </c>
      <c r="B443" s="1467" t="s">
        <v>5528</v>
      </c>
      <c r="C443" s="1467"/>
      <c r="D443" s="767" t="s">
        <v>91</v>
      </c>
      <c r="E443" s="2346">
        <v>44.62</v>
      </c>
      <c r="F443" s="2343">
        <f t="shared" si="6"/>
        <v>0</v>
      </c>
      <c r="G443" s="2344" t="s">
        <v>2134</v>
      </c>
      <c r="H443" s="1467"/>
      <c r="I443" s="1467"/>
      <c r="J443" s="1467"/>
      <c r="K443" s="1467"/>
      <c r="L443" s="1467"/>
      <c r="M443" s="1467"/>
      <c r="N443" s="1467"/>
      <c r="O443" s="1467"/>
      <c r="P443" s="1467"/>
      <c r="Q443" s="1467"/>
      <c r="R443" s="1467"/>
      <c r="S443" s="1467"/>
    </row>
    <row r="444" spans="1:19" customFormat="1" ht="15" hidden="1">
      <c r="A444" s="1467" t="s">
        <v>5405</v>
      </c>
      <c r="B444" s="1467" t="s">
        <v>5529</v>
      </c>
      <c r="C444" s="1467"/>
      <c r="D444" s="767" t="s">
        <v>91</v>
      </c>
      <c r="E444" s="2346">
        <v>54.66</v>
      </c>
      <c r="F444" s="2343">
        <f t="shared" si="6"/>
        <v>0</v>
      </c>
      <c r="G444" s="2344" t="s">
        <v>2134</v>
      </c>
      <c r="H444" s="1467"/>
      <c r="I444" s="1467"/>
      <c r="J444" s="1467"/>
      <c r="K444" s="1467"/>
      <c r="L444" s="1467"/>
      <c r="M444" s="1467"/>
      <c r="N444" s="1467"/>
      <c r="O444" s="1467"/>
      <c r="P444" s="1467"/>
      <c r="Q444" s="1467"/>
      <c r="R444" s="1467"/>
      <c r="S444" s="1467"/>
    </row>
    <row r="445" spans="1:19" customFormat="1" ht="15" hidden="1">
      <c r="A445" s="1467" t="s">
        <v>5405</v>
      </c>
      <c r="B445" s="1467" t="s">
        <v>5530</v>
      </c>
      <c r="C445" s="1467"/>
      <c r="D445" s="767" t="s">
        <v>91</v>
      </c>
      <c r="E445" s="2346">
        <v>85</v>
      </c>
      <c r="F445" s="2343">
        <f t="shared" si="6"/>
        <v>0</v>
      </c>
      <c r="G445" s="2344" t="s">
        <v>2134</v>
      </c>
      <c r="H445" s="1467"/>
      <c r="I445" s="1467"/>
      <c r="J445" s="1467"/>
      <c r="K445" s="1467"/>
      <c r="L445" s="1467"/>
      <c r="M445" s="1467"/>
      <c r="N445" s="1467"/>
      <c r="O445" s="1467"/>
      <c r="P445" s="1467"/>
      <c r="Q445" s="1467"/>
      <c r="R445" s="1467"/>
      <c r="S445" s="1467"/>
    </row>
    <row r="446" spans="1:19" customFormat="1" ht="15" hidden="1">
      <c r="A446" s="1467" t="s">
        <v>5405</v>
      </c>
      <c r="B446" s="1467" t="s">
        <v>5531</v>
      </c>
      <c r="C446" s="1467"/>
      <c r="D446" s="767" t="s">
        <v>91</v>
      </c>
      <c r="E446" s="2346">
        <v>92.3</v>
      </c>
      <c r="F446" s="2343">
        <f t="shared" si="6"/>
        <v>0</v>
      </c>
      <c r="G446" s="2344" t="s">
        <v>2134</v>
      </c>
      <c r="H446" s="1467"/>
      <c r="I446" s="1467"/>
      <c r="J446" s="1467"/>
      <c r="K446" s="1467"/>
      <c r="L446" s="1467"/>
      <c r="M446" s="1467"/>
      <c r="N446" s="1467"/>
      <c r="O446" s="1467"/>
      <c r="P446" s="1467"/>
      <c r="Q446" s="1467"/>
      <c r="R446" s="1467"/>
      <c r="S446" s="1467"/>
    </row>
    <row r="447" spans="1:19" customFormat="1" ht="15" hidden="1">
      <c r="A447" s="1467" t="s">
        <v>5405</v>
      </c>
      <c r="B447" s="1467" t="s">
        <v>5532</v>
      </c>
      <c r="C447" s="1467"/>
      <c r="D447" s="767" t="s">
        <v>94</v>
      </c>
      <c r="E447" s="2346">
        <v>46.75</v>
      </c>
      <c r="F447" s="2343">
        <f t="shared" si="6"/>
        <v>0</v>
      </c>
      <c r="G447" s="2344" t="s">
        <v>2134</v>
      </c>
      <c r="H447" s="1467"/>
      <c r="I447" s="1467"/>
      <c r="J447" s="1467"/>
      <c r="K447" s="1467"/>
      <c r="L447" s="1467"/>
      <c r="M447" s="1467"/>
      <c r="N447" s="1467"/>
      <c r="O447" s="1467"/>
      <c r="P447" s="1467"/>
      <c r="Q447" s="1467"/>
      <c r="R447" s="1467"/>
      <c r="S447" s="1467"/>
    </row>
    <row r="448" spans="1:19" customFormat="1" ht="15" hidden="1">
      <c r="A448" s="2340" t="s">
        <v>631</v>
      </c>
      <c r="B448" s="2340" t="s">
        <v>4483</v>
      </c>
      <c r="C448" s="2340"/>
      <c r="D448" s="2341" t="s">
        <v>44</v>
      </c>
      <c r="E448" s="2342">
        <v>480</v>
      </c>
      <c r="F448" s="2343">
        <f t="shared" si="6"/>
        <v>0</v>
      </c>
      <c r="G448" s="2344" t="s">
        <v>2134</v>
      </c>
      <c r="H448" s="2340"/>
      <c r="I448" s="2340"/>
      <c r="J448" s="2340"/>
      <c r="K448" s="2340"/>
      <c r="L448" s="2340"/>
      <c r="M448" s="2340"/>
      <c r="N448" s="2340"/>
      <c r="O448" s="2340"/>
      <c r="P448" s="2340"/>
      <c r="Q448" s="2340"/>
      <c r="R448" s="2340"/>
      <c r="S448" s="2340"/>
    </row>
    <row r="449" spans="1:19" customFormat="1" ht="15" hidden="1">
      <c r="A449" s="2344" t="s">
        <v>5170</v>
      </c>
      <c r="B449" s="2340" t="s">
        <v>4047</v>
      </c>
      <c r="C449" s="2340"/>
      <c r="D449" s="2341" t="s">
        <v>627</v>
      </c>
      <c r="E449" s="2342">
        <v>305</v>
      </c>
      <c r="F449" s="2343">
        <f t="shared" si="6"/>
        <v>0</v>
      </c>
      <c r="G449" s="2344" t="s">
        <v>2134</v>
      </c>
      <c r="H449" s="2340"/>
      <c r="I449" s="2340"/>
      <c r="J449" s="2340"/>
      <c r="K449" s="2340"/>
      <c r="L449" s="2340"/>
      <c r="M449" s="2340"/>
      <c r="N449" s="2340"/>
      <c r="O449" s="2340"/>
      <c r="P449" s="2340"/>
      <c r="Q449" s="2340"/>
      <c r="R449" s="2340"/>
      <c r="S449" s="2340"/>
    </row>
    <row r="450" spans="1:19" customFormat="1" ht="15" hidden="1">
      <c r="A450" s="2344" t="s">
        <v>5165</v>
      </c>
      <c r="B450" s="2340" t="s">
        <v>5786</v>
      </c>
      <c r="C450" s="2340"/>
      <c r="D450" s="2341" t="s">
        <v>44</v>
      </c>
      <c r="E450" s="2347">
        <v>2500</v>
      </c>
      <c r="F450" s="2343">
        <f t="shared" ref="F450:F513" si="7">$C450*$E450</f>
        <v>0</v>
      </c>
      <c r="G450" s="2344" t="s">
        <v>2134</v>
      </c>
      <c r="H450" s="2340"/>
      <c r="I450" s="2340"/>
      <c r="J450" s="2340"/>
      <c r="K450" s="2340"/>
      <c r="L450" s="2340"/>
      <c r="M450" s="2340"/>
      <c r="N450" s="2340"/>
      <c r="O450" s="2340"/>
      <c r="P450" s="2340"/>
      <c r="Q450" s="2340"/>
      <c r="R450" s="2340"/>
      <c r="S450" s="2340"/>
    </row>
    <row r="451" spans="1:19" customFormat="1" ht="15" hidden="1">
      <c r="A451" s="2344" t="s">
        <v>5165</v>
      </c>
      <c r="B451" s="2340" t="s">
        <v>3075</v>
      </c>
      <c r="C451" s="2340"/>
      <c r="D451" s="2341" t="s">
        <v>44</v>
      </c>
      <c r="E451" s="2347">
        <v>1500</v>
      </c>
      <c r="F451" s="2343">
        <f t="shared" si="7"/>
        <v>0</v>
      </c>
      <c r="G451" s="2344" t="s">
        <v>2134</v>
      </c>
      <c r="H451" s="2340"/>
      <c r="I451" s="2340"/>
      <c r="J451" s="2340"/>
      <c r="K451" s="2340"/>
      <c r="L451" s="2340"/>
      <c r="M451" s="2340"/>
      <c r="N451" s="2340"/>
      <c r="O451" s="2340"/>
      <c r="P451" s="2340"/>
      <c r="Q451" s="2340"/>
      <c r="R451" s="2340"/>
      <c r="S451" s="2340"/>
    </row>
    <row r="452" spans="1:19" customFormat="1" ht="15" hidden="1">
      <c r="A452" s="2340" t="s">
        <v>675</v>
      </c>
      <c r="B452" s="2340" t="s">
        <v>5145</v>
      </c>
      <c r="C452" s="2340"/>
      <c r="D452" s="2341" t="s">
        <v>501</v>
      </c>
      <c r="E452" s="2342">
        <v>500000</v>
      </c>
      <c r="F452" s="2343">
        <f t="shared" si="7"/>
        <v>0</v>
      </c>
      <c r="G452" s="2344" t="s">
        <v>2134</v>
      </c>
      <c r="H452" s="2340"/>
      <c r="I452" s="2340"/>
      <c r="J452" s="2340"/>
      <c r="K452" s="2340"/>
      <c r="L452" s="2340"/>
      <c r="M452" s="2340"/>
      <c r="N452" s="2340"/>
      <c r="O452" s="2340"/>
      <c r="P452" s="2340"/>
      <c r="Q452" s="2340"/>
      <c r="R452" s="2340"/>
      <c r="S452" s="2340"/>
    </row>
    <row r="453" spans="1:19" customFormat="1" ht="15" hidden="1">
      <c r="A453" s="2344" t="s">
        <v>5165</v>
      </c>
      <c r="B453" s="2340" t="s">
        <v>5787</v>
      </c>
      <c r="C453" s="2340"/>
      <c r="D453" s="2341" t="s">
        <v>501</v>
      </c>
      <c r="E453" s="2347">
        <v>5000</v>
      </c>
      <c r="F453" s="2343">
        <f t="shared" si="7"/>
        <v>0</v>
      </c>
      <c r="G453" s="2344" t="s">
        <v>2134</v>
      </c>
      <c r="H453" s="2340"/>
      <c r="I453" s="2340"/>
      <c r="J453" s="2340"/>
      <c r="K453" s="2340"/>
      <c r="L453" s="2340"/>
      <c r="M453" s="2340"/>
      <c r="N453" s="2340"/>
      <c r="O453" s="2340"/>
      <c r="P453" s="2340"/>
      <c r="Q453" s="2340"/>
      <c r="R453" s="2340"/>
      <c r="S453" s="2340"/>
    </row>
    <row r="454" spans="1:19" customFormat="1" ht="15" hidden="1">
      <c r="A454" s="2344" t="s">
        <v>5165</v>
      </c>
      <c r="B454" s="2340" t="s">
        <v>5788</v>
      </c>
      <c r="C454" s="2340"/>
      <c r="D454" s="2341" t="s">
        <v>501</v>
      </c>
      <c r="E454" s="2347">
        <v>50000</v>
      </c>
      <c r="F454" s="2343">
        <f t="shared" si="7"/>
        <v>0</v>
      </c>
      <c r="G454" s="2344" t="s">
        <v>2134</v>
      </c>
      <c r="H454" s="2340"/>
      <c r="I454" s="2340"/>
      <c r="J454" s="2340"/>
      <c r="K454" s="2340"/>
      <c r="L454" s="2340"/>
      <c r="M454" s="2340"/>
      <c r="N454" s="2340"/>
      <c r="O454" s="2340"/>
      <c r="P454" s="2340"/>
      <c r="Q454" s="2340"/>
      <c r="R454" s="2340"/>
      <c r="S454" s="2340"/>
    </row>
    <row r="455" spans="1:19" customFormat="1" ht="15" hidden="1">
      <c r="A455" s="2344" t="s">
        <v>5165</v>
      </c>
      <c r="B455" s="2340" t="s">
        <v>5789</v>
      </c>
      <c r="C455" s="2340"/>
      <c r="D455" s="2341" t="s">
        <v>36</v>
      </c>
      <c r="E455" s="2347">
        <v>30000</v>
      </c>
      <c r="F455" s="2343">
        <f t="shared" si="7"/>
        <v>0</v>
      </c>
      <c r="G455" s="2344" t="s">
        <v>2134</v>
      </c>
      <c r="H455" s="2340"/>
      <c r="I455" s="2340"/>
      <c r="J455" s="2340"/>
      <c r="K455" s="2340"/>
      <c r="L455" s="2340"/>
      <c r="M455" s="2340"/>
      <c r="N455" s="2340"/>
      <c r="O455" s="2340"/>
      <c r="P455" s="2340"/>
      <c r="Q455" s="2340"/>
      <c r="R455" s="2340"/>
      <c r="S455" s="2340"/>
    </row>
    <row r="456" spans="1:19" customFormat="1" ht="15" hidden="1">
      <c r="A456" s="2344" t="s">
        <v>5165</v>
      </c>
      <c r="B456" s="2340" t="s">
        <v>5790</v>
      </c>
      <c r="C456" s="2340"/>
      <c r="D456" s="2341" t="s">
        <v>36</v>
      </c>
      <c r="E456" s="2347">
        <v>6000</v>
      </c>
      <c r="F456" s="2343">
        <f t="shared" si="7"/>
        <v>0</v>
      </c>
      <c r="G456" s="2344" t="s">
        <v>2134</v>
      </c>
      <c r="H456" s="2340"/>
      <c r="I456" s="2340"/>
      <c r="J456" s="2340"/>
      <c r="K456" s="2340"/>
      <c r="L456" s="2340"/>
      <c r="M456" s="2340"/>
      <c r="N456" s="2340"/>
      <c r="O456" s="2340"/>
      <c r="P456" s="2340"/>
      <c r="Q456" s="2340"/>
      <c r="R456" s="2340"/>
      <c r="S456" s="2340"/>
    </row>
    <row r="457" spans="1:19" customFormat="1" ht="15" hidden="1">
      <c r="A457" s="2344" t="s">
        <v>5165</v>
      </c>
      <c r="B457" s="2340" t="s">
        <v>5791</v>
      </c>
      <c r="C457" s="2340"/>
      <c r="D457" s="2341" t="s">
        <v>36</v>
      </c>
      <c r="E457" s="2347">
        <v>20000</v>
      </c>
      <c r="F457" s="2343">
        <f t="shared" si="7"/>
        <v>0</v>
      </c>
      <c r="G457" s="2344" t="s">
        <v>2134</v>
      </c>
      <c r="H457" s="2340"/>
      <c r="I457" s="2340"/>
      <c r="J457" s="2340"/>
      <c r="K457" s="2340"/>
      <c r="L457" s="2340"/>
      <c r="M457" s="2340"/>
      <c r="N457" s="2340"/>
      <c r="O457" s="2340"/>
      <c r="P457" s="2340"/>
      <c r="Q457" s="2340"/>
      <c r="R457" s="2340"/>
      <c r="S457" s="2340"/>
    </row>
    <row r="458" spans="1:19" customFormat="1" ht="15" hidden="1">
      <c r="A458" s="2344" t="s">
        <v>5165</v>
      </c>
      <c r="B458" s="2340" t="s">
        <v>5792</v>
      </c>
      <c r="C458" s="2340"/>
      <c r="D458" s="2341" t="s">
        <v>501</v>
      </c>
      <c r="E458" s="2347">
        <v>50000</v>
      </c>
      <c r="F458" s="2343">
        <f t="shared" si="7"/>
        <v>0</v>
      </c>
      <c r="G458" s="2344" t="s">
        <v>2134</v>
      </c>
      <c r="H458" s="2340"/>
      <c r="I458" s="2340"/>
      <c r="J458" s="2340"/>
      <c r="K458" s="2340"/>
      <c r="L458" s="2340"/>
      <c r="M458" s="2340"/>
      <c r="N458" s="2340"/>
      <c r="O458" s="2340"/>
      <c r="P458" s="2340"/>
      <c r="Q458" s="2340"/>
      <c r="R458" s="2340"/>
      <c r="S458" s="2340"/>
    </row>
    <row r="459" spans="1:19" customFormat="1" ht="15" hidden="1">
      <c r="A459" s="2344" t="s">
        <v>5403</v>
      </c>
      <c r="B459" s="2321" t="s">
        <v>5329</v>
      </c>
      <c r="C459" s="2321"/>
      <c r="D459" s="2322" t="s">
        <v>627</v>
      </c>
      <c r="E459" s="2323">
        <v>9500</v>
      </c>
      <c r="F459" s="2343">
        <f t="shared" si="7"/>
        <v>0</v>
      </c>
      <c r="G459" s="2344" t="s">
        <v>2134</v>
      </c>
      <c r="H459" s="2340"/>
      <c r="I459" s="2340"/>
      <c r="J459" s="2340"/>
      <c r="K459" s="2340"/>
      <c r="L459" s="2340"/>
      <c r="M459" s="2340"/>
      <c r="N459" s="2340"/>
      <c r="O459" s="2340"/>
      <c r="P459" s="2340"/>
      <c r="Q459" s="2340"/>
      <c r="R459" s="2340"/>
      <c r="S459" s="2340"/>
    </row>
    <row r="460" spans="1:19" customFormat="1" ht="15" hidden="1">
      <c r="A460" s="2340" t="s">
        <v>3811</v>
      </c>
      <c r="B460" s="2340" t="s">
        <v>5100</v>
      </c>
      <c r="C460" s="2340"/>
      <c r="D460" s="2341" t="s">
        <v>44</v>
      </c>
      <c r="E460" s="2342">
        <v>180</v>
      </c>
      <c r="F460" s="2343">
        <f t="shared" si="7"/>
        <v>0</v>
      </c>
      <c r="G460" s="2344" t="s">
        <v>2134</v>
      </c>
      <c r="H460" s="2340"/>
      <c r="I460" s="2340"/>
      <c r="J460" s="2340"/>
      <c r="K460" s="2340"/>
      <c r="L460" s="2340"/>
      <c r="M460" s="2340"/>
      <c r="N460" s="2340"/>
      <c r="O460" s="2340"/>
      <c r="P460" s="2340"/>
      <c r="Q460" s="2340"/>
      <c r="R460" s="2340"/>
      <c r="S460" s="2340"/>
    </row>
    <row r="461" spans="1:19" customFormat="1" ht="15" hidden="1">
      <c r="A461" s="2340" t="s">
        <v>3811</v>
      </c>
      <c r="B461" s="2340" t="s">
        <v>5103</v>
      </c>
      <c r="C461" s="2340"/>
      <c r="D461" s="2341" t="s">
        <v>36</v>
      </c>
      <c r="E461" s="2342">
        <v>800</v>
      </c>
      <c r="F461" s="2343">
        <f t="shared" si="7"/>
        <v>0</v>
      </c>
      <c r="G461" s="2344" t="s">
        <v>2134</v>
      </c>
      <c r="H461" s="2340"/>
      <c r="I461" s="2340"/>
      <c r="J461" s="2340"/>
      <c r="K461" s="2340"/>
      <c r="L461" s="2340"/>
      <c r="M461" s="2340"/>
      <c r="N461" s="2340"/>
      <c r="O461" s="2340"/>
      <c r="P461" s="2340"/>
      <c r="Q461" s="2340"/>
      <c r="R461" s="2340"/>
      <c r="S461" s="2340"/>
    </row>
    <row r="462" spans="1:19" customFormat="1" ht="15" hidden="1">
      <c r="A462" s="2340" t="s">
        <v>4077</v>
      </c>
      <c r="B462" s="2340" t="s">
        <v>4653</v>
      </c>
      <c r="C462" s="2340"/>
      <c r="D462" s="2341" t="s">
        <v>44</v>
      </c>
      <c r="E462" s="2342">
        <v>175</v>
      </c>
      <c r="F462" s="2343">
        <f t="shared" si="7"/>
        <v>0</v>
      </c>
      <c r="G462" s="2344" t="s">
        <v>2134</v>
      </c>
      <c r="H462" s="2340"/>
      <c r="I462" s="2340"/>
      <c r="J462" s="2340"/>
      <c r="K462" s="2340"/>
      <c r="L462" s="2340"/>
      <c r="M462" s="2340"/>
      <c r="N462" s="2340"/>
      <c r="O462" s="2340"/>
      <c r="P462" s="2340"/>
      <c r="Q462" s="2340"/>
      <c r="R462" s="2340"/>
      <c r="S462" s="2340"/>
    </row>
    <row r="463" spans="1:19" customFormat="1" ht="15" hidden="1">
      <c r="A463" s="2340" t="s">
        <v>4418</v>
      </c>
      <c r="B463" s="2344" t="s">
        <v>5177</v>
      </c>
      <c r="C463" s="2344"/>
      <c r="D463" s="2341" t="s">
        <v>36</v>
      </c>
      <c r="E463" s="2342">
        <v>50000</v>
      </c>
      <c r="F463" s="2343">
        <f t="shared" si="7"/>
        <v>0</v>
      </c>
      <c r="G463" s="2344" t="s">
        <v>2134</v>
      </c>
      <c r="H463" s="2340"/>
      <c r="I463" s="2340"/>
      <c r="J463" s="2340"/>
      <c r="K463" s="2340"/>
      <c r="L463" s="2340"/>
      <c r="M463" s="2340"/>
      <c r="N463" s="2340"/>
      <c r="O463" s="2340"/>
      <c r="P463" s="2340"/>
      <c r="Q463" s="2340"/>
      <c r="R463" s="2340"/>
      <c r="S463" s="2340"/>
    </row>
    <row r="464" spans="1:19" customFormat="1" ht="15" hidden="1">
      <c r="A464" s="2340" t="s">
        <v>4077</v>
      </c>
      <c r="B464" s="2340" t="s">
        <v>4367</v>
      </c>
      <c r="C464" s="2340"/>
      <c r="D464" s="2341" t="s">
        <v>1537</v>
      </c>
      <c r="E464" s="2342">
        <v>35</v>
      </c>
      <c r="F464" s="2343">
        <f t="shared" si="7"/>
        <v>0</v>
      </c>
      <c r="G464" s="2344" t="s">
        <v>2134</v>
      </c>
      <c r="H464" s="2340"/>
      <c r="I464" s="2340"/>
      <c r="J464" s="2340"/>
      <c r="K464" s="2340"/>
      <c r="L464" s="2340"/>
      <c r="M464" s="2340"/>
      <c r="N464" s="2340"/>
      <c r="O464" s="2340"/>
      <c r="P464" s="2340"/>
      <c r="Q464" s="2340"/>
      <c r="R464" s="2340"/>
      <c r="S464" s="2340"/>
    </row>
    <row r="465" spans="1:19" customFormat="1" ht="15" hidden="1">
      <c r="A465" s="2340" t="s">
        <v>4077</v>
      </c>
      <c r="B465" s="2340" t="s">
        <v>4592</v>
      </c>
      <c r="C465" s="2340"/>
      <c r="D465" s="2341" t="s">
        <v>833</v>
      </c>
      <c r="E465" s="2342">
        <v>260</v>
      </c>
      <c r="F465" s="2343">
        <f t="shared" si="7"/>
        <v>0</v>
      </c>
      <c r="G465" s="2344" t="s">
        <v>2134</v>
      </c>
      <c r="H465" s="2340"/>
      <c r="I465" s="2340"/>
      <c r="J465" s="2340"/>
      <c r="K465" s="2340"/>
      <c r="L465" s="2340"/>
      <c r="M465" s="2340"/>
      <c r="N465" s="2340"/>
      <c r="O465" s="2340"/>
      <c r="P465" s="2340"/>
      <c r="Q465" s="2340"/>
      <c r="R465" s="2340"/>
      <c r="S465" s="2340"/>
    </row>
    <row r="466" spans="1:19" customFormat="1" ht="15" hidden="1">
      <c r="A466" s="2340" t="s">
        <v>4077</v>
      </c>
      <c r="B466" s="2340" t="s">
        <v>4595</v>
      </c>
      <c r="C466" s="2340"/>
      <c r="D466" s="2341" t="s">
        <v>833</v>
      </c>
      <c r="E466" s="2342">
        <v>120</v>
      </c>
      <c r="F466" s="2343">
        <f t="shared" si="7"/>
        <v>0</v>
      </c>
      <c r="G466" s="2344" t="s">
        <v>2134</v>
      </c>
      <c r="H466" s="2340"/>
      <c r="I466" s="2340"/>
      <c r="J466" s="2340"/>
      <c r="K466" s="2340"/>
      <c r="L466" s="2340"/>
      <c r="M466" s="2340"/>
      <c r="N466" s="2340"/>
      <c r="O466" s="2340"/>
      <c r="P466" s="2340"/>
      <c r="Q466" s="2340"/>
      <c r="R466" s="2340"/>
      <c r="S466" s="2340"/>
    </row>
    <row r="467" spans="1:19" customFormat="1" ht="15" hidden="1">
      <c r="A467" s="2340" t="s">
        <v>4077</v>
      </c>
      <c r="B467" s="2340" t="s">
        <v>4594</v>
      </c>
      <c r="C467" s="2340"/>
      <c r="D467" s="2341" t="s">
        <v>833</v>
      </c>
      <c r="E467" s="2342">
        <v>170</v>
      </c>
      <c r="F467" s="2343">
        <f t="shared" si="7"/>
        <v>0</v>
      </c>
      <c r="G467" s="2344" t="s">
        <v>2134</v>
      </c>
      <c r="H467" s="2340"/>
      <c r="I467" s="2340"/>
      <c r="J467" s="2340"/>
      <c r="K467" s="2340"/>
      <c r="L467" s="2340"/>
      <c r="M467" s="2340"/>
      <c r="N467" s="2340"/>
      <c r="O467" s="2340"/>
      <c r="P467" s="2340"/>
      <c r="Q467" s="2340"/>
      <c r="R467" s="2340"/>
      <c r="S467" s="2340"/>
    </row>
    <row r="468" spans="1:19" customFormat="1" ht="15" hidden="1">
      <c r="A468" s="2340" t="s">
        <v>4077</v>
      </c>
      <c r="B468" s="2340" t="s">
        <v>4593</v>
      </c>
      <c r="C468" s="2340"/>
      <c r="D468" s="2341" t="s">
        <v>833</v>
      </c>
      <c r="E468" s="2342">
        <v>300</v>
      </c>
      <c r="F468" s="2343">
        <f t="shared" si="7"/>
        <v>0</v>
      </c>
      <c r="G468" s="2344" t="s">
        <v>2134</v>
      </c>
      <c r="H468" s="2340"/>
      <c r="I468" s="2340"/>
      <c r="J468" s="2340"/>
      <c r="K468" s="2340"/>
      <c r="L468" s="2340"/>
      <c r="M468" s="2340"/>
      <c r="N468" s="2340"/>
      <c r="O468" s="2340"/>
      <c r="P468" s="2340"/>
      <c r="Q468" s="2340"/>
      <c r="R468" s="2340"/>
      <c r="S468" s="2340"/>
    </row>
    <row r="469" spans="1:19" customFormat="1" ht="15" hidden="1">
      <c r="A469" s="2340" t="s">
        <v>4077</v>
      </c>
      <c r="B469" s="2344" t="s">
        <v>5230</v>
      </c>
      <c r="C469" s="2344"/>
      <c r="D469" s="2341" t="s">
        <v>833</v>
      </c>
      <c r="E469" s="2342">
        <v>385</v>
      </c>
      <c r="F469" s="2343">
        <f t="shared" si="7"/>
        <v>0</v>
      </c>
      <c r="G469" s="2344" t="s">
        <v>2134</v>
      </c>
      <c r="H469" s="2340"/>
      <c r="I469" s="2340"/>
      <c r="J469" s="2340"/>
      <c r="K469" s="2340"/>
      <c r="L469" s="2340"/>
      <c r="M469" s="2340"/>
      <c r="N469" s="2340"/>
      <c r="O469" s="2340"/>
      <c r="P469" s="2340"/>
      <c r="Q469" s="2340"/>
      <c r="R469" s="2340"/>
      <c r="S469" s="2340"/>
    </row>
    <row r="470" spans="1:19" customFormat="1" ht="15" hidden="1">
      <c r="A470" s="2340" t="s">
        <v>4077</v>
      </c>
      <c r="B470" s="2344" t="s">
        <v>5231</v>
      </c>
      <c r="C470" s="2344"/>
      <c r="D470" s="2341" t="s">
        <v>833</v>
      </c>
      <c r="E470" s="2342">
        <v>185</v>
      </c>
      <c r="F470" s="2343">
        <f t="shared" si="7"/>
        <v>0</v>
      </c>
      <c r="G470" s="2344" t="s">
        <v>2134</v>
      </c>
      <c r="H470" s="2340"/>
      <c r="I470" s="2340"/>
      <c r="J470" s="2340"/>
      <c r="K470" s="2340"/>
      <c r="L470" s="2340"/>
      <c r="M470" s="2340"/>
      <c r="N470" s="2340"/>
      <c r="O470" s="2340"/>
      <c r="P470" s="2340"/>
      <c r="Q470" s="2340"/>
      <c r="R470" s="2340"/>
      <c r="S470" s="2340"/>
    </row>
    <row r="471" spans="1:19" customFormat="1" ht="15" hidden="1">
      <c r="A471" s="1467" t="s">
        <v>5405</v>
      </c>
      <c r="B471" s="1467" t="s">
        <v>5533</v>
      </c>
      <c r="C471" s="1467"/>
      <c r="D471" s="767" t="s">
        <v>91</v>
      </c>
      <c r="E471" s="2346">
        <v>396</v>
      </c>
      <c r="F471" s="2343">
        <f t="shared" si="7"/>
        <v>0</v>
      </c>
      <c r="G471" s="2344" t="s">
        <v>2134</v>
      </c>
      <c r="H471" s="1467"/>
      <c r="I471" s="1467"/>
      <c r="J471" s="1467"/>
      <c r="K471" s="1467"/>
      <c r="L471" s="1467"/>
      <c r="M471" s="1467"/>
      <c r="N471" s="1467"/>
      <c r="O471" s="1467"/>
      <c r="P471" s="1467"/>
      <c r="Q471" s="1467"/>
      <c r="R471" s="1467"/>
      <c r="S471" s="1467"/>
    </row>
    <row r="472" spans="1:19" customFormat="1" ht="15" hidden="1">
      <c r="A472" s="2344" t="s">
        <v>5165</v>
      </c>
      <c r="B472" s="2340" t="s">
        <v>5793</v>
      </c>
      <c r="C472" s="2340"/>
      <c r="D472" s="2341" t="s">
        <v>36</v>
      </c>
      <c r="E472" s="2347">
        <v>40000</v>
      </c>
      <c r="F472" s="2343">
        <f t="shared" si="7"/>
        <v>0</v>
      </c>
      <c r="G472" s="2344" t="s">
        <v>2134</v>
      </c>
      <c r="H472" s="2340"/>
      <c r="I472" s="2340"/>
      <c r="J472" s="2340"/>
      <c r="K472" s="2340"/>
      <c r="L472" s="2340"/>
      <c r="M472" s="2340"/>
      <c r="N472" s="2340"/>
      <c r="O472" s="2340"/>
      <c r="P472" s="2340"/>
      <c r="Q472" s="2340"/>
      <c r="R472" s="2340"/>
      <c r="S472" s="2340"/>
    </row>
    <row r="473" spans="1:19" customFormat="1" ht="15" hidden="1">
      <c r="A473" s="2340" t="s">
        <v>3811</v>
      </c>
      <c r="B473" s="2340" t="s">
        <v>5104</v>
      </c>
      <c r="C473" s="2340"/>
      <c r="D473" s="2341" t="s">
        <v>44</v>
      </c>
      <c r="E473" s="2342">
        <v>100</v>
      </c>
      <c r="F473" s="2343">
        <f t="shared" si="7"/>
        <v>0</v>
      </c>
      <c r="G473" s="2344" t="s">
        <v>2134</v>
      </c>
      <c r="H473" s="2340"/>
      <c r="I473" s="2340"/>
      <c r="J473" s="2340"/>
      <c r="K473" s="2340"/>
      <c r="L473" s="2340"/>
      <c r="M473" s="2340"/>
      <c r="N473" s="2340"/>
      <c r="O473" s="2340"/>
      <c r="P473" s="2340"/>
      <c r="Q473" s="2340"/>
      <c r="R473" s="2340"/>
      <c r="S473" s="2340"/>
    </row>
    <row r="474" spans="1:19" customFormat="1" ht="15" hidden="1">
      <c r="A474" s="2340" t="s">
        <v>3811</v>
      </c>
      <c r="B474" s="2340" t="s">
        <v>5105</v>
      </c>
      <c r="C474" s="2340"/>
      <c r="D474" s="2341" t="s">
        <v>44</v>
      </c>
      <c r="E474" s="2342">
        <v>100</v>
      </c>
      <c r="F474" s="2343">
        <f t="shared" si="7"/>
        <v>0</v>
      </c>
      <c r="G474" s="2344" t="s">
        <v>2134</v>
      </c>
      <c r="H474" s="2340"/>
      <c r="I474" s="2340"/>
      <c r="J474" s="2340"/>
      <c r="K474" s="2340"/>
      <c r="L474" s="2340"/>
      <c r="M474" s="2340"/>
      <c r="N474" s="2340"/>
      <c r="O474" s="2340"/>
      <c r="P474" s="2340"/>
      <c r="Q474" s="2340"/>
      <c r="R474" s="2340"/>
      <c r="S474" s="2340"/>
    </row>
    <row r="475" spans="1:19" customFormat="1" ht="15" hidden="1">
      <c r="A475" s="1467" t="s">
        <v>5405</v>
      </c>
      <c r="B475" s="1467" t="s">
        <v>5534</v>
      </c>
      <c r="C475" s="1467"/>
      <c r="D475" s="767" t="s">
        <v>79</v>
      </c>
      <c r="E475" s="2346">
        <v>138.22</v>
      </c>
      <c r="F475" s="2343">
        <f t="shared" si="7"/>
        <v>0</v>
      </c>
      <c r="G475" s="2344" t="s">
        <v>2134</v>
      </c>
      <c r="H475" s="1467"/>
      <c r="I475" s="1467"/>
      <c r="J475" s="1467"/>
      <c r="K475" s="1467"/>
      <c r="L475" s="1467"/>
      <c r="M475" s="1467"/>
      <c r="N475" s="1467"/>
      <c r="O475" s="1467"/>
      <c r="P475" s="1467"/>
      <c r="Q475" s="1467"/>
      <c r="R475" s="1467"/>
      <c r="S475" s="1467"/>
    </row>
    <row r="476" spans="1:19" customFormat="1" ht="15" hidden="1">
      <c r="A476" s="1467" t="s">
        <v>5405</v>
      </c>
      <c r="B476" s="1467" t="s">
        <v>5535</v>
      </c>
      <c r="C476" s="1467"/>
      <c r="D476" s="767" t="s">
        <v>79</v>
      </c>
      <c r="E476" s="2346">
        <v>40</v>
      </c>
      <c r="F476" s="2343">
        <f t="shared" si="7"/>
        <v>0</v>
      </c>
      <c r="G476" s="2344" t="s">
        <v>2134</v>
      </c>
      <c r="H476" s="1467"/>
      <c r="I476" s="1467"/>
      <c r="J476" s="1467"/>
      <c r="K476" s="1467"/>
      <c r="L476" s="1467"/>
      <c r="M476" s="1467"/>
      <c r="N476" s="1467"/>
      <c r="O476" s="1467"/>
      <c r="P476" s="1467"/>
      <c r="Q476" s="1467"/>
      <c r="R476" s="1467"/>
      <c r="S476" s="1467"/>
    </row>
    <row r="477" spans="1:19" customFormat="1" ht="15" hidden="1">
      <c r="A477" s="1467" t="s">
        <v>5405</v>
      </c>
      <c r="B477" s="1467" t="s">
        <v>5536</v>
      </c>
      <c r="C477" s="1467"/>
      <c r="D477" s="767" t="s">
        <v>83</v>
      </c>
      <c r="E477" s="2346">
        <v>1</v>
      </c>
      <c r="F477" s="2343">
        <f t="shared" si="7"/>
        <v>0</v>
      </c>
      <c r="G477" s="2344" t="s">
        <v>2134</v>
      </c>
      <c r="H477" s="1467"/>
      <c r="I477" s="1467"/>
      <c r="J477" s="1467"/>
      <c r="K477" s="1467"/>
      <c r="L477" s="1467"/>
      <c r="M477" s="1467"/>
      <c r="N477" s="1467"/>
      <c r="O477" s="1467"/>
      <c r="P477" s="1467"/>
      <c r="Q477" s="1467"/>
      <c r="R477" s="1467"/>
      <c r="S477" s="1467"/>
    </row>
    <row r="478" spans="1:19" customFormat="1" ht="15" hidden="1">
      <c r="A478" s="1467" t="s">
        <v>5405</v>
      </c>
      <c r="B478" s="1467" t="s">
        <v>5537</v>
      </c>
      <c r="C478" s="1467"/>
      <c r="D478" s="767" t="s">
        <v>91</v>
      </c>
      <c r="E478" s="2346">
        <v>67.989999999999995</v>
      </c>
      <c r="F478" s="2343">
        <f t="shared" si="7"/>
        <v>0</v>
      </c>
      <c r="G478" s="2344" t="s">
        <v>2134</v>
      </c>
      <c r="H478" s="1467"/>
      <c r="I478" s="1467"/>
      <c r="J478" s="1467"/>
      <c r="K478" s="1467"/>
      <c r="L478" s="1467"/>
      <c r="M478" s="1467"/>
      <c r="N478" s="1467"/>
      <c r="O478" s="1467"/>
      <c r="P478" s="1467"/>
      <c r="Q478" s="1467"/>
      <c r="R478" s="1467"/>
      <c r="S478" s="1467"/>
    </row>
    <row r="479" spans="1:19" customFormat="1" ht="15" hidden="1">
      <c r="A479" s="2344" t="s">
        <v>5165</v>
      </c>
      <c r="B479" s="2340" t="s">
        <v>1143</v>
      </c>
      <c r="C479" s="2340"/>
      <c r="D479" s="2341" t="s">
        <v>44</v>
      </c>
      <c r="E479" s="2347">
        <v>100</v>
      </c>
      <c r="F479" s="2343">
        <f t="shared" si="7"/>
        <v>0</v>
      </c>
      <c r="G479" s="2344" t="s">
        <v>2134</v>
      </c>
      <c r="H479" s="2340"/>
      <c r="I479" s="2340"/>
      <c r="J479" s="2340"/>
      <c r="K479" s="2340"/>
      <c r="L479" s="2340"/>
      <c r="M479" s="2340"/>
      <c r="N479" s="2340"/>
      <c r="O479" s="2340"/>
      <c r="P479" s="2340"/>
      <c r="Q479" s="2340"/>
      <c r="R479" s="2340"/>
      <c r="S479" s="2340"/>
    </row>
    <row r="480" spans="1:19" customFormat="1" ht="15" hidden="1">
      <c r="A480" s="2344" t="s">
        <v>5165</v>
      </c>
      <c r="B480" s="2340" t="s">
        <v>5794</v>
      </c>
      <c r="C480" s="2340"/>
      <c r="D480" s="2341" t="s">
        <v>501</v>
      </c>
      <c r="E480" s="2347">
        <v>20000</v>
      </c>
      <c r="F480" s="2343">
        <f t="shared" si="7"/>
        <v>0</v>
      </c>
      <c r="G480" s="2344" t="s">
        <v>2134</v>
      </c>
      <c r="H480" s="2340"/>
      <c r="I480" s="2340"/>
      <c r="J480" s="2340"/>
      <c r="K480" s="2340"/>
      <c r="L480" s="2340"/>
      <c r="M480" s="2340"/>
      <c r="N480" s="2340"/>
      <c r="O480" s="2340"/>
      <c r="P480" s="2340"/>
      <c r="Q480" s="2340"/>
      <c r="R480" s="2340"/>
      <c r="S480" s="2340"/>
    </row>
    <row r="481" spans="1:19" customFormat="1" ht="15" hidden="1">
      <c r="A481" s="2344" t="s">
        <v>5165</v>
      </c>
      <c r="B481" s="2340" t="s">
        <v>5795</v>
      </c>
      <c r="C481" s="2340"/>
      <c r="D481" s="2341" t="s">
        <v>44</v>
      </c>
      <c r="E481" s="2347">
        <v>35000</v>
      </c>
      <c r="F481" s="2343">
        <f t="shared" si="7"/>
        <v>0</v>
      </c>
      <c r="G481" s="2344" t="s">
        <v>2134</v>
      </c>
      <c r="H481" s="2340"/>
      <c r="I481" s="2340"/>
      <c r="J481" s="2340"/>
      <c r="K481" s="2340"/>
      <c r="L481" s="2340"/>
      <c r="M481" s="2340"/>
      <c r="N481" s="2340"/>
      <c r="O481" s="2340"/>
      <c r="P481" s="2340"/>
      <c r="Q481" s="2340"/>
      <c r="R481" s="2340"/>
      <c r="S481" s="2340"/>
    </row>
    <row r="482" spans="1:19" customFormat="1" ht="15" hidden="1">
      <c r="A482" s="1467" t="s">
        <v>5405</v>
      </c>
      <c r="B482" s="1467" t="s">
        <v>5538</v>
      </c>
      <c r="C482" s="1467"/>
      <c r="D482" s="767" t="s">
        <v>83</v>
      </c>
      <c r="E482" s="2346">
        <v>7</v>
      </c>
      <c r="F482" s="2343">
        <f t="shared" si="7"/>
        <v>0</v>
      </c>
      <c r="G482" s="2344" t="s">
        <v>2134</v>
      </c>
      <c r="H482" s="1467"/>
      <c r="I482" s="1467"/>
      <c r="J482" s="1467"/>
      <c r="K482" s="1467"/>
      <c r="L482" s="1467"/>
      <c r="M482" s="1467"/>
      <c r="N482" s="1467"/>
      <c r="O482" s="1467"/>
      <c r="P482" s="1467"/>
      <c r="Q482" s="1467"/>
      <c r="R482" s="1467"/>
      <c r="S482" s="1467"/>
    </row>
    <row r="483" spans="1:19" customFormat="1" ht="15" hidden="1">
      <c r="A483" s="1467" t="s">
        <v>5405</v>
      </c>
      <c r="B483" s="1467" t="s">
        <v>5539</v>
      </c>
      <c r="C483" s="1467"/>
      <c r="D483" s="767" t="s">
        <v>79</v>
      </c>
      <c r="E483" s="2346">
        <v>310</v>
      </c>
      <c r="F483" s="2343">
        <f t="shared" si="7"/>
        <v>0</v>
      </c>
      <c r="G483" s="2344" t="s">
        <v>2134</v>
      </c>
      <c r="H483" s="1467"/>
      <c r="I483" s="1467"/>
      <c r="J483" s="1467"/>
      <c r="K483" s="1467"/>
      <c r="L483" s="1467"/>
      <c r="M483" s="1467"/>
      <c r="N483" s="1467"/>
      <c r="O483" s="1467"/>
      <c r="P483" s="1467"/>
      <c r="Q483" s="1467"/>
      <c r="R483" s="1467"/>
      <c r="S483" s="1467"/>
    </row>
    <row r="484" spans="1:19" customFormat="1" ht="15" hidden="1">
      <c r="A484" s="2344" t="s">
        <v>5165</v>
      </c>
      <c r="B484" s="2340" t="s">
        <v>5796</v>
      </c>
      <c r="C484" s="2340"/>
      <c r="D484" s="2341" t="s">
        <v>501</v>
      </c>
      <c r="E484" s="2347">
        <v>20000</v>
      </c>
      <c r="F484" s="2343">
        <f t="shared" si="7"/>
        <v>0</v>
      </c>
      <c r="G484" s="2344" t="s">
        <v>2134</v>
      </c>
      <c r="H484" s="2340"/>
      <c r="I484" s="2340"/>
      <c r="J484" s="2340"/>
      <c r="K484" s="2340"/>
      <c r="L484" s="2340"/>
      <c r="M484" s="2340"/>
      <c r="N484" s="2340"/>
      <c r="O484" s="2340"/>
      <c r="P484" s="2340"/>
      <c r="Q484" s="2340"/>
      <c r="R484" s="2340"/>
      <c r="S484" s="2340"/>
    </row>
    <row r="485" spans="1:19" customFormat="1" ht="15" hidden="1">
      <c r="A485" s="2344" t="s">
        <v>5165</v>
      </c>
      <c r="B485" s="2340" t="s">
        <v>5797</v>
      </c>
      <c r="C485" s="2340"/>
      <c r="D485" s="2341" t="s">
        <v>36</v>
      </c>
      <c r="E485" s="2347">
        <v>25000</v>
      </c>
      <c r="F485" s="2343">
        <f t="shared" si="7"/>
        <v>0</v>
      </c>
      <c r="G485" s="2344" t="s">
        <v>2134</v>
      </c>
      <c r="H485" s="2340"/>
      <c r="I485" s="2340"/>
      <c r="J485" s="2340"/>
      <c r="K485" s="2340"/>
      <c r="L485" s="2340"/>
      <c r="M485" s="2340"/>
      <c r="N485" s="2340"/>
      <c r="O485" s="2340"/>
      <c r="P485" s="2340"/>
      <c r="Q485" s="2340"/>
      <c r="R485" s="2340"/>
      <c r="S485" s="2340"/>
    </row>
    <row r="486" spans="1:19" customFormat="1" ht="15" hidden="1">
      <c r="A486" s="2344" t="s">
        <v>5165</v>
      </c>
      <c r="B486" s="2340" t="s">
        <v>5798</v>
      </c>
      <c r="C486" s="2340"/>
      <c r="D486" s="2341" t="s">
        <v>36</v>
      </c>
      <c r="E486" s="2347">
        <v>24900</v>
      </c>
      <c r="F486" s="2343">
        <f t="shared" si="7"/>
        <v>0</v>
      </c>
      <c r="G486" s="2344" t="s">
        <v>2134</v>
      </c>
      <c r="H486" s="2340"/>
      <c r="I486" s="2340"/>
      <c r="J486" s="2340"/>
      <c r="K486" s="2340"/>
      <c r="L486" s="2340"/>
      <c r="M486" s="2340"/>
      <c r="N486" s="2340"/>
      <c r="O486" s="2340"/>
      <c r="P486" s="2340"/>
      <c r="Q486" s="2340"/>
      <c r="R486" s="2340"/>
      <c r="S486" s="2340"/>
    </row>
    <row r="487" spans="1:19" customFormat="1" ht="15" hidden="1">
      <c r="A487" s="1467" t="s">
        <v>5405</v>
      </c>
      <c r="B487" s="1467" t="s">
        <v>5540</v>
      </c>
      <c r="C487" s="1467"/>
      <c r="D487" s="767" t="s">
        <v>91</v>
      </c>
      <c r="E487" s="2346">
        <v>84</v>
      </c>
      <c r="F487" s="2343">
        <f t="shared" si="7"/>
        <v>0</v>
      </c>
      <c r="G487" s="2344" t="s">
        <v>2134</v>
      </c>
      <c r="H487" s="1467"/>
      <c r="I487" s="1467"/>
      <c r="J487" s="1467"/>
      <c r="K487" s="1467"/>
      <c r="L487" s="1467"/>
      <c r="M487" s="1467"/>
      <c r="N487" s="1467"/>
      <c r="O487" s="1467"/>
      <c r="P487" s="1467"/>
      <c r="Q487" s="1467"/>
      <c r="R487" s="1467"/>
      <c r="S487" s="1467"/>
    </row>
    <row r="488" spans="1:19" customFormat="1" ht="15" hidden="1">
      <c r="A488" s="1467" t="s">
        <v>5405</v>
      </c>
      <c r="B488" s="1467" t="s">
        <v>5541</v>
      </c>
      <c r="C488" s="1467"/>
      <c r="D488" s="767" t="s">
        <v>105</v>
      </c>
      <c r="E488" s="2346">
        <v>3</v>
      </c>
      <c r="F488" s="2343">
        <f t="shared" si="7"/>
        <v>0</v>
      </c>
      <c r="G488" s="2344" t="s">
        <v>2134</v>
      </c>
      <c r="H488" s="1467"/>
      <c r="I488" s="1467"/>
      <c r="J488" s="1467"/>
      <c r="K488" s="1467"/>
      <c r="L488" s="1467"/>
      <c r="M488" s="1467"/>
      <c r="N488" s="1467"/>
      <c r="O488" s="1467"/>
      <c r="P488" s="1467"/>
      <c r="Q488" s="1467"/>
      <c r="R488" s="1467"/>
      <c r="S488" s="1467"/>
    </row>
    <row r="489" spans="1:19" customFormat="1" ht="15" hidden="1">
      <c r="A489" s="1467" t="s">
        <v>5405</v>
      </c>
      <c r="B489" s="1467" t="s">
        <v>5542</v>
      </c>
      <c r="C489" s="1467"/>
      <c r="D489" s="767" t="s">
        <v>79</v>
      </c>
      <c r="E489" s="2346">
        <v>98</v>
      </c>
      <c r="F489" s="2343">
        <f t="shared" si="7"/>
        <v>0</v>
      </c>
      <c r="G489" s="2344" t="s">
        <v>2134</v>
      </c>
      <c r="H489" s="1467"/>
      <c r="I489" s="1467"/>
      <c r="J489" s="1467"/>
      <c r="K489" s="1467"/>
      <c r="L489" s="1467"/>
      <c r="M489" s="1467"/>
      <c r="N489" s="1467"/>
      <c r="O489" s="1467"/>
      <c r="P489" s="1467"/>
      <c r="Q489" s="1467"/>
      <c r="R489" s="1467"/>
      <c r="S489" s="1467"/>
    </row>
    <row r="490" spans="1:19" customFormat="1" ht="15" hidden="1">
      <c r="A490" s="2340" t="s">
        <v>4348</v>
      </c>
      <c r="B490" s="2340" t="s">
        <v>4576</v>
      </c>
      <c r="C490" s="2340"/>
      <c r="D490" s="2341" t="s">
        <v>44</v>
      </c>
      <c r="E490" s="2342">
        <v>50</v>
      </c>
      <c r="F490" s="2343">
        <f t="shared" si="7"/>
        <v>0</v>
      </c>
      <c r="G490" s="2344" t="s">
        <v>2134</v>
      </c>
      <c r="H490" s="2340"/>
      <c r="I490" s="2340"/>
      <c r="J490" s="2340"/>
      <c r="K490" s="2340"/>
      <c r="L490" s="2340"/>
      <c r="M490" s="2340"/>
      <c r="N490" s="2340"/>
      <c r="O490" s="2340"/>
      <c r="P490" s="2340"/>
      <c r="Q490" s="2340"/>
      <c r="R490" s="2340"/>
      <c r="S490" s="2340"/>
    </row>
    <row r="491" spans="1:19" customFormat="1" ht="15" hidden="1">
      <c r="A491" s="2344" t="s">
        <v>5403</v>
      </c>
      <c r="B491" s="2286" t="s">
        <v>5330</v>
      </c>
      <c r="C491" s="2286"/>
      <c r="D491" s="2322" t="s">
        <v>627</v>
      </c>
      <c r="E491" s="2325">
        <v>6250</v>
      </c>
      <c r="F491" s="2343">
        <f t="shared" si="7"/>
        <v>0</v>
      </c>
      <c r="G491" s="2344" t="s">
        <v>2134</v>
      </c>
      <c r="H491" s="2340"/>
      <c r="I491" s="2340"/>
      <c r="J491" s="2340"/>
      <c r="K491" s="2340"/>
      <c r="L491" s="2340"/>
      <c r="M491" s="2340"/>
      <c r="N491" s="2340"/>
      <c r="O491" s="2340"/>
      <c r="P491" s="2340"/>
      <c r="Q491" s="2340"/>
      <c r="R491" s="2340"/>
      <c r="S491" s="2340"/>
    </row>
    <row r="492" spans="1:19" customFormat="1" ht="15" hidden="1">
      <c r="A492" s="2340" t="s">
        <v>4077</v>
      </c>
      <c r="B492" s="2340" t="s">
        <v>4633</v>
      </c>
      <c r="C492" s="2340"/>
      <c r="D492" s="2341" t="s">
        <v>91</v>
      </c>
      <c r="E492" s="2342">
        <v>90</v>
      </c>
      <c r="F492" s="2343">
        <f t="shared" si="7"/>
        <v>0</v>
      </c>
      <c r="G492" s="2344" t="s">
        <v>2134</v>
      </c>
      <c r="H492" s="2340"/>
      <c r="I492" s="2340"/>
      <c r="J492" s="2340"/>
      <c r="K492" s="2340"/>
      <c r="L492" s="2340"/>
      <c r="M492" s="2340"/>
      <c r="N492" s="2340"/>
      <c r="O492" s="2340"/>
      <c r="P492" s="2340"/>
      <c r="Q492" s="2340"/>
      <c r="R492" s="2340"/>
      <c r="S492" s="2340"/>
    </row>
    <row r="493" spans="1:19" customFormat="1" ht="15" hidden="1">
      <c r="A493" s="2344" t="s">
        <v>5170</v>
      </c>
      <c r="B493" s="2340" t="s">
        <v>4767</v>
      </c>
      <c r="C493" s="2340"/>
      <c r="D493" s="2341" t="s">
        <v>835</v>
      </c>
      <c r="E493" s="2342">
        <v>350</v>
      </c>
      <c r="F493" s="2343">
        <f t="shared" si="7"/>
        <v>0</v>
      </c>
      <c r="G493" s="2344" t="s">
        <v>2134</v>
      </c>
      <c r="H493" s="2340"/>
      <c r="I493" s="2340"/>
      <c r="J493" s="2340"/>
      <c r="K493" s="2340"/>
      <c r="L493" s="2340"/>
      <c r="M493" s="2340"/>
      <c r="N493" s="2340"/>
      <c r="O493" s="2340"/>
      <c r="P493" s="2340"/>
      <c r="Q493" s="2340"/>
      <c r="R493" s="2340"/>
      <c r="S493" s="2340"/>
    </row>
    <row r="494" spans="1:19" customFormat="1" ht="15" hidden="1">
      <c r="A494" s="2344" t="s">
        <v>5170</v>
      </c>
      <c r="B494" s="2340" t="s">
        <v>4768</v>
      </c>
      <c r="C494" s="2340"/>
      <c r="D494" s="2341" t="s">
        <v>835</v>
      </c>
      <c r="E494" s="2342">
        <v>265</v>
      </c>
      <c r="F494" s="2343">
        <f t="shared" si="7"/>
        <v>0</v>
      </c>
      <c r="G494" s="2344" t="s">
        <v>2134</v>
      </c>
      <c r="H494" s="2340"/>
      <c r="I494" s="2340"/>
      <c r="J494" s="2340"/>
      <c r="K494" s="2340"/>
      <c r="L494" s="2340"/>
      <c r="M494" s="2340"/>
      <c r="N494" s="2340"/>
      <c r="O494" s="2340"/>
      <c r="P494" s="2340"/>
      <c r="Q494" s="2340"/>
      <c r="R494" s="2340"/>
      <c r="S494" s="2340"/>
    </row>
    <row r="495" spans="1:19" customFormat="1" ht="15" hidden="1">
      <c r="A495" s="2340" t="s">
        <v>4077</v>
      </c>
      <c r="B495" s="2340" t="s">
        <v>1548</v>
      </c>
      <c r="C495" s="2340"/>
      <c r="D495" s="2341" t="s">
        <v>818</v>
      </c>
      <c r="E495" s="2342">
        <v>1800</v>
      </c>
      <c r="F495" s="2343">
        <f t="shared" si="7"/>
        <v>0</v>
      </c>
      <c r="G495" s="2344" t="s">
        <v>2134</v>
      </c>
      <c r="H495" s="2340"/>
      <c r="I495" s="2340"/>
      <c r="J495" s="2340"/>
      <c r="K495" s="2340"/>
      <c r="L495" s="2340"/>
      <c r="M495" s="2340"/>
      <c r="N495" s="2340"/>
      <c r="O495" s="2340"/>
      <c r="P495" s="2340"/>
      <c r="Q495" s="2340"/>
      <c r="R495" s="2340"/>
      <c r="S495" s="2340"/>
    </row>
    <row r="496" spans="1:19" customFormat="1" ht="15" hidden="1">
      <c r="A496" s="2340" t="s">
        <v>4077</v>
      </c>
      <c r="B496" s="2340" t="s">
        <v>4603</v>
      </c>
      <c r="C496" s="2340"/>
      <c r="D496" s="2341" t="s">
        <v>818</v>
      </c>
      <c r="E496" s="2342">
        <v>625</v>
      </c>
      <c r="F496" s="2343">
        <f t="shared" si="7"/>
        <v>0</v>
      </c>
      <c r="G496" s="2344" t="s">
        <v>2134</v>
      </c>
      <c r="H496" s="2340"/>
      <c r="I496" s="2340"/>
      <c r="J496" s="2340"/>
      <c r="K496" s="2340"/>
      <c r="L496" s="2340"/>
      <c r="M496" s="2340"/>
      <c r="N496" s="2340"/>
      <c r="O496" s="2340"/>
      <c r="P496" s="2340"/>
      <c r="Q496" s="2340"/>
      <c r="R496" s="2340"/>
      <c r="S496" s="2340"/>
    </row>
    <row r="497" spans="1:19" customFormat="1" ht="15" hidden="1">
      <c r="A497" s="2340" t="s">
        <v>4077</v>
      </c>
      <c r="B497" s="2340" t="s">
        <v>4604</v>
      </c>
      <c r="C497" s="2340"/>
      <c r="D497" s="2341" t="s">
        <v>91</v>
      </c>
      <c r="E497" s="2342">
        <v>550</v>
      </c>
      <c r="F497" s="2343">
        <f t="shared" si="7"/>
        <v>0</v>
      </c>
      <c r="G497" s="2344" t="s">
        <v>2134</v>
      </c>
      <c r="H497" s="2340"/>
      <c r="I497" s="2340"/>
      <c r="J497" s="2340"/>
      <c r="K497" s="2340"/>
      <c r="L497" s="2340"/>
      <c r="M497" s="2340"/>
      <c r="N497" s="2340"/>
      <c r="O497" s="2340"/>
      <c r="P497" s="2340"/>
      <c r="Q497" s="2340"/>
      <c r="R497" s="2340"/>
      <c r="S497" s="2340"/>
    </row>
    <row r="498" spans="1:19" customFormat="1" ht="15" hidden="1">
      <c r="A498" s="2340" t="s">
        <v>4077</v>
      </c>
      <c r="B498" s="2340" t="s">
        <v>4602</v>
      </c>
      <c r="C498" s="2340"/>
      <c r="D498" s="2341" t="s">
        <v>91</v>
      </c>
      <c r="E498" s="2342">
        <v>675</v>
      </c>
      <c r="F498" s="2343">
        <f t="shared" si="7"/>
        <v>0</v>
      </c>
      <c r="G498" s="2344" t="s">
        <v>2134</v>
      </c>
      <c r="H498" s="2340"/>
      <c r="I498" s="2340"/>
      <c r="J498" s="2340"/>
      <c r="K498" s="2340"/>
      <c r="L498" s="2340"/>
      <c r="M498" s="2340"/>
      <c r="N498" s="2340"/>
      <c r="O498" s="2340"/>
      <c r="P498" s="2340"/>
      <c r="Q498" s="2340"/>
      <c r="R498" s="2340"/>
      <c r="S498" s="2340"/>
    </row>
    <row r="499" spans="1:19" customFormat="1" ht="15" hidden="1">
      <c r="A499" s="2340" t="s">
        <v>3811</v>
      </c>
      <c r="B499" s="2340" t="s">
        <v>4912</v>
      </c>
      <c r="C499" s="2340"/>
      <c r="D499" s="2341" t="s">
        <v>44</v>
      </c>
      <c r="E499" s="2342">
        <v>175</v>
      </c>
      <c r="F499" s="2343">
        <f t="shared" si="7"/>
        <v>0</v>
      </c>
      <c r="G499" s="2344" t="s">
        <v>2134</v>
      </c>
      <c r="H499" s="2340"/>
      <c r="I499" s="2340"/>
      <c r="J499" s="2340"/>
      <c r="K499" s="2340"/>
      <c r="L499" s="2340"/>
      <c r="M499" s="2340"/>
      <c r="N499" s="2340"/>
      <c r="O499" s="2340"/>
      <c r="P499" s="2340"/>
      <c r="Q499" s="2340"/>
      <c r="R499" s="2340"/>
      <c r="S499" s="2340"/>
    </row>
    <row r="500" spans="1:19" customFormat="1" ht="15" hidden="1">
      <c r="A500" s="2340" t="s">
        <v>3811</v>
      </c>
      <c r="B500" s="2340" t="s">
        <v>4913</v>
      </c>
      <c r="C500" s="2340"/>
      <c r="D500" s="2341" t="s">
        <v>44</v>
      </c>
      <c r="E500" s="2342">
        <v>350</v>
      </c>
      <c r="F500" s="2343">
        <f t="shared" si="7"/>
        <v>0</v>
      </c>
      <c r="G500" s="2344" t="s">
        <v>2134</v>
      </c>
      <c r="H500" s="2340"/>
      <c r="I500" s="2340"/>
      <c r="J500" s="2340"/>
      <c r="K500" s="2340"/>
      <c r="L500" s="2340"/>
      <c r="M500" s="2340"/>
      <c r="N500" s="2340"/>
      <c r="O500" s="2340"/>
      <c r="P500" s="2340"/>
      <c r="Q500" s="2340"/>
      <c r="R500" s="2340"/>
      <c r="S500" s="2340"/>
    </row>
    <row r="501" spans="1:19" customFormat="1" ht="15" hidden="1">
      <c r="A501" s="2340" t="s">
        <v>4077</v>
      </c>
      <c r="B501" s="2340" t="s">
        <v>4605</v>
      </c>
      <c r="C501" s="2340"/>
      <c r="D501" s="2341" t="s">
        <v>627</v>
      </c>
      <c r="E501" s="2342">
        <v>80</v>
      </c>
      <c r="F501" s="2343">
        <f t="shared" si="7"/>
        <v>0</v>
      </c>
      <c r="G501" s="2344" t="s">
        <v>2134</v>
      </c>
      <c r="H501" s="2340"/>
      <c r="I501" s="2340"/>
      <c r="J501" s="2340"/>
      <c r="K501" s="2340"/>
      <c r="L501" s="2340"/>
      <c r="M501" s="2340"/>
      <c r="N501" s="2340"/>
      <c r="O501" s="2340"/>
      <c r="P501" s="2340"/>
      <c r="Q501" s="2340"/>
      <c r="R501" s="2340"/>
      <c r="S501" s="2340"/>
    </row>
    <row r="502" spans="1:19" customFormat="1" ht="15" hidden="1">
      <c r="A502" s="2344" t="s">
        <v>5165</v>
      </c>
      <c r="B502" s="2340" t="s">
        <v>5799</v>
      </c>
      <c r="C502" s="2340"/>
      <c r="D502" s="2341" t="s">
        <v>44</v>
      </c>
      <c r="E502" s="2347">
        <v>100</v>
      </c>
      <c r="F502" s="2343">
        <f t="shared" si="7"/>
        <v>0</v>
      </c>
      <c r="G502" s="2344" t="s">
        <v>2134</v>
      </c>
      <c r="H502" s="2340"/>
      <c r="I502" s="2340"/>
      <c r="J502" s="2340"/>
      <c r="K502" s="2340"/>
      <c r="L502" s="2340"/>
      <c r="M502" s="2340"/>
      <c r="N502" s="2340"/>
      <c r="O502" s="2340"/>
      <c r="P502" s="2340"/>
      <c r="Q502" s="2340"/>
      <c r="R502" s="2340"/>
      <c r="S502" s="2340"/>
    </row>
    <row r="503" spans="1:19" customFormat="1" ht="15" hidden="1">
      <c r="A503" s="2340" t="s">
        <v>3811</v>
      </c>
      <c r="B503" s="2340" t="s">
        <v>4914</v>
      </c>
      <c r="C503" s="2340"/>
      <c r="D503" s="2341" t="s">
        <v>91</v>
      </c>
      <c r="E503" s="2342">
        <v>110</v>
      </c>
      <c r="F503" s="2343">
        <f t="shared" si="7"/>
        <v>0</v>
      </c>
      <c r="G503" s="2344" t="s">
        <v>2134</v>
      </c>
      <c r="H503" s="2340"/>
      <c r="I503" s="2340"/>
      <c r="J503" s="2340"/>
      <c r="K503" s="2340"/>
      <c r="L503" s="2340"/>
      <c r="M503" s="2340"/>
      <c r="N503" s="2340"/>
      <c r="O503" s="2340"/>
      <c r="P503" s="2340"/>
      <c r="Q503" s="2340"/>
      <c r="R503" s="2340"/>
      <c r="S503" s="2340"/>
    </row>
    <row r="504" spans="1:19" customFormat="1" ht="15" hidden="1">
      <c r="A504" s="1467" t="s">
        <v>5405</v>
      </c>
      <c r="B504" s="1467" t="s">
        <v>5543</v>
      </c>
      <c r="C504" s="1467"/>
      <c r="D504" s="767" t="s">
        <v>79</v>
      </c>
      <c r="E504" s="2346">
        <v>490</v>
      </c>
      <c r="F504" s="2343">
        <f t="shared" si="7"/>
        <v>0</v>
      </c>
      <c r="G504" s="2344" t="s">
        <v>2134</v>
      </c>
      <c r="H504" s="1467"/>
      <c r="I504" s="1467"/>
      <c r="J504" s="1467"/>
      <c r="K504" s="1467"/>
      <c r="L504" s="1467"/>
      <c r="M504" s="1467"/>
      <c r="N504" s="1467"/>
      <c r="O504" s="1467"/>
      <c r="P504" s="1467"/>
      <c r="Q504" s="1467"/>
      <c r="R504" s="1467"/>
      <c r="S504" s="1467"/>
    </row>
    <row r="505" spans="1:19" customFormat="1" ht="15" hidden="1">
      <c r="A505" s="2340" t="s">
        <v>4413</v>
      </c>
      <c r="B505" s="2340" t="s">
        <v>4806</v>
      </c>
      <c r="C505" s="2340"/>
      <c r="D505" s="2341" t="s">
        <v>501</v>
      </c>
      <c r="E505" s="2342">
        <v>7000</v>
      </c>
      <c r="F505" s="2343">
        <f t="shared" si="7"/>
        <v>0</v>
      </c>
      <c r="G505" s="2344" t="s">
        <v>2134</v>
      </c>
      <c r="H505" s="2340"/>
      <c r="I505" s="2340"/>
      <c r="J505" s="2340"/>
      <c r="K505" s="2340"/>
      <c r="L505" s="2340"/>
      <c r="M505" s="2340"/>
      <c r="N505" s="2340"/>
      <c r="O505" s="2340"/>
      <c r="P505" s="2340"/>
      <c r="Q505" s="2340"/>
      <c r="R505" s="2340"/>
      <c r="S505" s="2340"/>
    </row>
    <row r="506" spans="1:19" customFormat="1" ht="15" hidden="1">
      <c r="A506" s="1467" t="s">
        <v>5405</v>
      </c>
      <c r="B506" s="1467" t="s">
        <v>5544</v>
      </c>
      <c r="C506" s="1467"/>
      <c r="D506" s="767" t="s">
        <v>83</v>
      </c>
      <c r="E506" s="2346">
        <v>15</v>
      </c>
      <c r="F506" s="2343">
        <f t="shared" si="7"/>
        <v>0</v>
      </c>
      <c r="G506" s="2344" t="s">
        <v>2134</v>
      </c>
      <c r="H506" s="1467"/>
      <c r="I506" s="1467"/>
      <c r="J506" s="1467"/>
      <c r="K506" s="1467"/>
      <c r="L506" s="1467"/>
      <c r="M506" s="1467"/>
      <c r="N506" s="1467"/>
      <c r="O506" s="1467"/>
      <c r="P506" s="1467"/>
      <c r="Q506" s="1467"/>
      <c r="R506" s="1467"/>
      <c r="S506" s="1467"/>
    </row>
    <row r="507" spans="1:19" customFormat="1" ht="15" hidden="1">
      <c r="A507" s="2344" t="s">
        <v>5165</v>
      </c>
      <c r="B507" s="2340" t="s">
        <v>5800</v>
      </c>
      <c r="C507" s="2340"/>
      <c r="D507" s="2341" t="s">
        <v>36</v>
      </c>
      <c r="E507" s="2347">
        <v>2500</v>
      </c>
      <c r="F507" s="2343">
        <f t="shared" si="7"/>
        <v>0</v>
      </c>
      <c r="G507" s="2344" t="s">
        <v>2134</v>
      </c>
      <c r="H507" s="2340"/>
      <c r="I507" s="2340"/>
      <c r="J507" s="2340"/>
      <c r="K507" s="2340"/>
      <c r="L507" s="2340"/>
      <c r="M507" s="2340"/>
      <c r="N507" s="2340"/>
      <c r="O507" s="2340"/>
      <c r="P507" s="2340"/>
      <c r="Q507" s="2340"/>
      <c r="R507" s="2340"/>
      <c r="S507" s="2340"/>
    </row>
    <row r="508" spans="1:19" customFormat="1" ht="15" hidden="1">
      <c r="A508" s="2340" t="s">
        <v>4077</v>
      </c>
      <c r="B508" s="2340" t="s">
        <v>1555</v>
      </c>
      <c r="C508" s="2340"/>
      <c r="D508" s="2341" t="s">
        <v>44</v>
      </c>
      <c r="E508" s="2342">
        <v>50</v>
      </c>
      <c r="F508" s="2343">
        <f t="shared" si="7"/>
        <v>0</v>
      </c>
      <c r="G508" s="2344" t="s">
        <v>2134</v>
      </c>
      <c r="H508" s="2340"/>
      <c r="I508" s="2340"/>
      <c r="J508" s="2340"/>
      <c r="K508" s="2340"/>
      <c r="L508" s="2340"/>
      <c r="M508" s="2340"/>
      <c r="N508" s="2340"/>
      <c r="O508" s="2340"/>
      <c r="P508" s="2340"/>
      <c r="Q508" s="2340"/>
      <c r="R508" s="2340"/>
      <c r="S508" s="2340"/>
    </row>
    <row r="509" spans="1:19" customFormat="1" ht="15" hidden="1">
      <c r="A509" s="1467" t="s">
        <v>5405</v>
      </c>
      <c r="B509" s="1467" t="s">
        <v>5545</v>
      </c>
      <c r="C509" s="1467"/>
      <c r="D509" s="767" t="s">
        <v>79</v>
      </c>
      <c r="E509" s="2346">
        <v>234.5</v>
      </c>
      <c r="F509" s="2343">
        <f t="shared" si="7"/>
        <v>0</v>
      </c>
      <c r="G509" s="2344" t="s">
        <v>2134</v>
      </c>
      <c r="H509" s="1467"/>
      <c r="I509" s="1467"/>
      <c r="J509" s="1467"/>
      <c r="K509" s="1467"/>
      <c r="L509" s="1467"/>
      <c r="M509" s="1467"/>
      <c r="N509" s="1467"/>
      <c r="O509" s="1467"/>
      <c r="P509" s="1467"/>
      <c r="Q509" s="1467"/>
      <c r="R509" s="1467"/>
      <c r="S509" s="1467"/>
    </row>
    <row r="510" spans="1:19" customFormat="1" ht="15" hidden="1">
      <c r="A510" s="1467" t="s">
        <v>5405</v>
      </c>
      <c r="B510" s="1467" t="s">
        <v>5546</v>
      </c>
      <c r="C510" s="1467"/>
      <c r="D510" s="767" t="s">
        <v>91</v>
      </c>
      <c r="E510" s="2346">
        <v>334.11</v>
      </c>
      <c r="F510" s="2343">
        <f t="shared" si="7"/>
        <v>0</v>
      </c>
      <c r="G510" s="2344" t="s">
        <v>2134</v>
      </c>
      <c r="H510" s="1467"/>
      <c r="I510" s="1467"/>
      <c r="J510" s="1467"/>
      <c r="K510" s="1467"/>
      <c r="L510" s="1467"/>
      <c r="M510" s="1467"/>
      <c r="N510" s="1467"/>
      <c r="O510" s="1467"/>
      <c r="P510" s="1467"/>
      <c r="Q510" s="1467"/>
      <c r="R510" s="1467"/>
      <c r="S510" s="1467"/>
    </row>
    <row r="511" spans="1:19" customFormat="1" ht="15" hidden="1">
      <c r="A511" s="2344" t="s">
        <v>5170</v>
      </c>
      <c r="B511" s="2340" t="s">
        <v>4394</v>
      </c>
      <c r="C511" s="2340"/>
      <c r="D511" s="2341" t="s">
        <v>44</v>
      </c>
      <c r="E511" s="2342">
        <v>220</v>
      </c>
      <c r="F511" s="2343">
        <f t="shared" si="7"/>
        <v>0</v>
      </c>
      <c r="G511" s="2344" t="s">
        <v>2134</v>
      </c>
      <c r="H511" s="2340"/>
      <c r="I511" s="2340"/>
      <c r="J511" s="2340"/>
      <c r="K511" s="2340"/>
      <c r="L511" s="2340"/>
      <c r="M511" s="2340"/>
      <c r="N511" s="2340"/>
      <c r="O511" s="2340"/>
      <c r="P511" s="2340"/>
      <c r="Q511" s="2340"/>
      <c r="R511" s="2340"/>
      <c r="S511" s="2340"/>
    </row>
    <row r="512" spans="1:19" customFormat="1" ht="15" hidden="1">
      <c r="A512" s="2340" t="s">
        <v>4348</v>
      </c>
      <c r="B512" s="2340" t="s">
        <v>4254</v>
      </c>
      <c r="C512" s="2340"/>
      <c r="D512" s="2341" t="s">
        <v>44</v>
      </c>
      <c r="E512" s="2342">
        <v>1380</v>
      </c>
      <c r="F512" s="2343">
        <f t="shared" si="7"/>
        <v>0</v>
      </c>
      <c r="G512" s="2344" t="s">
        <v>2134</v>
      </c>
      <c r="H512" s="2340"/>
      <c r="I512" s="2340"/>
      <c r="J512" s="2340"/>
      <c r="K512" s="2340"/>
      <c r="L512" s="2340"/>
      <c r="M512" s="2340"/>
      <c r="N512" s="2340"/>
      <c r="O512" s="2340"/>
      <c r="P512" s="2340"/>
      <c r="Q512" s="2340"/>
      <c r="R512" s="2340"/>
      <c r="S512" s="2340"/>
    </row>
    <row r="513" spans="1:19" customFormat="1" ht="15" hidden="1">
      <c r="A513" s="2340" t="s">
        <v>631</v>
      </c>
      <c r="B513" s="2344" t="s">
        <v>5257</v>
      </c>
      <c r="C513" s="2344"/>
      <c r="D513" s="2341" t="s">
        <v>880</v>
      </c>
      <c r="E513" s="2342">
        <v>80</v>
      </c>
      <c r="F513" s="2343">
        <f t="shared" si="7"/>
        <v>0</v>
      </c>
      <c r="G513" s="2344" t="s">
        <v>2134</v>
      </c>
      <c r="H513" s="2340"/>
      <c r="I513" s="2340"/>
      <c r="J513" s="2340"/>
      <c r="K513" s="2340"/>
      <c r="L513" s="2340"/>
      <c r="M513" s="2340"/>
      <c r="N513" s="2340"/>
      <c r="O513" s="2340"/>
      <c r="P513" s="2340"/>
      <c r="Q513" s="2340"/>
      <c r="R513" s="2340"/>
      <c r="S513" s="2340"/>
    </row>
    <row r="514" spans="1:19" customFormat="1" ht="15" hidden="1">
      <c r="A514" s="2340" t="s">
        <v>631</v>
      </c>
      <c r="B514" s="2340" t="s">
        <v>4547</v>
      </c>
      <c r="C514" s="2340"/>
      <c r="D514" s="2341" t="s">
        <v>880</v>
      </c>
      <c r="E514" s="2342">
        <v>35</v>
      </c>
      <c r="F514" s="2343">
        <f t="shared" ref="F514:F577" si="8">$C514*$E514</f>
        <v>0</v>
      </c>
      <c r="G514" s="2344" t="s">
        <v>2134</v>
      </c>
      <c r="H514" s="2340"/>
      <c r="I514" s="2340"/>
      <c r="J514" s="2340"/>
      <c r="K514" s="2340"/>
      <c r="L514" s="2340"/>
      <c r="M514" s="2340"/>
      <c r="N514" s="2340"/>
      <c r="O514" s="2340"/>
      <c r="P514" s="2340"/>
      <c r="Q514" s="2340"/>
      <c r="R514" s="2340"/>
      <c r="S514" s="2340"/>
    </row>
    <row r="515" spans="1:19" customFormat="1" ht="15" hidden="1">
      <c r="A515" s="2340" t="s">
        <v>631</v>
      </c>
      <c r="B515" s="2340" t="s">
        <v>4549</v>
      </c>
      <c r="C515" s="2340"/>
      <c r="D515" s="2341" t="s">
        <v>880</v>
      </c>
      <c r="E515" s="2342">
        <v>55</v>
      </c>
      <c r="F515" s="2343">
        <f t="shared" si="8"/>
        <v>0</v>
      </c>
      <c r="G515" s="2344" t="s">
        <v>2134</v>
      </c>
      <c r="H515" s="2340"/>
      <c r="I515" s="2340"/>
      <c r="J515" s="2340"/>
      <c r="K515" s="2340"/>
      <c r="L515" s="2340"/>
      <c r="M515" s="2340"/>
      <c r="N515" s="2340"/>
      <c r="O515" s="2340"/>
      <c r="P515" s="2340"/>
      <c r="Q515" s="2340"/>
      <c r="R515" s="2340"/>
      <c r="S515" s="2340"/>
    </row>
    <row r="516" spans="1:19" customFormat="1" ht="15" hidden="1">
      <c r="A516" s="2340" t="s">
        <v>631</v>
      </c>
      <c r="B516" s="2340" t="s">
        <v>4548</v>
      </c>
      <c r="C516" s="2340"/>
      <c r="D516" s="2341" t="s">
        <v>880</v>
      </c>
      <c r="E516" s="2342">
        <v>45</v>
      </c>
      <c r="F516" s="2343">
        <f t="shared" si="8"/>
        <v>0</v>
      </c>
      <c r="G516" s="2344" t="s">
        <v>2134</v>
      </c>
      <c r="H516" s="2340"/>
      <c r="I516" s="2340"/>
      <c r="J516" s="2340"/>
      <c r="K516" s="2340"/>
      <c r="L516" s="2340"/>
      <c r="M516" s="2340"/>
      <c r="N516" s="2340"/>
      <c r="O516" s="2340"/>
      <c r="P516" s="2340"/>
      <c r="Q516" s="2340"/>
      <c r="R516" s="2340"/>
      <c r="S516" s="2340"/>
    </row>
    <row r="517" spans="1:19" customFormat="1" ht="15" hidden="1">
      <c r="A517" s="2340" t="s">
        <v>4077</v>
      </c>
      <c r="B517" s="2340" t="s">
        <v>4616</v>
      </c>
      <c r="C517" s="2340"/>
      <c r="D517" s="2341" t="s">
        <v>818</v>
      </c>
      <c r="E517" s="2342">
        <v>350</v>
      </c>
      <c r="F517" s="2343">
        <f t="shared" si="8"/>
        <v>0</v>
      </c>
      <c r="G517" s="2344" t="s">
        <v>2134</v>
      </c>
      <c r="H517" s="2340"/>
      <c r="I517" s="2340"/>
      <c r="J517" s="2340"/>
      <c r="K517" s="2340"/>
      <c r="L517" s="2340"/>
      <c r="M517" s="2340"/>
      <c r="N517" s="2340"/>
      <c r="O517" s="2340"/>
      <c r="P517" s="2340"/>
      <c r="Q517" s="2340"/>
      <c r="R517" s="2340"/>
      <c r="S517" s="2340"/>
    </row>
    <row r="518" spans="1:19" customFormat="1" ht="15" hidden="1">
      <c r="A518" s="1467" t="s">
        <v>5405</v>
      </c>
      <c r="B518" s="1467" t="s">
        <v>5547</v>
      </c>
      <c r="C518" s="1467"/>
      <c r="D518" s="767" t="s">
        <v>105</v>
      </c>
      <c r="E518" s="2346">
        <v>14</v>
      </c>
      <c r="F518" s="2343">
        <f t="shared" si="8"/>
        <v>0</v>
      </c>
      <c r="G518" s="2344" t="s">
        <v>2134</v>
      </c>
      <c r="H518" s="1467"/>
      <c r="I518" s="1467"/>
      <c r="J518" s="1467"/>
      <c r="K518" s="1467"/>
      <c r="L518" s="1467"/>
      <c r="M518" s="1467"/>
      <c r="N518" s="1467"/>
      <c r="O518" s="1467"/>
      <c r="P518" s="1467"/>
      <c r="Q518" s="1467"/>
      <c r="R518" s="1467"/>
      <c r="S518" s="1467"/>
    </row>
    <row r="519" spans="1:19" customFormat="1" ht="15" hidden="1">
      <c r="A519" s="2344" t="s">
        <v>5165</v>
      </c>
      <c r="B519" s="2340" t="s">
        <v>5801</v>
      </c>
      <c r="C519" s="2340"/>
      <c r="D519" s="2341" t="s">
        <v>501</v>
      </c>
      <c r="E519" s="2347">
        <v>50000</v>
      </c>
      <c r="F519" s="2343">
        <f t="shared" si="8"/>
        <v>0</v>
      </c>
      <c r="G519" s="2344" t="s">
        <v>2134</v>
      </c>
      <c r="H519" s="2340"/>
      <c r="I519" s="2340"/>
      <c r="J519" s="2340"/>
      <c r="K519" s="2340"/>
      <c r="L519" s="2340"/>
      <c r="M519" s="2340"/>
      <c r="N519" s="2340"/>
      <c r="O519" s="2340"/>
      <c r="P519" s="2340"/>
      <c r="Q519" s="2340"/>
      <c r="R519" s="2340"/>
      <c r="S519" s="2340"/>
    </row>
    <row r="520" spans="1:19" customFormat="1" ht="15" hidden="1">
      <c r="A520" s="2344" t="s">
        <v>5165</v>
      </c>
      <c r="B520" s="2340" t="s">
        <v>5802</v>
      </c>
      <c r="C520" s="2340"/>
      <c r="D520" s="2341" t="s">
        <v>501</v>
      </c>
      <c r="E520" s="2347">
        <v>500</v>
      </c>
      <c r="F520" s="2343">
        <f t="shared" si="8"/>
        <v>0</v>
      </c>
      <c r="G520" s="2344" t="s">
        <v>2134</v>
      </c>
      <c r="H520" s="2340"/>
      <c r="I520" s="2340"/>
      <c r="J520" s="2340"/>
      <c r="K520" s="2340"/>
      <c r="L520" s="2340"/>
      <c r="M520" s="2340"/>
      <c r="N520" s="2340"/>
      <c r="O520" s="2340"/>
      <c r="P520" s="2340"/>
      <c r="Q520" s="2340"/>
      <c r="R520" s="2340"/>
      <c r="S520" s="2340"/>
    </row>
    <row r="521" spans="1:19" customFormat="1" ht="15" hidden="1">
      <c r="A521" s="2344" t="s">
        <v>5165</v>
      </c>
      <c r="B521" s="2340" t="s">
        <v>5803</v>
      </c>
      <c r="C521" s="2340"/>
      <c r="D521" s="2341" t="s">
        <v>501</v>
      </c>
      <c r="E521" s="2347">
        <v>18000</v>
      </c>
      <c r="F521" s="2343">
        <f t="shared" si="8"/>
        <v>0</v>
      </c>
      <c r="G521" s="2344" t="s">
        <v>2134</v>
      </c>
      <c r="H521" s="2340"/>
      <c r="I521" s="2340"/>
      <c r="J521" s="2340"/>
      <c r="K521" s="2340"/>
      <c r="L521" s="2340"/>
      <c r="M521" s="2340"/>
      <c r="N521" s="2340"/>
      <c r="O521" s="2340"/>
      <c r="P521" s="2340"/>
      <c r="Q521" s="2340"/>
      <c r="R521" s="2340"/>
      <c r="S521" s="2340"/>
    </row>
    <row r="522" spans="1:19" customFormat="1" ht="15" hidden="1">
      <c r="A522" s="2344" t="s">
        <v>5165</v>
      </c>
      <c r="B522" s="2340" t="s">
        <v>5804</v>
      </c>
      <c r="C522" s="2340"/>
      <c r="D522" s="2341" t="s">
        <v>501</v>
      </c>
      <c r="E522" s="2347">
        <v>5000</v>
      </c>
      <c r="F522" s="2343">
        <f t="shared" si="8"/>
        <v>0</v>
      </c>
      <c r="G522" s="2344" t="s">
        <v>2134</v>
      </c>
      <c r="H522" s="2340"/>
      <c r="I522" s="2340"/>
      <c r="J522" s="2340"/>
      <c r="K522" s="2340"/>
      <c r="L522" s="2340"/>
      <c r="M522" s="2340"/>
      <c r="N522" s="2340"/>
      <c r="O522" s="2340"/>
      <c r="P522" s="2340"/>
      <c r="Q522" s="2340"/>
      <c r="R522" s="2340"/>
      <c r="S522" s="2340"/>
    </row>
    <row r="523" spans="1:19" customFormat="1" ht="15" hidden="1">
      <c r="A523" s="2344" t="s">
        <v>5165</v>
      </c>
      <c r="B523" s="2340" t="s">
        <v>5805</v>
      </c>
      <c r="C523" s="2340"/>
      <c r="D523" s="2341" t="s">
        <v>44</v>
      </c>
      <c r="E523" s="2347">
        <v>5000</v>
      </c>
      <c r="F523" s="2343">
        <f t="shared" si="8"/>
        <v>0</v>
      </c>
      <c r="G523" s="2344" t="s">
        <v>2134</v>
      </c>
      <c r="H523" s="2340"/>
      <c r="I523" s="2340"/>
      <c r="J523" s="2340"/>
      <c r="K523" s="2340"/>
      <c r="L523" s="2340"/>
      <c r="M523" s="2340"/>
      <c r="N523" s="2340"/>
      <c r="O523" s="2340"/>
      <c r="P523" s="2340"/>
      <c r="Q523" s="2340"/>
      <c r="R523" s="2340"/>
      <c r="S523" s="2340"/>
    </row>
    <row r="524" spans="1:19" customFormat="1" ht="15" hidden="1">
      <c r="A524" s="2344" t="s">
        <v>5165</v>
      </c>
      <c r="B524" s="2340" t="s">
        <v>5806</v>
      </c>
      <c r="C524" s="2340"/>
      <c r="D524" s="2341" t="s">
        <v>501</v>
      </c>
      <c r="E524" s="2347">
        <v>1500</v>
      </c>
      <c r="F524" s="2343">
        <f t="shared" si="8"/>
        <v>0</v>
      </c>
      <c r="G524" s="2344" t="s">
        <v>2134</v>
      </c>
      <c r="H524" s="2340"/>
      <c r="I524" s="2340"/>
      <c r="J524" s="2340"/>
      <c r="K524" s="2340"/>
      <c r="L524" s="2340"/>
      <c r="M524" s="2340"/>
      <c r="N524" s="2340"/>
      <c r="O524" s="2340"/>
      <c r="P524" s="2340"/>
      <c r="Q524" s="2340"/>
      <c r="R524" s="2340"/>
      <c r="S524" s="2340"/>
    </row>
    <row r="525" spans="1:19" customFormat="1" ht="15" hidden="1">
      <c r="A525" s="2344" t="s">
        <v>5165</v>
      </c>
      <c r="B525" s="2340" t="s">
        <v>5807</v>
      </c>
      <c r="C525" s="2340"/>
      <c r="D525" s="2341" t="s">
        <v>44</v>
      </c>
      <c r="E525" s="2347">
        <v>500</v>
      </c>
      <c r="F525" s="2343">
        <f t="shared" si="8"/>
        <v>0</v>
      </c>
      <c r="G525" s="2344" t="s">
        <v>2134</v>
      </c>
      <c r="H525" s="2340"/>
      <c r="I525" s="2340"/>
      <c r="J525" s="2340"/>
      <c r="K525" s="2340"/>
      <c r="L525" s="2340"/>
      <c r="M525" s="2340"/>
      <c r="N525" s="2340"/>
      <c r="O525" s="2340"/>
      <c r="P525" s="2340"/>
      <c r="Q525" s="2340"/>
      <c r="R525" s="2340"/>
      <c r="S525" s="2340"/>
    </row>
    <row r="526" spans="1:19" customFormat="1" ht="15" hidden="1">
      <c r="A526" s="2344" t="s">
        <v>5165</v>
      </c>
      <c r="B526" s="2340" t="s">
        <v>5808</v>
      </c>
      <c r="C526" s="2340"/>
      <c r="D526" s="2341" t="s">
        <v>501</v>
      </c>
      <c r="E526" s="2347">
        <v>7500</v>
      </c>
      <c r="F526" s="2343">
        <f t="shared" si="8"/>
        <v>0</v>
      </c>
      <c r="G526" s="2344" t="s">
        <v>2134</v>
      </c>
      <c r="H526" s="2340"/>
      <c r="I526" s="2340"/>
      <c r="J526" s="2340"/>
      <c r="K526" s="2340"/>
      <c r="L526" s="2340"/>
      <c r="M526" s="2340"/>
      <c r="N526" s="2340"/>
      <c r="O526" s="2340"/>
      <c r="P526" s="2340"/>
      <c r="Q526" s="2340"/>
      <c r="R526" s="2340"/>
      <c r="S526" s="2340"/>
    </row>
    <row r="527" spans="1:19" customFormat="1" ht="15" hidden="1">
      <c r="A527" s="2344" t="s">
        <v>5165</v>
      </c>
      <c r="B527" s="2340" t="s">
        <v>5808</v>
      </c>
      <c r="C527" s="2340"/>
      <c r="D527" s="2341" t="s">
        <v>501</v>
      </c>
      <c r="E527" s="2347">
        <v>5000</v>
      </c>
      <c r="F527" s="2343">
        <f t="shared" si="8"/>
        <v>0</v>
      </c>
      <c r="G527" s="2344" t="s">
        <v>2134</v>
      </c>
      <c r="H527" s="2340"/>
      <c r="I527" s="2340"/>
      <c r="J527" s="2340"/>
      <c r="K527" s="2340"/>
      <c r="L527" s="2340"/>
      <c r="M527" s="2340"/>
      <c r="N527" s="2340"/>
      <c r="O527" s="2340"/>
      <c r="P527" s="2340"/>
      <c r="Q527" s="2340"/>
      <c r="R527" s="2340"/>
      <c r="S527" s="2340"/>
    </row>
    <row r="528" spans="1:19" customFormat="1" ht="15" hidden="1">
      <c r="A528" s="2344" t="s">
        <v>5165</v>
      </c>
      <c r="B528" s="2340" t="s">
        <v>5809</v>
      </c>
      <c r="C528" s="2340"/>
      <c r="D528" s="2341" t="s">
        <v>501</v>
      </c>
      <c r="E528" s="2347">
        <v>5000</v>
      </c>
      <c r="F528" s="2343">
        <f t="shared" si="8"/>
        <v>0</v>
      </c>
      <c r="G528" s="2344" t="s">
        <v>2134</v>
      </c>
      <c r="H528" s="2340"/>
      <c r="I528" s="2340"/>
      <c r="J528" s="2340"/>
      <c r="K528" s="2340"/>
      <c r="L528" s="2340"/>
      <c r="M528" s="2340"/>
      <c r="N528" s="2340"/>
      <c r="O528" s="2340"/>
      <c r="P528" s="2340"/>
      <c r="Q528" s="2340"/>
      <c r="R528" s="2340"/>
      <c r="S528" s="2340"/>
    </row>
    <row r="529" spans="1:19" customFormat="1" ht="15" hidden="1">
      <c r="A529" s="2344" t="s">
        <v>5165</v>
      </c>
      <c r="B529" s="2340" t="s">
        <v>5810</v>
      </c>
      <c r="C529" s="2340"/>
      <c r="D529" s="2341" t="s">
        <v>501</v>
      </c>
      <c r="E529" s="2347">
        <v>35000</v>
      </c>
      <c r="F529" s="2343">
        <f t="shared" si="8"/>
        <v>0</v>
      </c>
      <c r="G529" s="2344" t="s">
        <v>2134</v>
      </c>
      <c r="H529" s="2340"/>
      <c r="I529" s="2340"/>
      <c r="J529" s="2340"/>
      <c r="K529" s="2340"/>
      <c r="L529" s="2340"/>
      <c r="M529" s="2340"/>
      <c r="N529" s="2340"/>
      <c r="O529" s="2340"/>
      <c r="P529" s="2340"/>
      <c r="Q529" s="2340"/>
      <c r="R529" s="2340"/>
      <c r="S529" s="2340"/>
    </row>
    <row r="530" spans="1:19" customFormat="1" ht="15" hidden="1">
      <c r="A530" s="2344" t="s">
        <v>5172</v>
      </c>
      <c r="B530" s="2344" t="s">
        <v>5270</v>
      </c>
      <c r="C530" s="2344"/>
      <c r="D530" s="2341" t="s">
        <v>501</v>
      </c>
      <c r="E530" s="2342">
        <v>2500</v>
      </c>
      <c r="F530" s="2343">
        <f t="shared" si="8"/>
        <v>0</v>
      </c>
      <c r="G530" s="2344" t="s">
        <v>2134</v>
      </c>
      <c r="H530" s="2340"/>
      <c r="I530" s="2340"/>
      <c r="J530" s="2340"/>
      <c r="K530" s="2340"/>
      <c r="L530" s="2340"/>
      <c r="M530" s="2340"/>
      <c r="N530" s="2340"/>
      <c r="O530" s="2340"/>
      <c r="P530" s="2340"/>
      <c r="Q530" s="2340"/>
      <c r="R530" s="2340"/>
      <c r="S530" s="2340"/>
    </row>
    <row r="531" spans="1:19" customFormat="1" ht="15" hidden="1">
      <c r="A531" s="2344" t="s">
        <v>5165</v>
      </c>
      <c r="B531" s="2340" t="s">
        <v>5811</v>
      </c>
      <c r="C531" s="2340"/>
      <c r="D531" s="2341" t="s">
        <v>501</v>
      </c>
      <c r="E531" s="2347">
        <v>30000</v>
      </c>
      <c r="F531" s="2343">
        <f t="shared" si="8"/>
        <v>0</v>
      </c>
      <c r="G531" s="2344" t="s">
        <v>2134</v>
      </c>
      <c r="H531" s="2340"/>
      <c r="I531" s="2340"/>
      <c r="J531" s="2340"/>
      <c r="K531" s="2340"/>
      <c r="L531" s="2340"/>
      <c r="M531" s="2340"/>
      <c r="N531" s="2340"/>
      <c r="O531" s="2340"/>
      <c r="P531" s="2340"/>
      <c r="Q531" s="2340"/>
      <c r="R531" s="2340"/>
      <c r="S531" s="2340"/>
    </row>
    <row r="532" spans="1:19" customFormat="1" ht="15" hidden="1">
      <c r="A532" s="2340" t="s">
        <v>5172</v>
      </c>
      <c r="B532" s="2340" t="s">
        <v>4042</v>
      </c>
      <c r="C532" s="2340"/>
      <c r="D532" s="2341" t="s">
        <v>501</v>
      </c>
      <c r="E532" s="2342">
        <v>3800</v>
      </c>
      <c r="F532" s="2343">
        <f t="shared" si="8"/>
        <v>0</v>
      </c>
      <c r="G532" s="2344" t="s">
        <v>2134</v>
      </c>
      <c r="H532" s="2340"/>
      <c r="I532" s="2340"/>
      <c r="J532" s="2340"/>
      <c r="K532" s="2340"/>
      <c r="L532" s="2340"/>
      <c r="M532" s="2340"/>
      <c r="N532" s="2340"/>
      <c r="O532" s="2340"/>
      <c r="P532" s="2340"/>
      <c r="Q532" s="2340"/>
      <c r="R532" s="2340"/>
      <c r="S532" s="2340"/>
    </row>
    <row r="533" spans="1:19" customFormat="1" ht="15" hidden="1">
      <c r="A533" s="2340" t="s">
        <v>4413</v>
      </c>
      <c r="B533" s="2344" t="s">
        <v>537</v>
      </c>
      <c r="C533" s="2344"/>
      <c r="D533" s="2341" t="s">
        <v>501</v>
      </c>
      <c r="E533" s="2342">
        <v>38000</v>
      </c>
      <c r="F533" s="2343">
        <f t="shared" si="8"/>
        <v>0</v>
      </c>
      <c r="G533" s="2344" t="s">
        <v>2134</v>
      </c>
      <c r="H533" s="2340"/>
      <c r="I533" s="2340"/>
      <c r="J533" s="2340"/>
      <c r="K533" s="2340"/>
      <c r="L533" s="2340"/>
      <c r="M533" s="2340"/>
      <c r="N533" s="2340"/>
      <c r="O533" s="2340"/>
      <c r="P533" s="2340"/>
      <c r="Q533" s="2340"/>
      <c r="R533" s="2340"/>
      <c r="S533" s="2340"/>
    </row>
    <row r="534" spans="1:19" customFormat="1" ht="15" hidden="1">
      <c r="A534" s="2340" t="s">
        <v>3811</v>
      </c>
      <c r="B534" s="2340" t="s">
        <v>4915</v>
      </c>
      <c r="C534" s="2340"/>
      <c r="D534" s="2341" t="s">
        <v>627</v>
      </c>
      <c r="E534" s="2342">
        <v>4487</v>
      </c>
      <c r="F534" s="2343">
        <f t="shared" si="8"/>
        <v>0</v>
      </c>
      <c r="G534" s="2344" t="s">
        <v>2134</v>
      </c>
      <c r="H534" s="2340"/>
      <c r="I534" s="2340"/>
      <c r="J534" s="2340"/>
      <c r="K534" s="2340"/>
      <c r="L534" s="2340"/>
      <c r="M534" s="2340"/>
      <c r="N534" s="2340"/>
      <c r="O534" s="2340"/>
      <c r="P534" s="2340"/>
      <c r="Q534" s="2340"/>
      <c r="R534" s="2340"/>
      <c r="S534" s="2340"/>
    </row>
    <row r="535" spans="1:19" customFormat="1" ht="15" hidden="1">
      <c r="A535" s="2340" t="s">
        <v>4413</v>
      </c>
      <c r="B535" s="2340" t="s">
        <v>4804</v>
      </c>
      <c r="C535" s="2340"/>
      <c r="D535" s="2341" t="s">
        <v>44</v>
      </c>
      <c r="E535" s="2342">
        <v>2508</v>
      </c>
      <c r="F535" s="2343">
        <f t="shared" si="8"/>
        <v>0</v>
      </c>
      <c r="G535" s="2344" t="s">
        <v>2134</v>
      </c>
      <c r="H535" s="2340"/>
      <c r="I535" s="2340"/>
      <c r="J535" s="2340"/>
      <c r="K535" s="2340"/>
      <c r="L535" s="2340"/>
      <c r="M535" s="2340"/>
      <c r="N535" s="2340"/>
      <c r="O535" s="2340"/>
      <c r="P535" s="2340"/>
      <c r="Q535" s="2340"/>
      <c r="R535" s="2340"/>
      <c r="S535" s="2340"/>
    </row>
    <row r="536" spans="1:19" customFormat="1" ht="15" hidden="1">
      <c r="A536" s="2340" t="s">
        <v>4077</v>
      </c>
      <c r="B536" s="2344" t="s">
        <v>5235</v>
      </c>
      <c r="C536" s="2344"/>
      <c r="D536" s="2341" t="s">
        <v>44</v>
      </c>
      <c r="E536" s="2342">
        <v>280</v>
      </c>
      <c r="F536" s="2343">
        <f t="shared" si="8"/>
        <v>0</v>
      </c>
      <c r="G536" s="2344" t="s">
        <v>2134</v>
      </c>
      <c r="H536" s="2340"/>
      <c r="I536" s="2340"/>
      <c r="J536" s="2340"/>
      <c r="K536" s="2340"/>
      <c r="L536" s="2340"/>
      <c r="M536" s="2340"/>
      <c r="N536" s="2340"/>
      <c r="O536" s="2340"/>
      <c r="P536" s="2340"/>
      <c r="Q536" s="2340"/>
      <c r="R536" s="2340"/>
      <c r="S536" s="2340"/>
    </row>
    <row r="537" spans="1:19" customFormat="1" ht="15" hidden="1">
      <c r="A537" s="2340" t="s">
        <v>4348</v>
      </c>
      <c r="B537" s="2340" t="s">
        <v>4575</v>
      </c>
      <c r="C537" s="2340"/>
      <c r="D537" s="2341" t="s">
        <v>44</v>
      </c>
      <c r="E537" s="2342">
        <v>250</v>
      </c>
      <c r="F537" s="2343">
        <f t="shared" si="8"/>
        <v>0</v>
      </c>
      <c r="G537" s="2344" t="s">
        <v>2134</v>
      </c>
      <c r="H537" s="2340"/>
      <c r="I537" s="2340"/>
      <c r="J537" s="2340"/>
      <c r="K537" s="2340"/>
      <c r="L537" s="2340"/>
      <c r="M537" s="2340"/>
      <c r="N537" s="2340"/>
      <c r="O537" s="2340"/>
      <c r="P537" s="2340"/>
      <c r="Q537" s="2340"/>
      <c r="R537" s="2340"/>
      <c r="S537" s="2340"/>
    </row>
    <row r="538" spans="1:19" customFormat="1" ht="15" hidden="1">
      <c r="A538" s="1467" t="s">
        <v>5405</v>
      </c>
      <c r="B538" s="1467" t="s">
        <v>5548</v>
      </c>
      <c r="C538" s="1467"/>
      <c r="D538" s="767" t="s">
        <v>83</v>
      </c>
      <c r="E538" s="2346">
        <v>47</v>
      </c>
      <c r="F538" s="2343">
        <f t="shared" si="8"/>
        <v>0</v>
      </c>
      <c r="G538" s="2344" t="s">
        <v>2134</v>
      </c>
      <c r="H538" s="1467"/>
      <c r="I538" s="1467"/>
      <c r="J538" s="1467"/>
      <c r="K538" s="1467"/>
      <c r="L538" s="1467"/>
      <c r="M538" s="1467"/>
      <c r="N538" s="1467"/>
      <c r="O538" s="1467"/>
      <c r="P538" s="1467"/>
      <c r="Q538" s="1467"/>
      <c r="R538" s="1467"/>
      <c r="S538" s="1467"/>
    </row>
    <row r="539" spans="1:19" customFormat="1" ht="15" hidden="1">
      <c r="A539" s="2344" t="s">
        <v>5165</v>
      </c>
      <c r="B539" s="2340" t="s">
        <v>3079</v>
      </c>
      <c r="C539" s="2340"/>
      <c r="D539" s="2341" t="s">
        <v>44</v>
      </c>
      <c r="E539" s="2347">
        <v>1000</v>
      </c>
      <c r="F539" s="2343">
        <f t="shared" si="8"/>
        <v>0</v>
      </c>
      <c r="G539" s="2344" t="s">
        <v>2134</v>
      </c>
      <c r="H539" s="2340"/>
      <c r="I539" s="2340"/>
      <c r="J539" s="2340"/>
      <c r="K539" s="2340"/>
      <c r="L539" s="2340"/>
      <c r="M539" s="2340"/>
      <c r="N539" s="2340"/>
      <c r="O539" s="2340"/>
      <c r="P539" s="2340"/>
      <c r="Q539" s="2340"/>
      <c r="R539" s="2340"/>
      <c r="S539" s="2340"/>
    </row>
    <row r="540" spans="1:19" customFormat="1" ht="15" hidden="1">
      <c r="A540" s="2344" t="s">
        <v>5403</v>
      </c>
      <c r="B540" s="2324" t="s">
        <v>5331</v>
      </c>
      <c r="C540" s="2324"/>
      <c r="D540" s="2322" t="s">
        <v>627</v>
      </c>
      <c r="E540" s="2323">
        <v>8000</v>
      </c>
      <c r="F540" s="2343">
        <f t="shared" si="8"/>
        <v>0</v>
      </c>
      <c r="G540" s="2344" t="s">
        <v>2134</v>
      </c>
      <c r="H540" s="2340"/>
      <c r="I540" s="2340"/>
      <c r="J540" s="2340"/>
      <c r="K540" s="2340"/>
      <c r="L540" s="2340"/>
      <c r="M540" s="2340"/>
      <c r="N540" s="2340"/>
      <c r="O540" s="2340"/>
      <c r="P540" s="2340"/>
      <c r="Q540" s="2340"/>
      <c r="R540" s="2340"/>
      <c r="S540" s="2340"/>
    </row>
    <row r="541" spans="1:19" customFormat="1" ht="15" hidden="1">
      <c r="A541" s="2344" t="s">
        <v>5403</v>
      </c>
      <c r="B541" s="2324" t="s">
        <v>5332</v>
      </c>
      <c r="C541" s="2324"/>
      <c r="D541" s="2322" t="s">
        <v>627</v>
      </c>
      <c r="E541" s="2325">
        <v>26100</v>
      </c>
      <c r="F541" s="2343">
        <f t="shared" si="8"/>
        <v>0</v>
      </c>
      <c r="G541" s="2344" t="s">
        <v>2134</v>
      </c>
      <c r="H541" s="2340"/>
      <c r="I541" s="2340"/>
      <c r="J541" s="2340"/>
      <c r="K541" s="2340"/>
      <c r="L541" s="2340"/>
      <c r="M541" s="2340"/>
      <c r="N541" s="2340"/>
      <c r="O541" s="2340"/>
      <c r="P541" s="2340"/>
      <c r="Q541" s="2340"/>
      <c r="R541" s="2340"/>
      <c r="S541" s="2340"/>
    </row>
    <row r="542" spans="1:19" customFormat="1" ht="15" hidden="1">
      <c r="A542" s="2344" t="s">
        <v>5403</v>
      </c>
      <c r="B542" s="2324" t="s">
        <v>5333</v>
      </c>
      <c r="C542" s="2324"/>
      <c r="D542" s="2322" t="s">
        <v>627</v>
      </c>
      <c r="E542" s="2325">
        <v>26100</v>
      </c>
      <c r="F542" s="2343">
        <f t="shared" si="8"/>
        <v>0</v>
      </c>
      <c r="G542" s="2344" t="s">
        <v>2134</v>
      </c>
      <c r="H542" s="2340"/>
      <c r="I542" s="2340"/>
      <c r="J542" s="2340"/>
      <c r="K542" s="2340"/>
      <c r="L542" s="2340"/>
      <c r="M542" s="2340"/>
      <c r="N542" s="2340"/>
      <c r="O542" s="2340"/>
      <c r="P542" s="2340"/>
      <c r="Q542" s="2340"/>
      <c r="R542" s="2340"/>
      <c r="S542" s="2340"/>
    </row>
    <row r="543" spans="1:19" customFormat="1" ht="15" hidden="1">
      <c r="A543" s="2344" t="s">
        <v>5403</v>
      </c>
      <c r="B543" s="2324" t="s">
        <v>5334</v>
      </c>
      <c r="C543" s="2324"/>
      <c r="D543" s="2322" t="s">
        <v>627</v>
      </c>
      <c r="E543" s="2325">
        <v>26100</v>
      </c>
      <c r="F543" s="2343">
        <f t="shared" si="8"/>
        <v>0</v>
      </c>
      <c r="G543" s="2344" t="s">
        <v>2134</v>
      </c>
      <c r="H543" s="2340"/>
      <c r="I543" s="2340"/>
      <c r="J543" s="2340"/>
      <c r="K543" s="2340"/>
      <c r="L543" s="2340"/>
      <c r="M543" s="2340"/>
      <c r="N543" s="2340"/>
      <c r="O543" s="2340"/>
      <c r="P543" s="2340"/>
      <c r="Q543" s="2340"/>
      <c r="R543" s="2340"/>
      <c r="S543" s="2340"/>
    </row>
    <row r="544" spans="1:19" customFormat="1" ht="15" hidden="1">
      <c r="A544" s="2344" t="s">
        <v>5403</v>
      </c>
      <c r="B544" s="2324" t="s">
        <v>5335</v>
      </c>
      <c r="C544" s="2324"/>
      <c r="D544" s="2322" t="s">
        <v>627</v>
      </c>
      <c r="E544" s="2325">
        <v>26100</v>
      </c>
      <c r="F544" s="2343">
        <f t="shared" si="8"/>
        <v>0</v>
      </c>
      <c r="G544" s="2344" t="s">
        <v>2134</v>
      </c>
      <c r="H544" s="2340"/>
      <c r="I544" s="2340"/>
      <c r="J544" s="2340"/>
      <c r="K544" s="2340"/>
      <c r="L544" s="2340"/>
      <c r="M544" s="2340"/>
      <c r="N544" s="2340"/>
      <c r="O544" s="2340"/>
      <c r="P544" s="2340"/>
      <c r="Q544" s="2340"/>
      <c r="R544" s="2340"/>
      <c r="S544" s="2340"/>
    </row>
    <row r="545" spans="1:19" customFormat="1" ht="15" hidden="1">
      <c r="A545" s="2344" t="s">
        <v>5403</v>
      </c>
      <c r="B545" s="2324" t="s">
        <v>5336</v>
      </c>
      <c r="C545" s="2324"/>
      <c r="D545" s="2322" t="s">
        <v>627</v>
      </c>
      <c r="E545" s="2325">
        <v>27500</v>
      </c>
      <c r="F545" s="2343">
        <f t="shared" si="8"/>
        <v>0</v>
      </c>
      <c r="G545" s="2344" t="s">
        <v>2134</v>
      </c>
      <c r="H545" s="2340"/>
      <c r="I545" s="2340"/>
      <c r="J545" s="2340"/>
      <c r="K545" s="2340"/>
      <c r="L545" s="2340"/>
      <c r="M545" s="2340"/>
      <c r="N545" s="2340"/>
      <c r="O545" s="2340"/>
      <c r="P545" s="2340"/>
      <c r="Q545" s="2340"/>
      <c r="R545" s="2340"/>
      <c r="S545" s="2340"/>
    </row>
    <row r="546" spans="1:19" customFormat="1" ht="15" hidden="1">
      <c r="A546" s="2344" t="s">
        <v>5403</v>
      </c>
      <c r="B546" s="2324" t="s">
        <v>5337</v>
      </c>
      <c r="C546" s="2324"/>
      <c r="D546" s="2322" t="s">
        <v>627</v>
      </c>
      <c r="E546" s="2323">
        <v>30000</v>
      </c>
      <c r="F546" s="2343">
        <f t="shared" si="8"/>
        <v>0</v>
      </c>
      <c r="G546" s="2344" t="s">
        <v>2134</v>
      </c>
      <c r="H546" s="2340"/>
      <c r="I546" s="2340"/>
      <c r="J546" s="2340"/>
      <c r="K546" s="2340"/>
      <c r="L546" s="2340"/>
      <c r="M546" s="2340"/>
      <c r="N546" s="2340"/>
      <c r="O546" s="2340"/>
      <c r="P546" s="2340"/>
      <c r="Q546" s="2340"/>
      <c r="R546" s="2340"/>
      <c r="S546" s="2340"/>
    </row>
    <row r="547" spans="1:19" customFormat="1" ht="15" hidden="1">
      <c r="A547" s="2340" t="s">
        <v>3811</v>
      </c>
      <c r="B547" s="2340" t="s">
        <v>4916</v>
      </c>
      <c r="C547" s="2340"/>
      <c r="D547" s="2341" t="s">
        <v>833</v>
      </c>
      <c r="E547" s="2342">
        <v>680</v>
      </c>
      <c r="F547" s="2343">
        <f t="shared" si="8"/>
        <v>0</v>
      </c>
      <c r="G547" s="2344" t="s">
        <v>2134</v>
      </c>
      <c r="H547" s="2340"/>
      <c r="I547" s="2340"/>
      <c r="J547" s="2340"/>
      <c r="K547" s="2340"/>
      <c r="L547" s="2340"/>
      <c r="M547" s="2340"/>
      <c r="N547" s="2340"/>
      <c r="O547" s="2340"/>
      <c r="P547" s="2340"/>
      <c r="Q547" s="2340"/>
      <c r="R547" s="2340"/>
      <c r="S547" s="2340"/>
    </row>
    <row r="548" spans="1:19" customFormat="1" ht="15" hidden="1">
      <c r="A548" s="2340" t="s">
        <v>675</v>
      </c>
      <c r="B548" s="2340" t="s">
        <v>5146</v>
      </c>
      <c r="C548" s="2340"/>
      <c r="D548" s="2341" t="s">
        <v>501</v>
      </c>
      <c r="E548" s="2342">
        <v>100000</v>
      </c>
      <c r="F548" s="2343">
        <f t="shared" si="8"/>
        <v>0</v>
      </c>
      <c r="G548" s="2344" t="s">
        <v>2134</v>
      </c>
      <c r="H548" s="2340"/>
      <c r="I548" s="2340"/>
      <c r="J548" s="2340"/>
      <c r="K548" s="2340"/>
      <c r="L548" s="2340"/>
      <c r="M548" s="2340"/>
      <c r="N548" s="2340"/>
      <c r="O548" s="2340"/>
      <c r="P548" s="2340"/>
      <c r="Q548" s="2340"/>
      <c r="R548" s="2340"/>
      <c r="S548" s="2340"/>
    </row>
    <row r="549" spans="1:19" customFormat="1" ht="15" hidden="1">
      <c r="A549" s="2344" t="s">
        <v>5165</v>
      </c>
      <c r="B549" s="2340" t="s">
        <v>5812</v>
      </c>
      <c r="C549" s="2340"/>
      <c r="D549" s="2341" t="s">
        <v>501</v>
      </c>
      <c r="E549" s="2347">
        <v>15000</v>
      </c>
      <c r="F549" s="2343">
        <f t="shared" si="8"/>
        <v>0</v>
      </c>
      <c r="G549" s="2344" t="s">
        <v>2134</v>
      </c>
      <c r="H549" s="2340"/>
      <c r="I549" s="2340"/>
      <c r="J549" s="2340"/>
      <c r="K549" s="2340"/>
      <c r="L549" s="2340"/>
      <c r="M549" s="2340"/>
      <c r="N549" s="2340"/>
      <c r="O549" s="2340"/>
      <c r="P549" s="2340"/>
      <c r="Q549" s="2340"/>
      <c r="R549" s="2340"/>
      <c r="S549" s="2340"/>
    </row>
    <row r="550" spans="1:19" customFormat="1" ht="15" hidden="1">
      <c r="A550" s="2344" t="s">
        <v>5165</v>
      </c>
      <c r="B550" s="2340" t="s">
        <v>6055</v>
      </c>
      <c r="C550" s="2340"/>
      <c r="D550" s="2341" t="s">
        <v>501</v>
      </c>
      <c r="E550" s="2347">
        <v>50000</v>
      </c>
      <c r="F550" s="2343">
        <f t="shared" si="8"/>
        <v>0</v>
      </c>
      <c r="G550" s="2344" t="s">
        <v>2134</v>
      </c>
      <c r="H550" s="2340"/>
      <c r="I550" s="2340"/>
      <c r="J550" s="2340"/>
      <c r="K550" s="2340"/>
      <c r="L550" s="2340"/>
      <c r="M550" s="2340"/>
      <c r="N550" s="2340"/>
      <c r="O550" s="2340"/>
      <c r="P550" s="2340"/>
      <c r="Q550" s="2340"/>
      <c r="R550" s="2340"/>
      <c r="S550" s="2340"/>
    </row>
    <row r="551" spans="1:19" customFormat="1" ht="15" hidden="1">
      <c r="A551" s="2344" t="s">
        <v>5165</v>
      </c>
      <c r="B551" s="2340" t="s">
        <v>5813</v>
      </c>
      <c r="C551" s="2340"/>
      <c r="D551" s="2341" t="s">
        <v>501</v>
      </c>
      <c r="E551" s="2347">
        <v>500</v>
      </c>
      <c r="F551" s="2343">
        <f t="shared" si="8"/>
        <v>0</v>
      </c>
      <c r="G551" s="2344" t="s">
        <v>2134</v>
      </c>
      <c r="H551" s="2340"/>
      <c r="I551" s="2340"/>
      <c r="J551" s="2340"/>
      <c r="K551" s="2340"/>
      <c r="L551" s="2340"/>
      <c r="M551" s="2340"/>
      <c r="N551" s="2340"/>
      <c r="O551" s="2340"/>
      <c r="P551" s="2340"/>
      <c r="Q551" s="2340"/>
      <c r="R551" s="2340"/>
      <c r="S551" s="2340"/>
    </row>
    <row r="552" spans="1:19" customFormat="1" ht="15" hidden="1">
      <c r="A552" s="2340" t="s">
        <v>3811</v>
      </c>
      <c r="B552" s="2340" t="s">
        <v>4917</v>
      </c>
      <c r="C552" s="2340"/>
      <c r="D552" s="2341" t="s">
        <v>880</v>
      </c>
      <c r="E552" s="2342">
        <v>90</v>
      </c>
      <c r="F552" s="2343">
        <f t="shared" si="8"/>
        <v>0</v>
      </c>
      <c r="G552" s="2344" t="s">
        <v>2134</v>
      </c>
      <c r="H552" s="2340"/>
      <c r="I552" s="2340"/>
      <c r="J552" s="2340"/>
      <c r="K552" s="2340"/>
      <c r="L552" s="2340"/>
      <c r="M552" s="2340"/>
      <c r="N552" s="2340"/>
      <c r="O552" s="2340"/>
      <c r="P552" s="2340"/>
      <c r="Q552" s="2340"/>
      <c r="R552" s="2340"/>
      <c r="S552" s="2340"/>
    </row>
    <row r="553" spans="1:19" customFormat="1" ht="15" hidden="1">
      <c r="A553" s="2340" t="s">
        <v>3811</v>
      </c>
      <c r="B553" s="2340" t="s">
        <v>4918</v>
      </c>
      <c r="C553" s="2340"/>
      <c r="D553" s="2341" t="s">
        <v>880</v>
      </c>
      <c r="E553" s="2342">
        <v>650</v>
      </c>
      <c r="F553" s="2343">
        <f t="shared" si="8"/>
        <v>0</v>
      </c>
      <c r="G553" s="2344" t="s">
        <v>2134</v>
      </c>
      <c r="H553" s="2340"/>
      <c r="I553" s="2340"/>
      <c r="J553" s="2340"/>
      <c r="K553" s="2340"/>
      <c r="L553" s="2340"/>
      <c r="M553" s="2340"/>
      <c r="N553" s="2340"/>
      <c r="O553" s="2340"/>
      <c r="P553" s="2340"/>
      <c r="Q553" s="2340"/>
      <c r="R553" s="2340"/>
      <c r="S553" s="2340"/>
    </row>
    <row r="554" spans="1:19" customFormat="1" ht="15" hidden="1">
      <c r="A554" s="2344" t="s">
        <v>5165</v>
      </c>
      <c r="B554" s="2340" t="s">
        <v>5814</v>
      </c>
      <c r="C554" s="2340"/>
      <c r="D554" s="2341" t="s">
        <v>501</v>
      </c>
      <c r="E554" s="2347">
        <v>50000</v>
      </c>
      <c r="F554" s="2343">
        <f t="shared" si="8"/>
        <v>0</v>
      </c>
      <c r="G554" s="2344" t="s">
        <v>2134</v>
      </c>
      <c r="H554" s="2340"/>
      <c r="I554" s="2340"/>
      <c r="J554" s="2340"/>
      <c r="K554" s="2340"/>
      <c r="L554" s="2340"/>
      <c r="M554" s="2340"/>
      <c r="N554" s="2340"/>
      <c r="O554" s="2340"/>
      <c r="P554" s="2340"/>
      <c r="Q554" s="2340"/>
      <c r="R554" s="2340"/>
      <c r="S554" s="2340"/>
    </row>
    <row r="555" spans="1:19" customFormat="1" ht="15" hidden="1">
      <c r="A555" s="2340" t="s">
        <v>3811</v>
      </c>
      <c r="B555" s="2340" t="s">
        <v>4919</v>
      </c>
      <c r="C555" s="2340"/>
      <c r="D555" s="2341" t="s">
        <v>44</v>
      </c>
      <c r="E555" s="2342">
        <v>70</v>
      </c>
      <c r="F555" s="2343">
        <f t="shared" si="8"/>
        <v>0</v>
      </c>
      <c r="G555" s="2344" t="s">
        <v>2134</v>
      </c>
      <c r="H555" s="2340"/>
      <c r="I555" s="2340"/>
      <c r="J555" s="2340"/>
      <c r="K555" s="2340"/>
      <c r="L555" s="2340"/>
      <c r="M555" s="2340"/>
      <c r="N555" s="2340"/>
      <c r="O555" s="2340"/>
      <c r="P555" s="2340"/>
      <c r="Q555" s="2340"/>
      <c r="R555" s="2340"/>
      <c r="S555" s="2340"/>
    </row>
    <row r="556" spans="1:19" customFormat="1" ht="15" hidden="1">
      <c r="A556" s="2340" t="s">
        <v>3811</v>
      </c>
      <c r="B556" s="2340" t="s">
        <v>4920</v>
      </c>
      <c r="C556" s="2340"/>
      <c r="D556" s="2341" t="s">
        <v>44</v>
      </c>
      <c r="E556" s="2342">
        <v>80</v>
      </c>
      <c r="F556" s="2343">
        <f t="shared" si="8"/>
        <v>0</v>
      </c>
      <c r="G556" s="2344" t="s">
        <v>2134</v>
      </c>
      <c r="H556" s="2340"/>
      <c r="I556" s="2340"/>
      <c r="J556" s="2340"/>
      <c r="K556" s="2340"/>
      <c r="L556" s="2340"/>
      <c r="M556" s="2340"/>
      <c r="N556" s="2340"/>
      <c r="O556" s="2340"/>
      <c r="P556" s="2340"/>
      <c r="Q556" s="2340"/>
      <c r="R556" s="2340"/>
      <c r="S556" s="2340"/>
    </row>
    <row r="557" spans="1:19" customFormat="1" ht="15" hidden="1">
      <c r="A557" s="2340" t="s">
        <v>3811</v>
      </c>
      <c r="B557" s="2340" t="s">
        <v>913</v>
      </c>
      <c r="C557" s="2340"/>
      <c r="D557" s="2341" t="s">
        <v>44</v>
      </c>
      <c r="E557" s="2342">
        <v>155</v>
      </c>
      <c r="F557" s="2343">
        <f t="shared" si="8"/>
        <v>0</v>
      </c>
      <c r="G557" s="2344" t="s">
        <v>2134</v>
      </c>
      <c r="H557" s="2340"/>
      <c r="I557" s="2340"/>
      <c r="J557" s="2340"/>
      <c r="K557" s="2340"/>
      <c r="L557" s="2340"/>
      <c r="M557" s="2340"/>
      <c r="N557" s="2340"/>
      <c r="O557" s="2340"/>
      <c r="P557" s="2340"/>
      <c r="Q557" s="2340"/>
      <c r="R557" s="2340"/>
      <c r="S557" s="2340"/>
    </row>
    <row r="558" spans="1:19" customFormat="1" ht="15" hidden="1">
      <c r="A558" s="2344" t="s">
        <v>5165</v>
      </c>
      <c r="B558" s="2340" t="s">
        <v>3058</v>
      </c>
      <c r="C558" s="2340"/>
      <c r="D558" s="2341" t="s">
        <v>501</v>
      </c>
      <c r="E558" s="2347">
        <v>45000</v>
      </c>
      <c r="F558" s="2343">
        <f t="shared" si="8"/>
        <v>0</v>
      </c>
      <c r="G558" s="2344" t="s">
        <v>2134</v>
      </c>
      <c r="H558" s="2340"/>
      <c r="I558" s="2340"/>
      <c r="J558" s="2340"/>
      <c r="K558" s="2340"/>
      <c r="L558" s="2340"/>
      <c r="M558" s="2340"/>
      <c r="N558" s="2340"/>
      <c r="O558" s="2340"/>
      <c r="P558" s="2340"/>
      <c r="Q558" s="2340"/>
      <c r="R558" s="2340"/>
      <c r="S558" s="2340"/>
    </row>
    <row r="559" spans="1:19" customFormat="1" ht="15" hidden="1">
      <c r="A559" s="2344" t="s">
        <v>5165</v>
      </c>
      <c r="B559" s="2340" t="s">
        <v>5815</v>
      </c>
      <c r="C559" s="2340"/>
      <c r="D559" s="2341" t="s">
        <v>44</v>
      </c>
      <c r="E559" s="2347">
        <v>45000</v>
      </c>
      <c r="F559" s="2343">
        <f t="shared" si="8"/>
        <v>0</v>
      </c>
      <c r="G559" s="2344" t="s">
        <v>2134</v>
      </c>
      <c r="H559" s="2340"/>
      <c r="I559" s="2340"/>
      <c r="J559" s="2340"/>
      <c r="K559" s="2340"/>
      <c r="L559" s="2340"/>
      <c r="M559" s="2340"/>
      <c r="N559" s="2340"/>
      <c r="O559" s="2340"/>
      <c r="P559" s="2340"/>
      <c r="Q559" s="2340"/>
      <c r="R559" s="2340"/>
      <c r="S559" s="2340"/>
    </row>
    <row r="560" spans="1:19" customFormat="1" ht="15" hidden="1">
      <c r="A560" s="2340" t="s">
        <v>5172</v>
      </c>
      <c r="B560" s="2340" t="s">
        <v>4120</v>
      </c>
      <c r="C560" s="2340"/>
      <c r="D560" s="2341" t="s">
        <v>44</v>
      </c>
      <c r="E560" s="2342">
        <v>560</v>
      </c>
      <c r="F560" s="2343">
        <f t="shared" si="8"/>
        <v>0</v>
      </c>
      <c r="G560" s="2344" t="s">
        <v>2134</v>
      </c>
      <c r="H560" s="2340"/>
      <c r="I560" s="2340"/>
      <c r="J560" s="2340"/>
      <c r="K560" s="2340"/>
      <c r="L560" s="2340"/>
      <c r="M560" s="2340"/>
      <c r="N560" s="2340"/>
      <c r="O560" s="2340"/>
      <c r="P560" s="2340"/>
      <c r="Q560" s="2340"/>
      <c r="R560" s="2340"/>
      <c r="S560" s="2340"/>
    </row>
    <row r="561" spans="1:19" customFormat="1" ht="15" hidden="1">
      <c r="A561" s="2344" t="s">
        <v>5165</v>
      </c>
      <c r="B561" s="2340" t="s">
        <v>2421</v>
      </c>
      <c r="C561" s="2340"/>
      <c r="D561" s="2341" t="s">
        <v>501</v>
      </c>
      <c r="E561" s="2347">
        <v>35000</v>
      </c>
      <c r="F561" s="2343">
        <f t="shared" si="8"/>
        <v>0</v>
      </c>
      <c r="G561" s="2344" t="s">
        <v>2134</v>
      </c>
      <c r="H561" s="2340"/>
      <c r="I561" s="2340"/>
      <c r="J561" s="2340"/>
      <c r="K561" s="2340"/>
      <c r="L561" s="2340"/>
      <c r="M561" s="2340"/>
      <c r="N561" s="2340"/>
      <c r="O561" s="2340"/>
      <c r="P561" s="2340"/>
      <c r="Q561" s="2340"/>
      <c r="R561" s="2340"/>
      <c r="S561" s="2340"/>
    </row>
    <row r="562" spans="1:19" customFormat="1" ht="15" hidden="1">
      <c r="A562" s="2340" t="s">
        <v>3811</v>
      </c>
      <c r="B562" s="2340" t="s">
        <v>4921</v>
      </c>
      <c r="C562" s="2340"/>
      <c r="D562" s="2341" t="s">
        <v>627</v>
      </c>
      <c r="E562" s="2342">
        <v>650</v>
      </c>
      <c r="F562" s="2343">
        <f t="shared" si="8"/>
        <v>0</v>
      </c>
      <c r="G562" s="2344" t="s">
        <v>2134</v>
      </c>
      <c r="H562" s="2340"/>
      <c r="I562" s="2340"/>
      <c r="J562" s="2340"/>
      <c r="K562" s="2340"/>
      <c r="L562" s="2340"/>
      <c r="M562" s="2340"/>
      <c r="N562" s="2340"/>
      <c r="O562" s="2340"/>
      <c r="P562" s="2340"/>
      <c r="Q562" s="2340"/>
      <c r="R562" s="2340"/>
      <c r="S562" s="2340"/>
    </row>
    <row r="563" spans="1:19" customFormat="1" ht="15" hidden="1">
      <c r="A563" s="2340" t="s">
        <v>3811</v>
      </c>
      <c r="B563" s="2340" t="s">
        <v>4922</v>
      </c>
      <c r="C563" s="2340"/>
      <c r="D563" s="2341" t="s">
        <v>627</v>
      </c>
      <c r="E563" s="2342">
        <v>650</v>
      </c>
      <c r="F563" s="2343">
        <f t="shared" si="8"/>
        <v>0</v>
      </c>
      <c r="G563" s="2344" t="s">
        <v>2134</v>
      </c>
      <c r="H563" s="2340"/>
      <c r="I563" s="2340"/>
      <c r="J563" s="2340"/>
      <c r="K563" s="2340"/>
      <c r="L563" s="2340"/>
      <c r="M563" s="2340"/>
      <c r="N563" s="2340"/>
      <c r="O563" s="2340"/>
      <c r="P563" s="2340"/>
      <c r="Q563" s="2340"/>
      <c r="R563" s="2340"/>
      <c r="S563" s="2340"/>
    </row>
    <row r="564" spans="1:19" customFormat="1" ht="15" hidden="1">
      <c r="A564" s="2340" t="s">
        <v>3811</v>
      </c>
      <c r="B564" s="2340" t="s">
        <v>4923</v>
      </c>
      <c r="C564" s="2340"/>
      <c r="D564" s="2341" t="s">
        <v>627</v>
      </c>
      <c r="E564" s="2342">
        <v>1300</v>
      </c>
      <c r="F564" s="2343">
        <f t="shared" si="8"/>
        <v>0</v>
      </c>
      <c r="G564" s="2344" t="s">
        <v>2134</v>
      </c>
      <c r="H564" s="2340"/>
      <c r="I564" s="2340"/>
      <c r="J564" s="2340"/>
      <c r="K564" s="2340"/>
      <c r="L564" s="2340"/>
      <c r="M564" s="2340"/>
      <c r="N564" s="2340"/>
      <c r="O564" s="2340"/>
      <c r="P564" s="2340"/>
      <c r="Q564" s="2340"/>
      <c r="R564" s="2340"/>
      <c r="S564" s="2340"/>
    </row>
    <row r="565" spans="1:19" customFormat="1" ht="15" hidden="1">
      <c r="A565" s="2340" t="s">
        <v>3811</v>
      </c>
      <c r="B565" s="2340" t="s">
        <v>4924</v>
      </c>
      <c r="C565" s="2340"/>
      <c r="D565" s="2341" t="s">
        <v>627</v>
      </c>
      <c r="E565" s="2342">
        <v>1300</v>
      </c>
      <c r="F565" s="2343">
        <f t="shared" si="8"/>
        <v>0</v>
      </c>
      <c r="G565" s="2344" t="s">
        <v>2134</v>
      </c>
      <c r="H565" s="2340"/>
      <c r="I565" s="2340"/>
      <c r="J565" s="2340"/>
      <c r="K565" s="2340"/>
      <c r="L565" s="2340"/>
      <c r="M565" s="2340"/>
      <c r="N565" s="2340"/>
      <c r="O565" s="2340"/>
      <c r="P565" s="2340"/>
      <c r="Q565" s="2340"/>
      <c r="R565" s="2340"/>
      <c r="S565" s="2340"/>
    </row>
    <row r="566" spans="1:19" customFormat="1" ht="15" hidden="1">
      <c r="A566" s="2340" t="s">
        <v>3811</v>
      </c>
      <c r="B566" s="2340" t="s">
        <v>4925</v>
      </c>
      <c r="C566" s="2340"/>
      <c r="D566" s="2341" t="s">
        <v>627</v>
      </c>
      <c r="E566" s="2342">
        <v>1300</v>
      </c>
      <c r="F566" s="2343">
        <f t="shared" si="8"/>
        <v>0</v>
      </c>
      <c r="G566" s="2344" t="s">
        <v>2134</v>
      </c>
      <c r="H566" s="2340"/>
      <c r="I566" s="2340"/>
      <c r="J566" s="2340"/>
      <c r="K566" s="2340"/>
      <c r="L566" s="2340"/>
      <c r="M566" s="2340"/>
      <c r="N566" s="2340"/>
      <c r="O566" s="2340"/>
      <c r="P566" s="2340"/>
      <c r="Q566" s="2340"/>
      <c r="R566" s="2340"/>
      <c r="S566" s="2340"/>
    </row>
    <row r="567" spans="1:19" customFormat="1" ht="15" hidden="1">
      <c r="A567" s="2340" t="s">
        <v>3811</v>
      </c>
      <c r="B567" s="2340" t="s">
        <v>4926</v>
      </c>
      <c r="C567" s="2340"/>
      <c r="D567" s="2341" t="s">
        <v>627</v>
      </c>
      <c r="E567" s="2342">
        <v>1300</v>
      </c>
      <c r="F567" s="2343">
        <f t="shared" si="8"/>
        <v>0</v>
      </c>
      <c r="G567" s="2344" t="s">
        <v>2134</v>
      </c>
      <c r="H567" s="2340"/>
      <c r="I567" s="2340"/>
      <c r="J567" s="2340"/>
      <c r="K567" s="2340"/>
      <c r="L567" s="2340"/>
      <c r="M567" s="2340"/>
      <c r="N567" s="2340"/>
      <c r="O567" s="2340"/>
      <c r="P567" s="2340"/>
      <c r="Q567" s="2340"/>
      <c r="R567" s="2340"/>
      <c r="S567" s="2340"/>
    </row>
    <row r="568" spans="1:19" customFormat="1" ht="15" hidden="1">
      <c r="A568" s="2340" t="s">
        <v>3811</v>
      </c>
      <c r="B568" s="2340" t="s">
        <v>4927</v>
      </c>
      <c r="C568" s="2340"/>
      <c r="D568" s="2341" t="s">
        <v>627</v>
      </c>
      <c r="E568" s="2342">
        <v>1300</v>
      </c>
      <c r="F568" s="2343">
        <f t="shared" si="8"/>
        <v>0</v>
      </c>
      <c r="G568" s="2344" t="s">
        <v>2134</v>
      </c>
      <c r="H568" s="2340"/>
      <c r="I568" s="2340"/>
      <c r="J568" s="2340"/>
      <c r="K568" s="2340"/>
      <c r="L568" s="2340"/>
      <c r="M568" s="2340"/>
      <c r="N568" s="2340"/>
      <c r="O568" s="2340"/>
      <c r="P568" s="2340"/>
      <c r="Q568" s="2340"/>
      <c r="R568" s="2340"/>
      <c r="S568" s="2340"/>
    </row>
    <row r="569" spans="1:19" customFormat="1" ht="15" hidden="1">
      <c r="A569" s="2340" t="s">
        <v>3811</v>
      </c>
      <c r="B569" s="2340" t="s">
        <v>4928</v>
      </c>
      <c r="C569" s="2340"/>
      <c r="D569" s="2341" t="s">
        <v>627</v>
      </c>
      <c r="E569" s="2342">
        <v>1300</v>
      </c>
      <c r="F569" s="2343">
        <f t="shared" si="8"/>
        <v>0</v>
      </c>
      <c r="G569" s="2344" t="s">
        <v>2134</v>
      </c>
      <c r="H569" s="2340"/>
      <c r="I569" s="2340"/>
      <c r="J569" s="2340"/>
      <c r="K569" s="2340"/>
      <c r="L569" s="2340"/>
      <c r="M569" s="2340"/>
      <c r="N569" s="2340"/>
      <c r="O569" s="2340"/>
      <c r="P569" s="2340"/>
      <c r="Q569" s="2340"/>
      <c r="R569" s="2340"/>
      <c r="S569" s="2340"/>
    </row>
    <row r="570" spans="1:19" customFormat="1" ht="15" hidden="1">
      <c r="A570" s="2340" t="s">
        <v>3811</v>
      </c>
      <c r="B570" s="2340" t="s">
        <v>4929</v>
      </c>
      <c r="C570" s="2340"/>
      <c r="D570" s="2341" t="s">
        <v>627</v>
      </c>
      <c r="E570" s="2342">
        <v>1300</v>
      </c>
      <c r="F570" s="2343">
        <f t="shared" si="8"/>
        <v>0</v>
      </c>
      <c r="G570" s="2344" t="s">
        <v>2134</v>
      </c>
      <c r="H570" s="2340"/>
      <c r="I570" s="2340"/>
      <c r="J570" s="2340"/>
      <c r="K570" s="2340"/>
      <c r="L570" s="2340"/>
      <c r="M570" s="2340"/>
      <c r="N570" s="2340"/>
      <c r="O570" s="2340"/>
      <c r="P570" s="2340"/>
      <c r="Q570" s="2340"/>
      <c r="R570" s="2340"/>
      <c r="S570" s="2340"/>
    </row>
    <row r="571" spans="1:19" customFormat="1" ht="15" hidden="1">
      <c r="A571" s="1467" t="s">
        <v>5405</v>
      </c>
      <c r="B571" s="1467" t="s">
        <v>5549</v>
      </c>
      <c r="C571" s="1467"/>
      <c r="D571" s="767" t="s">
        <v>44</v>
      </c>
      <c r="E571" s="2346">
        <v>794</v>
      </c>
      <c r="F571" s="2343">
        <f t="shared" si="8"/>
        <v>0</v>
      </c>
      <c r="G571" s="2344" t="s">
        <v>2134</v>
      </c>
      <c r="H571" s="1467"/>
      <c r="I571" s="1467"/>
      <c r="J571" s="1467"/>
      <c r="K571" s="1467"/>
      <c r="L571" s="1467"/>
      <c r="M571" s="1467"/>
      <c r="N571" s="1467"/>
      <c r="O571" s="1467"/>
      <c r="P571" s="1467"/>
      <c r="Q571" s="1467"/>
      <c r="R571" s="1467"/>
      <c r="S571" s="1467"/>
    </row>
    <row r="572" spans="1:19" customFormat="1" ht="15" hidden="1">
      <c r="A572" s="2340" t="s">
        <v>631</v>
      </c>
      <c r="B572" s="2340" t="s">
        <v>4294</v>
      </c>
      <c r="C572" s="2340"/>
      <c r="D572" s="2341" t="s">
        <v>1347</v>
      </c>
      <c r="E572" s="2342">
        <v>150</v>
      </c>
      <c r="F572" s="2343">
        <f t="shared" si="8"/>
        <v>0</v>
      </c>
      <c r="G572" s="2344" t="s">
        <v>2134</v>
      </c>
      <c r="H572" s="2340"/>
      <c r="I572" s="2340"/>
      <c r="J572" s="2340"/>
      <c r="K572" s="2340"/>
      <c r="L572" s="2340"/>
      <c r="M572" s="2340"/>
      <c r="N572" s="2340"/>
      <c r="O572" s="2340"/>
      <c r="P572" s="2340"/>
      <c r="Q572" s="2340"/>
      <c r="R572" s="2340"/>
      <c r="S572" s="2340"/>
    </row>
    <row r="573" spans="1:19" customFormat="1" ht="15" hidden="1">
      <c r="A573" s="2340" t="s">
        <v>631</v>
      </c>
      <c r="B573" s="2340" t="s">
        <v>4462</v>
      </c>
      <c r="C573" s="2340"/>
      <c r="D573" s="2341" t="s">
        <v>627</v>
      </c>
      <c r="E573" s="2342">
        <v>200</v>
      </c>
      <c r="F573" s="2343">
        <f t="shared" si="8"/>
        <v>0</v>
      </c>
      <c r="G573" s="2344" t="s">
        <v>2134</v>
      </c>
      <c r="H573" s="2340"/>
      <c r="I573" s="2340"/>
      <c r="J573" s="2340"/>
      <c r="K573" s="2340"/>
      <c r="L573" s="2340"/>
      <c r="M573" s="2340"/>
      <c r="N573" s="2340"/>
      <c r="O573" s="2340"/>
      <c r="P573" s="2340"/>
      <c r="Q573" s="2340"/>
      <c r="R573" s="2340"/>
      <c r="S573" s="2340"/>
    </row>
    <row r="574" spans="1:19" customFormat="1" ht="15" hidden="1">
      <c r="A574" s="2340" t="s">
        <v>631</v>
      </c>
      <c r="B574" s="2340" t="s">
        <v>4485</v>
      </c>
      <c r="C574" s="2340"/>
      <c r="D574" s="2341" t="s">
        <v>627</v>
      </c>
      <c r="E574" s="2342">
        <v>200</v>
      </c>
      <c r="F574" s="2343">
        <f t="shared" si="8"/>
        <v>0</v>
      </c>
      <c r="G574" s="2344" t="s">
        <v>2134</v>
      </c>
      <c r="H574" s="2340"/>
      <c r="I574" s="2340"/>
      <c r="J574" s="2340"/>
      <c r="K574" s="2340"/>
      <c r="L574" s="2340"/>
      <c r="M574" s="2340"/>
      <c r="N574" s="2340"/>
      <c r="O574" s="2340"/>
      <c r="P574" s="2340"/>
      <c r="Q574" s="2340"/>
      <c r="R574" s="2340"/>
      <c r="S574" s="2340"/>
    </row>
    <row r="575" spans="1:19" customFormat="1" ht="15" hidden="1">
      <c r="A575" s="2340" t="s">
        <v>3811</v>
      </c>
      <c r="B575" s="2340" t="s">
        <v>4930</v>
      </c>
      <c r="C575" s="2340"/>
      <c r="D575" s="2341" t="s">
        <v>818</v>
      </c>
      <c r="E575" s="2342">
        <v>5300</v>
      </c>
      <c r="F575" s="2343">
        <f t="shared" si="8"/>
        <v>0</v>
      </c>
      <c r="G575" s="2344" t="s">
        <v>2134</v>
      </c>
      <c r="H575" s="2340"/>
      <c r="I575" s="2340"/>
      <c r="J575" s="2340"/>
      <c r="K575" s="2340"/>
      <c r="L575" s="2340"/>
      <c r="M575" s="2340"/>
      <c r="N575" s="2340"/>
      <c r="O575" s="2340"/>
      <c r="P575" s="2340"/>
      <c r="Q575" s="2340"/>
      <c r="R575" s="2340"/>
      <c r="S575" s="2340"/>
    </row>
    <row r="576" spans="1:19" customFormat="1" ht="15" hidden="1">
      <c r="A576" s="1467" t="s">
        <v>5405</v>
      </c>
      <c r="B576" s="1467" t="s">
        <v>5550</v>
      </c>
      <c r="C576" s="1467"/>
      <c r="D576" s="767" t="s">
        <v>83</v>
      </c>
      <c r="E576" s="2346">
        <v>38</v>
      </c>
      <c r="F576" s="2343">
        <f t="shared" si="8"/>
        <v>0</v>
      </c>
      <c r="G576" s="2344" t="s">
        <v>2134</v>
      </c>
      <c r="H576" s="1467"/>
      <c r="I576" s="1467"/>
      <c r="J576" s="1467"/>
      <c r="K576" s="1467"/>
      <c r="L576" s="1467"/>
      <c r="M576" s="1467"/>
      <c r="N576" s="1467"/>
      <c r="O576" s="1467"/>
      <c r="P576" s="1467"/>
      <c r="Q576" s="1467"/>
      <c r="R576" s="1467"/>
      <c r="S576" s="1467"/>
    </row>
    <row r="577" spans="1:19" customFormat="1" ht="15" hidden="1">
      <c r="A577" s="1467" t="s">
        <v>5405</v>
      </c>
      <c r="B577" s="1467" t="s">
        <v>5551</v>
      </c>
      <c r="C577" s="1467"/>
      <c r="D577" s="767" t="s">
        <v>79</v>
      </c>
      <c r="E577" s="2346">
        <v>76.75</v>
      </c>
      <c r="F577" s="2343">
        <f t="shared" si="8"/>
        <v>0</v>
      </c>
      <c r="G577" s="2344" t="s">
        <v>2134</v>
      </c>
      <c r="H577" s="1467"/>
      <c r="I577" s="1467"/>
      <c r="J577" s="1467"/>
      <c r="K577" s="1467"/>
      <c r="L577" s="1467"/>
      <c r="M577" s="1467"/>
      <c r="N577" s="1467"/>
      <c r="O577" s="1467"/>
      <c r="P577" s="1467"/>
      <c r="Q577" s="1467"/>
      <c r="R577" s="1467"/>
      <c r="S577" s="1467"/>
    </row>
    <row r="578" spans="1:19" customFormat="1" ht="15" hidden="1">
      <c r="A578" s="2340" t="s">
        <v>3811</v>
      </c>
      <c r="B578" s="2340" t="s">
        <v>4931</v>
      </c>
      <c r="C578" s="2340"/>
      <c r="D578" s="2341" t="s">
        <v>44</v>
      </c>
      <c r="E578" s="2342">
        <v>1725</v>
      </c>
      <c r="F578" s="2343">
        <f t="shared" ref="F578:F641" si="9">$C578*$E578</f>
        <v>0</v>
      </c>
      <c r="G578" s="2344" t="s">
        <v>2134</v>
      </c>
      <c r="H578" s="2340"/>
      <c r="I578" s="2340"/>
      <c r="J578" s="2340"/>
      <c r="K578" s="2340"/>
      <c r="L578" s="2340"/>
      <c r="M578" s="2340"/>
      <c r="N578" s="2340"/>
      <c r="O578" s="2340"/>
      <c r="P578" s="2340"/>
      <c r="Q578" s="2340"/>
      <c r="R578" s="2340"/>
      <c r="S578" s="2340"/>
    </row>
    <row r="579" spans="1:19" customFormat="1" ht="15" hidden="1">
      <c r="A579" s="1467" t="s">
        <v>5405</v>
      </c>
      <c r="B579" s="1467" t="s">
        <v>5552</v>
      </c>
      <c r="C579" s="1467"/>
      <c r="D579" s="767" t="s">
        <v>79</v>
      </c>
      <c r="E579" s="2346">
        <v>80</v>
      </c>
      <c r="F579" s="2343">
        <f t="shared" si="9"/>
        <v>0</v>
      </c>
      <c r="G579" s="2344" t="s">
        <v>2134</v>
      </c>
      <c r="H579" s="1467"/>
      <c r="I579" s="1467"/>
      <c r="J579" s="1467"/>
      <c r="K579" s="1467"/>
      <c r="L579" s="1467"/>
      <c r="M579" s="1467"/>
      <c r="N579" s="1467"/>
      <c r="O579" s="1467"/>
      <c r="P579" s="1467"/>
      <c r="Q579" s="1467"/>
      <c r="R579" s="1467"/>
      <c r="S579" s="1467"/>
    </row>
    <row r="580" spans="1:19" customFormat="1" ht="15" hidden="1">
      <c r="A580" s="1467" t="s">
        <v>5405</v>
      </c>
      <c r="B580" s="1467" t="s">
        <v>5553</v>
      </c>
      <c r="C580" s="1467"/>
      <c r="D580" s="767" t="s">
        <v>44</v>
      </c>
      <c r="E580" s="2346">
        <v>555</v>
      </c>
      <c r="F580" s="2343">
        <f t="shared" si="9"/>
        <v>0</v>
      </c>
      <c r="G580" s="2344" t="s">
        <v>2134</v>
      </c>
      <c r="H580" s="1467"/>
      <c r="I580" s="1467"/>
      <c r="J580" s="1467"/>
      <c r="K580" s="1467"/>
      <c r="L580" s="1467"/>
      <c r="M580" s="1467"/>
      <c r="N580" s="1467"/>
      <c r="O580" s="1467"/>
      <c r="P580" s="1467"/>
      <c r="Q580" s="1467"/>
      <c r="R580" s="1467"/>
      <c r="S580" s="1467"/>
    </row>
    <row r="581" spans="1:19" customFormat="1" ht="15" hidden="1">
      <c r="A581" s="2344" t="s">
        <v>5403</v>
      </c>
      <c r="B581" s="2326" t="s">
        <v>5338</v>
      </c>
      <c r="C581" s="2326"/>
      <c r="D581" s="2327" t="s">
        <v>91</v>
      </c>
      <c r="E581" s="2325">
        <v>32145</v>
      </c>
      <c r="F581" s="2343">
        <f t="shared" si="9"/>
        <v>0</v>
      </c>
      <c r="G581" s="2344" t="s">
        <v>2134</v>
      </c>
      <c r="H581" s="2340"/>
      <c r="I581" s="2340"/>
      <c r="J581" s="2340"/>
      <c r="K581" s="2340"/>
      <c r="L581" s="2340"/>
      <c r="M581" s="2340"/>
      <c r="N581" s="2340"/>
      <c r="O581" s="2340"/>
      <c r="P581" s="2340"/>
      <c r="Q581" s="2340"/>
      <c r="R581" s="2340"/>
      <c r="S581" s="2340"/>
    </row>
    <row r="582" spans="1:19" customFormat="1" ht="15" hidden="1">
      <c r="A582" s="2344" t="s">
        <v>5403</v>
      </c>
      <c r="B582" s="2326" t="s">
        <v>5339</v>
      </c>
      <c r="C582" s="2326"/>
      <c r="D582" s="2327" t="s">
        <v>91</v>
      </c>
      <c r="E582" s="2325">
        <v>8930</v>
      </c>
      <c r="F582" s="2343">
        <f t="shared" si="9"/>
        <v>0</v>
      </c>
      <c r="G582" s="2344" t="s">
        <v>2134</v>
      </c>
      <c r="H582" s="2340"/>
      <c r="I582" s="2340"/>
      <c r="J582" s="2340"/>
      <c r="K582" s="2340"/>
      <c r="L582" s="2340"/>
      <c r="M582" s="2340"/>
      <c r="N582" s="2340"/>
      <c r="O582" s="2340"/>
      <c r="P582" s="2340"/>
      <c r="Q582" s="2340"/>
      <c r="R582" s="2340"/>
      <c r="S582" s="2340"/>
    </row>
    <row r="583" spans="1:19" customFormat="1" ht="15" hidden="1">
      <c r="A583" s="2344" t="s">
        <v>5403</v>
      </c>
      <c r="B583" s="2328" t="s">
        <v>5340</v>
      </c>
      <c r="C583" s="2328"/>
      <c r="D583" s="2322" t="s">
        <v>627</v>
      </c>
      <c r="E583" s="2325">
        <v>75000</v>
      </c>
      <c r="F583" s="2343">
        <f t="shared" si="9"/>
        <v>0</v>
      </c>
      <c r="G583" s="2344" t="s">
        <v>2134</v>
      </c>
      <c r="H583" s="2340"/>
      <c r="I583" s="2340"/>
      <c r="J583" s="2340"/>
      <c r="K583" s="2340"/>
      <c r="L583" s="2340"/>
      <c r="M583" s="2340"/>
      <c r="N583" s="2340"/>
      <c r="O583" s="2340"/>
      <c r="P583" s="2340"/>
      <c r="Q583" s="2340"/>
      <c r="R583" s="2340"/>
      <c r="S583" s="2340"/>
    </row>
    <row r="584" spans="1:19" customFormat="1" ht="15" hidden="1">
      <c r="A584" s="2344" t="s">
        <v>5403</v>
      </c>
      <c r="B584" s="2326" t="s">
        <v>5341</v>
      </c>
      <c r="C584" s="2326"/>
      <c r="D584" s="2322" t="s">
        <v>627</v>
      </c>
      <c r="E584" s="2325">
        <v>25000</v>
      </c>
      <c r="F584" s="2343">
        <f t="shared" si="9"/>
        <v>0</v>
      </c>
      <c r="G584" s="2344" t="s">
        <v>2134</v>
      </c>
      <c r="H584" s="2340"/>
      <c r="I584" s="2340"/>
      <c r="J584" s="2340"/>
      <c r="K584" s="2340"/>
      <c r="L584" s="2340"/>
      <c r="M584" s="2340"/>
      <c r="N584" s="2340"/>
      <c r="O584" s="2340"/>
      <c r="P584" s="2340"/>
      <c r="Q584" s="2340"/>
      <c r="R584" s="2340"/>
      <c r="S584" s="2340"/>
    </row>
    <row r="585" spans="1:19" customFormat="1" ht="15" hidden="1">
      <c r="A585" s="2344" t="s">
        <v>5403</v>
      </c>
      <c r="B585" s="2328" t="s">
        <v>5342</v>
      </c>
      <c r="C585" s="2328"/>
      <c r="D585" s="2322" t="s">
        <v>627</v>
      </c>
      <c r="E585" s="2325">
        <v>12500</v>
      </c>
      <c r="F585" s="2343">
        <f t="shared" si="9"/>
        <v>0</v>
      </c>
      <c r="G585" s="2344" t="s">
        <v>2134</v>
      </c>
      <c r="H585" s="2340"/>
      <c r="I585" s="2340"/>
      <c r="J585" s="2340"/>
      <c r="K585" s="2340"/>
      <c r="L585" s="2340"/>
      <c r="M585" s="2340"/>
      <c r="N585" s="2340"/>
      <c r="O585" s="2340"/>
      <c r="P585" s="2340"/>
      <c r="Q585" s="2340"/>
      <c r="R585" s="2340"/>
      <c r="S585" s="2340"/>
    </row>
    <row r="586" spans="1:19" customFormat="1" ht="15" hidden="1">
      <c r="A586" s="2344" t="s">
        <v>5403</v>
      </c>
      <c r="B586" s="2328" t="s">
        <v>5343</v>
      </c>
      <c r="C586" s="2328"/>
      <c r="D586" s="2322" t="s">
        <v>627</v>
      </c>
      <c r="E586" s="2325">
        <v>12500</v>
      </c>
      <c r="F586" s="2343">
        <f t="shared" si="9"/>
        <v>0</v>
      </c>
      <c r="G586" s="2344" t="s">
        <v>2134</v>
      </c>
      <c r="H586" s="2340"/>
      <c r="I586" s="2340"/>
      <c r="J586" s="2340"/>
      <c r="K586" s="2340"/>
      <c r="L586" s="2340"/>
      <c r="M586" s="2340"/>
      <c r="N586" s="2340"/>
      <c r="O586" s="2340"/>
      <c r="P586" s="2340"/>
      <c r="Q586" s="2340"/>
      <c r="R586" s="2340"/>
      <c r="S586" s="2340"/>
    </row>
    <row r="587" spans="1:19" customFormat="1" ht="15" hidden="1">
      <c r="A587" s="1467" t="s">
        <v>5405</v>
      </c>
      <c r="B587" s="1467" t="s">
        <v>5554</v>
      </c>
      <c r="C587" s="1467"/>
      <c r="D587" s="767" t="s">
        <v>5731</v>
      </c>
      <c r="E587" s="2346">
        <v>154.28</v>
      </c>
      <c r="F587" s="2343">
        <f t="shared" si="9"/>
        <v>0</v>
      </c>
      <c r="G587" s="2344" t="s">
        <v>2134</v>
      </c>
      <c r="H587" s="1467"/>
      <c r="I587" s="1467"/>
      <c r="J587" s="1467"/>
      <c r="K587" s="1467"/>
      <c r="L587" s="1467"/>
      <c r="M587" s="1467"/>
      <c r="N587" s="1467"/>
      <c r="O587" s="1467"/>
      <c r="P587" s="1467"/>
      <c r="Q587" s="1467"/>
      <c r="R587" s="1467"/>
      <c r="S587" s="1467"/>
    </row>
    <row r="588" spans="1:19" customFormat="1" ht="15" hidden="1">
      <c r="A588" s="1467" t="s">
        <v>5405</v>
      </c>
      <c r="B588" s="1467" t="s">
        <v>5555</v>
      </c>
      <c r="C588" s="1467"/>
      <c r="D588" s="767" t="s">
        <v>91</v>
      </c>
      <c r="E588" s="2346">
        <v>50</v>
      </c>
      <c r="F588" s="2343">
        <f t="shared" si="9"/>
        <v>0</v>
      </c>
      <c r="G588" s="2344" t="s">
        <v>2134</v>
      </c>
      <c r="H588" s="1467"/>
      <c r="I588" s="1467"/>
      <c r="J588" s="1467"/>
      <c r="K588" s="1467"/>
      <c r="L588" s="1467"/>
      <c r="M588" s="1467"/>
      <c r="N588" s="1467"/>
      <c r="O588" s="1467"/>
      <c r="P588" s="1467"/>
      <c r="Q588" s="1467"/>
      <c r="R588" s="1467"/>
      <c r="S588" s="1467"/>
    </row>
    <row r="589" spans="1:19" customFormat="1" ht="15" hidden="1">
      <c r="A589" s="1467" t="s">
        <v>5405</v>
      </c>
      <c r="B589" s="1467" t="s">
        <v>5556</v>
      </c>
      <c r="C589" s="1467"/>
      <c r="D589" s="767" t="s">
        <v>83</v>
      </c>
      <c r="E589" s="2346">
        <v>3.27</v>
      </c>
      <c r="F589" s="2343">
        <f t="shared" si="9"/>
        <v>0</v>
      </c>
      <c r="G589" s="2344" t="s">
        <v>2134</v>
      </c>
      <c r="H589" s="1467"/>
      <c r="I589" s="1467"/>
      <c r="J589" s="1467"/>
      <c r="K589" s="1467"/>
      <c r="L589" s="1467"/>
      <c r="M589" s="1467"/>
      <c r="N589" s="1467"/>
      <c r="O589" s="1467"/>
      <c r="P589" s="1467"/>
      <c r="Q589" s="1467"/>
      <c r="R589" s="1467"/>
      <c r="S589" s="1467"/>
    </row>
    <row r="590" spans="1:19" customFormat="1" ht="15" hidden="1">
      <c r="A590" s="2344" t="s">
        <v>5403</v>
      </c>
      <c r="B590" s="2333" t="s">
        <v>5344</v>
      </c>
      <c r="C590" s="2333"/>
      <c r="D590" s="2322" t="s">
        <v>44</v>
      </c>
      <c r="E590" s="2328">
        <v>40</v>
      </c>
      <c r="F590" s="2343">
        <f t="shared" si="9"/>
        <v>0</v>
      </c>
      <c r="G590" s="2344" t="s">
        <v>2134</v>
      </c>
      <c r="H590" s="2340"/>
      <c r="I590" s="2340"/>
      <c r="J590" s="2340"/>
      <c r="K590" s="2340"/>
      <c r="L590" s="2340"/>
      <c r="M590" s="2340"/>
      <c r="N590" s="2340"/>
      <c r="O590" s="2340"/>
      <c r="P590" s="2340"/>
      <c r="Q590" s="2340"/>
      <c r="R590" s="2340"/>
      <c r="S590" s="2340"/>
    </row>
    <row r="591" spans="1:19" customFormat="1" ht="15" hidden="1">
      <c r="A591" s="2340" t="s">
        <v>4077</v>
      </c>
      <c r="B591" s="2340" t="s">
        <v>4611</v>
      </c>
      <c r="C591" s="2340"/>
      <c r="D591" s="2341" t="s">
        <v>627</v>
      </c>
      <c r="E591" s="2342">
        <v>455</v>
      </c>
      <c r="F591" s="2343">
        <f t="shared" si="9"/>
        <v>0</v>
      </c>
      <c r="G591" s="2344" t="s">
        <v>2134</v>
      </c>
      <c r="H591" s="2340"/>
      <c r="I591" s="2340"/>
      <c r="J591" s="2340"/>
      <c r="K591" s="2340"/>
      <c r="L591" s="2340"/>
      <c r="M591" s="2340"/>
      <c r="N591" s="2340"/>
      <c r="O591" s="2340"/>
      <c r="P591" s="2340"/>
      <c r="Q591" s="2340"/>
      <c r="R591" s="2340"/>
      <c r="S591" s="2340"/>
    </row>
    <row r="592" spans="1:19" customFormat="1" ht="15" hidden="1">
      <c r="A592" s="2340" t="s">
        <v>3811</v>
      </c>
      <c r="B592" s="2340" t="s">
        <v>4611</v>
      </c>
      <c r="C592" s="2340"/>
      <c r="D592" s="2341" t="s">
        <v>627</v>
      </c>
      <c r="E592" s="2342">
        <v>500</v>
      </c>
      <c r="F592" s="2343">
        <f t="shared" si="9"/>
        <v>0</v>
      </c>
      <c r="G592" s="2344" t="s">
        <v>2134</v>
      </c>
      <c r="H592" s="2340"/>
      <c r="I592" s="2340"/>
      <c r="J592" s="2340"/>
      <c r="K592" s="2340"/>
      <c r="L592" s="2340"/>
      <c r="M592" s="2340"/>
      <c r="N592" s="2340"/>
      <c r="O592" s="2340"/>
      <c r="P592" s="2340"/>
      <c r="Q592" s="2340"/>
      <c r="R592" s="2340"/>
      <c r="S592" s="2340"/>
    </row>
    <row r="593" spans="1:19" customFormat="1" ht="15" hidden="1">
      <c r="A593" s="2340" t="s">
        <v>4077</v>
      </c>
      <c r="B593" s="2340" t="s">
        <v>4612</v>
      </c>
      <c r="C593" s="2340"/>
      <c r="D593" s="2341" t="s">
        <v>627</v>
      </c>
      <c r="E593" s="2342">
        <v>480</v>
      </c>
      <c r="F593" s="2343">
        <f t="shared" si="9"/>
        <v>0</v>
      </c>
      <c r="G593" s="2344" t="s">
        <v>2134</v>
      </c>
      <c r="H593" s="2340"/>
      <c r="I593" s="2340"/>
      <c r="J593" s="2340"/>
      <c r="K593" s="2340"/>
      <c r="L593" s="2340"/>
      <c r="M593" s="2340"/>
      <c r="N593" s="2340"/>
      <c r="O593" s="2340"/>
      <c r="P593" s="2340"/>
      <c r="Q593" s="2340"/>
      <c r="R593" s="2340"/>
      <c r="S593" s="2340"/>
    </row>
    <row r="594" spans="1:19" customFormat="1" ht="15" hidden="1">
      <c r="A594" s="2340" t="s">
        <v>3811</v>
      </c>
      <c r="B594" s="2340" t="s">
        <v>4612</v>
      </c>
      <c r="C594" s="2340"/>
      <c r="D594" s="2341" t="s">
        <v>627</v>
      </c>
      <c r="E594" s="2342">
        <v>550</v>
      </c>
      <c r="F594" s="2343">
        <f t="shared" si="9"/>
        <v>0</v>
      </c>
      <c r="G594" s="2344" t="s">
        <v>2134</v>
      </c>
      <c r="H594" s="2340"/>
      <c r="I594" s="2340"/>
      <c r="J594" s="2340"/>
      <c r="K594" s="2340"/>
      <c r="L594" s="2340"/>
      <c r="M594" s="2340"/>
      <c r="N594" s="2340"/>
      <c r="O594" s="2340"/>
      <c r="P594" s="2340"/>
      <c r="Q594" s="2340"/>
      <c r="R594" s="2340"/>
      <c r="S594" s="2340"/>
    </row>
    <row r="595" spans="1:19" customFormat="1" ht="15" hidden="1">
      <c r="A595" s="2344" t="s">
        <v>5165</v>
      </c>
      <c r="B595" s="2340" t="s">
        <v>3076</v>
      </c>
      <c r="C595" s="2340"/>
      <c r="D595" s="2341" t="s">
        <v>44</v>
      </c>
      <c r="E595" s="2347">
        <v>25000</v>
      </c>
      <c r="F595" s="2343">
        <f t="shared" si="9"/>
        <v>0</v>
      </c>
      <c r="G595" s="2344" t="s">
        <v>2134</v>
      </c>
      <c r="H595" s="2340"/>
      <c r="I595" s="2340"/>
      <c r="J595" s="2340"/>
      <c r="K595" s="2340"/>
      <c r="L595" s="2340"/>
      <c r="M595" s="2340"/>
      <c r="N595" s="2340"/>
      <c r="O595" s="2340"/>
      <c r="P595" s="2340"/>
      <c r="Q595" s="2340"/>
      <c r="R595" s="2340"/>
      <c r="S595" s="2340"/>
    </row>
    <row r="596" spans="1:19" customFormat="1" ht="15" hidden="1">
      <c r="A596" s="2344" t="s">
        <v>5165</v>
      </c>
      <c r="B596" s="2340" t="s">
        <v>5816</v>
      </c>
      <c r="C596" s="2340"/>
      <c r="D596" s="2341" t="s">
        <v>36</v>
      </c>
      <c r="E596" s="2347">
        <v>51250</v>
      </c>
      <c r="F596" s="2343">
        <f t="shared" si="9"/>
        <v>0</v>
      </c>
      <c r="G596" s="2344" t="s">
        <v>2134</v>
      </c>
      <c r="H596" s="2340"/>
      <c r="I596" s="2340"/>
      <c r="J596" s="2340"/>
      <c r="K596" s="2340"/>
      <c r="L596" s="2340"/>
      <c r="M596" s="2340"/>
      <c r="N596" s="2340"/>
      <c r="O596" s="2340"/>
      <c r="P596" s="2340"/>
      <c r="Q596" s="2340"/>
      <c r="R596" s="2340"/>
      <c r="S596" s="2340"/>
    </row>
    <row r="597" spans="1:19" customFormat="1" ht="15" hidden="1">
      <c r="A597" s="2344" t="s">
        <v>5168</v>
      </c>
      <c r="B597" s="2340" t="s">
        <v>4152</v>
      </c>
      <c r="C597" s="2340"/>
      <c r="D597" s="2341" t="s">
        <v>501</v>
      </c>
      <c r="E597" s="2342">
        <v>10000</v>
      </c>
      <c r="F597" s="2343">
        <f t="shared" si="9"/>
        <v>0</v>
      </c>
      <c r="G597" s="2344" t="s">
        <v>2134</v>
      </c>
      <c r="H597" s="2340"/>
      <c r="I597" s="2340"/>
      <c r="J597" s="2340"/>
      <c r="K597" s="2340"/>
      <c r="L597" s="2340"/>
      <c r="M597" s="2340"/>
      <c r="N597" s="2340"/>
      <c r="O597" s="2340"/>
      <c r="P597" s="2340"/>
      <c r="Q597" s="2340"/>
      <c r="R597" s="2340"/>
      <c r="S597" s="2340"/>
    </row>
    <row r="598" spans="1:19" customFormat="1" ht="15" hidden="1">
      <c r="A598" s="2344" t="s">
        <v>5168</v>
      </c>
      <c r="B598" s="2340" t="s">
        <v>1980</v>
      </c>
      <c r="C598" s="2340"/>
      <c r="D598" s="2341" t="s">
        <v>501</v>
      </c>
      <c r="E598" s="2342">
        <v>20000</v>
      </c>
      <c r="F598" s="2343">
        <f t="shared" si="9"/>
        <v>0</v>
      </c>
      <c r="G598" s="2344" t="s">
        <v>2134</v>
      </c>
      <c r="H598" s="2340"/>
      <c r="I598" s="2340"/>
      <c r="J598" s="2340"/>
      <c r="K598" s="2340"/>
      <c r="L598" s="2340"/>
      <c r="M598" s="2340"/>
      <c r="N598" s="2340"/>
      <c r="O598" s="2340"/>
      <c r="P598" s="2340"/>
      <c r="Q598" s="2340"/>
      <c r="R598" s="2340"/>
      <c r="S598" s="2340"/>
    </row>
    <row r="599" spans="1:19" customFormat="1" ht="15" hidden="1">
      <c r="A599" s="2340" t="s">
        <v>5172</v>
      </c>
      <c r="B599" s="2340" t="s">
        <v>4725</v>
      </c>
      <c r="C599" s="2340"/>
      <c r="D599" s="2341" t="s">
        <v>501</v>
      </c>
      <c r="E599" s="2342">
        <v>2000</v>
      </c>
      <c r="F599" s="2343">
        <f t="shared" si="9"/>
        <v>0</v>
      </c>
      <c r="G599" s="2344" t="s">
        <v>2134</v>
      </c>
      <c r="H599" s="2340"/>
      <c r="I599" s="2340"/>
      <c r="J599" s="2340"/>
      <c r="K599" s="2340"/>
      <c r="L599" s="2340"/>
      <c r="M599" s="2340"/>
      <c r="N599" s="2340"/>
      <c r="O599" s="2340"/>
      <c r="P599" s="2340"/>
      <c r="Q599" s="2340"/>
      <c r="R599" s="2340"/>
      <c r="S599" s="2340"/>
    </row>
    <row r="600" spans="1:19" customFormat="1" ht="15" hidden="1">
      <c r="A600" s="2340" t="s">
        <v>631</v>
      </c>
      <c r="B600" s="2340" t="s">
        <v>4488</v>
      </c>
      <c r="C600" s="2340"/>
      <c r="D600" s="2341" t="s">
        <v>627</v>
      </c>
      <c r="E600" s="2342">
        <v>2700</v>
      </c>
      <c r="F600" s="2343">
        <f t="shared" si="9"/>
        <v>0</v>
      </c>
      <c r="G600" s="2344" t="s">
        <v>2134</v>
      </c>
      <c r="H600" s="2340"/>
      <c r="I600" s="2340"/>
      <c r="J600" s="2340"/>
      <c r="K600" s="2340"/>
      <c r="L600" s="2340"/>
      <c r="M600" s="2340"/>
      <c r="N600" s="2340"/>
      <c r="O600" s="2340"/>
      <c r="P600" s="2340"/>
      <c r="Q600" s="2340"/>
      <c r="R600" s="2340"/>
      <c r="S600" s="2340"/>
    </row>
    <row r="601" spans="1:19" customFormat="1" ht="15" hidden="1">
      <c r="A601" s="2340" t="s">
        <v>631</v>
      </c>
      <c r="B601" s="2340" t="s">
        <v>4488</v>
      </c>
      <c r="C601" s="2340"/>
      <c r="D601" s="2341" t="s">
        <v>44</v>
      </c>
      <c r="E601" s="2342">
        <v>35</v>
      </c>
      <c r="F601" s="2343">
        <f t="shared" si="9"/>
        <v>0</v>
      </c>
      <c r="G601" s="2344" t="s">
        <v>2134</v>
      </c>
      <c r="H601" s="2340"/>
      <c r="I601" s="2340"/>
      <c r="J601" s="2340"/>
      <c r="K601" s="2340"/>
      <c r="L601" s="2340"/>
      <c r="M601" s="2340"/>
      <c r="N601" s="2340"/>
      <c r="O601" s="2340"/>
      <c r="P601" s="2340"/>
      <c r="Q601" s="2340"/>
      <c r="R601" s="2340"/>
      <c r="S601" s="2340"/>
    </row>
    <row r="602" spans="1:19" customFormat="1" ht="15" hidden="1">
      <c r="A602" s="2340" t="s">
        <v>631</v>
      </c>
      <c r="B602" s="2340" t="s">
        <v>4489</v>
      </c>
      <c r="C602" s="2340"/>
      <c r="D602" s="2341" t="s">
        <v>44</v>
      </c>
      <c r="E602" s="2342">
        <v>35</v>
      </c>
      <c r="F602" s="2343">
        <f t="shared" si="9"/>
        <v>0</v>
      </c>
      <c r="G602" s="2344" t="s">
        <v>2134</v>
      </c>
      <c r="H602" s="2340"/>
      <c r="I602" s="2340"/>
      <c r="J602" s="2340"/>
      <c r="K602" s="2340"/>
      <c r="L602" s="2340"/>
      <c r="M602" s="2340"/>
      <c r="N602" s="2340"/>
      <c r="O602" s="2340"/>
      <c r="P602" s="2340"/>
      <c r="Q602" s="2340"/>
      <c r="R602" s="2340"/>
      <c r="S602" s="2340"/>
    </row>
    <row r="603" spans="1:19" customFormat="1" ht="15" hidden="1">
      <c r="A603" s="2340" t="s">
        <v>631</v>
      </c>
      <c r="B603" s="2340" t="s">
        <v>4490</v>
      </c>
      <c r="C603" s="2340"/>
      <c r="D603" s="2341" t="s">
        <v>627</v>
      </c>
      <c r="E603" s="2342">
        <v>1500</v>
      </c>
      <c r="F603" s="2343">
        <f t="shared" si="9"/>
        <v>0</v>
      </c>
      <c r="G603" s="2344" t="s">
        <v>2134</v>
      </c>
      <c r="H603" s="2340"/>
      <c r="I603" s="2340"/>
      <c r="J603" s="2340"/>
      <c r="K603" s="2340"/>
      <c r="L603" s="2340"/>
      <c r="M603" s="2340"/>
      <c r="N603" s="2340"/>
      <c r="O603" s="2340"/>
      <c r="P603" s="2340"/>
      <c r="Q603" s="2340"/>
      <c r="R603" s="2340"/>
      <c r="S603" s="2340"/>
    </row>
    <row r="604" spans="1:19" customFormat="1" ht="15" hidden="1">
      <c r="A604" s="2340" t="s">
        <v>631</v>
      </c>
      <c r="B604" s="2340" t="s">
        <v>4357</v>
      </c>
      <c r="C604" s="2340"/>
      <c r="D604" s="2341" t="s">
        <v>627</v>
      </c>
      <c r="E604" s="2342">
        <v>650</v>
      </c>
      <c r="F604" s="2343">
        <f t="shared" si="9"/>
        <v>0</v>
      </c>
      <c r="G604" s="2344" t="s">
        <v>2134</v>
      </c>
      <c r="H604" s="2340"/>
      <c r="I604" s="2340"/>
      <c r="J604" s="2340"/>
      <c r="K604" s="2340"/>
      <c r="L604" s="2340"/>
      <c r="M604" s="2340"/>
      <c r="N604" s="2340"/>
      <c r="O604" s="2340"/>
      <c r="P604" s="2340"/>
      <c r="Q604" s="2340"/>
      <c r="R604" s="2340"/>
      <c r="S604" s="2340"/>
    </row>
    <row r="605" spans="1:19" customFormat="1" ht="15" hidden="1">
      <c r="A605" s="2344" t="s">
        <v>5165</v>
      </c>
      <c r="B605" s="2340" t="s">
        <v>5817</v>
      </c>
      <c r="C605" s="2340"/>
      <c r="D605" s="2341" t="s">
        <v>36</v>
      </c>
      <c r="E605" s="2347">
        <v>109750</v>
      </c>
      <c r="F605" s="2343">
        <f t="shared" si="9"/>
        <v>0</v>
      </c>
      <c r="G605" s="2344" t="s">
        <v>2134</v>
      </c>
      <c r="H605" s="2340"/>
      <c r="I605" s="2340"/>
      <c r="J605" s="2340"/>
      <c r="K605" s="2340"/>
      <c r="L605" s="2340"/>
      <c r="M605" s="2340"/>
      <c r="N605" s="2340"/>
      <c r="O605" s="2340"/>
      <c r="P605" s="2340"/>
      <c r="Q605" s="2340"/>
      <c r="R605" s="2340"/>
      <c r="S605" s="2340"/>
    </row>
    <row r="606" spans="1:19" customFormat="1" ht="15" hidden="1">
      <c r="A606" s="2340" t="s">
        <v>3811</v>
      </c>
      <c r="B606" s="2340" t="s">
        <v>4932</v>
      </c>
      <c r="C606" s="2340"/>
      <c r="D606" s="2341" t="s">
        <v>627</v>
      </c>
      <c r="E606" s="2342">
        <v>2500</v>
      </c>
      <c r="F606" s="2343">
        <f t="shared" si="9"/>
        <v>0</v>
      </c>
      <c r="G606" s="2344" t="s">
        <v>2134</v>
      </c>
      <c r="H606" s="2340"/>
      <c r="I606" s="2340"/>
      <c r="J606" s="2340"/>
      <c r="K606" s="2340"/>
      <c r="L606" s="2340"/>
      <c r="M606" s="2340"/>
      <c r="N606" s="2340"/>
      <c r="O606" s="2340"/>
      <c r="P606" s="2340"/>
      <c r="Q606" s="2340"/>
      <c r="R606" s="2340"/>
      <c r="S606" s="2340"/>
    </row>
    <row r="607" spans="1:19" customFormat="1" ht="15" hidden="1">
      <c r="A607" s="2340" t="s">
        <v>4413</v>
      </c>
      <c r="B607" s="2340" t="s">
        <v>4794</v>
      </c>
      <c r="C607" s="2340"/>
      <c r="D607" s="2341" t="s">
        <v>501</v>
      </c>
      <c r="E607" s="2342">
        <v>3000</v>
      </c>
      <c r="F607" s="2343">
        <f t="shared" si="9"/>
        <v>0</v>
      </c>
      <c r="G607" s="2344" t="s">
        <v>2134</v>
      </c>
      <c r="H607" s="2340"/>
      <c r="I607" s="2340"/>
      <c r="J607" s="2340"/>
      <c r="K607" s="2340"/>
      <c r="L607" s="2340"/>
      <c r="M607" s="2340"/>
      <c r="N607" s="2340"/>
      <c r="O607" s="2340"/>
      <c r="P607" s="2340"/>
      <c r="Q607" s="2340"/>
      <c r="R607" s="2340"/>
      <c r="S607" s="2340"/>
    </row>
    <row r="608" spans="1:19" customFormat="1" ht="15" hidden="1">
      <c r="A608" s="2340" t="s">
        <v>4413</v>
      </c>
      <c r="B608" s="2340" t="s">
        <v>4795</v>
      </c>
      <c r="C608" s="2340"/>
      <c r="D608" s="2341" t="s">
        <v>44</v>
      </c>
      <c r="E608" s="2342">
        <v>4500</v>
      </c>
      <c r="F608" s="2343">
        <f t="shared" si="9"/>
        <v>0</v>
      </c>
      <c r="G608" s="2344" t="s">
        <v>2134</v>
      </c>
      <c r="H608" s="2340"/>
      <c r="I608" s="2340"/>
      <c r="J608" s="2340"/>
      <c r="K608" s="2340"/>
      <c r="L608" s="2340"/>
      <c r="M608" s="2340"/>
      <c r="N608" s="2340"/>
      <c r="O608" s="2340"/>
      <c r="P608" s="2340"/>
      <c r="Q608" s="2340"/>
      <c r="R608" s="2340"/>
      <c r="S608" s="2340"/>
    </row>
    <row r="609" spans="1:19" customFormat="1" ht="15" hidden="1">
      <c r="A609" s="2340" t="s">
        <v>4077</v>
      </c>
      <c r="B609" s="2340" t="s">
        <v>4615</v>
      </c>
      <c r="C609" s="2340"/>
      <c r="D609" s="2341" t="s">
        <v>818</v>
      </c>
      <c r="E609" s="2342">
        <v>460</v>
      </c>
      <c r="F609" s="2343">
        <f t="shared" si="9"/>
        <v>0</v>
      </c>
      <c r="G609" s="2344" t="s">
        <v>2134</v>
      </c>
      <c r="H609" s="2340"/>
      <c r="I609" s="2340"/>
      <c r="J609" s="2340"/>
      <c r="K609" s="2340"/>
      <c r="L609" s="2340"/>
      <c r="M609" s="2340"/>
      <c r="N609" s="2340"/>
      <c r="O609" s="2340"/>
      <c r="P609" s="2340"/>
      <c r="Q609" s="2340"/>
      <c r="R609" s="2340"/>
      <c r="S609" s="2340"/>
    </row>
    <row r="610" spans="1:19" customFormat="1" ht="15" hidden="1">
      <c r="A610" s="2340" t="s">
        <v>3811</v>
      </c>
      <c r="B610" s="2340" t="s">
        <v>4933</v>
      </c>
      <c r="C610" s="2340"/>
      <c r="D610" s="2341" t="s">
        <v>627</v>
      </c>
      <c r="E610" s="2342">
        <v>125</v>
      </c>
      <c r="F610" s="2343">
        <f t="shared" si="9"/>
        <v>0</v>
      </c>
      <c r="G610" s="2344" t="s">
        <v>2134</v>
      </c>
      <c r="H610" s="2340"/>
      <c r="I610" s="2340"/>
      <c r="J610" s="2340"/>
      <c r="K610" s="2340"/>
      <c r="L610" s="2340"/>
      <c r="M610" s="2340"/>
      <c r="N610" s="2340"/>
      <c r="O610" s="2340"/>
      <c r="P610" s="2340"/>
      <c r="Q610" s="2340"/>
      <c r="R610" s="2340"/>
      <c r="S610" s="2340"/>
    </row>
    <row r="611" spans="1:19" customFormat="1" ht="15" hidden="1">
      <c r="A611" s="2340" t="s">
        <v>631</v>
      </c>
      <c r="B611" s="2340" t="s">
        <v>4494</v>
      </c>
      <c r="C611" s="2340"/>
      <c r="D611" s="2341" t="s">
        <v>627</v>
      </c>
      <c r="E611" s="2342">
        <v>60</v>
      </c>
      <c r="F611" s="2343">
        <f t="shared" si="9"/>
        <v>0</v>
      </c>
      <c r="G611" s="2344" t="s">
        <v>2134</v>
      </c>
      <c r="H611" s="2340"/>
      <c r="I611" s="2340"/>
      <c r="J611" s="2340"/>
      <c r="K611" s="2340"/>
      <c r="L611" s="2340"/>
      <c r="M611" s="2340"/>
      <c r="N611" s="2340"/>
      <c r="O611" s="2340"/>
      <c r="P611" s="2340"/>
      <c r="Q611" s="2340"/>
      <c r="R611" s="2340"/>
      <c r="S611" s="2340"/>
    </row>
    <row r="612" spans="1:19" customFormat="1" ht="15" hidden="1">
      <c r="A612" s="2340" t="s">
        <v>631</v>
      </c>
      <c r="B612" s="2340" t="s">
        <v>4493</v>
      </c>
      <c r="C612" s="2340"/>
      <c r="D612" s="2341" t="s">
        <v>627</v>
      </c>
      <c r="E612" s="2342">
        <v>40</v>
      </c>
      <c r="F612" s="2343">
        <f t="shared" si="9"/>
        <v>0</v>
      </c>
      <c r="G612" s="2344" t="s">
        <v>2134</v>
      </c>
      <c r="H612" s="2340"/>
      <c r="I612" s="2340"/>
      <c r="J612" s="2340"/>
      <c r="K612" s="2340"/>
      <c r="L612" s="2340"/>
      <c r="M612" s="2340"/>
      <c r="N612" s="2340"/>
      <c r="O612" s="2340"/>
      <c r="P612" s="2340"/>
      <c r="Q612" s="2340"/>
      <c r="R612" s="2340"/>
      <c r="S612" s="2340"/>
    </row>
    <row r="613" spans="1:19" customFormat="1" ht="15" hidden="1">
      <c r="A613" s="2340" t="s">
        <v>4077</v>
      </c>
      <c r="B613" s="2340" t="s">
        <v>4613</v>
      </c>
      <c r="C613" s="2340"/>
      <c r="D613" s="2341" t="s">
        <v>44</v>
      </c>
      <c r="E613" s="2342">
        <v>120</v>
      </c>
      <c r="F613" s="2343">
        <f t="shared" si="9"/>
        <v>0</v>
      </c>
      <c r="G613" s="2344" t="s">
        <v>2134</v>
      </c>
      <c r="H613" s="2340"/>
      <c r="I613" s="2340"/>
      <c r="J613" s="2340"/>
      <c r="K613" s="2340"/>
      <c r="L613" s="2340"/>
      <c r="M613" s="2340"/>
      <c r="N613" s="2340"/>
      <c r="O613" s="2340"/>
      <c r="P613" s="2340"/>
      <c r="Q613" s="2340"/>
      <c r="R613" s="2340"/>
      <c r="S613" s="2340"/>
    </row>
    <row r="614" spans="1:19" customFormat="1" ht="15" hidden="1">
      <c r="A614" s="2344" t="s">
        <v>5165</v>
      </c>
      <c r="B614" s="2340" t="s">
        <v>2426</v>
      </c>
      <c r="C614" s="2340"/>
      <c r="D614" s="2341" t="s">
        <v>501</v>
      </c>
      <c r="E614" s="2347">
        <v>15000</v>
      </c>
      <c r="F614" s="2343">
        <f t="shared" si="9"/>
        <v>0</v>
      </c>
      <c r="G614" s="2344" t="s">
        <v>2134</v>
      </c>
      <c r="H614" s="2340"/>
      <c r="I614" s="2340"/>
      <c r="J614" s="2340"/>
      <c r="K614" s="2340"/>
      <c r="L614" s="2340"/>
      <c r="M614" s="2340"/>
      <c r="N614" s="2340"/>
      <c r="O614" s="2340"/>
      <c r="P614" s="2340"/>
      <c r="Q614" s="2340"/>
      <c r="R614" s="2340"/>
      <c r="S614" s="2340"/>
    </row>
    <row r="615" spans="1:19" customFormat="1" ht="15" hidden="1">
      <c r="A615" s="2340" t="s">
        <v>3811</v>
      </c>
      <c r="B615" s="2340" t="s">
        <v>4934</v>
      </c>
      <c r="C615" s="2340"/>
      <c r="D615" s="2341" t="s">
        <v>44</v>
      </c>
      <c r="E615" s="2342">
        <v>30</v>
      </c>
      <c r="F615" s="2343">
        <f t="shared" si="9"/>
        <v>0</v>
      </c>
      <c r="G615" s="2344" t="s">
        <v>2134</v>
      </c>
      <c r="H615" s="2340"/>
      <c r="I615" s="2340"/>
      <c r="J615" s="2340"/>
      <c r="K615" s="2340"/>
      <c r="L615" s="2340"/>
      <c r="M615" s="2340"/>
      <c r="N615" s="2340"/>
      <c r="O615" s="2340"/>
      <c r="P615" s="2340"/>
      <c r="Q615" s="2340"/>
      <c r="R615" s="2340"/>
      <c r="S615" s="2340"/>
    </row>
    <row r="616" spans="1:19" customFormat="1" ht="15" hidden="1">
      <c r="A616" s="2340" t="s">
        <v>3811</v>
      </c>
      <c r="B616" s="2340" t="s">
        <v>4935</v>
      </c>
      <c r="C616" s="2340"/>
      <c r="D616" s="2341" t="s">
        <v>44</v>
      </c>
      <c r="E616" s="2342">
        <v>30</v>
      </c>
      <c r="F616" s="2343">
        <f t="shared" si="9"/>
        <v>0</v>
      </c>
      <c r="G616" s="2344" t="s">
        <v>2134</v>
      </c>
      <c r="H616" s="2340"/>
      <c r="I616" s="2340"/>
      <c r="J616" s="2340"/>
      <c r="K616" s="2340"/>
      <c r="L616" s="2340"/>
      <c r="M616" s="2340"/>
      <c r="N616" s="2340"/>
      <c r="O616" s="2340"/>
      <c r="P616" s="2340"/>
      <c r="Q616" s="2340"/>
      <c r="R616" s="2340"/>
      <c r="S616" s="2340"/>
    </row>
    <row r="617" spans="1:19" customFormat="1" ht="15" hidden="1">
      <c r="A617" s="1467" t="s">
        <v>5405</v>
      </c>
      <c r="B617" s="1467" t="s">
        <v>5557</v>
      </c>
      <c r="C617" s="1467"/>
      <c r="D617" s="767" t="s">
        <v>83</v>
      </c>
      <c r="E617" s="2346">
        <v>12</v>
      </c>
      <c r="F617" s="2343">
        <f t="shared" si="9"/>
        <v>0</v>
      </c>
      <c r="G617" s="2344" t="s">
        <v>2134</v>
      </c>
      <c r="H617" s="1467"/>
      <c r="I617" s="1467"/>
      <c r="J617" s="1467"/>
      <c r="K617" s="1467"/>
      <c r="L617" s="1467"/>
      <c r="M617" s="1467"/>
      <c r="N617" s="1467"/>
      <c r="O617" s="1467"/>
      <c r="P617" s="1467"/>
      <c r="Q617" s="1467"/>
      <c r="R617" s="1467"/>
      <c r="S617" s="1467"/>
    </row>
    <row r="618" spans="1:19" customFormat="1" ht="15" hidden="1">
      <c r="A618" s="1467" t="s">
        <v>5405</v>
      </c>
      <c r="B618" s="1467" t="s">
        <v>5558</v>
      </c>
      <c r="C618" s="1467"/>
      <c r="D618" s="767" t="s">
        <v>79</v>
      </c>
      <c r="E618" s="2346">
        <v>374.44</v>
      </c>
      <c r="F618" s="2343">
        <f t="shared" si="9"/>
        <v>0</v>
      </c>
      <c r="G618" s="2344" t="s">
        <v>2134</v>
      </c>
      <c r="H618" s="1467"/>
      <c r="I618" s="1467"/>
      <c r="J618" s="1467"/>
      <c r="K618" s="1467"/>
      <c r="L618" s="1467"/>
      <c r="M618" s="1467"/>
      <c r="N618" s="1467"/>
      <c r="O618" s="1467"/>
      <c r="P618" s="1467"/>
      <c r="Q618" s="1467"/>
      <c r="R618" s="1467"/>
      <c r="S618" s="1467"/>
    </row>
    <row r="619" spans="1:19" customFormat="1" ht="15" hidden="1">
      <c r="A619" s="1467" t="s">
        <v>5405</v>
      </c>
      <c r="B619" s="1467" t="s">
        <v>5559</v>
      </c>
      <c r="C619" s="1467"/>
      <c r="D619" s="767" t="s">
        <v>83</v>
      </c>
      <c r="E619" s="2346">
        <v>2</v>
      </c>
      <c r="F619" s="2343">
        <f t="shared" si="9"/>
        <v>0</v>
      </c>
      <c r="G619" s="2344" t="s">
        <v>2134</v>
      </c>
      <c r="H619" s="1467"/>
      <c r="I619" s="1467"/>
      <c r="J619" s="1467"/>
      <c r="K619" s="1467"/>
      <c r="L619" s="1467"/>
      <c r="M619" s="1467"/>
      <c r="N619" s="1467"/>
      <c r="O619" s="1467"/>
      <c r="P619" s="1467"/>
      <c r="Q619" s="1467"/>
      <c r="R619" s="1467"/>
      <c r="S619" s="1467"/>
    </row>
    <row r="620" spans="1:19" customFormat="1" ht="15" hidden="1">
      <c r="A620" s="1467" t="s">
        <v>5405</v>
      </c>
      <c r="B620" s="1467" t="s">
        <v>5559</v>
      </c>
      <c r="C620" s="1467"/>
      <c r="D620" s="767" t="s">
        <v>83</v>
      </c>
      <c r="E620" s="2346">
        <v>2</v>
      </c>
      <c r="F620" s="2343">
        <f t="shared" si="9"/>
        <v>0</v>
      </c>
      <c r="G620" s="2344" t="s">
        <v>2134</v>
      </c>
      <c r="H620" s="1467"/>
      <c r="I620" s="1467"/>
      <c r="J620" s="1467"/>
      <c r="K620" s="1467"/>
      <c r="L620" s="1467"/>
      <c r="M620" s="1467"/>
      <c r="N620" s="1467"/>
      <c r="O620" s="1467"/>
      <c r="P620" s="1467"/>
      <c r="Q620" s="1467"/>
      <c r="R620" s="1467"/>
      <c r="S620" s="1467"/>
    </row>
    <row r="621" spans="1:19" customFormat="1" ht="15" hidden="1">
      <c r="A621" s="1467" t="s">
        <v>5405</v>
      </c>
      <c r="B621" s="1467" t="s">
        <v>5560</v>
      </c>
      <c r="C621" s="1467"/>
      <c r="D621" s="767" t="s">
        <v>83</v>
      </c>
      <c r="E621" s="2346">
        <v>0.91</v>
      </c>
      <c r="F621" s="2343">
        <f t="shared" si="9"/>
        <v>0</v>
      </c>
      <c r="G621" s="2344" t="s">
        <v>2134</v>
      </c>
      <c r="H621" s="1467"/>
      <c r="I621" s="1467"/>
      <c r="J621" s="1467"/>
      <c r="K621" s="1467"/>
      <c r="L621" s="1467"/>
      <c r="M621" s="1467"/>
      <c r="N621" s="1467"/>
      <c r="O621" s="1467"/>
      <c r="P621" s="1467"/>
      <c r="Q621" s="1467"/>
      <c r="R621" s="1467"/>
      <c r="S621" s="1467"/>
    </row>
    <row r="622" spans="1:19" customFormat="1" ht="15" hidden="1">
      <c r="A622" s="1467" t="s">
        <v>5405</v>
      </c>
      <c r="B622" s="1467" t="s">
        <v>5560</v>
      </c>
      <c r="C622" s="1467"/>
      <c r="D622" s="767" t="s">
        <v>83</v>
      </c>
      <c r="E622" s="2346">
        <v>0.91</v>
      </c>
      <c r="F622" s="2343">
        <f t="shared" si="9"/>
        <v>0</v>
      </c>
      <c r="G622" s="2344" t="s">
        <v>2134</v>
      </c>
      <c r="H622" s="1467"/>
      <c r="I622" s="1467"/>
      <c r="J622" s="1467"/>
      <c r="K622" s="1467"/>
      <c r="L622" s="1467"/>
      <c r="M622" s="1467"/>
      <c r="N622" s="1467"/>
      <c r="O622" s="1467"/>
      <c r="P622" s="1467"/>
      <c r="Q622" s="1467"/>
      <c r="R622" s="1467"/>
      <c r="S622" s="1467"/>
    </row>
    <row r="623" spans="1:19" customFormat="1" ht="15" hidden="1">
      <c r="A623" s="1467" t="s">
        <v>5405</v>
      </c>
      <c r="B623" s="1467" t="s">
        <v>5561</v>
      </c>
      <c r="C623" s="1467"/>
      <c r="D623" s="767" t="s">
        <v>91</v>
      </c>
      <c r="E623" s="2346">
        <v>23.84</v>
      </c>
      <c r="F623" s="2343">
        <f t="shared" si="9"/>
        <v>0</v>
      </c>
      <c r="G623" s="2344" t="s">
        <v>2134</v>
      </c>
      <c r="H623" s="1467"/>
      <c r="I623" s="1467"/>
      <c r="J623" s="1467"/>
      <c r="K623" s="1467"/>
      <c r="L623" s="1467"/>
      <c r="M623" s="1467"/>
      <c r="N623" s="1467"/>
      <c r="O623" s="1467"/>
      <c r="P623" s="1467"/>
      <c r="Q623" s="1467"/>
      <c r="R623" s="1467"/>
      <c r="S623" s="1467"/>
    </row>
    <row r="624" spans="1:19" customFormat="1" ht="15" hidden="1">
      <c r="A624" s="1467" t="s">
        <v>5405</v>
      </c>
      <c r="B624" s="1467" t="s">
        <v>5562</v>
      </c>
      <c r="C624" s="1467"/>
      <c r="D624" s="767" t="s">
        <v>91</v>
      </c>
      <c r="E624" s="2346">
        <v>23.79</v>
      </c>
      <c r="F624" s="2343">
        <f t="shared" si="9"/>
        <v>0</v>
      </c>
      <c r="G624" s="2344" t="s">
        <v>2134</v>
      </c>
      <c r="H624" s="1467"/>
      <c r="I624" s="1467"/>
      <c r="J624" s="1467"/>
      <c r="K624" s="1467"/>
      <c r="L624" s="1467"/>
      <c r="M624" s="1467"/>
      <c r="N624" s="1467"/>
      <c r="O624" s="1467"/>
      <c r="P624" s="1467"/>
      <c r="Q624" s="1467"/>
      <c r="R624" s="1467"/>
      <c r="S624" s="1467"/>
    </row>
    <row r="625" spans="1:19" customFormat="1" ht="15" hidden="1">
      <c r="A625" s="2344" t="s">
        <v>5165</v>
      </c>
      <c r="B625" s="2340" t="s">
        <v>2138</v>
      </c>
      <c r="C625" s="2340"/>
      <c r="D625" s="2341" t="s">
        <v>501</v>
      </c>
      <c r="E625" s="2347">
        <v>4800</v>
      </c>
      <c r="F625" s="2343">
        <f t="shared" si="9"/>
        <v>0</v>
      </c>
      <c r="G625" s="2344" t="s">
        <v>2134</v>
      </c>
      <c r="H625" s="2340"/>
      <c r="I625" s="2340"/>
      <c r="J625" s="2340"/>
      <c r="K625" s="2340"/>
      <c r="L625" s="2340"/>
      <c r="M625" s="2340"/>
      <c r="N625" s="2340"/>
      <c r="O625" s="2340"/>
      <c r="P625" s="2340"/>
      <c r="Q625" s="2340"/>
      <c r="R625" s="2340"/>
      <c r="S625" s="2340"/>
    </row>
    <row r="626" spans="1:19" customFormat="1" ht="15" hidden="1">
      <c r="A626" s="2344" t="s">
        <v>5165</v>
      </c>
      <c r="B626" s="2340" t="s">
        <v>5818</v>
      </c>
      <c r="C626" s="2340"/>
      <c r="D626" s="2341" t="s">
        <v>44</v>
      </c>
      <c r="E626" s="2347">
        <v>5000</v>
      </c>
      <c r="F626" s="2343">
        <f t="shared" si="9"/>
        <v>0</v>
      </c>
      <c r="G626" s="2344" t="s">
        <v>2134</v>
      </c>
      <c r="H626" s="2340"/>
      <c r="I626" s="2340"/>
      <c r="J626" s="2340"/>
      <c r="K626" s="2340"/>
      <c r="L626" s="2340"/>
      <c r="M626" s="2340"/>
      <c r="N626" s="2340"/>
      <c r="O626" s="2340"/>
      <c r="P626" s="2340"/>
      <c r="Q626" s="2340"/>
      <c r="R626" s="2340"/>
      <c r="S626" s="2340"/>
    </row>
    <row r="627" spans="1:19" customFormat="1" ht="15" hidden="1">
      <c r="A627" s="2344" t="s">
        <v>5165</v>
      </c>
      <c r="B627" s="2340" t="s">
        <v>5819</v>
      </c>
      <c r="C627" s="2340"/>
      <c r="D627" s="2341" t="s">
        <v>501</v>
      </c>
      <c r="E627" s="2347">
        <v>50000</v>
      </c>
      <c r="F627" s="2343">
        <f t="shared" si="9"/>
        <v>0</v>
      </c>
      <c r="G627" s="2344" t="s">
        <v>2134</v>
      </c>
      <c r="H627" s="2340"/>
      <c r="I627" s="2340"/>
      <c r="J627" s="2340"/>
      <c r="K627" s="2340"/>
      <c r="L627" s="2340"/>
      <c r="M627" s="2340"/>
      <c r="N627" s="2340"/>
      <c r="O627" s="2340"/>
      <c r="P627" s="2340"/>
      <c r="Q627" s="2340"/>
      <c r="R627" s="2340"/>
      <c r="S627" s="2340"/>
    </row>
    <row r="628" spans="1:19" customFormat="1" ht="15" hidden="1">
      <c r="A628" s="2344" t="s">
        <v>5165</v>
      </c>
      <c r="B628" s="2340" t="s">
        <v>5820</v>
      </c>
      <c r="C628" s="2340"/>
      <c r="D628" s="2341" t="s">
        <v>44</v>
      </c>
      <c r="E628" s="2347">
        <v>3500</v>
      </c>
      <c r="F628" s="2343">
        <f t="shared" si="9"/>
        <v>0</v>
      </c>
      <c r="G628" s="2344" t="s">
        <v>2134</v>
      </c>
      <c r="H628" s="2340"/>
      <c r="I628" s="2340"/>
      <c r="J628" s="2340"/>
      <c r="K628" s="2340"/>
      <c r="L628" s="2340"/>
      <c r="M628" s="2340"/>
      <c r="N628" s="2340"/>
      <c r="O628" s="2340"/>
      <c r="P628" s="2340"/>
      <c r="Q628" s="2340"/>
      <c r="R628" s="2340"/>
      <c r="S628" s="2340"/>
    </row>
    <row r="629" spans="1:19" customFormat="1" ht="15" hidden="1">
      <c r="A629" s="2340" t="s">
        <v>631</v>
      </c>
      <c r="B629" s="2340" t="s">
        <v>1971</v>
      </c>
      <c r="C629" s="2340"/>
      <c r="D629" s="2341" t="s">
        <v>44</v>
      </c>
      <c r="E629" s="2342">
        <v>300</v>
      </c>
      <c r="F629" s="2343">
        <f t="shared" si="9"/>
        <v>0</v>
      </c>
      <c r="G629" s="2344" t="s">
        <v>2134</v>
      </c>
      <c r="H629" s="2340"/>
      <c r="I629" s="2340"/>
      <c r="J629" s="2340"/>
      <c r="K629" s="2340"/>
      <c r="L629" s="2340"/>
      <c r="M629" s="2340"/>
      <c r="N629" s="2340"/>
      <c r="O629" s="2340"/>
      <c r="P629" s="2340"/>
      <c r="Q629" s="2340"/>
      <c r="R629" s="2340"/>
      <c r="S629" s="2340"/>
    </row>
    <row r="630" spans="1:19" customFormat="1" ht="15" hidden="1">
      <c r="A630" s="2340" t="s">
        <v>631</v>
      </c>
      <c r="B630" s="2340" t="s">
        <v>4451</v>
      </c>
      <c r="C630" s="2340"/>
      <c r="D630" s="2341" t="s">
        <v>44</v>
      </c>
      <c r="E630" s="2342">
        <v>600</v>
      </c>
      <c r="F630" s="2343">
        <f t="shared" si="9"/>
        <v>0</v>
      </c>
      <c r="G630" s="2344" t="s">
        <v>2134</v>
      </c>
      <c r="H630" s="2340"/>
      <c r="I630" s="2340"/>
      <c r="J630" s="2340"/>
      <c r="K630" s="2340"/>
      <c r="L630" s="2340"/>
      <c r="M630" s="2340"/>
      <c r="N630" s="2340"/>
      <c r="O630" s="2340"/>
      <c r="P630" s="2340"/>
      <c r="Q630" s="2340"/>
      <c r="R630" s="2340"/>
      <c r="S630" s="2340"/>
    </row>
    <row r="631" spans="1:19" customFormat="1" ht="15" hidden="1">
      <c r="A631" s="2344" t="s">
        <v>5403</v>
      </c>
      <c r="B631" s="2321" t="s">
        <v>947</v>
      </c>
      <c r="C631" s="2321"/>
      <c r="D631" s="2322" t="s">
        <v>627</v>
      </c>
      <c r="E631" s="2323">
        <v>500</v>
      </c>
      <c r="F631" s="2343">
        <f t="shared" si="9"/>
        <v>0</v>
      </c>
      <c r="G631" s="2344" t="s">
        <v>2134</v>
      </c>
      <c r="H631" s="2340"/>
      <c r="I631" s="2340"/>
      <c r="J631" s="2340"/>
      <c r="K631" s="2340"/>
      <c r="L631" s="2340"/>
      <c r="M631" s="2340"/>
      <c r="N631" s="2340"/>
      <c r="O631" s="2340"/>
      <c r="P631" s="2340"/>
      <c r="Q631" s="2340"/>
      <c r="R631" s="2340"/>
      <c r="S631" s="2340"/>
    </row>
    <row r="632" spans="1:19" customFormat="1" ht="15" hidden="1">
      <c r="A632" s="1467" t="s">
        <v>5405</v>
      </c>
      <c r="B632" s="1467" t="s">
        <v>5563</v>
      </c>
      <c r="C632" s="1467"/>
      <c r="D632" s="767" t="s">
        <v>83</v>
      </c>
      <c r="E632" s="2346">
        <v>12</v>
      </c>
      <c r="F632" s="2343">
        <f t="shared" si="9"/>
        <v>0</v>
      </c>
      <c r="G632" s="2344" t="s">
        <v>2134</v>
      </c>
      <c r="H632" s="1467"/>
      <c r="I632" s="1467"/>
      <c r="J632" s="1467"/>
      <c r="K632" s="1467"/>
      <c r="L632" s="1467"/>
      <c r="M632" s="1467"/>
      <c r="N632" s="1467"/>
      <c r="O632" s="1467"/>
      <c r="P632" s="1467"/>
      <c r="Q632" s="1467"/>
      <c r="R632" s="1467"/>
      <c r="S632" s="1467"/>
    </row>
    <row r="633" spans="1:19" customFormat="1" ht="15" hidden="1">
      <c r="A633" s="2344" t="s">
        <v>5170</v>
      </c>
      <c r="B633" s="2340" t="s">
        <v>4033</v>
      </c>
      <c r="C633" s="2340"/>
      <c r="D633" s="2341" t="s">
        <v>44</v>
      </c>
      <c r="E633" s="2342">
        <v>750</v>
      </c>
      <c r="F633" s="2343">
        <f t="shared" si="9"/>
        <v>0</v>
      </c>
      <c r="G633" s="2344" t="s">
        <v>2134</v>
      </c>
      <c r="H633" s="2340"/>
      <c r="I633" s="2340"/>
      <c r="J633" s="2340"/>
      <c r="K633" s="2340"/>
      <c r="L633" s="2340"/>
      <c r="M633" s="2340"/>
      <c r="N633" s="2340"/>
      <c r="O633" s="2340"/>
      <c r="P633" s="2340"/>
      <c r="Q633" s="2340"/>
      <c r="R633" s="2340"/>
      <c r="S633" s="2340"/>
    </row>
    <row r="634" spans="1:19" customFormat="1" ht="15" hidden="1">
      <c r="A634" s="2344" t="s">
        <v>5170</v>
      </c>
      <c r="B634" s="2340" t="s">
        <v>4761</v>
      </c>
      <c r="C634" s="2340"/>
      <c r="D634" s="2341" t="s">
        <v>833</v>
      </c>
      <c r="E634" s="2342">
        <v>345</v>
      </c>
      <c r="F634" s="2343">
        <f t="shared" si="9"/>
        <v>0</v>
      </c>
      <c r="G634" s="2344" t="s">
        <v>2134</v>
      </c>
      <c r="H634" s="2340"/>
      <c r="I634" s="2340"/>
      <c r="J634" s="2340"/>
      <c r="K634" s="2340"/>
      <c r="L634" s="2340"/>
      <c r="M634" s="2340"/>
      <c r="N634" s="2340"/>
      <c r="O634" s="2340"/>
      <c r="P634" s="2340"/>
      <c r="Q634" s="2340"/>
      <c r="R634" s="2340"/>
      <c r="S634" s="2340"/>
    </row>
    <row r="635" spans="1:19" customFormat="1" ht="15" hidden="1">
      <c r="A635" s="2344" t="s">
        <v>5170</v>
      </c>
      <c r="B635" s="2340" t="s">
        <v>4762</v>
      </c>
      <c r="C635" s="2340"/>
      <c r="D635" s="2341" t="s">
        <v>833</v>
      </c>
      <c r="E635" s="2342">
        <v>390</v>
      </c>
      <c r="F635" s="2343">
        <f t="shared" si="9"/>
        <v>0</v>
      </c>
      <c r="G635" s="2344" t="s">
        <v>2134</v>
      </c>
      <c r="H635" s="2340"/>
      <c r="I635" s="2340"/>
      <c r="J635" s="2340"/>
      <c r="K635" s="2340"/>
      <c r="L635" s="2340"/>
      <c r="M635" s="2340"/>
      <c r="N635" s="2340"/>
      <c r="O635" s="2340"/>
      <c r="P635" s="2340"/>
      <c r="Q635" s="2340"/>
      <c r="R635" s="2340"/>
      <c r="S635" s="2340"/>
    </row>
    <row r="636" spans="1:19" customFormat="1" ht="15" hidden="1">
      <c r="A636" s="2344" t="s">
        <v>5170</v>
      </c>
      <c r="B636" s="2340" t="s">
        <v>4729</v>
      </c>
      <c r="C636" s="2340"/>
      <c r="D636" s="2341" t="s">
        <v>44</v>
      </c>
      <c r="E636" s="2342">
        <v>1450</v>
      </c>
      <c r="F636" s="2343">
        <f t="shared" si="9"/>
        <v>0</v>
      </c>
      <c r="G636" s="2344" t="s">
        <v>2134</v>
      </c>
      <c r="H636" s="2340"/>
      <c r="I636" s="2340"/>
      <c r="J636" s="2340"/>
      <c r="K636" s="2340"/>
      <c r="L636" s="2340"/>
      <c r="M636" s="2340"/>
      <c r="N636" s="2340"/>
      <c r="O636" s="2340"/>
      <c r="P636" s="2340"/>
      <c r="Q636" s="2340"/>
      <c r="R636" s="2340"/>
      <c r="S636" s="2340"/>
    </row>
    <row r="637" spans="1:19" customFormat="1" ht="15" hidden="1">
      <c r="A637" s="2344" t="s">
        <v>5170</v>
      </c>
      <c r="B637" s="2340" t="s">
        <v>4730</v>
      </c>
      <c r="C637" s="2340"/>
      <c r="D637" s="2341" t="s">
        <v>44</v>
      </c>
      <c r="E637" s="2342">
        <v>8000</v>
      </c>
      <c r="F637" s="2343">
        <f t="shared" si="9"/>
        <v>0</v>
      </c>
      <c r="G637" s="2344" t="s">
        <v>2134</v>
      </c>
      <c r="H637" s="2340"/>
      <c r="I637" s="2340"/>
      <c r="J637" s="2340"/>
      <c r="K637" s="2340"/>
      <c r="L637" s="2340"/>
      <c r="M637" s="2340"/>
      <c r="N637" s="2340"/>
      <c r="O637" s="2340"/>
      <c r="P637" s="2340"/>
      <c r="Q637" s="2340"/>
      <c r="R637" s="2340"/>
      <c r="S637" s="2340"/>
    </row>
    <row r="638" spans="1:19" customFormat="1" ht="15" hidden="1">
      <c r="A638" s="2344" t="s">
        <v>5170</v>
      </c>
      <c r="B638" s="2340" t="s">
        <v>4731</v>
      </c>
      <c r="C638" s="2340"/>
      <c r="D638" s="2341" t="s">
        <v>44</v>
      </c>
      <c r="E638" s="2342">
        <v>985</v>
      </c>
      <c r="F638" s="2343">
        <f t="shared" si="9"/>
        <v>0</v>
      </c>
      <c r="G638" s="2344" t="s">
        <v>2134</v>
      </c>
      <c r="H638" s="2340"/>
      <c r="I638" s="2340"/>
      <c r="J638" s="2340"/>
      <c r="K638" s="2340"/>
      <c r="L638" s="2340"/>
      <c r="M638" s="2340"/>
      <c r="N638" s="2340"/>
      <c r="O638" s="2340"/>
      <c r="P638" s="2340"/>
      <c r="Q638" s="2340"/>
      <c r="R638" s="2340"/>
      <c r="S638" s="2340"/>
    </row>
    <row r="639" spans="1:19" customFormat="1" ht="15" hidden="1">
      <c r="A639" s="2344" t="s">
        <v>5170</v>
      </c>
      <c r="B639" s="2340" t="s">
        <v>4763</v>
      </c>
      <c r="C639" s="2340"/>
      <c r="D639" s="2341" t="s">
        <v>501</v>
      </c>
      <c r="E639" s="2342">
        <v>11500</v>
      </c>
      <c r="F639" s="2343">
        <f t="shared" si="9"/>
        <v>0</v>
      </c>
      <c r="G639" s="2344" t="s">
        <v>2134</v>
      </c>
      <c r="H639" s="2340"/>
      <c r="I639" s="2340"/>
      <c r="J639" s="2340"/>
      <c r="K639" s="2340"/>
      <c r="L639" s="2340"/>
      <c r="M639" s="2340"/>
      <c r="N639" s="2340"/>
      <c r="O639" s="2340"/>
      <c r="P639" s="2340"/>
      <c r="Q639" s="2340"/>
      <c r="R639" s="2340"/>
      <c r="S639" s="2340"/>
    </row>
    <row r="640" spans="1:19" customFormat="1" ht="15" hidden="1">
      <c r="A640" s="2340" t="s">
        <v>4413</v>
      </c>
      <c r="B640" s="2340" t="s">
        <v>3941</v>
      </c>
      <c r="C640" s="2340"/>
      <c r="D640" s="2341" t="s">
        <v>44</v>
      </c>
      <c r="E640" s="2342">
        <v>2000</v>
      </c>
      <c r="F640" s="2343">
        <f t="shared" si="9"/>
        <v>0</v>
      </c>
      <c r="G640" s="2344" t="s">
        <v>2134</v>
      </c>
      <c r="H640" s="2340"/>
      <c r="I640" s="2340"/>
      <c r="J640" s="2340"/>
      <c r="K640" s="2340"/>
      <c r="L640" s="2340"/>
      <c r="M640" s="2340"/>
      <c r="N640" s="2340"/>
      <c r="O640" s="2340"/>
      <c r="P640" s="2340"/>
      <c r="Q640" s="2340"/>
      <c r="R640" s="2340"/>
      <c r="S640" s="2340"/>
    </row>
    <row r="641" spans="1:19" customFormat="1" ht="15" hidden="1">
      <c r="A641" s="2340" t="s">
        <v>4413</v>
      </c>
      <c r="B641" s="2340" t="s">
        <v>3941</v>
      </c>
      <c r="C641" s="2340"/>
      <c r="D641" s="2341" t="s">
        <v>44</v>
      </c>
      <c r="E641" s="2342">
        <v>2000</v>
      </c>
      <c r="F641" s="2343">
        <f t="shared" si="9"/>
        <v>0</v>
      </c>
      <c r="G641" s="2344" t="s">
        <v>2134</v>
      </c>
      <c r="H641" s="2340"/>
      <c r="I641" s="2340"/>
      <c r="J641" s="2340"/>
      <c r="K641" s="2340"/>
      <c r="L641" s="2340"/>
      <c r="M641" s="2340"/>
      <c r="N641" s="2340"/>
      <c r="O641" s="2340"/>
      <c r="P641" s="2340"/>
      <c r="Q641" s="2340"/>
      <c r="R641" s="2340"/>
      <c r="S641" s="2340"/>
    </row>
    <row r="642" spans="1:19" customFormat="1" ht="15" hidden="1">
      <c r="A642" s="2340" t="s">
        <v>4413</v>
      </c>
      <c r="B642" s="2340" t="s">
        <v>1461</v>
      </c>
      <c r="C642" s="2340"/>
      <c r="D642" s="2341" t="s">
        <v>44</v>
      </c>
      <c r="E642" s="2342">
        <v>500</v>
      </c>
      <c r="F642" s="2343">
        <f t="shared" ref="F642:F705" si="10">$C642*$E642</f>
        <v>0</v>
      </c>
      <c r="G642" s="2344" t="s">
        <v>2134</v>
      </c>
      <c r="H642" s="2340"/>
      <c r="I642" s="2340"/>
      <c r="J642" s="2340"/>
      <c r="K642" s="2340"/>
      <c r="L642" s="2340"/>
      <c r="M642" s="2340"/>
      <c r="N642" s="2340"/>
      <c r="O642" s="2340"/>
      <c r="P642" s="2340"/>
      <c r="Q642" s="2340"/>
      <c r="R642" s="2340"/>
      <c r="S642" s="2340"/>
    </row>
    <row r="643" spans="1:19" customFormat="1" ht="15" hidden="1">
      <c r="A643" s="2340" t="s">
        <v>4413</v>
      </c>
      <c r="B643" s="2340" t="s">
        <v>1461</v>
      </c>
      <c r="C643" s="2340"/>
      <c r="D643" s="2341" t="s">
        <v>44</v>
      </c>
      <c r="E643" s="2342">
        <v>500</v>
      </c>
      <c r="F643" s="2343">
        <f t="shared" si="10"/>
        <v>0</v>
      </c>
      <c r="G643" s="2344" t="s">
        <v>2134</v>
      </c>
      <c r="H643" s="2340"/>
      <c r="I643" s="2340"/>
      <c r="J643" s="2340"/>
      <c r="K643" s="2340"/>
      <c r="L643" s="2340"/>
      <c r="M643" s="2340"/>
      <c r="N643" s="2340"/>
      <c r="O643" s="2340"/>
      <c r="P643" s="2340"/>
      <c r="Q643" s="2340"/>
      <c r="R643" s="2340"/>
      <c r="S643" s="2340"/>
    </row>
    <row r="644" spans="1:19" customFormat="1" ht="15" hidden="1">
      <c r="A644" s="2344" t="s">
        <v>5170</v>
      </c>
      <c r="B644" s="2340" t="s">
        <v>4766</v>
      </c>
      <c r="C644" s="2340"/>
      <c r="D644" s="2341" t="s">
        <v>44</v>
      </c>
      <c r="E644" s="2342">
        <v>395</v>
      </c>
      <c r="F644" s="2343">
        <f t="shared" si="10"/>
        <v>0</v>
      </c>
      <c r="G644" s="2344" t="s">
        <v>2134</v>
      </c>
      <c r="H644" s="2340"/>
      <c r="I644" s="2340"/>
      <c r="J644" s="2340"/>
      <c r="K644" s="2340"/>
      <c r="L644" s="2340"/>
      <c r="M644" s="2340"/>
      <c r="N644" s="2340"/>
      <c r="O644" s="2340"/>
      <c r="P644" s="2340"/>
      <c r="Q644" s="2340"/>
      <c r="R644" s="2340"/>
      <c r="S644" s="2340"/>
    </row>
    <row r="645" spans="1:19" customFormat="1" ht="15" hidden="1">
      <c r="A645" s="2344" t="s">
        <v>5170</v>
      </c>
      <c r="B645" s="2340" t="s">
        <v>4765</v>
      </c>
      <c r="C645" s="2340"/>
      <c r="D645" s="2341" t="s">
        <v>44</v>
      </c>
      <c r="E645" s="2342">
        <v>335</v>
      </c>
      <c r="F645" s="2343">
        <f t="shared" si="10"/>
        <v>0</v>
      </c>
      <c r="G645" s="2344" t="s">
        <v>2134</v>
      </c>
      <c r="H645" s="2340"/>
      <c r="I645" s="2340"/>
      <c r="J645" s="2340"/>
      <c r="K645" s="2340"/>
      <c r="L645" s="2340"/>
      <c r="M645" s="2340"/>
      <c r="N645" s="2340"/>
      <c r="O645" s="2340"/>
      <c r="P645" s="2340"/>
      <c r="Q645" s="2340"/>
      <c r="R645" s="2340"/>
      <c r="S645" s="2340"/>
    </row>
    <row r="646" spans="1:19" customFormat="1" ht="15" hidden="1">
      <c r="A646" s="2344" t="s">
        <v>5165</v>
      </c>
      <c r="B646" s="2340" t="s">
        <v>5821</v>
      </c>
      <c r="C646" s="2340"/>
      <c r="D646" s="2341" t="s">
        <v>501</v>
      </c>
      <c r="E646" s="2347">
        <v>5000</v>
      </c>
      <c r="F646" s="2343">
        <f t="shared" si="10"/>
        <v>0</v>
      </c>
      <c r="G646" s="2344" t="s">
        <v>2134</v>
      </c>
      <c r="H646" s="2340"/>
      <c r="I646" s="2340"/>
      <c r="J646" s="2340"/>
      <c r="K646" s="2340"/>
      <c r="L646" s="2340"/>
      <c r="M646" s="2340"/>
      <c r="N646" s="2340"/>
      <c r="O646" s="2340"/>
      <c r="P646" s="2340"/>
      <c r="Q646" s="2340"/>
      <c r="R646" s="2340"/>
      <c r="S646" s="2340"/>
    </row>
    <row r="647" spans="1:19" customFormat="1" ht="15" hidden="1">
      <c r="A647" s="2340" t="s">
        <v>631</v>
      </c>
      <c r="B647" s="2340" t="s">
        <v>4499</v>
      </c>
      <c r="C647" s="2340"/>
      <c r="D647" s="2341" t="s">
        <v>44</v>
      </c>
      <c r="E647" s="2342">
        <v>10</v>
      </c>
      <c r="F647" s="2343">
        <f t="shared" si="10"/>
        <v>0</v>
      </c>
      <c r="G647" s="2344" t="s">
        <v>2134</v>
      </c>
      <c r="H647" s="2340"/>
      <c r="I647" s="2340"/>
      <c r="J647" s="2340"/>
      <c r="K647" s="2340"/>
      <c r="L647" s="2340"/>
      <c r="M647" s="2340"/>
      <c r="N647" s="2340"/>
      <c r="O647" s="2340"/>
      <c r="P647" s="2340"/>
      <c r="Q647" s="2340"/>
      <c r="R647" s="2340"/>
      <c r="S647" s="2340"/>
    </row>
    <row r="648" spans="1:19" customFormat="1" ht="15" hidden="1">
      <c r="A648" s="2340" t="s">
        <v>631</v>
      </c>
      <c r="B648" s="2340" t="s">
        <v>4500</v>
      </c>
      <c r="C648" s="2340"/>
      <c r="D648" s="2341" t="s">
        <v>44</v>
      </c>
      <c r="E648" s="2342">
        <v>10</v>
      </c>
      <c r="F648" s="2343">
        <f t="shared" si="10"/>
        <v>0</v>
      </c>
      <c r="G648" s="2344" t="s">
        <v>2134</v>
      </c>
      <c r="H648" s="2340"/>
      <c r="I648" s="2340"/>
      <c r="J648" s="2340"/>
      <c r="K648" s="2340"/>
      <c r="L648" s="2340"/>
      <c r="M648" s="2340"/>
      <c r="N648" s="2340"/>
      <c r="O648" s="2340"/>
      <c r="P648" s="2340"/>
      <c r="Q648" s="2340"/>
      <c r="R648" s="2340"/>
      <c r="S648" s="2340"/>
    </row>
    <row r="649" spans="1:19" customFormat="1" ht="15" hidden="1">
      <c r="A649" s="2340" t="s">
        <v>631</v>
      </c>
      <c r="B649" s="2340" t="s">
        <v>4501</v>
      </c>
      <c r="C649" s="2340"/>
      <c r="D649" s="2341" t="s">
        <v>44</v>
      </c>
      <c r="E649" s="2342">
        <v>9</v>
      </c>
      <c r="F649" s="2343">
        <f t="shared" si="10"/>
        <v>0</v>
      </c>
      <c r="G649" s="2344" t="s">
        <v>2134</v>
      </c>
      <c r="H649" s="2340"/>
      <c r="I649" s="2340"/>
      <c r="J649" s="2340"/>
      <c r="K649" s="2340"/>
      <c r="L649" s="2340"/>
      <c r="M649" s="2340"/>
      <c r="N649" s="2340"/>
      <c r="O649" s="2340"/>
      <c r="P649" s="2340"/>
      <c r="Q649" s="2340"/>
      <c r="R649" s="2340"/>
      <c r="S649" s="2340"/>
    </row>
    <row r="650" spans="1:19" customFormat="1" ht="15" hidden="1">
      <c r="A650" s="2340" t="s">
        <v>631</v>
      </c>
      <c r="B650" s="2340" t="s">
        <v>4502</v>
      </c>
      <c r="C650" s="2340"/>
      <c r="D650" s="2341" t="s">
        <v>44</v>
      </c>
      <c r="E650" s="2342">
        <v>9</v>
      </c>
      <c r="F650" s="2343">
        <f t="shared" si="10"/>
        <v>0</v>
      </c>
      <c r="G650" s="2344" t="s">
        <v>2134</v>
      </c>
      <c r="H650" s="2340"/>
      <c r="I650" s="2340"/>
      <c r="J650" s="2340"/>
      <c r="K650" s="2340"/>
      <c r="L650" s="2340"/>
      <c r="M650" s="2340"/>
      <c r="N650" s="2340"/>
      <c r="O650" s="2340"/>
      <c r="P650" s="2340"/>
      <c r="Q650" s="2340"/>
      <c r="R650" s="2340"/>
      <c r="S650" s="2340"/>
    </row>
    <row r="651" spans="1:19" customFormat="1" ht="15" hidden="1">
      <c r="A651" s="2340" t="s">
        <v>631</v>
      </c>
      <c r="B651" s="2340" t="s">
        <v>4503</v>
      </c>
      <c r="C651" s="2340"/>
      <c r="D651" s="2341" t="s">
        <v>44</v>
      </c>
      <c r="E651" s="2342">
        <v>485</v>
      </c>
      <c r="F651" s="2343">
        <f t="shared" si="10"/>
        <v>0</v>
      </c>
      <c r="G651" s="2344" t="s">
        <v>2134</v>
      </c>
      <c r="H651" s="2340"/>
      <c r="I651" s="2340"/>
      <c r="J651" s="2340"/>
      <c r="K651" s="2340"/>
      <c r="L651" s="2340"/>
      <c r="M651" s="2340"/>
      <c r="N651" s="2340"/>
      <c r="O651" s="2340"/>
      <c r="P651" s="2340"/>
      <c r="Q651" s="2340"/>
      <c r="R651" s="2340"/>
      <c r="S651" s="2340"/>
    </row>
    <row r="652" spans="1:19" customFormat="1" ht="15" hidden="1">
      <c r="A652" s="2340" t="s">
        <v>631</v>
      </c>
      <c r="B652" s="2340" t="s">
        <v>4504</v>
      </c>
      <c r="C652" s="2340"/>
      <c r="D652" s="2341" t="s">
        <v>44</v>
      </c>
      <c r="E652" s="2342">
        <v>525</v>
      </c>
      <c r="F652" s="2343">
        <f t="shared" si="10"/>
        <v>0</v>
      </c>
      <c r="G652" s="2344" t="s">
        <v>2134</v>
      </c>
      <c r="H652" s="2340"/>
      <c r="I652" s="2340"/>
      <c r="J652" s="2340"/>
      <c r="K652" s="2340"/>
      <c r="L652" s="2340"/>
      <c r="M652" s="2340"/>
      <c r="N652" s="2340"/>
      <c r="O652" s="2340"/>
      <c r="P652" s="2340"/>
      <c r="Q652" s="2340"/>
      <c r="R652" s="2340"/>
      <c r="S652" s="2340"/>
    </row>
    <row r="653" spans="1:19" customFormat="1" ht="15" hidden="1">
      <c r="A653" s="2340" t="s">
        <v>5172</v>
      </c>
      <c r="B653" s="2340" t="s">
        <v>4374</v>
      </c>
      <c r="C653" s="2340"/>
      <c r="D653" s="2341" t="s">
        <v>501</v>
      </c>
      <c r="E653" s="2342">
        <v>2850</v>
      </c>
      <c r="F653" s="2343">
        <f t="shared" si="10"/>
        <v>0</v>
      </c>
      <c r="G653" s="2344" t="s">
        <v>2134</v>
      </c>
      <c r="H653" s="2340"/>
      <c r="I653" s="2340"/>
      <c r="J653" s="2340"/>
      <c r="K653" s="2340"/>
      <c r="L653" s="2340"/>
      <c r="M653" s="2340"/>
      <c r="N653" s="2340"/>
      <c r="O653" s="2340"/>
      <c r="P653" s="2340"/>
      <c r="Q653" s="2340"/>
      <c r="R653" s="2340"/>
      <c r="S653" s="2340"/>
    </row>
    <row r="654" spans="1:19" customFormat="1" ht="15" hidden="1">
      <c r="A654" s="2344" t="s">
        <v>5172</v>
      </c>
      <c r="B654" s="2340" t="s">
        <v>4374</v>
      </c>
      <c r="C654" s="2340"/>
      <c r="D654" s="2341" t="s">
        <v>501</v>
      </c>
      <c r="E654" s="2342">
        <v>2850</v>
      </c>
      <c r="F654" s="2343">
        <f t="shared" si="10"/>
        <v>0</v>
      </c>
      <c r="G654" s="2344" t="s">
        <v>2134</v>
      </c>
      <c r="H654" s="2340"/>
      <c r="I654" s="2340"/>
      <c r="J654" s="2340"/>
      <c r="K654" s="2340"/>
      <c r="L654" s="2340"/>
      <c r="M654" s="2340"/>
      <c r="N654" s="2340"/>
      <c r="O654" s="2340"/>
      <c r="P654" s="2340"/>
      <c r="Q654" s="2340"/>
      <c r="R654" s="2340"/>
      <c r="S654" s="2340"/>
    </row>
    <row r="655" spans="1:19" customFormat="1" ht="15" hidden="1">
      <c r="A655" s="2340" t="s">
        <v>3811</v>
      </c>
      <c r="B655" s="2340" t="s">
        <v>4936</v>
      </c>
      <c r="C655" s="2340"/>
      <c r="D655" s="2341" t="s">
        <v>627</v>
      </c>
      <c r="E655" s="2342">
        <v>800</v>
      </c>
      <c r="F655" s="2343">
        <f t="shared" si="10"/>
        <v>0</v>
      </c>
      <c r="G655" s="2344" t="s">
        <v>2134</v>
      </c>
      <c r="H655" s="2340"/>
      <c r="I655" s="2340"/>
      <c r="J655" s="2340"/>
      <c r="K655" s="2340"/>
      <c r="L655" s="2340"/>
      <c r="M655" s="2340"/>
      <c r="N655" s="2340"/>
      <c r="O655" s="2340"/>
      <c r="P655" s="2340"/>
      <c r="Q655" s="2340"/>
      <c r="R655" s="2340"/>
      <c r="S655" s="2340"/>
    </row>
    <row r="656" spans="1:19" customFormat="1" ht="15" hidden="1">
      <c r="A656" s="2340" t="s">
        <v>3811</v>
      </c>
      <c r="B656" s="2340" t="s">
        <v>4937</v>
      </c>
      <c r="C656" s="2340"/>
      <c r="D656" s="2341" t="s">
        <v>627</v>
      </c>
      <c r="E656" s="2342">
        <v>800</v>
      </c>
      <c r="F656" s="2343">
        <f t="shared" si="10"/>
        <v>0</v>
      </c>
      <c r="G656" s="2344" t="s">
        <v>2134</v>
      </c>
      <c r="H656" s="2340"/>
      <c r="I656" s="2340"/>
      <c r="J656" s="2340"/>
      <c r="K656" s="2340"/>
      <c r="L656" s="2340"/>
      <c r="M656" s="2340"/>
      <c r="N656" s="2340"/>
      <c r="O656" s="2340"/>
      <c r="P656" s="2340"/>
      <c r="Q656" s="2340"/>
      <c r="R656" s="2340"/>
      <c r="S656" s="2340"/>
    </row>
    <row r="657" spans="1:19" customFormat="1" ht="15" hidden="1">
      <c r="A657" s="2340" t="s">
        <v>3811</v>
      </c>
      <c r="B657" s="2340" t="s">
        <v>4938</v>
      </c>
      <c r="C657" s="2340"/>
      <c r="D657" s="2341" t="s">
        <v>627</v>
      </c>
      <c r="E657" s="2342">
        <v>700</v>
      </c>
      <c r="F657" s="2343">
        <f t="shared" si="10"/>
        <v>0</v>
      </c>
      <c r="G657" s="2344" t="s">
        <v>2134</v>
      </c>
      <c r="H657" s="2340"/>
      <c r="I657" s="2340"/>
      <c r="J657" s="2340"/>
      <c r="K657" s="2340"/>
      <c r="L657" s="2340"/>
      <c r="M657" s="2340"/>
      <c r="N657" s="2340"/>
      <c r="O657" s="2340"/>
      <c r="P657" s="2340"/>
      <c r="Q657" s="2340"/>
      <c r="R657" s="2340"/>
      <c r="S657" s="2340"/>
    </row>
    <row r="658" spans="1:19" customFormat="1" ht="15" hidden="1">
      <c r="A658" s="2340" t="s">
        <v>3811</v>
      </c>
      <c r="B658" s="2340" t="s">
        <v>4939</v>
      </c>
      <c r="C658" s="2340"/>
      <c r="D658" s="2341" t="s">
        <v>627</v>
      </c>
      <c r="E658" s="2342">
        <v>800</v>
      </c>
      <c r="F658" s="2343">
        <f t="shared" si="10"/>
        <v>0</v>
      </c>
      <c r="G658" s="2344" t="s">
        <v>2134</v>
      </c>
      <c r="H658" s="2340"/>
      <c r="I658" s="2340"/>
      <c r="J658" s="2340"/>
      <c r="K658" s="2340"/>
      <c r="L658" s="2340"/>
      <c r="M658" s="2340"/>
      <c r="N658" s="2340"/>
      <c r="O658" s="2340"/>
      <c r="P658" s="2340"/>
      <c r="Q658" s="2340"/>
      <c r="R658" s="2340"/>
      <c r="S658" s="2340"/>
    </row>
    <row r="659" spans="1:19" customFormat="1" ht="15" hidden="1">
      <c r="A659" s="2344" t="s">
        <v>5170</v>
      </c>
      <c r="B659" s="2344" t="s">
        <v>5281</v>
      </c>
      <c r="C659" s="2344"/>
      <c r="D659" s="2341" t="s">
        <v>44</v>
      </c>
      <c r="E659" s="2342">
        <v>135</v>
      </c>
      <c r="F659" s="2343">
        <f t="shared" si="10"/>
        <v>0</v>
      </c>
      <c r="G659" s="2344" t="s">
        <v>2134</v>
      </c>
      <c r="H659" s="2340"/>
      <c r="I659" s="2340"/>
      <c r="J659" s="2340"/>
      <c r="K659" s="2340"/>
      <c r="L659" s="2340"/>
      <c r="M659" s="2340"/>
      <c r="N659" s="2340"/>
      <c r="O659" s="2340"/>
      <c r="P659" s="2340"/>
      <c r="Q659" s="2340"/>
      <c r="R659" s="2340"/>
      <c r="S659" s="2340"/>
    </row>
    <row r="660" spans="1:19" customFormat="1" ht="15" hidden="1">
      <c r="A660" s="2344" t="s">
        <v>5170</v>
      </c>
      <c r="B660" s="2344" t="s">
        <v>5285</v>
      </c>
      <c r="C660" s="2344"/>
      <c r="D660" s="2341" t="s">
        <v>44</v>
      </c>
      <c r="E660" s="2342">
        <v>85</v>
      </c>
      <c r="F660" s="2343">
        <f t="shared" si="10"/>
        <v>0</v>
      </c>
      <c r="G660" s="2344" t="s">
        <v>2134</v>
      </c>
      <c r="H660" s="2340"/>
      <c r="I660" s="2340"/>
      <c r="J660" s="2340"/>
      <c r="K660" s="2340"/>
      <c r="L660" s="2340"/>
      <c r="M660" s="2340"/>
      <c r="N660" s="2340"/>
      <c r="O660" s="2340"/>
      <c r="P660" s="2340"/>
      <c r="Q660" s="2340"/>
      <c r="R660" s="2340"/>
      <c r="S660" s="2340"/>
    </row>
    <row r="661" spans="1:19" customFormat="1" ht="15" hidden="1">
      <c r="A661" s="2344" t="s">
        <v>5165</v>
      </c>
      <c r="B661" s="2340" t="s">
        <v>5822</v>
      </c>
      <c r="C661" s="2340"/>
      <c r="D661" s="2341" t="s">
        <v>501</v>
      </c>
      <c r="E661" s="2347">
        <v>1500</v>
      </c>
      <c r="F661" s="2343">
        <f t="shared" si="10"/>
        <v>0</v>
      </c>
      <c r="G661" s="2344" t="s">
        <v>2134</v>
      </c>
      <c r="H661" s="2340"/>
      <c r="I661" s="2340"/>
      <c r="J661" s="2340"/>
      <c r="K661" s="2340"/>
      <c r="L661" s="2340"/>
      <c r="M661" s="2340"/>
      <c r="N661" s="2340"/>
      <c r="O661" s="2340"/>
      <c r="P661" s="2340"/>
      <c r="Q661" s="2340"/>
      <c r="R661" s="2340"/>
      <c r="S661" s="2340"/>
    </row>
    <row r="662" spans="1:19" customFormat="1" ht="15" hidden="1">
      <c r="A662" s="2344" t="s">
        <v>5165</v>
      </c>
      <c r="B662" s="2340" t="s">
        <v>5822</v>
      </c>
      <c r="C662" s="2340"/>
      <c r="D662" s="2341" t="s">
        <v>44</v>
      </c>
      <c r="E662" s="2347">
        <v>2500</v>
      </c>
      <c r="F662" s="2343">
        <f t="shared" si="10"/>
        <v>0</v>
      </c>
      <c r="G662" s="2344" t="s">
        <v>2134</v>
      </c>
      <c r="H662" s="2340"/>
      <c r="I662" s="2340"/>
      <c r="J662" s="2340"/>
      <c r="K662" s="2340"/>
      <c r="L662" s="2340"/>
      <c r="M662" s="2340"/>
      <c r="N662" s="2340"/>
      <c r="O662" s="2340"/>
      <c r="P662" s="2340"/>
      <c r="Q662" s="2340"/>
      <c r="R662" s="2340"/>
      <c r="S662" s="2340"/>
    </row>
    <row r="663" spans="1:19" customFormat="1" ht="15" hidden="1">
      <c r="A663" s="2344" t="s">
        <v>5165</v>
      </c>
      <c r="B663" s="2340" t="s">
        <v>5823</v>
      </c>
      <c r="C663" s="2340"/>
      <c r="D663" s="2341" t="s">
        <v>501</v>
      </c>
      <c r="E663" s="2347">
        <v>3000</v>
      </c>
      <c r="F663" s="2343">
        <f t="shared" si="10"/>
        <v>0</v>
      </c>
      <c r="G663" s="2344" t="s">
        <v>2134</v>
      </c>
      <c r="H663" s="2340"/>
      <c r="I663" s="2340"/>
      <c r="J663" s="2340"/>
      <c r="K663" s="2340"/>
      <c r="L663" s="2340"/>
      <c r="M663" s="2340"/>
      <c r="N663" s="2340"/>
      <c r="O663" s="2340"/>
      <c r="P663" s="2340"/>
      <c r="Q663" s="2340"/>
      <c r="R663" s="2340"/>
      <c r="S663" s="2340"/>
    </row>
    <row r="664" spans="1:19" customFormat="1" ht="15" hidden="1">
      <c r="A664" s="2344" t="s">
        <v>5165</v>
      </c>
      <c r="B664" s="2340" t="s">
        <v>5824</v>
      </c>
      <c r="C664" s="2340"/>
      <c r="D664" s="2341" t="s">
        <v>44</v>
      </c>
      <c r="E664" s="2347">
        <v>655</v>
      </c>
      <c r="F664" s="2343">
        <f t="shared" si="10"/>
        <v>0</v>
      </c>
      <c r="G664" s="2344" t="s">
        <v>2134</v>
      </c>
      <c r="H664" s="2340"/>
      <c r="I664" s="2340"/>
      <c r="J664" s="2340"/>
      <c r="K664" s="2340"/>
      <c r="L664" s="2340"/>
      <c r="M664" s="2340"/>
      <c r="N664" s="2340"/>
      <c r="O664" s="2340"/>
      <c r="P664" s="2340"/>
      <c r="Q664" s="2340"/>
      <c r="R664" s="2340"/>
      <c r="S664" s="2340"/>
    </row>
    <row r="665" spans="1:19" customFormat="1" ht="15" hidden="1">
      <c r="A665" s="1467" t="s">
        <v>5405</v>
      </c>
      <c r="B665" s="1467" t="s">
        <v>5564</v>
      </c>
      <c r="C665" s="1467"/>
      <c r="D665" s="767" t="s">
        <v>44</v>
      </c>
      <c r="E665" s="2346">
        <v>17.16</v>
      </c>
      <c r="F665" s="2343">
        <f t="shared" si="10"/>
        <v>0</v>
      </c>
      <c r="G665" s="2344" t="s">
        <v>2134</v>
      </c>
      <c r="H665" s="1467"/>
      <c r="I665" s="1467"/>
      <c r="J665" s="1467"/>
      <c r="K665" s="1467"/>
      <c r="L665" s="1467"/>
      <c r="M665" s="1467"/>
      <c r="N665" s="1467"/>
      <c r="O665" s="1467"/>
      <c r="P665" s="1467"/>
      <c r="Q665" s="1467"/>
      <c r="R665" s="1467"/>
      <c r="S665" s="1467"/>
    </row>
    <row r="666" spans="1:19" customFormat="1" ht="15" hidden="1">
      <c r="A666" s="1467" t="s">
        <v>5405</v>
      </c>
      <c r="B666" s="1467" t="s">
        <v>5565</v>
      </c>
      <c r="C666" s="1467"/>
      <c r="D666" s="767" t="s">
        <v>83</v>
      </c>
      <c r="E666" s="2346">
        <v>2</v>
      </c>
      <c r="F666" s="2343">
        <f t="shared" si="10"/>
        <v>0</v>
      </c>
      <c r="G666" s="2344" t="s">
        <v>2134</v>
      </c>
      <c r="H666" s="1467"/>
      <c r="I666" s="1467"/>
      <c r="J666" s="1467"/>
      <c r="K666" s="1467"/>
      <c r="L666" s="1467"/>
      <c r="M666" s="1467"/>
      <c r="N666" s="1467"/>
      <c r="O666" s="1467"/>
      <c r="P666" s="1467"/>
      <c r="Q666" s="1467"/>
      <c r="R666" s="1467"/>
      <c r="S666" s="1467"/>
    </row>
    <row r="667" spans="1:19" customFormat="1" ht="15" hidden="1">
      <c r="A667" s="1467" t="s">
        <v>5405</v>
      </c>
      <c r="B667" s="1467" t="s">
        <v>5566</v>
      </c>
      <c r="C667" s="1467"/>
      <c r="D667" s="767" t="s">
        <v>79</v>
      </c>
      <c r="E667" s="2346">
        <v>20</v>
      </c>
      <c r="F667" s="2343">
        <f t="shared" si="10"/>
        <v>0</v>
      </c>
      <c r="G667" s="2344" t="s">
        <v>2134</v>
      </c>
      <c r="H667" s="1467"/>
      <c r="I667" s="1467"/>
      <c r="J667" s="1467"/>
      <c r="K667" s="1467"/>
      <c r="L667" s="1467"/>
      <c r="M667" s="1467"/>
      <c r="N667" s="1467"/>
      <c r="O667" s="1467"/>
      <c r="P667" s="1467"/>
      <c r="Q667" s="1467"/>
      <c r="R667" s="1467"/>
      <c r="S667" s="1467"/>
    </row>
    <row r="668" spans="1:19" customFormat="1" ht="15" hidden="1">
      <c r="A668" s="1467" t="s">
        <v>5405</v>
      </c>
      <c r="B668" s="1467" t="s">
        <v>5567</v>
      </c>
      <c r="C668" s="1467"/>
      <c r="D668" s="767" t="s">
        <v>83</v>
      </c>
      <c r="E668" s="2346">
        <v>2</v>
      </c>
      <c r="F668" s="2343">
        <f t="shared" si="10"/>
        <v>0</v>
      </c>
      <c r="G668" s="2344" t="s">
        <v>2134</v>
      </c>
      <c r="H668" s="1467"/>
      <c r="I668" s="1467"/>
      <c r="J668" s="1467"/>
      <c r="K668" s="1467"/>
      <c r="L668" s="1467"/>
      <c r="M668" s="1467"/>
      <c r="N668" s="1467"/>
      <c r="O668" s="1467"/>
      <c r="P668" s="1467"/>
      <c r="Q668" s="1467"/>
      <c r="R668" s="1467"/>
      <c r="S668" s="1467"/>
    </row>
    <row r="669" spans="1:19" customFormat="1" ht="15" hidden="1">
      <c r="A669" s="1467" t="s">
        <v>5405</v>
      </c>
      <c r="B669" s="1467" t="s">
        <v>5568</v>
      </c>
      <c r="C669" s="1467"/>
      <c r="D669" s="767" t="s">
        <v>83</v>
      </c>
      <c r="E669" s="2346">
        <v>20</v>
      </c>
      <c r="F669" s="2343">
        <f t="shared" si="10"/>
        <v>0</v>
      </c>
      <c r="G669" s="2344" t="s">
        <v>2134</v>
      </c>
      <c r="H669" s="1467"/>
      <c r="I669" s="1467"/>
      <c r="J669" s="1467"/>
      <c r="K669" s="1467"/>
      <c r="L669" s="1467"/>
      <c r="M669" s="1467"/>
      <c r="N669" s="1467"/>
      <c r="O669" s="1467"/>
      <c r="P669" s="1467"/>
      <c r="Q669" s="1467"/>
      <c r="R669" s="1467"/>
      <c r="S669" s="1467"/>
    </row>
    <row r="670" spans="1:19" customFormat="1" ht="15" hidden="1">
      <c r="A670" s="2344" t="s">
        <v>5170</v>
      </c>
      <c r="B670" s="2340" t="s">
        <v>2174</v>
      </c>
      <c r="C670" s="2340"/>
      <c r="D670" s="2341" t="s">
        <v>44</v>
      </c>
      <c r="E670" s="2342">
        <v>280</v>
      </c>
      <c r="F670" s="2343">
        <f t="shared" si="10"/>
        <v>0</v>
      </c>
      <c r="G670" s="2344" t="s">
        <v>2134</v>
      </c>
      <c r="H670" s="2340"/>
      <c r="I670" s="2340"/>
      <c r="J670" s="2340"/>
      <c r="K670" s="2340"/>
      <c r="L670" s="2340"/>
      <c r="M670" s="2340"/>
      <c r="N670" s="2340"/>
      <c r="O670" s="2340"/>
      <c r="P670" s="2340"/>
      <c r="Q670" s="2340"/>
      <c r="R670" s="2340"/>
      <c r="S670" s="2340"/>
    </row>
    <row r="671" spans="1:19" customFormat="1" ht="15" hidden="1">
      <c r="A671" s="2344" t="s">
        <v>5168</v>
      </c>
      <c r="B671" s="2340" t="s">
        <v>4683</v>
      </c>
      <c r="C671" s="2340"/>
      <c r="D671" s="2341" t="s">
        <v>501</v>
      </c>
      <c r="E671" s="2342">
        <v>10000</v>
      </c>
      <c r="F671" s="2343">
        <f t="shared" si="10"/>
        <v>0</v>
      </c>
      <c r="G671" s="2344" t="s">
        <v>2134</v>
      </c>
      <c r="H671" s="2340"/>
      <c r="I671" s="2340"/>
      <c r="J671" s="2340"/>
      <c r="K671" s="2340"/>
      <c r="L671" s="2340"/>
      <c r="M671" s="2340"/>
      <c r="N671" s="2340"/>
      <c r="O671" s="2340"/>
      <c r="P671" s="2340"/>
      <c r="Q671" s="2340"/>
      <c r="R671" s="2340"/>
      <c r="S671" s="2340"/>
    </row>
    <row r="672" spans="1:19" customFormat="1" ht="15" hidden="1">
      <c r="A672" s="2340" t="s">
        <v>4077</v>
      </c>
      <c r="B672" s="2340" t="s">
        <v>4617</v>
      </c>
      <c r="C672" s="2340"/>
      <c r="D672" s="2341" t="s">
        <v>833</v>
      </c>
      <c r="E672" s="2342">
        <v>500</v>
      </c>
      <c r="F672" s="2343">
        <f t="shared" si="10"/>
        <v>0</v>
      </c>
      <c r="G672" s="2344" t="s">
        <v>2134</v>
      </c>
      <c r="H672" s="2340"/>
      <c r="I672" s="2340"/>
      <c r="J672" s="2340"/>
      <c r="K672" s="2340"/>
      <c r="L672" s="2340"/>
      <c r="M672" s="2340"/>
      <c r="N672" s="2340"/>
      <c r="O672" s="2340"/>
      <c r="P672" s="2340"/>
      <c r="Q672" s="2340"/>
      <c r="R672" s="2340"/>
      <c r="S672" s="2340"/>
    </row>
    <row r="673" spans="1:19" customFormat="1" ht="15" hidden="1">
      <c r="A673" s="2340" t="s">
        <v>4077</v>
      </c>
      <c r="B673" s="2340" t="s">
        <v>4618</v>
      </c>
      <c r="C673" s="2340"/>
      <c r="D673" s="2341" t="s">
        <v>833</v>
      </c>
      <c r="E673" s="2342">
        <v>550</v>
      </c>
      <c r="F673" s="2343">
        <f t="shared" si="10"/>
        <v>0</v>
      </c>
      <c r="G673" s="2344" t="s">
        <v>2134</v>
      </c>
      <c r="H673" s="2340"/>
      <c r="I673" s="2340"/>
      <c r="J673" s="2340"/>
      <c r="K673" s="2340"/>
      <c r="L673" s="2340"/>
      <c r="M673" s="2340"/>
      <c r="N673" s="2340"/>
      <c r="O673" s="2340"/>
      <c r="P673" s="2340"/>
      <c r="Q673" s="2340"/>
      <c r="R673" s="2340"/>
      <c r="S673" s="2340"/>
    </row>
    <row r="674" spans="1:19" customFormat="1" ht="15" hidden="1">
      <c r="A674" s="2340" t="s">
        <v>4077</v>
      </c>
      <c r="B674" s="2340" t="s">
        <v>4619</v>
      </c>
      <c r="C674" s="2340"/>
      <c r="D674" s="2341" t="s">
        <v>833</v>
      </c>
      <c r="E674" s="2342">
        <v>700</v>
      </c>
      <c r="F674" s="2343">
        <f t="shared" si="10"/>
        <v>0</v>
      </c>
      <c r="G674" s="2344" t="s">
        <v>2134</v>
      </c>
      <c r="H674" s="2340"/>
      <c r="I674" s="2340"/>
      <c r="J674" s="2340"/>
      <c r="K674" s="2340"/>
      <c r="L674" s="2340"/>
      <c r="M674" s="2340"/>
      <c r="N674" s="2340"/>
      <c r="O674" s="2340"/>
      <c r="P674" s="2340"/>
      <c r="Q674" s="2340"/>
      <c r="R674" s="2340"/>
      <c r="S674" s="2340"/>
    </row>
    <row r="675" spans="1:19" customFormat="1" ht="15" hidden="1">
      <c r="A675" s="2340" t="s">
        <v>4077</v>
      </c>
      <c r="B675" s="2340" t="s">
        <v>4621</v>
      </c>
      <c r="C675" s="2340"/>
      <c r="D675" s="2341" t="s">
        <v>833</v>
      </c>
      <c r="E675" s="2342">
        <v>500</v>
      </c>
      <c r="F675" s="2343">
        <f t="shared" si="10"/>
        <v>0</v>
      </c>
      <c r="G675" s="2344" t="s">
        <v>2134</v>
      </c>
      <c r="H675" s="2340"/>
      <c r="I675" s="2340"/>
      <c r="J675" s="2340"/>
      <c r="K675" s="2340"/>
      <c r="L675" s="2340"/>
      <c r="M675" s="2340"/>
      <c r="N675" s="2340"/>
      <c r="O675" s="2340"/>
      <c r="P675" s="2340"/>
      <c r="Q675" s="2340"/>
      <c r="R675" s="2340"/>
      <c r="S675" s="2340"/>
    </row>
    <row r="676" spans="1:19" customFormat="1" ht="15" hidden="1">
      <c r="A676" s="2340" t="s">
        <v>4077</v>
      </c>
      <c r="B676" s="2340" t="s">
        <v>4622</v>
      </c>
      <c r="C676" s="2340"/>
      <c r="D676" s="2341" t="s">
        <v>833</v>
      </c>
      <c r="E676" s="2342">
        <v>550</v>
      </c>
      <c r="F676" s="2343">
        <f t="shared" si="10"/>
        <v>0</v>
      </c>
      <c r="G676" s="2344" t="s">
        <v>2134</v>
      </c>
      <c r="H676" s="2340"/>
      <c r="I676" s="2340"/>
      <c r="J676" s="2340"/>
      <c r="K676" s="2340"/>
      <c r="L676" s="2340"/>
      <c r="M676" s="2340"/>
      <c r="N676" s="2340"/>
      <c r="O676" s="2340"/>
      <c r="P676" s="2340"/>
      <c r="Q676" s="2340"/>
      <c r="R676" s="2340"/>
      <c r="S676" s="2340"/>
    </row>
    <row r="677" spans="1:19" customFormat="1" ht="15" hidden="1">
      <c r="A677" s="2340" t="s">
        <v>4077</v>
      </c>
      <c r="B677" s="2340" t="s">
        <v>4623</v>
      </c>
      <c r="C677" s="2340"/>
      <c r="D677" s="2341" t="s">
        <v>833</v>
      </c>
      <c r="E677" s="2342">
        <v>700</v>
      </c>
      <c r="F677" s="2343">
        <f t="shared" si="10"/>
        <v>0</v>
      </c>
      <c r="G677" s="2344" t="s">
        <v>2134</v>
      </c>
      <c r="H677" s="2340"/>
      <c r="I677" s="2340"/>
      <c r="J677" s="2340"/>
      <c r="K677" s="2340"/>
      <c r="L677" s="2340"/>
      <c r="M677" s="2340"/>
      <c r="N677" s="2340"/>
      <c r="O677" s="2340"/>
      <c r="P677" s="2340"/>
      <c r="Q677" s="2340"/>
      <c r="R677" s="2340"/>
      <c r="S677" s="2340"/>
    </row>
    <row r="678" spans="1:19" customFormat="1" ht="15" hidden="1">
      <c r="A678" s="2340" t="s">
        <v>4077</v>
      </c>
      <c r="B678" s="2340" t="s">
        <v>4624</v>
      </c>
      <c r="C678" s="2340"/>
      <c r="D678" s="2341" t="s">
        <v>833</v>
      </c>
      <c r="E678" s="2342">
        <v>750</v>
      </c>
      <c r="F678" s="2343">
        <f t="shared" si="10"/>
        <v>0</v>
      </c>
      <c r="G678" s="2344" t="s">
        <v>2134</v>
      </c>
      <c r="H678" s="2340"/>
      <c r="I678" s="2340"/>
      <c r="J678" s="2340"/>
      <c r="K678" s="2340"/>
      <c r="L678" s="2340"/>
      <c r="M678" s="2340"/>
      <c r="N678" s="2340"/>
      <c r="O678" s="2340"/>
      <c r="P678" s="2340"/>
      <c r="Q678" s="2340"/>
      <c r="R678" s="2340"/>
      <c r="S678" s="2340"/>
    </row>
    <row r="679" spans="1:19" customFormat="1" ht="15" hidden="1">
      <c r="A679" s="2340" t="s">
        <v>4077</v>
      </c>
      <c r="B679" s="2340" t="s">
        <v>4625</v>
      </c>
      <c r="C679" s="2340"/>
      <c r="D679" s="2341" t="s">
        <v>833</v>
      </c>
      <c r="E679" s="2342">
        <v>500</v>
      </c>
      <c r="F679" s="2343">
        <f t="shared" si="10"/>
        <v>0</v>
      </c>
      <c r="G679" s="2344" t="s">
        <v>2134</v>
      </c>
      <c r="H679" s="2340"/>
      <c r="I679" s="2340"/>
      <c r="J679" s="2340"/>
      <c r="K679" s="2340"/>
      <c r="L679" s="2340"/>
      <c r="M679" s="2340"/>
      <c r="N679" s="2340"/>
      <c r="O679" s="2340"/>
      <c r="P679" s="2340"/>
      <c r="Q679" s="2340"/>
      <c r="R679" s="2340"/>
      <c r="S679" s="2340"/>
    </row>
    <row r="680" spans="1:19" customFormat="1" ht="15" hidden="1">
      <c r="A680" s="2340" t="s">
        <v>4077</v>
      </c>
      <c r="B680" s="2340" t="s">
        <v>4626</v>
      </c>
      <c r="C680" s="2340"/>
      <c r="D680" s="2341" t="s">
        <v>833</v>
      </c>
      <c r="E680" s="2342">
        <v>550</v>
      </c>
      <c r="F680" s="2343">
        <f t="shared" si="10"/>
        <v>0</v>
      </c>
      <c r="G680" s="2344" t="s">
        <v>2134</v>
      </c>
      <c r="H680" s="2340"/>
      <c r="I680" s="2340"/>
      <c r="J680" s="2340"/>
      <c r="K680" s="2340"/>
      <c r="L680" s="2340"/>
      <c r="M680" s="2340"/>
      <c r="N680" s="2340"/>
      <c r="O680" s="2340"/>
      <c r="P680" s="2340"/>
      <c r="Q680" s="2340"/>
      <c r="R680" s="2340"/>
      <c r="S680" s="2340"/>
    </row>
    <row r="681" spans="1:19" customFormat="1" ht="15" hidden="1">
      <c r="A681" s="2340" t="s">
        <v>4077</v>
      </c>
      <c r="B681" s="2340" t="s">
        <v>4627</v>
      </c>
      <c r="C681" s="2340"/>
      <c r="D681" s="2341" t="s">
        <v>833</v>
      </c>
      <c r="E681" s="2342">
        <v>700</v>
      </c>
      <c r="F681" s="2343">
        <f t="shared" si="10"/>
        <v>0</v>
      </c>
      <c r="G681" s="2344" t="s">
        <v>2134</v>
      </c>
      <c r="H681" s="2340"/>
      <c r="I681" s="2340"/>
      <c r="J681" s="2340"/>
      <c r="K681" s="2340"/>
      <c r="L681" s="2340"/>
      <c r="M681" s="2340"/>
      <c r="N681" s="2340"/>
      <c r="O681" s="2340"/>
      <c r="P681" s="2340"/>
      <c r="Q681" s="2340"/>
      <c r="R681" s="2340"/>
      <c r="S681" s="2340"/>
    </row>
    <row r="682" spans="1:19" customFormat="1" ht="15" hidden="1">
      <c r="A682" s="2340" t="s">
        <v>4077</v>
      </c>
      <c r="B682" s="2340" t="s">
        <v>4628</v>
      </c>
      <c r="C682" s="2340"/>
      <c r="D682" s="2341" t="s">
        <v>833</v>
      </c>
      <c r="E682" s="2342">
        <v>750</v>
      </c>
      <c r="F682" s="2343">
        <f t="shared" si="10"/>
        <v>0</v>
      </c>
      <c r="G682" s="2344" t="s">
        <v>2134</v>
      </c>
      <c r="H682" s="2340"/>
      <c r="I682" s="2340"/>
      <c r="J682" s="2340"/>
      <c r="K682" s="2340"/>
      <c r="L682" s="2340"/>
      <c r="M682" s="2340"/>
      <c r="N682" s="2340"/>
      <c r="O682" s="2340"/>
      <c r="P682" s="2340"/>
      <c r="Q682" s="2340"/>
      <c r="R682" s="2340"/>
      <c r="S682" s="2340"/>
    </row>
    <row r="683" spans="1:19" customFormat="1" ht="15" hidden="1">
      <c r="A683" s="2340" t="s">
        <v>4077</v>
      </c>
      <c r="B683" s="2340" t="s">
        <v>4620</v>
      </c>
      <c r="C683" s="2340"/>
      <c r="D683" s="2341" t="s">
        <v>833</v>
      </c>
      <c r="E683" s="2342">
        <v>750</v>
      </c>
      <c r="F683" s="2343">
        <f t="shared" si="10"/>
        <v>0</v>
      </c>
      <c r="G683" s="2344" t="s">
        <v>2134</v>
      </c>
      <c r="H683" s="2340"/>
      <c r="I683" s="2340"/>
      <c r="J683" s="2340"/>
      <c r="K683" s="2340"/>
      <c r="L683" s="2340"/>
      <c r="M683" s="2340"/>
      <c r="N683" s="2340"/>
      <c r="O683" s="2340"/>
      <c r="P683" s="2340"/>
      <c r="Q683" s="2340"/>
      <c r="R683" s="2340"/>
      <c r="S683" s="2340"/>
    </row>
    <row r="684" spans="1:19" customFormat="1" ht="15" hidden="1">
      <c r="A684" s="2344" t="s">
        <v>5172</v>
      </c>
      <c r="B684" s="2340" t="s">
        <v>4174</v>
      </c>
      <c r="C684" s="2340"/>
      <c r="D684" s="2341" t="s">
        <v>501</v>
      </c>
      <c r="E684" s="2342">
        <v>5500</v>
      </c>
      <c r="F684" s="2343">
        <f t="shared" si="10"/>
        <v>0</v>
      </c>
      <c r="G684" s="2344" t="s">
        <v>2134</v>
      </c>
      <c r="H684" s="2340"/>
      <c r="I684" s="2340"/>
      <c r="J684" s="2340"/>
      <c r="K684" s="2340"/>
      <c r="L684" s="2340"/>
      <c r="M684" s="2340"/>
      <c r="N684" s="2340"/>
      <c r="O684" s="2340"/>
      <c r="P684" s="2340"/>
      <c r="Q684" s="2340"/>
      <c r="R684" s="2340"/>
      <c r="S684" s="2340"/>
    </row>
    <row r="685" spans="1:19" customFormat="1" ht="15" hidden="1">
      <c r="A685" s="2340" t="s">
        <v>5172</v>
      </c>
      <c r="B685" s="2340" t="s">
        <v>4099</v>
      </c>
      <c r="C685" s="2340"/>
      <c r="D685" s="2341" t="s">
        <v>501</v>
      </c>
      <c r="E685" s="2342">
        <v>5500</v>
      </c>
      <c r="F685" s="2343">
        <f t="shared" si="10"/>
        <v>0</v>
      </c>
      <c r="G685" s="2344" t="s">
        <v>2134</v>
      </c>
      <c r="H685" s="2340"/>
      <c r="I685" s="2340"/>
      <c r="J685" s="2340"/>
      <c r="K685" s="2340"/>
      <c r="L685" s="2340"/>
      <c r="M685" s="2340"/>
      <c r="N685" s="2340"/>
      <c r="O685" s="2340"/>
      <c r="P685" s="2340"/>
      <c r="Q685" s="2340"/>
      <c r="R685" s="2340"/>
      <c r="S685" s="2340"/>
    </row>
    <row r="686" spans="1:19" customFormat="1" ht="15" hidden="1">
      <c r="A686" s="2340" t="s">
        <v>3811</v>
      </c>
      <c r="B686" s="2340" t="s">
        <v>4940</v>
      </c>
      <c r="C686" s="2340"/>
      <c r="D686" s="2341" t="s">
        <v>880</v>
      </c>
      <c r="E686" s="2342">
        <v>3500</v>
      </c>
      <c r="F686" s="2343">
        <f t="shared" si="10"/>
        <v>0</v>
      </c>
      <c r="G686" s="2344" t="s">
        <v>2134</v>
      </c>
      <c r="H686" s="2340"/>
      <c r="I686" s="2340"/>
      <c r="J686" s="2340"/>
      <c r="K686" s="2340"/>
      <c r="L686" s="2340"/>
      <c r="M686" s="2340"/>
      <c r="N686" s="2340"/>
      <c r="O686" s="2340"/>
      <c r="P686" s="2340"/>
      <c r="Q686" s="2340"/>
      <c r="R686" s="2340"/>
      <c r="S686" s="2340"/>
    </row>
    <row r="687" spans="1:19" customFormat="1" ht="15" hidden="1">
      <c r="A687" s="2340" t="s">
        <v>3811</v>
      </c>
      <c r="B687" s="2340" t="s">
        <v>4941</v>
      </c>
      <c r="C687" s="2340"/>
      <c r="D687" s="2341" t="s">
        <v>627</v>
      </c>
      <c r="E687" s="2342">
        <v>1600</v>
      </c>
      <c r="F687" s="2343">
        <f t="shared" si="10"/>
        <v>0</v>
      </c>
      <c r="G687" s="2344" t="s">
        <v>2134</v>
      </c>
      <c r="H687" s="2340"/>
      <c r="I687" s="2340"/>
      <c r="J687" s="2340"/>
      <c r="K687" s="2340"/>
      <c r="L687" s="2340"/>
      <c r="M687" s="2340"/>
      <c r="N687" s="2340"/>
      <c r="O687" s="2340"/>
      <c r="P687" s="2340"/>
      <c r="Q687" s="2340"/>
      <c r="R687" s="2340"/>
      <c r="S687" s="2340"/>
    </row>
    <row r="688" spans="1:19" customFormat="1" ht="15" hidden="1">
      <c r="A688" s="2340" t="s">
        <v>3811</v>
      </c>
      <c r="B688" s="2340" t="s">
        <v>4944</v>
      </c>
      <c r="C688" s="2340"/>
      <c r="D688" s="2341" t="s">
        <v>833</v>
      </c>
      <c r="E688" s="2342">
        <v>724</v>
      </c>
      <c r="F688" s="2343">
        <f t="shared" si="10"/>
        <v>0</v>
      </c>
      <c r="G688" s="2344" t="s">
        <v>2134</v>
      </c>
      <c r="H688" s="2340"/>
      <c r="I688" s="2340"/>
      <c r="J688" s="2340"/>
      <c r="K688" s="2340"/>
      <c r="L688" s="2340"/>
      <c r="M688" s="2340"/>
      <c r="N688" s="2340"/>
      <c r="O688" s="2340"/>
      <c r="P688" s="2340"/>
      <c r="Q688" s="2340"/>
      <c r="R688" s="2340"/>
      <c r="S688" s="2340"/>
    </row>
    <row r="689" spans="1:19" customFormat="1" ht="15" hidden="1">
      <c r="A689" s="2340" t="s">
        <v>3811</v>
      </c>
      <c r="B689" s="2340" t="s">
        <v>4942</v>
      </c>
      <c r="C689" s="2340"/>
      <c r="D689" s="2341" t="s">
        <v>627</v>
      </c>
      <c r="E689" s="2342">
        <v>1480</v>
      </c>
      <c r="F689" s="2343">
        <f t="shared" si="10"/>
        <v>0</v>
      </c>
      <c r="G689" s="2344" t="s">
        <v>2134</v>
      </c>
      <c r="H689" s="2340"/>
      <c r="I689" s="2340"/>
      <c r="J689" s="2340"/>
      <c r="K689" s="2340"/>
      <c r="L689" s="2340"/>
      <c r="M689" s="2340"/>
      <c r="N689" s="2340"/>
      <c r="O689" s="2340"/>
      <c r="P689" s="2340"/>
      <c r="Q689" s="2340"/>
      <c r="R689" s="2340"/>
      <c r="S689" s="2340"/>
    </row>
    <row r="690" spans="1:19" customFormat="1" ht="15" hidden="1">
      <c r="A690" s="2340" t="s">
        <v>3811</v>
      </c>
      <c r="B690" s="2340" t="s">
        <v>4943</v>
      </c>
      <c r="C690" s="2340"/>
      <c r="D690" s="2341" t="s">
        <v>627</v>
      </c>
      <c r="E690" s="2342">
        <v>1700</v>
      </c>
      <c r="F690" s="2343">
        <f t="shared" si="10"/>
        <v>0</v>
      </c>
      <c r="G690" s="2344" t="s">
        <v>2134</v>
      </c>
      <c r="H690" s="2340"/>
      <c r="I690" s="2340"/>
      <c r="J690" s="2340"/>
      <c r="K690" s="2340"/>
      <c r="L690" s="2340"/>
      <c r="M690" s="2340"/>
      <c r="N690" s="2340"/>
      <c r="O690" s="2340"/>
      <c r="P690" s="2340"/>
      <c r="Q690" s="2340"/>
      <c r="R690" s="2340"/>
      <c r="S690" s="2340"/>
    </row>
    <row r="691" spans="1:19" customFormat="1" ht="15" hidden="1">
      <c r="A691" s="2340" t="s">
        <v>3811</v>
      </c>
      <c r="B691" s="2340" t="s">
        <v>4945</v>
      </c>
      <c r="C691" s="2340"/>
      <c r="D691" s="2341" t="s">
        <v>833</v>
      </c>
      <c r="E691" s="2342">
        <v>500</v>
      </c>
      <c r="F691" s="2343">
        <f t="shared" si="10"/>
        <v>0</v>
      </c>
      <c r="G691" s="2344" t="s">
        <v>2134</v>
      </c>
      <c r="H691" s="2340"/>
      <c r="I691" s="2340"/>
      <c r="J691" s="2340"/>
      <c r="K691" s="2340"/>
      <c r="L691" s="2340"/>
      <c r="M691" s="2340"/>
      <c r="N691" s="2340"/>
      <c r="O691" s="2340"/>
      <c r="P691" s="2340"/>
      <c r="Q691" s="2340"/>
      <c r="R691" s="2340"/>
      <c r="S691" s="2340"/>
    </row>
    <row r="692" spans="1:19" customFormat="1" ht="15" hidden="1">
      <c r="A692" s="2344" t="s">
        <v>5403</v>
      </c>
      <c r="B692" s="2321" t="s">
        <v>952</v>
      </c>
      <c r="C692" s="2321"/>
      <c r="D692" s="2322" t="s">
        <v>627</v>
      </c>
      <c r="E692" s="2323">
        <v>12000</v>
      </c>
      <c r="F692" s="2343">
        <f t="shared" si="10"/>
        <v>0</v>
      </c>
      <c r="G692" s="2344" t="s">
        <v>2134</v>
      </c>
      <c r="H692" s="2340"/>
      <c r="I692" s="2340"/>
      <c r="J692" s="2340"/>
      <c r="K692" s="2340"/>
      <c r="L692" s="2340"/>
      <c r="M692" s="2340"/>
      <c r="N692" s="2340"/>
      <c r="O692" s="2340"/>
      <c r="P692" s="2340"/>
      <c r="Q692" s="2340"/>
      <c r="R692" s="2340"/>
      <c r="S692" s="2340"/>
    </row>
    <row r="693" spans="1:19" customFormat="1" ht="15" hidden="1">
      <c r="A693" s="1467" t="s">
        <v>5405</v>
      </c>
      <c r="B693" s="1467" t="s">
        <v>5569</v>
      </c>
      <c r="C693" s="1467"/>
      <c r="D693" s="767" t="s">
        <v>79</v>
      </c>
      <c r="E693" s="2346">
        <v>14.88</v>
      </c>
      <c r="F693" s="2343">
        <f t="shared" si="10"/>
        <v>0</v>
      </c>
      <c r="G693" s="2344" t="s">
        <v>2134</v>
      </c>
      <c r="H693" s="1467"/>
      <c r="I693" s="1467"/>
      <c r="J693" s="1467"/>
      <c r="K693" s="1467"/>
      <c r="L693" s="1467"/>
      <c r="M693" s="1467"/>
      <c r="N693" s="1467"/>
      <c r="O693" s="1467"/>
      <c r="P693" s="1467"/>
      <c r="Q693" s="1467"/>
      <c r="R693" s="1467"/>
      <c r="S693" s="1467"/>
    </row>
    <row r="694" spans="1:19" customFormat="1" ht="15" hidden="1">
      <c r="A694" s="2344" t="s">
        <v>5170</v>
      </c>
      <c r="B694" s="2340" t="s">
        <v>4107</v>
      </c>
      <c r="C694" s="2340"/>
      <c r="D694" s="2341" t="s">
        <v>44</v>
      </c>
      <c r="E694" s="2342">
        <v>2000</v>
      </c>
      <c r="F694" s="2343">
        <f t="shared" si="10"/>
        <v>0</v>
      </c>
      <c r="G694" s="2344" t="s">
        <v>2134</v>
      </c>
      <c r="H694" s="2340"/>
      <c r="I694" s="2340"/>
      <c r="J694" s="2340"/>
      <c r="K694" s="2340"/>
      <c r="L694" s="2340"/>
      <c r="M694" s="2340"/>
      <c r="N694" s="2340"/>
      <c r="O694" s="2340"/>
      <c r="P694" s="2340"/>
      <c r="Q694" s="2340"/>
      <c r="R694" s="2340"/>
      <c r="S694" s="2340"/>
    </row>
    <row r="695" spans="1:19" customFormat="1" ht="15" hidden="1">
      <c r="A695" s="2344" t="s">
        <v>5403</v>
      </c>
      <c r="B695" s="2321" t="s">
        <v>5345</v>
      </c>
      <c r="C695" s="2321"/>
      <c r="D695" s="2322" t="s">
        <v>91</v>
      </c>
      <c r="E695" s="2323">
        <v>4000</v>
      </c>
      <c r="F695" s="2343">
        <f t="shared" si="10"/>
        <v>0</v>
      </c>
      <c r="G695" s="2344" t="s">
        <v>2134</v>
      </c>
      <c r="H695" s="2340"/>
      <c r="I695" s="2340"/>
      <c r="J695" s="2340"/>
      <c r="K695" s="2340"/>
      <c r="L695" s="2340"/>
      <c r="M695" s="2340"/>
      <c r="N695" s="2340"/>
      <c r="O695" s="2340"/>
      <c r="P695" s="2340"/>
      <c r="Q695" s="2340"/>
      <c r="R695" s="2340"/>
      <c r="S695" s="2340"/>
    </row>
    <row r="696" spans="1:19" customFormat="1" ht="15" hidden="1">
      <c r="A696" s="2340" t="s">
        <v>4077</v>
      </c>
      <c r="B696" s="2340" t="s">
        <v>4590</v>
      </c>
      <c r="C696" s="2340"/>
      <c r="D696" s="2341" t="s">
        <v>91</v>
      </c>
      <c r="E696" s="2342">
        <v>260</v>
      </c>
      <c r="F696" s="2343">
        <f t="shared" si="10"/>
        <v>0</v>
      </c>
      <c r="G696" s="2344" t="s">
        <v>2134</v>
      </c>
      <c r="H696" s="2340"/>
      <c r="I696" s="2340"/>
      <c r="J696" s="2340"/>
      <c r="K696" s="2340"/>
      <c r="L696" s="2340"/>
      <c r="M696" s="2340"/>
      <c r="N696" s="2340"/>
      <c r="O696" s="2340"/>
      <c r="P696" s="2340"/>
      <c r="Q696" s="2340"/>
      <c r="R696" s="2340"/>
      <c r="S696" s="2340"/>
    </row>
    <row r="697" spans="1:19" customFormat="1" ht="15" hidden="1">
      <c r="A697" s="2340" t="s">
        <v>4077</v>
      </c>
      <c r="B697" s="2340" t="s">
        <v>4589</v>
      </c>
      <c r="C697" s="2340"/>
      <c r="D697" s="2341" t="s">
        <v>91</v>
      </c>
      <c r="E697" s="2342">
        <v>210</v>
      </c>
      <c r="F697" s="2343">
        <f t="shared" si="10"/>
        <v>0</v>
      </c>
      <c r="G697" s="2344" t="s">
        <v>2134</v>
      </c>
      <c r="H697" s="2340"/>
      <c r="I697" s="2340"/>
      <c r="J697" s="2340"/>
      <c r="K697" s="2340"/>
      <c r="L697" s="2340"/>
      <c r="M697" s="2340"/>
      <c r="N697" s="2340"/>
      <c r="O697" s="2340"/>
      <c r="P697" s="2340"/>
      <c r="Q697" s="2340"/>
      <c r="R697" s="2340"/>
      <c r="S697" s="2340"/>
    </row>
    <row r="698" spans="1:19" customFormat="1" ht="15" hidden="1">
      <c r="A698" s="2344" t="s">
        <v>5170</v>
      </c>
      <c r="B698" s="2340" t="s">
        <v>4067</v>
      </c>
      <c r="C698" s="2340"/>
      <c r="D698" s="2341" t="s">
        <v>44</v>
      </c>
      <c r="E698" s="2342">
        <v>85</v>
      </c>
      <c r="F698" s="2343">
        <f t="shared" si="10"/>
        <v>0</v>
      </c>
      <c r="G698" s="2344" t="s">
        <v>2134</v>
      </c>
      <c r="H698" s="2340"/>
      <c r="I698" s="2340"/>
      <c r="J698" s="2340"/>
      <c r="K698" s="2340"/>
      <c r="L698" s="2340"/>
      <c r="M698" s="2340"/>
      <c r="N698" s="2340"/>
      <c r="O698" s="2340"/>
      <c r="P698" s="2340"/>
      <c r="Q698" s="2340"/>
      <c r="R698" s="2340"/>
      <c r="S698" s="2340"/>
    </row>
    <row r="699" spans="1:19" customFormat="1" ht="15" hidden="1">
      <c r="A699" s="2344" t="s">
        <v>5403</v>
      </c>
      <c r="B699" s="2321" t="s">
        <v>954</v>
      </c>
      <c r="C699" s="2321"/>
      <c r="D699" s="2322" t="s">
        <v>627</v>
      </c>
      <c r="E699" s="2323">
        <v>250</v>
      </c>
      <c r="F699" s="2343">
        <f t="shared" si="10"/>
        <v>0</v>
      </c>
      <c r="G699" s="2344" t="s">
        <v>2134</v>
      </c>
      <c r="H699" s="2340"/>
      <c r="I699" s="2340"/>
      <c r="J699" s="2340"/>
      <c r="K699" s="2340"/>
      <c r="L699" s="2340"/>
      <c r="M699" s="2340"/>
      <c r="N699" s="2340"/>
      <c r="O699" s="2340"/>
      <c r="P699" s="2340"/>
      <c r="Q699" s="2340"/>
      <c r="R699" s="2340"/>
      <c r="S699" s="2340"/>
    </row>
    <row r="700" spans="1:19" customFormat="1" ht="15" hidden="1">
      <c r="A700" s="2344" t="s">
        <v>5165</v>
      </c>
      <c r="B700" s="2340" t="s">
        <v>954</v>
      </c>
      <c r="C700" s="2340"/>
      <c r="D700" s="2341" t="s">
        <v>627</v>
      </c>
      <c r="E700" s="2347">
        <v>350</v>
      </c>
      <c r="F700" s="2343">
        <f t="shared" si="10"/>
        <v>0</v>
      </c>
      <c r="G700" s="2344" t="s">
        <v>2134</v>
      </c>
      <c r="H700" s="2340"/>
      <c r="I700" s="2340"/>
      <c r="J700" s="2340"/>
      <c r="K700" s="2340"/>
      <c r="L700" s="2340"/>
      <c r="M700" s="2340"/>
      <c r="N700" s="2340"/>
      <c r="O700" s="2340"/>
      <c r="P700" s="2340"/>
      <c r="Q700" s="2340"/>
      <c r="R700" s="2340"/>
      <c r="S700" s="2340"/>
    </row>
    <row r="701" spans="1:19" customFormat="1" ht="15" hidden="1">
      <c r="A701" s="2340" t="s">
        <v>4348</v>
      </c>
      <c r="B701" s="2340" t="s">
        <v>4242</v>
      </c>
      <c r="C701" s="2340"/>
      <c r="D701" s="2341" t="s">
        <v>44</v>
      </c>
      <c r="E701" s="2342">
        <v>150</v>
      </c>
      <c r="F701" s="2343">
        <f t="shared" si="10"/>
        <v>0</v>
      </c>
      <c r="G701" s="2344" t="s">
        <v>2134</v>
      </c>
      <c r="H701" s="2340"/>
      <c r="I701" s="2340"/>
      <c r="J701" s="2340"/>
      <c r="K701" s="2340"/>
      <c r="L701" s="2340"/>
      <c r="M701" s="2340"/>
      <c r="N701" s="2340"/>
      <c r="O701" s="2340"/>
      <c r="P701" s="2340"/>
      <c r="Q701" s="2340"/>
      <c r="R701" s="2340"/>
      <c r="S701" s="2340"/>
    </row>
    <row r="702" spans="1:19" customFormat="1" ht="15" hidden="1">
      <c r="A702" s="1467" t="s">
        <v>5405</v>
      </c>
      <c r="B702" s="1467" t="s">
        <v>5570</v>
      </c>
      <c r="C702" s="1467"/>
      <c r="D702" s="767" t="s">
        <v>83</v>
      </c>
      <c r="E702" s="2346">
        <v>6</v>
      </c>
      <c r="F702" s="2343">
        <f t="shared" si="10"/>
        <v>0</v>
      </c>
      <c r="G702" s="2344" t="s">
        <v>2134</v>
      </c>
      <c r="H702" s="1467"/>
      <c r="I702" s="1467"/>
      <c r="J702" s="1467"/>
      <c r="K702" s="1467"/>
      <c r="L702" s="1467"/>
      <c r="M702" s="1467"/>
      <c r="N702" s="1467"/>
      <c r="O702" s="1467"/>
      <c r="P702" s="1467"/>
      <c r="Q702" s="1467"/>
      <c r="R702" s="1467"/>
      <c r="S702" s="1467"/>
    </row>
    <row r="703" spans="1:19" customFormat="1" ht="15" hidden="1">
      <c r="A703" s="1467" t="s">
        <v>5405</v>
      </c>
      <c r="B703" s="1467" t="s">
        <v>5571</v>
      </c>
      <c r="C703" s="1467"/>
      <c r="D703" s="767" t="s">
        <v>83</v>
      </c>
      <c r="E703" s="2346">
        <v>5</v>
      </c>
      <c r="F703" s="2343">
        <f t="shared" si="10"/>
        <v>0</v>
      </c>
      <c r="G703" s="2344" t="s">
        <v>2134</v>
      </c>
      <c r="H703" s="1467"/>
      <c r="I703" s="1467"/>
      <c r="J703" s="1467"/>
      <c r="K703" s="1467"/>
      <c r="L703" s="1467"/>
      <c r="M703" s="1467"/>
      <c r="N703" s="1467"/>
      <c r="O703" s="1467"/>
      <c r="P703" s="1467"/>
      <c r="Q703" s="1467"/>
      <c r="R703" s="1467"/>
      <c r="S703" s="1467"/>
    </row>
    <row r="704" spans="1:19" customFormat="1" ht="15" hidden="1">
      <c r="A704" s="2344" t="s">
        <v>5165</v>
      </c>
      <c r="B704" s="2340" t="s">
        <v>5825</v>
      </c>
      <c r="C704" s="2340"/>
      <c r="D704" s="2341" t="s">
        <v>501</v>
      </c>
      <c r="E704" s="2347">
        <v>5000</v>
      </c>
      <c r="F704" s="2343">
        <f t="shared" si="10"/>
        <v>0</v>
      </c>
      <c r="G704" s="2344" t="s">
        <v>2134</v>
      </c>
      <c r="H704" s="2340"/>
      <c r="I704" s="2340"/>
      <c r="J704" s="2340"/>
      <c r="K704" s="2340"/>
      <c r="L704" s="2340"/>
      <c r="M704" s="2340"/>
      <c r="N704" s="2340"/>
      <c r="O704" s="2340"/>
      <c r="P704" s="2340"/>
      <c r="Q704" s="2340"/>
      <c r="R704" s="2340"/>
      <c r="S704" s="2340"/>
    </row>
    <row r="705" spans="1:19" customFormat="1" ht="15" hidden="1">
      <c r="A705" s="2344" t="s">
        <v>5165</v>
      </c>
      <c r="B705" s="2340" t="s">
        <v>5825</v>
      </c>
      <c r="C705" s="2340"/>
      <c r="D705" s="2341" t="s">
        <v>44</v>
      </c>
      <c r="E705" s="2347">
        <v>3500</v>
      </c>
      <c r="F705" s="2343">
        <f t="shared" si="10"/>
        <v>0</v>
      </c>
      <c r="G705" s="2344" t="s">
        <v>2134</v>
      </c>
      <c r="H705" s="2340"/>
      <c r="I705" s="2340"/>
      <c r="J705" s="2340"/>
      <c r="K705" s="2340"/>
      <c r="L705" s="2340"/>
      <c r="M705" s="2340"/>
      <c r="N705" s="2340"/>
      <c r="O705" s="2340"/>
      <c r="P705" s="2340"/>
      <c r="Q705" s="2340"/>
      <c r="R705" s="2340"/>
      <c r="S705" s="2340"/>
    </row>
    <row r="706" spans="1:19" customFormat="1" ht="15" hidden="1">
      <c r="A706" s="2340" t="s">
        <v>3811</v>
      </c>
      <c r="B706" s="2340" t="s">
        <v>4946</v>
      </c>
      <c r="C706" s="2340"/>
      <c r="D706" s="2341" t="s">
        <v>94</v>
      </c>
      <c r="E706" s="2342">
        <v>1500</v>
      </c>
      <c r="F706" s="2343">
        <f t="shared" ref="F706:F769" si="11">$C706*$E706</f>
        <v>0</v>
      </c>
      <c r="G706" s="2344" t="s">
        <v>2134</v>
      </c>
      <c r="H706" s="2340"/>
      <c r="I706" s="2340"/>
      <c r="J706" s="2340"/>
      <c r="K706" s="2340"/>
      <c r="L706" s="2340"/>
      <c r="M706" s="2340"/>
      <c r="N706" s="2340"/>
      <c r="O706" s="2340"/>
      <c r="P706" s="2340"/>
      <c r="Q706" s="2340"/>
      <c r="R706" s="2340"/>
      <c r="S706" s="2340"/>
    </row>
    <row r="707" spans="1:19" customFormat="1" ht="15" hidden="1">
      <c r="A707" s="2344" t="s">
        <v>5165</v>
      </c>
      <c r="B707" s="2340" t="s">
        <v>5826</v>
      </c>
      <c r="C707" s="2340"/>
      <c r="D707" s="2341" t="s">
        <v>36</v>
      </c>
      <c r="E707" s="2347">
        <v>4000</v>
      </c>
      <c r="F707" s="2343">
        <f t="shared" si="11"/>
        <v>0</v>
      </c>
      <c r="G707" s="2344" t="s">
        <v>2134</v>
      </c>
      <c r="H707" s="2340"/>
      <c r="I707" s="2340"/>
      <c r="J707" s="2340"/>
      <c r="K707" s="2340"/>
      <c r="L707" s="2340"/>
      <c r="M707" s="2340"/>
      <c r="N707" s="2340"/>
      <c r="O707" s="2340"/>
      <c r="P707" s="2340"/>
      <c r="Q707" s="2340"/>
      <c r="R707" s="2340"/>
      <c r="S707" s="2340"/>
    </row>
    <row r="708" spans="1:19" customFormat="1" ht="15" hidden="1">
      <c r="A708" s="2344" t="s">
        <v>5165</v>
      </c>
      <c r="B708" s="2340" t="s">
        <v>5827</v>
      </c>
      <c r="C708" s="2340"/>
      <c r="D708" s="2341" t="s">
        <v>36</v>
      </c>
      <c r="E708" s="2347">
        <v>3500</v>
      </c>
      <c r="F708" s="2343">
        <f t="shared" si="11"/>
        <v>0</v>
      </c>
      <c r="G708" s="2344" t="s">
        <v>2134</v>
      </c>
      <c r="H708" s="2340"/>
      <c r="I708" s="2340"/>
      <c r="J708" s="2340"/>
      <c r="K708" s="2340"/>
      <c r="L708" s="2340"/>
      <c r="M708" s="2340"/>
      <c r="N708" s="2340"/>
      <c r="O708" s="2340"/>
      <c r="P708" s="2340"/>
      <c r="Q708" s="2340"/>
      <c r="R708" s="2340"/>
      <c r="S708" s="2340"/>
    </row>
    <row r="709" spans="1:19" customFormat="1" ht="15" hidden="1">
      <c r="A709" s="2344" t="s">
        <v>5165</v>
      </c>
      <c r="B709" s="2340" t="s">
        <v>5828</v>
      </c>
      <c r="C709" s="2340"/>
      <c r="D709" s="2341" t="s">
        <v>501</v>
      </c>
      <c r="E709" s="2347">
        <v>15000</v>
      </c>
      <c r="F709" s="2343">
        <f t="shared" si="11"/>
        <v>0</v>
      </c>
      <c r="G709" s="2344" t="s">
        <v>2134</v>
      </c>
      <c r="H709" s="2340"/>
      <c r="I709" s="2340"/>
      <c r="J709" s="2340"/>
      <c r="K709" s="2340"/>
      <c r="L709" s="2340"/>
      <c r="M709" s="2340"/>
      <c r="N709" s="2340"/>
      <c r="O709" s="2340"/>
      <c r="P709" s="2340"/>
      <c r="Q709" s="2340"/>
      <c r="R709" s="2340"/>
      <c r="S709" s="2340"/>
    </row>
    <row r="710" spans="1:19" customFormat="1" ht="15" hidden="1">
      <c r="A710" s="2344" t="s">
        <v>5403</v>
      </c>
      <c r="B710" s="2321" t="s">
        <v>964</v>
      </c>
      <c r="C710" s="2321"/>
      <c r="D710" s="2322" t="s">
        <v>627</v>
      </c>
      <c r="E710" s="2323">
        <v>5200</v>
      </c>
      <c r="F710" s="2343">
        <f t="shared" si="11"/>
        <v>0</v>
      </c>
      <c r="G710" s="2344" t="s">
        <v>2134</v>
      </c>
      <c r="H710" s="2340"/>
      <c r="I710" s="2340"/>
      <c r="J710" s="2340"/>
      <c r="K710" s="2340"/>
      <c r="L710" s="2340"/>
      <c r="M710" s="2340"/>
      <c r="N710" s="2340"/>
      <c r="O710" s="2340"/>
      <c r="P710" s="2340"/>
      <c r="Q710" s="2340"/>
      <c r="R710" s="2340"/>
      <c r="S710" s="2340"/>
    </row>
    <row r="711" spans="1:19" customFormat="1" ht="15" hidden="1">
      <c r="A711" s="2344" t="s">
        <v>5403</v>
      </c>
      <c r="B711" s="2286" t="s">
        <v>5346</v>
      </c>
      <c r="C711" s="2286"/>
      <c r="D711" s="2322" t="s">
        <v>627</v>
      </c>
      <c r="E711" s="2325">
        <v>7815</v>
      </c>
      <c r="F711" s="2343">
        <f t="shared" si="11"/>
        <v>0</v>
      </c>
      <c r="G711" s="2344" t="s">
        <v>2134</v>
      </c>
      <c r="H711" s="2340"/>
      <c r="I711" s="2340"/>
      <c r="J711" s="2340"/>
      <c r="K711" s="2340"/>
      <c r="L711" s="2340"/>
      <c r="M711" s="2340"/>
      <c r="N711" s="2340"/>
      <c r="O711" s="2340"/>
      <c r="P711" s="2340"/>
      <c r="Q711" s="2340"/>
      <c r="R711" s="2340"/>
      <c r="S711" s="2340"/>
    </row>
    <row r="712" spans="1:19" customFormat="1" ht="15" hidden="1">
      <c r="A712" s="2344" t="s">
        <v>5403</v>
      </c>
      <c r="B712" s="2321" t="s">
        <v>5347</v>
      </c>
      <c r="C712" s="2321"/>
      <c r="D712" s="2322" t="s">
        <v>627</v>
      </c>
      <c r="E712" s="2323">
        <v>2500</v>
      </c>
      <c r="F712" s="2343">
        <f t="shared" si="11"/>
        <v>0</v>
      </c>
      <c r="G712" s="2344" t="s">
        <v>2134</v>
      </c>
      <c r="H712" s="2340"/>
      <c r="I712" s="2340"/>
      <c r="J712" s="2340"/>
      <c r="K712" s="2340"/>
      <c r="L712" s="2340"/>
      <c r="M712" s="2340"/>
      <c r="N712" s="2340"/>
      <c r="O712" s="2340"/>
      <c r="P712" s="2340"/>
      <c r="Q712" s="2340"/>
      <c r="R712" s="2340"/>
      <c r="S712" s="2340"/>
    </row>
    <row r="713" spans="1:19" customFormat="1" ht="15" hidden="1">
      <c r="A713" s="2344" t="s">
        <v>5403</v>
      </c>
      <c r="B713" s="2330" t="s">
        <v>5348</v>
      </c>
      <c r="C713" s="2330"/>
      <c r="D713" s="2322" t="s">
        <v>627</v>
      </c>
      <c r="E713" s="2323">
        <v>9080</v>
      </c>
      <c r="F713" s="2343">
        <f t="shared" si="11"/>
        <v>0</v>
      </c>
      <c r="G713" s="2344" t="s">
        <v>2134</v>
      </c>
      <c r="H713" s="2340"/>
      <c r="I713" s="2340"/>
      <c r="J713" s="2340"/>
      <c r="K713" s="2340"/>
      <c r="L713" s="2340"/>
      <c r="M713" s="2340"/>
      <c r="N713" s="2340"/>
      <c r="O713" s="2340"/>
      <c r="P713" s="2340"/>
      <c r="Q713" s="2340"/>
      <c r="R713" s="2340"/>
      <c r="S713" s="2340"/>
    </row>
    <row r="714" spans="1:19" customFormat="1" ht="15" hidden="1">
      <c r="A714" s="2340" t="s">
        <v>631</v>
      </c>
      <c r="B714" s="2340" t="s">
        <v>4558</v>
      </c>
      <c r="C714" s="2340"/>
      <c r="D714" s="2341" t="s">
        <v>501</v>
      </c>
      <c r="E714" s="2342">
        <v>160</v>
      </c>
      <c r="F714" s="2343">
        <f t="shared" si="11"/>
        <v>0</v>
      </c>
      <c r="G714" s="2344" t="s">
        <v>2134</v>
      </c>
      <c r="H714" s="2340"/>
      <c r="I714" s="2340"/>
      <c r="J714" s="2340"/>
      <c r="K714" s="2340"/>
      <c r="L714" s="2340"/>
      <c r="M714" s="2340"/>
      <c r="N714" s="2340"/>
      <c r="O714" s="2340"/>
      <c r="P714" s="2340"/>
      <c r="Q714" s="2340"/>
      <c r="R714" s="2340"/>
      <c r="S714" s="2340"/>
    </row>
    <row r="715" spans="1:19" customFormat="1" ht="15" hidden="1">
      <c r="A715" s="2340" t="s">
        <v>631</v>
      </c>
      <c r="B715" s="2340" t="s">
        <v>4559</v>
      </c>
      <c r="C715" s="2340"/>
      <c r="D715" s="2341" t="s">
        <v>1347</v>
      </c>
      <c r="E715" s="2342">
        <v>80</v>
      </c>
      <c r="F715" s="2343">
        <f t="shared" si="11"/>
        <v>0</v>
      </c>
      <c r="G715" s="2344" t="s">
        <v>2134</v>
      </c>
      <c r="H715" s="2340"/>
      <c r="I715" s="2340"/>
      <c r="J715" s="2340"/>
      <c r="K715" s="2340"/>
      <c r="L715" s="2340"/>
      <c r="M715" s="2340"/>
      <c r="N715" s="2340"/>
      <c r="O715" s="2340"/>
      <c r="P715" s="2340"/>
      <c r="Q715" s="2340"/>
      <c r="R715" s="2340"/>
      <c r="S715" s="2340"/>
    </row>
    <row r="716" spans="1:19" customFormat="1" ht="15" hidden="1">
      <c r="A716" s="2340" t="s">
        <v>631</v>
      </c>
      <c r="B716" s="2340" t="s">
        <v>4560</v>
      </c>
      <c r="C716" s="2340"/>
      <c r="D716" s="2341" t="s">
        <v>1347</v>
      </c>
      <c r="E716" s="2342">
        <v>40</v>
      </c>
      <c r="F716" s="2343">
        <f t="shared" si="11"/>
        <v>0</v>
      </c>
      <c r="G716" s="2344" t="s">
        <v>2134</v>
      </c>
      <c r="H716" s="2340"/>
      <c r="I716" s="2340"/>
      <c r="J716" s="2340"/>
      <c r="K716" s="2340"/>
      <c r="L716" s="2340"/>
      <c r="M716" s="2340"/>
      <c r="N716" s="2340"/>
      <c r="O716" s="2340"/>
      <c r="P716" s="2340"/>
      <c r="Q716" s="2340"/>
      <c r="R716" s="2340"/>
      <c r="S716" s="2340"/>
    </row>
    <row r="717" spans="1:19" customFormat="1" ht="15" hidden="1">
      <c r="A717" s="2340" t="s">
        <v>631</v>
      </c>
      <c r="B717" s="2340" t="s">
        <v>4505</v>
      </c>
      <c r="C717" s="2340"/>
      <c r="D717" s="2341" t="s">
        <v>91</v>
      </c>
      <c r="E717" s="2342">
        <v>50</v>
      </c>
      <c r="F717" s="2343">
        <f t="shared" si="11"/>
        <v>0</v>
      </c>
      <c r="G717" s="2344" t="s">
        <v>2134</v>
      </c>
      <c r="H717" s="2340"/>
      <c r="I717" s="2340"/>
      <c r="J717" s="2340"/>
      <c r="K717" s="2340"/>
      <c r="L717" s="2340"/>
      <c r="M717" s="2340"/>
      <c r="N717" s="2340"/>
      <c r="O717" s="2340"/>
      <c r="P717" s="2340"/>
      <c r="Q717" s="2340"/>
      <c r="R717" s="2340"/>
      <c r="S717" s="2340"/>
    </row>
    <row r="718" spans="1:19" customFormat="1" ht="15" hidden="1">
      <c r="A718" s="2340" t="s">
        <v>631</v>
      </c>
      <c r="B718" s="2340" t="s">
        <v>4506</v>
      </c>
      <c r="C718" s="2340"/>
      <c r="D718" s="2341" t="s">
        <v>91</v>
      </c>
      <c r="E718" s="2342">
        <v>60</v>
      </c>
      <c r="F718" s="2343">
        <f t="shared" si="11"/>
        <v>0</v>
      </c>
      <c r="G718" s="2344" t="s">
        <v>2134</v>
      </c>
      <c r="H718" s="2340"/>
      <c r="I718" s="2340"/>
      <c r="J718" s="2340"/>
      <c r="K718" s="2340"/>
      <c r="L718" s="2340"/>
      <c r="M718" s="2340"/>
      <c r="N718" s="2340"/>
      <c r="O718" s="2340"/>
      <c r="P718" s="2340"/>
      <c r="Q718" s="2340"/>
      <c r="R718" s="2340"/>
      <c r="S718" s="2340"/>
    </row>
    <row r="719" spans="1:19" customFormat="1" ht="15" hidden="1">
      <c r="A719" s="2344" t="s">
        <v>5170</v>
      </c>
      <c r="B719" s="2340" t="s">
        <v>4639</v>
      </c>
      <c r="C719" s="2340"/>
      <c r="D719" s="2341" t="s">
        <v>44</v>
      </c>
      <c r="E719" s="2342">
        <v>474</v>
      </c>
      <c r="F719" s="2343">
        <f t="shared" si="11"/>
        <v>0</v>
      </c>
      <c r="G719" s="2344" t="s">
        <v>2134</v>
      </c>
      <c r="H719" s="2340"/>
      <c r="I719" s="2340"/>
      <c r="J719" s="2340"/>
      <c r="K719" s="2340"/>
      <c r="L719" s="2340"/>
      <c r="M719" s="2340"/>
      <c r="N719" s="2340"/>
      <c r="O719" s="2340"/>
      <c r="P719" s="2340"/>
      <c r="Q719" s="2340"/>
      <c r="R719" s="2340"/>
      <c r="S719" s="2340"/>
    </row>
    <row r="720" spans="1:19" customFormat="1" ht="15" hidden="1">
      <c r="A720" s="2344" t="s">
        <v>5165</v>
      </c>
      <c r="B720" s="2340" t="s">
        <v>5829</v>
      </c>
      <c r="C720" s="2340"/>
      <c r="D720" s="2341" t="s">
        <v>44</v>
      </c>
      <c r="E720" s="2347">
        <v>6000</v>
      </c>
      <c r="F720" s="2343">
        <f t="shared" si="11"/>
        <v>0</v>
      </c>
      <c r="G720" s="2344" t="s">
        <v>2134</v>
      </c>
      <c r="H720" s="2340"/>
      <c r="I720" s="2340"/>
      <c r="J720" s="2340"/>
      <c r="K720" s="2340"/>
      <c r="L720" s="2340"/>
      <c r="M720" s="2340"/>
      <c r="N720" s="2340"/>
      <c r="O720" s="2340"/>
      <c r="P720" s="2340"/>
      <c r="Q720" s="2340"/>
      <c r="R720" s="2340"/>
      <c r="S720" s="2340"/>
    </row>
    <row r="721" spans="1:19" customFormat="1" ht="15" hidden="1">
      <c r="A721" s="2344" t="s">
        <v>5165</v>
      </c>
      <c r="B721" s="2340" t="s">
        <v>5830</v>
      </c>
      <c r="C721" s="2340"/>
      <c r="D721" s="2341" t="s">
        <v>44</v>
      </c>
      <c r="E721" s="2347">
        <v>863</v>
      </c>
      <c r="F721" s="2343">
        <f t="shared" si="11"/>
        <v>0</v>
      </c>
      <c r="G721" s="2344" t="s">
        <v>2134</v>
      </c>
      <c r="H721" s="2340"/>
      <c r="I721" s="2340"/>
      <c r="J721" s="2340"/>
      <c r="K721" s="2340"/>
      <c r="L721" s="2340"/>
      <c r="M721" s="2340"/>
      <c r="N721" s="2340"/>
      <c r="O721" s="2340"/>
      <c r="P721" s="2340"/>
      <c r="Q721" s="2340"/>
      <c r="R721" s="2340"/>
      <c r="S721" s="2340"/>
    </row>
    <row r="722" spans="1:19" customFormat="1" ht="15" hidden="1">
      <c r="A722" s="2344" t="s">
        <v>5403</v>
      </c>
      <c r="B722" s="2324" t="s">
        <v>5349</v>
      </c>
      <c r="C722" s="2324"/>
      <c r="D722" s="2322" t="s">
        <v>91</v>
      </c>
      <c r="E722" s="2323">
        <v>4300</v>
      </c>
      <c r="F722" s="2343">
        <f t="shared" si="11"/>
        <v>0</v>
      </c>
      <c r="G722" s="2344" t="s">
        <v>2134</v>
      </c>
      <c r="H722" s="2340"/>
      <c r="I722" s="2340"/>
      <c r="J722" s="2340"/>
      <c r="K722" s="2340"/>
      <c r="L722" s="2340"/>
      <c r="M722" s="2340"/>
      <c r="N722" s="2340"/>
      <c r="O722" s="2340"/>
      <c r="P722" s="2340"/>
      <c r="Q722" s="2340"/>
      <c r="R722" s="2340"/>
      <c r="S722" s="2340"/>
    </row>
    <row r="723" spans="1:19" customFormat="1" ht="15" hidden="1">
      <c r="A723" s="2340" t="s">
        <v>4077</v>
      </c>
      <c r="B723" s="2340" t="s">
        <v>4213</v>
      </c>
      <c r="C723" s="2340"/>
      <c r="D723" s="2341" t="s">
        <v>91</v>
      </c>
      <c r="E723" s="2342">
        <v>125</v>
      </c>
      <c r="F723" s="2343">
        <f t="shared" si="11"/>
        <v>0</v>
      </c>
      <c r="G723" s="2344" t="s">
        <v>2134</v>
      </c>
      <c r="H723" s="2340"/>
      <c r="I723" s="2340"/>
      <c r="J723" s="2340"/>
      <c r="K723" s="2340"/>
      <c r="L723" s="2340"/>
      <c r="M723" s="2340"/>
      <c r="N723" s="2340"/>
      <c r="O723" s="2340"/>
      <c r="P723" s="2340"/>
      <c r="Q723" s="2340"/>
      <c r="R723" s="2340"/>
      <c r="S723" s="2340"/>
    </row>
    <row r="724" spans="1:19" customFormat="1" ht="15" hidden="1">
      <c r="A724" s="2340" t="s">
        <v>4077</v>
      </c>
      <c r="B724" s="2340" t="s">
        <v>4643</v>
      </c>
      <c r="C724" s="2340"/>
      <c r="D724" s="2341" t="s">
        <v>91</v>
      </c>
      <c r="E724" s="2342">
        <v>170</v>
      </c>
      <c r="F724" s="2343">
        <f t="shared" si="11"/>
        <v>0</v>
      </c>
      <c r="G724" s="2344" t="s">
        <v>2134</v>
      </c>
      <c r="H724" s="2340"/>
      <c r="I724" s="2340"/>
      <c r="J724" s="2340"/>
      <c r="K724" s="2340"/>
      <c r="L724" s="2340"/>
      <c r="M724" s="2340"/>
      <c r="N724" s="2340"/>
      <c r="O724" s="2340"/>
      <c r="P724" s="2340"/>
      <c r="Q724" s="2340"/>
      <c r="R724" s="2340"/>
      <c r="S724" s="2340"/>
    </row>
    <row r="725" spans="1:19" customFormat="1" ht="15" hidden="1">
      <c r="A725" s="2340" t="s">
        <v>4077</v>
      </c>
      <c r="B725" s="2340" t="s">
        <v>4644</v>
      </c>
      <c r="C725" s="2340"/>
      <c r="D725" s="2341" t="s">
        <v>91</v>
      </c>
      <c r="E725" s="2342">
        <v>200</v>
      </c>
      <c r="F725" s="2343">
        <f t="shared" si="11"/>
        <v>0</v>
      </c>
      <c r="G725" s="2344" t="s">
        <v>2134</v>
      </c>
      <c r="H725" s="2340"/>
      <c r="I725" s="2340"/>
      <c r="J725" s="2340"/>
      <c r="K725" s="2340"/>
      <c r="L725" s="2340"/>
      <c r="M725" s="2340"/>
      <c r="N725" s="2340"/>
      <c r="O725" s="2340"/>
      <c r="P725" s="2340"/>
      <c r="Q725" s="2340"/>
      <c r="R725" s="2340"/>
      <c r="S725" s="2340"/>
    </row>
    <row r="726" spans="1:19" customFormat="1" ht="15" hidden="1">
      <c r="A726" s="2340" t="s">
        <v>4077</v>
      </c>
      <c r="B726" s="2340" t="s">
        <v>4645</v>
      </c>
      <c r="C726" s="2340"/>
      <c r="D726" s="2341" t="s">
        <v>91</v>
      </c>
      <c r="E726" s="2342">
        <v>320</v>
      </c>
      <c r="F726" s="2343">
        <f t="shared" si="11"/>
        <v>0</v>
      </c>
      <c r="G726" s="2344" t="s">
        <v>2134</v>
      </c>
      <c r="H726" s="2340"/>
      <c r="I726" s="2340"/>
      <c r="J726" s="2340"/>
      <c r="K726" s="2340"/>
      <c r="L726" s="2340"/>
      <c r="M726" s="2340"/>
      <c r="N726" s="2340"/>
      <c r="O726" s="2340"/>
      <c r="P726" s="2340"/>
      <c r="Q726" s="2340"/>
      <c r="R726" s="2340"/>
      <c r="S726" s="2340"/>
    </row>
    <row r="727" spans="1:19" customFormat="1" ht="15" hidden="1">
      <c r="A727" s="2344" t="s">
        <v>5403</v>
      </c>
      <c r="B727" s="2333" t="s">
        <v>5350</v>
      </c>
      <c r="C727" s="2333"/>
      <c r="D727" s="2322" t="s">
        <v>627</v>
      </c>
      <c r="E727" s="2328">
        <v>5717.25</v>
      </c>
      <c r="F727" s="2343">
        <f t="shared" si="11"/>
        <v>0</v>
      </c>
      <c r="G727" s="2344" t="s">
        <v>2134</v>
      </c>
      <c r="H727" s="2340"/>
      <c r="I727" s="2340"/>
      <c r="J727" s="2340"/>
      <c r="K727" s="2340"/>
      <c r="L727" s="2340"/>
      <c r="M727" s="2340"/>
      <c r="N727" s="2340"/>
      <c r="O727" s="2340"/>
      <c r="P727" s="2340"/>
      <c r="Q727" s="2340"/>
      <c r="R727" s="2340"/>
      <c r="S727" s="2340"/>
    </row>
    <row r="728" spans="1:19" customFormat="1" ht="15" hidden="1">
      <c r="A728" s="2340" t="s">
        <v>4077</v>
      </c>
      <c r="B728" s="2344" t="s">
        <v>5233</v>
      </c>
      <c r="C728" s="2344"/>
      <c r="D728" s="2341" t="s">
        <v>1470</v>
      </c>
      <c r="E728" s="2342">
        <v>167</v>
      </c>
      <c r="F728" s="2343">
        <f t="shared" si="11"/>
        <v>0</v>
      </c>
      <c r="G728" s="2344" t="s">
        <v>2134</v>
      </c>
      <c r="H728" s="2340"/>
      <c r="I728" s="2340"/>
      <c r="J728" s="2340"/>
      <c r="K728" s="2340"/>
      <c r="L728" s="2340"/>
      <c r="M728" s="2340"/>
      <c r="N728" s="2340"/>
      <c r="O728" s="2340"/>
      <c r="P728" s="2340"/>
      <c r="Q728" s="2340"/>
      <c r="R728" s="2340"/>
      <c r="S728" s="2340"/>
    </row>
    <row r="729" spans="1:19" customFormat="1" ht="15" hidden="1">
      <c r="A729" s="2344" t="s">
        <v>5165</v>
      </c>
      <c r="B729" s="2340" t="s">
        <v>5831</v>
      </c>
      <c r="C729" s="2340"/>
      <c r="D729" s="2341" t="s">
        <v>501</v>
      </c>
      <c r="E729" s="2347">
        <v>20000</v>
      </c>
      <c r="F729" s="2343">
        <f t="shared" si="11"/>
        <v>0</v>
      </c>
      <c r="G729" s="2344" t="s">
        <v>2134</v>
      </c>
      <c r="H729" s="2340"/>
      <c r="I729" s="2340"/>
      <c r="J729" s="2340"/>
      <c r="K729" s="2340"/>
      <c r="L729" s="2340"/>
      <c r="M729" s="2340"/>
      <c r="N729" s="2340"/>
      <c r="O729" s="2340"/>
      <c r="P729" s="2340"/>
      <c r="Q729" s="2340"/>
      <c r="R729" s="2340"/>
      <c r="S729" s="2340"/>
    </row>
    <row r="730" spans="1:19" customFormat="1" ht="15" hidden="1">
      <c r="A730" s="2340" t="s">
        <v>4077</v>
      </c>
      <c r="B730" s="2340" t="s">
        <v>4733</v>
      </c>
      <c r="C730" s="2340"/>
      <c r="D730" s="2341" t="s">
        <v>91</v>
      </c>
      <c r="E730" s="2342">
        <v>150</v>
      </c>
      <c r="F730" s="2343">
        <f t="shared" si="11"/>
        <v>0</v>
      </c>
      <c r="G730" s="2344" t="s">
        <v>2134</v>
      </c>
      <c r="H730" s="2340"/>
      <c r="I730" s="2340"/>
      <c r="J730" s="2340"/>
      <c r="K730" s="2340"/>
      <c r="L730" s="2340"/>
      <c r="M730" s="2340"/>
      <c r="N730" s="2340"/>
      <c r="O730" s="2340"/>
      <c r="P730" s="2340"/>
      <c r="Q730" s="2340"/>
      <c r="R730" s="2340"/>
      <c r="S730" s="2340"/>
    </row>
    <row r="731" spans="1:19" customFormat="1" ht="15" hidden="1">
      <c r="A731" s="2344" t="s">
        <v>5170</v>
      </c>
      <c r="B731" s="2344" t="s">
        <v>5258</v>
      </c>
      <c r="C731" s="2344"/>
      <c r="D731" s="2341" t="s">
        <v>501</v>
      </c>
      <c r="E731" s="2342">
        <v>120</v>
      </c>
      <c r="F731" s="2343">
        <f t="shared" si="11"/>
        <v>0</v>
      </c>
      <c r="G731" s="2344" t="s">
        <v>2134</v>
      </c>
      <c r="H731" s="2340"/>
      <c r="I731" s="2340"/>
      <c r="J731" s="2340"/>
      <c r="K731" s="2340"/>
      <c r="L731" s="2340"/>
      <c r="M731" s="2340"/>
      <c r="N731" s="2340"/>
      <c r="O731" s="2340"/>
      <c r="P731" s="2340"/>
      <c r="Q731" s="2340"/>
      <c r="R731" s="2340"/>
      <c r="S731" s="2340"/>
    </row>
    <row r="732" spans="1:19" customFormat="1" ht="15" hidden="1">
      <c r="A732" s="2340" t="s">
        <v>4413</v>
      </c>
      <c r="B732" s="2340" t="s">
        <v>623</v>
      </c>
      <c r="C732" s="2340"/>
      <c r="D732" s="2341" t="s">
        <v>44</v>
      </c>
      <c r="E732" s="2342">
        <v>4500</v>
      </c>
      <c r="F732" s="2343">
        <f t="shared" si="11"/>
        <v>0</v>
      </c>
      <c r="G732" s="2344" t="s">
        <v>2134</v>
      </c>
      <c r="H732" s="2340"/>
      <c r="I732" s="2340"/>
      <c r="J732" s="2340"/>
      <c r="K732" s="2340"/>
      <c r="L732" s="2340"/>
      <c r="M732" s="2340"/>
      <c r="N732" s="2340"/>
      <c r="O732" s="2340"/>
      <c r="P732" s="2340"/>
      <c r="Q732" s="2340"/>
      <c r="R732" s="2340"/>
      <c r="S732" s="2340"/>
    </row>
    <row r="733" spans="1:19" customFormat="1" ht="15" hidden="1">
      <c r="A733" s="2344" t="s">
        <v>5403</v>
      </c>
      <c r="B733" s="2324" t="s">
        <v>969</v>
      </c>
      <c r="C733" s="2324"/>
      <c r="D733" s="2322" t="s">
        <v>627</v>
      </c>
      <c r="E733" s="2323">
        <v>10000</v>
      </c>
      <c r="F733" s="2343">
        <f t="shared" si="11"/>
        <v>0</v>
      </c>
      <c r="G733" s="2344" t="s">
        <v>2134</v>
      </c>
      <c r="H733" s="2340"/>
      <c r="I733" s="2340"/>
      <c r="J733" s="2340"/>
      <c r="K733" s="2340"/>
      <c r="L733" s="2340"/>
      <c r="M733" s="2340"/>
      <c r="N733" s="2340"/>
      <c r="O733" s="2340"/>
      <c r="P733" s="2340"/>
      <c r="Q733" s="2340"/>
      <c r="R733" s="2340"/>
      <c r="S733" s="2340"/>
    </row>
    <row r="734" spans="1:19" customFormat="1" ht="15" hidden="1">
      <c r="A734" s="2340" t="s">
        <v>631</v>
      </c>
      <c r="B734" s="2340" t="s">
        <v>4510</v>
      </c>
      <c r="C734" s="2340"/>
      <c r="D734" s="2341" t="s">
        <v>627</v>
      </c>
      <c r="E734" s="2342">
        <v>280</v>
      </c>
      <c r="F734" s="2343">
        <f t="shared" si="11"/>
        <v>0</v>
      </c>
      <c r="G734" s="2344" t="s">
        <v>2134</v>
      </c>
      <c r="H734" s="2340"/>
      <c r="I734" s="2340"/>
      <c r="J734" s="2340"/>
      <c r="K734" s="2340"/>
      <c r="L734" s="2340"/>
      <c r="M734" s="2340"/>
      <c r="N734" s="2340"/>
      <c r="O734" s="2340"/>
      <c r="P734" s="2340"/>
      <c r="Q734" s="2340"/>
      <c r="R734" s="2340"/>
      <c r="S734" s="2340"/>
    </row>
    <row r="735" spans="1:19" customFormat="1" ht="15" hidden="1">
      <c r="A735" s="2340" t="s">
        <v>631</v>
      </c>
      <c r="B735" s="2340" t="s">
        <v>4511</v>
      </c>
      <c r="C735" s="2340"/>
      <c r="D735" s="2341" t="s">
        <v>627</v>
      </c>
      <c r="E735" s="2342">
        <v>280</v>
      </c>
      <c r="F735" s="2343">
        <f t="shared" si="11"/>
        <v>0</v>
      </c>
      <c r="G735" s="2344" t="s">
        <v>2134</v>
      </c>
      <c r="H735" s="2340"/>
      <c r="I735" s="2340"/>
      <c r="J735" s="2340"/>
      <c r="K735" s="2340"/>
      <c r="L735" s="2340"/>
      <c r="M735" s="2340"/>
      <c r="N735" s="2340"/>
      <c r="O735" s="2340"/>
      <c r="P735" s="2340"/>
      <c r="Q735" s="2340"/>
      <c r="R735" s="2340"/>
      <c r="S735" s="2340"/>
    </row>
    <row r="736" spans="1:19" customFormat="1" ht="15" hidden="1">
      <c r="A736" s="2344" t="s">
        <v>5403</v>
      </c>
      <c r="B736" s="2335" t="s">
        <v>5351</v>
      </c>
      <c r="C736" s="2335"/>
      <c r="D736" s="2322" t="s">
        <v>627</v>
      </c>
      <c r="E736" s="2323">
        <v>16000</v>
      </c>
      <c r="F736" s="2343">
        <f t="shared" si="11"/>
        <v>0</v>
      </c>
      <c r="G736" s="2344" t="s">
        <v>2134</v>
      </c>
      <c r="H736" s="2340"/>
      <c r="I736" s="2340"/>
      <c r="J736" s="2340"/>
      <c r="K736" s="2340"/>
      <c r="L736" s="2340"/>
      <c r="M736" s="2340"/>
      <c r="N736" s="2340"/>
      <c r="O736" s="2340"/>
      <c r="P736" s="2340"/>
      <c r="Q736" s="2340"/>
      <c r="R736" s="2340"/>
      <c r="S736" s="2340"/>
    </row>
    <row r="737" spans="1:19" customFormat="1" ht="15" hidden="1">
      <c r="A737" s="2340" t="s">
        <v>4422</v>
      </c>
      <c r="B737" s="2340" t="s">
        <v>4423</v>
      </c>
      <c r="C737" s="2340"/>
      <c r="D737" s="2341" t="s">
        <v>880</v>
      </c>
      <c r="E737" s="2342">
        <v>275</v>
      </c>
      <c r="F737" s="2343">
        <f t="shared" si="11"/>
        <v>0</v>
      </c>
      <c r="G737" s="2344" t="s">
        <v>2134</v>
      </c>
      <c r="H737" s="2340"/>
      <c r="I737" s="2340"/>
      <c r="J737" s="2340"/>
      <c r="K737" s="2340"/>
      <c r="L737" s="2340"/>
      <c r="M737" s="2340"/>
      <c r="N737" s="2340"/>
      <c r="O737" s="2340"/>
      <c r="P737" s="2340"/>
      <c r="Q737" s="2340"/>
      <c r="R737" s="2340"/>
      <c r="S737" s="2340"/>
    </row>
    <row r="738" spans="1:19" customFormat="1" ht="15" hidden="1">
      <c r="A738" s="2340" t="s">
        <v>4413</v>
      </c>
      <c r="B738" s="2344" t="s">
        <v>3440</v>
      </c>
      <c r="C738" s="2344"/>
      <c r="D738" s="2341" t="s">
        <v>44</v>
      </c>
      <c r="E738" s="2342">
        <v>870</v>
      </c>
      <c r="F738" s="2343">
        <f t="shared" si="11"/>
        <v>0</v>
      </c>
      <c r="G738" s="2344" t="s">
        <v>2134</v>
      </c>
      <c r="H738" s="2340"/>
      <c r="I738" s="2340"/>
      <c r="J738" s="2340"/>
      <c r="K738" s="2340"/>
      <c r="L738" s="2340"/>
      <c r="M738" s="2340"/>
      <c r="N738" s="2340"/>
      <c r="O738" s="2340"/>
      <c r="P738" s="2340"/>
      <c r="Q738" s="2340"/>
      <c r="R738" s="2340"/>
      <c r="S738" s="2340"/>
    </row>
    <row r="739" spans="1:19" customFormat="1" ht="15" hidden="1">
      <c r="A739" s="2340" t="s">
        <v>4413</v>
      </c>
      <c r="B739" s="2340" t="s">
        <v>4425</v>
      </c>
      <c r="C739" s="2340"/>
      <c r="D739" s="2341" t="s">
        <v>44</v>
      </c>
      <c r="E739" s="2342">
        <v>550</v>
      </c>
      <c r="F739" s="2343">
        <f t="shared" si="11"/>
        <v>0</v>
      </c>
      <c r="G739" s="2344" t="s">
        <v>2134</v>
      </c>
      <c r="H739" s="2340"/>
      <c r="I739" s="2340"/>
      <c r="J739" s="2340"/>
      <c r="K739" s="2340"/>
      <c r="L739" s="2340"/>
      <c r="M739" s="2340"/>
      <c r="N739" s="2340"/>
      <c r="O739" s="2340"/>
      <c r="P739" s="2340"/>
      <c r="Q739" s="2340"/>
      <c r="R739" s="2340"/>
      <c r="S739" s="2340"/>
    </row>
    <row r="740" spans="1:19" customFormat="1" ht="15" hidden="1">
      <c r="A740" s="2340" t="s">
        <v>675</v>
      </c>
      <c r="B740" s="2340" t="s">
        <v>5147</v>
      </c>
      <c r="C740" s="2340"/>
      <c r="D740" s="2341" t="s">
        <v>501</v>
      </c>
      <c r="E740" s="2342">
        <v>1000000</v>
      </c>
      <c r="F740" s="2343">
        <f t="shared" si="11"/>
        <v>0</v>
      </c>
      <c r="G740" s="2344" t="s">
        <v>2134</v>
      </c>
      <c r="H740" s="2340"/>
      <c r="I740" s="2340"/>
      <c r="J740" s="2340"/>
      <c r="K740" s="2340"/>
      <c r="L740" s="2340"/>
      <c r="M740" s="2340"/>
      <c r="N740" s="2340"/>
      <c r="O740" s="2340"/>
      <c r="P740" s="2340"/>
      <c r="Q740" s="2340"/>
      <c r="R740" s="2340"/>
      <c r="S740" s="2340"/>
    </row>
    <row r="741" spans="1:19" customFormat="1" ht="15" hidden="1">
      <c r="A741" s="2344" t="s">
        <v>5165</v>
      </c>
      <c r="B741" s="2340" t="s">
        <v>5832</v>
      </c>
      <c r="C741" s="2340"/>
      <c r="D741" s="2341" t="s">
        <v>44</v>
      </c>
      <c r="E741" s="2347">
        <v>1000</v>
      </c>
      <c r="F741" s="2343">
        <f t="shared" si="11"/>
        <v>0</v>
      </c>
      <c r="G741" s="2344" t="s">
        <v>2134</v>
      </c>
      <c r="H741" s="2340"/>
      <c r="I741" s="2340"/>
      <c r="J741" s="2340"/>
      <c r="K741" s="2340"/>
      <c r="L741" s="2340"/>
      <c r="M741" s="2340"/>
      <c r="N741" s="2340"/>
      <c r="O741" s="2340"/>
      <c r="P741" s="2340"/>
      <c r="Q741" s="2340"/>
      <c r="R741" s="2340"/>
      <c r="S741" s="2340"/>
    </row>
    <row r="742" spans="1:19" customFormat="1" ht="15" hidden="1">
      <c r="A742" s="2344" t="s">
        <v>5165</v>
      </c>
      <c r="B742" s="2340" t="s">
        <v>5833</v>
      </c>
      <c r="C742" s="2340"/>
      <c r="D742" s="2341" t="s">
        <v>44</v>
      </c>
      <c r="E742" s="2347">
        <v>4000</v>
      </c>
      <c r="F742" s="2343">
        <f t="shared" si="11"/>
        <v>0</v>
      </c>
      <c r="G742" s="2344" t="s">
        <v>2134</v>
      </c>
      <c r="H742" s="2340"/>
      <c r="I742" s="2340"/>
      <c r="J742" s="2340"/>
      <c r="K742" s="2340"/>
      <c r="L742" s="2340"/>
      <c r="M742" s="2340"/>
      <c r="N742" s="2340"/>
      <c r="O742" s="2340"/>
      <c r="P742" s="2340"/>
      <c r="Q742" s="2340"/>
      <c r="R742" s="2340"/>
      <c r="S742" s="2340"/>
    </row>
    <row r="743" spans="1:19" customFormat="1" ht="15" hidden="1">
      <c r="A743" s="2340" t="s">
        <v>631</v>
      </c>
      <c r="B743" s="2340" t="s">
        <v>1384</v>
      </c>
      <c r="C743" s="2340"/>
      <c r="D743" s="2341" t="s">
        <v>44</v>
      </c>
      <c r="E743" s="2342">
        <v>400</v>
      </c>
      <c r="F743" s="2343">
        <f t="shared" si="11"/>
        <v>0</v>
      </c>
      <c r="G743" s="2344" t="s">
        <v>2134</v>
      </c>
      <c r="H743" s="2340"/>
      <c r="I743" s="2340"/>
      <c r="J743" s="2340"/>
      <c r="K743" s="2340"/>
      <c r="L743" s="2340"/>
      <c r="M743" s="2340"/>
      <c r="N743" s="2340"/>
      <c r="O743" s="2340"/>
      <c r="P743" s="2340"/>
      <c r="Q743" s="2340"/>
      <c r="R743" s="2340"/>
      <c r="S743" s="2340"/>
    </row>
    <row r="744" spans="1:19" customFormat="1" ht="15" hidden="1">
      <c r="A744" s="2344" t="s">
        <v>5165</v>
      </c>
      <c r="B744" s="2340" t="s">
        <v>5834</v>
      </c>
      <c r="C744" s="2340"/>
      <c r="D744" s="2341" t="s">
        <v>501</v>
      </c>
      <c r="E744" s="2347">
        <v>2500</v>
      </c>
      <c r="F744" s="2343">
        <f t="shared" si="11"/>
        <v>0</v>
      </c>
      <c r="G744" s="2344" t="s">
        <v>2134</v>
      </c>
      <c r="H744" s="2340"/>
      <c r="I744" s="2340"/>
      <c r="J744" s="2340"/>
      <c r="K744" s="2340"/>
      <c r="L744" s="2340"/>
      <c r="M744" s="2340"/>
      <c r="N744" s="2340"/>
      <c r="O744" s="2340"/>
      <c r="P744" s="2340"/>
      <c r="Q744" s="2340"/>
      <c r="R744" s="2340"/>
      <c r="S744" s="2340"/>
    </row>
    <row r="745" spans="1:19" customFormat="1" ht="15" hidden="1">
      <c r="A745" s="2344" t="s">
        <v>5403</v>
      </c>
      <c r="B745" s="2321" t="s">
        <v>970</v>
      </c>
      <c r="C745" s="2321"/>
      <c r="D745" s="2327" t="s">
        <v>91</v>
      </c>
      <c r="E745" s="2323">
        <v>11000</v>
      </c>
      <c r="F745" s="2343">
        <f t="shared" si="11"/>
        <v>0</v>
      </c>
      <c r="G745" s="2344" t="s">
        <v>2134</v>
      </c>
      <c r="H745" s="2340"/>
      <c r="I745" s="2340"/>
      <c r="J745" s="2340"/>
      <c r="K745" s="2340"/>
      <c r="L745" s="2340"/>
      <c r="M745" s="2340"/>
      <c r="N745" s="2340"/>
      <c r="O745" s="2340"/>
      <c r="P745" s="2340"/>
      <c r="Q745" s="2340"/>
      <c r="R745" s="2340"/>
      <c r="S745" s="2340"/>
    </row>
    <row r="746" spans="1:19" customFormat="1" ht="15" hidden="1">
      <c r="A746" s="2344" t="s">
        <v>5403</v>
      </c>
      <c r="B746" s="2324" t="s">
        <v>5352</v>
      </c>
      <c r="C746" s="2324"/>
      <c r="D746" s="2322" t="s">
        <v>44</v>
      </c>
      <c r="E746" s="2323">
        <v>14990</v>
      </c>
      <c r="F746" s="2343">
        <f t="shared" si="11"/>
        <v>0</v>
      </c>
      <c r="G746" s="2344" t="s">
        <v>2134</v>
      </c>
      <c r="H746" s="2340"/>
      <c r="I746" s="2340"/>
      <c r="J746" s="2340"/>
      <c r="K746" s="2340"/>
      <c r="L746" s="2340"/>
      <c r="M746" s="2340"/>
      <c r="N746" s="2340"/>
      <c r="O746" s="2340"/>
      <c r="P746" s="2340"/>
      <c r="Q746" s="2340"/>
      <c r="R746" s="2340"/>
      <c r="S746" s="2340"/>
    </row>
    <row r="747" spans="1:19" customFormat="1" ht="15" hidden="1">
      <c r="A747" s="2344" t="s">
        <v>5403</v>
      </c>
      <c r="B747" s="2321" t="s">
        <v>971</v>
      </c>
      <c r="C747" s="2321"/>
      <c r="D747" s="2322" t="s">
        <v>627</v>
      </c>
      <c r="E747" s="2323">
        <v>11000</v>
      </c>
      <c r="F747" s="2343">
        <f t="shared" si="11"/>
        <v>0</v>
      </c>
      <c r="G747" s="2344" t="s">
        <v>2134</v>
      </c>
      <c r="H747" s="2340"/>
      <c r="I747" s="2340"/>
      <c r="J747" s="2340"/>
      <c r="K747" s="2340"/>
      <c r="L747" s="2340"/>
      <c r="M747" s="2340"/>
      <c r="N747" s="2340"/>
      <c r="O747" s="2340"/>
      <c r="P747" s="2340"/>
      <c r="Q747" s="2340"/>
      <c r="R747" s="2340"/>
      <c r="S747" s="2340"/>
    </row>
    <row r="748" spans="1:19" customFormat="1" ht="15" hidden="1">
      <c r="A748" s="2344" t="s">
        <v>5403</v>
      </c>
      <c r="B748" s="2321" t="s">
        <v>5353</v>
      </c>
      <c r="C748" s="2321"/>
      <c r="D748" s="2327" t="s">
        <v>91</v>
      </c>
      <c r="E748" s="2323">
        <v>22000</v>
      </c>
      <c r="F748" s="2343">
        <f t="shared" si="11"/>
        <v>0</v>
      </c>
      <c r="G748" s="2344" t="s">
        <v>2134</v>
      </c>
      <c r="H748" s="2340"/>
      <c r="I748" s="2340"/>
      <c r="J748" s="2340"/>
      <c r="K748" s="2340"/>
      <c r="L748" s="2340"/>
      <c r="M748" s="2340"/>
      <c r="N748" s="2340"/>
      <c r="O748" s="2340"/>
      <c r="P748" s="2340"/>
      <c r="Q748" s="2340"/>
      <c r="R748" s="2340"/>
      <c r="S748" s="2340"/>
    </row>
    <row r="749" spans="1:19" customFormat="1" ht="15" hidden="1">
      <c r="A749" s="2344" t="s">
        <v>5403</v>
      </c>
      <c r="B749" s="2321" t="s">
        <v>5354</v>
      </c>
      <c r="C749" s="2321"/>
      <c r="D749" s="2327" t="s">
        <v>91</v>
      </c>
      <c r="E749" s="2323">
        <v>22000</v>
      </c>
      <c r="F749" s="2343">
        <f t="shared" si="11"/>
        <v>0</v>
      </c>
      <c r="G749" s="2344" t="s">
        <v>2134</v>
      </c>
      <c r="H749" s="2340"/>
      <c r="I749" s="2340"/>
      <c r="J749" s="2340"/>
      <c r="K749" s="2340"/>
      <c r="L749" s="2340"/>
      <c r="M749" s="2340"/>
      <c r="N749" s="2340"/>
      <c r="O749" s="2340"/>
      <c r="P749" s="2340"/>
      <c r="Q749" s="2340"/>
      <c r="R749" s="2340"/>
      <c r="S749" s="2340"/>
    </row>
    <row r="750" spans="1:19" customFormat="1" ht="15" hidden="1">
      <c r="A750" s="2344" t="s">
        <v>5403</v>
      </c>
      <c r="B750" s="2321" t="s">
        <v>978</v>
      </c>
      <c r="C750" s="2321"/>
      <c r="D750" s="2322" t="s">
        <v>627</v>
      </c>
      <c r="E750" s="2323">
        <v>15000</v>
      </c>
      <c r="F750" s="2343">
        <f t="shared" si="11"/>
        <v>0</v>
      </c>
      <c r="G750" s="2344" t="s">
        <v>2134</v>
      </c>
      <c r="H750" s="2340"/>
      <c r="I750" s="2340"/>
      <c r="J750" s="2340"/>
      <c r="K750" s="2340"/>
      <c r="L750" s="2340"/>
      <c r="M750" s="2340"/>
      <c r="N750" s="2340"/>
      <c r="O750" s="2340"/>
      <c r="P750" s="2340"/>
      <c r="Q750" s="2340"/>
      <c r="R750" s="2340"/>
      <c r="S750" s="2340"/>
    </row>
    <row r="751" spans="1:19" customFormat="1" ht="15" hidden="1">
      <c r="A751" s="2344" t="s">
        <v>5403</v>
      </c>
      <c r="B751" s="2324" t="s">
        <v>5355</v>
      </c>
      <c r="C751" s="2324"/>
      <c r="D751" s="2322" t="s">
        <v>627</v>
      </c>
      <c r="E751" s="2323">
        <v>10000</v>
      </c>
      <c r="F751" s="2343">
        <f t="shared" si="11"/>
        <v>0</v>
      </c>
      <c r="G751" s="2344" t="s">
        <v>2134</v>
      </c>
      <c r="H751" s="2340"/>
      <c r="I751" s="2340"/>
      <c r="J751" s="2340"/>
      <c r="K751" s="2340"/>
      <c r="L751" s="2340"/>
      <c r="M751" s="2340"/>
      <c r="N751" s="2340"/>
      <c r="O751" s="2340"/>
      <c r="P751" s="2340"/>
      <c r="Q751" s="2340"/>
      <c r="R751" s="2340"/>
      <c r="S751" s="2340"/>
    </row>
    <row r="752" spans="1:19" customFormat="1" ht="15" hidden="1">
      <c r="A752" s="2344" t="s">
        <v>5403</v>
      </c>
      <c r="B752" s="2324" t="s">
        <v>5356</v>
      </c>
      <c r="C752" s="2324"/>
      <c r="D752" s="2322" t="s">
        <v>627</v>
      </c>
      <c r="E752" s="2323">
        <v>12000</v>
      </c>
      <c r="F752" s="2343">
        <f t="shared" si="11"/>
        <v>0</v>
      </c>
      <c r="G752" s="2344" t="s">
        <v>2134</v>
      </c>
      <c r="H752" s="2340"/>
      <c r="I752" s="2340"/>
      <c r="J752" s="2340"/>
      <c r="K752" s="2340"/>
      <c r="L752" s="2340"/>
      <c r="M752" s="2340"/>
      <c r="N752" s="2340"/>
      <c r="O752" s="2340"/>
      <c r="P752" s="2340"/>
      <c r="Q752" s="2340"/>
      <c r="R752" s="2340"/>
      <c r="S752" s="2340"/>
    </row>
    <row r="753" spans="1:19" customFormat="1" ht="15" hidden="1">
      <c r="A753" s="2344" t="s">
        <v>5403</v>
      </c>
      <c r="B753" s="2321" t="s">
        <v>5357</v>
      </c>
      <c r="C753" s="2321"/>
      <c r="D753" s="2322" t="s">
        <v>91</v>
      </c>
      <c r="E753" s="2323">
        <v>22000</v>
      </c>
      <c r="F753" s="2343">
        <f t="shared" si="11"/>
        <v>0</v>
      </c>
      <c r="G753" s="2344" t="s">
        <v>2134</v>
      </c>
      <c r="H753" s="2340"/>
      <c r="I753" s="2340"/>
      <c r="J753" s="2340"/>
      <c r="K753" s="2340"/>
      <c r="L753" s="2340"/>
      <c r="M753" s="2340"/>
      <c r="N753" s="2340"/>
      <c r="O753" s="2340"/>
      <c r="P753" s="2340"/>
      <c r="Q753" s="2340"/>
      <c r="R753" s="2340"/>
      <c r="S753" s="2340"/>
    </row>
    <row r="754" spans="1:19" customFormat="1" ht="15" hidden="1">
      <c r="A754" s="2344" t="s">
        <v>5403</v>
      </c>
      <c r="B754" s="2321" t="s">
        <v>5358</v>
      </c>
      <c r="C754" s="2321"/>
      <c r="D754" s="2322" t="s">
        <v>627</v>
      </c>
      <c r="E754" s="2323">
        <v>7000</v>
      </c>
      <c r="F754" s="2343">
        <f t="shared" si="11"/>
        <v>0</v>
      </c>
      <c r="G754" s="2344" t="s">
        <v>2134</v>
      </c>
      <c r="H754" s="2340"/>
      <c r="I754" s="2340"/>
      <c r="J754" s="2340"/>
      <c r="K754" s="2340"/>
      <c r="L754" s="2340"/>
      <c r="M754" s="2340"/>
      <c r="N754" s="2340"/>
      <c r="O754" s="2340"/>
      <c r="P754" s="2340"/>
      <c r="Q754" s="2340"/>
      <c r="R754" s="2340"/>
      <c r="S754" s="2340"/>
    </row>
    <row r="755" spans="1:19" customFormat="1" ht="15" hidden="1">
      <c r="A755" s="2340" t="s">
        <v>3811</v>
      </c>
      <c r="B755" s="2340" t="s">
        <v>4947</v>
      </c>
      <c r="C755" s="2340"/>
      <c r="D755" s="2341" t="s">
        <v>36</v>
      </c>
      <c r="E755" s="2342">
        <v>12000</v>
      </c>
      <c r="F755" s="2343">
        <f t="shared" si="11"/>
        <v>0</v>
      </c>
      <c r="G755" s="2344" t="s">
        <v>2134</v>
      </c>
      <c r="H755" s="2340"/>
      <c r="I755" s="2340"/>
      <c r="J755" s="2340"/>
      <c r="K755" s="2340"/>
      <c r="L755" s="2340"/>
      <c r="M755" s="2340"/>
      <c r="N755" s="2340"/>
      <c r="O755" s="2340"/>
      <c r="P755" s="2340"/>
      <c r="Q755" s="2340"/>
      <c r="R755" s="2340"/>
      <c r="S755" s="2340"/>
    </row>
    <row r="756" spans="1:19" customFormat="1" ht="15" hidden="1">
      <c r="A756" s="2344" t="s">
        <v>5165</v>
      </c>
      <c r="B756" s="2340" t="s">
        <v>5835</v>
      </c>
      <c r="C756" s="2340"/>
      <c r="D756" s="2341" t="s">
        <v>36</v>
      </c>
      <c r="E756" s="2347">
        <v>55250</v>
      </c>
      <c r="F756" s="2343">
        <f t="shared" si="11"/>
        <v>0</v>
      </c>
      <c r="G756" s="2344" t="s">
        <v>2134</v>
      </c>
      <c r="H756" s="2340"/>
      <c r="I756" s="2340"/>
      <c r="J756" s="2340"/>
      <c r="K756" s="2340"/>
      <c r="L756" s="2340"/>
      <c r="M756" s="2340"/>
      <c r="N756" s="2340"/>
      <c r="O756" s="2340"/>
      <c r="P756" s="2340"/>
      <c r="Q756" s="2340"/>
      <c r="R756" s="2340"/>
      <c r="S756" s="2340"/>
    </row>
    <row r="757" spans="1:19" customFormat="1" ht="15" hidden="1">
      <c r="A757" s="2344" t="s">
        <v>5403</v>
      </c>
      <c r="B757" s="2321" t="s">
        <v>981</v>
      </c>
      <c r="C757" s="2321"/>
      <c r="D757" s="2322" t="s">
        <v>627</v>
      </c>
      <c r="E757" s="2323">
        <v>10000</v>
      </c>
      <c r="F757" s="2343">
        <f t="shared" si="11"/>
        <v>0</v>
      </c>
      <c r="G757" s="2344" t="s">
        <v>2134</v>
      </c>
      <c r="H757" s="2340"/>
      <c r="I757" s="2340"/>
      <c r="J757" s="2340"/>
      <c r="K757" s="2340"/>
      <c r="L757" s="2340"/>
      <c r="M757" s="2340"/>
      <c r="N757" s="2340"/>
      <c r="O757" s="2340"/>
      <c r="P757" s="2340"/>
      <c r="Q757" s="2340"/>
      <c r="R757" s="2340"/>
      <c r="S757" s="2340"/>
    </row>
    <row r="758" spans="1:19" customFormat="1" ht="15" hidden="1">
      <c r="A758" s="2344" t="s">
        <v>5403</v>
      </c>
      <c r="B758" s="2333" t="s">
        <v>5359</v>
      </c>
      <c r="C758" s="2333"/>
      <c r="D758" s="2322" t="s">
        <v>627</v>
      </c>
      <c r="E758" s="2328">
        <v>400000</v>
      </c>
      <c r="F758" s="2343">
        <f t="shared" si="11"/>
        <v>0</v>
      </c>
      <c r="G758" s="2344" t="s">
        <v>2134</v>
      </c>
      <c r="H758" s="2340"/>
      <c r="I758" s="2340"/>
      <c r="J758" s="2340"/>
      <c r="K758" s="2340"/>
      <c r="L758" s="2340"/>
      <c r="M758" s="2340"/>
      <c r="N758" s="2340"/>
      <c r="O758" s="2340"/>
      <c r="P758" s="2340"/>
      <c r="Q758" s="2340"/>
      <c r="R758" s="2340"/>
      <c r="S758" s="2340"/>
    </row>
    <row r="759" spans="1:19" customFormat="1" ht="15" hidden="1">
      <c r="A759" s="2344" t="s">
        <v>5403</v>
      </c>
      <c r="B759" s="2321" t="s">
        <v>5360</v>
      </c>
      <c r="C759" s="2321"/>
      <c r="D759" s="2322" t="s">
        <v>627</v>
      </c>
      <c r="E759" s="2323">
        <v>4500</v>
      </c>
      <c r="F759" s="2343">
        <f t="shared" si="11"/>
        <v>0</v>
      </c>
      <c r="G759" s="2344" t="s">
        <v>2134</v>
      </c>
      <c r="H759" s="2340"/>
      <c r="I759" s="2340"/>
      <c r="J759" s="2340"/>
      <c r="K759" s="2340"/>
      <c r="L759" s="2340"/>
      <c r="M759" s="2340"/>
      <c r="N759" s="2340"/>
      <c r="O759" s="2340"/>
      <c r="P759" s="2340"/>
      <c r="Q759" s="2340"/>
      <c r="R759" s="2340"/>
      <c r="S759" s="2340"/>
    </row>
    <row r="760" spans="1:19" customFormat="1" ht="15" hidden="1">
      <c r="A760" s="1467" t="s">
        <v>5405</v>
      </c>
      <c r="B760" s="1467" t="s">
        <v>5572</v>
      </c>
      <c r="C760" s="1467"/>
      <c r="D760" s="767" t="s">
        <v>94</v>
      </c>
      <c r="E760" s="2346">
        <v>129.06</v>
      </c>
      <c r="F760" s="2343">
        <f t="shared" si="11"/>
        <v>0</v>
      </c>
      <c r="G760" s="2344" t="s">
        <v>2134</v>
      </c>
      <c r="H760" s="1467"/>
      <c r="I760" s="1467"/>
      <c r="J760" s="1467"/>
      <c r="K760" s="1467"/>
      <c r="L760" s="1467"/>
      <c r="M760" s="1467"/>
      <c r="N760" s="1467"/>
      <c r="O760" s="1467"/>
      <c r="P760" s="1467"/>
      <c r="Q760" s="1467"/>
      <c r="R760" s="1467"/>
      <c r="S760" s="1467"/>
    </row>
    <row r="761" spans="1:19" customFormat="1" ht="15" hidden="1">
      <c r="A761" s="1467" t="s">
        <v>5405</v>
      </c>
      <c r="B761" s="1467" t="s">
        <v>5573</v>
      </c>
      <c r="C761" s="1467"/>
      <c r="D761" s="767" t="s">
        <v>94</v>
      </c>
      <c r="E761" s="2346">
        <v>312.5</v>
      </c>
      <c r="F761" s="2343">
        <f t="shared" si="11"/>
        <v>0</v>
      </c>
      <c r="G761" s="2344" t="s">
        <v>2134</v>
      </c>
      <c r="H761" s="1467"/>
      <c r="I761" s="1467"/>
      <c r="J761" s="1467"/>
      <c r="K761" s="1467"/>
      <c r="L761" s="1467"/>
      <c r="M761" s="1467"/>
      <c r="N761" s="1467"/>
      <c r="O761" s="1467"/>
      <c r="P761" s="1467"/>
      <c r="Q761" s="1467"/>
      <c r="R761" s="1467"/>
      <c r="S761" s="1467"/>
    </row>
    <row r="762" spans="1:19" customFormat="1" ht="15" hidden="1">
      <c r="A762" s="2344" t="s">
        <v>5403</v>
      </c>
      <c r="B762" s="2324" t="s">
        <v>5361</v>
      </c>
      <c r="C762" s="2324"/>
      <c r="D762" s="2322" t="s">
        <v>627</v>
      </c>
      <c r="E762" s="2323">
        <v>8000</v>
      </c>
      <c r="F762" s="2343">
        <f t="shared" si="11"/>
        <v>0</v>
      </c>
      <c r="G762" s="2344" t="s">
        <v>2134</v>
      </c>
      <c r="H762" s="2340"/>
      <c r="I762" s="2340"/>
      <c r="J762" s="2340"/>
      <c r="K762" s="2340"/>
      <c r="L762" s="2340"/>
      <c r="M762" s="2340"/>
      <c r="N762" s="2340"/>
      <c r="O762" s="2340"/>
      <c r="P762" s="2340"/>
      <c r="Q762" s="2340"/>
      <c r="R762" s="2340"/>
      <c r="S762" s="2340"/>
    </row>
    <row r="763" spans="1:19" customFormat="1" ht="15" hidden="1">
      <c r="A763" s="2340" t="s">
        <v>3811</v>
      </c>
      <c r="B763" s="2340" t="s">
        <v>4948</v>
      </c>
      <c r="C763" s="2340"/>
      <c r="D763" s="2341" t="s">
        <v>44</v>
      </c>
      <c r="E763" s="2342">
        <v>60</v>
      </c>
      <c r="F763" s="2343">
        <f t="shared" si="11"/>
        <v>0</v>
      </c>
      <c r="G763" s="2344" t="s">
        <v>2134</v>
      </c>
      <c r="H763" s="2340"/>
      <c r="I763" s="2340"/>
      <c r="J763" s="2340"/>
      <c r="K763" s="2340"/>
      <c r="L763" s="2340"/>
      <c r="M763" s="2340"/>
      <c r="N763" s="2340"/>
      <c r="O763" s="2340"/>
      <c r="P763" s="2340"/>
      <c r="Q763" s="2340"/>
      <c r="R763" s="2340"/>
      <c r="S763" s="2340"/>
    </row>
    <row r="764" spans="1:19" customFormat="1" ht="15" hidden="1">
      <c r="A764" s="2344" t="s">
        <v>5168</v>
      </c>
      <c r="B764" s="2340" t="s">
        <v>4684</v>
      </c>
      <c r="C764" s="2340"/>
      <c r="D764" s="2341" t="s">
        <v>501</v>
      </c>
      <c r="E764" s="2342">
        <v>3500</v>
      </c>
      <c r="F764" s="2343">
        <f t="shared" si="11"/>
        <v>0</v>
      </c>
      <c r="G764" s="2344" t="s">
        <v>2134</v>
      </c>
      <c r="H764" s="2340"/>
      <c r="I764" s="2340"/>
      <c r="J764" s="2340"/>
      <c r="K764" s="2340"/>
      <c r="L764" s="2340"/>
      <c r="M764" s="2340"/>
      <c r="N764" s="2340"/>
      <c r="O764" s="2340"/>
      <c r="P764" s="2340"/>
      <c r="Q764" s="2340"/>
      <c r="R764" s="2340"/>
      <c r="S764" s="2340"/>
    </row>
    <row r="765" spans="1:19" customFormat="1" ht="15" hidden="1">
      <c r="A765" s="2340" t="s">
        <v>3811</v>
      </c>
      <c r="B765" s="2340" t="s">
        <v>4949</v>
      </c>
      <c r="C765" s="2340"/>
      <c r="D765" s="2341" t="s">
        <v>818</v>
      </c>
      <c r="E765" s="2342">
        <v>2200</v>
      </c>
      <c r="F765" s="2343">
        <f t="shared" si="11"/>
        <v>0</v>
      </c>
      <c r="G765" s="2344" t="s">
        <v>2134</v>
      </c>
      <c r="H765" s="2340"/>
      <c r="I765" s="2340"/>
      <c r="J765" s="2340"/>
      <c r="K765" s="2340"/>
      <c r="L765" s="2340"/>
      <c r="M765" s="2340"/>
      <c r="N765" s="2340"/>
      <c r="O765" s="2340"/>
      <c r="P765" s="2340"/>
      <c r="Q765" s="2340"/>
      <c r="R765" s="2340"/>
      <c r="S765" s="2340"/>
    </row>
    <row r="766" spans="1:19" customFormat="1" ht="15" hidden="1">
      <c r="A766" s="2344" t="s">
        <v>5170</v>
      </c>
      <c r="B766" s="2340" t="s">
        <v>4750</v>
      </c>
      <c r="C766" s="2340"/>
      <c r="D766" s="2341" t="s">
        <v>44</v>
      </c>
      <c r="E766" s="2342">
        <v>173</v>
      </c>
      <c r="F766" s="2343">
        <f t="shared" si="11"/>
        <v>0</v>
      </c>
      <c r="G766" s="2344" t="s">
        <v>2134</v>
      </c>
      <c r="H766" s="2340"/>
      <c r="I766" s="2340"/>
      <c r="J766" s="2340"/>
      <c r="K766" s="2340"/>
      <c r="L766" s="2340"/>
      <c r="M766" s="2340"/>
      <c r="N766" s="2340"/>
      <c r="O766" s="2340"/>
      <c r="P766" s="2340"/>
      <c r="Q766" s="2340"/>
      <c r="R766" s="2340"/>
      <c r="S766" s="2340"/>
    </row>
    <row r="767" spans="1:19" customFormat="1" ht="15" hidden="1">
      <c r="A767" s="2344" t="s">
        <v>5170</v>
      </c>
      <c r="B767" s="2340" t="s">
        <v>4062</v>
      </c>
      <c r="C767" s="2340"/>
      <c r="D767" s="2341" t="s">
        <v>44</v>
      </c>
      <c r="E767" s="2342">
        <v>165</v>
      </c>
      <c r="F767" s="2343">
        <f t="shared" si="11"/>
        <v>0</v>
      </c>
      <c r="G767" s="2344" t="s">
        <v>2134</v>
      </c>
      <c r="H767" s="2340"/>
      <c r="I767" s="2340"/>
      <c r="J767" s="2340"/>
      <c r="K767" s="2340"/>
      <c r="L767" s="2340"/>
      <c r="M767" s="2340"/>
      <c r="N767" s="2340"/>
      <c r="O767" s="2340"/>
      <c r="P767" s="2340"/>
      <c r="Q767" s="2340"/>
      <c r="R767" s="2340"/>
      <c r="S767" s="2340"/>
    </row>
    <row r="768" spans="1:19" customFormat="1" ht="15" hidden="1">
      <c r="A768" s="2340" t="s">
        <v>3811</v>
      </c>
      <c r="B768" s="2340" t="s">
        <v>5106</v>
      </c>
      <c r="C768" s="2340"/>
      <c r="D768" s="2341" t="s">
        <v>44</v>
      </c>
      <c r="E768" s="2342">
        <v>8000</v>
      </c>
      <c r="F768" s="2343">
        <f t="shared" si="11"/>
        <v>0</v>
      </c>
      <c r="G768" s="2344" t="s">
        <v>2134</v>
      </c>
      <c r="H768" s="2340"/>
      <c r="I768" s="2340"/>
      <c r="J768" s="2340"/>
      <c r="K768" s="2340"/>
      <c r="L768" s="2340"/>
      <c r="M768" s="2340"/>
      <c r="N768" s="2340"/>
      <c r="O768" s="2340"/>
      <c r="P768" s="2340"/>
      <c r="Q768" s="2340"/>
      <c r="R768" s="2340"/>
      <c r="S768" s="2340"/>
    </row>
    <row r="769" spans="1:19" customFormat="1" ht="15" hidden="1">
      <c r="A769" s="2340" t="s">
        <v>3811</v>
      </c>
      <c r="B769" s="2340" t="s">
        <v>5107</v>
      </c>
      <c r="C769" s="2340"/>
      <c r="D769" s="2341" t="s">
        <v>44</v>
      </c>
      <c r="E769" s="2342">
        <v>9000</v>
      </c>
      <c r="F769" s="2343">
        <f t="shared" si="11"/>
        <v>0</v>
      </c>
      <c r="G769" s="2344" t="s">
        <v>2134</v>
      </c>
      <c r="H769" s="2340"/>
      <c r="I769" s="2340"/>
      <c r="J769" s="2340"/>
      <c r="K769" s="2340"/>
      <c r="L769" s="2340"/>
      <c r="M769" s="2340"/>
      <c r="N769" s="2340"/>
      <c r="O769" s="2340"/>
      <c r="P769" s="2340"/>
      <c r="Q769" s="2340"/>
      <c r="R769" s="2340"/>
      <c r="S769" s="2340"/>
    </row>
    <row r="770" spans="1:19" customFormat="1" ht="15" hidden="1">
      <c r="A770" s="2340" t="s">
        <v>631</v>
      </c>
      <c r="B770" s="2340" t="s">
        <v>1354</v>
      </c>
      <c r="C770" s="2340"/>
      <c r="D770" s="2341" t="s">
        <v>44</v>
      </c>
      <c r="E770" s="2342">
        <v>25</v>
      </c>
      <c r="F770" s="2343">
        <f t="shared" ref="F770:F833" si="12">$C770*$E770</f>
        <v>0</v>
      </c>
      <c r="G770" s="2344" t="s">
        <v>2134</v>
      </c>
      <c r="H770" s="2340"/>
      <c r="I770" s="2340"/>
      <c r="J770" s="2340"/>
      <c r="K770" s="2340"/>
      <c r="L770" s="2340"/>
      <c r="M770" s="2340"/>
      <c r="N770" s="2340"/>
      <c r="O770" s="2340"/>
      <c r="P770" s="2340"/>
      <c r="Q770" s="2340"/>
      <c r="R770" s="2340"/>
      <c r="S770" s="2340"/>
    </row>
    <row r="771" spans="1:19" customFormat="1" ht="15" hidden="1">
      <c r="A771" s="2344" t="s">
        <v>5403</v>
      </c>
      <c r="B771" s="2333" t="s">
        <v>5362</v>
      </c>
      <c r="C771" s="2333"/>
      <c r="D771" s="2322" t="s">
        <v>627</v>
      </c>
      <c r="E771" s="2328">
        <v>700000</v>
      </c>
      <c r="F771" s="2343">
        <f t="shared" si="12"/>
        <v>0</v>
      </c>
      <c r="G771" s="2344" t="s">
        <v>2134</v>
      </c>
      <c r="H771" s="2340"/>
      <c r="I771" s="2340"/>
      <c r="J771" s="2340"/>
      <c r="K771" s="2340"/>
      <c r="L771" s="2340"/>
      <c r="M771" s="2340"/>
      <c r="N771" s="2340"/>
      <c r="O771" s="2340"/>
      <c r="P771" s="2340"/>
      <c r="Q771" s="2340"/>
      <c r="R771" s="2340"/>
      <c r="S771" s="2340"/>
    </row>
    <row r="772" spans="1:19" customFormat="1" ht="15" hidden="1">
      <c r="A772" s="2344" t="s">
        <v>5403</v>
      </c>
      <c r="B772" s="2321" t="s">
        <v>5363</v>
      </c>
      <c r="C772" s="2321"/>
      <c r="D772" s="2322" t="s">
        <v>627</v>
      </c>
      <c r="E772" s="2323">
        <v>5000</v>
      </c>
      <c r="F772" s="2343">
        <f t="shared" si="12"/>
        <v>0</v>
      </c>
      <c r="G772" s="2344" t="s">
        <v>2134</v>
      </c>
      <c r="H772" s="2340"/>
      <c r="I772" s="2340"/>
      <c r="J772" s="2340"/>
      <c r="K772" s="2340"/>
      <c r="L772" s="2340"/>
      <c r="M772" s="2340"/>
      <c r="N772" s="2340"/>
      <c r="O772" s="2340"/>
      <c r="P772" s="2340"/>
      <c r="Q772" s="2340"/>
      <c r="R772" s="2340"/>
      <c r="S772" s="2340"/>
    </row>
    <row r="773" spans="1:19" customFormat="1" ht="15" hidden="1">
      <c r="A773" s="2340" t="s">
        <v>675</v>
      </c>
      <c r="B773" s="2340" t="s">
        <v>3807</v>
      </c>
      <c r="C773" s="2340"/>
      <c r="D773" s="2341" t="s">
        <v>501</v>
      </c>
      <c r="E773" s="2342">
        <v>100000</v>
      </c>
      <c r="F773" s="2343">
        <f t="shared" si="12"/>
        <v>0</v>
      </c>
      <c r="G773" s="2344" t="s">
        <v>2134</v>
      </c>
      <c r="H773" s="2340"/>
      <c r="I773" s="2340"/>
      <c r="J773" s="2340"/>
      <c r="K773" s="2340"/>
      <c r="L773" s="2340"/>
      <c r="M773" s="2340"/>
      <c r="N773" s="2340"/>
      <c r="O773" s="2340"/>
      <c r="P773" s="2340"/>
      <c r="Q773" s="2340"/>
      <c r="R773" s="2340"/>
      <c r="S773" s="2340"/>
    </row>
    <row r="774" spans="1:19" customFormat="1" ht="15" hidden="1">
      <c r="A774" s="2340" t="s">
        <v>4077</v>
      </c>
      <c r="B774" s="2344" t="s">
        <v>5234</v>
      </c>
      <c r="C774" s="2344"/>
      <c r="D774" s="2345" t="s">
        <v>1512</v>
      </c>
      <c r="E774" s="2342">
        <v>160</v>
      </c>
      <c r="F774" s="2343">
        <f t="shared" si="12"/>
        <v>0</v>
      </c>
      <c r="G774" s="2344" t="s">
        <v>2134</v>
      </c>
      <c r="H774" s="2340"/>
      <c r="I774" s="2340"/>
      <c r="J774" s="2340"/>
      <c r="K774" s="2340"/>
      <c r="L774" s="2340"/>
      <c r="M774" s="2340"/>
      <c r="N774" s="2340"/>
      <c r="O774" s="2340"/>
      <c r="P774" s="2340"/>
      <c r="Q774" s="2340"/>
      <c r="R774" s="2340"/>
      <c r="S774" s="2340"/>
    </row>
    <row r="775" spans="1:19" customFormat="1" ht="15" hidden="1">
      <c r="A775" s="2344" t="s">
        <v>5165</v>
      </c>
      <c r="B775" s="2340" t="s">
        <v>5836</v>
      </c>
      <c r="C775" s="2340"/>
      <c r="D775" s="2341" t="s">
        <v>36</v>
      </c>
      <c r="E775" s="2347">
        <v>10000</v>
      </c>
      <c r="F775" s="2343">
        <f t="shared" si="12"/>
        <v>0</v>
      </c>
      <c r="G775" s="2344" t="s">
        <v>2134</v>
      </c>
      <c r="H775" s="2340"/>
      <c r="I775" s="2340"/>
      <c r="J775" s="2340"/>
      <c r="K775" s="2340"/>
      <c r="L775" s="2340"/>
      <c r="M775" s="2340"/>
      <c r="N775" s="2340"/>
      <c r="O775" s="2340"/>
      <c r="P775" s="2340"/>
      <c r="Q775" s="2340"/>
      <c r="R775" s="2340"/>
      <c r="S775" s="2340"/>
    </row>
    <row r="776" spans="1:19" customFormat="1" ht="15" hidden="1">
      <c r="A776" s="2340" t="s">
        <v>4413</v>
      </c>
      <c r="B776" s="2340" t="s">
        <v>3969</v>
      </c>
      <c r="C776" s="2340"/>
      <c r="D776" s="2341" t="s">
        <v>44</v>
      </c>
      <c r="E776" s="2342">
        <v>1000</v>
      </c>
      <c r="F776" s="2343">
        <f t="shared" si="12"/>
        <v>0</v>
      </c>
      <c r="G776" s="2344" t="s">
        <v>2134</v>
      </c>
      <c r="H776" s="2340"/>
      <c r="I776" s="2340"/>
      <c r="J776" s="2340"/>
      <c r="K776" s="2340"/>
      <c r="L776" s="2340"/>
      <c r="M776" s="2340"/>
      <c r="N776" s="2340"/>
      <c r="O776" s="2340"/>
      <c r="P776" s="2340"/>
      <c r="Q776" s="2340"/>
      <c r="R776" s="2340"/>
      <c r="S776" s="2340"/>
    </row>
    <row r="777" spans="1:19" customFormat="1" ht="15" hidden="1">
      <c r="A777" s="1467" t="s">
        <v>5405</v>
      </c>
      <c r="B777" s="1467" t="s">
        <v>5574</v>
      </c>
      <c r="C777" s="1467"/>
      <c r="D777" s="767" t="s">
        <v>79</v>
      </c>
      <c r="E777" s="2346">
        <v>232</v>
      </c>
      <c r="F777" s="2343">
        <f t="shared" si="12"/>
        <v>0</v>
      </c>
      <c r="G777" s="2344" t="s">
        <v>2134</v>
      </c>
      <c r="H777" s="1467"/>
      <c r="I777" s="1467"/>
      <c r="J777" s="1467"/>
      <c r="K777" s="1467"/>
      <c r="L777" s="1467"/>
      <c r="M777" s="1467"/>
      <c r="N777" s="1467"/>
      <c r="O777" s="1467"/>
      <c r="P777" s="1467"/>
      <c r="Q777" s="1467"/>
      <c r="R777" s="1467"/>
      <c r="S777" s="1467"/>
    </row>
    <row r="778" spans="1:19" customFormat="1" ht="15" hidden="1">
      <c r="A778" s="1467" t="s">
        <v>5405</v>
      </c>
      <c r="B778" s="1467" t="s">
        <v>5575</v>
      </c>
      <c r="C778" s="1467"/>
      <c r="D778" s="767" t="s">
        <v>79</v>
      </c>
      <c r="E778" s="2346">
        <v>232</v>
      </c>
      <c r="F778" s="2343">
        <f t="shared" si="12"/>
        <v>0</v>
      </c>
      <c r="G778" s="2344" t="s">
        <v>2134</v>
      </c>
      <c r="H778" s="1467"/>
      <c r="I778" s="1467"/>
      <c r="J778" s="1467"/>
      <c r="K778" s="1467"/>
      <c r="L778" s="1467"/>
      <c r="M778" s="1467"/>
      <c r="N778" s="1467"/>
      <c r="O778" s="1467"/>
      <c r="P778" s="1467"/>
      <c r="Q778" s="1467"/>
      <c r="R778" s="1467"/>
      <c r="S778" s="1467"/>
    </row>
    <row r="779" spans="1:19" customFormat="1" ht="15" hidden="1">
      <c r="A779" s="1467" t="s">
        <v>5405</v>
      </c>
      <c r="B779" s="1467" t="s">
        <v>5576</v>
      </c>
      <c r="C779" s="1467"/>
      <c r="D779" s="767" t="s">
        <v>94</v>
      </c>
      <c r="E779" s="2346">
        <v>95</v>
      </c>
      <c r="F779" s="2343">
        <f t="shared" si="12"/>
        <v>0</v>
      </c>
      <c r="G779" s="2344" t="s">
        <v>2134</v>
      </c>
      <c r="H779" s="1467"/>
      <c r="I779" s="1467"/>
      <c r="J779" s="1467"/>
      <c r="K779" s="1467"/>
      <c r="L779" s="1467"/>
      <c r="M779" s="1467"/>
      <c r="N779" s="1467"/>
      <c r="O779" s="1467"/>
      <c r="P779" s="1467"/>
      <c r="Q779" s="1467"/>
      <c r="R779" s="1467"/>
      <c r="S779" s="1467"/>
    </row>
    <row r="780" spans="1:19" customFormat="1" ht="15" hidden="1">
      <c r="A780" s="1467" t="s">
        <v>5405</v>
      </c>
      <c r="B780" s="1467" t="s">
        <v>5577</v>
      </c>
      <c r="C780" s="1467"/>
      <c r="D780" s="767" t="s">
        <v>94</v>
      </c>
      <c r="E780" s="2346">
        <v>165</v>
      </c>
      <c r="F780" s="2343">
        <f t="shared" si="12"/>
        <v>0</v>
      </c>
      <c r="G780" s="2344" t="s">
        <v>2134</v>
      </c>
      <c r="H780" s="1467"/>
      <c r="I780" s="1467"/>
      <c r="J780" s="1467"/>
      <c r="K780" s="1467"/>
      <c r="L780" s="1467"/>
      <c r="M780" s="1467"/>
      <c r="N780" s="1467"/>
      <c r="O780" s="1467"/>
      <c r="P780" s="1467"/>
      <c r="Q780" s="1467"/>
      <c r="R780" s="1467"/>
      <c r="S780" s="1467"/>
    </row>
    <row r="781" spans="1:19" customFormat="1" ht="15" hidden="1">
      <c r="A781" s="2340" t="s">
        <v>3811</v>
      </c>
      <c r="B781" s="2340" t="s">
        <v>986</v>
      </c>
      <c r="C781" s="2340"/>
      <c r="D781" s="2341" t="s">
        <v>91</v>
      </c>
      <c r="E781" s="2342">
        <v>50</v>
      </c>
      <c r="F781" s="2343">
        <f t="shared" si="12"/>
        <v>0</v>
      </c>
      <c r="G781" s="2344" t="s">
        <v>2134</v>
      </c>
      <c r="H781" s="2340"/>
      <c r="I781" s="2340"/>
      <c r="J781" s="2340"/>
      <c r="K781" s="2340"/>
      <c r="L781" s="2340"/>
      <c r="M781" s="2340"/>
      <c r="N781" s="2340"/>
      <c r="O781" s="2340"/>
      <c r="P781" s="2340"/>
      <c r="Q781" s="2340"/>
      <c r="R781" s="2340"/>
      <c r="S781" s="2340"/>
    </row>
    <row r="782" spans="1:19" customFormat="1" ht="15" hidden="1">
      <c r="A782" s="2340" t="s">
        <v>3811</v>
      </c>
      <c r="B782" s="2340" t="s">
        <v>986</v>
      </c>
      <c r="C782" s="2340"/>
      <c r="D782" s="2341" t="s">
        <v>818</v>
      </c>
      <c r="E782" s="2342">
        <v>550</v>
      </c>
      <c r="F782" s="2343">
        <f t="shared" si="12"/>
        <v>0</v>
      </c>
      <c r="G782" s="2344" t="s">
        <v>2134</v>
      </c>
      <c r="H782" s="2340"/>
      <c r="I782" s="2340"/>
      <c r="J782" s="2340"/>
      <c r="K782" s="2340"/>
      <c r="L782" s="2340"/>
      <c r="M782" s="2340"/>
      <c r="N782" s="2340"/>
      <c r="O782" s="2340"/>
      <c r="P782" s="2340"/>
      <c r="Q782" s="2340"/>
      <c r="R782" s="2340"/>
      <c r="S782" s="2340"/>
    </row>
    <row r="783" spans="1:19" customFormat="1" ht="15" hidden="1">
      <c r="A783" s="1467" t="s">
        <v>5405</v>
      </c>
      <c r="B783" s="1467" t="s">
        <v>5578</v>
      </c>
      <c r="C783" s="1467"/>
      <c r="D783" s="767" t="s">
        <v>91</v>
      </c>
      <c r="E783" s="2346">
        <v>780</v>
      </c>
      <c r="F783" s="2343">
        <f t="shared" si="12"/>
        <v>0</v>
      </c>
      <c r="G783" s="2344" t="s">
        <v>2134</v>
      </c>
      <c r="H783" s="1467"/>
      <c r="I783" s="1467"/>
      <c r="J783" s="1467"/>
      <c r="K783" s="1467"/>
      <c r="L783" s="1467"/>
      <c r="M783" s="1467"/>
      <c r="N783" s="1467"/>
      <c r="O783" s="1467"/>
      <c r="P783" s="1467"/>
      <c r="Q783" s="1467"/>
      <c r="R783" s="1467"/>
      <c r="S783" s="1467"/>
    </row>
    <row r="784" spans="1:19" customFormat="1" ht="15" hidden="1">
      <c r="A784" s="1467" t="s">
        <v>5405</v>
      </c>
      <c r="B784" s="1467" t="s">
        <v>5579</v>
      </c>
      <c r="C784" s="1467"/>
      <c r="D784" s="767" t="s">
        <v>83</v>
      </c>
      <c r="E784" s="2346">
        <v>6</v>
      </c>
      <c r="F784" s="2343">
        <f t="shared" si="12"/>
        <v>0</v>
      </c>
      <c r="G784" s="2344" t="s">
        <v>2134</v>
      </c>
      <c r="H784" s="1467"/>
      <c r="I784" s="1467"/>
      <c r="J784" s="1467"/>
      <c r="K784" s="1467"/>
      <c r="L784" s="1467"/>
      <c r="M784" s="1467"/>
      <c r="N784" s="1467"/>
      <c r="O784" s="1467"/>
      <c r="P784" s="1467"/>
      <c r="Q784" s="1467"/>
      <c r="R784" s="1467"/>
      <c r="S784" s="1467"/>
    </row>
    <row r="785" spans="1:19" customFormat="1" ht="15" hidden="1">
      <c r="A785" s="1467" t="s">
        <v>5405</v>
      </c>
      <c r="B785" s="1467" t="s">
        <v>5580</v>
      </c>
      <c r="C785" s="1467"/>
      <c r="D785" s="767" t="s">
        <v>79</v>
      </c>
      <c r="E785" s="2346">
        <v>35</v>
      </c>
      <c r="F785" s="2343">
        <f t="shared" si="12"/>
        <v>0</v>
      </c>
      <c r="G785" s="2344" t="s">
        <v>2134</v>
      </c>
      <c r="H785" s="1467"/>
      <c r="I785" s="1467"/>
      <c r="J785" s="1467"/>
      <c r="K785" s="1467"/>
      <c r="L785" s="1467"/>
      <c r="M785" s="1467"/>
      <c r="N785" s="1467"/>
      <c r="O785" s="1467"/>
      <c r="P785" s="1467"/>
      <c r="Q785" s="1467"/>
      <c r="R785" s="1467"/>
      <c r="S785" s="1467"/>
    </row>
    <row r="786" spans="1:19" customFormat="1" ht="15" hidden="1">
      <c r="A786" s="1467" t="s">
        <v>5405</v>
      </c>
      <c r="B786" s="1467" t="s">
        <v>5581</v>
      </c>
      <c r="C786" s="1467"/>
      <c r="D786" s="767" t="s">
        <v>83</v>
      </c>
      <c r="E786" s="2346">
        <v>3</v>
      </c>
      <c r="F786" s="2343">
        <f t="shared" si="12"/>
        <v>0</v>
      </c>
      <c r="G786" s="2344" t="s">
        <v>2134</v>
      </c>
      <c r="H786" s="1467"/>
      <c r="I786" s="1467"/>
      <c r="J786" s="1467"/>
      <c r="K786" s="1467"/>
      <c r="L786" s="1467"/>
      <c r="M786" s="1467"/>
      <c r="N786" s="1467"/>
      <c r="O786" s="1467"/>
      <c r="P786" s="1467"/>
      <c r="Q786" s="1467"/>
      <c r="R786" s="1467"/>
      <c r="S786" s="1467"/>
    </row>
    <row r="787" spans="1:19" customFormat="1" ht="15" hidden="1">
      <c r="A787" s="1467" t="s">
        <v>5405</v>
      </c>
      <c r="B787" s="1467" t="s">
        <v>5582</v>
      </c>
      <c r="C787" s="1467"/>
      <c r="D787" s="767" t="s">
        <v>83</v>
      </c>
      <c r="E787" s="2346">
        <v>3</v>
      </c>
      <c r="F787" s="2343">
        <f t="shared" si="12"/>
        <v>0</v>
      </c>
      <c r="G787" s="2344" t="s">
        <v>2134</v>
      </c>
      <c r="H787" s="1467"/>
      <c r="I787" s="1467"/>
      <c r="J787" s="1467"/>
      <c r="K787" s="1467"/>
      <c r="L787" s="1467"/>
      <c r="M787" s="1467"/>
      <c r="N787" s="1467"/>
      <c r="O787" s="1467"/>
      <c r="P787" s="1467"/>
      <c r="Q787" s="1467"/>
      <c r="R787" s="1467"/>
      <c r="S787" s="1467"/>
    </row>
    <row r="788" spans="1:19" customFormat="1" ht="15" hidden="1">
      <c r="A788" s="2340" t="s">
        <v>5172</v>
      </c>
      <c r="B788" s="2344" t="s">
        <v>5268</v>
      </c>
      <c r="C788" s="2344"/>
      <c r="D788" s="2341" t="s">
        <v>44</v>
      </c>
      <c r="E788" s="2342">
        <v>895</v>
      </c>
      <c r="F788" s="2343">
        <f t="shared" si="12"/>
        <v>0</v>
      </c>
      <c r="G788" s="2344" t="s">
        <v>2134</v>
      </c>
      <c r="H788" s="2340"/>
      <c r="I788" s="2340"/>
      <c r="J788" s="2340"/>
      <c r="K788" s="2340"/>
      <c r="L788" s="2340"/>
      <c r="M788" s="2340"/>
      <c r="N788" s="2340"/>
      <c r="O788" s="2340"/>
      <c r="P788" s="2340"/>
      <c r="Q788" s="2340"/>
      <c r="R788" s="2340"/>
      <c r="S788" s="2340"/>
    </row>
    <row r="789" spans="1:19" customFormat="1" ht="15" hidden="1">
      <c r="A789" s="2340" t="s">
        <v>5172</v>
      </c>
      <c r="B789" s="2344" t="s">
        <v>5272</v>
      </c>
      <c r="C789" s="2344"/>
      <c r="D789" s="2341" t="s">
        <v>44</v>
      </c>
      <c r="E789" s="2342">
        <v>1560</v>
      </c>
      <c r="F789" s="2343">
        <f t="shared" si="12"/>
        <v>0</v>
      </c>
      <c r="G789" s="2344" t="s">
        <v>2134</v>
      </c>
      <c r="H789" s="2340"/>
      <c r="I789" s="2340"/>
      <c r="J789" s="2340"/>
      <c r="K789" s="2340"/>
      <c r="L789" s="2340"/>
      <c r="M789" s="2340"/>
      <c r="N789" s="2340"/>
      <c r="O789" s="2340"/>
      <c r="P789" s="2340"/>
      <c r="Q789" s="2340"/>
      <c r="R789" s="2340"/>
      <c r="S789" s="2340"/>
    </row>
    <row r="790" spans="1:19" customFormat="1" ht="15" hidden="1">
      <c r="A790" s="2340" t="s">
        <v>5172</v>
      </c>
      <c r="B790" s="2344" t="s">
        <v>5273</v>
      </c>
      <c r="C790" s="2344"/>
      <c r="D790" s="2341" t="s">
        <v>44</v>
      </c>
      <c r="E790" s="2342">
        <v>485</v>
      </c>
      <c r="F790" s="2343">
        <f t="shared" si="12"/>
        <v>0</v>
      </c>
      <c r="G790" s="2344" t="s">
        <v>2134</v>
      </c>
      <c r="H790" s="2340"/>
      <c r="I790" s="2340"/>
      <c r="J790" s="2340"/>
      <c r="K790" s="2340"/>
      <c r="L790" s="2340"/>
      <c r="M790" s="2340"/>
      <c r="N790" s="2340"/>
      <c r="O790" s="2340"/>
      <c r="P790" s="2340"/>
      <c r="Q790" s="2340"/>
      <c r="R790" s="2340"/>
      <c r="S790" s="2340"/>
    </row>
    <row r="791" spans="1:19" customFormat="1" ht="15" hidden="1">
      <c r="A791" s="2340" t="s">
        <v>5172</v>
      </c>
      <c r="B791" s="2344" t="s">
        <v>5267</v>
      </c>
      <c r="C791" s="2344"/>
      <c r="D791" s="2341" t="s">
        <v>44</v>
      </c>
      <c r="E791" s="2342">
        <v>253</v>
      </c>
      <c r="F791" s="2343">
        <f t="shared" si="12"/>
        <v>0</v>
      </c>
      <c r="G791" s="2344" t="s">
        <v>2134</v>
      </c>
      <c r="H791" s="2340"/>
      <c r="I791" s="2340"/>
      <c r="J791" s="2340"/>
      <c r="K791" s="2340"/>
      <c r="L791" s="2340"/>
      <c r="M791" s="2340"/>
      <c r="N791" s="2340"/>
      <c r="O791" s="2340"/>
      <c r="P791" s="2340"/>
      <c r="Q791" s="2340"/>
      <c r="R791" s="2340"/>
      <c r="S791" s="2340"/>
    </row>
    <row r="792" spans="1:19" customFormat="1" ht="15" hidden="1">
      <c r="A792" s="2340" t="s">
        <v>5172</v>
      </c>
      <c r="B792" s="2344" t="s">
        <v>5266</v>
      </c>
      <c r="C792" s="2344"/>
      <c r="D792" s="2341" t="s">
        <v>44</v>
      </c>
      <c r="E792" s="2342">
        <v>284</v>
      </c>
      <c r="F792" s="2343">
        <f t="shared" si="12"/>
        <v>0</v>
      </c>
      <c r="G792" s="2344" t="s">
        <v>2134</v>
      </c>
      <c r="H792" s="2340"/>
      <c r="I792" s="2340"/>
      <c r="J792" s="2340"/>
      <c r="K792" s="2340"/>
      <c r="L792" s="2340"/>
      <c r="M792" s="2340"/>
      <c r="N792" s="2340"/>
      <c r="O792" s="2340"/>
      <c r="P792" s="2340"/>
      <c r="Q792" s="2340"/>
      <c r="R792" s="2340"/>
      <c r="S792" s="2340"/>
    </row>
    <row r="793" spans="1:19" customFormat="1" ht="15" hidden="1">
      <c r="A793" s="2344" t="s">
        <v>5403</v>
      </c>
      <c r="B793" s="2328" t="s">
        <v>5364</v>
      </c>
      <c r="C793" s="2328"/>
      <c r="D793" s="2322" t="s">
        <v>627</v>
      </c>
      <c r="E793" s="2325">
        <v>15000</v>
      </c>
      <c r="F793" s="2343">
        <f t="shared" si="12"/>
        <v>0</v>
      </c>
      <c r="G793" s="2344" t="s">
        <v>2134</v>
      </c>
      <c r="H793" s="2340"/>
      <c r="I793" s="2340"/>
      <c r="J793" s="2340"/>
      <c r="K793" s="2340"/>
      <c r="L793" s="2340"/>
      <c r="M793" s="2340"/>
      <c r="N793" s="2340"/>
      <c r="O793" s="2340"/>
      <c r="P793" s="2340"/>
      <c r="Q793" s="2340"/>
      <c r="R793" s="2340"/>
      <c r="S793" s="2340"/>
    </row>
    <row r="794" spans="1:19" customFormat="1" ht="15" hidden="1">
      <c r="A794" s="2340" t="s">
        <v>631</v>
      </c>
      <c r="B794" s="2340" t="s">
        <v>4256</v>
      </c>
      <c r="C794" s="2340"/>
      <c r="D794" s="2341" t="s">
        <v>44</v>
      </c>
      <c r="E794" s="2342">
        <v>30</v>
      </c>
      <c r="F794" s="2343">
        <f t="shared" si="12"/>
        <v>0</v>
      </c>
      <c r="G794" s="2344" t="s">
        <v>2134</v>
      </c>
      <c r="H794" s="2340"/>
      <c r="I794" s="2340"/>
      <c r="J794" s="2340"/>
      <c r="K794" s="2340"/>
      <c r="L794" s="2340"/>
      <c r="M794" s="2340"/>
      <c r="N794" s="2340"/>
      <c r="O794" s="2340"/>
      <c r="P794" s="2340"/>
      <c r="Q794" s="2340"/>
      <c r="R794" s="2340"/>
      <c r="S794" s="2340"/>
    </row>
    <row r="795" spans="1:19" customFormat="1" ht="15" hidden="1">
      <c r="A795" s="2340" t="s">
        <v>631</v>
      </c>
      <c r="B795" s="2340" t="s">
        <v>4259</v>
      </c>
      <c r="C795" s="2340"/>
      <c r="D795" s="2341" t="s">
        <v>44</v>
      </c>
      <c r="E795" s="2342">
        <v>20</v>
      </c>
      <c r="F795" s="2343">
        <f t="shared" si="12"/>
        <v>0</v>
      </c>
      <c r="G795" s="2344" t="s">
        <v>2134</v>
      </c>
      <c r="H795" s="2340"/>
      <c r="I795" s="2340"/>
      <c r="J795" s="2340"/>
      <c r="K795" s="2340"/>
      <c r="L795" s="2340"/>
      <c r="M795" s="2340"/>
      <c r="N795" s="2340"/>
      <c r="O795" s="2340"/>
      <c r="P795" s="2340"/>
      <c r="Q795" s="2340"/>
      <c r="R795" s="2340"/>
      <c r="S795" s="2340"/>
    </row>
    <row r="796" spans="1:19" customFormat="1" ht="15" hidden="1">
      <c r="A796" s="2340" t="s">
        <v>631</v>
      </c>
      <c r="B796" s="2340" t="s">
        <v>4260</v>
      </c>
      <c r="C796" s="2340"/>
      <c r="D796" s="2341" t="s">
        <v>44</v>
      </c>
      <c r="E796" s="2342">
        <v>10</v>
      </c>
      <c r="F796" s="2343">
        <f t="shared" si="12"/>
        <v>0</v>
      </c>
      <c r="G796" s="2344" t="s">
        <v>2134</v>
      </c>
      <c r="H796" s="2340"/>
      <c r="I796" s="2340"/>
      <c r="J796" s="2340"/>
      <c r="K796" s="2340"/>
      <c r="L796" s="2340"/>
      <c r="M796" s="2340"/>
      <c r="N796" s="2340"/>
      <c r="O796" s="2340"/>
      <c r="P796" s="2340"/>
      <c r="Q796" s="2340"/>
      <c r="R796" s="2340"/>
      <c r="S796" s="2340"/>
    </row>
    <row r="797" spans="1:19" customFormat="1" ht="15" hidden="1">
      <c r="A797" s="2344" t="s">
        <v>5170</v>
      </c>
      <c r="B797" s="2340" t="s">
        <v>4118</v>
      </c>
      <c r="C797" s="2340"/>
      <c r="D797" s="2341" t="s">
        <v>44</v>
      </c>
      <c r="E797" s="2342">
        <v>2350</v>
      </c>
      <c r="F797" s="2343">
        <f t="shared" si="12"/>
        <v>0</v>
      </c>
      <c r="G797" s="2344" t="s">
        <v>2134</v>
      </c>
      <c r="H797" s="2340"/>
      <c r="I797" s="2340"/>
      <c r="J797" s="2340"/>
      <c r="K797" s="2340"/>
      <c r="L797" s="2340"/>
      <c r="M797" s="2340"/>
      <c r="N797" s="2340"/>
      <c r="O797" s="2340"/>
      <c r="P797" s="2340"/>
      <c r="Q797" s="2340"/>
      <c r="R797" s="2340"/>
      <c r="S797" s="2340"/>
    </row>
    <row r="798" spans="1:19" customFormat="1" ht="15" hidden="1">
      <c r="A798" s="2340" t="s">
        <v>675</v>
      </c>
      <c r="B798" s="2340" t="s">
        <v>5148</v>
      </c>
      <c r="C798" s="2340"/>
      <c r="D798" s="2341" t="s">
        <v>501</v>
      </c>
      <c r="E798" s="2342">
        <v>350000</v>
      </c>
      <c r="F798" s="2343">
        <f t="shared" si="12"/>
        <v>0</v>
      </c>
      <c r="G798" s="2344" t="s">
        <v>2134</v>
      </c>
      <c r="H798" s="2340"/>
      <c r="I798" s="2340"/>
      <c r="J798" s="2340"/>
      <c r="K798" s="2340"/>
      <c r="L798" s="2340"/>
      <c r="M798" s="2340"/>
      <c r="N798" s="2340"/>
      <c r="O798" s="2340"/>
      <c r="P798" s="2340"/>
      <c r="Q798" s="2340"/>
      <c r="R798" s="2340"/>
      <c r="S798" s="2340"/>
    </row>
    <row r="799" spans="1:19" customFormat="1" ht="15" hidden="1">
      <c r="A799" s="2340" t="s">
        <v>3811</v>
      </c>
      <c r="B799" s="2340" t="s">
        <v>4950</v>
      </c>
      <c r="C799" s="2340"/>
      <c r="D799" s="2341" t="s">
        <v>44</v>
      </c>
      <c r="E799" s="2342">
        <v>12500</v>
      </c>
      <c r="F799" s="2343">
        <f t="shared" si="12"/>
        <v>0</v>
      </c>
      <c r="G799" s="2344" t="s">
        <v>2134</v>
      </c>
      <c r="H799" s="2340"/>
      <c r="I799" s="2340"/>
      <c r="J799" s="2340"/>
      <c r="K799" s="2340"/>
      <c r="L799" s="2340"/>
      <c r="M799" s="2340"/>
      <c r="N799" s="2340"/>
      <c r="O799" s="2340"/>
      <c r="P799" s="2340"/>
      <c r="Q799" s="2340"/>
      <c r="R799" s="2340"/>
      <c r="S799" s="2340"/>
    </row>
    <row r="800" spans="1:19" customFormat="1" ht="15" hidden="1">
      <c r="A800" s="2340" t="s">
        <v>3811</v>
      </c>
      <c r="B800" s="2340" t="s">
        <v>4951</v>
      </c>
      <c r="C800" s="2340"/>
      <c r="D800" s="2341" t="s">
        <v>627</v>
      </c>
      <c r="E800" s="2342">
        <v>880</v>
      </c>
      <c r="F800" s="2343">
        <f t="shared" si="12"/>
        <v>0</v>
      </c>
      <c r="G800" s="2344" t="s">
        <v>2134</v>
      </c>
      <c r="H800" s="2340"/>
      <c r="I800" s="2340"/>
      <c r="J800" s="2340"/>
      <c r="K800" s="2340"/>
      <c r="L800" s="2340"/>
      <c r="M800" s="2340"/>
      <c r="N800" s="2340"/>
      <c r="O800" s="2340"/>
      <c r="P800" s="2340"/>
      <c r="Q800" s="2340"/>
      <c r="R800" s="2340"/>
      <c r="S800" s="2340"/>
    </row>
    <row r="801" spans="1:19" customFormat="1" ht="15" hidden="1">
      <c r="A801" s="2340" t="s">
        <v>3811</v>
      </c>
      <c r="B801" s="2340" t="s">
        <v>4952</v>
      </c>
      <c r="C801" s="2340"/>
      <c r="D801" s="2341" t="s">
        <v>627</v>
      </c>
      <c r="E801" s="2342">
        <v>880</v>
      </c>
      <c r="F801" s="2343">
        <f t="shared" si="12"/>
        <v>0</v>
      </c>
      <c r="G801" s="2344" t="s">
        <v>2134</v>
      </c>
      <c r="H801" s="2340"/>
      <c r="I801" s="2340"/>
      <c r="J801" s="2340"/>
      <c r="K801" s="2340"/>
      <c r="L801" s="2340"/>
      <c r="M801" s="2340"/>
      <c r="N801" s="2340"/>
      <c r="O801" s="2340"/>
      <c r="P801" s="2340"/>
      <c r="Q801" s="2340"/>
      <c r="R801" s="2340"/>
      <c r="S801" s="2340"/>
    </row>
    <row r="802" spans="1:19" customFormat="1" ht="15" hidden="1">
      <c r="A802" s="2340" t="s">
        <v>3811</v>
      </c>
      <c r="B802" s="2340" t="s">
        <v>4953</v>
      </c>
      <c r="C802" s="2340"/>
      <c r="D802" s="2341" t="s">
        <v>627</v>
      </c>
      <c r="E802" s="2342">
        <v>880</v>
      </c>
      <c r="F802" s="2343">
        <f t="shared" si="12"/>
        <v>0</v>
      </c>
      <c r="G802" s="2344" t="s">
        <v>2134</v>
      </c>
      <c r="H802" s="2340"/>
      <c r="I802" s="2340"/>
      <c r="J802" s="2340"/>
      <c r="K802" s="2340"/>
      <c r="L802" s="2340"/>
      <c r="M802" s="2340"/>
      <c r="N802" s="2340"/>
      <c r="O802" s="2340"/>
      <c r="P802" s="2340"/>
      <c r="Q802" s="2340"/>
      <c r="R802" s="2340"/>
      <c r="S802" s="2340"/>
    </row>
    <row r="803" spans="1:19" customFormat="1" ht="15" hidden="1">
      <c r="A803" s="2340" t="s">
        <v>3811</v>
      </c>
      <c r="B803" s="2340" t="s">
        <v>4954</v>
      </c>
      <c r="C803" s="2340"/>
      <c r="D803" s="2341" t="s">
        <v>627</v>
      </c>
      <c r="E803" s="2342">
        <v>880</v>
      </c>
      <c r="F803" s="2343">
        <f t="shared" si="12"/>
        <v>0</v>
      </c>
      <c r="G803" s="2344" t="s">
        <v>2134</v>
      </c>
      <c r="H803" s="2340"/>
      <c r="I803" s="2340"/>
      <c r="J803" s="2340"/>
      <c r="K803" s="2340"/>
      <c r="L803" s="2340"/>
      <c r="M803" s="2340"/>
      <c r="N803" s="2340"/>
      <c r="O803" s="2340"/>
      <c r="P803" s="2340"/>
      <c r="Q803" s="2340"/>
      <c r="R803" s="2340"/>
      <c r="S803" s="2340"/>
    </row>
    <row r="804" spans="1:19" customFormat="1" ht="15" hidden="1">
      <c r="A804" s="2340" t="s">
        <v>3811</v>
      </c>
      <c r="B804" s="2340" t="s">
        <v>4955</v>
      </c>
      <c r="C804" s="2340"/>
      <c r="D804" s="2341" t="s">
        <v>627</v>
      </c>
      <c r="E804" s="2342">
        <v>880</v>
      </c>
      <c r="F804" s="2343">
        <f t="shared" si="12"/>
        <v>0</v>
      </c>
      <c r="G804" s="2344" t="s">
        <v>2134</v>
      </c>
      <c r="H804" s="2340"/>
      <c r="I804" s="2340"/>
      <c r="J804" s="2340"/>
      <c r="K804" s="2340"/>
      <c r="L804" s="2340"/>
      <c r="M804" s="2340"/>
      <c r="N804" s="2340"/>
      <c r="O804" s="2340"/>
      <c r="P804" s="2340"/>
      <c r="Q804" s="2340"/>
      <c r="R804" s="2340"/>
      <c r="S804" s="2340"/>
    </row>
    <row r="805" spans="1:19" customFormat="1" ht="15" hidden="1">
      <c r="A805" s="2340" t="s">
        <v>3811</v>
      </c>
      <c r="B805" s="2340" t="s">
        <v>4956</v>
      </c>
      <c r="C805" s="2340"/>
      <c r="D805" s="2341" t="s">
        <v>627</v>
      </c>
      <c r="E805" s="2342">
        <v>880</v>
      </c>
      <c r="F805" s="2343">
        <f t="shared" si="12"/>
        <v>0</v>
      </c>
      <c r="G805" s="2344" t="s">
        <v>2134</v>
      </c>
      <c r="H805" s="2340"/>
      <c r="I805" s="2340"/>
      <c r="J805" s="2340"/>
      <c r="K805" s="2340"/>
      <c r="L805" s="2340"/>
      <c r="M805" s="2340"/>
      <c r="N805" s="2340"/>
      <c r="O805" s="2340"/>
      <c r="P805" s="2340"/>
      <c r="Q805" s="2340"/>
      <c r="R805" s="2340"/>
      <c r="S805" s="2340"/>
    </row>
    <row r="806" spans="1:19" customFormat="1" ht="15" hidden="1">
      <c r="A806" s="2340" t="s">
        <v>3811</v>
      </c>
      <c r="B806" s="2340" t="s">
        <v>4957</v>
      </c>
      <c r="C806" s="2340"/>
      <c r="D806" s="2341" t="s">
        <v>627</v>
      </c>
      <c r="E806" s="2342">
        <v>880</v>
      </c>
      <c r="F806" s="2343">
        <f t="shared" si="12"/>
        <v>0</v>
      </c>
      <c r="G806" s="2344" t="s">
        <v>2134</v>
      </c>
      <c r="H806" s="2340"/>
      <c r="I806" s="2340"/>
      <c r="J806" s="2340"/>
      <c r="K806" s="2340"/>
      <c r="L806" s="2340"/>
      <c r="M806" s="2340"/>
      <c r="N806" s="2340"/>
      <c r="O806" s="2340"/>
      <c r="P806" s="2340"/>
      <c r="Q806" s="2340"/>
      <c r="R806" s="2340"/>
      <c r="S806" s="2340"/>
    </row>
    <row r="807" spans="1:19" customFormat="1" ht="15" hidden="1">
      <c r="A807" s="2340" t="s">
        <v>3811</v>
      </c>
      <c r="B807" s="2340" t="s">
        <v>4958</v>
      </c>
      <c r="C807" s="2340"/>
      <c r="D807" s="2341" t="s">
        <v>627</v>
      </c>
      <c r="E807" s="2342">
        <v>880</v>
      </c>
      <c r="F807" s="2343">
        <f t="shared" si="12"/>
        <v>0</v>
      </c>
      <c r="G807" s="2344" t="s">
        <v>2134</v>
      </c>
      <c r="H807" s="2340"/>
      <c r="I807" s="2340"/>
      <c r="J807" s="2340"/>
      <c r="K807" s="2340"/>
      <c r="L807" s="2340"/>
      <c r="M807" s="2340"/>
      <c r="N807" s="2340"/>
      <c r="O807" s="2340"/>
      <c r="P807" s="2340"/>
      <c r="Q807" s="2340"/>
      <c r="R807" s="2340"/>
      <c r="S807" s="2340"/>
    </row>
    <row r="808" spans="1:19" customFormat="1" ht="15" hidden="1">
      <c r="A808" s="2340" t="s">
        <v>675</v>
      </c>
      <c r="B808" s="2340" t="s">
        <v>5149</v>
      </c>
      <c r="C808" s="2340"/>
      <c r="D808" s="2341" t="s">
        <v>501</v>
      </c>
      <c r="E808" s="2342">
        <v>500000</v>
      </c>
      <c r="F808" s="2343">
        <f t="shared" si="12"/>
        <v>0</v>
      </c>
      <c r="G808" s="2344" t="s">
        <v>2134</v>
      </c>
      <c r="H808" s="2340"/>
      <c r="I808" s="2340"/>
      <c r="J808" s="2340"/>
      <c r="K808" s="2340"/>
      <c r="L808" s="2340"/>
      <c r="M808" s="2340"/>
      <c r="N808" s="2340"/>
      <c r="O808" s="2340"/>
      <c r="P808" s="2340"/>
      <c r="Q808" s="2340"/>
      <c r="R808" s="2340"/>
      <c r="S808" s="2340"/>
    </row>
    <row r="809" spans="1:19" customFormat="1" ht="15" hidden="1">
      <c r="A809" s="2344" t="s">
        <v>5165</v>
      </c>
      <c r="B809" s="2340" t="s">
        <v>5837</v>
      </c>
      <c r="C809" s="2340"/>
      <c r="D809" s="2341" t="s">
        <v>501</v>
      </c>
      <c r="E809" s="2347">
        <v>10000</v>
      </c>
      <c r="F809" s="2343">
        <f t="shared" si="12"/>
        <v>0</v>
      </c>
      <c r="G809" s="2344" t="s">
        <v>2134</v>
      </c>
      <c r="H809" s="2340"/>
      <c r="I809" s="2340"/>
      <c r="J809" s="2340"/>
      <c r="K809" s="2340"/>
      <c r="L809" s="2340"/>
      <c r="M809" s="2340"/>
      <c r="N809" s="2340"/>
      <c r="O809" s="2340"/>
      <c r="P809" s="2340"/>
      <c r="Q809" s="2340"/>
      <c r="R809" s="2340"/>
      <c r="S809" s="2340"/>
    </row>
    <row r="810" spans="1:19" customFormat="1" ht="15" hidden="1">
      <c r="A810" s="2344" t="s">
        <v>5165</v>
      </c>
      <c r="B810" s="2340" t="s">
        <v>5838</v>
      </c>
      <c r="C810" s="2340"/>
      <c r="D810" s="2341" t="s">
        <v>501</v>
      </c>
      <c r="E810" s="2347">
        <v>2000</v>
      </c>
      <c r="F810" s="2343">
        <f t="shared" si="12"/>
        <v>0</v>
      </c>
      <c r="G810" s="2344" t="s">
        <v>2134</v>
      </c>
      <c r="H810" s="2340"/>
      <c r="I810" s="2340"/>
      <c r="J810" s="2340"/>
      <c r="K810" s="2340"/>
      <c r="L810" s="2340"/>
      <c r="M810" s="2340"/>
      <c r="N810" s="2340"/>
      <c r="O810" s="2340"/>
      <c r="P810" s="2340"/>
      <c r="Q810" s="2340"/>
      <c r="R810" s="2340"/>
      <c r="S810" s="2340"/>
    </row>
    <row r="811" spans="1:19" customFormat="1" ht="15" hidden="1">
      <c r="A811" s="2344" t="s">
        <v>5165</v>
      </c>
      <c r="B811" s="2340" t="s">
        <v>5838</v>
      </c>
      <c r="C811" s="2340"/>
      <c r="D811" s="2341" t="s">
        <v>44</v>
      </c>
      <c r="E811" s="2347">
        <v>2500</v>
      </c>
      <c r="F811" s="2343">
        <f t="shared" si="12"/>
        <v>0</v>
      </c>
      <c r="G811" s="2344" t="s">
        <v>2134</v>
      </c>
      <c r="H811" s="2340"/>
      <c r="I811" s="2340"/>
      <c r="J811" s="2340"/>
      <c r="K811" s="2340"/>
      <c r="L811" s="2340"/>
      <c r="M811" s="2340"/>
      <c r="N811" s="2340"/>
      <c r="O811" s="2340"/>
      <c r="P811" s="2340"/>
      <c r="Q811" s="2340"/>
      <c r="R811" s="2340"/>
      <c r="S811" s="2340"/>
    </row>
    <row r="812" spans="1:19" customFormat="1" ht="15" hidden="1">
      <c r="A812" s="2344" t="s">
        <v>5165</v>
      </c>
      <c r="B812" s="2340" t="s">
        <v>5839</v>
      </c>
      <c r="C812" s="2340"/>
      <c r="D812" s="2341" t="s">
        <v>44</v>
      </c>
      <c r="E812" s="2347">
        <v>30000</v>
      </c>
      <c r="F812" s="2343">
        <f t="shared" si="12"/>
        <v>0</v>
      </c>
      <c r="G812" s="2344" t="s">
        <v>2134</v>
      </c>
      <c r="H812" s="2340"/>
      <c r="I812" s="2340"/>
      <c r="J812" s="2340"/>
      <c r="K812" s="2340"/>
      <c r="L812" s="2340"/>
      <c r="M812" s="2340"/>
      <c r="N812" s="2340"/>
      <c r="O812" s="2340"/>
      <c r="P812" s="2340"/>
      <c r="Q812" s="2340"/>
      <c r="R812" s="2340"/>
      <c r="S812" s="2340"/>
    </row>
    <row r="813" spans="1:19" customFormat="1" ht="15" hidden="1">
      <c r="A813" s="2344" t="s">
        <v>5165</v>
      </c>
      <c r="B813" s="2340" t="s">
        <v>5840</v>
      </c>
      <c r="C813" s="2340"/>
      <c r="D813" s="2341" t="s">
        <v>501</v>
      </c>
      <c r="E813" s="2347">
        <v>3000</v>
      </c>
      <c r="F813" s="2343">
        <f t="shared" si="12"/>
        <v>0</v>
      </c>
      <c r="G813" s="2344" t="s">
        <v>2134</v>
      </c>
      <c r="H813" s="2340"/>
      <c r="I813" s="2340"/>
      <c r="J813" s="2340"/>
      <c r="K813" s="2340"/>
      <c r="L813" s="2340"/>
      <c r="M813" s="2340"/>
      <c r="N813" s="2340"/>
      <c r="O813" s="2340"/>
      <c r="P813" s="2340"/>
      <c r="Q813" s="2340"/>
      <c r="R813" s="2340"/>
      <c r="S813" s="2340"/>
    </row>
    <row r="814" spans="1:19" customFormat="1" ht="15" hidden="1">
      <c r="A814" s="2344" t="s">
        <v>5165</v>
      </c>
      <c r="B814" s="2340" t="s">
        <v>5841</v>
      </c>
      <c r="C814" s="2340"/>
      <c r="D814" s="2341" t="s">
        <v>44</v>
      </c>
      <c r="E814" s="2347">
        <v>3800</v>
      </c>
      <c r="F814" s="2343">
        <f t="shared" si="12"/>
        <v>0</v>
      </c>
      <c r="G814" s="2344" t="s">
        <v>2134</v>
      </c>
      <c r="H814" s="2340"/>
      <c r="I814" s="2340"/>
      <c r="J814" s="2340"/>
      <c r="K814" s="2340"/>
      <c r="L814" s="2340"/>
      <c r="M814" s="2340"/>
      <c r="N814" s="2340"/>
      <c r="O814" s="2340"/>
      <c r="P814" s="2340"/>
      <c r="Q814" s="2340"/>
      <c r="R814" s="2340"/>
      <c r="S814" s="2340"/>
    </row>
    <row r="815" spans="1:19" customFormat="1" ht="15" hidden="1">
      <c r="A815" s="2340" t="s">
        <v>3811</v>
      </c>
      <c r="B815" s="2340" t="s">
        <v>4959</v>
      </c>
      <c r="C815" s="2340"/>
      <c r="D815" s="2341" t="s">
        <v>44</v>
      </c>
      <c r="E815" s="2342"/>
      <c r="F815" s="2343">
        <f t="shared" si="12"/>
        <v>0</v>
      </c>
      <c r="G815" s="2344" t="s">
        <v>2134</v>
      </c>
      <c r="H815" s="2340"/>
      <c r="I815" s="2340"/>
      <c r="J815" s="2340"/>
      <c r="K815" s="2340"/>
      <c r="L815" s="2340"/>
      <c r="M815" s="2340"/>
      <c r="N815" s="2340"/>
      <c r="O815" s="2340"/>
      <c r="P815" s="2340"/>
      <c r="Q815" s="2340"/>
      <c r="R815" s="2340"/>
      <c r="S815" s="2340"/>
    </row>
    <row r="816" spans="1:19" customFormat="1" ht="15" hidden="1">
      <c r="A816" s="2344" t="s">
        <v>5165</v>
      </c>
      <c r="B816" s="2340" t="s">
        <v>5842</v>
      </c>
      <c r="C816" s="2340"/>
      <c r="D816" s="2341" t="s">
        <v>501</v>
      </c>
      <c r="E816" s="2347">
        <v>10000</v>
      </c>
      <c r="F816" s="2343">
        <f t="shared" si="12"/>
        <v>0</v>
      </c>
      <c r="G816" s="2344" t="s">
        <v>2134</v>
      </c>
      <c r="H816" s="2340"/>
      <c r="I816" s="2340"/>
      <c r="J816" s="2340"/>
      <c r="K816" s="2340"/>
      <c r="L816" s="2340"/>
      <c r="M816" s="2340"/>
      <c r="N816" s="2340"/>
      <c r="O816" s="2340"/>
      <c r="P816" s="2340"/>
      <c r="Q816" s="2340"/>
      <c r="R816" s="2340"/>
      <c r="S816" s="2340"/>
    </row>
    <row r="817" spans="1:19" customFormat="1" ht="15" hidden="1">
      <c r="A817" s="2344" t="s">
        <v>5165</v>
      </c>
      <c r="B817" s="2340" t="s">
        <v>5842</v>
      </c>
      <c r="C817" s="2340"/>
      <c r="D817" s="2341" t="s">
        <v>44</v>
      </c>
      <c r="E817" s="2347">
        <v>20000</v>
      </c>
      <c r="F817" s="2343">
        <f t="shared" si="12"/>
        <v>0</v>
      </c>
      <c r="G817" s="2344" t="s">
        <v>2134</v>
      </c>
      <c r="H817" s="2340"/>
      <c r="I817" s="2340"/>
      <c r="J817" s="2340"/>
      <c r="K817" s="2340"/>
      <c r="L817" s="2340"/>
      <c r="M817" s="2340"/>
      <c r="N817" s="2340"/>
      <c r="O817" s="2340"/>
      <c r="P817" s="2340"/>
      <c r="Q817" s="2340"/>
      <c r="R817" s="2340"/>
      <c r="S817" s="2340"/>
    </row>
    <row r="818" spans="1:19" customFormat="1" ht="15" hidden="1">
      <c r="A818" s="2340" t="s">
        <v>675</v>
      </c>
      <c r="B818" s="2340" t="s">
        <v>5164</v>
      </c>
      <c r="C818" s="2340"/>
      <c r="D818" s="2341" t="s">
        <v>501</v>
      </c>
      <c r="E818" s="2342">
        <v>200000</v>
      </c>
      <c r="F818" s="2343">
        <f t="shared" si="12"/>
        <v>0</v>
      </c>
      <c r="G818" s="2344" t="s">
        <v>2134</v>
      </c>
      <c r="H818" s="2340"/>
      <c r="I818" s="2340"/>
      <c r="J818" s="2340"/>
      <c r="K818" s="2340"/>
      <c r="L818" s="2340"/>
      <c r="M818" s="2340"/>
      <c r="N818" s="2340"/>
      <c r="O818" s="2340"/>
      <c r="P818" s="2340"/>
      <c r="Q818" s="2340"/>
      <c r="R818" s="2340"/>
      <c r="S818" s="2340"/>
    </row>
    <row r="819" spans="1:19" customFormat="1" ht="15" hidden="1">
      <c r="A819" s="2340" t="s">
        <v>4422</v>
      </c>
      <c r="B819" s="2340" t="s">
        <v>4814</v>
      </c>
      <c r="C819" s="2340"/>
      <c r="D819" s="2341" t="s">
        <v>627</v>
      </c>
      <c r="E819" s="2342">
        <v>450</v>
      </c>
      <c r="F819" s="2343">
        <f t="shared" si="12"/>
        <v>0</v>
      </c>
      <c r="G819" s="2344" t="s">
        <v>2134</v>
      </c>
      <c r="H819" s="2340"/>
      <c r="I819" s="2340"/>
      <c r="J819" s="2340"/>
      <c r="K819" s="2340"/>
      <c r="L819" s="2340"/>
      <c r="M819" s="2340"/>
      <c r="N819" s="2340"/>
      <c r="O819" s="2340"/>
      <c r="P819" s="2340"/>
      <c r="Q819" s="2340"/>
      <c r="R819" s="2340"/>
      <c r="S819" s="2340"/>
    </row>
    <row r="820" spans="1:19" customFormat="1" ht="15" hidden="1">
      <c r="A820" s="2340" t="s">
        <v>4422</v>
      </c>
      <c r="B820" s="2340" t="s">
        <v>4815</v>
      </c>
      <c r="C820" s="2340"/>
      <c r="D820" s="2341" t="s">
        <v>44</v>
      </c>
      <c r="E820" s="2342">
        <v>450</v>
      </c>
      <c r="F820" s="2343">
        <f t="shared" si="12"/>
        <v>0</v>
      </c>
      <c r="G820" s="2344" t="s">
        <v>2134</v>
      </c>
      <c r="H820" s="2340"/>
      <c r="I820" s="2340"/>
      <c r="J820" s="2340"/>
      <c r="K820" s="2340"/>
      <c r="L820" s="2340"/>
      <c r="M820" s="2340"/>
      <c r="N820" s="2340"/>
      <c r="O820" s="2340"/>
      <c r="P820" s="2340"/>
      <c r="Q820" s="2340"/>
      <c r="R820" s="2340"/>
      <c r="S820" s="2340"/>
    </row>
    <row r="821" spans="1:19" customFormat="1" ht="15" hidden="1">
      <c r="A821" s="2340" t="s">
        <v>4422</v>
      </c>
      <c r="B821" s="2340" t="s">
        <v>4816</v>
      </c>
      <c r="C821" s="2340"/>
      <c r="D821" s="2341" t="s">
        <v>627</v>
      </c>
      <c r="E821" s="2342">
        <v>450</v>
      </c>
      <c r="F821" s="2343">
        <f t="shared" si="12"/>
        <v>0</v>
      </c>
      <c r="G821" s="2344" t="s">
        <v>2134</v>
      </c>
      <c r="H821" s="2340"/>
      <c r="I821" s="2340"/>
      <c r="J821" s="2340"/>
      <c r="K821" s="2340"/>
      <c r="L821" s="2340"/>
      <c r="M821" s="2340"/>
      <c r="N821" s="2340"/>
      <c r="O821" s="2340"/>
      <c r="P821" s="2340"/>
      <c r="Q821" s="2340"/>
      <c r="R821" s="2340"/>
      <c r="S821" s="2340"/>
    </row>
    <row r="822" spans="1:19" customFormat="1" ht="15" hidden="1">
      <c r="A822" s="2340" t="s">
        <v>4422</v>
      </c>
      <c r="B822" s="2344" t="s">
        <v>5213</v>
      </c>
      <c r="C822" s="2344"/>
      <c r="D822" s="2341" t="s">
        <v>44</v>
      </c>
      <c r="E822" s="2342">
        <v>395</v>
      </c>
      <c r="F822" s="2343">
        <f t="shared" si="12"/>
        <v>0</v>
      </c>
      <c r="G822" s="2344" t="s">
        <v>2134</v>
      </c>
      <c r="H822" s="2340"/>
      <c r="I822" s="2340"/>
      <c r="J822" s="2340"/>
      <c r="K822" s="2340"/>
      <c r="L822" s="2340"/>
      <c r="M822" s="2340"/>
      <c r="N822" s="2340"/>
      <c r="O822" s="2340"/>
      <c r="P822" s="2340"/>
      <c r="Q822" s="2340"/>
      <c r="R822" s="2340"/>
      <c r="S822" s="2340"/>
    </row>
    <row r="823" spans="1:19" customFormat="1" ht="15" hidden="1">
      <c r="A823" s="2340" t="s">
        <v>4422</v>
      </c>
      <c r="B823" s="2340" t="s">
        <v>3945</v>
      </c>
      <c r="C823" s="2340"/>
      <c r="D823" s="2341" t="s">
        <v>44</v>
      </c>
      <c r="E823" s="2342">
        <v>294</v>
      </c>
      <c r="F823" s="2343">
        <f t="shared" si="12"/>
        <v>0</v>
      </c>
      <c r="G823" s="2344" t="s">
        <v>2134</v>
      </c>
      <c r="H823" s="2340"/>
      <c r="I823" s="2340"/>
      <c r="J823" s="2340"/>
      <c r="K823" s="2340"/>
      <c r="L823" s="2340"/>
      <c r="M823" s="2340"/>
      <c r="N823" s="2340"/>
      <c r="O823" s="2340"/>
      <c r="P823" s="2340"/>
      <c r="Q823" s="2340"/>
      <c r="R823" s="2340"/>
      <c r="S823" s="2340"/>
    </row>
    <row r="824" spans="1:19" customFormat="1" ht="15" hidden="1">
      <c r="A824" s="2340" t="s">
        <v>4422</v>
      </c>
      <c r="B824" s="2344" t="s">
        <v>4818</v>
      </c>
      <c r="C824" s="2344"/>
      <c r="D824" s="2341" t="s">
        <v>501</v>
      </c>
      <c r="E824" s="2342">
        <v>504</v>
      </c>
      <c r="F824" s="2343">
        <f t="shared" si="12"/>
        <v>0</v>
      </c>
      <c r="G824" s="2344" t="s">
        <v>2134</v>
      </c>
      <c r="H824" s="2340"/>
      <c r="I824" s="2340"/>
      <c r="J824" s="2340"/>
      <c r="K824" s="2340"/>
      <c r="L824" s="2340"/>
      <c r="M824" s="2340"/>
      <c r="N824" s="2340"/>
      <c r="O824" s="2340"/>
      <c r="P824" s="2340"/>
      <c r="Q824" s="2340"/>
      <c r="R824" s="2340"/>
      <c r="S824" s="2340"/>
    </row>
    <row r="825" spans="1:19" customFormat="1" ht="15" hidden="1">
      <c r="A825" s="2340" t="s">
        <v>4422</v>
      </c>
      <c r="B825" s="2340" t="s">
        <v>4817</v>
      </c>
      <c r="C825" s="2340"/>
      <c r="D825" s="2341" t="s">
        <v>501</v>
      </c>
      <c r="E825" s="2342">
        <v>504</v>
      </c>
      <c r="F825" s="2343">
        <f t="shared" si="12"/>
        <v>0</v>
      </c>
      <c r="G825" s="2344" t="s">
        <v>2134</v>
      </c>
      <c r="H825" s="2340"/>
      <c r="I825" s="2340"/>
      <c r="J825" s="2340"/>
      <c r="K825" s="2340"/>
      <c r="L825" s="2340"/>
      <c r="M825" s="2340"/>
      <c r="N825" s="2340"/>
      <c r="O825" s="2340"/>
      <c r="P825" s="2340"/>
      <c r="Q825" s="2340"/>
      <c r="R825" s="2340"/>
      <c r="S825" s="2340"/>
    </row>
    <row r="826" spans="1:19" customFormat="1" ht="15" hidden="1">
      <c r="A826" s="2340" t="s">
        <v>4422</v>
      </c>
      <c r="B826" s="2340" t="s">
        <v>4819</v>
      </c>
      <c r="C826" s="2340"/>
      <c r="D826" s="2341" t="s">
        <v>501</v>
      </c>
      <c r="E826" s="2342">
        <v>504</v>
      </c>
      <c r="F826" s="2343">
        <f t="shared" si="12"/>
        <v>0</v>
      </c>
      <c r="G826" s="2344" t="s">
        <v>2134</v>
      </c>
      <c r="H826" s="2340"/>
      <c r="I826" s="2340"/>
      <c r="J826" s="2340"/>
      <c r="K826" s="2340"/>
      <c r="L826" s="2340"/>
      <c r="M826" s="2340"/>
      <c r="N826" s="2340"/>
      <c r="O826" s="2340"/>
      <c r="P826" s="2340"/>
      <c r="Q826" s="2340"/>
      <c r="R826" s="2340"/>
      <c r="S826" s="2340"/>
    </row>
    <row r="827" spans="1:19" customFormat="1" ht="15" hidden="1">
      <c r="A827" s="2340" t="s">
        <v>4422</v>
      </c>
      <c r="B827" s="2340" t="s">
        <v>4820</v>
      </c>
      <c r="C827" s="2340"/>
      <c r="D827" s="2341" t="s">
        <v>501</v>
      </c>
      <c r="E827" s="2342">
        <v>504</v>
      </c>
      <c r="F827" s="2343">
        <f t="shared" si="12"/>
        <v>0</v>
      </c>
      <c r="G827" s="2344" t="s">
        <v>2134</v>
      </c>
      <c r="H827" s="2340"/>
      <c r="I827" s="2340"/>
      <c r="J827" s="2340"/>
      <c r="K827" s="2340"/>
      <c r="L827" s="2340"/>
      <c r="M827" s="2340"/>
      <c r="N827" s="2340"/>
      <c r="O827" s="2340"/>
      <c r="P827" s="2340"/>
      <c r="Q827" s="2340"/>
      <c r="R827" s="2340"/>
      <c r="S827" s="2340"/>
    </row>
    <row r="828" spans="1:19" customFormat="1" ht="15" hidden="1">
      <c r="A828" s="2340" t="s">
        <v>4422</v>
      </c>
      <c r="B828" s="2340" t="s">
        <v>4821</v>
      </c>
      <c r="C828" s="2340"/>
      <c r="D828" s="2341" t="s">
        <v>501</v>
      </c>
      <c r="E828" s="2342">
        <v>504</v>
      </c>
      <c r="F828" s="2343">
        <f t="shared" si="12"/>
        <v>0</v>
      </c>
      <c r="G828" s="2344" t="s">
        <v>2134</v>
      </c>
      <c r="H828" s="2340"/>
      <c r="I828" s="2340"/>
      <c r="J828" s="2340"/>
      <c r="K828" s="2340"/>
      <c r="L828" s="2340"/>
      <c r="M828" s="2340"/>
      <c r="N828" s="2340"/>
      <c r="O828" s="2340"/>
      <c r="P828" s="2340"/>
      <c r="Q828" s="2340"/>
      <c r="R828" s="2340"/>
      <c r="S828" s="2340"/>
    </row>
    <row r="829" spans="1:19" customFormat="1" ht="15" hidden="1">
      <c r="A829" s="2340" t="s">
        <v>4422</v>
      </c>
      <c r="B829" s="2340" t="s">
        <v>4822</v>
      </c>
      <c r="C829" s="2340"/>
      <c r="D829" s="2341" t="s">
        <v>501</v>
      </c>
      <c r="E829" s="2342">
        <v>504</v>
      </c>
      <c r="F829" s="2343">
        <f t="shared" si="12"/>
        <v>0</v>
      </c>
      <c r="G829" s="2344" t="s">
        <v>2134</v>
      </c>
      <c r="H829" s="2340"/>
      <c r="I829" s="2340"/>
      <c r="J829" s="2340"/>
      <c r="K829" s="2340"/>
      <c r="L829" s="2340"/>
      <c r="M829" s="2340"/>
      <c r="N829" s="2340"/>
      <c r="O829" s="2340"/>
      <c r="P829" s="2340"/>
      <c r="Q829" s="2340"/>
      <c r="R829" s="2340"/>
      <c r="S829" s="2340"/>
    </row>
    <row r="830" spans="1:19" customFormat="1" ht="15" hidden="1">
      <c r="A830" s="2340" t="s">
        <v>4422</v>
      </c>
      <c r="B830" s="2340" t="s">
        <v>4823</v>
      </c>
      <c r="C830" s="2340"/>
      <c r="D830" s="2341" t="s">
        <v>501</v>
      </c>
      <c r="E830" s="2342">
        <v>504</v>
      </c>
      <c r="F830" s="2343">
        <f t="shared" si="12"/>
        <v>0</v>
      </c>
      <c r="G830" s="2344" t="s">
        <v>2134</v>
      </c>
      <c r="H830" s="2340"/>
      <c r="I830" s="2340"/>
      <c r="J830" s="2340"/>
      <c r="K830" s="2340"/>
      <c r="L830" s="2340"/>
      <c r="M830" s="2340"/>
      <c r="N830" s="2340"/>
      <c r="O830" s="2340"/>
      <c r="P830" s="2340"/>
      <c r="Q830" s="2340"/>
      <c r="R830" s="2340"/>
      <c r="S830" s="2340"/>
    </row>
    <row r="831" spans="1:19" customFormat="1" ht="15" hidden="1">
      <c r="A831" s="2340" t="s">
        <v>4422</v>
      </c>
      <c r="B831" s="2340" t="s">
        <v>4824</v>
      </c>
      <c r="C831" s="2340"/>
      <c r="D831" s="2341" t="s">
        <v>501</v>
      </c>
      <c r="E831" s="2342">
        <v>504</v>
      </c>
      <c r="F831" s="2343">
        <f t="shared" si="12"/>
        <v>0</v>
      </c>
      <c r="G831" s="2344" t="s">
        <v>2134</v>
      </c>
      <c r="H831" s="2340"/>
      <c r="I831" s="2340"/>
      <c r="J831" s="2340"/>
      <c r="K831" s="2340"/>
      <c r="L831" s="2340"/>
      <c r="M831" s="2340"/>
      <c r="N831" s="2340"/>
      <c r="O831" s="2340"/>
      <c r="P831" s="2340"/>
      <c r="Q831" s="2340"/>
      <c r="R831" s="2340"/>
      <c r="S831" s="2340"/>
    </row>
    <row r="832" spans="1:19" customFormat="1" ht="15" hidden="1">
      <c r="A832" s="2340" t="s">
        <v>4422</v>
      </c>
      <c r="B832" s="2340" t="s">
        <v>4825</v>
      </c>
      <c r="C832" s="2340"/>
      <c r="D832" s="2341" t="s">
        <v>44</v>
      </c>
      <c r="E832" s="2342">
        <v>450</v>
      </c>
      <c r="F832" s="2343">
        <f t="shared" si="12"/>
        <v>0</v>
      </c>
      <c r="G832" s="2344" t="s">
        <v>2134</v>
      </c>
      <c r="H832" s="2340"/>
      <c r="I832" s="2340"/>
      <c r="J832" s="2340"/>
      <c r="K832" s="2340"/>
      <c r="L832" s="2340"/>
      <c r="M832" s="2340"/>
      <c r="N832" s="2340"/>
      <c r="O832" s="2340"/>
      <c r="P832" s="2340"/>
      <c r="Q832" s="2340"/>
      <c r="R832" s="2340"/>
      <c r="S832" s="2340"/>
    </row>
    <row r="833" spans="1:19" customFormat="1" ht="15" hidden="1">
      <c r="A833" s="2340" t="s">
        <v>4422</v>
      </c>
      <c r="B833" s="2340" t="s">
        <v>4826</v>
      </c>
      <c r="C833" s="2340"/>
      <c r="D833" s="2341" t="s">
        <v>44</v>
      </c>
      <c r="E833" s="2342">
        <v>450</v>
      </c>
      <c r="F833" s="2343">
        <f t="shared" si="12"/>
        <v>0</v>
      </c>
      <c r="G833" s="2344" t="s">
        <v>2134</v>
      </c>
      <c r="H833" s="2340"/>
      <c r="I833" s="2340"/>
      <c r="J833" s="2340"/>
      <c r="K833" s="2340"/>
      <c r="L833" s="2340"/>
      <c r="M833" s="2340"/>
      <c r="N833" s="2340"/>
      <c r="O833" s="2340"/>
      <c r="P833" s="2340"/>
      <c r="Q833" s="2340"/>
      <c r="R833" s="2340"/>
      <c r="S833" s="2340"/>
    </row>
    <row r="834" spans="1:19" customFormat="1" ht="15" hidden="1">
      <c r="A834" s="2340" t="s">
        <v>4422</v>
      </c>
      <c r="B834" s="2340" t="s">
        <v>4827</v>
      </c>
      <c r="C834" s="2340"/>
      <c r="D834" s="2341" t="s">
        <v>44</v>
      </c>
      <c r="E834" s="2342">
        <v>450</v>
      </c>
      <c r="F834" s="2343">
        <f t="shared" ref="F834:F897" si="13">$C834*$E834</f>
        <v>0</v>
      </c>
      <c r="G834" s="2344" t="s">
        <v>2134</v>
      </c>
      <c r="H834" s="2340"/>
      <c r="I834" s="2340"/>
      <c r="J834" s="2340"/>
      <c r="K834" s="2340"/>
      <c r="L834" s="2340"/>
      <c r="M834" s="2340"/>
      <c r="N834" s="2340"/>
      <c r="O834" s="2340"/>
      <c r="P834" s="2340"/>
      <c r="Q834" s="2340"/>
      <c r="R834" s="2340"/>
      <c r="S834" s="2340"/>
    </row>
    <row r="835" spans="1:19" customFormat="1" ht="15" hidden="1">
      <c r="A835" s="2340" t="s">
        <v>4422</v>
      </c>
      <c r="B835" s="2340" t="s">
        <v>4828</v>
      </c>
      <c r="C835" s="2340"/>
      <c r="D835" s="2341" t="s">
        <v>44</v>
      </c>
      <c r="E835" s="2342">
        <v>380</v>
      </c>
      <c r="F835" s="2343">
        <f t="shared" si="13"/>
        <v>0</v>
      </c>
      <c r="G835" s="2344" t="s">
        <v>2134</v>
      </c>
      <c r="H835" s="2340"/>
      <c r="I835" s="2340"/>
      <c r="J835" s="2340"/>
      <c r="K835" s="2340"/>
      <c r="L835" s="2340"/>
      <c r="M835" s="2340"/>
      <c r="N835" s="2340"/>
      <c r="O835" s="2340"/>
      <c r="P835" s="2340"/>
      <c r="Q835" s="2340"/>
      <c r="R835" s="2340"/>
      <c r="S835" s="2340"/>
    </row>
    <row r="836" spans="1:19" customFormat="1" ht="15" hidden="1">
      <c r="A836" s="2340" t="s">
        <v>631</v>
      </c>
      <c r="B836" s="2340" t="s">
        <v>4478</v>
      </c>
      <c r="C836" s="2340"/>
      <c r="D836" s="2341" t="s">
        <v>91</v>
      </c>
      <c r="E836" s="2342">
        <v>210</v>
      </c>
      <c r="F836" s="2343">
        <f t="shared" si="13"/>
        <v>0</v>
      </c>
      <c r="G836" s="2344" t="s">
        <v>2134</v>
      </c>
      <c r="H836" s="2340"/>
      <c r="I836" s="2340"/>
      <c r="J836" s="2340"/>
      <c r="K836" s="2340"/>
      <c r="L836" s="2340"/>
      <c r="M836" s="2340"/>
      <c r="N836" s="2340"/>
      <c r="O836" s="2340"/>
      <c r="P836" s="2340"/>
      <c r="Q836" s="2340"/>
      <c r="R836" s="2340"/>
      <c r="S836" s="2340"/>
    </row>
    <row r="837" spans="1:19" customFormat="1" ht="15" hidden="1">
      <c r="A837" s="2340" t="s">
        <v>4422</v>
      </c>
      <c r="B837" s="2340" t="s">
        <v>4478</v>
      </c>
      <c r="C837" s="2340"/>
      <c r="D837" s="2341" t="s">
        <v>91</v>
      </c>
      <c r="E837" s="2342">
        <v>210</v>
      </c>
      <c r="F837" s="2343">
        <f t="shared" si="13"/>
        <v>0</v>
      </c>
      <c r="G837" s="2344" t="s">
        <v>2134</v>
      </c>
      <c r="H837" s="2340"/>
      <c r="I837" s="2340"/>
      <c r="J837" s="2340"/>
      <c r="K837" s="2340"/>
      <c r="L837" s="2340"/>
      <c r="M837" s="2340"/>
      <c r="N837" s="2340"/>
      <c r="O837" s="2340"/>
      <c r="P837" s="2340"/>
      <c r="Q837" s="2340"/>
      <c r="R837" s="2340"/>
      <c r="S837" s="2340"/>
    </row>
    <row r="838" spans="1:19" customFormat="1" ht="15" hidden="1">
      <c r="A838" s="2340" t="s">
        <v>631</v>
      </c>
      <c r="B838" s="2340" t="s">
        <v>4482</v>
      </c>
      <c r="C838" s="2340"/>
      <c r="D838" s="2341" t="s">
        <v>91</v>
      </c>
      <c r="E838" s="2342">
        <v>250</v>
      </c>
      <c r="F838" s="2343">
        <f t="shared" si="13"/>
        <v>0</v>
      </c>
      <c r="G838" s="2344" t="s">
        <v>2134</v>
      </c>
      <c r="H838" s="2340"/>
      <c r="I838" s="2340"/>
      <c r="J838" s="2340"/>
      <c r="K838" s="2340"/>
      <c r="L838" s="2340"/>
      <c r="M838" s="2340"/>
      <c r="N838" s="2340"/>
      <c r="O838" s="2340"/>
      <c r="P838" s="2340"/>
      <c r="Q838" s="2340"/>
      <c r="R838" s="2340"/>
      <c r="S838" s="2340"/>
    </row>
    <row r="839" spans="1:19" customFormat="1" ht="15" hidden="1">
      <c r="A839" s="2340" t="s">
        <v>4422</v>
      </c>
      <c r="B839" s="2340" t="s">
        <v>4482</v>
      </c>
      <c r="C839" s="2340"/>
      <c r="D839" s="2341" t="s">
        <v>91</v>
      </c>
      <c r="E839" s="2342">
        <v>250</v>
      </c>
      <c r="F839" s="2343">
        <f t="shared" si="13"/>
        <v>0</v>
      </c>
      <c r="G839" s="2344" t="s">
        <v>2134</v>
      </c>
      <c r="H839" s="2340"/>
      <c r="I839" s="2340"/>
      <c r="J839" s="2340"/>
      <c r="K839" s="2340"/>
      <c r="L839" s="2340"/>
      <c r="M839" s="2340"/>
      <c r="N839" s="2340"/>
      <c r="O839" s="2340"/>
      <c r="P839" s="2340"/>
      <c r="Q839" s="2340"/>
      <c r="R839" s="2340"/>
      <c r="S839" s="2340"/>
    </row>
    <row r="840" spans="1:19" customFormat="1" ht="15" hidden="1">
      <c r="A840" s="2340" t="s">
        <v>631</v>
      </c>
      <c r="B840" s="2340" t="s">
        <v>4479</v>
      </c>
      <c r="C840" s="2340"/>
      <c r="D840" s="2341" t="s">
        <v>91</v>
      </c>
      <c r="E840" s="2342">
        <v>215</v>
      </c>
      <c r="F840" s="2343">
        <f t="shared" si="13"/>
        <v>0</v>
      </c>
      <c r="G840" s="2344" t="s">
        <v>2134</v>
      </c>
      <c r="H840" s="2340"/>
      <c r="I840" s="2340"/>
      <c r="J840" s="2340"/>
      <c r="K840" s="2340"/>
      <c r="L840" s="2340"/>
      <c r="M840" s="2340"/>
      <c r="N840" s="2340"/>
      <c r="O840" s="2340"/>
      <c r="P840" s="2340"/>
      <c r="Q840" s="2340"/>
      <c r="R840" s="2340"/>
      <c r="S840" s="2340"/>
    </row>
    <row r="841" spans="1:19" customFormat="1" ht="15" hidden="1">
      <c r="A841" s="2340" t="s">
        <v>4422</v>
      </c>
      <c r="B841" s="2340" t="s">
        <v>4479</v>
      </c>
      <c r="C841" s="2340"/>
      <c r="D841" s="2341" t="s">
        <v>91</v>
      </c>
      <c r="E841" s="2342">
        <v>215</v>
      </c>
      <c r="F841" s="2343">
        <f t="shared" si="13"/>
        <v>0</v>
      </c>
      <c r="G841" s="2344" t="s">
        <v>2134</v>
      </c>
      <c r="H841" s="2340"/>
      <c r="I841" s="2340"/>
      <c r="J841" s="2340"/>
      <c r="K841" s="2340"/>
      <c r="L841" s="2340"/>
      <c r="M841" s="2340"/>
      <c r="N841" s="2340"/>
      <c r="O841" s="2340"/>
      <c r="P841" s="2340"/>
      <c r="Q841" s="2340"/>
      <c r="R841" s="2340"/>
      <c r="S841" s="2340"/>
    </row>
    <row r="842" spans="1:19" customFormat="1" ht="15" hidden="1">
      <c r="A842" s="2340" t="s">
        <v>631</v>
      </c>
      <c r="B842" s="2340" t="s">
        <v>4480</v>
      </c>
      <c r="C842" s="2340"/>
      <c r="D842" s="2341" t="s">
        <v>91</v>
      </c>
      <c r="E842" s="2342">
        <v>220</v>
      </c>
      <c r="F842" s="2343">
        <f t="shared" si="13"/>
        <v>0</v>
      </c>
      <c r="G842" s="2344" t="s">
        <v>2134</v>
      </c>
      <c r="H842" s="2340"/>
      <c r="I842" s="2340"/>
      <c r="J842" s="2340"/>
      <c r="K842" s="2340"/>
      <c r="L842" s="2340"/>
      <c r="M842" s="2340"/>
      <c r="N842" s="2340"/>
      <c r="O842" s="2340"/>
      <c r="P842" s="2340"/>
      <c r="Q842" s="2340"/>
      <c r="R842" s="2340"/>
      <c r="S842" s="2340"/>
    </row>
    <row r="843" spans="1:19" customFormat="1" ht="15" hidden="1">
      <c r="A843" s="2340" t="s">
        <v>4422</v>
      </c>
      <c r="B843" s="2340" t="s">
        <v>4480</v>
      </c>
      <c r="C843" s="2340"/>
      <c r="D843" s="2341" t="s">
        <v>91</v>
      </c>
      <c r="E843" s="2342">
        <v>220</v>
      </c>
      <c r="F843" s="2343">
        <f t="shared" si="13"/>
        <v>0</v>
      </c>
      <c r="G843" s="2344" t="s">
        <v>2134</v>
      </c>
      <c r="H843" s="2340"/>
      <c r="I843" s="2340"/>
      <c r="J843" s="2340"/>
      <c r="K843" s="2340"/>
      <c r="L843" s="2340"/>
      <c r="M843" s="2340"/>
      <c r="N843" s="2340"/>
      <c r="O843" s="2340"/>
      <c r="P843" s="2340"/>
      <c r="Q843" s="2340"/>
      <c r="R843" s="2340"/>
      <c r="S843" s="2340"/>
    </row>
    <row r="844" spans="1:19" customFormat="1" ht="15" hidden="1">
      <c r="A844" s="2340" t="s">
        <v>4422</v>
      </c>
      <c r="B844" s="2340" t="s">
        <v>4829</v>
      </c>
      <c r="C844" s="2340"/>
      <c r="D844" s="2341" t="s">
        <v>91</v>
      </c>
      <c r="E844" s="2342">
        <v>350</v>
      </c>
      <c r="F844" s="2343">
        <f t="shared" si="13"/>
        <v>0</v>
      </c>
      <c r="G844" s="2344" t="s">
        <v>2134</v>
      </c>
      <c r="H844" s="2340"/>
      <c r="I844" s="2340"/>
      <c r="J844" s="2340"/>
      <c r="K844" s="2340"/>
      <c r="L844" s="2340"/>
      <c r="M844" s="2340"/>
      <c r="N844" s="2340"/>
      <c r="O844" s="2340"/>
      <c r="P844" s="2340"/>
      <c r="Q844" s="2340"/>
      <c r="R844" s="2340"/>
      <c r="S844" s="2340"/>
    </row>
    <row r="845" spans="1:19" customFormat="1" ht="15" hidden="1">
      <c r="A845" s="2340" t="s">
        <v>4422</v>
      </c>
      <c r="B845" s="2340" t="s">
        <v>4830</v>
      </c>
      <c r="C845" s="2340"/>
      <c r="D845" s="2341" t="s">
        <v>91</v>
      </c>
      <c r="E845" s="2342">
        <v>350</v>
      </c>
      <c r="F845" s="2343">
        <f t="shared" si="13"/>
        <v>0</v>
      </c>
      <c r="G845" s="2344" t="s">
        <v>2134</v>
      </c>
      <c r="H845" s="2340"/>
      <c r="I845" s="2340"/>
      <c r="J845" s="2340"/>
      <c r="K845" s="2340"/>
      <c r="L845" s="2340"/>
      <c r="M845" s="2340"/>
      <c r="N845" s="2340"/>
      <c r="O845" s="2340"/>
      <c r="P845" s="2340"/>
      <c r="Q845" s="2340"/>
      <c r="R845" s="2340"/>
      <c r="S845" s="2340"/>
    </row>
    <row r="846" spans="1:19" customFormat="1" ht="15" hidden="1">
      <c r="A846" s="2340" t="s">
        <v>4422</v>
      </c>
      <c r="B846" s="2340" t="s">
        <v>4831</v>
      </c>
      <c r="C846" s="2340"/>
      <c r="D846" s="2341" t="s">
        <v>91</v>
      </c>
      <c r="E846" s="2342">
        <v>350</v>
      </c>
      <c r="F846" s="2343">
        <f t="shared" si="13"/>
        <v>0</v>
      </c>
      <c r="G846" s="2344" t="s">
        <v>2134</v>
      </c>
      <c r="H846" s="2340"/>
      <c r="I846" s="2340"/>
      <c r="J846" s="2340"/>
      <c r="K846" s="2340"/>
      <c r="L846" s="2340"/>
      <c r="M846" s="2340"/>
      <c r="N846" s="2340"/>
      <c r="O846" s="2340"/>
      <c r="P846" s="2340"/>
      <c r="Q846" s="2340"/>
      <c r="R846" s="2340"/>
      <c r="S846" s="2340"/>
    </row>
    <row r="847" spans="1:19" customFormat="1" ht="15" hidden="1">
      <c r="A847" s="2340" t="s">
        <v>4422</v>
      </c>
      <c r="B847" s="2340" t="s">
        <v>4832</v>
      </c>
      <c r="C847" s="2340"/>
      <c r="D847" s="2341" t="s">
        <v>91</v>
      </c>
      <c r="E847" s="2342">
        <v>350</v>
      </c>
      <c r="F847" s="2343">
        <f t="shared" si="13"/>
        <v>0</v>
      </c>
      <c r="G847" s="2344" t="s">
        <v>2134</v>
      </c>
      <c r="H847" s="2340"/>
      <c r="I847" s="2340"/>
      <c r="J847" s="2340"/>
      <c r="K847" s="2340"/>
      <c r="L847" s="2340"/>
      <c r="M847" s="2340"/>
      <c r="N847" s="2340"/>
      <c r="O847" s="2340"/>
      <c r="P847" s="2340"/>
      <c r="Q847" s="2340"/>
      <c r="R847" s="2340"/>
      <c r="S847" s="2340"/>
    </row>
    <row r="848" spans="1:19" customFormat="1" ht="15" hidden="1">
      <c r="A848" s="2340" t="s">
        <v>4422</v>
      </c>
      <c r="B848" s="2344" t="s">
        <v>5195</v>
      </c>
      <c r="C848" s="2344"/>
      <c r="D848" s="2341" t="s">
        <v>91</v>
      </c>
      <c r="E848" s="2342">
        <v>450</v>
      </c>
      <c r="F848" s="2343">
        <f t="shared" si="13"/>
        <v>0</v>
      </c>
      <c r="G848" s="2344" t="s">
        <v>2134</v>
      </c>
      <c r="H848" s="2340"/>
      <c r="I848" s="2340"/>
      <c r="J848" s="2340"/>
      <c r="K848" s="2340"/>
      <c r="L848" s="2340"/>
      <c r="M848" s="2340"/>
      <c r="N848" s="2340"/>
      <c r="O848" s="2340"/>
      <c r="P848" s="2340"/>
      <c r="Q848" s="2340"/>
      <c r="R848" s="2340"/>
      <c r="S848" s="2340"/>
    </row>
    <row r="849" spans="1:19" customFormat="1" ht="15" hidden="1">
      <c r="A849" s="2340" t="s">
        <v>4422</v>
      </c>
      <c r="B849" s="2344" t="s">
        <v>5196</v>
      </c>
      <c r="C849" s="2344"/>
      <c r="D849" s="2341" t="s">
        <v>91</v>
      </c>
      <c r="E849" s="2342">
        <v>450</v>
      </c>
      <c r="F849" s="2343">
        <f t="shared" si="13"/>
        <v>0</v>
      </c>
      <c r="G849" s="2344" t="s">
        <v>2134</v>
      </c>
      <c r="H849" s="2340"/>
      <c r="I849" s="2340"/>
      <c r="J849" s="2340"/>
      <c r="K849" s="2340"/>
      <c r="L849" s="2340"/>
      <c r="M849" s="2340"/>
      <c r="N849" s="2340"/>
      <c r="O849" s="2340"/>
      <c r="P849" s="2340"/>
      <c r="Q849" s="2340"/>
      <c r="R849" s="2340"/>
      <c r="S849" s="2340"/>
    </row>
    <row r="850" spans="1:19" customFormat="1" ht="15" hidden="1">
      <c r="A850" s="2340" t="s">
        <v>4422</v>
      </c>
      <c r="B850" s="2344" t="s">
        <v>5224</v>
      </c>
      <c r="C850" s="2344"/>
      <c r="D850" s="2341" t="s">
        <v>91</v>
      </c>
      <c r="E850" s="2342">
        <v>450</v>
      </c>
      <c r="F850" s="2343">
        <f t="shared" si="13"/>
        <v>0</v>
      </c>
      <c r="G850" s="2344" t="s">
        <v>2134</v>
      </c>
      <c r="H850" s="2340"/>
      <c r="I850" s="2340"/>
      <c r="J850" s="2340"/>
      <c r="K850" s="2340"/>
      <c r="L850" s="2340"/>
      <c r="M850" s="2340"/>
      <c r="N850" s="2340"/>
      <c r="O850" s="2340"/>
      <c r="P850" s="2340"/>
      <c r="Q850" s="2340"/>
      <c r="R850" s="2340"/>
      <c r="S850" s="2340"/>
    </row>
    <row r="851" spans="1:19" customFormat="1" ht="15" hidden="1">
      <c r="A851" s="2340" t="s">
        <v>4422</v>
      </c>
      <c r="B851" s="2344" t="s">
        <v>5223</v>
      </c>
      <c r="C851" s="2344"/>
      <c r="D851" s="2341" t="s">
        <v>91</v>
      </c>
      <c r="E851" s="2342">
        <v>450</v>
      </c>
      <c r="F851" s="2343">
        <f t="shared" si="13"/>
        <v>0</v>
      </c>
      <c r="G851" s="2344" t="s">
        <v>2134</v>
      </c>
      <c r="H851" s="2340"/>
      <c r="I851" s="2340"/>
      <c r="J851" s="2340"/>
      <c r="K851" s="2340"/>
      <c r="L851" s="2340"/>
      <c r="M851" s="2340"/>
      <c r="N851" s="2340"/>
      <c r="O851" s="2340"/>
      <c r="P851" s="2340"/>
      <c r="Q851" s="2340"/>
      <c r="R851" s="2340"/>
      <c r="S851" s="2340"/>
    </row>
    <row r="852" spans="1:19" customFormat="1" ht="15" hidden="1">
      <c r="A852" s="2340" t="s">
        <v>4422</v>
      </c>
      <c r="B852" s="2344" t="s">
        <v>5197</v>
      </c>
      <c r="C852" s="2344"/>
      <c r="D852" s="2341" t="s">
        <v>44</v>
      </c>
      <c r="E852" s="2342">
        <v>395</v>
      </c>
      <c r="F852" s="2343">
        <f t="shared" si="13"/>
        <v>0</v>
      </c>
      <c r="G852" s="2344" t="s">
        <v>2134</v>
      </c>
      <c r="H852" s="2340"/>
      <c r="I852" s="2340"/>
      <c r="J852" s="2340"/>
      <c r="K852" s="2340"/>
      <c r="L852" s="2340"/>
      <c r="M852" s="2340"/>
      <c r="N852" s="2340"/>
      <c r="O852" s="2340"/>
      <c r="P852" s="2340"/>
      <c r="Q852" s="2340"/>
      <c r="R852" s="2340"/>
      <c r="S852" s="2340"/>
    </row>
    <row r="853" spans="1:19" customFormat="1" ht="15" hidden="1">
      <c r="A853" s="2340" t="s">
        <v>4422</v>
      </c>
      <c r="B853" s="2344" t="s">
        <v>5198</v>
      </c>
      <c r="C853" s="2344"/>
      <c r="D853" s="2341" t="s">
        <v>44</v>
      </c>
      <c r="E853" s="2342">
        <v>395</v>
      </c>
      <c r="F853" s="2343">
        <f t="shared" si="13"/>
        <v>0</v>
      </c>
      <c r="G853" s="2344" t="s">
        <v>2134</v>
      </c>
      <c r="H853" s="2340"/>
      <c r="I853" s="2340"/>
      <c r="J853" s="2340"/>
      <c r="K853" s="2340"/>
      <c r="L853" s="2340"/>
      <c r="M853" s="2340"/>
      <c r="N853" s="2340"/>
      <c r="O853" s="2340"/>
      <c r="P853" s="2340"/>
      <c r="Q853" s="2340"/>
      <c r="R853" s="2340"/>
      <c r="S853" s="2340"/>
    </row>
    <row r="854" spans="1:19" customFormat="1" ht="15" hidden="1">
      <c r="A854" s="2340" t="s">
        <v>4422</v>
      </c>
      <c r="B854" s="2344" t="s">
        <v>5214</v>
      </c>
      <c r="C854" s="2344"/>
      <c r="D854" s="2341" t="s">
        <v>44</v>
      </c>
      <c r="E854" s="2342">
        <v>395</v>
      </c>
      <c r="F854" s="2343">
        <f t="shared" si="13"/>
        <v>0</v>
      </c>
      <c r="G854" s="2344" t="s">
        <v>2134</v>
      </c>
      <c r="H854" s="2340"/>
      <c r="I854" s="2340"/>
      <c r="J854" s="2340"/>
      <c r="K854" s="2340"/>
      <c r="L854" s="2340"/>
      <c r="M854" s="2340"/>
      <c r="N854" s="2340"/>
      <c r="O854" s="2340"/>
      <c r="P854" s="2340"/>
      <c r="Q854" s="2340"/>
      <c r="R854" s="2340"/>
      <c r="S854" s="2340"/>
    </row>
    <row r="855" spans="1:19" customFormat="1" ht="15" hidden="1">
      <c r="A855" s="2340" t="s">
        <v>4422</v>
      </c>
      <c r="B855" s="2344" t="s">
        <v>5215</v>
      </c>
      <c r="C855" s="2344"/>
      <c r="D855" s="2341" t="s">
        <v>44</v>
      </c>
      <c r="E855" s="2342">
        <v>600</v>
      </c>
      <c r="F855" s="2343">
        <f t="shared" si="13"/>
        <v>0</v>
      </c>
      <c r="G855" s="2344" t="s">
        <v>2134</v>
      </c>
      <c r="H855" s="2340"/>
      <c r="I855" s="2340"/>
      <c r="J855" s="2340"/>
      <c r="K855" s="2340"/>
      <c r="L855" s="2340"/>
      <c r="M855" s="2340"/>
      <c r="N855" s="2340"/>
      <c r="O855" s="2340"/>
      <c r="P855" s="2340"/>
      <c r="Q855" s="2340"/>
      <c r="R855" s="2340"/>
      <c r="S855" s="2340"/>
    </row>
    <row r="856" spans="1:19" customFormat="1" ht="15" hidden="1">
      <c r="A856" s="2340" t="s">
        <v>4422</v>
      </c>
      <c r="B856" s="2344" t="s">
        <v>5216</v>
      </c>
      <c r="C856" s="2344"/>
      <c r="D856" s="2341" t="s">
        <v>44</v>
      </c>
      <c r="E856" s="2342">
        <v>600</v>
      </c>
      <c r="F856" s="2343">
        <f t="shared" si="13"/>
        <v>0</v>
      </c>
      <c r="G856" s="2344" t="s">
        <v>2134</v>
      </c>
      <c r="H856" s="2340"/>
      <c r="I856" s="2340"/>
      <c r="J856" s="2340"/>
      <c r="K856" s="2340"/>
      <c r="L856" s="2340"/>
      <c r="M856" s="2340"/>
      <c r="N856" s="2340"/>
      <c r="O856" s="2340"/>
      <c r="P856" s="2340"/>
      <c r="Q856" s="2340"/>
      <c r="R856" s="2340"/>
      <c r="S856" s="2340"/>
    </row>
    <row r="857" spans="1:19" customFormat="1" ht="15" hidden="1">
      <c r="A857" s="2340" t="s">
        <v>4422</v>
      </c>
      <c r="B857" s="2344" t="s">
        <v>5217</v>
      </c>
      <c r="C857" s="2344"/>
      <c r="D857" s="2341" t="s">
        <v>44</v>
      </c>
      <c r="E857" s="2342">
        <v>600</v>
      </c>
      <c r="F857" s="2343">
        <f t="shared" si="13"/>
        <v>0</v>
      </c>
      <c r="G857" s="2344" t="s">
        <v>2134</v>
      </c>
      <c r="H857" s="2340"/>
      <c r="I857" s="2340"/>
      <c r="J857" s="2340"/>
      <c r="K857" s="2340"/>
      <c r="L857" s="2340"/>
      <c r="M857" s="2340"/>
      <c r="N857" s="2340"/>
      <c r="O857" s="2340"/>
      <c r="P857" s="2340"/>
      <c r="Q857" s="2340"/>
      <c r="R857" s="2340"/>
      <c r="S857" s="2340"/>
    </row>
    <row r="858" spans="1:19" customFormat="1" ht="15" hidden="1">
      <c r="A858" s="2340" t="s">
        <v>4422</v>
      </c>
      <c r="B858" s="2344" t="s">
        <v>5218</v>
      </c>
      <c r="C858" s="2344"/>
      <c r="D858" s="2341" t="s">
        <v>44</v>
      </c>
      <c r="E858" s="2342">
        <v>600</v>
      </c>
      <c r="F858" s="2343">
        <f t="shared" si="13"/>
        <v>0</v>
      </c>
      <c r="G858" s="2344" t="s">
        <v>2134</v>
      </c>
      <c r="H858" s="2340"/>
      <c r="I858" s="2340"/>
      <c r="J858" s="2340"/>
      <c r="K858" s="2340"/>
      <c r="L858" s="2340"/>
      <c r="M858" s="2340"/>
      <c r="N858" s="2340"/>
      <c r="O858" s="2340"/>
      <c r="P858" s="2340"/>
      <c r="Q858" s="2340"/>
      <c r="R858" s="2340"/>
      <c r="S858" s="2340"/>
    </row>
    <row r="859" spans="1:19" customFormat="1" ht="15" hidden="1">
      <c r="A859" s="2340" t="s">
        <v>4422</v>
      </c>
      <c r="B859" s="2344" t="s">
        <v>5219</v>
      </c>
      <c r="C859" s="2344"/>
      <c r="D859" s="2341" t="s">
        <v>44</v>
      </c>
      <c r="E859" s="2342">
        <v>750</v>
      </c>
      <c r="F859" s="2343">
        <f t="shared" si="13"/>
        <v>0</v>
      </c>
      <c r="G859" s="2344" t="s">
        <v>2134</v>
      </c>
      <c r="H859" s="2340"/>
      <c r="I859" s="2340"/>
      <c r="J859" s="2340"/>
      <c r="K859" s="2340"/>
      <c r="L859" s="2340"/>
      <c r="M859" s="2340"/>
      <c r="N859" s="2340"/>
      <c r="O859" s="2340"/>
      <c r="P859" s="2340"/>
      <c r="Q859" s="2340"/>
      <c r="R859" s="2340"/>
      <c r="S859" s="2340"/>
    </row>
    <row r="860" spans="1:19" customFormat="1" ht="15" hidden="1">
      <c r="A860" s="2340" t="s">
        <v>4422</v>
      </c>
      <c r="B860" s="2344" t="s">
        <v>5220</v>
      </c>
      <c r="C860" s="2344"/>
      <c r="D860" s="2341" t="s">
        <v>44</v>
      </c>
      <c r="E860" s="2342">
        <v>750</v>
      </c>
      <c r="F860" s="2343">
        <f t="shared" si="13"/>
        <v>0</v>
      </c>
      <c r="G860" s="2344" t="s">
        <v>2134</v>
      </c>
      <c r="H860" s="2340"/>
      <c r="I860" s="2340"/>
      <c r="J860" s="2340"/>
      <c r="K860" s="2340"/>
      <c r="L860" s="2340"/>
      <c r="M860" s="2340"/>
      <c r="N860" s="2340"/>
      <c r="O860" s="2340"/>
      <c r="P860" s="2340"/>
      <c r="Q860" s="2340"/>
      <c r="R860" s="2340"/>
      <c r="S860" s="2340"/>
    </row>
    <row r="861" spans="1:19" customFormat="1" ht="15" hidden="1">
      <c r="A861" s="2340" t="s">
        <v>4422</v>
      </c>
      <c r="B861" s="2344" t="s">
        <v>5221</v>
      </c>
      <c r="C861" s="2344"/>
      <c r="D861" s="2341" t="s">
        <v>44</v>
      </c>
      <c r="E861" s="2342">
        <v>750</v>
      </c>
      <c r="F861" s="2343">
        <f t="shared" si="13"/>
        <v>0</v>
      </c>
      <c r="G861" s="2344" t="s">
        <v>2134</v>
      </c>
      <c r="H861" s="2340"/>
      <c r="I861" s="2340"/>
      <c r="J861" s="2340"/>
      <c r="K861" s="2340"/>
      <c r="L861" s="2340"/>
      <c r="M861" s="2340"/>
      <c r="N861" s="2340"/>
      <c r="O861" s="2340"/>
      <c r="P861" s="2340"/>
      <c r="Q861" s="2340"/>
      <c r="R861" s="2340"/>
      <c r="S861" s="2340"/>
    </row>
    <row r="862" spans="1:19" customFormat="1" ht="15" hidden="1">
      <c r="A862" s="2340" t="s">
        <v>4422</v>
      </c>
      <c r="B862" s="2344" t="s">
        <v>5222</v>
      </c>
      <c r="C862" s="2344"/>
      <c r="D862" s="2341" t="s">
        <v>44</v>
      </c>
      <c r="E862" s="2342">
        <v>750</v>
      </c>
      <c r="F862" s="2343">
        <f t="shared" si="13"/>
        <v>0</v>
      </c>
      <c r="G862" s="2344" t="s">
        <v>2134</v>
      </c>
      <c r="H862" s="2340"/>
      <c r="I862" s="2340"/>
      <c r="J862" s="2340"/>
      <c r="K862" s="2340"/>
      <c r="L862" s="2340"/>
      <c r="M862" s="2340"/>
      <c r="N862" s="2340"/>
      <c r="O862" s="2340"/>
      <c r="P862" s="2340"/>
      <c r="Q862" s="2340"/>
      <c r="R862" s="2340"/>
      <c r="S862" s="2340"/>
    </row>
    <row r="863" spans="1:19" customFormat="1" ht="15" hidden="1">
      <c r="A863" s="2340" t="s">
        <v>4422</v>
      </c>
      <c r="B863" s="2340" t="s">
        <v>5199</v>
      </c>
      <c r="C863" s="2340"/>
      <c r="D863" s="2341" t="s">
        <v>91</v>
      </c>
      <c r="E863" s="2342">
        <v>395</v>
      </c>
      <c r="F863" s="2343">
        <f t="shared" si="13"/>
        <v>0</v>
      </c>
      <c r="G863" s="2344" t="s">
        <v>2134</v>
      </c>
      <c r="H863" s="2340"/>
      <c r="I863" s="2340"/>
      <c r="J863" s="2340"/>
      <c r="K863" s="2340"/>
      <c r="L863" s="2340"/>
      <c r="M863" s="2340"/>
      <c r="N863" s="2340"/>
      <c r="O863" s="2340"/>
      <c r="P863" s="2340"/>
      <c r="Q863" s="2340"/>
      <c r="R863" s="2340"/>
      <c r="S863" s="2340"/>
    </row>
    <row r="864" spans="1:19" customFormat="1" ht="15" hidden="1">
      <c r="A864" s="2340" t="s">
        <v>4422</v>
      </c>
      <c r="B864" s="2340" t="s">
        <v>5200</v>
      </c>
      <c r="C864" s="2340"/>
      <c r="D864" s="2341" t="s">
        <v>91</v>
      </c>
      <c r="E864" s="2342">
        <v>395</v>
      </c>
      <c r="F864" s="2343">
        <f t="shared" si="13"/>
        <v>0</v>
      </c>
      <c r="G864" s="2344" t="s">
        <v>2134</v>
      </c>
      <c r="H864" s="2340"/>
      <c r="I864" s="2340"/>
      <c r="J864" s="2340"/>
      <c r="K864" s="2340"/>
      <c r="L864" s="2340"/>
      <c r="M864" s="2340"/>
      <c r="N864" s="2340"/>
      <c r="O864" s="2340"/>
      <c r="P864" s="2340"/>
      <c r="Q864" s="2340"/>
      <c r="R864" s="2340"/>
      <c r="S864" s="2340"/>
    </row>
    <row r="865" spans="1:19" customFormat="1" ht="15" hidden="1">
      <c r="A865" s="2340" t="s">
        <v>4422</v>
      </c>
      <c r="B865" s="2340" t="s">
        <v>5201</v>
      </c>
      <c r="C865" s="2340"/>
      <c r="D865" s="2341" t="s">
        <v>91</v>
      </c>
      <c r="E865" s="2342">
        <v>395</v>
      </c>
      <c r="F865" s="2343">
        <f t="shared" si="13"/>
        <v>0</v>
      </c>
      <c r="G865" s="2344" t="s">
        <v>2134</v>
      </c>
      <c r="H865" s="2340"/>
      <c r="I865" s="2340"/>
      <c r="J865" s="2340"/>
      <c r="K865" s="2340"/>
      <c r="L865" s="2340"/>
      <c r="M865" s="2340"/>
      <c r="N865" s="2340"/>
      <c r="O865" s="2340"/>
      <c r="P865" s="2340"/>
      <c r="Q865" s="2340"/>
      <c r="R865" s="2340"/>
      <c r="S865" s="2340"/>
    </row>
    <row r="866" spans="1:19" customFormat="1" ht="15" hidden="1">
      <c r="A866" s="2340" t="s">
        <v>4422</v>
      </c>
      <c r="B866" s="2340" t="s">
        <v>5202</v>
      </c>
      <c r="C866" s="2340"/>
      <c r="D866" s="2341" t="s">
        <v>91</v>
      </c>
      <c r="E866" s="2342">
        <v>395</v>
      </c>
      <c r="F866" s="2343">
        <f t="shared" si="13"/>
        <v>0</v>
      </c>
      <c r="G866" s="2344" t="s">
        <v>2134</v>
      </c>
      <c r="H866" s="2340"/>
      <c r="I866" s="2340"/>
      <c r="J866" s="2340"/>
      <c r="K866" s="2340"/>
      <c r="L866" s="2340"/>
      <c r="M866" s="2340"/>
      <c r="N866" s="2340"/>
      <c r="O866" s="2340"/>
      <c r="P866" s="2340"/>
      <c r="Q866" s="2340"/>
      <c r="R866" s="2340"/>
      <c r="S866" s="2340"/>
    </row>
    <row r="867" spans="1:19" customFormat="1" ht="15" hidden="1">
      <c r="A867" s="2340" t="s">
        <v>4422</v>
      </c>
      <c r="B867" s="2344" t="s">
        <v>5225</v>
      </c>
      <c r="C867" s="2344"/>
      <c r="D867" s="2341" t="s">
        <v>91</v>
      </c>
      <c r="E867" s="2342">
        <v>450</v>
      </c>
      <c r="F867" s="2343">
        <f t="shared" si="13"/>
        <v>0</v>
      </c>
      <c r="G867" s="2344" t="s">
        <v>2134</v>
      </c>
      <c r="H867" s="2340"/>
      <c r="I867" s="2340"/>
      <c r="J867" s="2340"/>
      <c r="K867" s="2340"/>
      <c r="L867" s="2340"/>
      <c r="M867" s="2340"/>
      <c r="N867" s="2340"/>
      <c r="O867" s="2340"/>
      <c r="P867" s="2340"/>
      <c r="Q867" s="2340"/>
      <c r="R867" s="2340"/>
      <c r="S867" s="2340"/>
    </row>
    <row r="868" spans="1:19" customFormat="1" ht="15" hidden="1">
      <c r="A868" s="2340" t="s">
        <v>4422</v>
      </c>
      <c r="B868" s="2344" t="s">
        <v>5226</v>
      </c>
      <c r="C868" s="2344"/>
      <c r="D868" s="2341" t="s">
        <v>91</v>
      </c>
      <c r="E868" s="2342">
        <v>450</v>
      </c>
      <c r="F868" s="2343">
        <f t="shared" si="13"/>
        <v>0</v>
      </c>
      <c r="G868" s="2344" t="s">
        <v>2134</v>
      </c>
      <c r="H868" s="2340"/>
      <c r="I868" s="2340"/>
      <c r="J868" s="2340"/>
      <c r="K868" s="2340"/>
      <c r="L868" s="2340"/>
      <c r="M868" s="2340"/>
      <c r="N868" s="2340"/>
      <c r="O868" s="2340"/>
      <c r="P868" s="2340"/>
      <c r="Q868" s="2340"/>
      <c r="R868" s="2340"/>
      <c r="S868" s="2340"/>
    </row>
    <row r="869" spans="1:19" customFormat="1" ht="15" hidden="1">
      <c r="A869" s="2340" t="s">
        <v>4422</v>
      </c>
      <c r="B869" s="2344" t="s">
        <v>5228</v>
      </c>
      <c r="C869" s="2344"/>
      <c r="D869" s="2341" t="s">
        <v>36</v>
      </c>
      <c r="E869" s="2342">
        <v>1000</v>
      </c>
      <c r="F869" s="2343">
        <f t="shared" si="13"/>
        <v>0</v>
      </c>
      <c r="G869" s="2344" t="s">
        <v>2134</v>
      </c>
      <c r="H869" s="2340"/>
      <c r="I869" s="2340"/>
      <c r="J869" s="2340"/>
      <c r="K869" s="2340"/>
      <c r="L869" s="2340"/>
      <c r="M869" s="2340"/>
      <c r="N869" s="2340"/>
      <c r="O869" s="2340"/>
      <c r="P869" s="2340"/>
      <c r="Q869" s="2340"/>
      <c r="R869" s="2340"/>
      <c r="S869" s="2340"/>
    </row>
    <row r="870" spans="1:19" customFormat="1" ht="15" hidden="1">
      <c r="A870" s="2340" t="s">
        <v>4422</v>
      </c>
      <c r="B870" s="2340" t="s">
        <v>5203</v>
      </c>
      <c r="C870" s="2340"/>
      <c r="D870" s="2341" t="s">
        <v>91</v>
      </c>
      <c r="E870" s="2342">
        <v>395</v>
      </c>
      <c r="F870" s="2343">
        <f t="shared" si="13"/>
        <v>0</v>
      </c>
      <c r="G870" s="2344" t="s">
        <v>2134</v>
      </c>
      <c r="H870" s="2340"/>
      <c r="I870" s="2340"/>
      <c r="J870" s="2340"/>
      <c r="K870" s="2340"/>
      <c r="L870" s="2340"/>
      <c r="M870" s="2340"/>
      <c r="N870" s="2340"/>
      <c r="O870" s="2340"/>
      <c r="P870" s="2340"/>
      <c r="Q870" s="2340"/>
      <c r="R870" s="2340"/>
      <c r="S870" s="2340"/>
    </row>
    <row r="871" spans="1:19" customFormat="1" ht="15" hidden="1">
      <c r="A871" s="2340" t="s">
        <v>4422</v>
      </c>
      <c r="B871" s="2340" t="s">
        <v>5204</v>
      </c>
      <c r="C871" s="2340"/>
      <c r="D871" s="2341" t="s">
        <v>91</v>
      </c>
      <c r="E871" s="2342">
        <v>395</v>
      </c>
      <c r="F871" s="2343">
        <f t="shared" si="13"/>
        <v>0</v>
      </c>
      <c r="G871" s="2344" t="s">
        <v>2134</v>
      </c>
      <c r="H871" s="2340"/>
      <c r="I871" s="2340"/>
      <c r="J871" s="2340"/>
      <c r="K871" s="2340"/>
      <c r="L871" s="2340"/>
      <c r="M871" s="2340"/>
      <c r="N871" s="2340"/>
      <c r="O871" s="2340"/>
      <c r="P871" s="2340"/>
      <c r="Q871" s="2340"/>
      <c r="R871" s="2340"/>
      <c r="S871" s="2340"/>
    </row>
    <row r="872" spans="1:19" customFormat="1" ht="15" hidden="1">
      <c r="A872" s="2340" t="s">
        <v>4422</v>
      </c>
      <c r="B872" s="2340" t="s">
        <v>5205</v>
      </c>
      <c r="C872" s="2340"/>
      <c r="D872" s="2341" t="s">
        <v>91</v>
      </c>
      <c r="E872" s="2342">
        <v>395</v>
      </c>
      <c r="F872" s="2343">
        <f t="shared" si="13"/>
        <v>0</v>
      </c>
      <c r="G872" s="2344" t="s">
        <v>2134</v>
      </c>
      <c r="H872" s="2340"/>
      <c r="I872" s="2340"/>
      <c r="J872" s="2340"/>
      <c r="K872" s="2340"/>
      <c r="L872" s="2340"/>
      <c r="M872" s="2340"/>
      <c r="N872" s="2340"/>
      <c r="O872" s="2340"/>
      <c r="P872" s="2340"/>
      <c r="Q872" s="2340"/>
      <c r="R872" s="2340"/>
      <c r="S872" s="2340"/>
    </row>
    <row r="873" spans="1:19" customFormat="1" ht="15" hidden="1">
      <c r="A873" s="2340" t="s">
        <v>4422</v>
      </c>
      <c r="B873" s="2340" t="s">
        <v>5206</v>
      </c>
      <c r="C873" s="2340"/>
      <c r="D873" s="2341" t="s">
        <v>91</v>
      </c>
      <c r="E873" s="2342">
        <v>395</v>
      </c>
      <c r="F873" s="2343">
        <f t="shared" si="13"/>
        <v>0</v>
      </c>
      <c r="G873" s="2344" t="s">
        <v>2134</v>
      </c>
      <c r="H873" s="2340"/>
      <c r="I873" s="2340"/>
      <c r="J873" s="2340"/>
      <c r="K873" s="2340"/>
      <c r="L873" s="2340"/>
      <c r="M873" s="2340"/>
      <c r="N873" s="2340"/>
      <c r="O873" s="2340"/>
      <c r="P873" s="2340"/>
      <c r="Q873" s="2340"/>
      <c r="R873" s="2340"/>
      <c r="S873" s="2340"/>
    </row>
    <row r="874" spans="1:19" customFormat="1" ht="15" hidden="1">
      <c r="A874" s="2340" t="s">
        <v>4422</v>
      </c>
      <c r="B874" s="2344" t="s">
        <v>5227</v>
      </c>
      <c r="C874" s="2344"/>
      <c r="D874" s="2341" t="s">
        <v>36</v>
      </c>
      <c r="E874" s="2342">
        <v>526</v>
      </c>
      <c r="F874" s="2343">
        <f t="shared" si="13"/>
        <v>0</v>
      </c>
      <c r="G874" s="2344" t="s">
        <v>2134</v>
      </c>
      <c r="H874" s="2340"/>
      <c r="I874" s="2340"/>
      <c r="J874" s="2340"/>
      <c r="K874" s="2340"/>
      <c r="L874" s="2340"/>
      <c r="M874" s="2340"/>
      <c r="N874" s="2340"/>
      <c r="O874" s="2340"/>
      <c r="P874" s="2340"/>
      <c r="Q874" s="2340"/>
      <c r="R874" s="2340"/>
      <c r="S874" s="2340"/>
    </row>
    <row r="875" spans="1:19" customFormat="1" ht="15" hidden="1">
      <c r="A875" s="2340" t="s">
        <v>4422</v>
      </c>
      <c r="B875" s="2340" t="s">
        <v>5207</v>
      </c>
      <c r="C875" s="2340"/>
      <c r="D875" s="2341" t="s">
        <v>91</v>
      </c>
      <c r="E875" s="2342">
        <v>300</v>
      </c>
      <c r="F875" s="2343">
        <f t="shared" si="13"/>
        <v>0</v>
      </c>
      <c r="G875" s="2344" t="s">
        <v>2134</v>
      </c>
      <c r="H875" s="2340"/>
      <c r="I875" s="2340"/>
      <c r="J875" s="2340"/>
      <c r="K875" s="2340"/>
      <c r="L875" s="2340"/>
      <c r="M875" s="2340"/>
      <c r="N875" s="2340"/>
      <c r="O875" s="2340"/>
      <c r="P875" s="2340"/>
      <c r="Q875" s="2340"/>
      <c r="R875" s="2340"/>
      <c r="S875" s="2340"/>
    </row>
    <row r="876" spans="1:19" customFormat="1" ht="15" hidden="1">
      <c r="A876" s="2340" t="s">
        <v>4422</v>
      </c>
      <c r="B876" s="2340" t="s">
        <v>5208</v>
      </c>
      <c r="C876" s="2340"/>
      <c r="D876" s="2341" t="s">
        <v>91</v>
      </c>
      <c r="E876" s="2342">
        <v>300</v>
      </c>
      <c r="F876" s="2343">
        <f t="shared" si="13"/>
        <v>0</v>
      </c>
      <c r="G876" s="2344" t="s">
        <v>2134</v>
      </c>
      <c r="H876" s="2340"/>
      <c r="I876" s="2340"/>
      <c r="J876" s="2340"/>
      <c r="K876" s="2340"/>
      <c r="L876" s="2340"/>
      <c r="M876" s="2340"/>
      <c r="N876" s="2340"/>
      <c r="O876" s="2340"/>
      <c r="P876" s="2340"/>
      <c r="Q876" s="2340"/>
      <c r="R876" s="2340"/>
      <c r="S876" s="2340"/>
    </row>
    <row r="877" spans="1:19" customFormat="1" ht="15" hidden="1">
      <c r="A877" s="2340" t="s">
        <v>4422</v>
      </c>
      <c r="B877" s="2340" t="s">
        <v>5209</v>
      </c>
      <c r="C877" s="2340"/>
      <c r="D877" s="2341" t="s">
        <v>91</v>
      </c>
      <c r="E877" s="2342">
        <v>300</v>
      </c>
      <c r="F877" s="2343">
        <f t="shared" si="13"/>
        <v>0</v>
      </c>
      <c r="G877" s="2344" t="s">
        <v>2134</v>
      </c>
      <c r="H877" s="2340"/>
      <c r="I877" s="2340"/>
      <c r="J877" s="2340"/>
      <c r="K877" s="2340"/>
      <c r="L877" s="2340"/>
      <c r="M877" s="2340"/>
      <c r="N877" s="2340"/>
      <c r="O877" s="2340"/>
      <c r="P877" s="2340"/>
      <c r="Q877" s="2340"/>
      <c r="R877" s="2340"/>
      <c r="S877" s="2340"/>
    </row>
    <row r="878" spans="1:19" customFormat="1" ht="15" hidden="1">
      <c r="A878" s="2340" t="s">
        <v>4422</v>
      </c>
      <c r="B878" s="2340" t="s">
        <v>5210</v>
      </c>
      <c r="C878" s="2340"/>
      <c r="D878" s="2341" t="s">
        <v>91</v>
      </c>
      <c r="E878" s="2342">
        <v>300</v>
      </c>
      <c r="F878" s="2343">
        <f t="shared" si="13"/>
        <v>0</v>
      </c>
      <c r="G878" s="2344" t="s">
        <v>2134</v>
      </c>
      <c r="H878" s="2340"/>
      <c r="I878" s="2340"/>
      <c r="J878" s="2340"/>
      <c r="K878" s="2340"/>
      <c r="L878" s="2340"/>
      <c r="M878" s="2340"/>
      <c r="N878" s="2340"/>
      <c r="O878" s="2340"/>
      <c r="P878" s="2340"/>
      <c r="Q878" s="2340"/>
      <c r="R878" s="2340"/>
      <c r="S878" s="2340"/>
    </row>
    <row r="879" spans="1:19" customFormat="1" ht="15" hidden="1">
      <c r="A879" s="2340" t="s">
        <v>4422</v>
      </c>
      <c r="B879" s="2340" t="s">
        <v>5211</v>
      </c>
      <c r="C879" s="2340"/>
      <c r="D879" s="2341" t="s">
        <v>91</v>
      </c>
      <c r="E879" s="2342">
        <v>300</v>
      </c>
      <c r="F879" s="2343">
        <f t="shared" si="13"/>
        <v>0</v>
      </c>
      <c r="G879" s="2344" t="s">
        <v>2134</v>
      </c>
      <c r="H879" s="2340"/>
      <c r="I879" s="2340"/>
      <c r="J879" s="2340"/>
      <c r="K879" s="2340"/>
      <c r="L879" s="2340"/>
      <c r="M879" s="2340"/>
      <c r="N879" s="2340"/>
      <c r="O879" s="2340"/>
      <c r="P879" s="2340"/>
      <c r="Q879" s="2340"/>
      <c r="R879" s="2340"/>
      <c r="S879" s="2340"/>
    </row>
    <row r="880" spans="1:19" customFormat="1" ht="15" hidden="1">
      <c r="A880" s="2340" t="s">
        <v>4422</v>
      </c>
      <c r="B880" s="2340" t="s">
        <v>4833</v>
      </c>
      <c r="C880" s="2340"/>
      <c r="D880" s="2341" t="s">
        <v>91</v>
      </c>
      <c r="E880" s="2342">
        <v>350</v>
      </c>
      <c r="F880" s="2343">
        <f t="shared" si="13"/>
        <v>0</v>
      </c>
      <c r="G880" s="2344" t="s">
        <v>2134</v>
      </c>
      <c r="H880" s="2340"/>
      <c r="I880" s="2340"/>
      <c r="J880" s="2340"/>
      <c r="K880" s="2340"/>
      <c r="L880" s="2340"/>
      <c r="M880" s="2340"/>
      <c r="N880" s="2340"/>
      <c r="O880" s="2340"/>
      <c r="P880" s="2340"/>
      <c r="Q880" s="2340"/>
      <c r="R880" s="2340"/>
      <c r="S880" s="2340"/>
    </row>
    <row r="881" spans="1:19" customFormat="1" ht="15" hidden="1">
      <c r="A881" s="2340" t="s">
        <v>4422</v>
      </c>
      <c r="B881" s="2340" t="s">
        <v>4834</v>
      </c>
      <c r="C881" s="2340"/>
      <c r="D881" s="2341" t="s">
        <v>91</v>
      </c>
      <c r="E881" s="2342">
        <v>350</v>
      </c>
      <c r="F881" s="2343">
        <f t="shared" si="13"/>
        <v>0</v>
      </c>
      <c r="G881" s="2344" t="s">
        <v>2134</v>
      </c>
      <c r="H881" s="2340"/>
      <c r="I881" s="2340"/>
      <c r="J881" s="2340"/>
      <c r="K881" s="2340"/>
      <c r="L881" s="2340"/>
      <c r="M881" s="2340"/>
      <c r="N881" s="2340"/>
      <c r="O881" s="2340"/>
      <c r="P881" s="2340"/>
      <c r="Q881" s="2340"/>
      <c r="R881" s="2340"/>
      <c r="S881" s="2340"/>
    </row>
    <row r="882" spans="1:19" customFormat="1" ht="15" hidden="1">
      <c r="A882" s="2340" t="s">
        <v>4422</v>
      </c>
      <c r="B882" s="2340" t="s">
        <v>4835</v>
      </c>
      <c r="C882" s="2340"/>
      <c r="D882" s="2341" t="s">
        <v>91</v>
      </c>
      <c r="E882" s="2342">
        <v>350</v>
      </c>
      <c r="F882" s="2343">
        <f t="shared" si="13"/>
        <v>0</v>
      </c>
      <c r="G882" s="2344" t="s">
        <v>2134</v>
      </c>
      <c r="H882" s="2340"/>
      <c r="I882" s="2340"/>
      <c r="J882" s="2340"/>
      <c r="K882" s="2340"/>
      <c r="L882" s="2340"/>
      <c r="M882" s="2340"/>
      <c r="N882" s="2340"/>
      <c r="O882" s="2340"/>
      <c r="P882" s="2340"/>
      <c r="Q882" s="2340"/>
      <c r="R882" s="2340"/>
      <c r="S882" s="2340"/>
    </row>
    <row r="883" spans="1:19" customFormat="1" ht="15" hidden="1">
      <c r="A883" s="2340" t="s">
        <v>4422</v>
      </c>
      <c r="B883" s="2340" t="s">
        <v>4836</v>
      </c>
      <c r="C883" s="2340"/>
      <c r="D883" s="2341" t="s">
        <v>91</v>
      </c>
      <c r="E883" s="2342">
        <v>350</v>
      </c>
      <c r="F883" s="2343">
        <f t="shared" si="13"/>
        <v>0</v>
      </c>
      <c r="G883" s="2344" t="s">
        <v>2134</v>
      </c>
      <c r="H883" s="2340"/>
      <c r="I883" s="2340"/>
      <c r="J883" s="2340"/>
      <c r="K883" s="2340"/>
      <c r="L883" s="2340"/>
      <c r="M883" s="2340"/>
      <c r="N883" s="2340"/>
      <c r="O883" s="2340"/>
      <c r="P883" s="2340"/>
      <c r="Q883" s="2340"/>
      <c r="R883" s="2340"/>
      <c r="S883" s="2340"/>
    </row>
    <row r="884" spans="1:19" customFormat="1" ht="15" hidden="1">
      <c r="A884" s="2340" t="s">
        <v>631</v>
      </c>
      <c r="B884" s="2340" t="s">
        <v>4492</v>
      </c>
      <c r="C884" s="2340"/>
      <c r="D884" s="2341" t="s">
        <v>91</v>
      </c>
      <c r="E884" s="2342">
        <v>150</v>
      </c>
      <c r="F884" s="2343">
        <f t="shared" si="13"/>
        <v>0</v>
      </c>
      <c r="G884" s="2344" t="s">
        <v>2134</v>
      </c>
      <c r="H884" s="2340"/>
      <c r="I884" s="2340"/>
      <c r="J884" s="2340"/>
      <c r="K884" s="2340"/>
      <c r="L884" s="2340"/>
      <c r="M884" s="2340"/>
      <c r="N884" s="2340"/>
      <c r="O884" s="2340"/>
      <c r="P884" s="2340"/>
      <c r="Q884" s="2340"/>
      <c r="R884" s="2340"/>
      <c r="S884" s="2340"/>
    </row>
    <row r="885" spans="1:19" customFormat="1" ht="15" hidden="1">
      <c r="A885" s="2340" t="s">
        <v>4422</v>
      </c>
      <c r="B885" s="2340" t="s">
        <v>4838</v>
      </c>
      <c r="C885" s="2340"/>
      <c r="D885" s="2341" t="s">
        <v>91</v>
      </c>
      <c r="E885" s="2342">
        <v>450</v>
      </c>
      <c r="F885" s="2343">
        <f t="shared" si="13"/>
        <v>0</v>
      </c>
      <c r="G885" s="2344" t="s">
        <v>2134</v>
      </c>
      <c r="H885" s="2340"/>
      <c r="I885" s="2340"/>
      <c r="J885" s="2340"/>
      <c r="K885" s="2340"/>
      <c r="L885" s="2340"/>
      <c r="M885" s="2340"/>
      <c r="N885" s="2340"/>
      <c r="O885" s="2340"/>
      <c r="P885" s="2340"/>
      <c r="Q885" s="2340"/>
      <c r="R885" s="2340"/>
      <c r="S885" s="2340"/>
    </row>
    <row r="886" spans="1:19" customFormat="1" ht="15" hidden="1">
      <c r="A886" s="2340" t="s">
        <v>4422</v>
      </c>
      <c r="B886" s="2340" t="s">
        <v>4839</v>
      </c>
      <c r="C886" s="2340"/>
      <c r="D886" s="2341" t="s">
        <v>91</v>
      </c>
      <c r="E886" s="2342">
        <v>450</v>
      </c>
      <c r="F886" s="2343">
        <f t="shared" si="13"/>
        <v>0</v>
      </c>
      <c r="G886" s="2344" t="s">
        <v>2134</v>
      </c>
      <c r="H886" s="2340"/>
      <c r="I886" s="2340"/>
      <c r="J886" s="2340"/>
      <c r="K886" s="2340"/>
      <c r="L886" s="2340"/>
      <c r="M886" s="2340"/>
      <c r="N886" s="2340"/>
      <c r="O886" s="2340"/>
      <c r="P886" s="2340"/>
      <c r="Q886" s="2340"/>
      <c r="R886" s="2340"/>
      <c r="S886" s="2340"/>
    </row>
    <row r="887" spans="1:19" customFormat="1" ht="15" hidden="1">
      <c r="A887" s="2340" t="s">
        <v>4422</v>
      </c>
      <c r="B887" s="2344" t="s">
        <v>5229</v>
      </c>
      <c r="C887" s="2344"/>
      <c r="D887" s="2341" t="s">
        <v>91</v>
      </c>
      <c r="E887" s="2342">
        <v>450</v>
      </c>
      <c r="F887" s="2343">
        <f t="shared" si="13"/>
        <v>0</v>
      </c>
      <c r="G887" s="2344" t="s">
        <v>2134</v>
      </c>
      <c r="H887" s="2340"/>
      <c r="I887" s="2340"/>
      <c r="J887" s="2340"/>
      <c r="K887" s="2340"/>
      <c r="L887" s="2340"/>
      <c r="M887" s="2340"/>
      <c r="N887" s="2340"/>
      <c r="O887" s="2340"/>
      <c r="P887" s="2340"/>
      <c r="Q887" s="2340"/>
      <c r="R887" s="2340"/>
      <c r="S887" s="2340"/>
    </row>
    <row r="888" spans="1:19" customFormat="1" ht="15" hidden="1">
      <c r="A888" s="2340" t="s">
        <v>4422</v>
      </c>
      <c r="B888" s="2340" t="s">
        <v>4840</v>
      </c>
      <c r="C888" s="2340"/>
      <c r="D888" s="2341" t="s">
        <v>91</v>
      </c>
      <c r="E888" s="2342">
        <v>450</v>
      </c>
      <c r="F888" s="2343">
        <f t="shared" si="13"/>
        <v>0</v>
      </c>
      <c r="G888" s="2344" t="s">
        <v>2134</v>
      </c>
      <c r="H888" s="2340"/>
      <c r="I888" s="2340"/>
      <c r="J888" s="2340"/>
      <c r="K888" s="2340"/>
      <c r="L888" s="2340"/>
      <c r="M888" s="2340"/>
      <c r="N888" s="2340"/>
      <c r="O888" s="2340"/>
      <c r="P888" s="2340"/>
      <c r="Q888" s="2340"/>
      <c r="R888" s="2340"/>
      <c r="S888" s="2340"/>
    </row>
    <row r="889" spans="1:19" customFormat="1" ht="15" hidden="1">
      <c r="A889" s="2340" t="s">
        <v>4422</v>
      </c>
      <c r="B889" s="2340" t="s">
        <v>5212</v>
      </c>
      <c r="C889" s="2340"/>
      <c r="D889" s="2341" t="s">
        <v>91</v>
      </c>
      <c r="E889" s="2342">
        <v>300</v>
      </c>
      <c r="F889" s="2343">
        <f t="shared" si="13"/>
        <v>0</v>
      </c>
      <c r="G889" s="2344" t="s">
        <v>2134</v>
      </c>
      <c r="H889" s="2340"/>
      <c r="I889" s="2340"/>
      <c r="J889" s="2340"/>
      <c r="K889" s="2340"/>
      <c r="L889" s="2340"/>
      <c r="M889" s="2340"/>
      <c r="N889" s="2340"/>
      <c r="O889" s="2340"/>
      <c r="P889" s="2340"/>
      <c r="Q889" s="2340"/>
      <c r="R889" s="2340"/>
      <c r="S889" s="2340"/>
    </row>
    <row r="890" spans="1:19" customFormat="1" ht="15" hidden="1">
      <c r="A890" s="2340" t="s">
        <v>5172</v>
      </c>
      <c r="B890" s="2344" t="s">
        <v>5263</v>
      </c>
      <c r="C890" s="2344"/>
      <c r="D890" s="2341" t="s">
        <v>44</v>
      </c>
      <c r="E890" s="2342">
        <v>3500</v>
      </c>
      <c r="F890" s="2343">
        <f t="shared" si="13"/>
        <v>0</v>
      </c>
      <c r="G890" s="2344" t="s">
        <v>2134</v>
      </c>
      <c r="H890" s="2340"/>
      <c r="I890" s="2340"/>
      <c r="J890" s="2340"/>
      <c r="K890" s="2340"/>
      <c r="L890" s="2340"/>
      <c r="M890" s="2340"/>
      <c r="N890" s="2340"/>
      <c r="O890" s="2340"/>
      <c r="P890" s="2340"/>
      <c r="Q890" s="2340"/>
      <c r="R890" s="2340"/>
      <c r="S890" s="2340"/>
    </row>
    <row r="891" spans="1:19" customFormat="1" ht="15" hidden="1">
      <c r="A891" s="2340" t="s">
        <v>4077</v>
      </c>
      <c r="B891" s="2340" t="s">
        <v>4652</v>
      </c>
      <c r="C891" s="2340"/>
      <c r="D891" s="2341" t="s">
        <v>1553</v>
      </c>
      <c r="E891" s="2342">
        <v>950</v>
      </c>
      <c r="F891" s="2343">
        <f t="shared" si="13"/>
        <v>0</v>
      </c>
      <c r="G891" s="2344" t="s">
        <v>2134</v>
      </c>
      <c r="H891" s="2340"/>
      <c r="I891" s="2340"/>
      <c r="J891" s="2340"/>
      <c r="K891" s="2340"/>
      <c r="L891" s="2340"/>
      <c r="M891" s="2340"/>
      <c r="N891" s="2340"/>
      <c r="O891" s="2340"/>
      <c r="P891" s="2340"/>
      <c r="Q891" s="2340"/>
      <c r="R891" s="2340"/>
      <c r="S891" s="2340"/>
    </row>
    <row r="892" spans="1:19" customFormat="1" ht="15" hidden="1">
      <c r="A892" s="2340" t="s">
        <v>4077</v>
      </c>
      <c r="B892" s="2340" t="s">
        <v>4651</v>
      </c>
      <c r="C892" s="2340"/>
      <c r="D892" s="2341" t="s">
        <v>1553</v>
      </c>
      <c r="E892" s="2342">
        <v>400</v>
      </c>
      <c r="F892" s="2343">
        <f t="shared" si="13"/>
        <v>0</v>
      </c>
      <c r="G892" s="2344" t="s">
        <v>2134</v>
      </c>
      <c r="H892" s="2340"/>
      <c r="I892" s="2340"/>
      <c r="J892" s="2340"/>
      <c r="K892" s="2340"/>
      <c r="L892" s="2340"/>
      <c r="M892" s="2340"/>
      <c r="N892" s="2340"/>
      <c r="O892" s="2340"/>
      <c r="P892" s="2340"/>
      <c r="Q892" s="2340"/>
      <c r="R892" s="2340"/>
      <c r="S892" s="2340"/>
    </row>
    <row r="893" spans="1:19" customFormat="1" ht="15" hidden="1">
      <c r="A893" s="2344" t="s">
        <v>5165</v>
      </c>
      <c r="B893" s="2340" t="s">
        <v>5843</v>
      </c>
      <c r="C893" s="2340"/>
      <c r="D893" s="2341" t="s">
        <v>501</v>
      </c>
      <c r="E893" s="2347">
        <v>28750</v>
      </c>
      <c r="F893" s="2343">
        <f t="shared" si="13"/>
        <v>0</v>
      </c>
      <c r="G893" s="2344" t="s">
        <v>2134</v>
      </c>
      <c r="H893" s="2340"/>
      <c r="I893" s="2340"/>
      <c r="J893" s="2340"/>
      <c r="K893" s="2340"/>
      <c r="L893" s="2340"/>
      <c r="M893" s="2340"/>
      <c r="N893" s="2340"/>
      <c r="O893" s="2340"/>
      <c r="P893" s="2340"/>
      <c r="Q893" s="2340"/>
      <c r="R893" s="2340"/>
      <c r="S893" s="2340"/>
    </row>
    <row r="894" spans="1:19" customFormat="1" ht="15" hidden="1">
      <c r="A894" s="2344" t="s">
        <v>5165</v>
      </c>
      <c r="B894" s="2340" t="s">
        <v>5844</v>
      </c>
      <c r="C894" s="2340"/>
      <c r="D894" s="2341" t="s">
        <v>501</v>
      </c>
      <c r="E894" s="2347">
        <v>2000</v>
      </c>
      <c r="F894" s="2343">
        <f t="shared" si="13"/>
        <v>0</v>
      </c>
      <c r="G894" s="2344" t="s">
        <v>2134</v>
      </c>
      <c r="H894" s="2340"/>
      <c r="I894" s="2340"/>
      <c r="J894" s="2340"/>
      <c r="K894" s="2340"/>
      <c r="L894" s="2340"/>
      <c r="M894" s="2340"/>
      <c r="N894" s="2340"/>
      <c r="O894" s="2340"/>
      <c r="P894" s="2340"/>
      <c r="Q894" s="2340"/>
      <c r="R894" s="2340"/>
      <c r="S894" s="2340"/>
    </row>
    <row r="895" spans="1:19" customFormat="1" ht="15" hidden="1">
      <c r="A895" s="2344" t="s">
        <v>5165</v>
      </c>
      <c r="B895" s="2340" t="s">
        <v>5845</v>
      </c>
      <c r="C895" s="2340"/>
      <c r="D895" s="2341" t="s">
        <v>501</v>
      </c>
      <c r="E895" s="2347">
        <v>2500</v>
      </c>
      <c r="F895" s="2343">
        <f t="shared" si="13"/>
        <v>0</v>
      </c>
      <c r="G895" s="2344" t="s">
        <v>2134</v>
      </c>
      <c r="H895" s="2340"/>
      <c r="I895" s="2340"/>
      <c r="J895" s="2340"/>
      <c r="K895" s="2340"/>
      <c r="L895" s="2340"/>
      <c r="M895" s="2340"/>
      <c r="N895" s="2340"/>
      <c r="O895" s="2340"/>
      <c r="P895" s="2340"/>
      <c r="Q895" s="2340"/>
      <c r="R895" s="2340"/>
      <c r="S895" s="2340"/>
    </row>
    <row r="896" spans="1:19" customFormat="1" ht="15" hidden="1">
      <c r="A896" s="2344" t="s">
        <v>5165</v>
      </c>
      <c r="B896" s="2340" t="s">
        <v>5846</v>
      </c>
      <c r="C896" s="2340"/>
      <c r="D896" s="2341" t="s">
        <v>44</v>
      </c>
      <c r="E896" s="2347">
        <v>1800</v>
      </c>
      <c r="F896" s="2343">
        <f t="shared" si="13"/>
        <v>0</v>
      </c>
      <c r="G896" s="2344" t="s">
        <v>2134</v>
      </c>
      <c r="H896" s="2340"/>
      <c r="I896" s="2340"/>
      <c r="J896" s="2340"/>
      <c r="K896" s="2340"/>
      <c r="L896" s="2340"/>
      <c r="M896" s="2340"/>
      <c r="N896" s="2340"/>
      <c r="O896" s="2340"/>
      <c r="P896" s="2340"/>
      <c r="Q896" s="2340"/>
      <c r="R896" s="2340"/>
      <c r="S896" s="2340"/>
    </row>
    <row r="897" spans="1:19" customFormat="1" ht="15" hidden="1">
      <c r="A897" s="2344" t="s">
        <v>5165</v>
      </c>
      <c r="B897" s="2340" t="s">
        <v>5847</v>
      </c>
      <c r="C897" s="2340"/>
      <c r="D897" s="2341" t="s">
        <v>44</v>
      </c>
      <c r="E897" s="2347">
        <v>1500</v>
      </c>
      <c r="F897" s="2343">
        <f t="shared" si="13"/>
        <v>0</v>
      </c>
      <c r="G897" s="2344" t="s">
        <v>2134</v>
      </c>
      <c r="H897" s="2340"/>
      <c r="I897" s="2340"/>
      <c r="J897" s="2340"/>
      <c r="K897" s="2340"/>
      <c r="L897" s="2340"/>
      <c r="M897" s="2340"/>
      <c r="N897" s="2340"/>
      <c r="O897" s="2340"/>
      <c r="P897" s="2340"/>
      <c r="Q897" s="2340"/>
      <c r="R897" s="2340"/>
      <c r="S897" s="2340"/>
    </row>
    <row r="898" spans="1:19" customFormat="1" ht="15" hidden="1">
      <c r="A898" s="2344" t="s">
        <v>5165</v>
      </c>
      <c r="B898" s="2340" t="s">
        <v>5847</v>
      </c>
      <c r="C898" s="2340"/>
      <c r="D898" s="2341" t="s">
        <v>501</v>
      </c>
      <c r="E898" s="2347">
        <v>1000</v>
      </c>
      <c r="F898" s="2343">
        <f t="shared" ref="F898:F961" si="14">$C898*$E898</f>
        <v>0</v>
      </c>
      <c r="G898" s="2344" t="s">
        <v>2134</v>
      </c>
      <c r="H898" s="2340"/>
      <c r="I898" s="2340"/>
      <c r="J898" s="2340"/>
      <c r="K898" s="2340"/>
      <c r="L898" s="2340"/>
      <c r="M898" s="2340"/>
      <c r="N898" s="2340"/>
      <c r="O898" s="2340"/>
      <c r="P898" s="2340"/>
      <c r="Q898" s="2340"/>
      <c r="R898" s="2340"/>
      <c r="S898" s="2340"/>
    </row>
    <row r="899" spans="1:19" customFormat="1" ht="15" hidden="1">
      <c r="A899" s="2344" t="s">
        <v>5165</v>
      </c>
      <c r="B899" s="2340" t="s">
        <v>5847</v>
      </c>
      <c r="C899" s="2340"/>
      <c r="D899" s="2341" t="s">
        <v>44</v>
      </c>
      <c r="E899" s="2347">
        <v>1500</v>
      </c>
      <c r="F899" s="2343">
        <f t="shared" si="14"/>
        <v>0</v>
      </c>
      <c r="G899" s="2344" t="s">
        <v>2134</v>
      </c>
      <c r="H899" s="2340"/>
      <c r="I899" s="2340"/>
      <c r="J899" s="2340"/>
      <c r="K899" s="2340"/>
      <c r="L899" s="2340"/>
      <c r="M899" s="2340"/>
      <c r="N899" s="2340"/>
      <c r="O899" s="2340"/>
      <c r="P899" s="2340"/>
      <c r="Q899" s="2340"/>
      <c r="R899" s="2340"/>
      <c r="S899" s="2340"/>
    </row>
    <row r="900" spans="1:19" customFormat="1" ht="15" hidden="1">
      <c r="A900" s="2344" t="s">
        <v>5165</v>
      </c>
      <c r="B900" s="2340" t="s">
        <v>3042</v>
      </c>
      <c r="C900" s="2340"/>
      <c r="D900" s="2341" t="s">
        <v>501</v>
      </c>
      <c r="E900" s="2347">
        <v>3500</v>
      </c>
      <c r="F900" s="2343">
        <f t="shared" si="14"/>
        <v>0</v>
      </c>
      <c r="G900" s="2344" t="s">
        <v>2134</v>
      </c>
      <c r="H900" s="2340"/>
      <c r="I900" s="2340"/>
      <c r="J900" s="2340"/>
      <c r="K900" s="2340"/>
      <c r="L900" s="2340"/>
      <c r="M900" s="2340"/>
      <c r="N900" s="2340"/>
      <c r="O900" s="2340"/>
      <c r="P900" s="2340"/>
      <c r="Q900" s="2340"/>
      <c r="R900" s="2340"/>
      <c r="S900" s="2340"/>
    </row>
    <row r="901" spans="1:19" customFormat="1" ht="15" hidden="1">
      <c r="A901" s="2344" t="s">
        <v>5170</v>
      </c>
      <c r="B901" s="2340" t="s">
        <v>4745</v>
      </c>
      <c r="C901" s="2340"/>
      <c r="D901" s="2341" t="s">
        <v>880</v>
      </c>
      <c r="E901" s="2342">
        <v>178</v>
      </c>
      <c r="F901" s="2343">
        <f t="shared" si="14"/>
        <v>0</v>
      </c>
      <c r="G901" s="2344" t="s">
        <v>2134</v>
      </c>
      <c r="H901" s="2340"/>
      <c r="I901" s="2340"/>
      <c r="J901" s="2340"/>
      <c r="K901" s="2340"/>
      <c r="L901" s="2340"/>
      <c r="M901" s="2340"/>
      <c r="N901" s="2340"/>
      <c r="O901" s="2340"/>
      <c r="P901" s="2340"/>
      <c r="Q901" s="2340"/>
      <c r="R901" s="2340"/>
      <c r="S901" s="2340"/>
    </row>
    <row r="902" spans="1:19" customFormat="1" ht="15" hidden="1">
      <c r="A902" s="2344" t="s">
        <v>5170</v>
      </c>
      <c r="B902" s="2340" t="s">
        <v>4744</v>
      </c>
      <c r="C902" s="2340"/>
      <c r="D902" s="2341" t="s">
        <v>880</v>
      </c>
      <c r="E902" s="2342">
        <v>169</v>
      </c>
      <c r="F902" s="2343">
        <f t="shared" si="14"/>
        <v>0</v>
      </c>
      <c r="G902" s="2344" t="s">
        <v>2134</v>
      </c>
      <c r="H902" s="2340"/>
      <c r="I902" s="2340"/>
      <c r="J902" s="2340"/>
      <c r="K902" s="2340"/>
      <c r="L902" s="2340"/>
      <c r="M902" s="2340"/>
      <c r="N902" s="2340"/>
      <c r="O902" s="2340"/>
      <c r="P902" s="2340"/>
      <c r="Q902" s="2340"/>
      <c r="R902" s="2340"/>
      <c r="S902" s="2340"/>
    </row>
    <row r="903" spans="1:19" customFormat="1" ht="15" hidden="1">
      <c r="A903" s="2344" t="s">
        <v>5170</v>
      </c>
      <c r="B903" s="2340" t="s">
        <v>4747</v>
      </c>
      <c r="C903" s="2340"/>
      <c r="D903" s="2341" t="s">
        <v>880</v>
      </c>
      <c r="E903" s="2342">
        <v>162</v>
      </c>
      <c r="F903" s="2343">
        <f t="shared" si="14"/>
        <v>0</v>
      </c>
      <c r="G903" s="2344" t="s">
        <v>2134</v>
      </c>
      <c r="H903" s="2340"/>
      <c r="I903" s="2340"/>
      <c r="J903" s="2340"/>
      <c r="K903" s="2340"/>
      <c r="L903" s="2340"/>
      <c r="M903" s="2340"/>
      <c r="N903" s="2340"/>
      <c r="O903" s="2340"/>
      <c r="P903" s="2340"/>
      <c r="Q903" s="2340"/>
      <c r="R903" s="2340"/>
      <c r="S903" s="2340"/>
    </row>
    <row r="904" spans="1:19" customFormat="1" ht="15" hidden="1">
      <c r="A904" s="2344" t="s">
        <v>5170</v>
      </c>
      <c r="B904" s="2340" t="s">
        <v>4746</v>
      </c>
      <c r="C904" s="2340"/>
      <c r="D904" s="2341" t="s">
        <v>880</v>
      </c>
      <c r="E904" s="2342">
        <v>137</v>
      </c>
      <c r="F904" s="2343">
        <f t="shared" si="14"/>
        <v>0</v>
      </c>
      <c r="G904" s="2344" t="s">
        <v>2134</v>
      </c>
      <c r="H904" s="2340"/>
      <c r="I904" s="2340"/>
      <c r="J904" s="2340"/>
      <c r="K904" s="2340"/>
      <c r="L904" s="2340"/>
      <c r="M904" s="2340"/>
      <c r="N904" s="2340"/>
      <c r="O904" s="2340"/>
      <c r="P904" s="2340"/>
      <c r="Q904" s="2340"/>
      <c r="R904" s="2340"/>
      <c r="S904" s="2340"/>
    </row>
    <row r="905" spans="1:19" customFormat="1" ht="15" hidden="1">
      <c r="A905" s="1467" t="s">
        <v>5405</v>
      </c>
      <c r="B905" s="1467" t="s">
        <v>5583</v>
      </c>
      <c r="C905" s="1467"/>
      <c r="D905" s="767" t="s">
        <v>94</v>
      </c>
      <c r="E905" s="2346">
        <v>249</v>
      </c>
      <c r="F905" s="2343">
        <f t="shared" si="14"/>
        <v>0</v>
      </c>
      <c r="G905" s="2344" t="s">
        <v>2134</v>
      </c>
      <c r="H905" s="1467"/>
      <c r="I905" s="1467"/>
      <c r="J905" s="1467"/>
      <c r="K905" s="1467"/>
      <c r="L905" s="1467"/>
      <c r="M905" s="1467"/>
      <c r="N905" s="1467"/>
      <c r="O905" s="1467"/>
      <c r="P905" s="1467"/>
      <c r="Q905" s="1467"/>
      <c r="R905" s="1467"/>
      <c r="S905" s="1467"/>
    </row>
    <row r="906" spans="1:19" customFormat="1" ht="15" hidden="1">
      <c r="A906" s="2340" t="s">
        <v>3811</v>
      </c>
      <c r="B906" s="2340" t="s">
        <v>4960</v>
      </c>
      <c r="C906" s="2340"/>
      <c r="D906" s="2341" t="s">
        <v>627</v>
      </c>
      <c r="E906" s="2342">
        <v>3500</v>
      </c>
      <c r="F906" s="2343">
        <f t="shared" si="14"/>
        <v>0</v>
      </c>
      <c r="G906" s="2344" t="s">
        <v>2134</v>
      </c>
      <c r="H906" s="2340"/>
      <c r="I906" s="2340"/>
      <c r="J906" s="2340"/>
      <c r="K906" s="2340"/>
      <c r="L906" s="2340"/>
      <c r="M906" s="2340"/>
      <c r="N906" s="2340"/>
      <c r="O906" s="2340"/>
      <c r="P906" s="2340"/>
      <c r="Q906" s="2340"/>
      <c r="R906" s="2340"/>
      <c r="S906" s="2340"/>
    </row>
    <row r="907" spans="1:19" customFormat="1" ht="15" hidden="1">
      <c r="A907" s="2340" t="s">
        <v>3811</v>
      </c>
      <c r="B907" s="2340" t="s">
        <v>4961</v>
      </c>
      <c r="C907" s="2340"/>
      <c r="D907" s="2341" t="s">
        <v>627</v>
      </c>
      <c r="E907" s="2342">
        <v>3500</v>
      </c>
      <c r="F907" s="2343">
        <f t="shared" si="14"/>
        <v>0</v>
      </c>
      <c r="G907" s="2344" t="s">
        <v>2134</v>
      </c>
      <c r="H907" s="2340"/>
      <c r="I907" s="2340"/>
      <c r="J907" s="2340"/>
      <c r="K907" s="2340"/>
      <c r="L907" s="2340"/>
      <c r="M907" s="2340"/>
      <c r="N907" s="2340"/>
      <c r="O907" s="2340"/>
      <c r="P907" s="2340"/>
      <c r="Q907" s="2340"/>
      <c r="R907" s="2340"/>
      <c r="S907" s="2340"/>
    </row>
    <row r="908" spans="1:19" customFormat="1" ht="15" hidden="1">
      <c r="A908" s="2340" t="s">
        <v>3811</v>
      </c>
      <c r="B908" s="2340" t="s">
        <v>4962</v>
      </c>
      <c r="C908" s="2340"/>
      <c r="D908" s="2341" t="s">
        <v>44</v>
      </c>
      <c r="E908" s="2342">
        <v>3000</v>
      </c>
      <c r="F908" s="2343">
        <f t="shared" si="14"/>
        <v>0</v>
      </c>
      <c r="G908" s="2344" t="s">
        <v>2134</v>
      </c>
      <c r="H908" s="2340"/>
      <c r="I908" s="2340"/>
      <c r="J908" s="2340"/>
      <c r="K908" s="2340"/>
      <c r="L908" s="2340"/>
      <c r="M908" s="2340"/>
      <c r="N908" s="2340"/>
      <c r="O908" s="2340"/>
      <c r="P908" s="2340"/>
      <c r="Q908" s="2340"/>
      <c r="R908" s="2340"/>
      <c r="S908" s="2340"/>
    </row>
    <row r="909" spans="1:19" customFormat="1" ht="15" hidden="1">
      <c r="A909" s="2340" t="s">
        <v>3811</v>
      </c>
      <c r="B909" s="2340" t="s">
        <v>4963</v>
      </c>
      <c r="C909" s="2340"/>
      <c r="D909" s="2341" t="s">
        <v>91</v>
      </c>
      <c r="E909" s="2342">
        <v>140</v>
      </c>
      <c r="F909" s="2343">
        <f t="shared" si="14"/>
        <v>0</v>
      </c>
      <c r="G909" s="2344" t="s">
        <v>2134</v>
      </c>
      <c r="H909" s="2340"/>
      <c r="I909" s="2340"/>
      <c r="J909" s="2340"/>
      <c r="K909" s="2340"/>
      <c r="L909" s="2340"/>
      <c r="M909" s="2340"/>
      <c r="N909" s="2340"/>
      <c r="O909" s="2340"/>
      <c r="P909" s="2340"/>
      <c r="Q909" s="2340"/>
      <c r="R909" s="2340"/>
      <c r="S909" s="2340"/>
    </row>
    <row r="910" spans="1:19" customFormat="1" ht="15" hidden="1">
      <c r="A910" s="1467" t="s">
        <v>5405</v>
      </c>
      <c r="B910" s="1467" t="s">
        <v>5584</v>
      </c>
      <c r="C910" s="1467"/>
      <c r="D910" s="767" t="s">
        <v>91</v>
      </c>
      <c r="E910" s="2346">
        <v>2300</v>
      </c>
      <c r="F910" s="2343">
        <f t="shared" si="14"/>
        <v>0</v>
      </c>
      <c r="G910" s="2344" t="s">
        <v>2134</v>
      </c>
      <c r="H910" s="1467"/>
      <c r="I910" s="1467"/>
      <c r="J910" s="1467"/>
      <c r="K910" s="1467"/>
      <c r="L910" s="1467"/>
      <c r="M910" s="1467"/>
      <c r="N910" s="1467"/>
      <c r="O910" s="1467"/>
      <c r="P910" s="1467"/>
      <c r="Q910" s="1467"/>
      <c r="R910" s="1467"/>
      <c r="S910" s="1467"/>
    </row>
    <row r="911" spans="1:19" customFormat="1" ht="15" hidden="1">
      <c r="A911" s="1467" t="s">
        <v>5405</v>
      </c>
      <c r="B911" s="1467" t="s">
        <v>5585</v>
      </c>
      <c r="C911" s="1467"/>
      <c r="D911" s="767" t="s">
        <v>83</v>
      </c>
      <c r="E911" s="2346">
        <v>10</v>
      </c>
      <c r="F911" s="2343">
        <f t="shared" si="14"/>
        <v>0</v>
      </c>
      <c r="G911" s="2344" t="s">
        <v>2134</v>
      </c>
      <c r="H911" s="1467"/>
      <c r="I911" s="1467"/>
      <c r="J911" s="1467"/>
      <c r="K911" s="1467"/>
      <c r="L911" s="1467"/>
      <c r="M911" s="1467"/>
      <c r="N911" s="1467"/>
      <c r="O911" s="1467"/>
      <c r="P911" s="1467"/>
      <c r="Q911" s="1467"/>
      <c r="R911" s="1467"/>
      <c r="S911" s="1467"/>
    </row>
    <row r="912" spans="1:19" customFormat="1" ht="15" hidden="1">
      <c r="A912" s="1467" t="s">
        <v>5405</v>
      </c>
      <c r="B912" s="1467" t="s">
        <v>5586</v>
      </c>
      <c r="C912" s="1467"/>
      <c r="D912" s="767" t="s">
        <v>79</v>
      </c>
      <c r="E912" s="2346">
        <v>540</v>
      </c>
      <c r="F912" s="2343">
        <f t="shared" si="14"/>
        <v>0</v>
      </c>
      <c r="G912" s="2344" t="s">
        <v>2134</v>
      </c>
      <c r="H912" s="1467"/>
      <c r="I912" s="1467"/>
      <c r="J912" s="1467"/>
      <c r="K912" s="1467"/>
      <c r="L912" s="1467"/>
      <c r="M912" s="1467"/>
      <c r="N912" s="1467"/>
      <c r="O912" s="1467"/>
      <c r="P912" s="1467"/>
      <c r="Q912" s="1467"/>
      <c r="R912" s="1467"/>
      <c r="S912" s="1467"/>
    </row>
    <row r="913" spans="1:19" customFormat="1" ht="15" hidden="1">
      <c r="A913" s="1467" t="s">
        <v>5405</v>
      </c>
      <c r="B913" s="1467" t="s">
        <v>5587</v>
      </c>
      <c r="C913" s="1467"/>
      <c r="D913" s="767" t="s">
        <v>83</v>
      </c>
      <c r="E913" s="2346">
        <v>9</v>
      </c>
      <c r="F913" s="2343">
        <f t="shared" si="14"/>
        <v>0</v>
      </c>
      <c r="G913" s="2344" t="s">
        <v>2134</v>
      </c>
      <c r="H913" s="1467"/>
      <c r="I913" s="1467"/>
      <c r="J913" s="1467"/>
      <c r="K913" s="1467"/>
      <c r="L913" s="1467"/>
      <c r="M913" s="1467"/>
      <c r="N913" s="1467"/>
      <c r="O913" s="1467"/>
      <c r="P913" s="1467"/>
      <c r="Q913" s="1467"/>
      <c r="R913" s="1467"/>
      <c r="S913" s="1467"/>
    </row>
    <row r="914" spans="1:19" customFormat="1" ht="15" hidden="1">
      <c r="A914" s="1467" t="s">
        <v>5405</v>
      </c>
      <c r="B914" s="1467" t="s">
        <v>5588</v>
      </c>
      <c r="C914" s="1467"/>
      <c r="D914" s="767" t="s">
        <v>83</v>
      </c>
      <c r="E914" s="2346">
        <v>5</v>
      </c>
      <c r="F914" s="2343">
        <f t="shared" si="14"/>
        <v>0</v>
      </c>
      <c r="G914" s="2344" t="s">
        <v>2134</v>
      </c>
      <c r="H914" s="1467"/>
      <c r="I914" s="1467"/>
      <c r="J914" s="1467"/>
      <c r="K914" s="1467"/>
      <c r="L914" s="1467"/>
      <c r="M914" s="1467"/>
      <c r="N914" s="1467"/>
      <c r="O914" s="1467"/>
      <c r="P914" s="1467"/>
      <c r="Q914" s="1467"/>
      <c r="R914" s="1467"/>
      <c r="S914" s="1467"/>
    </row>
    <row r="915" spans="1:19" customFormat="1" ht="15" hidden="1">
      <c r="A915" s="1467" t="s">
        <v>5405</v>
      </c>
      <c r="B915" s="1467" t="s">
        <v>5589</v>
      </c>
      <c r="C915" s="1467"/>
      <c r="D915" s="767" t="s">
        <v>83</v>
      </c>
      <c r="E915" s="2346">
        <v>7</v>
      </c>
      <c r="F915" s="2343">
        <f t="shared" si="14"/>
        <v>0</v>
      </c>
      <c r="G915" s="2344" t="s">
        <v>2134</v>
      </c>
      <c r="H915" s="1467"/>
      <c r="I915" s="1467"/>
      <c r="J915" s="1467"/>
      <c r="K915" s="1467"/>
      <c r="L915" s="1467"/>
      <c r="M915" s="1467"/>
      <c r="N915" s="1467"/>
      <c r="O915" s="1467"/>
      <c r="P915" s="1467"/>
      <c r="Q915" s="1467"/>
      <c r="R915" s="1467"/>
      <c r="S915" s="1467"/>
    </row>
    <row r="916" spans="1:19" customFormat="1" ht="15" hidden="1">
      <c r="A916" s="1467" t="s">
        <v>5405</v>
      </c>
      <c r="B916" s="1467" t="s">
        <v>5590</v>
      </c>
      <c r="C916" s="1467"/>
      <c r="D916" s="767" t="s">
        <v>83</v>
      </c>
      <c r="E916" s="2346">
        <v>15</v>
      </c>
      <c r="F916" s="2343">
        <f t="shared" si="14"/>
        <v>0</v>
      </c>
      <c r="G916" s="2344" t="s">
        <v>2134</v>
      </c>
      <c r="H916" s="1467"/>
      <c r="I916" s="1467"/>
      <c r="J916" s="1467"/>
      <c r="K916" s="1467"/>
      <c r="L916" s="1467"/>
      <c r="M916" s="1467"/>
      <c r="N916" s="1467"/>
      <c r="O916" s="1467"/>
      <c r="P916" s="1467"/>
      <c r="Q916" s="1467"/>
      <c r="R916" s="1467"/>
      <c r="S916" s="1467"/>
    </row>
    <row r="917" spans="1:19" customFormat="1" ht="15" hidden="1">
      <c r="A917" s="1467" t="s">
        <v>5405</v>
      </c>
      <c r="B917" s="1467" t="s">
        <v>5591</v>
      </c>
      <c r="C917" s="1467"/>
      <c r="D917" s="767" t="s">
        <v>79</v>
      </c>
      <c r="E917" s="2346">
        <v>260</v>
      </c>
      <c r="F917" s="2343">
        <f t="shared" si="14"/>
        <v>0</v>
      </c>
      <c r="G917" s="2344" t="s">
        <v>2134</v>
      </c>
      <c r="H917" s="1467"/>
      <c r="I917" s="1467"/>
      <c r="J917" s="1467"/>
      <c r="K917" s="1467"/>
      <c r="L917" s="1467"/>
      <c r="M917" s="1467"/>
      <c r="N917" s="1467"/>
      <c r="O917" s="1467"/>
      <c r="P917" s="1467"/>
      <c r="Q917" s="1467"/>
      <c r="R917" s="1467"/>
      <c r="S917" s="1467"/>
    </row>
    <row r="918" spans="1:19" customFormat="1" ht="15" hidden="1">
      <c r="A918" s="2340" t="s">
        <v>3811</v>
      </c>
      <c r="B918" s="2340" t="s">
        <v>4964</v>
      </c>
      <c r="C918" s="2340"/>
      <c r="D918" s="2341" t="s">
        <v>627</v>
      </c>
      <c r="E918" s="2342">
        <v>4500</v>
      </c>
      <c r="F918" s="2343">
        <f t="shared" si="14"/>
        <v>0</v>
      </c>
      <c r="G918" s="2344" t="s">
        <v>2134</v>
      </c>
      <c r="H918" s="2340"/>
      <c r="I918" s="2340"/>
      <c r="J918" s="2340"/>
      <c r="K918" s="2340"/>
      <c r="L918" s="2340"/>
      <c r="M918" s="2340"/>
      <c r="N918" s="2340"/>
      <c r="O918" s="2340"/>
      <c r="P918" s="2340"/>
      <c r="Q918" s="2340"/>
      <c r="R918" s="2340"/>
      <c r="S918" s="2340"/>
    </row>
    <row r="919" spans="1:19" customFormat="1" ht="15" hidden="1">
      <c r="A919" s="2340" t="s">
        <v>3811</v>
      </c>
      <c r="B919" s="2340" t="s">
        <v>4965</v>
      </c>
      <c r="C919" s="2340"/>
      <c r="D919" s="2341" t="s">
        <v>627</v>
      </c>
      <c r="E919" s="2342">
        <v>3000</v>
      </c>
      <c r="F919" s="2343">
        <f t="shared" si="14"/>
        <v>0</v>
      </c>
      <c r="G919" s="2344" t="s">
        <v>2134</v>
      </c>
      <c r="H919" s="2340"/>
      <c r="I919" s="2340"/>
      <c r="J919" s="2340"/>
      <c r="K919" s="2340"/>
      <c r="L919" s="2340"/>
      <c r="M919" s="2340"/>
      <c r="N919" s="2340"/>
      <c r="O919" s="2340"/>
      <c r="P919" s="2340"/>
      <c r="Q919" s="2340"/>
      <c r="R919" s="2340"/>
      <c r="S919" s="2340"/>
    </row>
    <row r="920" spans="1:19" customFormat="1" ht="15" hidden="1">
      <c r="A920" s="2340" t="s">
        <v>3811</v>
      </c>
      <c r="B920" s="2340" t="s">
        <v>4966</v>
      </c>
      <c r="C920" s="2340"/>
      <c r="D920" s="2341" t="s">
        <v>627</v>
      </c>
      <c r="E920" s="2342">
        <v>4500</v>
      </c>
      <c r="F920" s="2343">
        <f t="shared" si="14"/>
        <v>0</v>
      </c>
      <c r="G920" s="2344" t="s">
        <v>2134</v>
      </c>
      <c r="H920" s="2340"/>
      <c r="I920" s="2340"/>
      <c r="J920" s="2340"/>
      <c r="K920" s="2340"/>
      <c r="L920" s="2340"/>
      <c r="M920" s="2340"/>
      <c r="N920" s="2340"/>
      <c r="O920" s="2340"/>
      <c r="P920" s="2340"/>
      <c r="Q920" s="2340"/>
      <c r="R920" s="2340"/>
      <c r="S920" s="2340"/>
    </row>
    <row r="921" spans="1:19" customFormat="1" ht="15" hidden="1">
      <c r="A921" s="2340" t="s">
        <v>3811</v>
      </c>
      <c r="B921" s="2340" t="s">
        <v>4967</v>
      </c>
      <c r="C921" s="2340"/>
      <c r="D921" s="2341" t="s">
        <v>627</v>
      </c>
      <c r="E921" s="2342">
        <v>4500</v>
      </c>
      <c r="F921" s="2343">
        <f t="shared" si="14"/>
        <v>0</v>
      </c>
      <c r="G921" s="2344" t="s">
        <v>2134</v>
      </c>
      <c r="H921" s="2340"/>
      <c r="I921" s="2340"/>
      <c r="J921" s="2340"/>
      <c r="K921" s="2340"/>
      <c r="L921" s="2340"/>
      <c r="M921" s="2340"/>
      <c r="N921" s="2340"/>
      <c r="O921" s="2340"/>
      <c r="P921" s="2340"/>
      <c r="Q921" s="2340"/>
      <c r="R921" s="2340"/>
      <c r="S921" s="2340"/>
    </row>
    <row r="922" spans="1:19" customFormat="1" ht="15" hidden="1">
      <c r="A922" s="2340" t="s">
        <v>3811</v>
      </c>
      <c r="B922" s="2340" t="s">
        <v>4968</v>
      </c>
      <c r="C922" s="2340"/>
      <c r="D922" s="2341" t="s">
        <v>627</v>
      </c>
      <c r="E922" s="2342">
        <v>4500</v>
      </c>
      <c r="F922" s="2343">
        <f t="shared" si="14"/>
        <v>0</v>
      </c>
      <c r="G922" s="2344" t="s">
        <v>2134</v>
      </c>
      <c r="H922" s="2340"/>
      <c r="I922" s="2340"/>
      <c r="J922" s="2340"/>
      <c r="K922" s="2340"/>
      <c r="L922" s="2340"/>
      <c r="M922" s="2340"/>
      <c r="N922" s="2340"/>
      <c r="O922" s="2340"/>
      <c r="P922" s="2340"/>
      <c r="Q922" s="2340"/>
      <c r="R922" s="2340"/>
      <c r="S922" s="2340"/>
    </row>
    <row r="923" spans="1:19" customFormat="1" ht="15" hidden="1">
      <c r="A923" s="2344" t="s">
        <v>5165</v>
      </c>
      <c r="B923" s="2340" t="s">
        <v>5848</v>
      </c>
      <c r="C923" s="2340"/>
      <c r="D923" s="2341" t="s">
        <v>44</v>
      </c>
      <c r="E923" s="2347">
        <v>2500</v>
      </c>
      <c r="F923" s="2343">
        <f t="shared" si="14"/>
        <v>0</v>
      </c>
      <c r="G923" s="2344" t="s">
        <v>2134</v>
      </c>
      <c r="H923" s="2340"/>
      <c r="I923" s="2340"/>
      <c r="J923" s="2340"/>
      <c r="K923" s="2340"/>
      <c r="L923" s="2340"/>
      <c r="M923" s="2340"/>
      <c r="N923" s="2340"/>
      <c r="O923" s="2340"/>
      <c r="P923" s="2340"/>
      <c r="Q923" s="2340"/>
      <c r="R923" s="2340"/>
      <c r="S923" s="2340"/>
    </row>
    <row r="924" spans="1:19" customFormat="1" ht="15" hidden="1">
      <c r="A924" s="2344" t="s">
        <v>5165</v>
      </c>
      <c r="B924" s="2340" t="s">
        <v>2440</v>
      </c>
      <c r="C924" s="2340"/>
      <c r="D924" s="2341" t="s">
        <v>501</v>
      </c>
      <c r="E924" s="2347">
        <v>3500</v>
      </c>
      <c r="F924" s="2343">
        <f t="shared" si="14"/>
        <v>0</v>
      </c>
      <c r="G924" s="2344" t="s">
        <v>2134</v>
      </c>
      <c r="H924" s="2340"/>
      <c r="I924" s="2340"/>
      <c r="J924" s="2340"/>
      <c r="K924" s="2340"/>
      <c r="L924" s="2340"/>
      <c r="M924" s="2340"/>
      <c r="N924" s="2340"/>
      <c r="O924" s="2340"/>
      <c r="P924" s="2340"/>
      <c r="Q924" s="2340"/>
      <c r="R924" s="2340"/>
      <c r="S924" s="2340"/>
    </row>
    <row r="925" spans="1:19" customFormat="1" ht="15" hidden="1">
      <c r="A925" s="2344" t="s">
        <v>5165</v>
      </c>
      <c r="B925" s="2340" t="s">
        <v>2440</v>
      </c>
      <c r="C925" s="2340"/>
      <c r="D925" s="2341" t="s">
        <v>501</v>
      </c>
      <c r="E925" s="2347">
        <v>3000</v>
      </c>
      <c r="F925" s="2343">
        <f t="shared" si="14"/>
        <v>0</v>
      </c>
      <c r="G925" s="2344" t="s">
        <v>2134</v>
      </c>
      <c r="H925" s="2340"/>
      <c r="I925" s="2340"/>
      <c r="J925" s="2340"/>
      <c r="K925" s="2340"/>
      <c r="L925" s="2340"/>
      <c r="M925" s="2340"/>
      <c r="N925" s="2340"/>
      <c r="O925" s="2340"/>
      <c r="P925" s="2340"/>
      <c r="Q925" s="2340"/>
      <c r="R925" s="2340"/>
      <c r="S925" s="2340"/>
    </row>
    <row r="926" spans="1:19" customFormat="1" ht="15" hidden="1">
      <c r="A926" s="2344" t="s">
        <v>5165</v>
      </c>
      <c r="B926" s="2340" t="s">
        <v>5849</v>
      </c>
      <c r="C926" s="2340"/>
      <c r="D926" s="2341" t="s">
        <v>501</v>
      </c>
      <c r="E926" s="2347">
        <v>5000</v>
      </c>
      <c r="F926" s="2343">
        <f t="shared" si="14"/>
        <v>0</v>
      </c>
      <c r="G926" s="2344" t="s">
        <v>2134</v>
      </c>
      <c r="H926" s="2340"/>
      <c r="I926" s="2340"/>
      <c r="J926" s="2340"/>
      <c r="K926" s="2340"/>
      <c r="L926" s="2340"/>
      <c r="M926" s="2340"/>
      <c r="N926" s="2340"/>
      <c r="O926" s="2340"/>
      <c r="P926" s="2340"/>
      <c r="Q926" s="2340"/>
      <c r="R926" s="2340"/>
      <c r="S926" s="2340"/>
    </row>
    <row r="927" spans="1:19" customFormat="1" ht="15" hidden="1">
      <c r="A927" s="2344" t="s">
        <v>5165</v>
      </c>
      <c r="B927" s="2340" t="s">
        <v>5850</v>
      </c>
      <c r="C927" s="2340"/>
      <c r="D927" s="2341" t="s">
        <v>44</v>
      </c>
      <c r="E927" s="2347">
        <v>3500</v>
      </c>
      <c r="F927" s="2343">
        <f t="shared" si="14"/>
        <v>0</v>
      </c>
      <c r="G927" s="2344" t="s">
        <v>2134</v>
      </c>
      <c r="H927" s="2340"/>
      <c r="I927" s="2340"/>
      <c r="J927" s="2340"/>
      <c r="K927" s="2340"/>
      <c r="L927" s="2340"/>
      <c r="M927" s="2340"/>
      <c r="N927" s="2340"/>
      <c r="O927" s="2340"/>
      <c r="P927" s="2340"/>
      <c r="Q927" s="2340"/>
      <c r="R927" s="2340"/>
      <c r="S927" s="2340"/>
    </row>
    <row r="928" spans="1:19" customFormat="1" ht="15" hidden="1">
      <c r="A928" s="2344" t="s">
        <v>5165</v>
      </c>
      <c r="B928" s="2340" t="s">
        <v>5851</v>
      </c>
      <c r="C928" s="2340"/>
      <c r="D928" s="2341" t="s">
        <v>501</v>
      </c>
      <c r="E928" s="2347">
        <v>1500</v>
      </c>
      <c r="F928" s="2343">
        <f t="shared" si="14"/>
        <v>0</v>
      </c>
      <c r="G928" s="2344" t="s">
        <v>2134</v>
      </c>
      <c r="H928" s="2340"/>
      <c r="I928" s="2340"/>
      <c r="J928" s="2340"/>
      <c r="K928" s="2340"/>
      <c r="L928" s="2340"/>
      <c r="M928" s="2340"/>
      <c r="N928" s="2340"/>
      <c r="O928" s="2340"/>
      <c r="P928" s="2340"/>
      <c r="Q928" s="2340"/>
      <c r="R928" s="2340"/>
      <c r="S928" s="2340"/>
    </row>
    <row r="929" spans="1:19" customFormat="1" ht="15" hidden="1">
      <c r="A929" s="2344" t="s">
        <v>5165</v>
      </c>
      <c r="B929" s="2340" t="s">
        <v>782</v>
      </c>
      <c r="C929" s="2340"/>
      <c r="D929" s="2341" t="s">
        <v>44</v>
      </c>
      <c r="E929" s="2347">
        <v>1000</v>
      </c>
      <c r="F929" s="2343">
        <f t="shared" si="14"/>
        <v>0</v>
      </c>
      <c r="G929" s="2344" t="s">
        <v>2134</v>
      </c>
      <c r="H929" s="2340"/>
      <c r="I929" s="2340"/>
      <c r="J929" s="2340"/>
      <c r="K929" s="2340"/>
      <c r="L929" s="2340"/>
      <c r="M929" s="2340"/>
      <c r="N929" s="2340"/>
      <c r="O929" s="2340"/>
      <c r="P929" s="2340"/>
      <c r="Q929" s="2340"/>
      <c r="R929" s="2340"/>
      <c r="S929" s="2340"/>
    </row>
    <row r="930" spans="1:19" customFormat="1" ht="15" hidden="1">
      <c r="A930" s="2344" t="s">
        <v>5165</v>
      </c>
      <c r="B930" s="2340" t="s">
        <v>5852</v>
      </c>
      <c r="C930" s="2340"/>
      <c r="D930" s="2341" t="s">
        <v>44</v>
      </c>
      <c r="E930" s="2347">
        <v>500</v>
      </c>
      <c r="F930" s="2343">
        <f t="shared" si="14"/>
        <v>0</v>
      </c>
      <c r="G930" s="2344" t="s">
        <v>2134</v>
      </c>
      <c r="H930" s="2340"/>
      <c r="I930" s="2340"/>
      <c r="J930" s="2340"/>
      <c r="K930" s="2340"/>
      <c r="L930" s="2340"/>
      <c r="M930" s="2340"/>
      <c r="N930" s="2340"/>
      <c r="O930" s="2340"/>
      <c r="P930" s="2340"/>
      <c r="Q930" s="2340"/>
      <c r="R930" s="2340"/>
      <c r="S930" s="2340"/>
    </row>
    <row r="931" spans="1:19" customFormat="1" ht="15" hidden="1">
      <c r="A931" s="2344" t="s">
        <v>5165</v>
      </c>
      <c r="B931" s="2340" t="s">
        <v>5853</v>
      </c>
      <c r="C931" s="2340"/>
      <c r="D931" s="2341" t="s">
        <v>501</v>
      </c>
      <c r="E931" s="2347">
        <v>2500</v>
      </c>
      <c r="F931" s="2343">
        <f t="shared" si="14"/>
        <v>0</v>
      </c>
      <c r="G931" s="2344" t="s">
        <v>2134</v>
      </c>
      <c r="H931" s="2340"/>
      <c r="I931" s="2340"/>
      <c r="J931" s="2340"/>
      <c r="K931" s="2340"/>
      <c r="L931" s="2340"/>
      <c r="M931" s="2340"/>
      <c r="N931" s="2340"/>
      <c r="O931" s="2340"/>
      <c r="P931" s="2340"/>
      <c r="Q931" s="2340"/>
      <c r="R931" s="2340"/>
      <c r="S931" s="2340"/>
    </row>
    <row r="932" spans="1:19" customFormat="1" ht="15" hidden="1">
      <c r="A932" s="2340" t="s">
        <v>3811</v>
      </c>
      <c r="B932" s="2340" t="s">
        <v>4969</v>
      </c>
      <c r="C932" s="2340"/>
      <c r="D932" s="2341" t="s">
        <v>44</v>
      </c>
      <c r="E932" s="2342">
        <v>2000</v>
      </c>
      <c r="F932" s="2343">
        <f t="shared" si="14"/>
        <v>0</v>
      </c>
      <c r="G932" s="2344" t="s">
        <v>2134</v>
      </c>
      <c r="H932" s="2340"/>
      <c r="I932" s="2340"/>
      <c r="J932" s="2340"/>
      <c r="K932" s="2340"/>
      <c r="L932" s="2340"/>
      <c r="M932" s="2340"/>
      <c r="N932" s="2340"/>
      <c r="O932" s="2340"/>
      <c r="P932" s="2340"/>
      <c r="Q932" s="2340"/>
      <c r="R932" s="2340"/>
      <c r="S932" s="2340"/>
    </row>
    <row r="933" spans="1:19" customFormat="1" ht="15" hidden="1">
      <c r="A933" s="2344" t="s">
        <v>5165</v>
      </c>
      <c r="B933" s="2340" t="s">
        <v>5854</v>
      </c>
      <c r="C933" s="2340"/>
      <c r="D933" s="2341" t="s">
        <v>501</v>
      </c>
      <c r="E933" s="2347">
        <v>2500</v>
      </c>
      <c r="F933" s="2343">
        <f t="shared" si="14"/>
        <v>0</v>
      </c>
      <c r="G933" s="2344" t="s">
        <v>2134</v>
      </c>
      <c r="H933" s="2340"/>
      <c r="I933" s="2340"/>
      <c r="J933" s="2340"/>
      <c r="K933" s="2340"/>
      <c r="L933" s="2340"/>
      <c r="M933" s="2340"/>
      <c r="N933" s="2340"/>
      <c r="O933" s="2340"/>
      <c r="P933" s="2340"/>
      <c r="Q933" s="2340"/>
      <c r="R933" s="2340"/>
      <c r="S933" s="2340"/>
    </row>
    <row r="934" spans="1:19" customFormat="1" ht="15" hidden="1">
      <c r="A934" s="2344" t="s">
        <v>5165</v>
      </c>
      <c r="B934" s="2340" t="s">
        <v>5855</v>
      </c>
      <c r="C934" s="2340"/>
      <c r="D934" s="2341" t="s">
        <v>501</v>
      </c>
      <c r="E934" s="2347">
        <v>2800</v>
      </c>
      <c r="F934" s="2343">
        <f t="shared" si="14"/>
        <v>0</v>
      </c>
      <c r="G934" s="2344" t="s">
        <v>2134</v>
      </c>
      <c r="H934" s="2340"/>
      <c r="I934" s="2340"/>
      <c r="J934" s="2340"/>
      <c r="K934" s="2340"/>
      <c r="L934" s="2340"/>
      <c r="M934" s="2340"/>
      <c r="N934" s="2340"/>
      <c r="O934" s="2340"/>
      <c r="P934" s="2340"/>
      <c r="Q934" s="2340"/>
      <c r="R934" s="2340"/>
      <c r="S934" s="2340"/>
    </row>
    <row r="935" spans="1:19" customFormat="1" ht="15" hidden="1">
      <c r="A935" s="2340" t="s">
        <v>3811</v>
      </c>
      <c r="B935" s="2340" t="s">
        <v>5108</v>
      </c>
      <c r="C935" s="2340"/>
      <c r="D935" s="2341" t="s">
        <v>36</v>
      </c>
      <c r="E935" s="2342">
        <v>6500</v>
      </c>
      <c r="F935" s="2343">
        <f t="shared" si="14"/>
        <v>0</v>
      </c>
      <c r="G935" s="2344" t="s">
        <v>2134</v>
      </c>
      <c r="H935" s="2340"/>
      <c r="I935" s="2340"/>
      <c r="J935" s="2340"/>
      <c r="K935" s="2340"/>
      <c r="L935" s="2340"/>
      <c r="M935" s="2340"/>
      <c r="N935" s="2340"/>
      <c r="O935" s="2340"/>
      <c r="P935" s="2340"/>
      <c r="Q935" s="2340"/>
      <c r="R935" s="2340"/>
      <c r="S935" s="2340"/>
    </row>
    <row r="936" spans="1:19" customFormat="1" ht="15" hidden="1">
      <c r="A936" s="2340" t="s">
        <v>4077</v>
      </c>
      <c r="B936" s="2340" t="s">
        <v>4634</v>
      </c>
      <c r="C936" s="2340"/>
      <c r="D936" s="2341" t="s">
        <v>91</v>
      </c>
      <c r="E936" s="2342">
        <v>225</v>
      </c>
      <c r="F936" s="2343">
        <f t="shared" si="14"/>
        <v>0</v>
      </c>
      <c r="G936" s="2344" t="s">
        <v>2134</v>
      </c>
      <c r="H936" s="2340"/>
      <c r="I936" s="2340"/>
      <c r="J936" s="2340"/>
      <c r="K936" s="2340"/>
      <c r="L936" s="2340"/>
      <c r="M936" s="2340"/>
      <c r="N936" s="2340"/>
      <c r="O936" s="2340"/>
      <c r="P936" s="2340"/>
      <c r="Q936" s="2340"/>
      <c r="R936" s="2340"/>
      <c r="S936" s="2340"/>
    </row>
    <row r="937" spans="1:19" customFormat="1" ht="15" hidden="1">
      <c r="A937" s="2344" t="s">
        <v>5165</v>
      </c>
      <c r="B937" s="2340" t="s">
        <v>5856</v>
      </c>
      <c r="C937" s="2340"/>
      <c r="D937" s="2341" t="s">
        <v>44</v>
      </c>
      <c r="E937" s="2347">
        <v>1200</v>
      </c>
      <c r="F937" s="2343">
        <f t="shared" si="14"/>
        <v>0</v>
      </c>
      <c r="G937" s="2344" t="s">
        <v>2134</v>
      </c>
      <c r="H937" s="2340"/>
      <c r="I937" s="2340"/>
      <c r="J937" s="2340"/>
      <c r="K937" s="2340"/>
      <c r="L937" s="2340"/>
      <c r="M937" s="2340"/>
      <c r="N937" s="2340"/>
      <c r="O937" s="2340"/>
      <c r="P937" s="2340"/>
      <c r="Q937" s="2340"/>
      <c r="R937" s="2340"/>
      <c r="S937" s="2340"/>
    </row>
    <row r="938" spans="1:19" customFormat="1" ht="15" hidden="1">
      <c r="A938" s="2344" t="s">
        <v>5165</v>
      </c>
      <c r="B938" s="2340" t="s">
        <v>3060</v>
      </c>
      <c r="C938" s="2340"/>
      <c r="D938" s="2341" t="s">
        <v>44</v>
      </c>
      <c r="E938" s="2347">
        <v>1500</v>
      </c>
      <c r="F938" s="2343">
        <f t="shared" si="14"/>
        <v>0</v>
      </c>
      <c r="G938" s="2344" t="s">
        <v>2134</v>
      </c>
      <c r="H938" s="2340"/>
      <c r="I938" s="2340"/>
      <c r="J938" s="2340"/>
      <c r="K938" s="2340"/>
      <c r="L938" s="2340"/>
      <c r="M938" s="2340"/>
      <c r="N938" s="2340"/>
      <c r="O938" s="2340"/>
      <c r="P938" s="2340"/>
      <c r="Q938" s="2340"/>
      <c r="R938" s="2340"/>
      <c r="S938" s="2340"/>
    </row>
    <row r="939" spans="1:19" customFormat="1" ht="15" hidden="1">
      <c r="A939" s="2344" t="s">
        <v>5165</v>
      </c>
      <c r="B939" s="2340" t="s">
        <v>5857</v>
      </c>
      <c r="C939" s="2340"/>
      <c r="D939" s="2341" t="s">
        <v>44</v>
      </c>
      <c r="E939" s="2347">
        <v>2200</v>
      </c>
      <c r="F939" s="2343">
        <f t="shared" si="14"/>
        <v>0</v>
      </c>
      <c r="G939" s="2344" t="s">
        <v>2134</v>
      </c>
      <c r="H939" s="2340"/>
      <c r="I939" s="2340"/>
      <c r="J939" s="2340"/>
      <c r="K939" s="2340"/>
      <c r="L939" s="2340"/>
      <c r="M939" s="2340"/>
      <c r="N939" s="2340"/>
      <c r="O939" s="2340"/>
      <c r="P939" s="2340"/>
      <c r="Q939" s="2340"/>
      <c r="R939" s="2340"/>
      <c r="S939" s="2340"/>
    </row>
    <row r="940" spans="1:19" customFormat="1" ht="15" hidden="1">
      <c r="A940" s="2344" t="s">
        <v>5165</v>
      </c>
      <c r="B940" s="2340" t="s">
        <v>5858</v>
      </c>
      <c r="C940" s="2340"/>
      <c r="D940" s="2341" t="s">
        <v>44</v>
      </c>
      <c r="E940" s="2347">
        <v>2300</v>
      </c>
      <c r="F940" s="2343">
        <f t="shared" si="14"/>
        <v>0</v>
      </c>
      <c r="G940" s="2344" t="s">
        <v>2134</v>
      </c>
      <c r="H940" s="2340"/>
      <c r="I940" s="2340"/>
      <c r="J940" s="2340"/>
      <c r="K940" s="2340"/>
      <c r="L940" s="2340"/>
      <c r="M940" s="2340"/>
      <c r="N940" s="2340"/>
      <c r="O940" s="2340"/>
      <c r="P940" s="2340"/>
      <c r="Q940" s="2340"/>
      <c r="R940" s="2340"/>
      <c r="S940" s="2340"/>
    </row>
    <row r="941" spans="1:19" customFormat="1" ht="15" hidden="1">
      <c r="A941" s="2344" t="s">
        <v>5165</v>
      </c>
      <c r="B941" s="2340" t="s">
        <v>5859</v>
      </c>
      <c r="C941" s="2340"/>
      <c r="D941" s="2341" t="s">
        <v>501</v>
      </c>
      <c r="E941" s="2347">
        <v>1000</v>
      </c>
      <c r="F941" s="2343">
        <f t="shared" si="14"/>
        <v>0</v>
      </c>
      <c r="G941" s="2344" t="s">
        <v>2134</v>
      </c>
      <c r="H941" s="2340"/>
      <c r="I941" s="2340"/>
      <c r="J941" s="2340"/>
      <c r="K941" s="2340"/>
      <c r="L941" s="2340"/>
      <c r="M941" s="2340"/>
      <c r="N941" s="2340"/>
      <c r="O941" s="2340"/>
      <c r="P941" s="2340"/>
      <c r="Q941" s="2340"/>
      <c r="R941" s="2340"/>
      <c r="S941" s="2340"/>
    </row>
    <row r="942" spans="1:19" customFormat="1" ht="15" hidden="1">
      <c r="A942" s="2344" t="s">
        <v>5165</v>
      </c>
      <c r="B942" s="2340" t="s">
        <v>5860</v>
      </c>
      <c r="C942" s="2340"/>
      <c r="D942" s="2341" t="s">
        <v>44</v>
      </c>
      <c r="E942" s="2347">
        <v>1500</v>
      </c>
      <c r="F942" s="2343">
        <f t="shared" si="14"/>
        <v>0</v>
      </c>
      <c r="G942" s="2344" t="s">
        <v>2134</v>
      </c>
      <c r="H942" s="2340"/>
      <c r="I942" s="2340"/>
      <c r="J942" s="2340"/>
      <c r="K942" s="2340"/>
      <c r="L942" s="2340"/>
      <c r="M942" s="2340"/>
      <c r="N942" s="2340"/>
      <c r="O942" s="2340"/>
      <c r="P942" s="2340"/>
      <c r="Q942" s="2340"/>
      <c r="R942" s="2340"/>
      <c r="S942" s="2340"/>
    </row>
    <row r="943" spans="1:19" customFormat="1" ht="15" hidden="1">
      <c r="A943" s="2344" t="s">
        <v>5165</v>
      </c>
      <c r="B943" s="2340" t="s">
        <v>5861</v>
      </c>
      <c r="C943" s="2340"/>
      <c r="D943" s="2341" t="s">
        <v>44</v>
      </c>
      <c r="E943" s="2347">
        <v>2500</v>
      </c>
      <c r="F943" s="2343">
        <f t="shared" si="14"/>
        <v>0</v>
      </c>
      <c r="G943" s="2344" t="s">
        <v>2134</v>
      </c>
      <c r="H943" s="2340"/>
      <c r="I943" s="2340"/>
      <c r="J943" s="2340"/>
      <c r="K943" s="2340"/>
      <c r="L943" s="2340"/>
      <c r="M943" s="2340"/>
      <c r="N943" s="2340"/>
      <c r="O943" s="2340"/>
      <c r="P943" s="2340"/>
      <c r="Q943" s="2340"/>
      <c r="R943" s="2340"/>
      <c r="S943" s="2340"/>
    </row>
    <row r="944" spans="1:19" customFormat="1" ht="15" hidden="1">
      <c r="A944" s="2344" t="s">
        <v>5165</v>
      </c>
      <c r="B944" s="2340" t="s">
        <v>5862</v>
      </c>
      <c r="C944" s="2340"/>
      <c r="D944" s="2341" t="s">
        <v>44</v>
      </c>
      <c r="E944" s="2347">
        <v>1200</v>
      </c>
      <c r="F944" s="2343">
        <f t="shared" si="14"/>
        <v>0</v>
      </c>
      <c r="G944" s="2344" t="s">
        <v>2134</v>
      </c>
      <c r="H944" s="2340"/>
      <c r="I944" s="2340"/>
      <c r="J944" s="2340"/>
      <c r="K944" s="2340"/>
      <c r="L944" s="2340"/>
      <c r="M944" s="2340"/>
      <c r="N944" s="2340"/>
      <c r="O944" s="2340"/>
      <c r="P944" s="2340"/>
      <c r="Q944" s="2340"/>
      <c r="R944" s="2340"/>
      <c r="S944" s="2340"/>
    </row>
    <row r="945" spans="1:19" customFormat="1" ht="15" hidden="1">
      <c r="A945" s="2344" t="s">
        <v>5165</v>
      </c>
      <c r="B945" s="2340" t="s">
        <v>3059</v>
      </c>
      <c r="C945" s="2340"/>
      <c r="D945" s="2341" t="s">
        <v>44</v>
      </c>
      <c r="E945" s="2347">
        <v>1500</v>
      </c>
      <c r="F945" s="2343">
        <f t="shared" si="14"/>
        <v>0</v>
      </c>
      <c r="G945" s="2344" t="s">
        <v>2134</v>
      </c>
      <c r="H945" s="2340"/>
      <c r="I945" s="2340"/>
      <c r="J945" s="2340"/>
      <c r="K945" s="2340"/>
      <c r="L945" s="2340"/>
      <c r="M945" s="2340"/>
      <c r="N945" s="2340"/>
      <c r="O945" s="2340"/>
      <c r="P945" s="2340"/>
      <c r="Q945" s="2340"/>
      <c r="R945" s="2340"/>
      <c r="S945" s="2340"/>
    </row>
    <row r="946" spans="1:19" customFormat="1" ht="15" hidden="1">
      <c r="A946" s="1467" t="s">
        <v>5405</v>
      </c>
      <c r="B946" s="1467" t="s">
        <v>5592</v>
      </c>
      <c r="C946" s="1467"/>
      <c r="D946" s="767" t="s">
        <v>94</v>
      </c>
      <c r="E946" s="2346">
        <v>1499</v>
      </c>
      <c r="F946" s="2343">
        <f t="shared" si="14"/>
        <v>0</v>
      </c>
      <c r="G946" s="2344" t="s">
        <v>2134</v>
      </c>
      <c r="H946" s="1467"/>
      <c r="I946" s="1467"/>
      <c r="J946" s="1467"/>
      <c r="K946" s="1467"/>
      <c r="L946" s="1467"/>
      <c r="M946" s="1467"/>
      <c r="N946" s="1467"/>
      <c r="O946" s="1467"/>
      <c r="P946" s="1467"/>
      <c r="Q946" s="1467"/>
      <c r="R946" s="1467"/>
      <c r="S946" s="1467"/>
    </row>
    <row r="947" spans="1:19" customFormat="1" ht="15" hidden="1">
      <c r="A947" s="1467" t="s">
        <v>5405</v>
      </c>
      <c r="B947" s="1467" t="s">
        <v>5593</v>
      </c>
      <c r="C947" s="1467"/>
      <c r="D947" s="767" t="s">
        <v>79</v>
      </c>
      <c r="E947" s="2346">
        <v>25</v>
      </c>
      <c r="F947" s="2343">
        <f t="shared" si="14"/>
        <v>0</v>
      </c>
      <c r="G947" s="2344" t="s">
        <v>2134</v>
      </c>
      <c r="H947" s="1467"/>
      <c r="I947" s="1467"/>
      <c r="J947" s="1467"/>
      <c r="K947" s="1467"/>
      <c r="L947" s="1467"/>
      <c r="M947" s="1467"/>
      <c r="N947" s="1467"/>
      <c r="O947" s="1467"/>
      <c r="P947" s="1467"/>
      <c r="Q947" s="1467"/>
      <c r="R947" s="1467"/>
      <c r="S947" s="1467"/>
    </row>
    <row r="948" spans="1:19" customFormat="1" ht="15" hidden="1">
      <c r="A948" s="2344" t="s">
        <v>5165</v>
      </c>
      <c r="B948" s="2340" t="s">
        <v>5863</v>
      </c>
      <c r="C948" s="2340"/>
      <c r="D948" s="2341" t="s">
        <v>36</v>
      </c>
      <c r="E948" s="2347">
        <v>3600</v>
      </c>
      <c r="F948" s="2343">
        <f t="shared" si="14"/>
        <v>0</v>
      </c>
      <c r="G948" s="2344" t="s">
        <v>2134</v>
      </c>
      <c r="H948" s="2340"/>
      <c r="I948" s="2340"/>
      <c r="J948" s="2340"/>
      <c r="K948" s="2340"/>
      <c r="L948" s="2340"/>
      <c r="M948" s="2340"/>
      <c r="N948" s="2340"/>
      <c r="O948" s="2340"/>
      <c r="P948" s="2340"/>
      <c r="Q948" s="2340"/>
      <c r="R948" s="2340"/>
      <c r="S948" s="2340"/>
    </row>
    <row r="949" spans="1:19" customFormat="1" ht="15" hidden="1">
      <c r="A949" s="2344" t="s">
        <v>5165</v>
      </c>
      <c r="B949" s="2340" t="s">
        <v>5864</v>
      </c>
      <c r="C949" s="2340"/>
      <c r="D949" s="2341" t="s">
        <v>501</v>
      </c>
      <c r="E949" s="2347">
        <v>1000</v>
      </c>
      <c r="F949" s="2343">
        <f t="shared" si="14"/>
        <v>0</v>
      </c>
      <c r="G949" s="2344" t="s">
        <v>2134</v>
      </c>
      <c r="H949" s="2340"/>
      <c r="I949" s="2340"/>
      <c r="J949" s="2340"/>
      <c r="K949" s="2340"/>
      <c r="L949" s="2340"/>
      <c r="M949" s="2340"/>
      <c r="N949" s="2340"/>
      <c r="O949" s="2340"/>
      <c r="P949" s="2340"/>
      <c r="Q949" s="2340"/>
      <c r="R949" s="2340"/>
      <c r="S949" s="2340"/>
    </row>
    <row r="950" spans="1:19" customFormat="1" ht="15" hidden="1">
      <c r="A950" s="2344" t="s">
        <v>5165</v>
      </c>
      <c r="B950" s="2340" t="s">
        <v>5865</v>
      </c>
      <c r="C950" s="2340"/>
      <c r="D950" s="2341" t="s">
        <v>44</v>
      </c>
      <c r="E950" s="2347">
        <v>1500</v>
      </c>
      <c r="F950" s="2343">
        <f t="shared" si="14"/>
        <v>0</v>
      </c>
      <c r="G950" s="2344" t="s">
        <v>2134</v>
      </c>
      <c r="H950" s="2340"/>
      <c r="I950" s="2340"/>
      <c r="J950" s="2340"/>
      <c r="K950" s="2340"/>
      <c r="L950" s="2340"/>
      <c r="M950" s="2340"/>
      <c r="N950" s="2340"/>
      <c r="O950" s="2340"/>
      <c r="P950" s="2340"/>
      <c r="Q950" s="2340"/>
      <c r="R950" s="2340"/>
      <c r="S950" s="2340"/>
    </row>
    <row r="951" spans="1:19" customFormat="1" ht="15" hidden="1">
      <c r="A951" s="2344" t="s">
        <v>5165</v>
      </c>
      <c r="B951" s="2340" t="s">
        <v>5866</v>
      </c>
      <c r="C951" s="2340"/>
      <c r="D951" s="2341" t="s">
        <v>44</v>
      </c>
      <c r="E951" s="2347">
        <v>500</v>
      </c>
      <c r="F951" s="2343">
        <f t="shared" si="14"/>
        <v>0</v>
      </c>
      <c r="G951" s="2344" t="s">
        <v>2134</v>
      </c>
      <c r="H951" s="2340"/>
      <c r="I951" s="2340"/>
      <c r="J951" s="2340"/>
      <c r="K951" s="2340"/>
      <c r="L951" s="2340"/>
      <c r="M951" s="2340"/>
      <c r="N951" s="2340"/>
      <c r="O951" s="2340"/>
      <c r="P951" s="2340"/>
      <c r="Q951" s="2340"/>
      <c r="R951" s="2340"/>
      <c r="S951" s="2340"/>
    </row>
    <row r="952" spans="1:19" customFormat="1" ht="15" hidden="1">
      <c r="A952" s="2344" t="s">
        <v>5165</v>
      </c>
      <c r="B952" s="2340" t="s">
        <v>3038</v>
      </c>
      <c r="C952" s="2340"/>
      <c r="D952" s="2341" t="s">
        <v>44</v>
      </c>
      <c r="E952" s="2347">
        <v>1200</v>
      </c>
      <c r="F952" s="2343">
        <f t="shared" si="14"/>
        <v>0</v>
      </c>
      <c r="G952" s="2344" t="s">
        <v>2134</v>
      </c>
      <c r="H952" s="2340"/>
      <c r="I952" s="2340"/>
      <c r="J952" s="2340"/>
      <c r="K952" s="2340"/>
      <c r="L952" s="2340"/>
      <c r="M952" s="2340"/>
      <c r="N952" s="2340"/>
      <c r="O952" s="2340"/>
      <c r="P952" s="2340"/>
      <c r="Q952" s="2340"/>
      <c r="R952" s="2340"/>
      <c r="S952" s="2340"/>
    </row>
    <row r="953" spans="1:19" customFormat="1" ht="15" hidden="1">
      <c r="A953" s="2340" t="s">
        <v>3811</v>
      </c>
      <c r="B953" s="2340" t="s">
        <v>4970</v>
      </c>
      <c r="C953" s="2340"/>
      <c r="D953" s="2341" t="s">
        <v>627</v>
      </c>
      <c r="E953" s="2342">
        <v>750</v>
      </c>
      <c r="F953" s="2343">
        <f t="shared" si="14"/>
        <v>0</v>
      </c>
      <c r="G953" s="2344" t="s">
        <v>2134</v>
      </c>
      <c r="H953" s="2340"/>
      <c r="I953" s="2340"/>
      <c r="J953" s="2340"/>
      <c r="K953" s="2340"/>
      <c r="L953" s="2340"/>
      <c r="M953" s="2340"/>
      <c r="N953" s="2340"/>
      <c r="O953" s="2340"/>
      <c r="P953" s="2340"/>
      <c r="Q953" s="2340"/>
      <c r="R953" s="2340"/>
      <c r="S953" s="2340"/>
    </row>
    <row r="954" spans="1:19" customFormat="1" ht="15" hidden="1">
      <c r="A954" s="2344" t="s">
        <v>5165</v>
      </c>
      <c r="B954" s="2340" t="s">
        <v>5867</v>
      </c>
      <c r="C954" s="2340"/>
      <c r="D954" s="2341" t="s">
        <v>501</v>
      </c>
      <c r="E954" s="2347">
        <v>1500</v>
      </c>
      <c r="F954" s="2343">
        <f t="shared" si="14"/>
        <v>0</v>
      </c>
      <c r="G954" s="2344" t="s">
        <v>2134</v>
      </c>
      <c r="H954" s="2340"/>
      <c r="I954" s="2340"/>
      <c r="J954" s="2340"/>
      <c r="K954" s="2340"/>
      <c r="L954" s="2340"/>
      <c r="M954" s="2340"/>
      <c r="N954" s="2340"/>
      <c r="O954" s="2340"/>
      <c r="P954" s="2340"/>
      <c r="Q954" s="2340"/>
      <c r="R954" s="2340"/>
      <c r="S954" s="2340"/>
    </row>
    <row r="955" spans="1:19" customFormat="1" ht="15" hidden="1">
      <c r="A955" s="2344" t="s">
        <v>5165</v>
      </c>
      <c r="B955" s="2340" t="s">
        <v>5868</v>
      </c>
      <c r="C955" s="2340"/>
      <c r="D955" s="2341" t="s">
        <v>501</v>
      </c>
      <c r="E955" s="2347">
        <v>1500</v>
      </c>
      <c r="F955" s="2343">
        <f t="shared" si="14"/>
        <v>0</v>
      </c>
      <c r="G955" s="2344" t="s">
        <v>2134</v>
      </c>
      <c r="H955" s="2340"/>
      <c r="I955" s="2340"/>
      <c r="J955" s="2340"/>
      <c r="K955" s="2340"/>
      <c r="L955" s="2340"/>
      <c r="M955" s="2340"/>
      <c r="N955" s="2340"/>
      <c r="O955" s="2340"/>
      <c r="P955" s="2340"/>
      <c r="Q955" s="2340"/>
      <c r="R955" s="2340"/>
      <c r="S955" s="2340"/>
    </row>
    <row r="956" spans="1:19" customFormat="1" ht="15" hidden="1">
      <c r="A956" s="2344" t="s">
        <v>5165</v>
      </c>
      <c r="B956" s="2340" t="s">
        <v>5869</v>
      </c>
      <c r="C956" s="2340"/>
      <c r="D956" s="2341" t="s">
        <v>44</v>
      </c>
      <c r="E956" s="2347">
        <v>800</v>
      </c>
      <c r="F956" s="2343">
        <f t="shared" si="14"/>
        <v>0</v>
      </c>
      <c r="G956" s="2344" t="s">
        <v>2134</v>
      </c>
      <c r="H956" s="2340"/>
      <c r="I956" s="2340"/>
      <c r="J956" s="2340"/>
      <c r="K956" s="2340"/>
      <c r="L956" s="2340"/>
      <c r="M956" s="2340"/>
      <c r="N956" s="2340"/>
      <c r="O956" s="2340"/>
      <c r="P956" s="2340"/>
      <c r="Q956" s="2340"/>
      <c r="R956" s="2340"/>
      <c r="S956" s="2340"/>
    </row>
    <row r="957" spans="1:19" customFormat="1" ht="15" hidden="1">
      <c r="A957" s="2344" t="s">
        <v>5403</v>
      </c>
      <c r="B957" s="2326" t="s">
        <v>5365</v>
      </c>
      <c r="C957" s="2326"/>
      <c r="D957" s="2322" t="s">
        <v>627</v>
      </c>
      <c r="E957" s="2325">
        <v>800</v>
      </c>
      <c r="F957" s="2343">
        <f t="shared" si="14"/>
        <v>0</v>
      </c>
      <c r="G957" s="2344" t="s">
        <v>2134</v>
      </c>
      <c r="H957" s="2340"/>
      <c r="I957" s="2340"/>
      <c r="J957" s="2340"/>
      <c r="K957" s="2340"/>
      <c r="L957" s="2340"/>
      <c r="M957" s="2340"/>
      <c r="N957" s="2340"/>
      <c r="O957" s="2340"/>
      <c r="P957" s="2340"/>
      <c r="Q957" s="2340"/>
      <c r="R957" s="2340"/>
      <c r="S957" s="2340"/>
    </row>
    <row r="958" spans="1:19" customFormat="1" ht="15" hidden="1">
      <c r="A958" s="1467" t="s">
        <v>5405</v>
      </c>
      <c r="B958" s="1467" t="s">
        <v>5594</v>
      </c>
      <c r="C958" s="1467"/>
      <c r="D958" s="767" t="s">
        <v>91</v>
      </c>
      <c r="E958" s="2346">
        <v>210</v>
      </c>
      <c r="F958" s="2343">
        <f t="shared" si="14"/>
        <v>0</v>
      </c>
      <c r="G958" s="2344" t="s">
        <v>2134</v>
      </c>
      <c r="H958" s="1467"/>
      <c r="I958" s="1467"/>
      <c r="J958" s="1467"/>
      <c r="K958" s="1467"/>
      <c r="L958" s="1467"/>
      <c r="M958" s="1467"/>
      <c r="N958" s="1467"/>
      <c r="O958" s="1467"/>
      <c r="P958" s="1467"/>
      <c r="Q958" s="1467"/>
      <c r="R958" s="1467"/>
      <c r="S958" s="1467"/>
    </row>
    <row r="959" spans="1:19" customFormat="1" ht="15" hidden="1">
      <c r="A959" s="1467" t="s">
        <v>5405</v>
      </c>
      <c r="B959" s="1467" t="s">
        <v>5595</v>
      </c>
      <c r="C959" s="1467"/>
      <c r="D959" s="767" t="s">
        <v>83</v>
      </c>
      <c r="E959" s="2346">
        <v>2</v>
      </c>
      <c r="F959" s="2343">
        <f t="shared" si="14"/>
        <v>0</v>
      </c>
      <c r="G959" s="2344" t="s">
        <v>2134</v>
      </c>
      <c r="H959" s="1467"/>
      <c r="I959" s="1467"/>
      <c r="J959" s="1467"/>
      <c r="K959" s="1467"/>
      <c r="L959" s="1467"/>
      <c r="M959" s="1467"/>
      <c r="N959" s="1467"/>
      <c r="O959" s="1467"/>
      <c r="P959" s="1467"/>
      <c r="Q959" s="1467"/>
      <c r="R959" s="1467"/>
      <c r="S959" s="1467"/>
    </row>
    <row r="960" spans="1:19" customFormat="1" ht="15" hidden="1">
      <c r="A960" s="1467" t="s">
        <v>5405</v>
      </c>
      <c r="B960" s="1467" t="s">
        <v>5596</v>
      </c>
      <c r="C960" s="1467"/>
      <c r="D960" s="767" t="s">
        <v>91</v>
      </c>
      <c r="E960" s="2346">
        <v>80.3</v>
      </c>
      <c r="F960" s="2343">
        <f t="shared" si="14"/>
        <v>0</v>
      </c>
      <c r="G960" s="2344" t="s">
        <v>2134</v>
      </c>
      <c r="H960" s="1467"/>
      <c r="I960" s="1467"/>
      <c r="J960" s="1467"/>
      <c r="K960" s="1467"/>
      <c r="L960" s="1467"/>
      <c r="M960" s="1467"/>
      <c r="N960" s="1467"/>
      <c r="O960" s="1467"/>
      <c r="P960" s="1467"/>
      <c r="Q960" s="1467"/>
      <c r="R960" s="1467"/>
      <c r="S960" s="1467"/>
    </row>
    <row r="961" spans="1:19" customFormat="1" ht="15" hidden="1">
      <c r="A961" s="1467" t="s">
        <v>5405</v>
      </c>
      <c r="B961" s="1467" t="s">
        <v>5597</v>
      </c>
      <c r="C961" s="1467"/>
      <c r="D961" s="767" t="s">
        <v>91</v>
      </c>
      <c r="E961" s="2346">
        <v>120</v>
      </c>
      <c r="F961" s="2343">
        <f t="shared" si="14"/>
        <v>0</v>
      </c>
      <c r="G961" s="2344" t="s">
        <v>2134</v>
      </c>
      <c r="H961" s="1467"/>
      <c r="I961" s="1467"/>
      <c r="J961" s="1467"/>
      <c r="K961" s="1467"/>
      <c r="L961" s="1467"/>
      <c r="M961" s="1467"/>
      <c r="N961" s="1467"/>
      <c r="O961" s="1467"/>
      <c r="P961" s="1467"/>
      <c r="Q961" s="1467"/>
      <c r="R961" s="1467"/>
      <c r="S961" s="1467"/>
    </row>
    <row r="962" spans="1:19" customFormat="1" ht="15" hidden="1">
      <c r="A962" s="2340" t="s">
        <v>631</v>
      </c>
      <c r="B962" s="2340" t="s">
        <v>4337</v>
      </c>
      <c r="C962" s="2340"/>
      <c r="D962" s="2341" t="s">
        <v>1252</v>
      </c>
      <c r="E962" s="2342">
        <v>300</v>
      </c>
      <c r="F962" s="2343">
        <f t="shared" ref="F962:F1025" si="15">$C962*$E962</f>
        <v>0</v>
      </c>
      <c r="G962" s="2344" t="s">
        <v>2134</v>
      </c>
      <c r="H962" s="2340"/>
      <c r="I962" s="2340"/>
      <c r="J962" s="2340"/>
      <c r="K962" s="2340"/>
      <c r="L962" s="2340"/>
      <c r="M962" s="2340"/>
      <c r="N962" s="2340"/>
      <c r="O962" s="2340"/>
      <c r="P962" s="2340"/>
      <c r="Q962" s="2340"/>
      <c r="R962" s="2340"/>
      <c r="S962" s="2340"/>
    </row>
    <row r="963" spans="1:19" customFormat="1" ht="15" hidden="1">
      <c r="A963" s="2340" t="s">
        <v>631</v>
      </c>
      <c r="B963" s="2340" t="s">
        <v>4442</v>
      </c>
      <c r="C963" s="2340"/>
      <c r="D963" s="2341" t="s">
        <v>1252</v>
      </c>
      <c r="E963" s="2342">
        <v>1000</v>
      </c>
      <c r="F963" s="2343">
        <f t="shared" si="15"/>
        <v>0</v>
      </c>
      <c r="G963" s="2344" t="s">
        <v>2134</v>
      </c>
      <c r="H963" s="2340"/>
      <c r="I963" s="2340"/>
      <c r="J963" s="2340"/>
      <c r="K963" s="2340"/>
      <c r="L963" s="2340"/>
      <c r="M963" s="2340"/>
      <c r="N963" s="2340"/>
      <c r="O963" s="2340"/>
      <c r="P963" s="2340"/>
      <c r="Q963" s="2340"/>
      <c r="R963" s="2340"/>
      <c r="S963" s="2340"/>
    </row>
    <row r="964" spans="1:19" customFormat="1" ht="15" hidden="1">
      <c r="A964" s="2340" t="s">
        <v>4349</v>
      </c>
      <c r="B964" s="2340" t="s">
        <v>1209</v>
      </c>
      <c r="C964" s="2340"/>
      <c r="D964" s="2341" t="s">
        <v>501</v>
      </c>
      <c r="E964" s="2342">
        <v>2000</v>
      </c>
      <c r="F964" s="2343">
        <f t="shared" si="15"/>
        <v>0</v>
      </c>
      <c r="G964" s="2344" t="s">
        <v>2134</v>
      </c>
      <c r="H964" s="2340"/>
      <c r="I964" s="2340"/>
      <c r="J964" s="2340"/>
      <c r="K964" s="2340"/>
      <c r="L964" s="2340"/>
      <c r="M964" s="2340"/>
      <c r="N964" s="2340"/>
      <c r="O964" s="2340"/>
      <c r="P964" s="2340"/>
      <c r="Q964" s="2340"/>
      <c r="R964" s="2340"/>
      <c r="S964" s="2340"/>
    </row>
    <row r="965" spans="1:19" customFormat="1" ht="15" hidden="1">
      <c r="A965" s="2340" t="s">
        <v>4349</v>
      </c>
      <c r="B965" s="2344" t="s">
        <v>5239</v>
      </c>
      <c r="C965" s="2344"/>
      <c r="D965" s="2341" t="s">
        <v>501</v>
      </c>
      <c r="E965" s="2342">
        <v>3000</v>
      </c>
      <c r="F965" s="2343">
        <f t="shared" si="15"/>
        <v>0</v>
      </c>
      <c r="G965" s="2344" t="s">
        <v>2134</v>
      </c>
      <c r="H965" s="2340"/>
      <c r="I965" s="2340"/>
      <c r="J965" s="2340"/>
      <c r="K965" s="2340"/>
      <c r="L965" s="2340"/>
      <c r="M965" s="2340"/>
      <c r="N965" s="2340"/>
      <c r="O965" s="2340"/>
      <c r="P965" s="2340"/>
      <c r="Q965" s="2340"/>
      <c r="R965" s="2340"/>
      <c r="S965" s="2340"/>
    </row>
    <row r="966" spans="1:19" customFormat="1" ht="15" hidden="1">
      <c r="A966" s="2340" t="s">
        <v>3811</v>
      </c>
      <c r="B966" s="2340" t="s">
        <v>4971</v>
      </c>
      <c r="C966" s="2340"/>
      <c r="D966" s="2341" t="s">
        <v>833</v>
      </c>
      <c r="E966" s="2342">
        <v>250</v>
      </c>
      <c r="F966" s="2343">
        <f t="shared" si="15"/>
        <v>0</v>
      </c>
      <c r="G966" s="2344" t="s">
        <v>2134</v>
      </c>
      <c r="H966" s="2340"/>
      <c r="I966" s="2340"/>
      <c r="J966" s="2340"/>
      <c r="K966" s="2340"/>
      <c r="L966" s="2340"/>
      <c r="M966" s="2340"/>
      <c r="N966" s="2340"/>
      <c r="O966" s="2340"/>
      <c r="P966" s="2340"/>
      <c r="Q966" s="2340"/>
      <c r="R966" s="2340"/>
      <c r="S966" s="2340"/>
    </row>
    <row r="967" spans="1:19" customFormat="1" ht="15" hidden="1">
      <c r="A967" s="2344" t="s">
        <v>5170</v>
      </c>
      <c r="B967" s="2340" t="s">
        <v>4781</v>
      </c>
      <c r="C967" s="2340"/>
      <c r="D967" s="2341" t="s">
        <v>44</v>
      </c>
      <c r="E967" s="2342">
        <v>715</v>
      </c>
      <c r="F967" s="2343">
        <f t="shared" si="15"/>
        <v>0</v>
      </c>
      <c r="G967" s="2344" t="s">
        <v>2134</v>
      </c>
      <c r="H967" s="2340"/>
      <c r="I967" s="2340"/>
      <c r="J967" s="2340"/>
      <c r="K967" s="2340"/>
      <c r="L967" s="2340"/>
      <c r="M967" s="2340"/>
      <c r="N967" s="2340"/>
      <c r="O967" s="2340"/>
      <c r="P967" s="2340"/>
      <c r="Q967" s="2340"/>
      <c r="R967" s="2340"/>
      <c r="S967" s="2340"/>
    </row>
    <row r="968" spans="1:19" customFormat="1" ht="15" hidden="1">
      <c r="A968" s="2344" t="s">
        <v>5165</v>
      </c>
      <c r="B968" s="2340" t="s">
        <v>5870</v>
      </c>
      <c r="C968" s="2340"/>
      <c r="D968" s="2341" t="s">
        <v>36</v>
      </c>
      <c r="E968" s="2347">
        <v>105000</v>
      </c>
      <c r="F968" s="2343">
        <f t="shared" si="15"/>
        <v>0</v>
      </c>
      <c r="G968" s="2344" t="s">
        <v>2134</v>
      </c>
      <c r="H968" s="2340"/>
      <c r="I968" s="2340"/>
      <c r="J968" s="2340"/>
      <c r="K968" s="2340"/>
      <c r="L968" s="2340"/>
      <c r="M968" s="2340"/>
      <c r="N968" s="2340"/>
      <c r="O968" s="2340"/>
      <c r="P968" s="2340"/>
      <c r="Q968" s="2340"/>
      <c r="R968" s="2340"/>
      <c r="S968" s="2340"/>
    </row>
    <row r="969" spans="1:19" customFormat="1" ht="15" hidden="1">
      <c r="A969" s="2340" t="s">
        <v>4418</v>
      </c>
      <c r="B969" s="2340" t="s">
        <v>4802</v>
      </c>
      <c r="C969" s="2340"/>
      <c r="D969" s="2341" t="s">
        <v>501</v>
      </c>
      <c r="E969" s="2342">
        <v>70000</v>
      </c>
      <c r="F969" s="2343">
        <f t="shared" si="15"/>
        <v>0</v>
      </c>
      <c r="G969" s="2344" t="s">
        <v>2134</v>
      </c>
      <c r="H969" s="2340"/>
      <c r="I969" s="2340"/>
      <c r="J969" s="2340"/>
      <c r="K969" s="2340"/>
      <c r="L969" s="2340"/>
      <c r="M969" s="2340"/>
      <c r="N969" s="2340"/>
      <c r="O969" s="2340"/>
      <c r="P969" s="2340"/>
      <c r="Q969" s="2340"/>
      <c r="R969" s="2340"/>
      <c r="S969" s="2340"/>
    </row>
    <row r="970" spans="1:19" customFormat="1" ht="15" hidden="1">
      <c r="A970" s="2340" t="s">
        <v>4413</v>
      </c>
      <c r="B970" s="2344" t="s">
        <v>5188</v>
      </c>
      <c r="C970" s="2344"/>
      <c r="D970" s="2341" t="s">
        <v>501</v>
      </c>
      <c r="E970" s="2342">
        <v>49500</v>
      </c>
      <c r="F970" s="2343">
        <f t="shared" si="15"/>
        <v>0</v>
      </c>
      <c r="G970" s="2344" t="s">
        <v>2134</v>
      </c>
      <c r="H970" s="2340"/>
      <c r="I970" s="2340"/>
      <c r="J970" s="2340"/>
      <c r="K970" s="2340"/>
      <c r="L970" s="2340"/>
      <c r="M970" s="2340"/>
      <c r="N970" s="2340"/>
      <c r="O970" s="2340"/>
      <c r="P970" s="2340"/>
      <c r="Q970" s="2340"/>
      <c r="R970" s="2340"/>
      <c r="S970" s="2340"/>
    </row>
    <row r="971" spans="1:19" customFormat="1" ht="15" hidden="1">
      <c r="A971" s="2340" t="s">
        <v>3811</v>
      </c>
      <c r="B971" s="2340" t="s">
        <v>4972</v>
      </c>
      <c r="C971" s="2340"/>
      <c r="D971" s="2341" t="s">
        <v>44</v>
      </c>
      <c r="E971" s="2342">
        <v>4200</v>
      </c>
      <c r="F971" s="2343">
        <f t="shared" si="15"/>
        <v>0</v>
      </c>
      <c r="G971" s="2344" t="s">
        <v>2134</v>
      </c>
      <c r="H971" s="2340"/>
      <c r="I971" s="2340"/>
      <c r="J971" s="2340"/>
      <c r="K971" s="2340"/>
      <c r="L971" s="2340"/>
      <c r="M971" s="2340"/>
      <c r="N971" s="2340"/>
      <c r="O971" s="2340"/>
      <c r="P971" s="2340"/>
      <c r="Q971" s="2340"/>
      <c r="R971" s="2340"/>
      <c r="S971" s="2340"/>
    </row>
    <row r="972" spans="1:19" customFormat="1" ht="15" hidden="1">
      <c r="A972" s="2340" t="s">
        <v>3811</v>
      </c>
      <c r="B972" s="2340" t="s">
        <v>4973</v>
      </c>
      <c r="C972" s="2340"/>
      <c r="D972" s="2341" t="s">
        <v>44</v>
      </c>
      <c r="E972" s="2342">
        <v>4200</v>
      </c>
      <c r="F972" s="2343">
        <f t="shared" si="15"/>
        <v>0</v>
      </c>
      <c r="G972" s="2344" t="s">
        <v>2134</v>
      </c>
      <c r="H972" s="2340"/>
      <c r="I972" s="2340"/>
      <c r="J972" s="2340"/>
      <c r="K972" s="2340"/>
      <c r="L972" s="2340"/>
      <c r="M972" s="2340"/>
      <c r="N972" s="2340"/>
      <c r="O972" s="2340"/>
      <c r="P972" s="2340"/>
      <c r="Q972" s="2340"/>
      <c r="R972" s="2340"/>
      <c r="S972" s="2340"/>
    </row>
    <row r="973" spans="1:19" customFormat="1" ht="15" hidden="1">
      <c r="A973" s="2340" t="s">
        <v>3811</v>
      </c>
      <c r="B973" s="2340" t="s">
        <v>4974</v>
      </c>
      <c r="C973" s="2340"/>
      <c r="D973" s="2341" t="s">
        <v>44</v>
      </c>
      <c r="E973" s="2342">
        <v>4200</v>
      </c>
      <c r="F973" s="2343">
        <f t="shared" si="15"/>
        <v>0</v>
      </c>
      <c r="G973" s="2344" t="s">
        <v>2134</v>
      </c>
      <c r="H973" s="2340"/>
      <c r="I973" s="2340"/>
      <c r="J973" s="2340"/>
      <c r="K973" s="2340"/>
      <c r="L973" s="2340"/>
      <c r="M973" s="2340"/>
      <c r="N973" s="2340"/>
      <c r="O973" s="2340"/>
      <c r="P973" s="2340"/>
      <c r="Q973" s="2340"/>
      <c r="R973" s="2340"/>
      <c r="S973" s="2340"/>
    </row>
    <row r="974" spans="1:19" customFormat="1" ht="15" hidden="1">
      <c r="A974" s="2340" t="s">
        <v>3811</v>
      </c>
      <c r="B974" s="2340" t="s">
        <v>4975</v>
      </c>
      <c r="C974" s="2340"/>
      <c r="D974" s="2341" t="s">
        <v>44</v>
      </c>
      <c r="E974" s="2342">
        <v>4300</v>
      </c>
      <c r="F974" s="2343">
        <f t="shared" si="15"/>
        <v>0</v>
      </c>
      <c r="G974" s="2344" t="s">
        <v>2134</v>
      </c>
      <c r="H974" s="2340"/>
      <c r="I974" s="2340"/>
      <c r="J974" s="2340"/>
      <c r="K974" s="2340"/>
      <c r="L974" s="2340"/>
      <c r="M974" s="2340"/>
      <c r="N974" s="2340"/>
      <c r="O974" s="2340"/>
      <c r="P974" s="2340"/>
      <c r="Q974" s="2340"/>
      <c r="R974" s="2340"/>
      <c r="S974" s="2340"/>
    </row>
    <row r="975" spans="1:19" customFormat="1" ht="15" hidden="1">
      <c r="A975" s="2340" t="s">
        <v>675</v>
      </c>
      <c r="B975" s="2340" t="s">
        <v>5150</v>
      </c>
      <c r="C975" s="2340"/>
      <c r="D975" s="2341" t="s">
        <v>501</v>
      </c>
      <c r="E975" s="2342">
        <v>75000</v>
      </c>
      <c r="F975" s="2343">
        <f t="shared" si="15"/>
        <v>0</v>
      </c>
      <c r="G975" s="2344" t="s">
        <v>2134</v>
      </c>
      <c r="H975" s="2340"/>
      <c r="I975" s="2340"/>
      <c r="J975" s="2340"/>
      <c r="K975" s="2340"/>
      <c r="L975" s="2340"/>
      <c r="M975" s="2340"/>
      <c r="N975" s="2340"/>
      <c r="O975" s="2340"/>
      <c r="P975" s="2340"/>
      <c r="Q975" s="2340"/>
      <c r="R975" s="2340"/>
      <c r="S975" s="2340"/>
    </row>
    <row r="976" spans="1:19" customFormat="1" ht="15" hidden="1">
      <c r="A976" s="2344" t="s">
        <v>5165</v>
      </c>
      <c r="B976" s="2340" t="s">
        <v>5871</v>
      </c>
      <c r="C976" s="2340"/>
      <c r="D976" s="2341" t="s">
        <v>36</v>
      </c>
      <c r="E976" s="2347">
        <v>5000</v>
      </c>
      <c r="F976" s="2343">
        <f t="shared" si="15"/>
        <v>0</v>
      </c>
      <c r="G976" s="2344" t="s">
        <v>2134</v>
      </c>
      <c r="H976" s="2340"/>
      <c r="I976" s="2340"/>
      <c r="J976" s="2340"/>
      <c r="K976" s="2340"/>
      <c r="L976" s="2340"/>
      <c r="M976" s="2340"/>
      <c r="N976" s="2340"/>
      <c r="O976" s="2340"/>
      <c r="P976" s="2340"/>
      <c r="Q976" s="2340"/>
      <c r="R976" s="2340"/>
      <c r="S976" s="2340"/>
    </row>
    <row r="977" spans="1:19" customFormat="1" ht="15" hidden="1">
      <c r="A977" s="2344" t="s">
        <v>5165</v>
      </c>
      <c r="B977" s="2340" t="s">
        <v>2608</v>
      </c>
      <c r="C977" s="2340"/>
      <c r="D977" s="2341" t="s">
        <v>501</v>
      </c>
      <c r="E977" s="2347">
        <v>20000</v>
      </c>
      <c r="F977" s="2343">
        <f t="shared" si="15"/>
        <v>0</v>
      </c>
      <c r="G977" s="2344" t="s">
        <v>2134</v>
      </c>
      <c r="H977" s="2340"/>
      <c r="I977" s="2340"/>
      <c r="J977" s="2340"/>
      <c r="K977" s="2340"/>
      <c r="L977" s="2340"/>
      <c r="M977" s="2340"/>
      <c r="N977" s="2340"/>
      <c r="O977" s="2340"/>
      <c r="P977" s="2340"/>
      <c r="Q977" s="2340"/>
      <c r="R977" s="2340"/>
      <c r="S977" s="2340"/>
    </row>
    <row r="978" spans="1:19" customFormat="1" ht="15" hidden="1">
      <c r="A978" s="2344" t="s">
        <v>5165</v>
      </c>
      <c r="B978" s="2340" t="s">
        <v>5872</v>
      </c>
      <c r="C978" s="2340"/>
      <c r="D978" s="2341" t="s">
        <v>501</v>
      </c>
      <c r="E978" s="2347">
        <v>20000</v>
      </c>
      <c r="F978" s="2343">
        <f t="shared" si="15"/>
        <v>0</v>
      </c>
      <c r="G978" s="2344" t="s">
        <v>2134</v>
      </c>
      <c r="H978" s="2340"/>
      <c r="I978" s="2340"/>
      <c r="J978" s="2340"/>
      <c r="K978" s="2340"/>
      <c r="L978" s="2340"/>
      <c r="M978" s="2340"/>
      <c r="N978" s="2340"/>
      <c r="O978" s="2340"/>
      <c r="P978" s="2340"/>
      <c r="Q978" s="2340"/>
      <c r="R978" s="2340"/>
      <c r="S978" s="2340"/>
    </row>
    <row r="979" spans="1:19" customFormat="1" ht="15" hidden="1">
      <c r="A979" s="2344" t="s">
        <v>5165</v>
      </c>
      <c r="B979" s="2340" t="s">
        <v>5873</v>
      </c>
      <c r="C979" s="2340"/>
      <c r="D979" s="2341" t="s">
        <v>501</v>
      </c>
      <c r="E979" s="2347">
        <v>25000</v>
      </c>
      <c r="F979" s="2343">
        <f t="shared" si="15"/>
        <v>0</v>
      </c>
      <c r="G979" s="2344" t="s">
        <v>2134</v>
      </c>
      <c r="H979" s="2340"/>
      <c r="I979" s="2340"/>
      <c r="J979" s="2340"/>
      <c r="K979" s="2340"/>
      <c r="L979" s="2340"/>
      <c r="M979" s="2340"/>
      <c r="N979" s="2340"/>
      <c r="O979" s="2340"/>
      <c r="P979" s="2340"/>
      <c r="Q979" s="2340"/>
      <c r="R979" s="2340"/>
      <c r="S979" s="2340"/>
    </row>
    <row r="980" spans="1:19" customFormat="1" ht="15" hidden="1">
      <c r="A980" s="2344" t="s">
        <v>5165</v>
      </c>
      <c r="B980" s="2340" t="s">
        <v>5874</v>
      </c>
      <c r="C980" s="2340"/>
      <c r="D980" s="2341" t="s">
        <v>36</v>
      </c>
      <c r="E980" s="2347">
        <v>20000</v>
      </c>
      <c r="F980" s="2343">
        <f t="shared" si="15"/>
        <v>0</v>
      </c>
      <c r="G980" s="2344" t="s">
        <v>2134</v>
      </c>
      <c r="H980" s="2340"/>
      <c r="I980" s="2340"/>
      <c r="J980" s="2340"/>
      <c r="K980" s="2340"/>
      <c r="L980" s="2340"/>
      <c r="M980" s="2340"/>
      <c r="N980" s="2340"/>
      <c r="O980" s="2340"/>
      <c r="P980" s="2340"/>
      <c r="Q980" s="2340"/>
      <c r="R980" s="2340"/>
      <c r="S980" s="2340"/>
    </row>
    <row r="981" spans="1:19" customFormat="1" ht="15" hidden="1">
      <c r="A981" s="2340" t="s">
        <v>4348</v>
      </c>
      <c r="B981" s="2340" t="s">
        <v>4581</v>
      </c>
      <c r="C981" s="2340"/>
      <c r="D981" s="2341" t="s">
        <v>44</v>
      </c>
      <c r="E981" s="2342">
        <v>150</v>
      </c>
      <c r="F981" s="2343">
        <f t="shared" si="15"/>
        <v>0</v>
      </c>
      <c r="G981" s="2344" t="s">
        <v>2134</v>
      </c>
      <c r="H981" s="2340"/>
      <c r="I981" s="2340"/>
      <c r="J981" s="2340"/>
      <c r="K981" s="2340"/>
      <c r="L981" s="2340"/>
      <c r="M981" s="2340"/>
      <c r="N981" s="2340"/>
      <c r="O981" s="2340"/>
      <c r="P981" s="2340"/>
      <c r="Q981" s="2340"/>
      <c r="R981" s="2340"/>
      <c r="S981" s="2340"/>
    </row>
    <row r="982" spans="1:19" customFormat="1" ht="15" hidden="1">
      <c r="A982" s="2340" t="s">
        <v>4348</v>
      </c>
      <c r="B982" s="2340" t="s">
        <v>4582</v>
      </c>
      <c r="C982" s="2340"/>
      <c r="D982" s="2341" t="s">
        <v>44</v>
      </c>
      <c r="E982" s="2342">
        <v>180</v>
      </c>
      <c r="F982" s="2343">
        <f t="shared" si="15"/>
        <v>0</v>
      </c>
      <c r="G982" s="2344" t="s">
        <v>2134</v>
      </c>
      <c r="H982" s="2340"/>
      <c r="I982" s="2340"/>
      <c r="J982" s="2340"/>
      <c r="K982" s="2340"/>
      <c r="L982" s="2340"/>
      <c r="M982" s="2340"/>
      <c r="N982" s="2340"/>
      <c r="O982" s="2340"/>
      <c r="P982" s="2340"/>
      <c r="Q982" s="2340"/>
      <c r="R982" s="2340"/>
      <c r="S982" s="2340"/>
    </row>
    <row r="983" spans="1:19" customFormat="1" ht="15" hidden="1">
      <c r="A983" s="2340" t="s">
        <v>675</v>
      </c>
      <c r="B983" s="2340" t="s">
        <v>5151</v>
      </c>
      <c r="C983" s="2340"/>
      <c r="D983" s="2341" t="s">
        <v>501</v>
      </c>
      <c r="E983" s="2342">
        <v>200000</v>
      </c>
      <c r="F983" s="2343">
        <f t="shared" si="15"/>
        <v>0</v>
      </c>
      <c r="G983" s="2344" t="s">
        <v>2134</v>
      </c>
      <c r="H983" s="2340"/>
      <c r="I983" s="2340"/>
      <c r="J983" s="2340"/>
      <c r="K983" s="2340"/>
      <c r="L983" s="2340"/>
      <c r="M983" s="2340"/>
      <c r="N983" s="2340"/>
      <c r="O983" s="2340"/>
      <c r="P983" s="2340"/>
      <c r="Q983" s="2340"/>
      <c r="R983" s="2340"/>
      <c r="S983" s="2340"/>
    </row>
    <row r="984" spans="1:19" customFormat="1" ht="15" hidden="1">
      <c r="A984" s="2340" t="s">
        <v>5172</v>
      </c>
      <c r="B984" s="2340" t="s">
        <v>4732</v>
      </c>
      <c r="C984" s="2340"/>
      <c r="D984" s="2341" t="s">
        <v>44</v>
      </c>
      <c r="E984" s="2342">
        <v>1500</v>
      </c>
      <c r="F984" s="2343">
        <f t="shared" si="15"/>
        <v>0</v>
      </c>
      <c r="G984" s="2344" t="s">
        <v>2134</v>
      </c>
      <c r="H984" s="2340"/>
      <c r="I984" s="2340"/>
      <c r="J984" s="2340"/>
      <c r="K984" s="2340"/>
      <c r="L984" s="2340"/>
      <c r="M984" s="2340"/>
      <c r="N984" s="2340"/>
      <c r="O984" s="2340"/>
      <c r="P984" s="2340"/>
      <c r="Q984" s="2340"/>
      <c r="R984" s="2340"/>
      <c r="S984" s="2340"/>
    </row>
    <row r="985" spans="1:19" customFormat="1" ht="15" hidden="1">
      <c r="A985" s="2344" t="s">
        <v>5165</v>
      </c>
      <c r="B985" s="2340" t="s">
        <v>5875</v>
      </c>
      <c r="C985" s="2340"/>
      <c r="D985" s="2341" t="s">
        <v>501</v>
      </c>
      <c r="E985" s="2347">
        <v>500</v>
      </c>
      <c r="F985" s="2343">
        <f t="shared" si="15"/>
        <v>0</v>
      </c>
      <c r="G985" s="2344" t="s">
        <v>2134</v>
      </c>
      <c r="H985" s="2340"/>
      <c r="I985" s="2340"/>
      <c r="J985" s="2340"/>
      <c r="K985" s="2340"/>
      <c r="L985" s="2340"/>
      <c r="M985" s="2340"/>
      <c r="N985" s="2340"/>
      <c r="O985" s="2340"/>
      <c r="P985" s="2340"/>
      <c r="Q985" s="2340"/>
      <c r="R985" s="2340"/>
      <c r="S985" s="2340"/>
    </row>
    <row r="986" spans="1:19" customFormat="1" ht="15" hidden="1">
      <c r="A986" s="2344" t="s">
        <v>5403</v>
      </c>
      <c r="B986" s="2326" t="s">
        <v>5366</v>
      </c>
      <c r="C986" s="2326"/>
      <c r="D986" s="2322" t="s">
        <v>627</v>
      </c>
      <c r="E986" s="2325">
        <v>13500</v>
      </c>
      <c r="F986" s="2343">
        <f t="shared" si="15"/>
        <v>0</v>
      </c>
      <c r="G986" s="2344" t="s">
        <v>2134</v>
      </c>
      <c r="H986" s="2340"/>
      <c r="I986" s="2340"/>
      <c r="J986" s="2340"/>
      <c r="K986" s="2340"/>
      <c r="L986" s="2340"/>
      <c r="M986" s="2340"/>
      <c r="N986" s="2340"/>
      <c r="O986" s="2340"/>
      <c r="P986" s="2340"/>
      <c r="Q986" s="2340"/>
      <c r="R986" s="2340"/>
      <c r="S986" s="2340"/>
    </row>
    <row r="987" spans="1:19" customFormat="1" ht="15" hidden="1">
      <c r="A987" s="2340" t="s">
        <v>3811</v>
      </c>
      <c r="B987" s="2340" t="s">
        <v>4976</v>
      </c>
      <c r="C987" s="2340"/>
      <c r="D987" s="2341" t="s">
        <v>44</v>
      </c>
      <c r="E987" s="2342">
        <v>288</v>
      </c>
      <c r="F987" s="2343">
        <f t="shared" si="15"/>
        <v>0</v>
      </c>
      <c r="G987" s="2344" t="s">
        <v>2134</v>
      </c>
      <c r="H987" s="2340"/>
      <c r="I987" s="2340"/>
      <c r="J987" s="2340"/>
      <c r="K987" s="2340"/>
      <c r="L987" s="2340"/>
      <c r="M987" s="2340"/>
      <c r="N987" s="2340"/>
      <c r="O987" s="2340"/>
      <c r="P987" s="2340"/>
      <c r="Q987" s="2340"/>
      <c r="R987" s="2340"/>
      <c r="S987" s="2340"/>
    </row>
    <row r="988" spans="1:19" customFormat="1" ht="15" hidden="1">
      <c r="A988" s="1467" t="s">
        <v>5405</v>
      </c>
      <c r="B988" s="1467" t="s">
        <v>5598</v>
      </c>
      <c r="C988" s="1467"/>
      <c r="D988" s="767" t="s">
        <v>83</v>
      </c>
      <c r="E988" s="2346">
        <v>38</v>
      </c>
      <c r="F988" s="2343">
        <f t="shared" si="15"/>
        <v>0</v>
      </c>
      <c r="G988" s="2344" t="s">
        <v>2134</v>
      </c>
      <c r="H988" s="1467"/>
      <c r="I988" s="1467"/>
      <c r="J988" s="1467"/>
      <c r="K988" s="1467"/>
      <c r="L988" s="1467"/>
      <c r="M988" s="1467"/>
      <c r="N988" s="1467"/>
      <c r="O988" s="1467"/>
      <c r="P988" s="1467"/>
      <c r="Q988" s="1467"/>
      <c r="R988" s="1467"/>
      <c r="S988" s="1467"/>
    </row>
    <row r="989" spans="1:19" customFormat="1" ht="15" hidden="1">
      <c r="A989" s="1467" t="s">
        <v>5405</v>
      </c>
      <c r="B989" s="1467" t="s">
        <v>5599</v>
      </c>
      <c r="C989" s="1467"/>
      <c r="D989" s="767" t="s">
        <v>83</v>
      </c>
      <c r="E989" s="2346">
        <v>6</v>
      </c>
      <c r="F989" s="2343">
        <f t="shared" si="15"/>
        <v>0</v>
      </c>
      <c r="G989" s="2344" t="s">
        <v>2134</v>
      </c>
      <c r="H989" s="1467"/>
      <c r="I989" s="1467"/>
      <c r="J989" s="1467"/>
      <c r="K989" s="1467"/>
      <c r="L989" s="1467"/>
      <c r="M989" s="1467"/>
      <c r="N989" s="1467"/>
      <c r="O989" s="1467"/>
      <c r="P989" s="1467"/>
      <c r="Q989" s="1467"/>
      <c r="R989" s="1467"/>
      <c r="S989" s="1467"/>
    </row>
    <row r="990" spans="1:19" customFormat="1" ht="15" hidden="1">
      <c r="A990" s="1467" t="s">
        <v>5405</v>
      </c>
      <c r="B990" s="1467" t="s">
        <v>5600</v>
      </c>
      <c r="C990" s="1467"/>
      <c r="D990" s="767" t="s">
        <v>44</v>
      </c>
      <c r="E990" s="2346">
        <v>46</v>
      </c>
      <c r="F990" s="2343">
        <f t="shared" si="15"/>
        <v>0</v>
      </c>
      <c r="G990" s="2344" t="s">
        <v>2134</v>
      </c>
      <c r="H990" s="1467"/>
      <c r="I990" s="1467"/>
      <c r="J990" s="1467"/>
      <c r="K990" s="1467"/>
      <c r="L990" s="1467"/>
      <c r="M990" s="1467"/>
      <c r="N990" s="1467"/>
      <c r="O990" s="1467"/>
      <c r="P990" s="1467"/>
      <c r="Q990" s="1467"/>
      <c r="R990" s="1467"/>
      <c r="S990" s="1467"/>
    </row>
    <row r="991" spans="1:19" customFormat="1" ht="15" hidden="1">
      <c r="A991" s="1467" t="s">
        <v>5405</v>
      </c>
      <c r="B991" s="1467" t="s">
        <v>5601</v>
      </c>
      <c r="C991" s="1467"/>
      <c r="D991" s="767" t="s">
        <v>94</v>
      </c>
      <c r="E991" s="2346">
        <v>51</v>
      </c>
      <c r="F991" s="2343">
        <f t="shared" si="15"/>
        <v>0</v>
      </c>
      <c r="G991" s="2344" t="s">
        <v>2134</v>
      </c>
      <c r="H991" s="1467"/>
      <c r="I991" s="1467"/>
      <c r="J991" s="1467"/>
      <c r="K991" s="1467"/>
      <c r="L991" s="1467"/>
      <c r="M991" s="1467"/>
      <c r="N991" s="1467"/>
      <c r="O991" s="1467"/>
      <c r="P991" s="1467"/>
      <c r="Q991" s="1467"/>
      <c r="R991" s="1467"/>
      <c r="S991" s="1467"/>
    </row>
    <row r="992" spans="1:19" customFormat="1" ht="15" hidden="1">
      <c r="A992" s="2340" t="s">
        <v>3811</v>
      </c>
      <c r="B992" s="2340" t="s">
        <v>4977</v>
      </c>
      <c r="C992" s="2340"/>
      <c r="D992" s="2341" t="s">
        <v>91</v>
      </c>
      <c r="E992" s="2342">
        <v>2000</v>
      </c>
      <c r="F992" s="2343">
        <f t="shared" si="15"/>
        <v>0</v>
      </c>
      <c r="G992" s="2344" t="s">
        <v>2134</v>
      </c>
      <c r="H992" s="2340"/>
      <c r="I992" s="2340"/>
      <c r="J992" s="2340"/>
      <c r="K992" s="2340"/>
      <c r="L992" s="2340"/>
      <c r="M992" s="2340"/>
      <c r="N992" s="2340"/>
      <c r="O992" s="2340"/>
      <c r="P992" s="2340"/>
      <c r="Q992" s="2340"/>
      <c r="R992" s="2340"/>
      <c r="S992" s="2340"/>
    </row>
    <row r="993" spans="1:19" customFormat="1" ht="15" hidden="1">
      <c r="A993" s="2340" t="s">
        <v>3811</v>
      </c>
      <c r="B993" s="2340" t="s">
        <v>4978</v>
      </c>
      <c r="C993" s="2340"/>
      <c r="D993" s="2341" t="s">
        <v>627</v>
      </c>
      <c r="E993" s="2342">
        <v>15000</v>
      </c>
      <c r="F993" s="2343">
        <f t="shared" si="15"/>
        <v>0</v>
      </c>
      <c r="G993" s="2344" t="s">
        <v>2134</v>
      </c>
      <c r="H993" s="2340"/>
      <c r="I993" s="2340"/>
      <c r="J993" s="2340"/>
      <c r="K993" s="2340"/>
      <c r="L993" s="2340"/>
      <c r="M993" s="2340"/>
      <c r="N993" s="2340"/>
      <c r="O993" s="2340"/>
      <c r="P993" s="2340"/>
      <c r="Q993" s="2340"/>
      <c r="R993" s="2340"/>
      <c r="S993" s="2340"/>
    </row>
    <row r="994" spans="1:19" customFormat="1" ht="15" hidden="1">
      <c r="A994" s="2340" t="s">
        <v>3811</v>
      </c>
      <c r="B994" s="2340" t="s">
        <v>4979</v>
      </c>
      <c r="C994" s="2340"/>
      <c r="D994" s="2341" t="s">
        <v>627</v>
      </c>
      <c r="E994" s="2342">
        <v>15000</v>
      </c>
      <c r="F994" s="2343">
        <f t="shared" si="15"/>
        <v>0</v>
      </c>
      <c r="G994" s="2344" t="s">
        <v>2134</v>
      </c>
      <c r="H994" s="2340"/>
      <c r="I994" s="2340"/>
      <c r="J994" s="2340"/>
      <c r="K994" s="2340"/>
      <c r="L994" s="2340"/>
      <c r="M994" s="2340"/>
      <c r="N994" s="2340"/>
      <c r="O994" s="2340"/>
      <c r="P994" s="2340"/>
      <c r="Q994" s="2340"/>
      <c r="R994" s="2340"/>
      <c r="S994" s="2340"/>
    </row>
    <row r="995" spans="1:19" customFormat="1" ht="15" hidden="1">
      <c r="A995" s="2344" t="s">
        <v>5165</v>
      </c>
      <c r="B995" s="2340" t="s">
        <v>5876</v>
      </c>
      <c r="C995" s="2340"/>
      <c r="D995" s="2341" t="s">
        <v>501</v>
      </c>
      <c r="E995" s="2347">
        <v>18000</v>
      </c>
      <c r="F995" s="2343">
        <f t="shared" si="15"/>
        <v>0</v>
      </c>
      <c r="G995" s="2344" t="s">
        <v>2134</v>
      </c>
      <c r="H995" s="2340"/>
      <c r="I995" s="2340"/>
      <c r="J995" s="2340"/>
      <c r="K995" s="2340"/>
      <c r="L995" s="2340"/>
      <c r="M995" s="2340"/>
      <c r="N995" s="2340"/>
      <c r="O995" s="2340"/>
      <c r="P995" s="2340"/>
      <c r="Q995" s="2340"/>
      <c r="R995" s="2340"/>
      <c r="S995" s="2340"/>
    </row>
    <row r="996" spans="1:19" customFormat="1" ht="15" hidden="1">
      <c r="A996" s="2344" t="s">
        <v>5165</v>
      </c>
      <c r="B996" s="2340" t="s">
        <v>5877</v>
      </c>
      <c r="C996" s="2340"/>
      <c r="D996" s="2341" t="s">
        <v>44</v>
      </c>
      <c r="E996" s="2347">
        <v>6000</v>
      </c>
      <c r="F996" s="2343">
        <f t="shared" si="15"/>
        <v>0</v>
      </c>
      <c r="G996" s="2344" t="s">
        <v>2134</v>
      </c>
      <c r="H996" s="2340"/>
      <c r="I996" s="2340"/>
      <c r="J996" s="2340"/>
      <c r="K996" s="2340"/>
      <c r="L996" s="2340"/>
      <c r="M996" s="2340"/>
      <c r="N996" s="2340"/>
      <c r="O996" s="2340"/>
      <c r="P996" s="2340"/>
      <c r="Q996" s="2340"/>
      <c r="R996" s="2340"/>
      <c r="S996" s="2340"/>
    </row>
    <row r="997" spans="1:19" customFormat="1" ht="15" hidden="1">
      <c r="A997" s="2344" t="s">
        <v>5403</v>
      </c>
      <c r="B997" s="2286" t="s">
        <v>5367</v>
      </c>
      <c r="C997" s="2286"/>
      <c r="D997" s="2322" t="s">
        <v>627</v>
      </c>
      <c r="E997" s="2325">
        <v>20660</v>
      </c>
      <c r="F997" s="2343">
        <f t="shared" si="15"/>
        <v>0</v>
      </c>
      <c r="G997" s="2344" t="s">
        <v>2134</v>
      </c>
      <c r="H997" s="2340"/>
      <c r="I997" s="2340"/>
      <c r="J997" s="2340"/>
      <c r="K997" s="2340"/>
      <c r="L997" s="2340"/>
      <c r="M997" s="2340"/>
      <c r="N997" s="2340"/>
      <c r="O997" s="2340"/>
      <c r="P997" s="2340"/>
      <c r="Q997" s="2340"/>
      <c r="R997" s="2340"/>
      <c r="S997" s="2340"/>
    </row>
    <row r="998" spans="1:19" customFormat="1" ht="15" hidden="1">
      <c r="A998" s="2344" t="s">
        <v>5172</v>
      </c>
      <c r="B998" s="2340" t="s">
        <v>4375</v>
      </c>
      <c r="C998" s="2340"/>
      <c r="D998" s="2341" t="s">
        <v>501</v>
      </c>
      <c r="E998" s="2342">
        <v>250</v>
      </c>
      <c r="F998" s="2343">
        <f t="shared" si="15"/>
        <v>0</v>
      </c>
      <c r="G998" s="2344" t="s">
        <v>2134</v>
      </c>
      <c r="H998" s="2340"/>
      <c r="I998" s="2340"/>
      <c r="J998" s="2340"/>
      <c r="K998" s="2340"/>
      <c r="L998" s="2340"/>
      <c r="M998" s="2340"/>
      <c r="N998" s="2340"/>
      <c r="O998" s="2340"/>
      <c r="P998" s="2340"/>
      <c r="Q998" s="2340"/>
      <c r="R998" s="2340"/>
      <c r="S998" s="2340"/>
    </row>
    <row r="999" spans="1:19" customFormat="1" ht="15" hidden="1">
      <c r="A999" s="2344" t="s">
        <v>5403</v>
      </c>
      <c r="B999" s="2321" t="s">
        <v>1003</v>
      </c>
      <c r="C999" s="2321"/>
      <c r="D999" s="2322" t="s">
        <v>627</v>
      </c>
      <c r="E999" s="2323">
        <v>6500</v>
      </c>
      <c r="F999" s="2343">
        <f t="shared" si="15"/>
        <v>0</v>
      </c>
      <c r="G999" s="2344" t="s">
        <v>2134</v>
      </c>
      <c r="H999" s="2340"/>
      <c r="I999" s="2340"/>
      <c r="J999" s="2340"/>
      <c r="K999" s="2340"/>
      <c r="L999" s="2340"/>
      <c r="M999" s="2340"/>
      <c r="N999" s="2340"/>
      <c r="O999" s="2340"/>
      <c r="P999" s="2340"/>
      <c r="Q999" s="2340"/>
      <c r="R999" s="2340"/>
      <c r="S999" s="2340"/>
    </row>
    <row r="1000" spans="1:19" customFormat="1" ht="15" hidden="1">
      <c r="A1000" s="2340" t="s">
        <v>4077</v>
      </c>
      <c r="B1000" s="2340" t="s">
        <v>4635</v>
      </c>
      <c r="C1000" s="2340"/>
      <c r="D1000" s="2341" t="s">
        <v>44</v>
      </c>
      <c r="E1000" s="2342">
        <v>145</v>
      </c>
      <c r="F1000" s="2343">
        <f t="shared" si="15"/>
        <v>0</v>
      </c>
      <c r="G1000" s="2344" t="s">
        <v>2134</v>
      </c>
      <c r="H1000" s="2340"/>
      <c r="I1000" s="2340"/>
      <c r="J1000" s="2340"/>
      <c r="K1000" s="2340"/>
      <c r="L1000" s="2340"/>
      <c r="M1000" s="2340"/>
      <c r="N1000" s="2340"/>
      <c r="O1000" s="2340"/>
      <c r="P1000" s="2340"/>
      <c r="Q1000" s="2340"/>
      <c r="R1000" s="2340"/>
      <c r="S1000" s="2340"/>
    </row>
    <row r="1001" spans="1:19" customFormat="1" ht="15" hidden="1">
      <c r="A1001" s="1467" t="s">
        <v>5405</v>
      </c>
      <c r="B1001" s="1467" t="s">
        <v>5602</v>
      </c>
      <c r="C1001" s="1467"/>
      <c r="D1001" s="767" t="s">
        <v>83</v>
      </c>
      <c r="E1001" s="2346">
        <v>9</v>
      </c>
      <c r="F1001" s="2343">
        <f t="shared" si="15"/>
        <v>0</v>
      </c>
      <c r="G1001" s="2344" t="s">
        <v>2134</v>
      </c>
      <c r="H1001" s="1467"/>
      <c r="I1001" s="1467"/>
      <c r="J1001" s="1467"/>
      <c r="K1001" s="1467"/>
      <c r="L1001" s="1467"/>
      <c r="M1001" s="1467"/>
      <c r="N1001" s="1467"/>
      <c r="O1001" s="1467"/>
      <c r="P1001" s="1467"/>
      <c r="Q1001" s="1467"/>
      <c r="R1001" s="1467"/>
      <c r="S1001" s="1467"/>
    </row>
    <row r="1002" spans="1:19" customFormat="1" ht="15" hidden="1">
      <c r="A1002" s="1467" t="s">
        <v>5405</v>
      </c>
      <c r="B1002" s="1467" t="s">
        <v>5603</v>
      </c>
      <c r="C1002" s="1467"/>
      <c r="D1002" s="767" t="s">
        <v>83</v>
      </c>
      <c r="E1002" s="2346">
        <v>2</v>
      </c>
      <c r="F1002" s="2343">
        <f t="shared" si="15"/>
        <v>0</v>
      </c>
      <c r="G1002" s="2344" t="s">
        <v>2134</v>
      </c>
      <c r="H1002" s="1467"/>
      <c r="I1002" s="1467"/>
      <c r="J1002" s="1467"/>
      <c r="K1002" s="1467"/>
      <c r="L1002" s="1467"/>
      <c r="M1002" s="1467"/>
      <c r="N1002" s="1467"/>
      <c r="O1002" s="1467"/>
      <c r="P1002" s="1467"/>
      <c r="Q1002" s="1467"/>
      <c r="R1002" s="1467"/>
      <c r="S1002" s="1467"/>
    </row>
    <row r="1003" spans="1:19" customFormat="1" ht="15" hidden="1">
      <c r="A1003" s="1467" t="s">
        <v>5405</v>
      </c>
      <c r="B1003" s="1467" t="s">
        <v>5604</v>
      </c>
      <c r="C1003" s="1467"/>
      <c r="D1003" s="767" t="s">
        <v>83</v>
      </c>
      <c r="E1003" s="2346">
        <v>8</v>
      </c>
      <c r="F1003" s="2343">
        <f t="shared" si="15"/>
        <v>0</v>
      </c>
      <c r="G1003" s="2344" t="s">
        <v>2134</v>
      </c>
      <c r="H1003" s="1467"/>
      <c r="I1003" s="1467"/>
      <c r="J1003" s="1467"/>
      <c r="K1003" s="1467"/>
      <c r="L1003" s="1467"/>
      <c r="M1003" s="1467"/>
      <c r="N1003" s="1467"/>
      <c r="O1003" s="1467"/>
      <c r="P1003" s="1467"/>
      <c r="Q1003" s="1467"/>
      <c r="R1003" s="1467"/>
      <c r="S1003" s="1467"/>
    </row>
    <row r="1004" spans="1:19" customFormat="1" ht="15" hidden="1">
      <c r="A1004" s="1467" t="s">
        <v>5405</v>
      </c>
      <c r="B1004" s="1467" t="s">
        <v>5605</v>
      </c>
      <c r="C1004" s="1467"/>
      <c r="D1004" s="767" t="s">
        <v>83</v>
      </c>
      <c r="E1004" s="2346">
        <v>9</v>
      </c>
      <c r="F1004" s="2343">
        <f t="shared" si="15"/>
        <v>0</v>
      </c>
      <c r="G1004" s="2344" t="s">
        <v>2134</v>
      </c>
      <c r="H1004" s="1467"/>
      <c r="I1004" s="1467"/>
      <c r="J1004" s="1467"/>
      <c r="K1004" s="1467"/>
      <c r="L1004" s="1467"/>
      <c r="M1004" s="1467"/>
      <c r="N1004" s="1467"/>
      <c r="O1004" s="1467"/>
      <c r="P1004" s="1467"/>
      <c r="Q1004" s="1467"/>
      <c r="R1004" s="1467"/>
      <c r="S1004" s="1467"/>
    </row>
    <row r="1005" spans="1:19" customFormat="1" ht="15" hidden="1">
      <c r="A1005" s="2344" t="s">
        <v>5170</v>
      </c>
      <c r="B1005" s="2340" t="s">
        <v>4756</v>
      </c>
      <c r="C1005" s="2340"/>
      <c r="D1005" s="2341" t="s">
        <v>3868</v>
      </c>
      <c r="E1005" s="2342">
        <v>5250</v>
      </c>
      <c r="F1005" s="2343">
        <f t="shared" si="15"/>
        <v>0</v>
      </c>
      <c r="G1005" s="2344" t="s">
        <v>2134</v>
      </c>
      <c r="H1005" s="2340"/>
      <c r="I1005" s="2340"/>
      <c r="J1005" s="2340"/>
      <c r="K1005" s="2340"/>
      <c r="L1005" s="2340"/>
      <c r="M1005" s="2340"/>
      <c r="N1005" s="2340"/>
      <c r="O1005" s="2340"/>
      <c r="P1005" s="2340"/>
      <c r="Q1005" s="2340"/>
      <c r="R1005" s="2340"/>
      <c r="S1005" s="2340"/>
    </row>
    <row r="1006" spans="1:19" customFormat="1" ht="15" hidden="1">
      <c r="A1006" s="2340" t="s">
        <v>3811</v>
      </c>
      <c r="B1006" s="2340" t="s">
        <v>4980</v>
      </c>
      <c r="C1006" s="2340"/>
      <c r="D1006" s="2341" t="s">
        <v>627</v>
      </c>
      <c r="E1006" s="2342">
        <v>2000</v>
      </c>
      <c r="F1006" s="2343">
        <f t="shared" si="15"/>
        <v>0</v>
      </c>
      <c r="G1006" s="2344" t="s">
        <v>2134</v>
      </c>
      <c r="H1006" s="2340"/>
      <c r="I1006" s="2340"/>
      <c r="J1006" s="2340"/>
      <c r="K1006" s="2340"/>
      <c r="L1006" s="2340"/>
      <c r="M1006" s="2340"/>
      <c r="N1006" s="2340"/>
      <c r="O1006" s="2340"/>
      <c r="P1006" s="2340"/>
      <c r="Q1006" s="2340"/>
      <c r="R1006" s="2340"/>
      <c r="S1006" s="2340"/>
    </row>
    <row r="1007" spans="1:19" customFormat="1" ht="15" hidden="1">
      <c r="A1007" s="2344" t="s">
        <v>5403</v>
      </c>
      <c r="B1007" s="2328" t="s">
        <v>5368</v>
      </c>
      <c r="C1007" s="2328"/>
      <c r="D1007" s="2322" t="s">
        <v>91</v>
      </c>
      <c r="E1007" s="2325">
        <v>800</v>
      </c>
      <c r="F1007" s="2343">
        <f t="shared" si="15"/>
        <v>0</v>
      </c>
      <c r="G1007" s="2344" t="s">
        <v>2134</v>
      </c>
      <c r="H1007" s="2340"/>
      <c r="I1007" s="2340"/>
      <c r="J1007" s="2340"/>
      <c r="K1007" s="2340"/>
      <c r="L1007" s="2340"/>
      <c r="M1007" s="2340"/>
      <c r="N1007" s="2340"/>
      <c r="O1007" s="2340"/>
      <c r="P1007" s="2340"/>
      <c r="Q1007" s="2340"/>
      <c r="R1007" s="2340"/>
      <c r="S1007" s="2340"/>
    </row>
    <row r="1008" spans="1:19" customFormat="1" ht="15" hidden="1">
      <c r="A1008" s="2340" t="s">
        <v>3811</v>
      </c>
      <c r="B1008" s="2340" t="s">
        <v>5109</v>
      </c>
      <c r="C1008" s="2340"/>
      <c r="D1008" s="2341" t="s">
        <v>36</v>
      </c>
      <c r="E1008" s="2342">
        <v>5000</v>
      </c>
      <c r="F1008" s="2343">
        <f t="shared" si="15"/>
        <v>0</v>
      </c>
      <c r="G1008" s="2344" t="s">
        <v>2134</v>
      </c>
      <c r="H1008" s="2340"/>
      <c r="I1008" s="2340"/>
      <c r="J1008" s="2340"/>
      <c r="K1008" s="2340"/>
      <c r="L1008" s="2340"/>
      <c r="M1008" s="2340"/>
      <c r="N1008" s="2340"/>
      <c r="O1008" s="2340"/>
      <c r="P1008" s="2340"/>
      <c r="Q1008" s="2340"/>
      <c r="R1008" s="2340"/>
      <c r="S1008" s="2340"/>
    </row>
    <row r="1009" spans="1:19" customFormat="1" ht="15" hidden="1">
      <c r="A1009" s="2344" t="s">
        <v>5165</v>
      </c>
      <c r="B1009" s="2340" t="s">
        <v>2679</v>
      </c>
      <c r="C1009" s="2340"/>
      <c r="D1009" s="2341" t="s">
        <v>501</v>
      </c>
      <c r="E1009" s="2347">
        <v>6500</v>
      </c>
      <c r="F1009" s="2343">
        <f t="shared" si="15"/>
        <v>0</v>
      </c>
      <c r="G1009" s="2344" t="s">
        <v>2134</v>
      </c>
      <c r="H1009" s="2340"/>
      <c r="I1009" s="2340"/>
      <c r="J1009" s="2340"/>
      <c r="K1009" s="2340"/>
      <c r="L1009" s="2340"/>
      <c r="M1009" s="2340"/>
      <c r="N1009" s="2340"/>
      <c r="O1009" s="2340"/>
      <c r="P1009" s="2340"/>
      <c r="Q1009" s="2340"/>
      <c r="R1009" s="2340"/>
      <c r="S1009" s="2340"/>
    </row>
    <row r="1010" spans="1:19" customFormat="1" ht="15" hidden="1">
      <c r="A1010" s="2340" t="s">
        <v>675</v>
      </c>
      <c r="B1010" s="2340" t="s">
        <v>5152</v>
      </c>
      <c r="C1010" s="2340"/>
      <c r="D1010" s="2341" t="s">
        <v>501</v>
      </c>
      <c r="E1010" s="2342">
        <v>150000</v>
      </c>
      <c r="F1010" s="2343">
        <f t="shared" si="15"/>
        <v>0</v>
      </c>
      <c r="G1010" s="2344" t="s">
        <v>2134</v>
      </c>
      <c r="H1010" s="2340"/>
      <c r="I1010" s="2340"/>
      <c r="J1010" s="2340"/>
      <c r="K1010" s="2340"/>
      <c r="L1010" s="2340"/>
      <c r="M1010" s="2340"/>
      <c r="N1010" s="2340"/>
      <c r="O1010" s="2340"/>
      <c r="P1010" s="2340"/>
      <c r="Q1010" s="2340"/>
      <c r="R1010" s="2340"/>
      <c r="S1010" s="2340"/>
    </row>
    <row r="1011" spans="1:19" customFormat="1" ht="15" hidden="1">
      <c r="A1011" s="1467" t="s">
        <v>5405</v>
      </c>
      <c r="B1011" s="1467" t="s">
        <v>5606</v>
      </c>
      <c r="C1011" s="1467"/>
      <c r="D1011" s="767" t="s">
        <v>94</v>
      </c>
      <c r="E1011" s="2346">
        <v>22</v>
      </c>
      <c r="F1011" s="2343">
        <f t="shared" si="15"/>
        <v>0</v>
      </c>
      <c r="G1011" s="2344" t="s">
        <v>2134</v>
      </c>
      <c r="H1011" s="1467"/>
      <c r="I1011" s="1467"/>
      <c r="J1011" s="1467"/>
      <c r="K1011" s="1467"/>
      <c r="L1011" s="1467"/>
      <c r="M1011" s="1467"/>
      <c r="N1011" s="1467"/>
      <c r="O1011" s="1467"/>
      <c r="P1011" s="1467"/>
      <c r="Q1011" s="1467"/>
      <c r="R1011" s="1467"/>
      <c r="S1011" s="1467"/>
    </row>
    <row r="1012" spans="1:19" customFormat="1" ht="15" hidden="1">
      <c r="A1012" s="2340" t="s">
        <v>631</v>
      </c>
      <c r="B1012" s="2340" t="s">
        <v>4508</v>
      </c>
      <c r="C1012" s="2340"/>
      <c r="D1012" s="2341" t="s">
        <v>627</v>
      </c>
      <c r="E1012" s="2342">
        <v>500</v>
      </c>
      <c r="F1012" s="2343">
        <f t="shared" si="15"/>
        <v>0</v>
      </c>
      <c r="G1012" s="2344" t="s">
        <v>2134</v>
      </c>
      <c r="H1012" s="2340"/>
      <c r="I1012" s="2340"/>
      <c r="J1012" s="2340"/>
      <c r="K1012" s="2340"/>
      <c r="L1012" s="2340"/>
      <c r="M1012" s="2340"/>
      <c r="N1012" s="2340"/>
      <c r="O1012" s="2340"/>
      <c r="P1012" s="2340"/>
      <c r="Q1012" s="2340"/>
      <c r="R1012" s="2340"/>
      <c r="S1012" s="2340"/>
    </row>
    <row r="1013" spans="1:19" customFormat="1" ht="15" hidden="1">
      <c r="A1013" s="2340" t="s">
        <v>631</v>
      </c>
      <c r="B1013" s="2340" t="s">
        <v>4509</v>
      </c>
      <c r="C1013" s="2340"/>
      <c r="D1013" s="2341" t="s">
        <v>627</v>
      </c>
      <c r="E1013" s="2342">
        <v>400</v>
      </c>
      <c r="F1013" s="2343">
        <f t="shared" si="15"/>
        <v>0</v>
      </c>
      <c r="G1013" s="2344" t="s">
        <v>2134</v>
      </c>
      <c r="H1013" s="2340"/>
      <c r="I1013" s="2340"/>
      <c r="J1013" s="2340"/>
      <c r="K1013" s="2340"/>
      <c r="L1013" s="2340"/>
      <c r="M1013" s="2340"/>
      <c r="N1013" s="2340"/>
      <c r="O1013" s="2340"/>
      <c r="P1013" s="2340"/>
      <c r="Q1013" s="2340"/>
      <c r="R1013" s="2340"/>
      <c r="S1013" s="2340"/>
    </row>
    <row r="1014" spans="1:19" customFormat="1" ht="15" hidden="1">
      <c r="A1014" s="2344" t="s">
        <v>5165</v>
      </c>
      <c r="B1014" s="2340" t="s">
        <v>5878</v>
      </c>
      <c r="C1014" s="2340"/>
      <c r="D1014" s="2341" t="s">
        <v>44</v>
      </c>
      <c r="E1014" s="2347">
        <v>68</v>
      </c>
      <c r="F1014" s="2343">
        <f t="shared" si="15"/>
        <v>0</v>
      </c>
      <c r="G1014" s="2344" t="s">
        <v>2134</v>
      </c>
      <c r="H1014" s="2340"/>
      <c r="I1014" s="2340"/>
      <c r="J1014" s="2340"/>
      <c r="K1014" s="2340"/>
      <c r="L1014" s="2340"/>
      <c r="M1014" s="2340"/>
      <c r="N1014" s="2340"/>
      <c r="O1014" s="2340"/>
      <c r="P1014" s="2340"/>
      <c r="Q1014" s="2340"/>
      <c r="R1014" s="2340"/>
      <c r="S1014" s="2340"/>
    </row>
    <row r="1015" spans="1:19" customFormat="1" ht="15" hidden="1">
      <c r="A1015" s="1467" t="s">
        <v>5405</v>
      </c>
      <c r="B1015" s="1467" t="s">
        <v>5607</v>
      </c>
      <c r="C1015" s="1467"/>
      <c r="D1015" s="767" t="s">
        <v>91</v>
      </c>
      <c r="E1015" s="2346">
        <v>155</v>
      </c>
      <c r="F1015" s="2343">
        <f t="shared" si="15"/>
        <v>0</v>
      </c>
      <c r="G1015" s="2344" t="s">
        <v>2134</v>
      </c>
      <c r="H1015" s="1467"/>
      <c r="I1015" s="1467"/>
      <c r="J1015" s="1467"/>
      <c r="K1015" s="1467"/>
      <c r="L1015" s="1467"/>
      <c r="M1015" s="1467"/>
      <c r="N1015" s="1467"/>
      <c r="O1015" s="1467"/>
      <c r="P1015" s="1467"/>
      <c r="Q1015" s="1467"/>
      <c r="R1015" s="1467"/>
      <c r="S1015" s="1467"/>
    </row>
    <row r="1016" spans="1:19" customFormat="1" ht="15" hidden="1">
      <c r="A1016" s="2344" t="s">
        <v>5165</v>
      </c>
      <c r="B1016" s="2340" t="s">
        <v>5879</v>
      </c>
      <c r="C1016" s="2340"/>
      <c r="D1016" s="2341" t="s">
        <v>44</v>
      </c>
      <c r="E1016" s="2347">
        <v>10000</v>
      </c>
      <c r="F1016" s="2343">
        <f t="shared" si="15"/>
        <v>0</v>
      </c>
      <c r="G1016" s="2344" t="s">
        <v>2134</v>
      </c>
      <c r="H1016" s="2340"/>
      <c r="I1016" s="2340"/>
      <c r="J1016" s="2340"/>
      <c r="K1016" s="2340"/>
      <c r="L1016" s="2340"/>
      <c r="M1016" s="2340"/>
      <c r="N1016" s="2340"/>
      <c r="O1016" s="2340"/>
      <c r="P1016" s="2340"/>
      <c r="Q1016" s="2340"/>
      <c r="R1016" s="2340"/>
      <c r="S1016" s="2340"/>
    </row>
    <row r="1017" spans="1:19" customFormat="1" ht="15" hidden="1">
      <c r="A1017" s="2340" t="s">
        <v>631</v>
      </c>
      <c r="B1017" s="2340" t="s">
        <v>4512</v>
      </c>
      <c r="C1017" s="2340"/>
      <c r="D1017" s="2341" t="s">
        <v>627</v>
      </c>
      <c r="E1017" s="2342">
        <v>100</v>
      </c>
      <c r="F1017" s="2343">
        <f t="shared" si="15"/>
        <v>0</v>
      </c>
      <c r="G1017" s="2344" t="s">
        <v>2134</v>
      </c>
      <c r="H1017" s="2340"/>
      <c r="I1017" s="2340"/>
      <c r="J1017" s="2340"/>
      <c r="K1017" s="2340"/>
      <c r="L1017" s="2340"/>
      <c r="M1017" s="2340"/>
      <c r="N1017" s="2340"/>
      <c r="O1017" s="2340"/>
      <c r="P1017" s="2340"/>
      <c r="Q1017" s="2340"/>
      <c r="R1017" s="2340"/>
      <c r="S1017" s="2340"/>
    </row>
    <row r="1018" spans="1:19" customFormat="1" ht="15" hidden="1">
      <c r="A1018" s="2340" t="s">
        <v>631</v>
      </c>
      <c r="B1018" s="2340" t="s">
        <v>4512</v>
      </c>
      <c r="C1018" s="2340"/>
      <c r="D1018" s="2341" t="s">
        <v>44</v>
      </c>
      <c r="E1018" s="2342">
        <v>40</v>
      </c>
      <c r="F1018" s="2343">
        <f t="shared" si="15"/>
        <v>0</v>
      </c>
      <c r="G1018" s="2344" t="s">
        <v>2134</v>
      </c>
      <c r="H1018" s="2340"/>
      <c r="I1018" s="2340"/>
      <c r="J1018" s="2340"/>
      <c r="K1018" s="2340"/>
      <c r="L1018" s="2340"/>
      <c r="M1018" s="2340"/>
      <c r="N1018" s="2340"/>
      <c r="O1018" s="2340"/>
      <c r="P1018" s="2340"/>
      <c r="Q1018" s="2340"/>
      <c r="R1018" s="2340"/>
      <c r="S1018" s="2340"/>
    </row>
    <row r="1019" spans="1:19" customFormat="1" ht="15" hidden="1">
      <c r="A1019" s="2340" t="s">
        <v>631</v>
      </c>
      <c r="B1019" s="2340" t="s">
        <v>4514</v>
      </c>
      <c r="C1019" s="2340"/>
      <c r="D1019" s="2341" t="s">
        <v>627</v>
      </c>
      <c r="E1019" s="2342">
        <v>100</v>
      </c>
      <c r="F1019" s="2343">
        <f t="shared" si="15"/>
        <v>0</v>
      </c>
      <c r="G1019" s="2344" t="s">
        <v>2134</v>
      </c>
      <c r="H1019" s="2340"/>
      <c r="I1019" s="2340"/>
      <c r="J1019" s="2340"/>
      <c r="K1019" s="2340"/>
      <c r="L1019" s="2340"/>
      <c r="M1019" s="2340"/>
      <c r="N1019" s="2340"/>
      <c r="O1019" s="2340"/>
      <c r="P1019" s="2340"/>
      <c r="Q1019" s="2340"/>
      <c r="R1019" s="2340"/>
      <c r="S1019" s="2340"/>
    </row>
    <row r="1020" spans="1:19" customFormat="1" ht="15" hidden="1">
      <c r="A1020" s="2340" t="s">
        <v>631</v>
      </c>
      <c r="B1020" s="2340" t="s">
        <v>4513</v>
      </c>
      <c r="C1020" s="2340"/>
      <c r="D1020" s="2341" t="s">
        <v>627</v>
      </c>
      <c r="E1020" s="2342">
        <v>125</v>
      </c>
      <c r="F1020" s="2343">
        <f t="shared" si="15"/>
        <v>0</v>
      </c>
      <c r="G1020" s="2344" t="s">
        <v>2134</v>
      </c>
      <c r="H1020" s="2340"/>
      <c r="I1020" s="2340"/>
      <c r="J1020" s="2340"/>
      <c r="K1020" s="2340"/>
      <c r="L1020" s="2340"/>
      <c r="M1020" s="2340"/>
      <c r="N1020" s="2340"/>
      <c r="O1020" s="2340"/>
      <c r="P1020" s="2340"/>
      <c r="Q1020" s="2340"/>
      <c r="R1020" s="2340"/>
      <c r="S1020" s="2340"/>
    </row>
    <row r="1021" spans="1:19" customFormat="1" ht="15" hidden="1">
      <c r="A1021" s="2344" t="s">
        <v>5170</v>
      </c>
      <c r="B1021" s="2340" t="s">
        <v>1408</v>
      </c>
      <c r="C1021" s="2340"/>
      <c r="D1021" s="2341" t="s">
        <v>880</v>
      </c>
      <c r="E1021" s="2342">
        <v>50</v>
      </c>
      <c r="F1021" s="2343">
        <f t="shared" si="15"/>
        <v>0</v>
      </c>
      <c r="G1021" s="2344" t="s">
        <v>2134</v>
      </c>
      <c r="H1021" s="2340"/>
      <c r="I1021" s="2340"/>
      <c r="J1021" s="2340"/>
      <c r="K1021" s="2340"/>
      <c r="L1021" s="2340"/>
      <c r="M1021" s="2340"/>
      <c r="N1021" s="2340"/>
      <c r="O1021" s="2340"/>
      <c r="P1021" s="2340"/>
      <c r="Q1021" s="2340"/>
      <c r="R1021" s="2340"/>
      <c r="S1021" s="2340"/>
    </row>
    <row r="1022" spans="1:19" customFormat="1" ht="15" hidden="1">
      <c r="A1022" s="2344" t="s">
        <v>5165</v>
      </c>
      <c r="B1022" s="2340" t="s">
        <v>3063</v>
      </c>
      <c r="C1022" s="2340"/>
      <c r="D1022" s="2341" t="s">
        <v>44</v>
      </c>
      <c r="E1022" s="2347">
        <v>1400</v>
      </c>
      <c r="F1022" s="2343">
        <f t="shared" si="15"/>
        <v>0</v>
      </c>
      <c r="G1022" s="2344" t="s">
        <v>2134</v>
      </c>
      <c r="H1022" s="2340"/>
      <c r="I1022" s="2340"/>
      <c r="J1022" s="2340"/>
      <c r="K1022" s="2340"/>
      <c r="L1022" s="2340"/>
      <c r="M1022" s="2340"/>
      <c r="N1022" s="2340"/>
      <c r="O1022" s="2340"/>
      <c r="P1022" s="2340"/>
      <c r="Q1022" s="2340"/>
      <c r="R1022" s="2340"/>
      <c r="S1022" s="2340"/>
    </row>
    <row r="1023" spans="1:19" customFormat="1" ht="15" hidden="1">
      <c r="A1023" s="2344" t="s">
        <v>5165</v>
      </c>
      <c r="B1023" s="2340" t="s">
        <v>5880</v>
      </c>
      <c r="C1023" s="2340"/>
      <c r="D1023" s="2341" t="s">
        <v>44</v>
      </c>
      <c r="E1023" s="2347">
        <v>2500</v>
      </c>
      <c r="F1023" s="2343">
        <f t="shared" si="15"/>
        <v>0</v>
      </c>
      <c r="G1023" s="2344" t="s">
        <v>2134</v>
      </c>
      <c r="H1023" s="2340"/>
      <c r="I1023" s="2340"/>
      <c r="J1023" s="2340"/>
      <c r="K1023" s="2340"/>
      <c r="L1023" s="2340"/>
      <c r="M1023" s="2340"/>
      <c r="N1023" s="2340"/>
      <c r="O1023" s="2340"/>
      <c r="P1023" s="2340"/>
      <c r="Q1023" s="2340"/>
      <c r="R1023" s="2340"/>
      <c r="S1023" s="2340"/>
    </row>
    <row r="1024" spans="1:19" customFormat="1" ht="15" hidden="1">
      <c r="A1024" s="2344" t="s">
        <v>5165</v>
      </c>
      <c r="B1024" s="2340" t="s">
        <v>5881</v>
      </c>
      <c r="C1024" s="2340"/>
      <c r="D1024" s="2341" t="s">
        <v>44</v>
      </c>
      <c r="E1024" s="2347">
        <v>1500</v>
      </c>
      <c r="F1024" s="2343">
        <f t="shared" si="15"/>
        <v>0</v>
      </c>
      <c r="G1024" s="2344" t="s">
        <v>2134</v>
      </c>
      <c r="H1024" s="2340"/>
      <c r="I1024" s="2340"/>
      <c r="J1024" s="2340"/>
      <c r="K1024" s="2340"/>
      <c r="L1024" s="2340"/>
      <c r="M1024" s="2340"/>
      <c r="N1024" s="2340"/>
      <c r="O1024" s="2340"/>
      <c r="P1024" s="2340"/>
      <c r="Q1024" s="2340"/>
      <c r="R1024" s="2340"/>
      <c r="S1024" s="2340"/>
    </row>
    <row r="1025" spans="1:19" customFormat="1" ht="15" hidden="1">
      <c r="A1025" s="2344" t="s">
        <v>5165</v>
      </c>
      <c r="B1025" s="2340" t="s">
        <v>5882</v>
      </c>
      <c r="C1025" s="2340"/>
      <c r="D1025" s="2341" t="s">
        <v>501</v>
      </c>
      <c r="E1025" s="2347">
        <v>1000</v>
      </c>
      <c r="F1025" s="2343">
        <f t="shared" si="15"/>
        <v>0</v>
      </c>
      <c r="G1025" s="2344" t="s">
        <v>2134</v>
      </c>
      <c r="H1025" s="2340"/>
      <c r="I1025" s="2340"/>
      <c r="J1025" s="2340"/>
      <c r="K1025" s="2340"/>
      <c r="L1025" s="2340"/>
      <c r="M1025" s="2340"/>
      <c r="N1025" s="2340"/>
      <c r="O1025" s="2340"/>
      <c r="P1025" s="2340"/>
      <c r="Q1025" s="2340"/>
      <c r="R1025" s="2340"/>
      <c r="S1025" s="2340"/>
    </row>
    <row r="1026" spans="1:19" customFormat="1" ht="15" hidden="1">
      <c r="A1026" s="2344" t="s">
        <v>5165</v>
      </c>
      <c r="B1026" s="2340" t="s">
        <v>5883</v>
      </c>
      <c r="C1026" s="2340"/>
      <c r="D1026" s="2341" t="s">
        <v>44</v>
      </c>
      <c r="E1026" s="2347">
        <v>1200</v>
      </c>
      <c r="F1026" s="2343">
        <f t="shared" ref="F1026:F1089" si="16">$C1026*$E1026</f>
        <v>0</v>
      </c>
      <c r="G1026" s="2344" t="s">
        <v>2134</v>
      </c>
      <c r="H1026" s="2340"/>
      <c r="I1026" s="2340"/>
      <c r="J1026" s="2340"/>
      <c r="K1026" s="2340"/>
      <c r="L1026" s="2340"/>
      <c r="M1026" s="2340"/>
      <c r="N1026" s="2340"/>
      <c r="O1026" s="2340"/>
      <c r="P1026" s="2340"/>
      <c r="Q1026" s="2340"/>
      <c r="R1026" s="2340"/>
      <c r="S1026" s="2340"/>
    </row>
    <row r="1027" spans="1:19" customFormat="1" ht="15" hidden="1">
      <c r="A1027" s="2344" t="s">
        <v>5165</v>
      </c>
      <c r="B1027" s="2340" t="s">
        <v>5884</v>
      </c>
      <c r="C1027" s="2340"/>
      <c r="D1027" s="2341" t="s">
        <v>44</v>
      </c>
      <c r="E1027" s="2347">
        <v>1925</v>
      </c>
      <c r="F1027" s="2343">
        <f t="shared" si="16"/>
        <v>0</v>
      </c>
      <c r="G1027" s="2344" t="s">
        <v>2134</v>
      </c>
      <c r="H1027" s="2340"/>
      <c r="I1027" s="2340"/>
      <c r="J1027" s="2340"/>
      <c r="K1027" s="2340"/>
      <c r="L1027" s="2340"/>
      <c r="M1027" s="2340"/>
      <c r="N1027" s="2340"/>
      <c r="O1027" s="2340"/>
      <c r="P1027" s="2340"/>
      <c r="Q1027" s="2340"/>
      <c r="R1027" s="2340"/>
      <c r="S1027" s="2340"/>
    </row>
    <row r="1028" spans="1:19" customFormat="1" ht="15" hidden="1">
      <c r="A1028" s="2344" t="s">
        <v>5165</v>
      </c>
      <c r="B1028" s="2340" t="s">
        <v>5885</v>
      </c>
      <c r="C1028" s="2340"/>
      <c r="D1028" s="2341" t="s">
        <v>44</v>
      </c>
      <c r="E1028" s="2347">
        <v>3600</v>
      </c>
      <c r="F1028" s="2343">
        <f t="shared" si="16"/>
        <v>0</v>
      </c>
      <c r="G1028" s="2344" t="s">
        <v>2134</v>
      </c>
      <c r="H1028" s="2340"/>
      <c r="I1028" s="2340"/>
      <c r="J1028" s="2340"/>
      <c r="K1028" s="2340"/>
      <c r="L1028" s="2340"/>
      <c r="M1028" s="2340"/>
      <c r="N1028" s="2340"/>
      <c r="O1028" s="2340"/>
      <c r="P1028" s="2340"/>
      <c r="Q1028" s="2340"/>
      <c r="R1028" s="2340"/>
      <c r="S1028" s="2340"/>
    </row>
    <row r="1029" spans="1:19" customFormat="1" ht="15" hidden="1">
      <c r="A1029" s="2344" t="s">
        <v>5165</v>
      </c>
      <c r="B1029" s="2340" t="s">
        <v>5886</v>
      </c>
      <c r="C1029" s="2340"/>
      <c r="D1029" s="2341" t="s">
        <v>501</v>
      </c>
      <c r="E1029" s="2347">
        <v>3000</v>
      </c>
      <c r="F1029" s="2343">
        <f t="shared" si="16"/>
        <v>0</v>
      </c>
      <c r="G1029" s="2344" t="s">
        <v>2134</v>
      </c>
      <c r="H1029" s="2340"/>
      <c r="I1029" s="2340"/>
      <c r="J1029" s="2340"/>
      <c r="K1029" s="2340"/>
      <c r="L1029" s="2340"/>
      <c r="M1029" s="2340"/>
      <c r="N1029" s="2340"/>
      <c r="O1029" s="2340"/>
      <c r="P1029" s="2340"/>
      <c r="Q1029" s="2340"/>
      <c r="R1029" s="2340"/>
      <c r="S1029" s="2340"/>
    </row>
    <row r="1030" spans="1:19" customFormat="1" ht="15" hidden="1">
      <c r="A1030" s="2344" t="s">
        <v>5165</v>
      </c>
      <c r="B1030" s="2340" t="s">
        <v>5887</v>
      </c>
      <c r="C1030" s="2340"/>
      <c r="D1030" s="2341" t="s">
        <v>36</v>
      </c>
      <c r="E1030" s="2347">
        <v>10000</v>
      </c>
      <c r="F1030" s="2343">
        <f t="shared" si="16"/>
        <v>0</v>
      </c>
      <c r="G1030" s="2344" t="s">
        <v>2134</v>
      </c>
      <c r="H1030" s="2340"/>
      <c r="I1030" s="2340"/>
      <c r="J1030" s="2340"/>
      <c r="K1030" s="2340"/>
      <c r="L1030" s="2340"/>
      <c r="M1030" s="2340"/>
      <c r="N1030" s="2340"/>
      <c r="O1030" s="2340"/>
      <c r="P1030" s="2340"/>
      <c r="Q1030" s="2340"/>
      <c r="R1030" s="2340"/>
      <c r="S1030" s="2340"/>
    </row>
    <row r="1031" spans="1:19" customFormat="1" ht="15" hidden="1">
      <c r="A1031" s="2344" t="s">
        <v>5170</v>
      </c>
      <c r="B1031" s="2340" t="s">
        <v>4782</v>
      </c>
      <c r="C1031" s="2340"/>
      <c r="D1031" s="2341" t="s">
        <v>44</v>
      </c>
      <c r="E1031" s="2342">
        <v>300</v>
      </c>
      <c r="F1031" s="2343">
        <f t="shared" si="16"/>
        <v>0</v>
      </c>
      <c r="G1031" s="2344" t="s">
        <v>2134</v>
      </c>
      <c r="H1031" s="2340"/>
      <c r="I1031" s="2340"/>
      <c r="J1031" s="2340"/>
      <c r="K1031" s="2340"/>
      <c r="L1031" s="2340"/>
      <c r="M1031" s="2340"/>
      <c r="N1031" s="2340"/>
      <c r="O1031" s="2340"/>
      <c r="P1031" s="2340"/>
      <c r="Q1031" s="2340"/>
      <c r="R1031" s="2340"/>
      <c r="S1031" s="2340"/>
    </row>
    <row r="1032" spans="1:19" customFormat="1" ht="15" hidden="1">
      <c r="A1032" s="2340" t="s">
        <v>4413</v>
      </c>
      <c r="B1032" s="2340" t="s">
        <v>4786</v>
      </c>
      <c r="C1032" s="2340"/>
      <c r="D1032" s="2341" t="s">
        <v>36</v>
      </c>
      <c r="E1032" s="2342">
        <v>389</v>
      </c>
      <c r="F1032" s="2343">
        <f t="shared" si="16"/>
        <v>0</v>
      </c>
      <c r="G1032" s="2344" t="s">
        <v>2134</v>
      </c>
      <c r="H1032" s="2340"/>
      <c r="I1032" s="2340"/>
      <c r="J1032" s="2340"/>
      <c r="K1032" s="2340"/>
      <c r="L1032" s="2340"/>
      <c r="M1032" s="2340"/>
      <c r="N1032" s="2340"/>
      <c r="O1032" s="2340"/>
      <c r="P1032" s="2340"/>
      <c r="Q1032" s="2340"/>
      <c r="R1032" s="2340"/>
      <c r="S1032" s="2340"/>
    </row>
    <row r="1033" spans="1:19" customFormat="1" ht="15" hidden="1">
      <c r="A1033" s="2344" t="s">
        <v>5172</v>
      </c>
      <c r="B1033" s="2344" t="s">
        <v>5262</v>
      </c>
      <c r="C1033" s="2344"/>
      <c r="D1033" s="2341" t="s">
        <v>44</v>
      </c>
      <c r="E1033" s="2342">
        <v>9850</v>
      </c>
      <c r="F1033" s="2343">
        <f t="shared" si="16"/>
        <v>0</v>
      </c>
      <c r="G1033" s="2344" t="s">
        <v>2134</v>
      </c>
      <c r="H1033" s="2340"/>
      <c r="I1033" s="2340"/>
      <c r="J1033" s="2340"/>
      <c r="K1033" s="2340"/>
      <c r="L1033" s="2340"/>
      <c r="M1033" s="2340"/>
      <c r="N1033" s="2340"/>
      <c r="O1033" s="2340"/>
      <c r="P1033" s="2340"/>
      <c r="Q1033" s="2340"/>
      <c r="R1033" s="2340"/>
      <c r="S1033" s="2340"/>
    </row>
    <row r="1034" spans="1:19" customFormat="1" ht="15" hidden="1">
      <c r="A1034" s="1467" t="s">
        <v>5405</v>
      </c>
      <c r="B1034" s="1467" t="s">
        <v>5608</v>
      </c>
      <c r="C1034" s="1467"/>
      <c r="D1034" s="767" t="s">
        <v>91</v>
      </c>
      <c r="E1034" s="2346">
        <v>27.5</v>
      </c>
      <c r="F1034" s="2343">
        <f t="shared" si="16"/>
        <v>0</v>
      </c>
      <c r="G1034" s="2344" t="s">
        <v>2134</v>
      </c>
      <c r="H1034" s="1467"/>
      <c r="I1034" s="1467"/>
      <c r="J1034" s="1467"/>
      <c r="K1034" s="1467"/>
      <c r="L1034" s="1467"/>
      <c r="M1034" s="1467"/>
      <c r="N1034" s="1467"/>
      <c r="O1034" s="1467"/>
      <c r="P1034" s="1467"/>
      <c r="Q1034" s="1467"/>
      <c r="R1034" s="1467"/>
      <c r="S1034" s="1467"/>
    </row>
    <row r="1035" spans="1:19" customFormat="1" ht="15" hidden="1">
      <c r="A1035" s="1467" t="s">
        <v>5405</v>
      </c>
      <c r="B1035" s="1467" t="s">
        <v>5609</v>
      </c>
      <c r="C1035" s="1467"/>
      <c r="D1035" s="767" t="s">
        <v>83</v>
      </c>
      <c r="E1035" s="2346">
        <v>2</v>
      </c>
      <c r="F1035" s="2343">
        <f t="shared" si="16"/>
        <v>0</v>
      </c>
      <c r="G1035" s="2344" t="s">
        <v>2134</v>
      </c>
      <c r="H1035" s="1467"/>
      <c r="I1035" s="1467"/>
      <c r="J1035" s="1467"/>
      <c r="K1035" s="1467"/>
      <c r="L1035" s="1467"/>
      <c r="M1035" s="1467"/>
      <c r="N1035" s="1467"/>
      <c r="O1035" s="1467"/>
      <c r="P1035" s="1467"/>
      <c r="Q1035" s="1467"/>
      <c r="R1035" s="1467"/>
      <c r="S1035" s="1467"/>
    </row>
    <row r="1036" spans="1:19" customFormat="1" ht="15" hidden="1">
      <c r="A1036" s="2340" t="s">
        <v>675</v>
      </c>
      <c r="B1036" s="2340" t="s">
        <v>5153</v>
      </c>
      <c r="C1036" s="2340"/>
      <c r="D1036" s="2341" t="s">
        <v>501</v>
      </c>
      <c r="E1036" s="2342">
        <v>800000</v>
      </c>
      <c r="F1036" s="2343">
        <f t="shared" si="16"/>
        <v>0</v>
      </c>
      <c r="G1036" s="2344" t="s">
        <v>2134</v>
      </c>
      <c r="H1036" s="2340"/>
      <c r="I1036" s="2340"/>
      <c r="J1036" s="2340"/>
      <c r="K1036" s="2340"/>
      <c r="L1036" s="2340"/>
      <c r="M1036" s="2340"/>
      <c r="N1036" s="2340"/>
      <c r="O1036" s="2340"/>
      <c r="P1036" s="2340"/>
      <c r="Q1036" s="2340"/>
      <c r="R1036" s="2340"/>
      <c r="S1036" s="2340"/>
    </row>
    <row r="1037" spans="1:19" customFormat="1" ht="15" hidden="1">
      <c r="A1037" s="2344" t="s">
        <v>5165</v>
      </c>
      <c r="B1037" s="2340" t="s">
        <v>5888</v>
      </c>
      <c r="C1037" s="2340"/>
      <c r="D1037" s="2341" t="s">
        <v>501</v>
      </c>
      <c r="E1037" s="2347">
        <v>5500</v>
      </c>
      <c r="F1037" s="2343">
        <f t="shared" si="16"/>
        <v>0</v>
      </c>
      <c r="G1037" s="2344" t="s">
        <v>2134</v>
      </c>
      <c r="H1037" s="2340"/>
      <c r="I1037" s="2340"/>
      <c r="J1037" s="2340"/>
      <c r="K1037" s="2340"/>
      <c r="L1037" s="2340"/>
      <c r="M1037" s="2340"/>
      <c r="N1037" s="2340"/>
      <c r="O1037" s="2340"/>
      <c r="P1037" s="2340"/>
      <c r="Q1037" s="2340"/>
      <c r="R1037" s="2340"/>
      <c r="S1037" s="2340"/>
    </row>
    <row r="1038" spans="1:19" customFormat="1" ht="15" hidden="1">
      <c r="A1038" s="2344" t="s">
        <v>5165</v>
      </c>
      <c r="B1038" s="2340" t="s">
        <v>5889</v>
      </c>
      <c r="C1038" s="2340"/>
      <c r="D1038" s="2341" t="s">
        <v>44</v>
      </c>
      <c r="E1038" s="2347">
        <v>5000</v>
      </c>
      <c r="F1038" s="2343">
        <f t="shared" si="16"/>
        <v>0</v>
      </c>
      <c r="G1038" s="2344" t="s">
        <v>2134</v>
      </c>
      <c r="H1038" s="2340"/>
      <c r="I1038" s="2340"/>
      <c r="J1038" s="2340"/>
      <c r="K1038" s="2340"/>
      <c r="L1038" s="2340"/>
      <c r="M1038" s="2340"/>
      <c r="N1038" s="2340"/>
      <c r="O1038" s="2340"/>
      <c r="P1038" s="2340"/>
      <c r="Q1038" s="2340"/>
      <c r="R1038" s="2340"/>
      <c r="S1038" s="2340"/>
    </row>
    <row r="1039" spans="1:19" customFormat="1" ht="15" hidden="1">
      <c r="A1039" s="2344" t="s">
        <v>5165</v>
      </c>
      <c r="B1039" s="2340" t="s">
        <v>3045</v>
      </c>
      <c r="C1039" s="2340"/>
      <c r="D1039" s="2341" t="s">
        <v>44</v>
      </c>
      <c r="E1039" s="2347">
        <v>3500</v>
      </c>
      <c r="F1039" s="2343">
        <f t="shared" si="16"/>
        <v>0</v>
      </c>
      <c r="G1039" s="2344" t="s">
        <v>2134</v>
      </c>
      <c r="H1039" s="2340"/>
      <c r="I1039" s="2340"/>
      <c r="J1039" s="2340"/>
      <c r="K1039" s="2340"/>
      <c r="L1039" s="2340"/>
      <c r="M1039" s="2340"/>
      <c r="N1039" s="2340"/>
      <c r="O1039" s="2340"/>
      <c r="P1039" s="2340"/>
      <c r="Q1039" s="2340"/>
      <c r="R1039" s="2340"/>
      <c r="S1039" s="2340"/>
    </row>
    <row r="1040" spans="1:19" customFormat="1" ht="15" hidden="1">
      <c r="A1040" s="2344" t="s">
        <v>5165</v>
      </c>
      <c r="B1040" s="2340" t="s">
        <v>3043</v>
      </c>
      <c r="C1040" s="2340"/>
      <c r="D1040" s="2341" t="s">
        <v>501</v>
      </c>
      <c r="E1040" s="2347">
        <v>280</v>
      </c>
      <c r="F1040" s="2343">
        <f t="shared" si="16"/>
        <v>0</v>
      </c>
      <c r="G1040" s="2344" t="s">
        <v>2134</v>
      </c>
      <c r="H1040" s="2340"/>
      <c r="I1040" s="2340"/>
      <c r="J1040" s="2340"/>
      <c r="K1040" s="2340"/>
      <c r="L1040" s="2340"/>
      <c r="M1040" s="2340"/>
      <c r="N1040" s="2340"/>
      <c r="O1040" s="2340"/>
      <c r="P1040" s="2340"/>
      <c r="Q1040" s="2340"/>
      <c r="R1040" s="2340"/>
      <c r="S1040" s="2340"/>
    </row>
    <row r="1041" spans="1:19" customFormat="1" ht="15" hidden="1">
      <c r="A1041" s="2344" t="s">
        <v>5165</v>
      </c>
      <c r="B1041" s="2340" t="s">
        <v>3039</v>
      </c>
      <c r="C1041" s="2340"/>
      <c r="D1041" s="2341" t="s">
        <v>501</v>
      </c>
      <c r="E1041" s="2347">
        <v>1500</v>
      </c>
      <c r="F1041" s="2343">
        <f t="shared" si="16"/>
        <v>0</v>
      </c>
      <c r="G1041" s="2344" t="s">
        <v>2134</v>
      </c>
      <c r="H1041" s="2340"/>
      <c r="I1041" s="2340"/>
      <c r="J1041" s="2340"/>
      <c r="K1041" s="2340"/>
      <c r="L1041" s="2340"/>
      <c r="M1041" s="2340"/>
      <c r="N1041" s="2340"/>
      <c r="O1041" s="2340"/>
      <c r="P1041" s="2340"/>
      <c r="Q1041" s="2340"/>
      <c r="R1041" s="2340"/>
      <c r="S1041" s="2340"/>
    </row>
    <row r="1042" spans="1:19" customFormat="1" ht="15" hidden="1">
      <c r="A1042" s="2344" t="s">
        <v>5165</v>
      </c>
      <c r="B1042" s="2340" t="s">
        <v>5890</v>
      </c>
      <c r="C1042" s="2340"/>
      <c r="D1042" s="2341" t="s">
        <v>44</v>
      </c>
      <c r="E1042" s="2347">
        <v>1600</v>
      </c>
      <c r="F1042" s="2343">
        <f t="shared" si="16"/>
        <v>0</v>
      </c>
      <c r="G1042" s="2344" t="s">
        <v>2134</v>
      </c>
      <c r="H1042" s="2340"/>
      <c r="I1042" s="2340"/>
      <c r="J1042" s="2340"/>
      <c r="K1042" s="2340"/>
      <c r="L1042" s="2340"/>
      <c r="M1042" s="2340"/>
      <c r="N1042" s="2340"/>
      <c r="O1042" s="2340"/>
      <c r="P1042" s="2340"/>
      <c r="Q1042" s="2340"/>
      <c r="R1042" s="2340"/>
      <c r="S1042" s="2340"/>
    </row>
    <row r="1043" spans="1:19" customFormat="1" ht="15" hidden="1">
      <c r="A1043" s="2344" t="s">
        <v>5165</v>
      </c>
      <c r="B1043" s="2340" t="s">
        <v>5891</v>
      </c>
      <c r="C1043" s="2340"/>
      <c r="D1043" s="2341" t="s">
        <v>44</v>
      </c>
      <c r="E1043" s="2347">
        <v>50</v>
      </c>
      <c r="F1043" s="2343">
        <f t="shared" si="16"/>
        <v>0</v>
      </c>
      <c r="G1043" s="2344" t="s">
        <v>2134</v>
      </c>
      <c r="H1043" s="2340"/>
      <c r="I1043" s="2340"/>
      <c r="J1043" s="2340"/>
      <c r="K1043" s="2340"/>
      <c r="L1043" s="2340"/>
      <c r="M1043" s="2340"/>
      <c r="N1043" s="2340"/>
      <c r="O1043" s="2340"/>
      <c r="P1043" s="2340"/>
      <c r="Q1043" s="2340"/>
      <c r="R1043" s="2340"/>
      <c r="S1043" s="2340"/>
    </row>
    <row r="1044" spans="1:19" customFormat="1" ht="15" hidden="1">
      <c r="A1044" s="2344" t="s">
        <v>5165</v>
      </c>
      <c r="B1044" s="2340" t="s">
        <v>5892</v>
      </c>
      <c r="C1044" s="2340"/>
      <c r="D1044" s="2341" t="s">
        <v>44</v>
      </c>
      <c r="E1044" s="2347">
        <v>150</v>
      </c>
      <c r="F1044" s="2343">
        <f t="shared" si="16"/>
        <v>0</v>
      </c>
      <c r="G1044" s="2344" t="s">
        <v>2134</v>
      </c>
      <c r="H1044" s="2340"/>
      <c r="I1044" s="2340"/>
      <c r="J1044" s="2340"/>
      <c r="K1044" s="2340"/>
      <c r="L1044" s="2340"/>
      <c r="M1044" s="2340"/>
      <c r="N1044" s="2340"/>
      <c r="O1044" s="2340"/>
      <c r="P1044" s="2340"/>
      <c r="Q1044" s="2340"/>
      <c r="R1044" s="2340"/>
      <c r="S1044" s="2340"/>
    </row>
    <row r="1045" spans="1:19" customFormat="1" ht="15" hidden="1">
      <c r="A1045" s="1467" t="s">
        <v>5405</v>
      </c>
      <c r="B1045" s="1467" t="s">
        <v>5610</v>
      </c>
      <c r="C1045" s="1467"/>
      <c r="D1045" s="767" t="s">
        <v>105</v>
      </c>
      <c r="E1045" s="2346">
        <v>3</v>
      </c>
      <c r="F1045" s="2343">
        <f t="shared" si="16"/>
        <v>0</v>
      </c>
      <c r="G1045" s="2344" t="s">
        <v>2134</v>
      </c>
      <c r="H1045" s="1467"/>
      <c r="I1045" s="1467"/>
      <c r="J1045" s="1467"/>
      <c r="K1045" s="1467"/>
      <c r="L1045" s="1467"/>
      <c r="M1045" s="1467"/>
      <c r="N1045" s="1467"/>
      <c r="O1045" s="1467"/>
      <c r="P1045" s="1467"/>
      <c r="Q1045" s="1467"/>
      <c r="R1045" s="1467"/>
      <c r="S1045" s="1467"/>
    </row>
    <row r="1046" spans="1:19" customFormat="1" ht="15" hidden="1">
      <c r="A1046" s="1467" t="s">
        <v>5405</v>
      </c>
      <c r="B1046" s="1467" t="s">
        <v>5611</v>
      </c>
      <c r="C1046" s="1467"/>
      <c r="D1046" s="767" t="s">
        <v>105</v>
      </c>
      <c r="E1046" s="2346">
        <v>10</v>
      </c>
      <c r="F1046" s="2343">
        <f t="shared" si="16"/>
        <v>0</v>
      </c>
      <c r="G1046" s="2344" t="s">
        <v>2134</v>
      </c>
      <c r="H1046" s="1467"/>
      <c r="I1046" s="1467"/>
      <c r="J1046" s="1467"/>
      <c r="K1046" s="1467"/>
      <c r="L1046" s="1467"/>
      <c r="M1046" s="1467"/>
      <c r="N1046" s="1467"/>
      <c r="O1046" s="1467"/>
      <c r="P1046" s="1467"/>
      <c r="Q1046" s="1467"/>
      <c r="R1046" s="1467"/>
      <c r="S1046" s="1467"/>
    </row>
    <row r="1047" spans="1:19" customFormat="1" ht="15" hidden="1">
      <c r="A1047" s="1467" t="s">
        <v>5405</v>
      </c>
      <c r="B1047" s="1467" t="s">
        <v>5612</v>
      </c>
      <c r="C1047" s="1467"/>
      <c r="D1047" s="767" t="s">
        <v>91</v>
      </c>
      <c r="E1047" s="2346">
        <v>25</v>
      </c>
      <c r="F1047" s="2343">
        <f t="shared" si="16"/>
        <v>0</v>
      </c>
      <c r="G1047" s="2344" t="s">
        <v>2134</v>
      </c>
      <c r="H1047" s="1467"/>
      <c r="I1047" s="1467"/>
      <c r="J1047" s="1467"/>
      <c r="K1047" s="1467"/>
      <c r="L1047" s="1467"/>
      <c r="M1047" s="1467"/>
      <c r="N1047" s="1467"/>
      <c r="O1047" s="1467"/>
      <c r="P1047" s="1467"/>
      <c r="Q1047" s="1467"/>
      <c r="R1047" s="1467"/>
      <c r="S1047" s="1467"/>
    </row>
    <row r="1048" spans="1:19" customFormat="1" ht="15" hidden="1">
      <c r="A1048" s="2340" t="s">
        <v>4413</v>
      </c>
      <c r="B1048" s="2344" t="s">
        <v>5189</v>
      </c>
      <c r="C1048" s="2344"/>
      <c r="D1048" s="2341" t="s">
        <v>44</v>
      </c>
      <c r="E1048" s="2342">
        <v>9819</v>
      </c>
      <c r="F1048" s="2343">
        <f t="shared" si="16"/>
        <v>0</v>
      </c>
      <c r="G1048" s="2344" t="s">
        <v>2134</v>
      </c>
      <c r="H1048" s="2340"/>
      <c r="I1048" s="2340"/>
      <c r="J1048" s="2340"/>
      <c r="K1048" s="2340"/>
      <c r="L1048" s="2340"/>
      <c r="M1048" s="2340"/>
      <c r="N1048" s="2340"/>
      <c r="O1048" s="2340"/>
      <c r="P1048" s="2340"/>
      <c r="Q1048" s="2340"/>
      <c r="R1048" s="2340"/>
      <c r="S1048" s="2340"/>
    </row>
    <row r="1049" spans="1:19" customFormat="1" ht="15" hidden="1">
      <c r="A1049" s="2340" t="s">
        <v>3811</v>
      </c>
      <c r="B1049" s="2340" t="s">
        <v>3886</v>
      </c>
      <c r="C1049" s="2340"/>
      <c r="D1049" s="2341" t="s">
        <v>627</v>
      </c>
      <c r="E1049" s="2342">
        <v>4450</v>
      </c>
      <c r="F1049" s="2343">
        <f t="shared" si="16"/>
        <v>0</v>
      </c>
      <c r="G1049" s="2344" t="s">
        <v>2134</v>
      </c>
      <c r="H1049" s="2340"/>
      <c r="I1049" s="2340"/>
      <c r="J1049" s="2340"/>
      <c r="K1049" s="2340"/>
      <c r="L1049" s="2340"/>
      <c r="M1049" s="2340"/>
      <c r="N1049" s="2340"/>
      <c r="O1049" s="2340"/>
      <c r="P1049" s="2340"/>
      <c r="Q1049" s="2340"/>
      <c r="R1049" s="2340"/>
      <c r="S1049" s="2340"/>
    </row>
    <row r="1050" spans="1:19" customFormat="1" ht="15" hidden="1">
      <c r="A1050" s="2340" t="s">
        <v>3811</v>
      </c>
      <c r="B1050" s="2340" t="s">
        <v>3885</v>
      </c>
      <c r="C1050" s="2340"/>
      <c r="D1050" s="2341" t="s">
        <v>627</v>
      </c>
      <c r="E1050" s="2342">
        <v>4450</v>
      </c>
      <c r="F1050" s="2343">
        <f t="shared" si="16"/>
        <v>0</v>
      </c>
      <c r="G1050" s="2344" t="s">
        <v>2134</v>
      </c>
      <c r="H1050" s="2340"/>
      <c r="I1050" s="2340"/>
      <c r="J1050" s="2340"/>
      <c r="K1050" s="2340"/>
      <c r="L1050" s="2340"/>
      <c r="M1050" s="2340"/>
      <c r="N1050" s="2340"/>
      <c r="O1050" s="2340"/>
      <c r="P1050" s="2340"/>
      <c r="Q1050" s="2340"/>
      <c r="R1050" s="2340"/>
      <c r="S1050" s="2340"/>
    </row>
    <row r="1051" spans="1:19" customFormat="1" ht="15" hidden="1">
      <c r="A1051" s="2340" t="s">
        <v>3811</v>
      </c>
      <c r="B1051" s="2340" t="s">
        <v>4981</v>
      </c>
      <c r="C1051" s="2340"/>
      <c r="D1051" s="2341" t="s">
        <v>627</v>
      </c>
      <c r="E1051" s="2342">
        <v>4450</v>
      </c>
      <c r="F1051" s="2343">
        <f t="shared" si="16"/>
        <v>0</v>
      </c>
      <c r="G1051" s="2344" t="s">
        <v>2134</v>
      </c>
      <c r="H1051" s="2340"/>
      <c r="I1051" s="2340"/>
      <c r="J1051" s="2340"/>
      <c r="K1051" s="2340"/>
      <c r="L1051" s="2340"/>
      <c r="M1051" s="2340"/>
      <c r="N1051" s="2340"/>
      <c r="O1051" s="2340"/>
      <c r="P1051" s="2340"/>
      <c r="Q1051" s="2340"/>
      <c r="R1051" s="2340"/>
      <c r="S1051" s="2340"/>
    </row>
    <row r="1052" spans="1:19" customFormat="1" ht="15" hidden="1">
      <c r="A1052" s="2340" t="s">
        <v>3811</v>
      </c>
      <c r="B1052" s="2340" t="s">
        <v>3884</v>
      </c>
      <c r="C1052" s="2340"/>
      <c r="D1052" s="2341" t="s">
        <v>627</v>
      </c>
      <c r="E1052" s="2342">
        <v>4473</v>
      </c>
      <c r="F1052" s="2343">
        <f t="shared" si="16"/>
        <v>0</v>
      </c>
      <c r="G1052" s="2344" t="s">
        <v>2134</v>
      </c>
      <c r="H1052" s="2340"/>
      <c r="I1052" s="2340"/>
      <c r="J1052" s="2340"/>
      <c r="K1052" s="2340"/>
      <c r="L1052" s="2340"/>
      <c r="M1052" s="2340"/>
      <c r="N1052" s="2340"/>
      <c r="O1052" s="2340"/>
      <c r="P1052" s="2340"/>
      <c r="Q1052" s="2340"/>
      <c r="R1052" s="2340"/>
      <c r="S1052" s="2340"/>
    </row>
    <row r="1053" spans="1:19" customFormat="1" ht="15" hidden="1">
      <c r="A1053" s="2340" t="s">
        <v>3811</v>
      </c>
      <c r="B1053" s="2340" t="s">
        <v>3883</v>
      </c>
      <c r="C1053" s="2340"/>
      <c r="D1053" s="2341" t="s">
        <v>627</v>
      </c>
      <c r="E1053" s="2342">
        <v>4473</v>
      </c>
      <c r="F1053" s="2343">
        <f t="shared" si="16"/>
        <v>0</v>
      </c>
      <c r="G1053" s="2344" t="s">
        <v>2134</v>
      </c>
      <c r="H1053" s="2340"/>
      <c r="I1053" s="2340"/>
      <c r="J1053" s="2340"/>
      <c r="K1053" s="2340"/>
      <c r="L1053" s="2340"/>
      <c r="M1053" s="2340"/>
      <c r="N1053" s="2340"/>
      <c r="O1053" s="2340"/>
      <c r="P1053" s="2340"/>
      <c r="Q1053" s="2340"/>
      <c r="R1053" s="2340"/>
      <c r="S1053" s="2340"/>
    </row>
    <row r="1054" spans="1:19" customFormat="1" ht="15" hidden="1">
      <c r="A1054" s="2340" t="s">
        <v>3811</v>
      </c>
      <c r="B1054" s="2340" t="s">
        <v>3881</v>
      </c>
      <c r="C1054" s="2340"/>
      <c r="D1054" s="2341" t="s">
        <v>627</v>
      </c>
      <c r="E1054" s="2342">
        <v>4473</v>
      </c>
      <c r="F1054" s="2343">
        <f t="shared" si="16"/>
        <v>0</v>
      </c>
      <c r="G1054" s="2344" t="s">
        <v>2134</v>
      </c>
      <c r="H1054" s="2340"/>
      <c r="I1054" s="2340"/>
      <c r="J1054" s="2340"/>
      <c r="K1054" s="2340"/>
      <c r="L1054" s="2340"/>
      <c r="M1054" s="2340"/>
      <c r="N1054" s="2340"/>
      <c r="O1054" s="2340"/>
      <c r="P1054" s="2340"/>
      <c r="Q1054" s="2340"/>
      <c r="R1054" s="2340"/>
      <c r="S1054" s="2340"/>
    </row>
    <row r="1055" spans="1:19" customFormat="1" ht="15" hidden="1">
      <c r="A1055" s="1467" t="s">
        <v>5405</v>
      </c>
      <c r="B1055" s="1467" t="s">
        <v>5613</v>
      </c>
      <c r="C1055" s="1467"/>
      <c r="D1055" s="767" t="s">
        <v>83</v>
      </c>
      <c r="E1055" s="2346">
        <v>7</v>
      </c>
      <c r="F1055" s="2343">
        <f t="shared" si="16"/>
        <v>0</v>
      </c>
      <c r="G1055" s="2344" t="s">
        <v>2134</v>
      </c>
      <c r="H1055" s="1467"/>
      <c r="I1055" s="1467"/>
      <c r="J1055" s="1467"/>
      <c r="K1055" s="1467"/>
      <c r="L1055" s="1467"/>
      <c r="M1055" s="1467"/>
      <c r="N1055" s="1467"/>
      <c r="O1055" s="1467"/>
      <c r="P1055" s="1467"/>
      <c r="Q1055" s="1467"/>
      <c r="R1055" s="1467"/>
      <c r="S1055" s="1467"/>
    </row>
    <row r="1056" spans="1:19" customFormat="1" ht="15" hidden="1">
      <c r="A1056" s="2344" t="s">
        <v>5403</v>
      </c>
      <c r="B1056" s="2321" t="s">
        <v>1010</v>
      </c>
      <c r="C1056" s="2321"/>
      <c r="D1056" s="2322" t="s">
        <v>91</v>
      </c>
      <c r="E1056" s="2323">
        <v>2000</v>
      </c>
      <c r="F1056" s="2343">
        <f t="shared" si="16"/>
        <v>0</v>
      </c>
      <c r="G1056" s="2344" t="s">
        <v>2134</v>
      </c>
      <c r="H1056" s="2340"/>
      <c r="I1056" s="2340"/>
      <c r="J1056" s="2340"/>
      <c r="K1056" s="2340"/>
      <c r="L1056" s="2340"/>
      <c r="M1056" s="2340"/>
      <c r="N1056" s="2340"/>
      <c r="O1056" s="2340"/>
      <c r="P1056" s="2340"/>
      <c r="Q1056" s="2340"/>
      <c r="R1056" s="2340"/>
      <c r="S1056" s="2340"/>
    </row>
    <row r="1057" spans="1:19" customFormat="1" ht="15" hidden="1">
      <c r="A1057" s="1467" t="s">
        <v>5405</v>
      </c>
      <c r="B1057" s="1467" t="s">
        <v>5614</v>
      </c>
      <c r="C1057" s="1467"/>
      <c r="D1057" s="767" t="s">
        <v>83</v>
      </c>
      <c r="E1057" s="2346">
        <v>10</v>
      </c>
      <c r="F1057" s="2343">
        <f t="shared" si="16"/>
        <v>0</v>
      </c>
      <c r="G1057" s="2344" t="s">
        <v>2134</v>
      </c>
      <c r="H1057" s="1467"/>
      <c r="I1057" s="1467"/>
      <c r="J1057" s="1467"/>
      <c r="K1057" s="1467"/>
      <c r="L1057" s="1467"/>
      <c r="M1057" s="1467"/>
      <c r="N1057" s="1467"/>
      <c r="O1057" s="1467"/>
      <c r="P1057" s="1467"/>
      <c r="Q1057" s="1467"/>
      <c r="R1057" s="1467"/>
      <c r="S1057" s="1467"/>
    </row>
    <row r="1058" spans="1:19" customFormat="1" ht="15" hidden="1">
      <c r="A1058" s="1467" t="s">
        <v>5405</v>
      </c>
      <c r="B1058" s="1467" t="s">
        <v>5615</v>
      </c>
      <c r="C1058" s="1467"/>
      <c r="D1058" s="767" t="s">
        <v>83</v>
      </c>
      <c r="E1058" s="2346">
        <v>4</v>
      </c>
      <c r="F1058" s="2343">
        <f t="shared" si="16"/>
        <v>0</v>
      </c>
      <c r="G1058" s="2344" t="s">
        <v>2134</v>
      </c>
      <c r="H1058" s="1467"/>
      <c r="I1058" s="1467"/>
      <c r="J1058" s="1467"/>
      <c r="K1058" s="1467"/>
      <c r="L1058" s="1467"/>
      <c r="M1058" s="1467"/>
      <c r="N1058" s="1467"/>
      <c r="O1058" s="1467"/>
      <c r="P1058" s="1467"/>
      <c r="Q1058" s="1467"/>
      <c r="R1058" s="1467"/>
      <c r="S1058" s="1467"/>
    </row>
    <row r="1059" spans="1:19" customFormat="1" ht="15" hidden="1">
      <c r="A1059" s="1467" t="s">
        <v>5405</v>
      </c>
      <c r="B1059" s="1467" t="s">
        <v>5616</v>
      </c>
      <c r="C1059" s="1467"/>
      <c r="D1059" s="767" t="s">
        <v>83</v>
      </c>
      <c r="E1059" s="2346">
        <v>19</v>
      </c>
      <c r="F1059" s="2343">
        <f t="shared" si="16"/>
        <v>0</v>
      </c>
      <c r="G1059" s="2344" t="s">
        <v>2134</v>
      </c>
      <c r="H1059" s="1467"/>
      <c r="I1059" s="1467"/>
      <c r="J1059" s="1467"/>
      <c r="K1059" s="1467"/>
      <c r="L1059" s="1467"/>
      <c r="M1059" s="1467"/>
      <c r="N1059" s="1467"/>
      <c r="O1059" s="1467"/>
      <c r="P1059" s="1467"/>
      <c r="Q1059" s="1467"/>
      <c r="R1059" s="1467"/>
      <c r="S1059" s="1467"/>
    </row>
    <row r="1060" spans="1:19" customFormat="1" ht="15" hidden="1">
      <c r="A1060" s="1467" t="s">
        <v>5405</v>
      </c>
      <c r="B1060" s="1467" t="s">
        <v>5617</v>
      </c>
      <c r="C1060" s="1467"/>
      <c r="D1060" s="767" t="s">
        <v>83</v>
      </c>
      <c r="E1060" s="2346">
        <v>19</v>
      </c>
      <c r="F1060" s="2343">
        <f t="shared" si="16"/>
        <v>0</v>
      </c>
      <c r="G1060" s="2344" t="s">
        <v>2134</v>
      </c>
      <c r="H1060" s="1467"/>
      <c r="I1060" s="1467"/>
      <c r="J1060" s="1467"/>
      <c r="K1060" s="1467"/>
      <c r="L1060" s="1467"/>
      <c r="M1060" s="1467"/>
      <c r="N1060" s="1467"/>
      <c r="O1060" s="1467"/>
      <c r="P1060" s="1467"/>
      <c r="Q1060" s="1467"/>
      <c r="R1060" s="1467"/>
      <c r="S1060" s="1467"/>
    </row>
    <row r="1061" spans="1:19" customFormat="1" ht="15" hidden="1">
      <c r="A1061" s="1467" t="s">
        <v>5405</v>
      </c>
      <c r="B1061" s="1467" t="s">
        <v>5618</v>
      </c>
      <c r="C1061" s="1467"/>
      <c r="D1061" s="767" t="s">
        <v>79</v>
      </c>
      <c r="E1061" s="2346">
        <v>64</v>
      </c>
      <c r="F1061" s="2343">
        <f t="shared" si="16"/>
        <v>0</v>
      </c>
      <c r="G1061" s="2344" t="s">
        <v>2134</v>
      </c>
      <c r="H1061" s="1467"/>
      <c r="I1061" s="1467"/>
      <c r="J1061" s="1467"/>
      <c r="K1061" s="1467"/>
      <c r="L1061" s="1467"/>
      <c r="M1061" s="1467"/>
      <c r="N1061" s="1467"/>
      <c r="O1061" s="1467"/>
      <c r="P1061" s="1467"/>
      <c r="Q1061" s="1467"/>
      <c r="R1061" s="1467"/>
      <c r="S1061" s="1467"/>
    </row>
    <row r="1062" spans="1:19" customFormat="1" ht="15" hidden="1">
      <c r="A1062" s="1467" t="s">
        <v>5405</v>
      </c>
      <c r="B1062" s="1467" t="s">
        <v>5619</v>
      </c>
      <c r="C1062" s="1467"/>
      <c r="D1062" s="767" t="s">
        <v>83</v>
      </c>
      <c r="E1062" s="2346">
        <v>8</v>
      </c>
      <c r="F1062" s="2343">
        <f t="shared" si="16"/>
        <v>0</v>
      </c>
      <c r="G1062" s="2344" t="s">
        <v>2134</v>
      </c>
      <c r="H1062" s="1467"/>
      <c r="I1062" s="1467"/>
      <c r="J1062" s="1467"/>
      <c r="K1062" s="1467"/>
      <c r="L1062" s="1467"/>
      <c r="M1062" s="1467"/>
      <c r="N1062" s="1467"/>
      <c r="O1062" s="1467"/>
      <c r="P1062" s="1467"/>
      <c r="Q1062" s="1467"/>
      <c r="R1062" s="1467"/>
      <c r="S1062" s="1467"/>
    </row>
    <row r="1063" spans="1:19" customFormat="1" ht="15" hidden="1">
      <c r="A1063" s="1467" t="s">
        <v>5405</v>
      </c>
      <c r="B1063" s="1467" t="s">
        <v>5620</v>
      </c>
      <c r="C1063" s="1467"/>
      <c r="D1063" s="767" t="s">
        <v>79</v>
      </c>
      <c r="E1063" s="2346">
        <v>30</v>
      </c>
      <c r="F1063" s="2343">
        <f t="shared" si="16"/>
        <v>0</v>
      </c>
      <c r="G1063" s="2344" t="s">
        <v>2134</v>
      </c>
      <c r="H1063" s="1467"/>
      <c r="I1063" s="1467"/>
      <c r="J1063" s="1467"/>
      <c r="K1063" s="1467"/>
      <c r="L1063" s="1467"/>
      <c r="M1063" s="1467"/>
      <c r="N1063" s="1467"/>
      <c r="O1063" s="1467"/>
      <c r="P1063" s="1467"/>
      <c r="Q1063" s="1467"/>
      <c r="R1063" s="1467"/>
      <c r="S1063" s="1467"/>
    </row>
    <row r="1064" spans="1:19" customFormat="1" ht="15" hidden="1">
      <c r="A1064" s="1467" t="s">
        <v>5405</v>
      </c>
      <c r="B1064" s="1467" t="s">
        <v>5621</v>
      </c>
      <c r="C1064" s="1467"/>
      <c r="D1064" s="767" t="s">
        <v>91</v>
      </c>
      <c r="E1064" s="2346">
        <v>22</v>
      </c>
      <c r="F1064" s="2343">
        <f t="shared" si="16"/>
        <v>0</v>
      </c>
      <c r="G1064" s="2344" t="s">
        <v>2134</v>
      </c>
      <c r="H1064" s="1467"/>
      <c r="I1064" s="1467"/>
      <c r="J1064" s="1467"/>
      <c r="K1064" s="1467"/>
      <c r="L1064" s="1467"/>
      <c r="M1064" s="1467"/>
      <c r="N1064" s="1467"/>
      <c r="O1064" s="1467"/>
      <c r="P1064" s="1467"/>
      <c r="Q1064" s="1467"/>
      <c r="R1064" s="1467"/>
      <c r="S1064" s="1467"/>
    </row>
    <row r="1065" spans="1:19" customFormat="1" ht="15" hidden="1">
      <c r="A1065" s="1467" t="s">
        <v>5405</v>
      </c>
      <c r="B1065" s="1467" t="s">
        <v>5622</v>
      </c>
      <c r="C1065" s="1467"/>
      <c r="D1065" s="767" t="s">
        <v>83</v>
      </c>
      <c r="E1065" s="2346">
        <v>4</v>
      </c>
      <c r="F1065" s="2343">
        <f t="shared" si="16"/>
        <v>0</v>
      </c>
      <c r="G1065" s="2344" t="s">
        <v>2134</v>
      </c>
      <c r="H1065" s="1467"/>
      <c r="I1065" s="1467"/>
      <c r="J1065" s="1467"/>
      <c r="K1065" s="1467"/>
      <c r="L1065" s="1467"/>
      <c r="M1065" s="1467"/>
      <c r="N1065" s="1467"/>
      <c r="O1065" s="1467"/>
      <c r="P1065" s="1467"/>
      <c r="Q1065" s="1467"/>
      <c r="R1065" s="1467"/>
      <c r="S1065" s="1467"/>
    </row>
    <row r="1066" spans="1:19" customFormat="1" ht="15" hidden="1">
      <c r="A1066" s="1467" t="s">
        <v>5405</v>
      </c>
      <c r="B1066" s="1467" t="s">
        <v>5623</v>
      </c>
      <c r="C1066" s="1467"/>
      <c r="D1066" s="767" t="s">
        <v>83</v>
      </c>
      <c r="E1066" s="2346">
        <v>3</v>
      </c>
      <c r="F1066" s="2343">
        <f t="shared" si="16"/>
        <v>0</v>
      </c>
      <c r="G1066" s="2344" t="s">
        <v>2134</v>
      </c>
      <c r="H1066" s="1467"/>
      <c r="I1066" s="1467"/>
      <c r="J1066" s="1467"/>
      <c r="K1066" s="1467"/>
      <c r="L1066" s="1467"/>
      <c r="M1066" s="1467"/>
      <c r="N1066" s="1467"/>
      <c r="O1066" s="1467"/>
      <c r="P1066" s="1467"/>
      <c r="Q1066" s="1467"/>
      <c r="R1066" s="1467"/>
      <c r="S1066" s="1467"/>
    </row>
    <row r="1067" spans="1:19" customFormat="1" ht="15" hidden="1">
      <c r="A1067" s="1467" t="s">
        <v>5405</v>
      </c>
      <c r="B1067" s="1467" t="s">
        <v>5624</v>
      </c>
      <c r="C1067" s="1467"/>
      <c r="D1067" s="767" t="s">
        <v>94</v>
      </c>
      <c r="E1067" s="2346">
        <v>57</v>
      </c>
      <c r="F1067" s="2343">
        <f t="shared" si="16"/>
        <v>0</v>
      </c>
      <c r="G1067" s="2344" t="s">
        <v>2134</v>
      </c>
      <c r="H1067" s="1467"/>
      <c r="I1067" s="1467"/>
      <c r="J1067" s="1467"/>
      <c r="K1067" s="1467"/>
      <c r="L1067" s="1467"/>
      <c r="M1067" s="1467"/>
      <c r="N1067" s="1467"/>
      <c r="O1067" s="1467"/>
      <c r="P1067" s="1467"/>
      <c r="Q1067" s="1467"/>
      <c r="R1067" s="1467"/>
      <c r="S1067" s="1467"/>
    </row>
    <row r="1068" spans="1:19" customFormat="1" ht="15" hidden="1">
      <c r="A1068" s="1467" t="s">
        <v>5405</v>
      </c>
      <c r="B1068" s="1467" t="s">
        <v>5625</v>
      </c>
      <c r="C1068" s="1467"/>
      <c r="D1068" s="767" t="s">
        <v>91</v>
      </c>
      <c r="E1068" s="2346">
        <v>30</v>
      </c>
      <c r="F1068" s="2343">
        <f t="shared" si="16"/>
        <v>0</v>
      </c>
      <c r="G1068" s="2344" t="s">
        <v>2134</v>
      </c>
      <c r="H1068" s="1467"/>
      <c r="I1068" s="1467"/>
      <c r="J1068" s="1467"/>
      <c r="K1068" s="1467"/>
      <c r="L1068" s="1467"/>
      <c r="M1068" s="1467"/>
      <c r="N1068" s="1467"/>
      <c r="O1068" s="1467"/>
      <c r="P1068" s="1467"/>
      <c r="Q1068" s="1467"/>
      <c r="R1068" s="1467"/>
      <c r="S1068" s="1467"/>
    </row>
    <row r="1069" spans="1:19" customFormat="1" ht="15" hidden="1">
      <c r="A1069" s="1467" t="s">
        <v>5405</v>
      </c>
      <c r="B1069" s="1467" t="s">
        <v>5626</v>
      </c>
      <c r="C1069" s="1467"/>
      <c r="D1069" s="767" t="s">
        <v>83</v>
      </c>
      <c r="E1069" s="2346">
        <v>19</v>
      </c>
      <c r="F1069" s="2343">
        <f t="shared" si="16"/>
        <v>0</v>
      </c>
      <c r="G1069" s="2344" t="s">
        <v>2134</v>
      </c>
      <c r="H1069" s="1467"/>
      <c r="I1069" s="1467"/>
      <c r="J1069" s="1467"/>
      <c r="K1069" s="1467"/>
      <c r="L1069" s="1467"/>
      <c r="M1069" s="1467"/>
      <c r="N1069" s="1467"/>
      <c r="O1069" s="1467"/>
      <c r="P1069" s="1467"/>
      <c r="Q1069" s="1467"/>
      <c r="R1069" s="1467"/>
      <c r="S1069" s="1467"/>
    </row>
    <row r="1070" spans="1:19" customFormat="1" ht="15" hidden="1">
      <c r="A1070" s="1467" t="s">
        <v>5405</v>
      </c>
      <c r="B1070" s="1467" t="s">
        <v>5627</v>
      </c>
      <c r="C1070" s="1467"/>
      <c r="D1070" s="767" t="s">
        <v>83</v>
      </c>
      <c r="E1070" s="2346">
        <v>19</v>
      </c>
      <c r="F1070" s="2343">
        <f t="shared" si="16"/>
        <v>0</v>
      </c>
      <c r="G1070" s="2344" t="s">
        <v>2134</v>
      </c>
      <c r="H1070" s="1467"/>
      <c r="I1070" s="1467"/>
      <c r="J1070" s="1467"/>
      <c r="K1070" s="1467"/>
      <c r="L1070" s="1467"/>
      <c r="M1070" s="1467"/>
      <c r="N1070" s="1467"/>
      <c r="O1070" s="1467"/>
      <c r="P1070" s="1467"/>
      <c r="Q1070" s="1467"/>
      <c r="R1070" s="1467"/>
      <c r="S1070" s="1467"/>
    </row>
    <row r="1071" spans="1:19" customFormat="1" ht="15" hidden="1">
      <c r="A1071" s="1467" t="s">
        <v>5405</v>
      </c>
      <c r="B1071" s="1467" t="s">
        <v>5628</v>
      </c>
      <c r="C1071" s="1467"/>
      <c r="D1071" s="767" t="s">
        <v>94</v>
      </c>
      <c r="E1071" s="2346">
        <v>57</v>
      </c>
      <c r="F1071" s="2343">
        <f t="shared" si="16"/>
        <v>0</v>
      </c>
      <c r="G1071" s="2344" t="s">
        <v>2134</v>
      </c>
      <c r="H1071" s="1467"/>
      <c r="I1071" s="1467"/>
      <c r="J1071" s="1467"/>
      <c r="K1071" s="1467"/>
      <c r="L1071" s="1467"/>
      <c r="M1071" s="1467"/>
      <c r="N1071" s="1467"/>
      <c r="O1071" s="1467"/>
      <c r="P1071" s="1467"/>
      <c r="Q1071" s="1467"/>
      <c r="R1071" s="1467"/>
      <c r="S1071" s="1467"/>
    </row>
    <row r="1072" spans="1:19" customFormat="1" ht="15" hidden="1">
      <c r="A1072" s="2344" t="s">
        <v>5165</v>
      </c>
      <c r="B1072" s="2340" t="s">
        <v>5893</v>
      </c>
      <c r="C1072" s="2340"/>
      <c r="D1072" s="2341" t="s">
        <v>501</v>
      </c>
      <c r="E1072" s="2347">
        <v>1000</v>
      </c>
      <c r="F1072" s="2343">
        <f t="shared" si="16"/>
        <v>0</v>
      </c>
      <c r="G1072" s="2344" t="s">
        <v>2134</v>
      </c>
      <c r="H1072" s="2340"/>
      <c r="I1072" s="2340"/>
      <c r="J1072" s="2340"/>
      <c r="K1072" s="2340"/>
      <c r="L1072" s="2340"/>
      <c r="M1072" s="2340"/>
      <c r="N1072" s="2340"/>
      <c r="O1072" s="2340"/>
      <c r="P1072" s="2340"/>
      <c r="Q1072" s="2340"/>
      <c r="R1072" s="2340"/>
      <c r="S1072" s="2340"/>
    </row>
    <row r="1073" spans="1:19" customFormat="1" ht="15" hidden="1">
      <c r="A1073" s="2344" t="s">
        <v>5165</v>
      </c>
      <c r="B1073" s="2340" t="s">
        <v>5894</v>
      </c>
      <c r="C1073" s="2340"/>
      <c r="D1073" s="2341" t="s">
        <v>44</v>
      </c>
      <c r="E1073" s="2347">
        <v>1200</v>
      </c>
      <c r="F1073" s="2343">
        <f t="shared" si="16"/>
        <v>0</v>
      </c>
      <c r="G1073" s="2344" t="s">
        <v>2134</v>
      </c>
      <c r="H1073" s="2340"/>
      <c r="I1073" s="2340"/>
      <c r="J1073" s="2340"/>
      <c r="K1073" s="2340"/>
      <c r="L1073" s="2340"/>
      <c r="M1073" s="2340"/>
      <c r="N1073" s="2340"/>
      <c r="O1073" s="2340"/>
      <c r="P1073" s="2340"/>
      <c r="Q1073" s="2340"/>
      <c r="R1073" s="2340"/>
      <c r="S1073" s="2340"/>
    </row>
    <row r="1074" spans="1:19" customFormat="1" ht="15" hidden="1">
      <c r="A1074" s="2344" t="s">
        <v>5165</v>
      </c>
      <c r="B1074" s="2340" t="s">
        <v>5895</v>
      </c>
      <c r="C1074" s="2340"/>
      <c r="D1074" s="2345" t="s">
        <v>501</v>
      </c>
      <c r="E1074" s="2347">
        <v>1500</v>
      </c>
      <c r="F1074" s="2343">
        <f t="shared" si="16"/>
        <v>0</v>
      </c>
      <c r="G1074" s="2344" t="s">
        <v>2134</v>
      </c>
      <c r="H1074" s="2340"/>
      <c r="I1074" s="2340"/>
      <c r="J1074" s="2340"/>
      <c r="K1074" s="2340"/>
      <c r="L1074" s="2340"/>
      <c r="M1074" s="2340"/>
      <c r="N1074" s="2340"/>
      <c r="O1074" s="2340"/>
      <c r="P1074" s="2340"/>
      <c r="Q1074" s="2340"/>
      <c r="R1074" s="2340"/>
      <c r="S1074" s="2340"/>
    </row>
    <row r="1075" spans="1:19" customFormat="1" ht="15" hidden="1">
      <c r="A1075" s="2344" t="s">
        <v>5165</v>
      </c>
      <c r="B1075" s="2340" t="s">
        <v>3064</v>
      </c>
      <c r="C1075" s="2340"/>
      <c r="D1075" s="2341" t="s">
        <v>44</v>
      </c>
      <c r="E1075" s="2347">
        <v>1500</v>
      </c>
      <c r="F1075" s="2343">
        <f t="shared" si="16"/>
        <v>0</v>
      </c>
      <c r="G1075" s="2344" t="s">
        <v>2134</v>
      </c>
      <c r="H1075" s="2340"/>
      <c r="I1075" s="2340"/>
      <c r="J1075" s="2340"/>
      <c r="K1075" s="2340"/>
      <c r="L1075" s="2340"/>
      <c r="M1075" s="2340"/>
      <c r="N1075" s="2340"/>
      <c r="O1075" s="2340"/>
      <c r="P1075" s="2340"/>
      <c r="Q1075" s="2340"/>
      <c r="R1075" s="2340"/>
      <c r="S1075" s="2340"/>
    </row>
    <row r="1076" spans="1:19" customFormat="1" ht="15" hidden="1">
      <c r="A1076" s="2344" t="s">
        <v>5165</v>
      </c>
      <c r="B1076" s="2340" t="s">
        <v>5896</v>
      </c>
      <c r="C1076" s="2340"/>
      <c r="D1076" s="2341" t="s">
        <v>44</v>
      </c>
      <c r="E1076" s="2347">
        <v>1150</v>
      </c>
      <c r="F1076" s="2343">
        <f t="shared" si="16"/>
        <v>0</v>
      </c>
      <c r="G1076" s="2344" t="s">
        <v>2134</v>
      </c>
      <c r="H1076" s="2340"/>
      <c r="I1076" s="2340"/>
      <c r="J1076" s="2340"/>
      <c r="K1076" s="2340"/>
      <c r="L1076" s="2340"/>
      <c r="M1076" s="2340"/>
      <c r="N1076" s="2340"/>
      <c r="O1076" s="2340"/>
      <c r="P1076" s="2340"/>
      <c r="Q1076" s="2340"/>
      <c r="R1076" s="2340"/>
      <c r="S1076" s="2340"/>
    </row>
    <row r="1077" spans="1:19" customFormat="1" ht="15" hidden="1">
      <c r="A1077" s="2344" t="s">
        <v>5165</v>
      </c>
      <c r="B1077" s="2340" t="s">
        <v>5897</v>
      </c>
      <c r="C1077" s="2340"/>
      <c r="D1077" s="2341" t="s">
        <v>44</v>
      </c>
      <c r="E1077" s="2347">
        <v>2500</v>
      </c>
      <c r="F1077" s="2343">
        <f t="shared" si="16"/>
        <v>0</v>
      </c>
      <c r="G1077" s="2344" t="s">
        <v>2134</v>
      </c>
      <c r="H1077" s="2340"/>
      <c r="I1077" s="2340"/>
      <c r="J1077" s="2340"/>
      <c r="K1077" s="2340"/>
      <c r="L1077" s="2340"/>
      <c r="M1077" s="2340"/>
      <c r="N1077" s="2340"/>
      <c r="O1077" s="2340"/>
      <c r="P1077" s="2340"/>
      <c r="Q1077" s="2340"/>
      <c r="R1077" s="2340"/>
      <c r="S1077" s="2340"/>
    </row>
    <row r="1078" spans="1:19" customFormat="1" ht="15" hidden="1">
      <c r="A1078" s="1467" t="s">
        <v>5405</v>
      </c>
      <c r="B1078" s="1467" t="s">
        <v>5629</v>
      </c>
      <c r="C1078" s="1467"/>
      <c r="D1078" s="767" t="s">
        <v>5731</v>
      </c>
      <c r="E1078" s="2346">
        <v>215</v>
      </c>
      <c r="F1078" s="2343">
        <f t="shared" si="16"/>
        <v>0</v>
      </c>
      <c r="G1078" s="2344" t="s">
        <v>2134</v>
      </c>
      <c r="H1078" s="1467"/>
      <c r="I1078" s="1467"/>
      <c r="J1078" s="1467"/>
      <c r="K1078" s="1467"/>
      <c r="L1078" s="1467"/>
      <c r="M1078" s="1467"/>
      <c r="N1078" s="1467"/>
      <c r="O1078" s="1467"/>
      <c r="P1078" s="1467"/>
      <c r="Q1078" s="1467"/>
      <c r="R1078" s="1467"/>
      <c r="S1078" s="1467"/>
    </row>
    <row r="1079" spans="1:19" ht="15" hidden="1">
      <c r="A1079" s="2344" t="s">
        <v>5170</v>
      </c>
      <c r="B1079" s="2340" t="s">
        <v>4383</v>
      </c>
      <c r="C1079" s="2340"/>
      <c r="D1079" s="2341" t="s">
        <v>44</v>
      </c>
      <c r="E1079" s="2342">
        <v>320</v>
      </c>
      <c r="F1079" s="2343">
        <f t="shared" si="16"/>
        <v>0</v>
      </c>
      <c r="G1079" s="2344" t="s">
        <v>2134</v>
      </c>
      <c r="H1079" s="2340"/>
      <c r="I1079" s="2340"/>
      <c r="J1079" s="2340"/>
      <c r="K1079" s="2340"/>
      <c r="L1079" s="2340"/>
      <c r="M1079" s="2340"/>
      <c r="N1079" s="2340"/>
      <c r="O1079" s="2340"/>
      <c r="P1079" s="2340"/>
      <c r="Q1079" s="2340"/>
      <c r="R1079" s="2340"/>
      <c r="S1079" s="2340"/>
    </row>
    <row r="1080" spans="1:19" ht="15" hidden="1">
      <c r="A1080" s="2344" t="s">
        <v>5403</v>
      </c>
      <c r="B1080" s="2286" t="s">
        <v>5369</v>
      </c>
      <c r="C1080" s="2286"/>
      <c r="D1080" s="2329" t="s">
        <v>543</v>
      </c>
      <c r="E1080" s="2323">
        <v>1500000</v>
      </c>
      <c r="F1080" s="2343">
        <f t="shared" si="16"/>
        <v>0</v>
      </c>
      <c r="G1080" s="2344" t="s">
        <v>2134</v>
      </c>
      <c r="H1080" s="2340"/>
      <c r="I1080" s="2340"/>
      <c r="J1080" s="2340"/>
      <c r="K1080" s="2340"/>
      <c r="L1080" s="2340"/>
      <c r="M1080" s="2340"/>
      <c r="N1080" s="2340"/>
      <c r="O1080" s="2340"/>
      <c r="P1080" s="2340"/>
      <c r="Q1080" s="2340"/>
      <c r="R1080" s="2340"/>
      <c r="S1080" s="2340"/>
    </row>
    <row r="1081" spans="1:19" ht="15" hidden="1">
      <c r="A1081" s="2340" t="s">
        <v>3811</v>
      </c>
      <c r="B1081" s="2340" t="s">
        <v>5113</v>
      </c>
      <c r="C1081" s="2340"/>
      <c r="D1081" s="2341" t="s">
        <v>833</v>
      </c>
      <c r="E1081" s="2342">
        <v>130</v>
      </c>
      <c r="F1081" s="2343">
        <f t="shared" si="16"/>
        <v>0</v>
      </c>
      <c r="G1081" s="2344" t="s">
        <v>2134</v>
      </c>
      <c r="H1081" s="2340"/>
      <c r="I1081" s="2340"/>
      <c r="J1081" s="2340"/>
      <c r="K1081" s="2340"/>
      <c r="L1081" s="2340"/>
      <c r="M1081" s="2340"/>
      <c r="N1081" s="2340"/>
      <c r="O1081" s="2340"/>
      <c r="P1081" s="2340"/>
      <c r="Q1081" s="2340"/>
      <c r="R1081" s="2340"/>
      <c r="S1081" s="2340"/>
    </row>
    <row r="1082" spans="1:19" ht="15" hidden="1">
      <c r="A1082" s="2344" t="s">
        <v>5403</v>
      </c>
      <c r="B1082" s="2324" t="s">
        <v>1015</v>
      </c>
      <c r="C1082" s="2324"/>
      <c r="D1082" s="2322" t="s">
        <v>627</v>
      </c>
      <c r="E1082" s="2323">
        <v>1500</v>
      </c>
      <c r="F1082" s="2343">
        <f t="shared" si="16"/>
        <v>0</v>
      </c>
      <c r="G1082" s="2344" t="s">
        <v>2134</v>
      </c>
      <c r="H1082" s="2340"/>
      <c r="I1082" s="2340"/>
      <c r="J1082" s="2340"/>
      <c r="K1082" s="2340"/>
      <c r="L1082" s="2340"/>
      <c r="M1082" s="2340"/>
      <c r="N1082" s="2340"/>
      <c r="O1082" s="2340"/>
      <c r="P1082" s="2340"/>
      <c r="Q1082" s="2340"/>
      <c r="R1082" s="2340"/>
      <c r="S1082" s="2340"/>
    </row>
    <row r="1083" spans="1:19" ht="15" hidden="1">
      <c r="A1083" s="1467" t="s">
        <v>5405</v>
      </c>
      <c r="B1083" s="1467" t="s">
        <v>5630</v>
      </c>
      <c r="C1083" s="1467"/>
      <c r="D1083" s="767" t="s">
        <v>79</v>
      </c>
      <c r="E1083" s="2346">
        <v>84</v>
      </c>
      <c r="F1083" s="2343">
        <f t="shared" si="16"/>
        <v>0</v>
      </c>
      <c r="G1083" s="2344" t="s">
        <v>2134</v>
      </c>
      <c r="H1083" s="1467"/>
      <c r="I1083" s="1467"/>
      <c r="J1083" s="1467"/>
      <c r="K1083" s="1467"/>
      <c r="L1083" s="1467"/>
      <c r="M1083" s="1467"/>
      <c r="N1083" s="1467"/>
      <c r="O1083" s="1467"/>
      <c r="P1083" s="1467"/>
      <c r="Q1083" s="1467"/>
      <c r="R1083" s="1467"/>
      <c r="S1083" s="1467"/>
    </row>
    <row r="1084" spans="1:19" ht="15" hidden="1">
      <c r="A1084" s="2344" t="s">
        <v>5165</v>
      </c>
      <c r="B1084" s="2340" t="s">
        <v>5898</v>
      </c>
      <c r="C1084" s="2340"/>
      <c r="D1084" s="2341" t="s">
        <v>36</v>
      </c>
      <c r="E1084" s="2347">
        <v>25000</v>
      </c>
      <c r="F1084" s="2343">
        <f t="shared" si="16"/>
        <v>0</v>
      </c>
      <c r="G1084" s="2344" t="s">
        <v>2134</v>
      </c>
      <c r="H1084" s="2340"/>
      <c r="I1084" s="2340"/>
      <c r="J1084" s="2340"/>
      <c r="K1084" s="2340"/>
      <c r="L1084" s="2340"/>
      <c r="M1084" s="2340"/>
      <c r="N1084" s="2340"/>
      <c r="O1084" s="2340"/>
      <c r="P1084" s="2340"/>
      <c r="Q1084" s="2340"/>
      <c r="R1084" s="2340"/>
      <c r="S1084" s="2340"/>
    </row>
    <row r="1085" spans="1:19" ht="15" hidden="1">
      <c r="A1085" s="2344" t="s">
        <v>5165</v>
      </c>
      <c r="B1085" s="2340" t="s">
        <v>5899</v>
      </c>
      <c r="C1085" s="2340"/>
      <c r="D1085" s="2341" t="s">
        <v>36</v>
      </c>
      <c r="E1085" s="2347">
        <v>25000</v>
      </c>
      <c r="F1085" s="2343">
        <f t="shared" si="16"/>
        <v>0</v>
      </c>
      <c r="G1085" s="2344" t="s">
        <v>2134</v>
      </c>
      <c r="H1085" s="2340"/>
      <c r="I1085" s="2340"/>
      <c r="J1085" s="2340"/>
      <c r="K1085" s="2340"/>
      <c r="L1085" s="2340"/>
      <c r="M1085" s="2340"/>
      <c r="N1085" s="2340"/>
      <c r="O1085" s="2340"/>
      <c r="P1085" s="2340"/>
      <c r="Q1085" s="2340"/>
      <c r="R1085" s="2340"/>
      <c r="S1085" s="2340"/>
    </row>
    <row r="1086" spans="1:19" ht="15" hidden="1">
      <c r="A1086" s="2344" t="s">
        <v>5165</v>
      </c>
      <c r="B1086" s="2340" t="s">
        <v>5900</v>
      </c>
      <c r="C1086" s="2340"/>
      <c r="D1086" s="2341" t="s">
        <v>44</v>
      </c>
      <c r="E1086" s="2347">
        <v>45000</v>
      </c>
      <c r="F1086" s="2343">
        <f t="shared" si="16"/>
        <v>0</v>
      </c>
      <c r="G1086" s="2344" t="s">
        <v>2134</v>
      </c>
      <c r="H1086" s="2340"/>
      <c r="I1086" s="2340"/>
      <c r="J1086" s="2340"/>
      <c r="K1086" s="2340"/>
      <c r="L1086" s="2340"/>
      <c r="M1086" s="2340"/>
      <c r="N1086" s="2340"/>
      <c r="O1086" s="2340"/>
      <c r="P1086" s="2340"/>
      <c r="Q1086" s="2340"/>
      <c r="R1086" s="2340"/>
      <c r="S1086" s="2340"/>
    </row>
    <row r="1087" spans="1:19" ht="15" hidden="1">
      <c r="A1087" s="2344" t="s">
        <v>5165</v>
      </c>
      <c r="B1087" s="2340" t="s">
        <v>5901</v>
      </c>
      <c r="C1087" s="2340"/>
      <c r="D1087" s="2341" t="s">
        <v>36</v>
      </c>
      <c r="E1087" s="2347">
        <v>15000</v>
      </c>
      <c r="F1087" s="2343">
        <f t="shared" si="16"/>
        <v>0</v>
      </c>
      <c r="G1087" s="2344" t="s">
        <v>2134</v>
      </c>
      <c r="H1087" s="2340"/>
      <c r="I1087" s="2340"/>
      <c r="J1087" s="2340"/>
      <c r="K1087" s="2340"/>
      <c r="L1087" s="2340"/>
      <c r="M1087" s="2340"/>
      <c r="N1087" s="2340"/>
      <c r="O1087" s="2340"/>
      <c r="P1087" s="2340"/>
      <c r="Q1087" s="2340"/>
      <c r="R1087" s="2340"/>
      <c r="S1087" s="2340"/>
    </row>
    <row r="1088" spans="1:19" ht="15" hidden="1">
      <c r="A1088" s="2344" t="s">
        <v>5165</v>
      </c>
      <c r="B1088" s="2340" t="s">
        <v>5902</v>
      </c>
      <c r="C1088" s="2340"/>
      <c r="D1088" s="2341" t="s">
        <v>36</v>
      </c>
      <c r="E1088" s="2347">
        <v>35000</v>
      </c>
      <c r="F1088" s="2343">
        <f t="shared" si="16"/>
        <v>0</v>
      </c>
      <c r="G1088" s="2344" t="s">
        <v>2134</v>
      </c>
      <c r="H1088" s="2340"/>
      <c r="I1088" s="2340"/>
      <c r="J1088" s="2340"/>
      <c r="K1088" s="2340"/>
      <c r="L1088" s="2340"/>
      <c r="M1088" s="2340"/>
      <c r="N1088" s="2340"/>
      <c r="O1088" s="2340"/>
      <c r="P1088" s="2340"/>
      <c r="Q1088" s="2340"/>
      <c r="R1088" s="2340"/>
      <c r="S1088" s="2340"/>
    </row>
    <row r="1089" spans="1:19" ht="15" hidden="1">
      <c r="A1089" s="2344" t="s">
        <v>5165</v>
      </c>
      <c r="B1089" s="2340" t="s">
        <v>5903</v>
      </c>
      <c r="C1089" s="2340"/>
      <c r="D1089" s="2341" t="s">
        <v>36</v>
      </c>
      <c r="E1089" s="2347">
        <v>30000</v>
      </c>
      <c r="F1089" s="2343">
        <f t="shared" si="16"/>
        <v>0</v>
      </c>
      <c r="G1089" s="2344" t="s">
        <v>2134</v>
      </c>
      <c r="H1089" s="2340"/>
      <c r="I1089" s="2340"/>
      <c r="J1089" s="2340"/>
      <c r="K1089" s="2340"/>
      <c r="L1089" s="2340"/>
      <c r="M1089" s="2340"/>
      <c r="N1089" s="2340"/>
      <c r="O1089" s="2340"/>
      <c r="P1089" s="2340"/>
      <c r="Q1089" s="2340"/>
      <c r="R1089" s="2340"/>
      <c r="S1089" s="2340"/>
    </row>
    <row r="1090" spans="1:19" ht="15" hidden="1">
      <c r="A1090" s="1467" t="s">
        <v>5405</v>
      </c>
      <c r="B1090" s="1467" t="s">
        <v>5631</v>
      </c>
      <c r="C1090" s="1467"/>
      <c r="D1090" s="767" t="s">
        <v>91</v>
      </c>
      <c r="E1090" s="2346">
        <v>170</v>
      </c>
      <c r="F1090" s="2343">
        <f t="shared" ref="F1090:F1153" si="17">$C1090*$E1090</f>
        <v>0</v>
      </c>
      <c r="G1090" s="2344" t="s">
        <v>2134</v>
      </c>
      <c r="H1090" s="1467"/>
      <c r="I1090" s="1467"/>
      <c r="J1090" s="1467"/>
      <c r="K1090" s="1467"/>
      <c r="L1090" s="1467"/>
      <c r="M1090" s="1467"/>
      <c r="N1090" s="1467"/>
      <c r="O1090" s="1467"/>
      <c r="P1090" s="1467"/>
      <c r="Q1090" s="1467"/>
      <c r="R1090" s="1467"/>
      <c r="S1090" s="1467"/>
    </row>
    <row r="1091" spans="1:19" ht="15" hidden="1">
      <c r="A1091" s="2340" t="s">
        <v>3811</v>
      </c>
      <c r="B1091" s="2340" t="s">
        <v>4982</v>
      </c>
      <c r="C1091" s="2340"/>
      <c r="D1091" s="2341" t="s">
        <v>627</v>
      </c>
      <c r="E1091" s="2342">
        <v>10500</v>
      </c>
      <c r="F1091" s="2343">
        <f t="shared" si="17"/>
        <v>0</v>
      </c>
      <c r="G1091" s="2344" t="s">
        <v>2134</v>
      </c>
      <c r="H1091" s="2340"/>
      <c r="I1091" s="2340"/>
      <c r="J1091" s="2340"/>
      <c r="K1091" s="2340"/>
      <c r="L1091" s="2340"/>
      <c r="M1091" s="2340"/>
      <c r="N1091" s="2340"/>
      <c r="O1091" s="2340"/>
      <c r="P1091" s="2340"/>
      <c r="Q1091" s="2340"/>
      <c r="R1091" s="2340"/>
      <c r="S1091" s="2340"/>
    </row>
    <row r="1092" spans="1:19" ht="15" hidden="1">
      <c r="A1092" s="2340" t="s">
        <v>3811</v>
      </c>
      <c r="B1092" s="2340" t="s">
        <v>4983</v>
      </c>
      <c r="C1092" s="2340"/>
      <c r="D1092" s="2341" t="s">
        <v>627</v>
      </c>
      <c r="E1092" s="2342">
        <v>10500</v>
      </c>
      <c r="F1092" s="2343">
        <f t="shared" si="17"/>
        <v>0</v>
      </c>
      <c r="G1092" s="2344" t="s">
        <v>2134</v>
      </c>
      <c r="H1092" s="2340"/>
      <c r="I1092" s="2340"/>
      <c r="J1092" s="2340"/>
      <c r="K1092" s="2340"/>
      <c r="L1092" s="2340"/>
      <c r="M1092" s="2340"/>
      <c r="N1092" s="2340"/>
      <c r="O1092" s="2340"/>
      <c r="P1092" s="2340"/>
      <c r="Q1092" s="2340"/>
      <c r="R1092" s="2340"/>
      <c r="S1092" s="2340"/>
    </row>
    <row r="1093" spans="1:19" ht="15" hidden="1">
      <c r="A1093" s="1467" t="s">
        <v>5405</v>
      </c>
      <c r="B1093" s="1467" t="s">
        <v>5632</v>
      </c>
      <c r="C1093" s="1467"/>
      <c r="D1093" s="767" t="s">
        <v>83</v>
      </c>
      <c r="E1093" s="2346">
        <v>8</v>
      </c>
      <c r="F1093" s="2343">
        <f t="shared" si="17"/>
        <v>0</v>
      </c>
      <c r="G1093" s="2344" t="s">
        <v>2134</v>
      </c>
      <c r="H1093" s="1467"/>
      <c r="I1093" s="1467"/>
      <c r="J1093" s="1467"/>
      <c r="K1093" s="1467"/>
      <c r="L1093" s="1467"/>
      <c r="M1093" s="1467"/>
      <c r="N1093" s="1467"/>
      <c r="O1093" s="1467"/>
      <c r="P1093" s="1467"/>
      <c r="Q1093" s="1467"/>
      <c r="R1093" s="1467"/>
      <c r="S1093" s="1467"/>
    </row>
    <row r="1094" spans="1:19" ht="15" hidden="1">
      <c r="A1094" s="1467" t="s">
        <v>5405</v>
      </c>
      <c r="B1094" s="1467" t="s">
        <v>5633</v>
      </c>
      <c r="C1094" s="1467"/>
      <c r="D1094" s="767" t="s">
        <v>91</v>
      </c>
      <c r="E1094" s="2346">
        <v>9</v>
      </c>
      <c r="F1094" s="2343">
        <f t="shared" si="17"/>
        <v>0</v>
      </c>
      <c r="G1094" s="2344" t="s">
        <v>2134</v>
      </c>
      <c r="H1094" s="1467"/>
      <c r="I1094" s="1467"/>
      <c r="J1094" s="1467"/>
      <c r="K1094" s="1467"/>
      <c r="L1094" s="1467"/>
      <c r="M1094" s="1467"/>
      <c r="N1094" s="1467"/>
      <c r="O1094" s="1467"/>
      <c r="P1094" s="1467"/>
      <c r="Q1094" s="1467"/>
      <c r="R1094" s="1467"/>
      <c r="S1094" s="1467"/>
    </row>
    <row r="1095" spans="1:19" ht="15" hidden="1">
      <c r="A1095" s="2340" t="s">
        <v>4348</v>
      </c>
      <c r="B1095" s="2340" t="s">
        <v>1594</v>
      </c>
      <c r="C1095" s="2340"/>
      <c r="D1095" s="2341" t="s">
        <v>44</v>
      </c>
      <c r="E1095" s="2342">
        <v>600</v>
      </c>
      <c r="F1095" s="2343">
        <f t="shared" si="17"/>
        <v>0</v>
      </c>
      <c r="G1095" s="2344" t="s">
        <v>2134</v>
      </c>
      <c r="H1095" s="2340"/>
      <c r="I1095" s="2340"/>
      <c r="J1095" s="2340"/>
      <c r="K1095" s="2340"/>
      <c r="L1095" s="2340"/>
      <c r="M1095" s="2340"/>
      <c r="N1095" s="2340"/>
      <c r="O1095" s="2340"/>
      <c r="P1095" s="2340"/>
      <c r="Q1095" s="2340"/>
      <c r="R1095" s="2340"/>
      <c r="S1095" s="2340"/>
    </row>
    <row r="1096" spans="1:19" ht="15" hidden="1">
      <c r="A1096" s="2340" t="s">
        <v>4348</v>
      </c>
      <c r="B1096" s="2340" t="s">
        <v>4570</v>
      </c>
      <c r="C1096" s="2340"/>
      <c r="D1096" s="2341" t="s">
        <v>44</v>
      </c>
      <c r="E1096" s="2342">
        <v>550</v>
      </c>
      <c r="F1096" s="2343">
        <f t="shared" si="17"/>
        <v>0</v>
      </c>
      <c r="G1096" s="2344" t="s">
        <v>2134</v>
      </c>
      <c r="H1096" s="2340"/>
      <c r="I1096" s="2340"/>
      <c r="J1096" s="2340"/>
      <c r="K1096" s="2340"/>
      <c r="L1096" s="2340"/>
      <c r="M1096" s="2340"/>
      <c r="N1096" s="2340"/>
      <c r="O1096" s="2340"/>
      <c r="P1096" s="2340"/>
      <c r="Q1096" s="2340"/>
      <c r="R1096" s="2340"/>
      <c r="S1096" s="2340"/>
    </row>
    <row r="1097" spans="1:19" ht="15" hidden="1">
      <c r="A1097" s="2340" t="s">
        <v>4348</v>
      </c>
      <c r="B1097" s="2340" t="s">
        <v>4571</v>
      </c>
      <c r="C1097" s="2340"/>
      <c r="D1097" s="2341" t="s">
        <v>44</v>
      </c>
      <c r="E1097" s="2342">
        <v>550</v>
      </c>
      <c r="F1097" s="2343">
        <f t="shared" si="17"/>
        <v>0</v>
      </c>
      <c r="G1097" s="2344" t="s">
        <v>2134</v>
      </c>
      <c r="H1097" s="2340"/>
      <c r="I1097" s="2340"/>
      <c r="J1097" s="2340"/>
      <c r="K1097" s="2340"/>
      <c r="L1097" s="2340"/>
      <c r="M1097" s="2340"/>
      <c r="N1097" s="2340"/>
      <c r="O1097" s="2340"/>
      <c r="P1097" s="2340"/>
      <c r="Q1097" s="2340"/>
      <c r="R1097" s="2340"/>
      <c r="S1097" s="2340"/>
    </row>
    <row r="1098" spans="1:19" ht="15" hidden="1">
      <c r="A1098" s="2340" t="s">
        <v>4348</v>
      </c>
      <c r="B1098" s="2340" t="s">
        <v>4572</v>
      </c>
      <c r="C1098" s="2340"/>
      <c r="D1098" s="2341" t="s">
        <v>44</v>
      </c>
      <c r="E1098" s="2342">
        <v>550</v>
      </c>
      <c r="F1098" s="2343">
        <f t="shared" si="17"/>
        <v>0</v>
      </c>
      <c r="G1098" s="2344" t="s">
        <v>2134</v>
      </c>
      <c r="H1098" s="2340"/>
      <c r="I1098" s="2340"/>
      <c r="J1098" s="2340"/>
      <c r="K1098" s="2340"/>
      <c r="L1098" s="2340"/>
      <c r="M1098" s="2340"/>
      <c r="N1098" s="2340"/>
      <c r="O1098" s="2340"/>
      <c r="P1098" s="2340"/>
      <c r="Q1098" s="2340"/>
      <c r="R1098" s="2340"/>
      <c r="S1098" s="2340"/>
    </row>
    <row r="1099" spans="1:19" ht="15" hidden="1">
      <c r="A1099" s="2340" t="s">
        <v>4348</v>
      </c>
      <c r="B1099" s="2340" t="s">
        <v>4577</v>
      </c>
      <c r="C1099" s="2340"/>
      <c r="D1099" s="2341" t="s">
        <v>44</v>
      </c>
      <c r="E1099" s="2342">
        <v>250</v>
      </c>
      <c r="F1099" s="2343">
        <f t="shared" si="17"/>
        <v>0</v>
      </c>
      <c r="G1099" s="2344" t="s">
        <v>2134</v>
      </c>
      <c r="H1099" s="2340"/>
      <c r="I1099" s="2340"/>
      <c r="J1099" s="2340"/>
      <c r="K1099" s="2340"/>
      <c r="L1099" s="2340"/>
      <c r="M1099" s="2340"/>
      <c r="N1099" s="2340"/>
      <c r="O1099" s="2340"/>
      <c r="P1099" s="2340"/>
      <c r="Q1099" s="2340"/>
      <c r="R1099" s="2340"/>
      <c r="S1099" s="2340"/>
    </row>
    <row r="1100" spans="1:19" ht="15" hidden="1">
      <c r="A1100" s="2340" t="s">
        <v>4348</v>
      </c>
      <c r="B1100" s="2340" t="s">
        <v>4578</v>
      </c>
      <c r="C1100" s="2340"/>
      <c r="D1100" s="2341" t="s">
        <v>44</v>
      </c>
      <c r="E1100" s="2342">
        <v>250</v>
      </c>
      <c r="F1100" s="2343">
        <f t="shared" si="17"/>
        <v>0</v>
      </c>
      <c r="G1100" s="2344" t="s">
        <v>2134</v>
      </c>
      <c r="H1100" s="2340"/>
      <c r="I1100" s="2340"/>
      <c r="J1100" s="2340"/>
      <c r="K1100" s="2340"/>
      <c r="L1100" s="2340"/>
      <c r="M1100" s="2340"/>
      <c r="N1100" s="2340"/>
      <c r="O1100" s="2340"/>
      <c r="P1100" s="2340"/>
      <c r="Q1100" s="2340"/>
      <c r="R1100" s="2340"/>
      <c r="S1100" s="2340"/>
    </row>
    <row r="1101" spans="1:19" ht="15" hidden="1">
      <c r="A1101" s="2340" t="s">
        <v>4348</v>
      </c>
      <c r="B1101" s="2340" t="s">
        <v>4579</v>
      </c>
      <c r="C1101" s="2340"/>
      <c r="D1101" s="2341" t="s">
        <v>44</v>
      </c>
      <c r="E1101" s="2342">
        <v>250</v>
      </c>
      <c r="F1101" s="2343">
        <f t="shared" si="17"/>
        <v>0</v>
      </c>
      <c r="G1101" s="2344" t="s">
        <v>2134</v>
      </c>
      <c r="H1101" s="2340"/>
      <c r="I1101" s="2340"/>
      <c r="J1101" s="2340"/>
      <c r="K1101" s="2340"/>
      <c r="L1101" s="2340"/>
      <c r="M1101" s="2340"/>
      <c r="N1101" s="2340"/>
      <c r="O1101" s="2340"/>
      <c r="P1101" s="2340"/>
      <c r="Q1101" s="2340"/>
      <c r="R1101" s="2340"/>
      <c r="S1101" s="2340"/>
    </row>
    <row r="1102" spans="1:19" ht="15" hidden="1">
      <c r="A1102" s="2340" t="s">
        <v>4348</v>
      </c>
      <c r="B1102" s="2340" t="s">
        <v>4573</v>
      </c>
      <c r="C1102" s="2340"/>
      <c r="D1102" s="2341" t="s">
        <v>44</v>
      </c>
      <c r="E1102" s="2342">
        <v>1300</v>
      </c>
      <c r="F1102" s="2343">
        <f t="shared" si="17"/>
        <v>0</v>
      </c>
      <c r="G1102" s="2344" t="s">
        <v>2134</v>
      </c>
      <c r="H1102" s="2340"/>
      <c r="I1102" s="2340"/>
      <c r="J1102" s="2340"/>
      <c r="K1102" s="2340"/>
      <c r="L1102" s="2340"/>
      <c r="M1102" s="2340"/>
      <c r="N1102" s="2340"/>
      <c r="O1102" s="2340"/>
      <c r="P1102" s="2340"/>
      <c r="Q1102" s="2340"/>
      <c r="R1102" s="2340"/>
      <c r="S1102" s="2340"/>
    </row>
    <row r="1103" spans="1:19" ht="15" hidden="1">
      <c r="A1103" s="1467" t="s">
        <v>5405</v>
      </c>
      <c r="B1103" s="1467" t="s">
        <v>5634</v>
      </c>
      <c r="C1103" s="1467"/>
      <c r="D1103" s="767" t="s">
        <v>79</v>
      </c>
      <c r="E1103" s="2346">
        <v>70</v>
      </c>
      <c r="F1103" s="2343">
        <f t="shared" si="17"/>
        <v>0</v>
      </c>
      <c r="G1103" s="2344" t="s">
        <v>2134</v>
      </c>
      <c r="H1103" s="1467"/>
      <c r="I1103" s="1467"/>
      <c r="J1103" s="1467"/>
      <c r="K1103" s="1467"/>
      <c r="L1103" s="1467"/>
      <c r="M1103" s="1467"/>
      <c r="N1103" s="1467"/>
      <c r="O1103" s="1467"/>
      <c r="P1103" s="1467"/>
      <c r="Q1103" s="1467"/>
      <c r="R1103" s="1467"/>
      <c r="S1103" s="1467"/>
    </row>
    <row r="1104" spans="1:19" ht="15" hidden="1">
      <c r="A1104" s="2344" t="s">
        <v>5165</v>
      </c>
      <c r="B1104" s="2340" t="s">
        <v>5904</v>
      </c>
      <c r="C1104" s="2340"/>
      <c r="D1104" s="2341" t="s">
        <v>44</v>
      </c>
      <c r="E1104" s="2347">
        <v>1496</v>
      </c>
      <c r="F1104" s="2343">
        <f t="shared" si="17"/>
        <v>0</v>
      </c>
      <c r="G1104" s="2344" t="s">
        <v>2134</v>
      </c>
      <c r="H1104" s="2340"/>
      <c r="I1104" s="2340"/>
      <c r="J1104" s="2340"/>
      <c r="K1104" s="2340"/>
      <c r="L1104" s="2340"/>
      <c r="M1104" s="2340"/>
      <c r="N1104" s="2340"/>
      <c r="O1104" s="2340"/>
      <c r="P1104" s="2340"/>
      <c r="Q1104" s="2340"/>
      <c r="R1104" s="2340"/>
      <c r="S1104" s="2340"/>
    </row>
    <row r="1105" spans="1:19" ht="15" hidden="1">
      <c r="A1105" s="2344" t="s">
        <v>5165</v>
      </c>
      <c r="B1105" s="2340" t="s">
        <v>3062</v>
      </c>
      <c r="C1105" s="2340"/>
      <c r="D1105" s="2341" t="s">
        <v>44</v>
      </c>
      <c r="E1105" s="2347">
        <v>1350</v>
      </c>
      <c r="F1105" s="2343">
        <f t="shared" si="17"/>
        <v>0</v>
      </c>
      <c r="G1105" s="2344" t="s">
        <v>2134</v>
      </c>
      <c r="H1105" s="2340"/>
      <c r="I1105" s="2340"/>
      <c r="J1105" s="2340"/>
      <c r="K1105" s="2340"/>
      <c r="L1105" s="2340"/>
      <c r="M1105" s="2340"/>
      <c r="N1105" s="2340"/>
      <c r="O1105" s="2340"/>
      <c r="P1105" s="2340"/>
      <c r="Q1105" s="2340"/>
      <c r="R1105" s="2340"/>
      <c r="S1105" s="2340"/>
    </row>
    <row r="1106" spans="1:19" ht="15" hidden="1">
      <c r="A1106" s="2344" t="s">
        <v>5165</v>
      </c>
      <c r="B1106" s="2340" t="s">
        <v>5905</v>
      </c>
      <c r="C1106" s="2340"/>
      <c r="D1106" s="2341" t="s">
        <v>44</v>
      </c>
      <c r="E1106" s="2347">
        <v>840</v>
      </c>
      <c r="F1106" s="2343">
        <f t="shared" si="17"/>
        <v>0</v>
      </c>
      <c r="G1106" s="2344" t="s">
        <v>2134</v>
      </c>
      <c r="H1106" s="2340"/>
      <c r="I1106" s="2340"/>
      <c r="J1106" s="2340"/>
      <c r="K1106" s="2340"/>
      <c r="L1106" s="2340"/>
      <c r="M1106" s="2340"/>
      <c r="N1106" s="2340"/>
      <c r="O1106" s="2340"/>
      <c r="P1106" s="2340"/>
      <c r="Q1106" s="2340"/>
      <c r="R1106" s="2340"/>
      <c r="S1106" s="2340"/>
    </row>
    <row r="1107" spans="1:19" ht="15" hidden="1">
      <c r="A1107" s="2344" t="s">
        <v>5165</v>
      </c>
      <c r="B1107" s="2340" t="s">
        <v>5906</v>
      </c>
      <c r="C1107" s="2340"/>
      <c r="D1107" s="2341" t="s">
        <v>44</v>
      </c>
      <c r="E1107" s="2347">
        <v>840</v>
      </c>
      <c r="F1107" s="2343">
        <f t="shared" si="17"/>
        <v>0</v>
      </c>
      <c r="G1107" s="2344" t="s">
        <v>2134</v>
      </c>
      <c r="H1107" s="2340"/>
      <c r="I1107" s="2340"/>
      <c r="J1107" s="2340"/>
      <c r="K1107" s="2340"/>
      <c r="L1107" s="2340"/>
      <c r="M1107" s="2340"/>
      <c r="N1107" s="2340"/>
      <c r="O1107" s="2340"/>
      <c r="P1107" s="2340"/>
      <c r="Q1107" s="2340"/>
      <c r="R1107" s="2340"/>
      <c r="S1107" s="2340"/>
    </row>
    <row r="1108" spans="1:19" ht="15" hidden="1">
      <c r="A1108" s="2344" t="s">
        <v>5165</v>
      </c>
      <c r="B1108" s="2340" t="s">
        <v>3061</v>
      </c>
      <c r="C1108" s="2340"/>
      <c r="D1108" s="2341" t="s">
        <v>44</v>
      </c>
      <c r="E1108" s="2347">
        <v>1350</v>
      </c>
      <c r="F1108" s="2343">
        <f t="shared" si="17"/>
        <v>0</v>
      </c>
      <c r="G1108" s="2344" t="s">
        <v>2134</v>
      </c>
      <c r="H1108" s="2340"/>
      <c r="I1108" s="2340"/>
      <c r="J1108" s="2340"/>
      <c r="K1108" s="2340"/>
      <c r="L1108" s="2340"/>
      <c r="M1108" s="2340"/>
      <c r="N1108" s="2340"/>
      <c r="O1108" s="2340"/>
      <c r="P1108" s="2340"/>
      <c r="Q1108" s="2340"/>
      <c r="R1108" s="2340"/>
      <c r="S1108" s="2340"/>
    </row>
    <row r="1109" spans="1:19" ht="15" hidden="1">
      <c r="A1109" s="2340" t="s">
        <v>4413</v>
      </c>
      <c r="B1109" s="2344" t="s">
        <v>5181</v>
      </c>
      <c r="C1109" s="2344"/>
      <c r="D1109" s="2341" t="s">
        <v>44</v>
      </c>
      <c r="E1109" s="2342">
        <v>355</v>
      </c>
      <c r="F1109" s="2343">
        <f t="shared" si="17"/>
        <v>0</v>
      </c>
      <c r="G1109" s="2344" t="s">
        <v>2134</v>
      </c>
      <c r="H1109" s="2340"/>
      <c r="I1109" s="2340"/>
      <c r="J1109" s="2340"/>
      <c r="K1109" s="2340"/>
      <c r="L1109" s="2340"/>
      <c r="M1109" s="2340"/>
      <c r="N1109" s="2340"/>
      <c r="O1109" s="2340"/>
      <c r="P1109" s="2340"/>
      <c r="Q1109" s="2340"/>
      <c r="R1109" s="2340"/>
      <c r="S1109" s="2340"/>
    </row>
    <row r="1110" spans="1:19" ht="15" hidden="1">
      <c r="A1110" s="2340" t="s">
        <v>4413</v>
      </c>
      <c r="B1110" s="2344" t="s">
        <v>5180</v>
      </c>
      <c r="C1110" s="2344"/>
      <c r="D1110" s="2341" t="s">
        <v>44</v>
      </c>
      <c r="E1110" s="2342">
        <v>554</v>
      </c>
      <c r="F1110" s="2343">
        <f t="shared" si="17"/>
        <v>0</v>
      </c>
      <c r="G1110" s="2344" t="s">
        <v>2134</v>
      </c>
      <c r="H1110" s="2340"/>
      <c r="I1110" s="2340"/>
      <c r="J1110" s="2340"/>
      <c r="K1110" s="2340"/>
      <c r="L1110" s="2340"/>
      <c r="M1110" s="2340"/>
      <c r="N1110" s="2340"/>
      <c r="O1110" s="2340"/>
      <c r="P1110" s="2340"/>
      <c r="Q1110" s="2340"/>
      <c r="R1110" s="2340"/>
      <c r="S1110" s="2340"/>
    </row>
    <row r="1111" spans="1:19" ht="15" hidden="1">
      <c r="A1111" s="2340" t="s">
        <v>4413</v>
      </c>
      <c r="B1111" s="2344" t="s">
        <v>5183</v>
      </c>
      <c r="C1111" s="2344"/>
      <c r="D1111" s="2341" t="s">
        <v>36</v>
      </c>
      <c r="E1111" s="2342">
        <v>580</v>
      </c>
      <c r="F1111" s="2343">
        <f t="shared" si="17"/>
        <v>0</v>
      </c>
      <c r="G1111" s="2344" t="s">
        <v>2134</v>
      </c>
      <c r="H1111" s="2340"/>
      <c r="I1111" s="2340"/>
      <c r="J1111" s="2340"/>
      <c r="K1111" s="2340"/>
      <c r="L1111" s="2340"/>
      <c r="M1111" s="2340"/>
      <c r="N1111" s="2340"/>
      <c r="O1111" s="2340"/>
      <c r="P1111" s="2340"/>
      <c r="Q1111" s="2340"/>
      <c r="R1111" s="2340"/>
      <c r="S1111" s="2340"/>
    </row>
    <row r="1112" spans="1:19" ht="15" hidden="1">
      <c r="A1112" s="2340" t="s">
        <v>4413</v>
      </c>
      <c r="B1112" s="2344" t="s">
        <v>5186</v>
      </c>
      <c r="C1112" s="2344"/>
      <c r="D1112" s="2341" t="s">
        <v>36</v>
      </c>
      <c r="E1112" s="2342">
        <v>890</v>
      </c>
      <c r="F1112" s="2343">
        <f t="shared" si="17"/>
        <v>0</v>
      </c>
      <c r="G1112" s="2344" t="s">
        <v>2134</v>
      </c>
      <c r="H1112" s="2340"/>
      <c r="I1112" s="2340"/>
      <c r="J1112" s="2340"/>
      <c r="K1112" s="2340"/>
      <c r="L1112" s="2340"/>
      <c r="M1112" s="2340"/>
      <c r="N1112" s="2340"/>
      <c r="O1112" s="2340"/>
      <c r="P1112" s="2340"/>
      <c r="Q1112" s="2340"/>
      <c r="R1112" s="2340"/>
      <c r="S1112" s="2340"/>
    </row>
    <row r="1113" spans="1:19" ht="15" hidden="1">
      <c r="A1113" s="2340" t="s">
        <v>4413</v>
      </c>
      <c r="B1113" s="2344" t="s">
        <v>5187</v>
      </c>
      <c r="C1113" s="2344"/>
      <c r="D1113" s="2341" t="s">
        <v>36</v>
      </c>
      <c r="E1113" s="2342">
        <v>565</v>
      </c>
      <c r="F1113" s="2343">
        <f t="shared" si="17"/>
        <v>0</v>
      </c>
      <c r="G1113" s="2344" t="s">
        <v>2134</v>
      </c>
      <c r="H1113" s="2340"/>
      <c r="I1113" s="2340"/>
      <c r="J1113" s="2340"/>
      <c r="K1113" s="2340"/>
      <c r="L1113" s="2340"/>
      <c r="M1113" s="2340"/>
      <c r="N1113" s="2340"/>
      <c r="O1113" s="2340"/>
      <c r="P1113" s="2340"/>
      <c r="Q1113" s="2340"/>
      <c r="R1113" s="2340"/>
      <c r="S1113" s="2340"/>
    </row>
    <row r="1114" spans="1:19" ht="15" hidden="1">
      <c r="A1114" s="2340" t="s">
        <v>4422</v>
      </c>
      <c r="B1114" s="2340" t="s">
        <v>4428</v>
      </c>
      <c r="C1114" s="2340"/>
      <c r="D1114" s="2341" t="s">
        <v>44</v>
      </c>
      <c r="E1114" s="2342">
        <v>250</v>
      </c>
      <c r="F1114" s="2343">
        <f t="shared" si="17"/>
        <v>0</v>
      </c>
      <c r="G1114" s="2344" t="s">
        <v>2134</v>
      </c>
      <c r="H1114" s="2340"/>
      <c r="I1114" s="2340"/>
      <c r="J1114" s="2340"/>
      <c r="K1114" s="2340"/>
      <c r="L1114" s="2340"/>
      <c r="M1114" s="2340"/>
      <c r="N1114" s="2340"/>
      <c r="O1114" s="2340"/>
      <c r="P1114" s="2340"/>
      <c r="Q1114" s="2340"/>
      <c r="R1114" s="2340"/>
      <c r="S1114" s="2340"/>
    </row>
    <row r="1115" spans="1:19" ht="15" hidden="1">
      <c r="A1115" s="2340" t="s">
        <v>4413</v>
      </c>
      <c r="B1115" s="2344" t="s">
        <v>5182</v>
      </c>
      <c r="C1115" s="2344"/>
      <c r="D1115" s="2341" t="s">
        <v>44</v>
      </c>
      <c r="E1115" s="2342">
        <v>314</v>
      </c>
      <c r="F1115" s="2343">
        <f t="shared" si="17"/>
        <v>0</v>
      </c>
      <c r="G1115" s="2344" t="s">
        <v>2134</v>
      </c>
      <c r="H1115" s="2340"/>
      <c r="I1115" s="2340"/>
      <c r="J1115" s="2340"/>
      <c r="K1115" s="2340"/>
      <c r="L1115" s="2340"/>
      <c r="M1115" s="2340"/>
      <c r="N1115" s="2340"/>
      <c r="O1115" s="2340"/>
      <c r="P1115" s="2340"/>
      <c r="Q1115" s="2340"/>
      <c r="R1115" s="2340"/>
      <c r="S1115" s="2340"/>
    </row>
    <row r="1116" spans="1:19" ht="15" hidden="1">
      <c r="A1116" s="2340" t="s">
        <v>3811</v>
      </c>
      <c r="B1116" s="2340" t="s">
        <v>5110</v>
      </c>
      <c r="C1116" s="2340"/>
      <c r="D1116" s="2341" t="s">
        <v>44</v>
      </c>
      <c r="E1116" s="2342">
        <v>350</v>
      </c>
      <c r="F1116" s="2343">
        <f t="shared" si="17"/>
        <v>0</v>
      </c>
      <c r="G1116" s="2344" t="s">
        <v>2134</v>
      </c>
      <c r="H1116" s="2340"/>
      <c r="I1116" s="2340"/>
      <c r="J1116" s="2340"/>
      <c r="K1116" s="2340"/>
      <c r="L1116" s="2340"/>
      <c r="M1116" s="2340"/>
      <c r="N1116" s="2340"/>
      <c r="O1116" s="2340"/>
      <c r="P1116" s="2340"/>
      <c r="Q1116" s="2340"/>
      <c r="R1116" s="2340"/>
      <c r="S1116" s="2340"/>
    </row>
    <row r="1117" spans="1:19" ht="15" hidden="1">
      <c r="A1117" s="2344" t="s">
        <v>5170</v>
      </c>
      <c r="B1117" s="2340" t="s">
        <v>4037</v>
      </c>
      <c r="C1117" s="2340"/>
      <c r="D1117" s="2341" t="s">
        <v>44</v>
      </c>
      <c r="E1117" s="2342">
        <v>75</v>
      </c>
      <c r="F1117" s="2343">
        <f t="shared" si="17"/>
        <v>0</v>
      </c>
      <c r="G1117" s="2344" t="s">
        <v>2134</v>
      </c>
      <c r="H1117" s="2340"/>
      <c r="I1117" s="2340"/>
      <c r="J1117" s="2340"/>
      <c r="K1117" s="2340"/>
      <c r="L1117" s="2340"/>
      <c r="M1117" s="2340"/>
      <c r="N1117" s="2340"/>
      <c r="O1117" s="2340"/>
      <c r="P1117" s="2340"/>
      <c r="Q1117" s="2340"/>
      <c r="R1117" s="2340"/>
      <c r="S1117" s="2340"/>
    </row>
    <row r="1118" spans="1:19" ht="15" hidden="1">
      <c r="A1118" s="2344" t="s">
        <v>5403</v>
      </c>
      <c r="B1118" s="2286" t="s">
        <v>5370</v>
      </c>
      <c r="C1118" s="2286"/>
      <c r="D1118" s="2327" t="s">
        <v>91</v>
      </c>
      <c r="E1118" s="2325">
        <v>2304</v>
      </c>
      <c r="F1118" s="2343">
        <f t="shared" si="17"/>
        <v>0</v>
      </c>
      <c r="G1118" s="2344" t="s">
        <v>2134</v>
      </c>
      <c r="H1118" s="2340"/>
      <c r="I1118" s="2340"/>
      <c r="J1118" s="2340"/>
      <c r="K1118" s="2340"/>
      <c r="L1118" s="2340"/>
      <c r="M1118" s="2340"/>
      <c r="N1118" s="2340"/>
      <c r="O1118" s="2340"/>
      <c r="P1118" s="2340"/>
      <c r="Q1118" s="2340"/>
      <c r="R1118" s="2340"/>
      <c r="S1118" s="2340"/>
    </row>
    <row r="1119" spans="1:19" ht="15" hidden="1">
      <c r="A1119" s="2340" t="s">
        <v>4413</v>
      </c>
      <c r="B1119" s="2344" t="s">
        <v>5184</v>
      </c>
      <c r="C1119" s="2344"/>
      <c r="D1119" s="2341" t="s">
        <v>501</v>
      </c>
      <c r="E1119" s="2342">
        <v>4590</v>
      </c>
      <c r="F1119" s="2343">
        <f t="shared" si="17"/>
        <v>0</v>
      </c>
      <c r="G1119" s="2344" t="s">
        <v>2134</v>
      </c>
      <c r="H1119" s="2340"/>
      <c r="I1119" s="2340"/>
      <c r="J1119" s="2340"/>
      <c r="K1119" s="2340"/>
      <c r="L1119" s="2340"/>
      <c r="M1119" s="2340"/>
      <c r="N1119" s="2340"/>
      <c r="O1119" s="2340"/>
      <c r="P1119" s="2340"/>
      <c r="Q1119" s="2340"/>
      <c r="R1119" s="2340"/>
      <c r="S1119" s="2340"/>
    </row>
    <row r="1120" spans="1:19" ht="15" hidden="1">
      <c r="A1120" s="2344" t="s">
        <v>5165</v>
      </c>
      <c r="B1120" s="2340" t="s">
        <v>5907</v>
      </c>
      <c r="C1120" s="2340"/>
      <c r="D1120" s="2341" t="s">
        <v>501</v>
      </c>
      <c r="E1120" s="2347">
        <v>10000</v>
      </c>
      <c r="F1120" s="2343">
        <f t="shared" si="17"/>
        <v>0</v>
      </c>
      <c r="G1120" s="2344" t="s">
        <v>2134</v>
      </c>
      <c r="H1120" s="2340"/>
      <c r="I1120" s="2340"/>
      <c r="J1120" s="2340"/>
      <c r="K1120" s="2340"/>
      <c r="L1120" s="2340"/>
      <c r="M1120" s="2340"/>
      <c r="N1120" s="2340"/>
      <c r="O1120" s="2340"/>
      <c r="P1120" s="2340"/>
      <c r="Q1120" s="2340"/>
      <c r="R1120" s="2340"/>
      <c r="S1120" s="2340"/>
    </row>
    <row r="1121" spans="1:19" ht="15" hidden="1">
      <c r="A1121" s="1467" t="s">
        <v>5405</v>
      </c>
      <c r="B1121" s="1467" t="s">
        <v>5635</v>
      </c>
      <c r="C1121" s="1467"/>
      <c r="D1121" s="767" t="s">
        <v>105</v>
      </c>
      <c r="E1121" s="2346">
        <v>4</v>
      </c>
      <c r="F1121" s="2343">
        <f t="shared" si="17"/>
        <v>0</v>
      </c>
      <c r="G1121" s="2344" t="s">
        <v>2134</v>
      </c>
      <c r="H1121" s="1467"/>
      <c r="I1121" s="1467"/>
      <c r="J1121" s="1467"/>
      <c r="K1121" s="1467"/>
      <c r="L1121" s="1467"/>
      <c r="M1121" s="1467"/>
      <c r="N1121" s="1467"/>
      <c r="O1121" s="1467"/>
      <c r="P1121" s="1467"/>
      <c r="Q1121" s="1467"/>
      <c r="R1121" s="1467"/>
      <c r="S1121" s="1467"/>
    </row>
    <row r="1122" spans="1:19" ht="15" hidden="1">
      <c r="A1122" s="1467" t="s">
        <v>5405</v>
      </c>
      <c r="B1122" s="1467" t="s">
        <v>5636</v>
      </c>
      <c r="C1122" s="1467"/>
      <c r="D1122" s="767" t="s">
        <v>91</v>
      </c>
      <c r="E1122" s="2346">
        <v>51.62</v>
      </c>
      <c r="F1122" s="2343">
        <f t="shared" si="17"/>
        <v>0</v>
      </c>
      <c r="G1122" s="2344" t="s">
        <v>2134</v>
      </c>
      <c r="H1122" s="1467"/>
      <c r="I1122" s="1467"/>
      <c r="J1122" s="1467"/>
      <c r="K1122" s="1467"/>
      <c r="L1122" s="1467"/>
      <c r="M1122" s="1467"/>
      <c r="N1122" s="1467"/>
      <c r="O1122" s="1467"/>
      <c r="P1122" s="1467"/>
      <c r="Q1122" s="1467"/>
      <c r="R1122" s="1467"/>
      <c r="S1122" s="1467"/>
    </row>
    <row r="1123" spans="1:19" ht="15" hidden="1">
      <c r="A1123" s="1467" t="s">
        <v>5405</v>
      </c>
      <c r="B1123" s="1467" t="s">
        <v>5637</v>
      </c>
      <c r="C1123" s="1467"/>
      <c r="D1123" s="767" t="s">
        <v>91</v>
      </c>
      <c r="E1123" s="2346">
        <v>50</v>
      </c>
      <c r="F1123" s="2343">
        <f t="shared" si="17"/>
        <v>0</v>
      </c>
      <c r="G1123" s="2344" t="s">
        <v>2134</v>
      </c>
      <c r="H1123" s="1467"/>
      <c r="I1123" s="1467"/>
      <c r="J1123" s="1467"/>
      <c r="K1123" s="1467"/>
      <c r="L1123" s="1467"/>
      <c r="M1123" s="1467"/>
      <c r="N1123" s="1467"/>
      <c r="O1123" s="1467"/>
      <c r="P1123" s="1467"/>
      <c r="Q1123" s="1467"/>
      <c r="R1123" s="1467"/>
      <c r="S1123" s="1467"/>
    </row>
    <row r="1124" spans="1:19" ht="15" hidden="1">
      <c r="A1124" s="1467" t="s">
        <v>5405</v>
      </c>
      <c r="B1124" s="1467" t="s">
        <v>5638</v>
      </c>
      <c r="C1124" s="1467"/>
      <c r="D1124" s="767" t="s">
        <v>5731</v>
      </c>
      <c r="E1124" s="2346">
        <v>130</v>
      </c>
      <c r="F1124" s="2343">
        <f t="shared" si="17"/>
        <v>0</v>
      </c>
      <c r="G1124" s="2344" t="s">
        <v>2134</v>
      </c>
      <c r="H1124" s="1467"/>
      <c r="I1124" s="1467"/>
      <c r="J1124" s="1467"/>
      <c r="K1124" s="1467"/>
      <c r="L1124" s="1467"/>
      <c r="M1124" s="1467"/>
      <c r="N1124" s="1467"/>
      <c r="O1124" s="1467"/>
      <c r="P1124" s="1467"/>
      <c r="Q1124" s="1467"/>
      <c r="R1124" s="1467"/>
      <c r="S1124" s="1467"/>
    </row>
    <row r="1125" spans="1:19" ht="15" hidden="1">
      <c r="A1125" s="2340" t="s">
        <v>4077</v>
      </c>
      <c r="B1125" s="2340" t="s">
        <v>4649</v>
      </c>
      <c r="C1125" s="2340"/>
      <c r="D1125" s="2341" t="s">
        <v>1470</v>
      </c>
      <c r="E1125" s="2342">
        <v>200</v>
      </c>
      <c r="F1125" s="2343">
        <f t="shared" si="17"/>
        <v>0</v>
      </c>
      <c r="G1125" s="2344" t="s">
        <v>2134</v>
      </c>
      <c r="H1125" s="2340"/>
      <c r="I1125" s="2340"/>
      <c r="J1125" s="2340"/>
      <c r="K1125" s="2340"/>
      <c r="L1125" s="2340"/>
      <c r="M1125" s="2340"/>
      <c r="N1125" s="2340"/>
      <c r="O1125" s="2340"/>
      <c r="P1125" s="2340"/>
      <c r="Q1125" s="2340"/>
      <c r="R1125" s="2340"/>
      <c r="S1125" s="2340"/>
    </row>
    <row r="1126" spans="1:19" ht="15" hidden="1">
      <c r="A1126" s="1467" t="s">
        <v>5405</v>
      </c>
      <c r="B1126" s="1467" t="s">
        <v>5639</v>
      </c>
      <c r="C1126" s="1467"/>
      <c r="D1126" s="767" t="s">
        <v>79</v>
      </c>
      <c r="E1126" s="2346">
        <v>102.78</v>
      </c>
      <c r="F1126" s="2343">
        <f t="shared" si="17"/>
        <v>0</v>
      </c>
      <c r="G1126" s="2344" t="s">
        <v>2134</v>
      </c>
      <c r="H1126" s="1467"/>
      <c r="I1126" s="1467"/>
      <c r="J1126" s="1467"/>
      <c r="K1126" s="1467"/>
      <c r="L1126" s="1467"/>
      <c r="M1126" s="1467"/>
      <c r="N1126" s="1467"/>
      <c r="O1126" s="1467"/>
      <c r="P1126" s="1467"/>
      <c r="Q1126" s="1467"/>
      <c r="R1126" s="1467"/>
      <c r="S1126" s="1467"/>
    </row>
    <row r="1127" spans="1:19" ht="15" hidden="1">
      <c r="A1127" s="1467" t="s">
        <v>5405</v>
      </c>
      <c r="B1127" s="1467" t="s">
        <v>5640</v>
      </c>
      <c r="C1127" s="1467"/>
      <c r="D1127" s="767" t="s">
        <v>83</v>
      </c>
      <c r="E1127" s="2346">
        <v>10</v>
      </c>
      <c r="F1127" s="2343">
        <f t="shared" si="17"/>
        <v>0</v>
      </c>
      <c r="G1127" s="2344" t="s">
        <v>2134</v>
      </c>
      <c r="H1127" s="1467"/>
      <c r="I1127" s="1467"/>
      <c r="J1127" s="1467"/>
      <c r="K1127" s="1467"/>
      <c r="L1127" s="1467"/>
      <c r="M1127" s="1467"/>
      <c r="N1127" s="1467"/>
      <c r="O1127" s="1467"/>
      <c r="P1127" s="1467"/>
      <c r="Q1127" s="1467"/>
      <c r="R1127" s="1467"/>
      <c r="S1127" s="1467"/>
    </row>
    <row r="1128" spans="1:19" ht="15" hidden="1">
      <c r="A1128" s="2340" t="s">
        <v>3811</v>
      </c>
      <c r="B1128" s="2340" t="s">
        <v>4984</v>
      </c>
      <c r="C1128" s="2340"/>
      <c r="D1128" s="2341" t="s">
        <v>44</v>
      </c>
      <c r="E1128" s="2342">
        <v>250</v>
      </c>
      <c r="F1128" s="2343">
        <f t="shared" si="17"/>
        <v>0</v>
      </c>
      <c r="G1128" s="2344" t="s">
        <v>2134</v>
      </c>
      <c r="H1128" s="2340"/>
      <c r="I1128" s="2340"/>
      <c r="J1128" s="2340"/>
      <c r="K1128" s="2340"/>
      <c r="L1128" s="2340"/>
      <c r="M1128" s="2340"/>
      <c r="N1128" s="2340"/>
      <c r="O1128" s="2340"/>
      <c r="P1128" s="2340"/>
      <c r="Q1128" s="2340"/>
      <c r="R1128" s="2340"/>
      <c r="S1128" s="2340"/>
    </row>
    <row r="1129" spans="1:19" ht="15" hidden="1">
      <c r="A1129" s="2340" t="s">
        <v>3811</v>
      </c>
      <c r="B1129" s="2340" t="s">
        <v>4985</v>
      </c>
      <c r="C1129" s="2340"/>
      <c r="D1129" s="2341" t="s">
        <v>44</v>
      </c>
      <c r="E1129" s="2342">
        <v>250</v>
      </c>
      <c r="F1129" s="2343">
        <f t="shared" si="17"/>
        <v>0</v>
      </c>
      <c r="G1129" s="2344" t="s">
        <v>2134</v>
      </c>
      <c r="H1129" s="2340"/>
      <c r="I1129" s="2340"/>
      <c r="J1129" s="2340"/>
      <c r="K1129" s="2340"/>
      <c r="L1129" s="2340"/>
      <c r="M1129" s="2340"/>
      <c r="N1129" s="2340"/>
      <c r="O1129" s="2340"/>
      <c r="P1129" s="2340"/>
      <c r="Q1129" s="2340"/>
      <c r="R1129" s="2340"/>
      <c r="S1129" s="2340"/>
    </row>
    <row r="1130" spans="1:19" ht="15" hidden="1">
      <c r="A1130" s="2340" t="s">
        <v>3811</v>
      </c>
      <c r="B1130" s="2340" t="s">
        <v>4986</v>
      </c>
      <c r="C1130" s="2340"/>
      <c r="D1130" s="2341" t="s">
        <v>44</v>
      </c>
      <c r="E1130" s="2342">
        <v>250</v>
      </c>
      <c r="F1130" s="2343">
        <f t="shared" si="17"/>
        <v>0</v>
      </c>
      <c r="G1130" s="2344" t="s">
        <v>2134</v>
      </c>
      <c r="H1130" s="2340"/>
      <c r="I1130" s="2340"/>
      <c r="J1130" s="2340"/>
      <c r="K1130" s="2340"/>
      <c r="L1130" s="2340"/>
      <c r="M1130" s="2340"/>
      <c r="N1130" s="2340"/>
      <c r="O1130" s="2340"/>
      <c r="P1130" s="2340"/>
      <c r="Q1130" s="2340"/>
      <c r="R1130" s="2340"/>
      <c r="S1130" s="2340"/>
    </row>
    <row r="1131" spans="1:19" ht="15" hidden="1">
      <c r="A1131" s="2340" t="s">
        <v>3811</v>
      </c>
      <c r="B1131" s="2340" t="s">
        <v>4987</v>
      </c>
      <c r="C1131" s="2340"/>
      <c r="D1131" s="2341" t="s">
        <v>44</v>
      </c>
      <c r="E1131" s="2342">
        <v>250</v>
      </c>
      <c r="F1131" s="2343">
        <f t="shared" si="17"/>
        <v>0</v>
      </c>
      <c r="G1131" s="2344" t="s">
        <v>2134</v>
      </c>
      <c r="H1131" s="2340"/>
      <c r="I1131" s="2340"/>
      <c r="J1131" s="2340"/>
      <c r="K1131" s="2340"/>
      <c r="L1131" s="2340"/>
      <c r="M1131" s="2340"/>
      <c r="N1131" s="2340"/>
      <c r="O1131" s="2340"/>
      <c r="P1131" s="2340"/>
      <c r="Q1131" s="2340"/>
      <c r="R1131" s="2340"/>
      <c r="S1131" s="2340"/>
    </row>
    <row r="1132" spans="1:19" ht="15" hidden="1">
      <c r="A1132" s="2340" t="s">
        <v>3811</v>
      </c>
      <c r="B1132" s="2340" t="s">
        <v>4988</v>
      </c>
      <c r="C1132" s="2340"/>
      <c r="D1132" s="2341" t="s">
        <v>44</v>
      </c>
      <c r="E1132" s="2342">
        <v>250</v>
      </c>
      <c r="F1132" s="2343">
        <f t="shared" si="17"/>
        <v>0</v>
      </c>
      <c r="G1132" s="2344" t="s">
        <v>2134</v>
      </c>
      <c r="H1132" s="2340"/>
      <c r="I1132" s="2340"/>
      <c r="J1132" s="2340"/>
      <c r="K1132" s="2340"/>
      <c r="L1132" s="2340"/>
      <c r="M1132" s="2340"/>
      <c r="N1132" s="2340"/>
      <c r="O1132" s="2340"/>
      <c r="P1132" s="2340"/>
      <c r="Q1132" s="2340"/>
      <c r="R1132" s="2340"/>
      <c r="S1132" s="2340"/>
    </row>
    <row r="1133" spans="1:19" ht="15" hidden="1">
      <c r="A1133" s="2340" t="s">
        <v>3811</v>
      </c>
      <c r="B1133" s="2340" t="s">
        <v>4989</v>
      </c>
      <c r="C1133" s="2340"/>
      <c r="D1133" s="2341" t="s">
        <v>44</v>
      </c>
      <c r="E1133" s="2342">
        <v>252</v>
      </c>
      <c r="F1133" s="2343">
        <f t="shared" si="17"/>
        <v>0</v>
      </c>
      <c r="G1133" s="2344" t="s">
        <v>2134</v>
      </c>
      <c r="H1133" s="2340"/>
      <c r="I1133" s="2340"/>
      <c r="J1133" s="2340"/>
      <c r="K1133" s="2340"/>
      <c r="L1133" s="2340"/>
      <c r="M1133" s="2340"/>
      <c r="N1133" s="2340"/>
      <c r="O1133" s="2340"/>
      <c r="P1133" s="2340"/>
      <c r="Q1133" s="2340"/>
      <c r="R1133" s="2340"/>
      <c r="S1133" s="2340"/>
    </row>
    <row r="1134" spans="1:19" ht="15" hidden="1">
      <c r="A1134" s="2344" t="s">
        <v>5403</v>
      </c>
      <c r="B1134" s="2324" t="s">
        <v>5371</v>
      </c>
      <c r="C1134" s="2324"/>
      <c r="D1134" s="2322" t="s">
        <v>1018</v>
      </c>
      <c r="E1134" s="2323">
        <v>1750</v>
      </c>
      <c r="F1134" s="2343">
        <f t="shared" si="17"/>
        <v>0</v>
      </c>
      <c r="G1134" s="2344" t="s">
        <v>2134</v>
      </c>
      <c r="H1134" s="2340"/>
      <c r="I1134" s="2340"/>
      <c r="J1134" s="2340"/>
      <c r="K1134" s="2340"/>
      <c r="L1134" s="2340"/>
      <c r="M1134" s="2340"/>
      <c r="N1134" s="2340"/>
      <c r="O1134" s="2340"/>
      <c r="P1134" s="2340"/>
      <c r="Q1134" s="2340"/>
      <c r="R1134" s="2340"/>
      <c r="S1134" s="2340"/>
    </row>
    <row r="1135" spans="1:19" ht="15" hidden="1">
      <c r="A1135" s="2344" t="s">
        <v>5165</v>
      </c>
      <c r="B1135" s="2340" t="s">
        <v>5908</v>
      </c>
      <c r="C1135" s="2340"/>
      <c r="D1135" s="2341" t="s">
        <v>501</v>
      </c>
      <c r="E1135" s="2347">
        <v>5000</v>
      </c>
      <c r="F1135" s="2343">
        <f t="shared" si="17"/>
        <v>0</v>
      </c>
      <c r="G1135" s="2344" t="s">
        <v>2134</v>
      </c>
      <c r="H1135" s="2340"/>
      <c r="I1135" s="2340"/>
      <c r="J1135" s="2340"/>
      <c r="K1135" s="2340"/>
      <c r="L1135" s="2340"/>
      <c r="M1135" s="2340"/>
      <c r="N1135" s="2340"/>
      <c r="O1135" s="2340"/>
      <c r="P1135" s="2340"/>
      <c r="Q1135" s="2340"/>
      <c r="R1135" s="2340"/>
      <c r="S1135" s="2340"/>
    </row>
    <row r="1136" spans="1:19" ht="15" hidden="1">
      <c r="A1136" s="2344" t="s">
        <v>5165</v>
      </c>
      <c r="B1136" s="2340" t="s">
        <v>776</v>
      </c>
      <c r="C1136" s="2340"/>
      <c r="D1136" s="2341" t="s">
        <v>501</v>
      </c>
      <c r="E1136" s="2347">
        <v>5000</v>
      </c>
      <c r="F1136" s="2343">
        <f t="shared" si="17"/>
        <v>0</v>
      </c>
      <c r="G1136" s="2344" t="s">
        <v>2134</v>
      </c>
      <c r="H1136" s="2340"/>
      <c r="I1136" s="2340"/>
      <c r="J1136" s="2340"/>
      <c r="K1136" s="2340"/>
      <c r="L1136" s="2340"/>
      <c r="M1136" s="2340"/>
      <c r="N1136" s="2340"/>
      <c r="O1136" s="2340"/>
      <c r="P1136" s="2340"/>
      <c r="Q1136" s="2340"/>
      <c r="R1136" s="2340"/>
      <c r="S1136" s="2340"/>
    </row>
    <row r="1137" spans="1:19" ht="15" hidden="1">
      <c r="A1137" s="2344" t="s">
        <v>5165</v>
      </c>
      <c r="B1137" s="2340" t="s">
        <v>5909</v>
      </c>
      <c r="C1137" s="2340"/>
      <c r="D1137" s="2341" t="s">
        <v>44</v>
      </c>
      <c r="E1137" s="2347">
        <v>5000</v>
      </c>
      <c r="F1137" s="2343">
        <f t="shared" si="17"/>
        <v>0</v>
      </c>
      <c r="G1137" s="2344" t="s">
        <v>2134</v>
      </c>
      <c r="H1137" s="2340"/>
      <c r="I1137" s="2340"/>
      <c r="J1137" s="2340"/>
      <c r="K1137" s="2340"/>
      <c r="L1137" s="2340"/>
      <c r="M1137" s="2340"/>
      <c r="N1137" s="2340"/>
      <c r="O1137" s="2340"/>
      <c r="P1137" s="2340"/>
      <c r="Q1137" s="2340"/>
      <c r="R1137" s="2340"/>
      <c r="S1137" s="2340"/>
    </row>
    <row r="1138" spans="1:19" ht="15" hidden="1">
      <c r="A1138" s="2344" t="s">
        <v>5165</v>
      </c>
      <c r="B1138" s="2340" t="s">
        <v>5910</v>
      </c>
      <c r="C1138" s="2340"/>
      <c r="D1138" s="2341" t="s">
        <v>501</v>
      </c>
      <c r="E1138" s="2347">
        <v>7500</v>
      </c>
      <c r="F1138" s="2343">
        <f t="shared" si="17"/>
        <v>0</v>
      </c>
      <c r="G1138" s="2344" t="s">
        <v>2134</v>
      </c>
      <c r="H1138" s="2340"/>
      <c r="I1138" s="2340"/>
      <c r="J1138" s="2340"/>
      <c r="K1138" s="2340"/>
      <c r="L1138" s="2340"/>
      <c r="M1138" s="2340"/>
      <c r="N1138" s="2340"/>
      <c r="O1138" s="2340"/>
      <c r="P1138" s="2340"/>
      <c r="Q1138" s="2340"/>
      <c r="R1138" s="2340"/>
      <c r="S1138" s="2340"/>
    </row>
    <row r="1139" spans="1:19" ht="15" hidden="1">
      <c r="A1139" s="2344" t="s">
        <v>5165</v>
      </c>
      <c r="B1139" s="2340" t="s">
        <v>5911</v>
      </c>
      <c r="C1139" s="2340"/>
      <c r="D1139" s="2341" t="s">
        <v>501</v>
      </c>
      <c r="E1139" s="2347">
        <v>8500</v>
      </c>
      <c r="F1139" s="2343">
        <f t="shared" si="17"/>
        <v>0</v>
      </c>
      <c r="G1139" s="2344" t="s">
        <v>2134</v>
      </c>
      <c r="H1139" s="2340"/>
      <c r="I1139" s="2340"/>
      <c r="J1139" s="2340"/>
      <c r="K1139" s="2340"/>
      <c r="L1139" s="2340"/>
      <c r="M1139" s="2340"/>
      <c r="N1139" s="2340"/>
      <c r="O1139" s="2340"/>
      <c r="P1139" s="2340"/>
      <c r="Q1139" s="2340"/>
      <c r="R1139" s="2340"/>
      <c r="S1139" s="2340"/>
    </row>
    <row r="1140" spans="1:19" ht="15" hidden="1">
      <c r="A1140" s="2344" t="s">
        <v>5165</v>
      </c>
      <c r="B1140" s="2340" t="s">
        <v>5912</v>
      </c>
      <c r="C1140" s="2340"/>
      <c r="D1140" s="2341" t="s">
        <v>501</v>
      </c>
      <c r="E1140" s="2347">
        <v>10000</v>
      </c>
      <c r="F1140" s="2343">
        <f t="shared" si="17"/>
        <v>0</v>
      </c>
      <c r="G1140" s="2344" t="s">
        <v>2134</v>
      </c>
      <c r="H1140" s="2340"/>
      <c r="I1140" s="2340"/>
      <c r="J1140" s="2340"/>
      <c r="K1140" s="2340"/>
      <c r="L1140" s="2340"/>
      <c r="M1140" s="2340"/>
      <c r="N1140" s="2340"/>
      <c r="O1140" s="2340"/>
      <c r="P1140" s="2340"/>
      <c r="Q1140" s="2340"/>
      <c r="R1140" s="2340"/>
      <c r="S1140" s="2340"/>
    </row>
    <row r="1141" spans="1:19" ht="15" hidden="1">
      <c r="A1141" s="2340" t="s">
        <v>3811</v>
      </c>
      <c r="B1141" s="2340" t="s">
        <v>1019</v>
      </c>
      <c r="C1141" s="2340"/>
      <c r="D1141" s="2341" t="s">
        <v>44</v>
      </c>
      <c r="E1141" s="2342">
        <v>118</v>
      </c>
      <c r="F1141" s="2343">
        <f t="shared" si="17"/>
        <v>0</v>
      </c>
      <c r="G1141" s="2344" t="s">
        <v>2134</v>
      </c>
      <c r="H1141" s="2340"/>
      <c r="I1141" s="2340"/>
      <c r="J1141" s="2340"/>
      <c r="K1141" s="2340"/>
      <c r="L1141" s="2340"/>
      <c r="M1141" s="2340"/>
      <c r="N1141" s="2340"/>
      <c r="O1141" s="2340"/>
      <c r="P1141" s="2340"/>
      <c r="Q1141" s="2340"/>
      <c r="R1141" s="2340"/>
      <c r="S1141" s="2340"/>
    </row>
    <row r="1142" spans="1:19" ht="15" hidden="1">
      <c r="A1142" s="2340" t="s">
        <v>3811</v>
      </c>
      <c r="B1142" s="2340" t="s">
        <v>1020</v>
      </c>
      <c r="C1142" s="2340"/>
      <c r="D1142" s="2341" t="s">
        <v>44</v>
      </c>
      <c r="E1142" s="2342">
        <v>118</v>
      </c>
      <c r="F1142" s="2343">
        <f t="shared" si="17"/>
        <v>0</v>
      </c>
      <c r="G1142" s="2344" t="s">
        <v>2134</v>
      </c>
      <c r="H1142" s="2340"/>
      <c r="I1142" s="2340"/>
      <c r="J1142" s="2340"/>
      <c r="K1142" s="2340"/>
      <c r="L1142" s="2340"/>
      <c r="M1142" s="2340"/>
      <c r="N1142" s="2340"/>
      <c r="O1142" s="2340"/>
      <c r="P1142" s="2340"/>
      <c r="Q1142" s="2340"/>
      <c r="R1142" s="2340"/>
      <c r="S1142" s="2340"/>
    </row>
    <row r="1143" spans="1:19" ht="15" hidden="1">
      <c r="A1143" s="2344" t="s">
        <v>5165</v>
      </c>
      <c r="B1143" s="2340" t="s">
        <v>5913</v>
      </c>
      <c r="C1143" s="2340"/>
      <c r="D1143" s="2341" t="s">
        <v>501</v>
      </c>
      <c r="E1143" s="2347">
        <v>20000</v>
      </c>
      <c r="F1143" s="2343">
        <f t="shared" si="17"/>
        <v>0</v>
      </c>
      <c r="G1143" s="2344" t="s">
        <v>2134</v>
      </c>
      <c r="H1143" s="2340"/>
      <c r="I1143" s="2340"/>
      <c r="J1143" s="2340"/>
      <c r="K1143" s="2340"/>
      <c r="L1143" s="2340"/>
      <c r="M1143" s="2340"/>
      <c r="N1143" s="2340"/>
      <c r="O1143" s="2340"/>
      <c r="P1143" s="2340"/>
      <c r="Q1143" s="2340"/>
      <c r="R1143" s="2340"/>
      <c r="S1143" s="2340"/>
    </row>
    <row r="1144" spans="1:19" ht="15" hidden="1">
      <c r="A1144" s="2340" t="s">
        <v>3811</v>
      </c>
      <c r="B1144" s="2340" t="s">
        <v>4990</v>
      </c>
      <c r="C1144" s="2340"/>
      <c r="D1144" s="2341" t="s">
        <v>627</v>
      </c>
      <c r="E1144" s="2342">
        <v>120</v>
      </c>
      <c r="F1144" s="2343">
        <f t="shared" si="17"/>
        <v>0</v>
      </c>
      <c r="G1144" s="2344" t="s">
        <v>2134</v>
      </c>
      <c r="H1144" s="2340"/>
      <c r="I1144" s="2340"/>
      <c r="J1144" s="2340"/>
      <c r="K1144" s="2340"/>
      <c r="L1144" s="2340"/>
      <c r="M1144" s="2340"/>
      <c r="N1144" s="2340"/>
      <c r="O1144" s="2340"/>
      <c r="P1144" s="2340"/>
      <c r="Q1144" s="2340"/>
      <c r="R1144" s="2340"/>
      <c r="S1144" s="2340"/>
    </row>
    <row r="1145" spans="1:19" ht="15" hidden="1">
      <c r="A1145" s="2340" t="s">
        <v>3811</v>
      </c>
      <c r="B1145" s="2340" t="s">
        <v>3876</v>
      </c>
      <c r="C1145" s="2340"/>
      <c r="D1145" s="2341" t="s">
        <v>627</v>
      </c>
      <c r="E1145" s="2342">
        <v>120</v>
      </c>
      <c r="F1145" s="2343">
        <f t="shared" si="17"/>
        <v>0</v>
      </c>
      <c r="G1145" s="2344" t="s">
        <v>2134</v>
      </c>
      <c r="H1145" s="2340"/>
      <c r="I1145" s="2340"/>
      <c r="J1145" s="2340"/>
      <c r="K1145" s="2340"/>
      <c r="L1145" s="2340"/>
      <c r="M1145" s="2340"/>
      <c r="N1145" s="2340"/>
      <c r="O1145" s="2340"/>
      <c r="P1145" s="2340"/>
      <c r="Q1145" s="2340"/>
      <c r="R1145" s="2340"/>
      <c r="S1145" s="2340"/>
    </row>
    <row r="1146" spans="1:19" ht="15" hidden="1">
      <c r="A1146" s="2344" t="s">
        <v>5165</v>
      </c>
      <c r="B1146" s="2340" t="s">
        <v>787</v>
      </c>
      <c r="C1146" s="2340"/>
      <c r="D1146" s="2341" t="s">
        <v>501</v>
      </c>
      <c r="E1146" s="2347">
        <v>1200</v>
      </c>
      <c r="F1146" s="2343">
        <f t="shared" si="17"/>
        <v>0</v>
      </c>
      <c r="G1146" s="2344" t="s">
        <v>2134</v>
      </c>
      <c r="H1146" s="2340"/>
      <c r="I1146" s="2340"/>
      <c r="J1146" s="2340"/>
      <c r="K1146" s="2340"/>
      <c r="L1146" s="2340"/>
      <c r="M1146" s="2340"/>
      <c r="N1146" s="2340"/>
      <c r="O1146" s="2340"/>
      <c r="P1146" s="2340"/>
      <c r="Q1146" s="2340"/>
      <c r="R1146" s="2340"/>
      <c r="S1146" s="2340"/>
    </row>
    <row r="1147" spans="1:19" ht="15" hidden="1">
      <c r="A1147" s="2344" t="s">
        <v>5165</v>
      </c>
      <c r="B1147" s="2340" t="s">
        <v>3040</v>
      </c>
      <c r="C1147" s="2340"/>
      <c r="D1147" s="2341" t="s">
        <v>44</v>
      </c>
      <c r="E1147" s="2347">
        <v>1000</v>
      </c>
      <c r="F1147" s="2343">
        <f t="shared" si="17"/>
        <v>0</v>
      </c>
      <c r="G1147" s="2344" t="s">
        <v>2134</v>
      </c>
      <c r="H1147" s="2340"/>
      <c r="I1147" s="2340"/>
      <c r="J1147" s="2340"/>
      <c r="K1147" s="2340"/>
      <c r="L1147" s="2340"/>
      <c r="M1147" s="2340"/>
      <c r="N1147" s="2340"/>
      <c r="O1147" s="2340"/>
      <c r="P1147" s="2340"/>
      <c r="Q1147" s="2340"/>
      <c r="R1147" s="2340"/>
      <c r="S1147" s="2340"/>
    </row>
    <row r="1148" spans="1:19" ht="15" hidden="1">
      <c r="A1148" s="2344" t="s">
        <v>5165</v>
      </c>
      <c r="B1148" s="2340" t="s">
        <v>5914</v>
      </c>
      <c r="C1148" s="2340"/>
      <c r="D1148" s="2341" t="s">
        <v>44</v>
      </c>
      <c r="E1148" s="2347">
        <v>2000</v>
      </c>
      <c r="F1148" s="2343">
        <f t="shared" si="17"/>
        <v>0</v>
      </c>
      <c r="G1148" s="2344" t="s">
        <v>2134</v>
      </c>
      <c r="H1148" s="2340"/>
      <c r="I1148" s="2340"/>
      <c r="J1148" s="2340"/>
      <c r="K1148" s="2340"/>
      <c r="L1148" s="2340"/>
      <c r="M1148" s="2340"/>
      <c r="N1148" s="2340"/>
      <c r="O1148" s="2340"/>
      <c r="P1148" s="2340"/>
      <c r="Q1148" s="2340"/>
      <c r="R1148" s="2340"/>
      <c r="S1148" s="2340"/>
    </row>
    <row r="1149" spans="1:19" ht="15" hidden="1">
      <c r="A1149" s="2344" t="s">
        <v>5165</v>
      </c>
      <c r="B1149" s="2340" t="s">
        <v>5915</v>
      </c>
      <c r="C1149" s="2340"/>
      <c r="D1149" s="2341" t="s">
        <v>501</v>
      </c>
      <c r="E1149" s="2347">
        <v>2000</v>
      </c>
      <c r="F1149" s="2343">
        <f t="shared" si="17"/>
        <v>0</v>
      </c>
      <c r="G1149" s="2344" t="s">
        <v>2134</v>
      </c>
      <c r="H1149" s="2340"/>
      <c r="I1149" s="2340"/>
      <c r="J1149" s="2340"/>
      <c r="K1149" s="2340"/>
      <c r="L1149" s="2340"/>
      <c r="M1149" s="2340"/>
      <c r="N1149" s="2340"/>
      <c r="O1149" s="2340"/>
      <c r="P1149" s="2340"/>
      <c r="Q1149" s="2340"/>
      <c r="R1149" s="2340"/>
      <c r="S1149" s="2340"/>
    </row>
    <row r="1150" spans="1:19" ht="15" hidden="1">
      <c r="A1150" s="2344" t="s">
        <v>5165</v>
      </c>
      <c r="B1150" s="2340" t="s">
        <v>5916</v>
      </c>
      <c r="C1150" s="2340"/>
      <c r="D1150" s="2341" t="s">
        <v>501</v>
      </c>
      <c r="E1150" s="2347">
        <v>2500</v>
      </c>
      <c r="F1150" s="2343">
        <f t="shared" si="17"/>
        <v>0</v>
      </c>
      <c r="G1150" s="2344" t="s">
        <v>2134</v>
      </c>
      <c r="H1150" s="2340"/>
      <c r="I1150" s="2340"/>
      <c r="J1150" s="2340"/>
      <c r="K1150" s="2340"/>
      <c r="L1150" s="2340"/>
      <c r="M1150" s="2340"/>
      <c r="N1150" s="2340"/>
      <c r="O1150" s="2340"/>
      <c r="P1150" s="2340"/>
      <c r="Q1150" s="2340"/>
      <c r="R1150" s="2340"/>
      <c r="S1150" s="2340"/>
    </row>
    <row r="1151" spans="1:19" ht="15" hidden="1">
      <c r="A1151" s="2344" t="s">
        <v>5165</v>
      </c>
      <c r="B1151" s="2340" t="s">
        <v>5917</v>
      </c>
      <c r="C1151" s="2340"/>
      <c r="D1151" s="2341" t="s">
        <v>501</v>
      </c>
      <c r="E1151" s="2347">
        <v>1500</v>
      </c>
      <c r="F1151" s="2343">
        <f t="shared" si="17"/>
        <v>0</v>
      </c>
      <c r="G1151" s="2344" t="s">
        <v>2134</v>
      </c>
      <c r="H1151" s="2340"/>
      <c r="I1151" s="2340"/>
      <c r="J1151" s="2340"/>
      <c r="K1151" s="2340"/>
      <c r="L1151" s="2340"/>
      <c r="M1151" s="2340"/>
      <c r="N1151" s="2340"/>
      <c r="O1151" s="2340"/>
      <c r="P1151" s="2340"/>
      <c r="Q1151" s="2340"/>
      <c r="R1151" s="2340"/>
      <c r="S1151" s="2340"/>
    </row>
    <row r="1152" spans="1:19" ht="15" hidden="1">
      <c r="A1152" s="2344" t="s">
        <v>5165</v>
      </c>
      <c r="B1152" s="2340" t="s">
        <v>5918</v>
      </c>
      <c r="C1152" s="2340"/>
      <c r="D1152" s="2341" t="s">
        <v>44</v>
      </c>
      <c r="E1152" s="2347">
        <v>1200</v>
      </c>
      <c r="F1152" s="2343">
        <f t="shared" si="17"/>
        <v>0</v>
      </c>
      <c r="G1152" s="2344" t="s">
        <v>2134</v>
      </c>
      <c r="H1152" s="2340"/>
      <c r="I1152" s="2340"/>
      <c r="J1152" s="2340"/>
      <c r="K1152" s="2340"/>
      <c r="L1152" s="2340"/>
      <c r="M1152" s="2340"/>
      <c r="N1152" s="2340"/>
      <c r="O1152" s="2340"/>
      <c r="P1152" s="2340"/>
      <c r="Q1152" s="2340"/>
      <c r="R1152" s="2340"/>
      <c r="S1152" s="2340"/>
    </row>
    <row r="1153" spans="1:19" ht="15" hidden="1">
      <c r="A1153" s="2344" t="s">
        <v>5165</v>
      </c>
      <c r="B1153" s="2340" t="s">
        <v>5919</v>
      </c>
      <c r="C1153" s="2340"/>
      <c r="D1153" s="2341" t="s">
        <v>44</v>
      </c>
      <c r="E1153" s="2347">
        <v>2300</v>
      </c>
      <c r="F1153" s="2343">
        <f t="shared" si="17"/>
        <v>0</v>
      </c>
      <c r="G1153" s="2344" t="s">
        <v>2134</v>
      </c>
      <c r="H1153" s="2340"/>
      <c r="I1153" s="2340"/>
      <c r="J1153" s="2340"/>
      <c r="K1153" s="2340"/>
      <c r="L1153" s="2340"/>
      <c r="M1153" s="2340"/>
      <c r="N1153" s="2340"/>
      <c r="O1153" s="2340"/>
      <c r="P1153" s="2340"/>
      <c r="Q1153" s="2340"/>
      <c r="R1153" s="2340"/>
      <c r="S1153" s="2340"/>
    </row>
    <row r="1154" spans="1:19" ht="15" hidden="1">
      <c r="A1154" s="2344" t="s">
        <v>5165</v>
      </c>
      <c r="B1154" s="2340" t="s">
        <v>2428</v>
      </c>
      <c r="C1154" s="2340"/>
      <c r="D1154" s="2341" t="s">
        <v>501</v>
      </c>
      <c r="E1154" s="2347">
        <v>15000</v>
      </c>
      <c r="F1154" s="2343">
        <f t="shared" ref="F1154:F1217" si="18">$C1154*$E1154</f>
        <v>0</v>
      </c>
      <c r="G1154" s="2344" t="s">
        <v>2134</v>
      </c>
      <c r="H1154" s="2340"/>
      <c r="I1154" s="2340"/>
      <c r="J1154" s="2340"/>
      <c r="K1154" s="2340"/>
      <c r="L1154" s="2340"/>
      <c r="M1154" s="2340"/>
      <c r="N1154" s="2340"/>
      <c r="O1154" s="2340"/>
      <c r="P1154" s="2340"/>
      <c r="Q1154" s="2340"/>
      <c r="R1154" s="2340"/>
      <c r="S1154" s="2340"/>
    </row>
    <row r="1155" spans="1:19" ht="15" hidden="1">
      <c r="A1155" s="1467" t="s">
        <v>5405</v>
      </c>
      <c r="B1155" s="1467" t="s">
        <v>5641</v>
      </c>
      <c r="C1155" s="1467"/>
      <c r="D1155" s="767" t="s">
        <v>91</v>
      </c>
      <c r="E1155" s="2346">
        <v>217.5</v>
      </c>
      <c r="F1155" s="2343">
        <f t="shared" si="18"/>
        <v>0</v>
      </c>
      <c r="G1155" s="2344" t="s">
        <v>2134</v>
      </c>
      <c r="H1155" s="1467"/>
      <c r="I1155" s="1467"/>
      <c r="J1155" s="1467"/>
      <c r="K1155" s="1467"/>
      <c r="L1155" s="1467"/>
      <c r="M1155" s="1467"/>
      <c r="N1155" s="1467"/>
      <c r="O1155" s="1467"/>
      <c r="P1155" s="1467"/>
      <c r="Q1155" s="1467"/>
      <c r="R1155" s="1467"/>
      <c r="S1155" s="1467"/>
    </row>
    <row r="1156" spans="1:19" ht="15" hidden="1">
      <c r="A1156" s="1467" t="s">
        <v>5405</v>
      </c>
      <c r="B1156" s="1467" t="s">
        <v>5642</v>
      </c>
      <c r="C1156" s="1467"/>
      <c r="D1156" s="767" t="s">
        <v>79</v>
      </c>
      <c r="E1156" s="2346">
        <v>126.5</v>
      </c>
      <c r="F1156" s="2343">
        <f t="shared" si="18"/>
        <v>0</v>
      </c>
      <c r="G1156" s="2344" t="s">
        <v>2134</v>
      </c>
      <c r="H1156" s="1467"/>
      <c r="I1156" s="1467"/>
      <c r="J1156" s="1467"/>
      <c r="K1156" s="1467"/>
      <c r="L1156" s="1467"/>
      <c r="M1156" s="1467"/>
      <c r="N1156" s="1467"/>
      <c r="O1156" s="1467"/>
      <c r="P1156" s="1467"/>
      <c r="Q1156" s="1467"/>
      <c r="R1156" s="1467"/>
      <c r="S1156" s="1467"/>
    </row>
    <row r="1157" spans="1:19" ht="15" hidden="1">
      <c r="A1157" s="2344" t="s">
        <v>5403</v>
      </c>
      <c r="B1157" s="2326" t="s">
        <v>5372</v>
      </c>
      <c r="C1157" s="2326"/>
      <c r="D1157" s="2322" t="s">
        <v>627</v>
      </c>
      <c r="E1157" s="2325">
        <v>3000</v>
      </c>
      <c r="F1157" s="2343">
        <f t="shared" si="18"/>
        <v>0</v>
      </c>
      <c r="G1157" s="2344" t="s">
        <v>2134</v>
      </c>
      <c r="H1157" s="2340"/>
      <c r="I1157" s="2340"/>
      <c r="J1157" s="2340"/>
      <c r="K1157" s="2340"/>
      <c r="L1157" s="2340"/>
      <c r="M1157" s="2340"/>
      <c r="N1157" s="2340"/>
      <c r="O1157" s="2340"/>
      <c r="P1157" s="2340"/>
      <c r="Q1157" s="2340"/>
      <c r="R1157" s="2340"/>
      <c r="S1157" s="2340"/>
    </row>
    <row r="1158" spans="1:19" ht="15" hidden="1">
      <c r="A1158" s="2340" t="s">
        <v>4413</v>
      </c>
      <c r="B1158" s="2340" t="s">
        <v>4812</v>
      </c>
      <c r="C1158" s="2340"/>
      <c r="D1158" s="2341" t="s">
        <v>44</v>
      </c>
      <c r="E1158" s="2342">
        <v>1399</v>
      </c>
      <c r="F1158" s="2343">
        <f t="shared" si="18"/>
        <v>0</v>
      </c>
      <c r="G1158" s="2344" t="s">
        <v>2134</v>
      </c>
      <c r="H1158" s="2340"/>
      <c r="I1158" s="2340"/>
      <c r="J1158" s="2340"/>
      <c r="K1158" s="2340"/>
      <c r="L1158" s="2340"/>
      <c r="M1158" s="2340"/>
      <c r="N1158" s="2340"/>
      <c r="O1158" s="2340"/>
      <c r="P1158" s="2340"/>
      <c r="Q1158" s="2340"/>
      <c r="R1158" s="2340"/>
      <c r="S1158" s="2340"/>
    </row>
    <row r="1159" spans="1:19" ht="15" hidden="1">
      <c r="A1159" s="2340" t="s">
        <v>4413</v>
      </c>
      <c r="B1159" s="2340" t="s">
        <v>4811</v>
      </c>
      <c r="C1159" s="2340"/>
      <c r="D1159" s="2341" t="s">
        <v>44</v>
      </c>
      <c r="E1159" s="2342">
        <v>4599</v>
      </c>
      <c r="F1159" s="2343">
        <f t="shared" si="18"/>
        <v>0</v>
      </c>
      <c r="G1159" s="2344" t="s">
        <v>2134</v>
      </c>
      <c r="H1159" s="2340"/>
      <c r="I1159" s="2340"/>
      <c r="J1159" s="2340"/>
      <c r="K1159" s="2340"/>
      <c r="L1159" s="2340"/>
      <c r="M1159" s="2340"/>
      <c r="N1159" s="2340"/>
      <c r="O1159" s="2340"/>
      <c r="P1159" s="2340"/>
      <c r="Q1159" s="2340"/>
      <c r="R1159" s="2340"/>
      <c r="S1159" s="2340"/>
    </row>
    <row r="1160" spans="1:19" ht="15" hidden="1">
      <c r="A1160" s="2344" t="s">
        <v>5165</v>
      </c>
      <c r="B1160" s="2340" t="s">
        <v>797</v>
      </c>
      <c r="C1160" s="2340"/>
      <c r="D1160" s="2341" t="s">
        <v>501</v>
      </c>
      <c r="E1160" s="2347">
        <v>600</v>
      </c>
      <c r="F1160" s="2343">
        <f t="shared" si="18"/>
        <v>0</v>
      </c>
      <c r="G1160" s="2344" t="s">
        <v>2134</v>
      </c>
      <c r="H1160" s="2340"/>
      <c r="I1160" s="2340"/>
      <c r="J1160" s="2340"/>
      <c r="K1160" s="2340"/>
      <c r="L1160" s="2340"/>
      <c r="M1160" s="2340"/>
      <c r="N1160" s="2340"/>
      <c r="O1160" s="2340"/>
      <c r="P1160" s="2340"/>
      <c r="Q1160" s="2340"/>
      <c r="R1160" s="2340"/>
      <c r="S1160" s="2340"/>
    </row>
    <row r="1161" spans="1:19" ht="15" hidden="1">
      <c r="A1161" s="2344" t="s">
        <v>5165</v>
      </c>
      <c r="B1161" s="2340" t="s">
        <v>797</v>
      </c>
      <c r="C1161" s="2340"/>
      <c r="D1161" s="2341" t="s">
        <v>44</v>
      </c>
      <c r="E1161" s="2347">
        <v>1500</v>
      </c>
      <c r="F1161" s="2343">
        <f t="shared" si="18"/>
        <v>0</v>
      </c>
      <c r="G1161" s="2344" t="s">
        <v>2134</v>
      </c>
      <c r="H1161" s="2340"/>
      <c r="I1161" s="2340"/>
      <c r="J1161" s="2340"/>
      <c r="K1161" s="2340"/>
      <c r="L1161" s="2340"/>
      <c r="M1161" s="2340"/>
      <c r="N1161" s="2340"/>
      <c r="O1161" s="2340"/>
      <c r="P1161" s="2340"/>
      <c r="Q1161" s="2340"/>
      <c r="R1161" s="2340"/>
      <c r="S1161" s="2340"/>
    </row>
    <row r="1162" spans="1:19" ht="15" hidden="1">
      <c r="A1162" s="2344" t="s">
        <v>5165</v>
      </c>
      <c r="B1162" s="2340" t="s">
        <v>797</v>
      </c>
      <c r="C1162" s="2340"/>
      <c r="D1162" s="2341" t="s">
        <v>501</v>
      </c>
      <c r="E1162" s="2347">
        <v>3000</v>
      </c>
      <c r="F1162" s="2343">
        <f t="shared" si="18"/>
        <v>0</v>
      </c>
      <c r="G1162" s="2344" t="s">
        <v>2134</v>
      </c>
      <c r="H1162" s="2340"/>
      <c r="I1162" s="2340"/>
      <c r="J1162" s="2340"/>
      <c r="K1162" s="2340"/>
      <c r="L1162" s="2340"/>
      <c r="M1162" s="2340"/>
      <c r="N1162" s="2340"/>
      <c r="O1162" s="2340"/>
      <c r="P1162" s="2340"/>
      <c r="Q1162" s="2340"/>
      <c r="R1162" s="2340"/>
      <c r="S1162" s="2340"/>
    </row>
    <row r="1163" spans="1:19" ht="15" hidden="1">
      <c r="A1163" s="2344" t="s">
        <v>5165</v>
      </c>
      <c r="B1163" s="2340" t="s">
        <v>797</v>
      </c>
      <c r="C1163" s="2340"/>
      <c r="D1163" s="2341" t="s">
        <v>44</v>
      </c>
      <c r="E1163" s="2347">
        <v>500</v>
      </c>
      <c r="F1163" s="2343">
        <f t="shared" si="18"/>
        <v>0</v>
      </c>
      <c r="G1163" s="2344" t="s">
        <v>2134</v>
      </c>
      <c r="H1163" s="2340"/>
      <c r="I1163" s="2340"/>
      <c r="J1163" s="2340"/>
      <c r="K1163" s="2340"/>
      <c r="L1163" s="2340"/>
      <c r="M1163" s="2340"/>
      <c r="N1163" s="2340"/>
      <c r="O1163" s="2340"/>
      <c r="P1163" s="2340"/>
      <c r="Q1163" s="2340"/>
      <c r="R1163" s="2340"/>
      <c r="S1163" s="2340"/>
    </row>
    <row r="1164" spans="1:19" ht="15" hidden="1">
      <c r="A1164" s="1467" t="s">
        <v>5405</v>
      </c>
      <c r="B1164" s="1467" t="s">
        <v>5643</v>
      </c>
      <c r="C1164" s="1467"/>
      <c r="D1164" s="767" t="s">
        <v>79</v>
      </c>
      <c r="E1164" s="2346">
        <v>660</v>
      </c>
      <c r="F1164" s="2343">
        <f t="shared" si="18"/>
        <v>0</v>
      </c>
      <c r="G1164" s="2344" t="s">
        <v>2134</v>
      </c>
      <c r="H1164" s="1467"/>
      <c r="I1164" s="1467"/>
      <c r="J1164" s="1467"/>
      <c r="K1164" s="1467"/>
      <c r="L1164" s="1467"/>
      <c r="M1164" s="1467"/>
      <c r="N1164" s="1467"/>
      <c r="O1164" s="1467"/>
      <c r="P1164" s="1467"/>
      <c r="Q1164" s="1467"/>
      <c r="R1164" s="1467"/>
      <c r="S1164" s="1467"/>
    </row>
    <row r="1165" spans="1:19" ht="15" hidden="1">
      <c r="A1165" s="1467" t="s">
        <v>5405</v>
      </c>
      <c r="B1165" s="1467" t="s">
        <v>5644</v>
      </c>
      <c r="C1165" s="1467"/>
      <c r="D1165" s="767" t="s">
        <v>79</v>
      </c>
      <c r="E1165" s="2346">
        <v>660</v>
      </c>
      <c r="F1165" s="2343">
        <f t="shared" si="18"/>
        <v>0</v>
      </c>
      <c r="G1165" s="2344" t="s">
        <v>2134</v>
      </c>
      <c r="H1165" s="1467"/>
      <c r="I1165" s="1467"/>
      <c r="J1165" s="1467"/>
      <c r="K1165" s="1467"/>
      <c r="L1165" s="1467"/>
      <c r="M1165" s="1467"/>
      <c r="N1165" s="1467"/>
      <c r="O1165" s="1467"/>
      <c r="P1165" s="1467"/>
      <c r="Q1165" s="1467"/>
      <c r="R1165" s="1467"/>
      <c r="S1165" s="1467"/>
    </row>
    <row r="1166" spans="1:19" ht="15" hidden="1">
      <c r="A1166" s="1467" t="s">
        <v>5405</v>
      </c>
      <c r="B1166" s="1467" t="s">
        <v>5645</v>
      </c>
      <c r="C1166" s="1467"/>
      <c r="D1166" s="767" t="s">
        <v>105</v>
      </c>
      <c r="E1166" s="2346">
        <v>7</v>
      </c>
      <c r="F1166" s="2343">
        <f t="shared" si="18"/>
        <v>0</v>
      </c>
      <c r="G1166" s="2344" t="s">
        <v>2134</v>
      </c>
      <c r="H1166" s="1467"/>
      <c r="I1166" s="1467"/>
      <c r="J1166" s="1467"/>
      <c r="K1166" s="1467"/>
      <c r="L1166" s="1467"/>
      <c r="M1166" s="1467"/>
      <c r="N1166" s="1467"/>
      <c r="O1166" s="1467"/>
      <c r="P1166" s="1467"/>
      <c r="Q1166" s="1467"/>
      <c r="R1166" s="1467"/>
      <c r="S1166" s="1467"/>
    </row>
    <row r="1167" spans="1:19" ht="15" hidden="1">
      <c r="A1167" s="1467" t="s">
        <v>5405</v>
      </c>
      <c r="B1167" s="1467" t="s">
        <v>5646</v>
      </c>
      <c r="C1167" s="1467"/>
      <c r="D1167" s="767" t="s">
        <v>79</v>
      </c>
      <c r="E1167" s="2346">
        <v>440</v>
      </c>
      <c r="F1167" s="2343">
        <f t="shared" si="18"/>
        <v>0</v>
      </c>
      <c r="G1167" s="2344" t="s">
        <v>2134</v>
      </c>
      <c r="H1167" s="1467"/>
      <c r="I1167" s="1467"/>
      <c r="J1167" s="1467"/>
      <c r="K1167" s="1467"/>
      <c r="L1167" s="1467"/>
      <c r="M1167" s="1467"/>
      <c r="N1167" s="1467"/>
      <c r="O1167" s="1467"/>
      <c r="P1167" s="1467"/>
      <c r="Q1167" s="1467"/>
      <c r="R1167" s="1467"/>
      <c r="S1167" s="1467"/>
    </row>
    <row r="1168" spans="1:19" ht="15" hidden="1">
      <c r="A1168" s="2344" t="s">
        <v>5165</v>
      </c>
      <c r="B1168" s="2340" t="s">
        <v>5920</v>
      </c>
      <c r="C1168" s="2340"/>
      <c r="D1168" s="2341" t="s">
        <v>501</v>
      </c>
      <c r="E1168" s="2347">
        <v>20000</v>
      </c>
      <c r="F1168" s="2343">
        <f t="shared" si="18"/>
        <v>0</v>
      </c>
      <c r="G1168" s="2344" t="s">
        <v>2134</v>
      </c>
      <c r="H1168" s="2340"/>
      <c r="I1168" s="2340"/>
      <c r="J1168" s="2340"/>
      <c r="K1168" s="2340"/>
      <c r="L1168" s="2340"/>
      <c r="M1168" s="2340"/>
      <c r="N1168" s="2340"/>
      <c r="O1168" s="2340"/>
      <c r="P1168" s="2340"/>
      <c r="Q1168" s="2340"/>
      <c r="R1168" s="2340"/>
      <c r="S1168" s="2340"/>
    </row>
    <row r="1169" spans="1:19" ht="15" hidden="1">
      <c r="A1169" s="2344" t="s">
        <v>5165</v>
      </c>
      <c r="B1169" s="2340" t="s">
        <v>5921</v>
      </c>
      <c r="C1169" s="2340"/>
      <c r="D1169" s="2341" t="s">
        <v>501</v>
      </c>
      <c r="E1169" s="2347">
        <v>20000</v>
      </c>
      <c r="F1169" s="2343">
        <f t="shared" si="18"/>
        <v>0</v>
      </c>
      <c r="G1169" s="2344" t="s">
        <v>2134</v>
      </c>
      <c r="H1169" s="2340"/>
      <c r="I1169" s="2340"/>
      <c r="J1169" s="2340"/>
      <c r="K1169" s="2340"/>
      <c r="L1169" s="2340"/>
      <c r="M1169" s="2340"/>
      <c r="N1169" s="2340"/>
      <c r="O1169" s="2340"/>
      <c r="P1169" s="2340"/>
      <c r="Q1169" s="2340"/>
      <c r="R1169" s="2340"/>
      <c r="S1169" s="2340"/>
    </row>
    <row r="1170" spans="1:19" ht="15" hidden="1">
      <c r="A1170" s="1467" t="s">
        <v>5405</v>
      </c>
      <c r="B1170" s="1467" t="s">
        <v>5647</v>
      </c>
      <c r="C1170" s="1467"/>
      <c r="D1170" s="767" t="s">
        <v>79</v>
      </c>
      <c r="E1170" s="2346">
        <v>210</v>
      </c>
      <c r="F1170" s="2343">
        <f t="shared" si="18"/>
        <v>0</v>
      </c>
      <c r="G1170" s="2344" t="s">
        <v>2134</v>
      </c>
      <c r="H1170" s="1467"/>
      <c r="I1170" s="1467"/>
      <c r="J1170" s="1467"/>
      <c r="K1170" s="1467"/>
      <c r="L1170" s="1467"/>
      <c r="M1170" s="1467"/>
      <c r="N1170" s="1467"/>
      <c r="O1170" s="1467"/>
      <c r="P1170" s="1467"/>
      <c r="Q1170" s="1467"/>
      <c r="R1170" s="1467"/>
      <c r="S1170" s="1467"/>
    </row>
    <row r="1171" spans="1:19" ht="15" hidden="1">
      <c r="A1171" s="2340" t="s">
        <v>631</v>
      </c>
      <c r="B1171" s="2340" t="s">
        <v>4515</v>
      </c>
      <c r="C1171" s="2340"/>
      <c r="D1171" s="2341" t="s">
        <v>1292</v>
      </c>
      <c r="E1171" s="2342">
        <v>20</v>
      </c>
      <c r="F1171" s="2343">
        <f t="shared" si="18"/>
        <v>0</v>
      </c>
      <c r="G1171" s="2344" t="s">
        <v>2134</v>
      </c>
      <c r="H1171" s="2340"/>
      <c r="I1171" s="2340"/>
      <c r="J1171" s="2340"/>
      <c r="K1171" s="2340"/>
      <c r="L1171" s="2340"/>
      <c r="M1171" s="2340"/>
      <c r="N1171" s="2340"/>
      <c r="O1171" s="2340"/>
      <c r="P1171" s="2340"/>
      <c r="Q1171" s="2340"/>
      <c r="R1171" s="2340"/>
      <c r="S1171" s="2340"/>
    </row>
    <row r="1172" spans="1:19" ht="15" hidden="1">
      <c r="A1172" s="2340" t="s">
        <v>631</v>
      </c>
      <c r="B1172" s="2340" t="s">
        <v>4516</v>
      </c>
      <c r="C1172" s="2340"/>
      <c r="D1172" s="2341" t="s">
        <v>1292</v>
      </c>
      <c r="E1172" s="2342">
        <v>30</v>
      </c>
      <c r="F1172" s="2343">
        <f t="shared" si="18"/>
        <v>0</v>
      </c>
      <c r="G1172" s="2344" t="s">
        <v>2134</v>
      </c>
      <c r="H1172" s="2340"/>
      <c r="I1172" s="2340"/>
      <c r="J1172" s="2340"/>
      <c r="K1172" s="2340"/>
      <c r="L1172" s="2340"/>
      <c r="M1172" s="2340"/>
      <c r="N1172" s="2340"/>
      <c r="O1172" s="2340"/>
      <c r="P1172" s="2340"/>
      <c r="Q1172" s="2340"/>
      <c r="R1172" s="2340"/>
      <c r="S1172" s="2340"/>
    </row>
    <row r="1173" spans="1:19" ht="15" hidden="1">
      <c r="A1173" s="2344" t="s">
        <v>5403</v>
      </c>
      <c r="B1173" s="2321" t="s">
        <v>1028</v>
      </c>
      <c r="C1173" s="2321"/>
      <c r="D1173" s="2322" t="s">
        <v>91</v>
      </c>
      <c r="E1173" s="2323">
        <v>800</v>
      </c>
      <c r="F1173" s="2343">
        <f t="shared" si="18"/>
        <v>0</v>
      </c>
      <c r="G1173" s="2344" t="s">
        <v>2134</v>
      </c>
      <c r="H1173" s="2340"/>
      <c r="I1173" s="2340"/>
      <c r="J1173" s="2340"/>
      <c r="K1173" s="2340"/>
      <c r="L1173" s="2340"/>
      <c r="M1173" s="2340"/>
      <c r="N1173" s="2340"/>
      <c r="O1173" s="2340"/>
      <c r="P1173" s="2340"/>
      <c r="Q1173" s="2340"/>
      <c r="R1173" s="2340"/>
      <c r="S1173" s="2340"/>
    </row>
    <row r="1174" spans="1:19" ht="15" hidden="1">
      <c r="A1174" s="2344" t="s">
        <v>5165</v>
      </c>
      <c r="B1174" s="2340" t="s">
        <v>5922</v>
      </c>
      <c r="C1174" s="2340"/>
      <c r="D1174" s="2341" t="s">
        <v>44</v>
      </c>
      <c r="E1174" s="2347">
        <v>400</v>
      </c>
      <c r="F1174" s="2343">
        <f t="shared" si="18"/>
        <v>0</v>
      </c>
      <c r="G1174" s="2344" t="s">
        <v>2134</v>
      </c>
      <c r="H1174" s="2340"/>
      <c r="I1174" s="2340"/>
      <c r="J1174" s="2340"/>
      <c r="K1174" s="2340"/>
      <c r="L1174" s="2340"/>
      <c r="M1174" s="2340"/>
      <c r="N1174" s="2340"/>
      <c r="O1174" s="2340"/>
      <c r="P1174" s="2340"/>
      <c r="Q1174" s="2340"/>
      <c r="R1174" s="2340"/>
      <c r="S1174" s="2340"/>
    </row>
    <row r="1175" spans="1:19" ht="15" hidden="1">
      <c r="A1175" s="2340" t="s">
        <v>3811</v>
      </c>
      <c r="B1175" s="2340" t="s">
        <v>4991</v>
      </c>
      <c r="C1175" s="2340"/>
      <c r="D1175" s="2341" t="s">
        <v>627</v>
      </c>
      <c r="E1175" s="2342">
        <v>830</v>
      </c>
      <c r="F1175" s="2343">
        <f t="shared" si="18"/>
        <v>0</v>
      </c>
      <c r="G1175" s="2344" t="s">
        <v>2134</v>
      </c>
      <c r="H1175" s="2340"/>
      <c r="I1175" s="2340"/>
      <c r="J1175" s="2340"/>
      <c r="K1175" s="2340"/>
      <c r="L1175" s="2340"/>
      <c r="M1175" s="2340"/>
      <c r="N1175" s="2340"/>
      <c r="O1175" s="2340"/>
      <c r="P1175" s="2340"/>
      <c r="Q1175" s="2340"/>
      <c r="R1175" s="2340"/>
      <c r="S1175" s="2340"/>
    </row>
    <row r="1176" spans="1:19" ht="15" hidden="1">
      <c r="A1176" s="2340" t="s">
        <v>3811</v>
      </c>
      <c r="B1176" s="2340" t="s">
        <v>4992</v>
      </c>
      <c r="C1176" s="2340"/>
      <c r="D1176" s="2341" t="s">
        <v>627</v>
      </c>
      <c r="E1176" s="2342">
        <v>500</v>
      </c>
      <c r="F1176" s="2343">
        <f t="shared" si="18"/>
        <v>0</v>
      </c>
      <c r="G1176" s="2344" t="s">
        <v>2134</v>
      </c>
      <c r="H1176" s="2340"/>
      <c r="I1176" s="2340"/>
      <c r="J1176" s="2340"/>
      <c r="K1176" s="2340"/>
      <c r="L1176" s="2340"/>
      <c r="M1176" s="2340"/>
      <c r="N1176" s="2340"/>
      <c r="O1176" s="2340"/>
      <c r="P1176" s="2340"/>
      <c r="Q1176" s="2340"/>
      <c r="R1176" s="2340"/>
      <c r="S1176" s="2340"/>
    </row>
    <row r="1177" spans="1:19" ht="15" hidden="1">
      <c r="A1177" s="2340" t="s">
        <v>3811</v>
      </c>
      <c r="B1177" s="2340" t="s">
        <v>4993</v>
      </c>
      <c r="C1177" s="2340"/>
      <c r="D1177" s="2341" t="s">
        <v>627</v>
      </c>
      <c r="E1177" s="2342">
        <v>334</v>
      </c>
      <c r="F1177" s="2343">
        <f t="shared" si="18"/>
        <v>0</v>
      </c>
      <c r="G1177" s="2344" t="s">
        <v>2134</v>
      </c>
      <c r="H1177" s="2340"/>
      <c r="I1177" s="2340"/>
      <c r="J1177" s="2340"/>
      <c r="K1177" s="2340"/>
      <c r="L1177" s="2340"/>
      <c r="M1177" s="2340"/>
      <c r="N1177" s="2340"/>
      <c r="O1177" s="2340"/>
      <c r="P1177" s="2340"/>
      <c r="Q1177" s="2340"/>
      <c r="R1177" s="2340"/>
      <c r="S1177" s="2340"/>
    </row>
    <row r="1178" spans="1:19" ht="15" hidden="1">
      <c r="A1178" s="2340" t="s">
        <v>3811</v>
      </c>
      <c r="B1178" s="2340" t="s">
        <v>4994</v>
      </c>
      <c r="C1178" s="2340"/>
      <c r="D1178" s="2341" t="s">
        <v>627</v>
      </c>
      <c r="E1178" s="2342">
        <v>500</v>
      </c>
      <c r="F1178" s="2343">
        <f t="shared" si="18"/>
        <v>0</v>
      </c>
      <c r="G1178" s="2344" t="s">
        <v>2134</v>
      </c>
      <c r="H1178" s="2340"/>
      <c r="I1178" s="2340"/>
      <c r="J1178" s="2340"/>
      <c r="K1178" s="2340"/>
      <c r="L1178" s="2340"/>
      <c r="M1178" s="2340"/>
      <c r="N1178" s="2340"/>
      <c r="O1178" s="2340"/>
      <c r="P1178" s="2340"/>
      <c r="Q1178" s="2340"/>
      <c r="R1178" s="2340"/>
      <c r="S1178" s="2340"/>
    </row>
    <row r="1179" spans="1:19" ht="15" hidden="1">
      <c r="A1179" s="2340" t="s">
        <v>3811</v>
      </c>
      <c r="B1179" s="2340" t="s">
        <v>4995</v>
      </c>
      <c r="C1179" s="2340"/>
      <c r="D1179" s="2341" t="s">
        <v>627</v>
      </c>
      <c r="E1179" s="2342">
        <v>334</v>
      </c>
      <c r="F1179" s="2343">
        <f t="shared" si="18"/>
        <v>0</v>
      </c>
      <c r="G1179" s="2344" t="s">
        <v>2134</v>
      </c>
      <c r="H1179" s="2340"/>
      <c r="I1179" s="2340"/>
      <c r="J1179" s="2340"/>
      <c r="K1179" s="2340"/>
      <c r="L1179" s="2340"/>
      <c r="M1179" s="2340"/>
      <c r="N1179" s="2340"/>
      <c r="O1179" s="2340"/>
      <c r="P1179" s="2340"/>
      <c r="Q1179" s="2340"/>
      <c r="R1179" s="2340"/>
      <c r="S1179" s="2340"/>
    </row>
    <row r="1180" spans="1:19" ht="15" hidden="1">
      <c r="A1180" s="2344" t="s">
        <v>5403</v>
      </c>
      <c r="B1180" s="2321" t="s">
        <v>5373</v>
      </c>
      <c r="C1180" s="2321"/>
      <c r="D1180" s="2322" t="s">
        <v>627</v>
      </c>
      <c r="E1180" s="2323">
        <v>5500</v>
      </c>
      <c r="F1180" s="2343">
        <f t="shared" si="18"/>
        <v>0</v>
      </c>
      <c r="G1180" s="2344" t="s">
        <v>2134</v>
      </c>
      <c r="H1180" s="2340"/>
      <c r="I1180" s="2340"/>
      <c r="J1180" s="2340"/>
      <c r="K1180" s="2340"/>
      <c r="L1180" s="2340"/>
      <c r="M1180" s="2340"/>
      <c r="N1180" s="2340"/>
      <c r="O1180" s="2340"/>
      <c r="P1180" s="2340"/>
      <c r="Q1180" s="2340"/>
      <c r="R1180" s="2340"/>
      <c r="S1180" s="2340"/>
    </row>
    <row r="1181" spans="1:19" ht="15" hidden="1">
      <c r="A1181" s="2344" t="s">
        <v>5165</v>
      </c>
      <c r="B1181" s="2340" t="s">
        <v>5923</v>
      </c>
      <c r="C1181" s="2340"/>
      <c r="D1181" s="2341" t="s">
        <v>44</v>
      </c>
      <c r="E1181" s="2347">
        <v>2500</v>
      </c>
      <c r="F1181" s="2343">
        <f t="shared" si="18"/>
        <v>0</v>
      </c>
      <c r="G1181" s="2344" t="s">
        <v>2134</v>
      </c>
      <c r="H1181" s="2340"/>
      <c r="I1181" s="2340"/>
      <c r="J1181" s="2340"/>
      <c r="K1181" s="2340"/>
      <c r="L1181" s="2340"/>
      <c r="M1181" s="2340"/>
      <c r="N1181" s="2340"/>
      <c r="O1181" s="2340"/>
      <c r="P1181" s="2340"/>
      <c r="Q1181" s="2340"/>
      <c r="R1181" s="2340"/>
      <c r="S1181" s="2340"/>
    </row>
    <row r="1182" spans="1:19" ht="15" hidden="1">
      <c r="A1182" s="2344" t="s">
        <v>5165</v>
      </c>
      <c r="B1182" s="2340" t="s">
        <v>5924</v>
      </c>
      <c r="C1182" s="2340"/>
      <c r="D1182" s="2341" t="s">
        <v>501</v>
      </c>
      <c r="E1182" s="2347">
        <v>15000</v>
      </c>
      <c r="F1182" s="2343">
        <f t="shared" si="18"/>
        <v>0</v>
      </c>
      <c r="G1182" s="2344" t="s">
        <v>2134</v>
      </c>
      <c r="H1182" s="2340"/>
      <c r="I1182" s="2340"/>
      <c r="J1182" s="2340"/>
      <c r="K1182" s="2340"/>
      <c r="L1182" s="2340"/>
      <c r="M1182" s="2340"/>
      <c r="N1182" s="2340"/>
      <c r="O1182" s="2340"/>
      <c r="P1182" s="2340"/>
      <c r="Q1182" s="2340"/>
      <c r="R1182" s="2340"/>
      <c r="S1182" s="2340"/>
    </row>
    <row r="1183" spans="1:19" ht="15" hidden="1">
      <c r="A1183" s="1467" t="s">
        <v>5405</v>
      </c>
      <c r="B1183" s="1467" t="s">
        <v>5648</v>
      </c>
      <c r="C1183" s="1467"/>
      <c r="D1183" s="767" t="s">
        <v>91</v>
      </c>
      <c r="E1183" s="2346">
        <v>285</v>
      </c>
      <c r="F1183" s="2343">
        <f t="shared" si="18"/>
        <v>0</v>
      </c>
      <c r="G1183" s="2344" t="s">
        <v>2134</v>
      </c>
      <c r="H1183" s="1467"/>
      <c r="I1183" s="1467"/>
      <c r="J1183" s="1467"/>
      <c r="K1183" s="1467"/>
      <c r="L1183" s="1467"/>
      <c r="M1183" s="1467"/>
      <c r="N1183" s="1467"/>
      <c r="O1183" s="1467"/>
      <c r="P1183" s="1467"/>
      <c r="Q1183" s="1467"/>
      <c r="R1183" s="1467"/>
      <c r="S1183" s="1467"/>
    </row>
    <row r="1184" spans="1:19" ht="15" hidden="1">
      <c r="A1184" s="2344" t="s">
        <v>5403</v>
      </c>
      <c r="B1184" s="2333" t="s">
        <v>5374</v>
      </c>
      <c r="C1184" s="2333"/>
      <c r="D1184" s="2322" t="s">
        <v>627</v>
      </c>
      <c r="E1184" s="2328">
        <v>180</v>
      </c>
      <c r="F1184" s="2343">
        <f t="shared" si="18"/>
        <v>0</v>
      </c>
      <c r="G1184" s="2344" t="s">
        <v>2134</v>
      </c>
      <c r="H1184" s="2340"/>
      <c r="I1184" s="2340"/>
      <c r="J1184" s="2340"/>
      <c r="K1184" s="2340"/>
      <c r="L1184" s="2340"/>
      <c r="M1184" s="2340"/>
      <c r="N1184" s="2340"/>
      <c r="O1184" s="2340"/>
      <c r="P1184" s="2340"/>
      <c r="Q1184" s="2340"/>
      <c r="R1184" s="2340"/>
      <c r="S1184" s="2340"/>
    </row>
    <row r="1185" spans="1:19" ht="15" hidden="1">
      <c r="A1185" s="1467" t="s">
        <v>5405</v>
      </c>
      <c r="B1185" s="1467" t="s">
        <v>5649</v>
      </c>
      <c r="C1185" s="1467"/>
      <c r="D1185" s="767" t="s">
        <v>105</v>
      </c>
      <c r="E1185" s="2346">
        <v>19</v>
      </c>
      <c r="F1185" s="2343">
        <f t="shared" si="18"/>
        <v>0</v>
      </c>
      <c r="G1185" s="2344" t="s">
        <v>2134</v>
      </c>
      <c r="H1185" s="1467"/>
      <c r="I1185" s="1467"/>
      <c r="J1185" s="1467"/>
      <c r="K1185" s="1467"/>
      <c r="L1185" s="1467"/>
      <c r="M1185" s="1467"/>
      <c r="N1185" s="1467"/>
      <c r="O1185" s="1467"/>
      <c r="P1185" s="1467"/>
      <c r="Q1185" s="1467"/>
      <c r="R1185" s="1467"/>
      <c r="S1185" s="1467"/>
    </row>
    <row r="1186" spans="1:19" ht="15" hidden="1">
      <c r="A1186" s="1467" t="s">
        <v>5405</v>
      </c>
      <c r="B1186" s="1467" t="s">
        <v>5650</v>
      </c>
      <c r="C1186" s="1467"/>
      <c r="D1186" s="767" t="s">
        <v>105</v>
      </c>
      <c r="E1186" s="2346">
        <v>87</v>
      </c>
      <c r="F1186" s="2343">
        <f t="shared" si="18"/>
        <v>0</v>
      </c>
      <c r="G1186" s="2344" t="s">
        <v>2134</v>
      </c>
      <c r="H1186" s="1467"/>
      <c r="I1186" s="1467"/>
      <c r="J1186" s="1467"/>
      <c r="K1186" s="1467"/>
      <c r="L1186" s="1467"/>
      <c r="M1186" s="1467"/>
      <c r="N1186" s="1467"/>
      <c r="O1186" s="1467"/>
      <c r="P1186" s="1467"/>
      <c r="Q1186" s="1467"/>
      <c r="R1186" s="1467"/>
      <c r="S1186" s="1467"/>
    </row>
    <row r="1187" spans="1:19" ht="15" hidden="1">
      <c r="A1187" s="1467" t="s">
        <v>5405</v>
      </c>
      <c r="B1187" s="1467" t="s">
        <v>5651</v>
      </c>
      <c r="C1187" s="1467"/>
      <c r="D1187" s="767" t="s">
        <v>94</v>
      </c>
      <c r="E1187" s="2346">
        <v>335</v>
      </c>
      <c r="F1187" s="2343">
        <f t="shared" si="18"/>
        <v>0</v>
      </c>
      <c r="G1187" s="2344" t="s">
        <v>2134</v>
      </c>
      <c r="H1187" s="1467"/>
      <c r="I1187" s="1467"/>
      <c r="J1187" s="1467"/>
      <c r="K1187" s="1467"/>
      <c r="L1187" s="1467"/>
      <c r="M1187" s="1467"/>
      <c r="N1187" s="1467"/>
      <c r="O1187" s="1467"/>
      <c r="P1187" s="1467"/>
      <c r="Q1187" s="1467"/>
      <c r="R1187" s="1467"/>
      <c r="S1187" s="1467"/>
    </row>
    <row r="1188" spans="1:19" ht="15" hidden="1">
      <c r="A1188" s="1467" t="s">
        <v>5405</v>
      </c>
      <c r="B1188" s="1467" t="s">
        <v>5652</v>
      </c>
      <c r="C1188" s="1467"/>
      <c r="D1188" s="767" t="s">
        <v>79</v>
      </c>
      <c r="E1188" s="2346">
        <v>730</v>
      </c>
      <c r="F1188" s="2343">
        <f t="shared" si="18"/>
        <v>0</v>
      </c>
      <c r="G1188" s="2344" t="s">
        <v>2134</v>
      </c>
      <c r="H1188" s="1467"/>
      <c r="I1188" s="1467"/>
      <c r="J1188" s="1467"/>
      <c r="K1188" s="1467"/>
      <c r="L1188" s="1467"/>
      <c r="M1188" s="1467"/>
      <c r="N1188" s="1467"/>
      <c r="O1188" s="1467"/>
      <c r="P1188" s="1467"/>
      <c r="Q1188" s="1467"/>
      <c r="R1188" s="1467"/>
      <c r="S1188" s="1467"/>
    </row>
    <row r="1189" spans="1:19" ht="15" hidden="1">
      <c r="A1189" s="1467" t="s">
        <v>5405</v>
      </c>
      <c r="B1189" s="1467" t="s">
        <v>5653</v>
      </c>
      <c r="C1189" s="1467"/>
      <c r="D1189" s="767" t="s">
        <v>79</v>
      </c>
      <c r="E1189" s="2346">
        <v>450</v>
      </c>
      <c r="F1189" s="2343">
        <f t="shared" si="18"/>
        <v>0</v>
      </c>
      <c r="G1189" s="2344" t="s">
        <v>2134</v>
      </c>
      <c r="H1189" s="1467"/>
      <c r="I1189" s="1467"/>
      <c r="J1189" s="1467"/>
      <c r="K1189" s="1467"/>
      <c r="L1189" s="1467"/>
      <c r="M1189" s="1467"/>
      <c r="N1189" s="1467"/>
      <c r="O1189" s="1467"/>
      <c r="P1189" s="1467"/>
      <c r="Q1189" s="1467"/>
      <c r="R1189" s="1467"/>
      <c r="S1189" s="1467"/>
    </row>
    <row r="1190" spans="1:19" ht="15" hidden="1">
      <c r="A1190" s="1467" t="s">
        <v>5405</v>
      </c>
      <c r="B1190" s="1467" t="s">
        <v>5654</v>
      </c>
      <c r="C1190" s="1467"/>
      <c r="D1190" s="767" t="s">
        <v>83</v>
      </c>
      <c r="E1190" s="2346">
        <v>70</v>
      </c>
      <c r="F1190" s="2343">
        <f t="shared" si="18"/>
        <v>0</v>
      </c>
      <c r="G1190" s="2344" t="s">
        <v>2134</v>
      </c>
      <c r="H1190" s="1467"/>
      <c r="I1190" s="1467"/>
      <c r="J1190" s="1467"/>
      <c r="K1190" s="1467"/>
      <c r="L1190" s="1467"/>
      <c r="M1190" s="1467"/>
      <c r="N1190" s="1467"/>
      <c r="O1190" s="1467"/>
      <c r="P1190" s="1467"/>
      <c r="Q1190" s="1467"/>
      <c r="R1190" s="1467"/>
      <c r="S1190" s="1467"/>
    </row>
    <row r="1191" spans="1:19" ht="15" hidden="1">
      <c r="A1191" s="2344" t="s">
        <v>5165</v>
      </c>
      <c r="B1191" s="2340" t="s">
        <v>5925</v>
      </c>
      <c r="C1191" s="2340"/>
      <c r="D1191" s="2341" t="s">
        <v>36</v>
      </c>
      <c r="E1191" s="2347">
        <v>125750</v>
      </c>
      <c r="F1191" s="2343">
        <f t="shared" si="18"/>
        <v>0</v>
      </c>
      <c r="G1191" s="2344" t="s">
        <v>2134</v>
      </c>
      <c r="H1191" s="2340"/>
      <c r="I1191" s="2340"/>
      <c r="J1191" s="2340"/>
      <c r="K1191" s="2340"/>
      <c r="L1191" s="2340"/>
      <c r="M1191" s="2340"/>
      <c r="N1191" s="2340"/>
      <c r="O1191" s="2340"/>
      <c r="P1191" s="2340"/>
      <c r="Q1191" s="2340"/>
      <c r="R1191" s="2340"/>
      <c r="S1191" s="2340"/>
    </row>
    <row r="1192" spans="1:19" ht="15" hidden="1">
      <c r="A1192" s="2340" t="s">
        <v>675</v>
      </c>
      <c r="B1192" s="2340" t="s">
        <v>5154</v>
      </c>
      <c r="C1192" s="2340"/>
      <c r="D1192" s="2341" t="s">
        <v>501</v>
      </c>
      <c r="E1192" s="2342">
        <v>3000000</v>
      </c>
      <c r="F1192" s="2343">
        <f t="shared" si="18"/>
        <v>0</v>
      </c>
      <c r="G1192" s="2344" t="s">
        <v>2134</v>
      </c>
      <c r="H1192" s="2340"/>
      <c r="I1192" s="2340"/>
      <c r="J1192" s="2340"/>
      <c r="K1192" s="2340"/>
      <c r="L1192" s="2340"/>
      <c r="M1192" s="2340"/>
      <c r="N1192" s="2340"/>
      <c r="O1192" s="2340"/>
      <c r="P1192" s="2340"/>
      <c r="Q1192" s="2340"/>
      <c r="R1192" s="2340"/>
      <c r="S1192" s="2340"/>
    </row>
    <row r="1193" spans="1:19" ht="15" hidden="1">
      <c r="A1193" s="2340" t="s">
        <v>3811</v>
      </c>
      <c r="B1193" s="2340" t="s">
        <v>4996</v>
      </c>
      <c r="C1193" s="2340"/>
      <c r="D1193" s="2341" t="s">
        <v>627</v>
      </c>
      <c r="E1193" s="2342">
        <v>3500</v>
      </c>
      <c r="F1193" s="2343">
        <f t="shared" si="18"/>
        <v>0</v>
      </c>
      <c r="G1193" s="2344" t="s">
        <v>2134</v>
      </c>
      <c r="H1193" s="2340"/>
      <c r="I1193" s="2340"/>
      <c r="J1193" s="2340"/>
      <c r="K1193" s="2340"/>
      <c r="L1193" s="2340"/>
      <c r="M1193" s="2340"/>
      <c r="N1193" s="2340"/>
      <c r="O1193" s="2340"/>
      <c r="P1193" s="2340"/>
      <c r="Q1193" s="2340"/>
      <c r="R1193" s="2340"/>
      <c r="S1193" s="2340"/>
    </row>
    <row r="1194" spans="1:19" ht="15" hidden="1">
      <c r="A1194" s="2340" t="s">
        <v>3811</v>
      </c>
      <c r="B1194" s="2340" t="s">
        <v>4997</v>
      </c>
      <c r="C1194" s="2340"/>
      <c r="D1194" s="2341" t="s">
        <v>627</v>
      </c>
      <c r="E1194" s="2342">
        <v>4000</v>
      </c>
      <c r="F1194" s="2343">
        <f t="shared" si="18"/>
        <v>0</v>
      </c>
      <c r="G1194" s="2344" t="s">
        <v>2134</v>
      </c>
      <c r="H1194" s="2340"/>
      <c r="I1194" s="2340"/>
      <c r="J1194" s="2340"/>
      <c r="K1194" s="2340"/>
      <c r="L1194" s="2340"/>
      <c r="M1194" s="2340"/>
      <c r="N1194" s="2340"/>
      <c r="O1194" s="2340"/>
      <c r="P1194" s="2340"/>
      <c r="Q1194" s="2340"/>
      <c r="R1194" s="2340"/>
      <c r="S1194" s="2340"/>
    </row>
    <row r="1195" spans="1:19" ht="15" hidden="1">
      <c r="A1195" s="2340" t="s">
        <v>3811</v>
      </c>
      <c r="B1195" s="2340" t="s">
        <v>4998</v>
      </c>
      <c r="C1195" s="2340"/>
      <c r="D1195" s="2341" t="s">
        <v>627</v>
      </c>
      <c r="E1195" s="2342">
        <v>4000</v>
      </c>
      <c r="F1195" s="2343">
        <f t="shared" si="18"/>
        <v>0</v>
      </c>
      <c r="G1195" s="2344" t="s">
        <v>2134</v>
      </c>
      <c r="H1195" s="2340"/>
      <c r="I1195" s="2340"/>
      <c r="J1195" s="2340"/>
      <c r="K1195" s="2340"/>
      <c r="L1195" s="2340"/>
      <c r="M1195" s="2340"/>
      <c r="N1195" s="2340"/>
      <c r="O1195" s="2340"/>
      <c r="P1195" s="2340"/>
      <c r="Q1195" s="2340"/>
      <c r="R1195" s="2340"/>
      <c r="S1195" s="2340"/>
    </row>
    <row r="1196" spans="1:19" ht="15" hidden="1">
      <c r="A1196" s="2340" t="s">
        <v>3811</v>
      </c>
      <c r="B1196" s="2340" t="s">
        <v>4999</v>
      </c>
      <c r="C1196" s="2340"/>
      <c r="D1196" s="2341" t="s">
        <v>627</v>
      </c>
      <c r="E1196" s="2342">
        <v>4500</v>
      </c>
      <c r="F1196" s="2343">
        <f t="shared" si="18"/>
        <v>0</v>
      </c>
      <c r="G1196" s="2344" t="s">
        <v>2134</v>
      </c>
      <c r="H1196" s="2340"/>
      <c r="I1196" s="2340"/>
      <c r="J1196" s="2340"/>
      <c r="K1196" s="2340"/>
      <c r="L1196" s="2340"/>
      <c r="M1196" s="2340"/>
      <c r="N1196" s="2340"/>
      <c r="O1196" s="2340"/>
      <c r="P1196" s="2340"/>
      <c r="Q1196" s="2340"/>
      <c r="R1196" s="2340"/>
      <c r="S1196" s="2340"/>
    </row>
    <row r="1197" spans="1:19" ht="15" hidden="1">
      <c r="A1197" s="2340" t="s">
        <v>3811</v>
      </c>
      <c r="B1197" s="2340" t="s">
        <v>5000</v>
      </c>
      <c r="C1197" s="2340"/>
      <c r="D1197" s="2341" t="s">
        <v>627</v>
      </c>
      <c r="E1197" s="2342">
        <v>2850</v>
      </c>
      <c r="F1197" s="2343">
        <f t="shared" si="18"/>
        <v>0</v>
      </c>
      <c r="G1197" s="2344" t="s">
        <v>2134</v>
      </c>
      <c r="H1197" s="2340"/>
      <c r="I1197" s="2340"/>
      <c r="J1197" s="2340"/>
      <c r="K1197" s="2340"/>
      <c r="L1197" s="2340"/>
      <c r="M1197" s="2340"/>
      <c r="N1197" s="2340"/>
      <c r="O1197" s="2340"/>
      <c r="P1197" s="2340"/>
      <c r="Q1197" s="2340"/>
      <c r="R1197" s="2340"/>
      <c r="S1197" s="2340"/>
    </row>
    <row r="1198" spans="1:19" ht="15" hidden="1">
      <c r="A1198" s="2344" t="s">
        <v>5165</v>
      </c>
      <c r="B1198" s="2340" t="s">
        <v>5926</v>
      </c>
      <c r="C1198" s="2340"/>
      <c r="D1198" s="2341" t="s">
        <v>501</v>
      </c>
      <c r="E1198" s="2347">
        <v>14000</v>
      </c>
      <c r="F1198" s="2343">
        <f t="shared" si="18"/>
        <v>0</v>
      </c>
      <c r="G1198" s="2344" t="s">
        <v>2134</v>
      </c>
      <c r="H1198" s="2340"/>
      <c r="I1198" s="2340"/>
      <c r="J1198" s="2340"/>
      <c r="K1198" s="2340"/>
      <c r="L1198" s="2340"/>
      <c r="M1198" s="2340"/>
      <c r="N1198" s="2340"/>
      <c r="O1198" s="2340"/>
      <c r="P1198" s="2340"/>
      <c r="Q1198" s="2340"/>
      <c r="R1198" s="2340"/>
      <c r="S1198" s="2340"/>
    </row>
    <row r="1199" spans="1:19" ht="15" hidden="1">
      <c r="A1199" s="2344" t="s">
        <v>5165</v>
      </c>
      <c r="B1199" s="2340" t="s">
        <v>5927</v>
      </c>
      <c r="C1199" s="2340"/>
      <c r="D1199" s="2341" t="s">
        <v>501</v>
      </c>
      <c r="E1199" s="2347">
        <v>30000</v>
      </c>
      <c r="F1199" s="2343">
        <f t="shared" si="18"/>
        <v>0</v>
      </c>
      <c r="G1199" s="2344" t="s">
        <v>2134</v>
      </c>
      <c r="H1199" s="2340"/>
      <c r="I1199" s="2340"/>
      <c r="J1199" s="2340"/>
      <c r="K1199" s="2340"/>
      <c r="L1199" s="2340"/>
      <c r="M1199" s="2340"/>
      <c r="N1199" s="2340"/>
      <c r="O1199" s="2340"/>
      <c r="P1199" s="2340"/>
      <c r="Q1199" s="2340"/>
      <c r="R1199" s="2340"/>
      <c r="S1199" s="2340"/>
    </row>
    <row r="1200" spans="1:19" ht="15" hidden="1">
      <c r="A1200" s="2340" t="s">
        <v>675</v>
      </c>
      <c r="B1200" s="2340" t="s">
        <v>5155</v>
      </c>
      <c r="C1200" s="2340"/>
      <c r="D1200" s="2341" t="s">
        <v>501</v>
      </c>
      <c r="E1200" s="2342">
        <v>2000000</v>
      </c>
      <c r="F1200" s="2343">
        <f t="shared" si="18"/>
        <v>0</v>
      </c>
      <c r="G1200" s="2344" t="s">
        <v>2134</v>
      </c>
      <c r="H1200" s="2340"/>
      <c r="I1200" s="2340"/>
      <c r="J1200" s="2340"/>
      <c r="K1200" s="2340"/>
      <c r="L1200" s="2340"/>
      <c r="M1200" s="2340"/>
      <c r="N1200" s="2340"/>
      <c r="O1200" s="2340"/>
      <c r="P1200" s="2340"/>
      <c r="Q1200" s="2340"/>
      <c r="R1200" s="2340"/>
      <c r="S1200" s="2340"/>
    </row>
    <row r="1201" spans="1:19" ht="15" hidden="1">
      <c r="A1201" s="2340" t="s">
        <v>675</v>
      </c>
      <c r="B1201" s="2340" t="s">
        <v>5156</v>
      </c>
      <c r="C1201" s="2340"/>
      <c r="D1201" s="2341" t="s">
        <v>501</v>
      </c>
      <c r="E1201" s="2342">
        <v>3500000</v>
      </c>
      <c r="F1201" s="2343">
        <f t="shared" si="18"/>
        <v>0</v>
      </c>
      <c r="G1201" s="2344" t="s">
        <v>2134</v>
      </c>
      <c r="H1201" s="2340"/>
      <c r="I1201" s="2340"/>
      <c r="J1201" s="2340"/>
      <c r="K1201" s="2340"/>
      <c r="L1201" s="2340"/>
      <c r="M1201" s="2340"/>
      <c r="N1201" s="2340"/>
      <c r="O1201" s="2340"/>
      <c r="P1201" s="2340"/>
      <c r="Q1201" s="2340"/>
      <c r="R1201" s="2340"/>
      <c r="S1201" s="2340"/>
    </row>
    <row r="1202" spans="1:19" ht="15" hidden="1">
      <c r="A1202" s="1467" t="s">
        <v>5405</v>
      </c>
      <c r="B1202" s="1467" t="s">
        <v>5655</v>
      </c>
      <c r="C1202" s="1467"/>
      <c r="D1202" s="767" t="s">
        <v>5728</v>
      </c>
      <c r="E1202" s="2346">
        <v>4</v>
      </c>
      <c r="F1202" s="2343">
        <f t="shared" si="18"/>
        <v>0</v>
      </c>
      <c r="G1202" s="2344" t="s">
        <v>2134</v>
      </c>
      <c r="H1202" s="1467"/>
      <c r="I1202" s="1467"/>
      <c r="J1202" s="1467"/>
      <c r="K1202" s="1467"/>
      <c r="L1202" s="1467"/>
      <c r="M1202" s="1467"/>
      <c r="N1202" s="1467"/>
      <c r="O1202" s="1467"/>
      <c r="P1202" s="1467"/>
      <c r="Q1202" s="1467"/>
      <c r="R1202" s="1467"/>
      <c r="S1202" s="1467"/>
    </row>
    <row r="1203" spans="1:19" ht="15" hidden="1">
      <c r="A1203" s="2340" t="s">
        <v>3811</v>
      </c>
      <c r="B1203" s="2340" t="s">
        <v>5001</v>
      </c>
      <c r="C1203" s="2340"/>
      <c r="D1203" s="2341" t="s">
        <v>44</v>
      </c>
      <c r="E1203" s="2342">
        <v>60</v>
      </c>
      <c r="F1203" s="2343">
        <f t="shared" si="18"/>
        <v>0</v>
      </c>
      <c r="G1203" s="2344" t="s">
        <v>2134</v>
      </c>
      <c r="H1203" s="2340"/>
      <c r="I1203" s="2340"/>
      <c r="J1203" s="2340"/>
      <c r="K1203" s="2340"/>
      <c r="L1203" s="2340"/>
      <c r="M1203" s="2340"/>
      <c r="N1203" s="2340"/>
      <c r="O1203" s="2340"/>
      <c r="P1203" s="2340"/>
      <c r="Q1203" s="2340"/>
      <c r="R1203" s="2340"/>
      <c r="S1203" s="2340"/>
    </row>
    <row r="1204" spans="1:19" ht="15" hidden="1">
      <c r="A1204" s="2340" t="s">
        <v>3811</v>
      </c>
      <c r="B1204" s="2340" t="s">
        <v>5002</v>
      </c>
      <c r="C1204" s="2340"/>
      <c r="D1204" s="2341" t="s">
        <v>44</v>
      </c>
      <c r="E1204" s="2342">
        <v>60</v>
      </c>
      <c r="F1204" s="2343">
        <f t="shared" si="18"/>
        <v>0</v>
      </c>
      <c r="G1204" s="2344" t="s">
        <v>2134</v>
      </c>
      <c r="H1204" s="2340"/>
      <c r="I1204" s="2340"/>
      <c r="J1204" s="2340"/>
      <c r="K1204" s="2340"/>
      <c r="L1204" s="2340"/>
      <c r="M1204" s="2340"/>
      <c r="N1204" s="2340"/>
      <c r="O1204" s="2340"/>
      <c r="P1204" s="2340"/>
      <c r="Q1204" s="2340"/>
      <c r="R1204" s="2340"/>
      <c r="S1204" s="2340"/>
    </row>
    <row r="1205" spans="1:19" ht="15" hidden="1">
      <c r="A1205" s="2340" t="s">
        <v>3811</v>
      </c>
      <c r="B1205" s="2340" t="s">
        <v>5003</v>
      </c>
      <c r="C1205" s="2340"/>
      <c r="D1205" s="2341" t="s">
        <v>44</v>
      </c>
      <c r="E1205" s="2342">
        <v>60</v>
      </c>
      <c r="F1205" s="2343">
        <f t="shared" si="18"/>
        <v>0</v>
      </c>
      <c r="G1205" s="2344" t="s">
        <v>2134</v>
      </c>
      <c r="H1205" s="2340"/>
      <c r="I1205" s="2340"/>
      <c r="J1205" s="2340"/>
      <c r="K1205" s="2340"/>
      <c r="L1205" s="2340"/>
      <c r="M1205" s="2340"/>
      <c r="N1205" s="2340"/>
      <c r="O1205" s="2340"/>
      <c r="P1205" s="2340"/>
      <c r="Q1205" s="2340"/>
      <c r="R1205" s="2340"/>
      <c r="S1205" s="2340"/>
    </row>
    <row r="1206" spans="1:19" ht="15" hidden="1">
      <c r="A1206" s="2340" t="s">
        <v>3811</v>
      </c>
      <c r="B1206" s="2340" t="s">
        <v>5004</v>
      </c>
      <c r="C1206" s="2340"/>
      <c r="D1206" s="2341" t="s">
        <v>44</v>
      </c>
      <c r="E1206" s="2342">
        <v>645</v>
      </c>
      <c r="F1206" s="2343">
        <f t="shared" si="18"/>
        <v>0</v>
      </c>
      <c r="G1206" s="2344" t="s">
        <v>2134</v>
      </c>
      <c r="H1206" s="2340"/>
      <c r="I1206" s="2340"/>
      <c r="J1206" s="2340"/>
      <c r="K1206" s="2340"/>
      <c r="L1206" s="2340"/>
      <c r="M1206" s="2340"/>
      <c r="N1206" s="2340"/>
      <c r="O1206" s="2340"/>
      <c r="P1206" s="2340"/>
      <c r="Q1206" s="2340"/>
      <c r="R1206" s="2340"/>
      <c r="S1206" s="2340"/>
    </row>
    <row r="1207" spans="1:19" ht="15" hidden="1">
      <c r="A1207" s="2340" t="s">
        <v>3811</v>
      </c>
      <c r="B1207" s="2340" t="s">
        <v>5005</v>
      </c>
      <c r="C1207" s="2340"/>
      <c r="D1207" s="2341" t="s">
        <v>44</v>
      </c>
      <c r="E1207" s="2342">
        <v>750</v>
      </c>
      <c r="F1207" s="2343">
        <f t="shared" si="18"/>
        <v>0</v>
      </c>
      <c r="G1207" s="2344" t="s">
        <v>2134</v>
      </c>
      <c r="H1207" s="2340"/>
      <c r="I1207" s="2340"/>
      <c r="J1207" s="2340"/>
      <c r="K1207" s="2340"/>
      <c r="L1207" s="2340"/>
      <c r="M1207" s="2340"/>
      <c r="N1207" s="2340"/>
      <c r="O1207" s="2340"/>
      <c r="P1207" s="2340"/>
      <c r="Q1207" s="2340"/>
      <c r="R1207" s="2340"/>
      <c r="S1207" s="2340"/>
    </row>
    <row r="1208" spans="1:19" ht="15" hidden="1">
      <c r="A1208" s="2344" t="s">
        <v>5165</v>
      </c>
      <c r="B1208" s="2340" t="s">
        <v>5928</v>
      </c>
      <c r="C1208" s="2340"/>
      <c r="D1208" s="2341" t="s">
        <v>44</v>
      </c>
      <c r="E1208" s="2347">
        <v>10000</v>
      </c>
      <c r="F1208" s="2343">
        <f t="shared" si="18"/>
        <v>0</v>
      </c>
      <c r="G1208" s="2344" t="s">
        <v>2134</v>
      </c>
      <c r="H1208" s="2340"/>
      <c r="I1208" s="2340"/>
      <c r="J1208" s="2340"/>
      <c r="K1208" s="2340"/>
      <c r="L1208" s="2340"/>
      <c r="M1208" s="2340"/>
      <c r="N1208" s="2340"/>
      <c r="O1208" s="2340"/>
      <c r="P1208" s="2340"/>
      <c r="Q1208" s="2340"/>
      <c r="R1208" s="2340"/>
      <c r="S1208" s="2340"/>
    </row>
    <row r="1209" spans="1:19" ht="15" hidden="1">
      <c r="A1209" s="2344" t="s">
        <v>5165</v>
      </c>
      <c r="B1209" s="2340" t="s">
        <v>3057</v>
      </c>
      <c r="C1209" s="2340"/>
      <c r="D1209" s="2341" t="s">
        <v>44</v>
      </c>
      <c r="E1209" s="2347">
        <v>8500</v>
      </c>
      <c r="F1209" s="2343">
        <f t="shared" si="18"/>
        <v>0</v>
      </c>
      <c r="G1209" s="2344" t="s">
        <v>2134</v>
      </c>
      <c r="H1209" s="2340"/>
      <c r="I1209" s="2340"/>
      <c r="J1209" s="2340"/>
      <c r="K1209" s="2340"/>
      <c r="L1209" s="2340"/>
      <c r="M1209" s="2340"/>
      <c r="N1209" s="2340"/>
      <c r="O1209" s="2340"/>
      <c r="P1209" s="2340"/>
      <c r="Q1209" s="2340"/>
      <c r="R1209" s="2340"/>
      <c r="S1209" s="2340"/>
    </row>
    <row r="1210" spans="1:19" ht="15" hidden="1">
      <c r="A1210" s="2344" t="s">
        <v>5165</v>
      </c>
      <c r="B1210" s="2340" t="s">
        <v>3057</v>
      </c>
      <c r="C1210" s="2340"/>
      <c r="D1210" s="2341" t="s">
        <v>501</v>
      </c>
      <c r="E1210" s="2347">
        <v>8500</v>
      </c>
      <c r="F1210" s="2343">
        <f t="shared" si="18"/>
        <v>0</v>
      </c>
      <c r="G1210" s="2344" t="s">
        <v>2134</v>
      </c>
      <c r="H1210" s="2340"/>
      <c r="I1210" s="2340"/>
      <c r="J1210" s="2340"/>
      <c r="K1210" s="2340"/>
      <c r="L1210" s="2340"/>
      <c r="M1210" s="2340"/>
      <c r="N1210" s="2340"/>
      <c r="O1210" s="2340"/>
      <c r="P1210" s="2340"/>
      <c r="Q1210" s="2340"/>
      <c r="R1210" s="2340"/>
      <c r="S1210" s="2340"/>
    </row>
    <row r="1211" spans="1:19" ht="15" hidden="1">
      <c r="A1211" s="2344" t="s">
        <v>5165</v>
      </c>
      <c r="B1211" s="2340" t="s">
        <v>5929</v>
      </c>
      <c r="C1211" s="2340"/>
      <c r="D1211" s="2341" t="s">
        <v>36</v>
      </c>
      <c r="E1211" s="2347">
        <v>5000</v>
      </c>
      <c r="F1211" s="2343">
        <f t="shared" si="18"/>
        <v>0</v>
      </c>
      <c r="G1211" s="2344" t="s">
        <v>2134</v>
      </c>
      <c r="H1211" s="2340"/>
      <c r="I1211" s="2340"/>
      <c r="J1211" s="2340"/>
      <c r="K1211" s="2340"/>
      <c r="L1211" s="2340"/>
      <c r="M1211" s="2340"/>
      <c r="N1211" s="2340"/>
      <c r="O1211" s="2340"/>
      <c r="P1211" s="2340"/>
      <c r="Q1211" s="2340"/>
      <c r="R1211" s="2340"/>
      <c r="S1211" s="2340"/>
    </row>
    <row r="1212" spans="1:19" ht="15" hidden="1">
      <c r="A1212" s="2344" t="s">
        <v>5165</v>
      </c>
      <c r="B1212" s="2340" t="s">
        <v>5930</v>
      </c>
      <c r="C1212" s="2340"/>
      <c r="D1212" s="2341" t="s">
        <v>44</v>
      </c>
      <c r="E1212" s="2347">
        <v>1500</v>
      </c>
      <c r="F1212" s="2343">
        <f t="shared" si="18"/>
        <v>0</v>
      </c>
      <c r="G1212" s="2344" t="s">
        <v>2134</v>
      </c>
      <c r="H1212" s="2340"/>
      <c r="I1212" s="2340"/>
      <c r="J1212" s="2340"/>
      <c r="K1212" s="2340"/>
      <c r="L1212" s="2340"/>
      <c r="M1212" s="2340"/>
      <c r="N1212" s="2340"/>
      <c r="O1212" s="2340"/>
      <c r="P1212" s="2340"/>
      <c r="Q1212" s="2340"/>
      <c r="R1212" s="2340"/>
      <c r="S1212" s="2340"/>
    </row>
    <row r="1213" spans="1:19" ht="15" hidden="1">
      <c r="A1213" s="1467" t="s">
        <v>5405</v>
      </c>
      <c r="B1213" s="1467" t="s">
        <v>5656</v>
      </c>
      <c r="C1213" s="1467"/>
      <c r="D1213" s="767" t="s">
        <v>94</v>
      </c>
      <c r="E1213" s="2346">
        <v>130</v>
      </c>
      <c r="F1213" s="2343">
        <f t="shared" si="18"/>
        <v>0</v>
      </c>
      <c r="G1213" s="2344" t="s">
        <v>2134</v>
      </c>
      <c r="H1213" s="1467"/>
      <c r="I1213" s="1467"/>
      <c r="J1213" s="1467"/>
      <c r="K1213" s="1467"/>
      <c r="L1213" s="1467"/>
      <c r="M1213" s="1467"/>
      <c r="N1213" s="1467"/>
      <c r="O1213" s="1467"/>
      <c r="P1213" s="1467"/>
      <c r="Q1213" s="1467"/>
      <c r="R1213" s="1467"/>
      <c r="S1213" s="1467"/>
    </row>
    <row r="1214" spans="1:19" ht="15" hidden="1">
      <c r="A1214" s="2340" t="s">
        <v>3811</v>
      </c>
      <c r="B1214" s="2340" t="s">
        <v>5006</v>
      </c>
      <c r="C1214" s="2340"/>
      <c r="D1214" s="2341" t="s">
        <v>833</v>
      </c>
      <c r="E1214" s="2342">
        <v>650</v>
      </c>
      <c r="F1214" s="2343">
        <f t="shared" si="18"/>
        <v>0</v>
      </c>
      <c r="G1214" s="2344" t="s">
        <v>2134</v>
      </c>
      <c r="H1214" s="2340"/>
      <c r="I1214" s="2340"/>
      <c r="J1214" s="2340"/>
      <c r="K1214" s="2340"/>
      <c r="L1214" s="2340"/>
      <c r="M1214" s="2340"/>
      <c r="N1214" s="2340"/>
      <c r="O1214" s="2340"/>
      <c r="P1214" s="2340"/>
      <c r="Q1214" s="2340"/>
      <c r="R1214" s="2340"/>
      <c r="S1214" s="2340"/>
    </row>
    <row r="1215" spans="1:19" ht="15" hidden="1">
      <c r="A1215" s="2340" t="s">
        <v>3811</v>
      </c>
      <c r="B1215" s="2340" t="s">
        <v>5007</v>
      </c>
      <c r="C1215" s="2340"/>
      <c r="D1215" s="2341" t="s">
        <v>833</v>
      </c>
      <c r="E1215" s="2342">
        <v>650</v>
      </c>
      <c r="F1215" s="2343">
        <f t="shared" si="18"/>
        <v>0</v>
      </c>
      <c r="G1215" s="2344" t="s">
        <v>2134</v>
      </c>
      <c r="H1215" s="2340"/>
      <c r="I1215" s="2340"/>
      <c r="J1215" s="2340"/>
      <c r="K1215" s="2340"/>
      <c r="L1215" s="2340"/>
      <c r="M1215" s="2340"/>
      <c r="N1215" s="2340"/>
      <c r="O1215" s="2340"/>
      <c r="P1215" s="2340"/>
      <c r="Q1215" s="2340"/>
      <c r="R1215" s="2340"/>
      <c r="S1215" s="2340"/>
    </row>
    <row r="1216" spans="1:19" ht="15" hidden="1">
      <c r="A1216" s="2340" t="s">
        <v>3811</v>
      </c>
      <c r="B1216" s="2340" t="s">
        <v>5008</v>
      </c>
      <c r="C1216" s="2340"/>
      <c r="D1216" s="2341" t="s">
        <v>833</v>
      </c>
      <c r="E1216" s="2342">
        <v>650</v>
      </c>
      <c r="F1216" s="2343">
        <f t="shared" si="18"/>
        <v>0</v>
      </c>
      <c r="G1216" s="2344" t="s">
        <v>2134</v>
      </c>
      <c r="H1216" s="2340"/>
      <c r="I1216" s="2340"/>
      <c r="J1216" s="2340"/>
      <c r="K1216" s="2340"/>
      <c r="L1216" s="2340"/>
      <c r="M1216" s="2340"/>
      <c r="N1216" s="2340"/>
      <c r="O1216" s="2340"/>
      <c r="P1216" s="2340"/>
      <c r="Q1216" s="2340"/>
      <c r="R1216" s="2340"/>
      <c r="S1216" s="2340"/>
    </row>
    <row r="1217" spans="1:19" ht="15" hidden="1">
      <c r="A1217" s="2340" t="s">
        <v>3811</v>
      </c>
      <c r="B1217" s="2340" t="s">
        <v>5009</v>
      </c>
      <c r="C1217" s="2340"/>
      <c r="D1217" s="2341" t="s">
        <v>833</v>
      </c>
      <c r="E1217" s="2342">
        <v>650</v>
      </c>
      <c r="F1217" s="2343">
        <f t="shared" si="18"/>
        <v>0</v>
      </c>
      <c r="G1217" s="2344" t="s">
        <v>2134</v>
      </c>
      <c r="H1217" s="2340"/>
      <c r="I1217" s="2340"/>
      <c r="J1217" s="2340"/>
      <c r="K1217" s="2340"/>
      <c r="L1217" s="2340"/>
      <c r="M1217" s="2340"/>
      <c r="N1217" s="2340"/>
      <c r="O1217" s="2340"/>
      <c r="P1217" s="2340"/>
      <c r="Q1217" s="2340"/>
      <c r="R1217" s="2340"/>
      <c r="S1217" s="2340"/>
    </row>
    <row r="1218" spans="1:19" ht="15" hidden="1">
      <c r="A1218" s="2340" t="s">
        <v>3811</v>
      </c>
      <c r="B1218" s="2340" t="s">
        <v>5010</v>
      </c>
      <c r="C1218" s="2340"/>
      <c r="D1218" s="2341" t="s">
        <v>833</v>
      </c>
      <c r="E1218" s="2342">
        <v>650</v>
      </c>
      <c r="F1218" s="2343">
        <f t="shared" ref="F1218:F1281" si="19">$C1218*$E1218</f>
        <v>0</v>
      </c>
      <c r="G1218" s="2344" t="s">
        <v>2134</v>
      </c>
      <c r="H1218" s="2340"/>
      <c r="I1218" s="2340"/>
      <c r="J1218" s="2340"/>
      <c r="K1218" s="2340"/>
      <c r="L1218" s="2340"/>
      <c r="M1218" s="2340"/>
      <c r="N1218" s="2340"/>
      <c r="O1218" s="2340"/>
      <c r="P1218" s="2340"/>
      <c r="Q1218" s="2340"/>
      <c r="R1218" s="2340"/>
      <c r="S1218" s="2340"/>
    </row>
    <row r="1219" spans="1:19" ht="15" hidden="1">
      <c r="A1219" s="2340" t="s">
        <v>3811</v>
      </c>
      <c r="B1219" s="2340" t="s">
        <v>5011</v>
      </c>
      <c r="C1219" s="2340"/>
      <c r="D1219" s="2341" t="s">
        <v>833</v>
      </c>
      <c r="E1219" s="2342">
        <v>650</v>
      </c>
      <c r="F1219" s="2343">
        <f t="shared" si="19"/>
        <v>0</v>
      </c>
      <c r="G1219" s="2344" t="s">
        <v>2134</v>
      </c>
      <c r="H1219" s="2340"/>
      <c r="I1219" s="2340"/>
      <c r="J1219" s="2340"/>
      <c r="K1219" s="2340"/>
      <c r="L1219" s="2340"/>
      <c r="M1219" s="2340"/>
      <c r="N1219" s="2340"/>
      <c r="O1219" s="2340"/>
      <c r="P1219" s="2340"/>
      <c r="Q1219" s="2340"/>
      <c r="R1219" s="2340"/>
      <c r="S1219" s="2340"/>
    </row>
    <row r="1220" spans="1:19" ht="15" hidden="1">
      <c r="A1220" s="2344" t="s">
        <v>5165</v>
      </c>
      <c r="B1220" s="2340" t="s">
        <v>3259</v>
      </c>
      <c r="C1220" s="2340"/>
      <c r="D1220" s="2341" t="s">
        <v>44</v>
      </c>
      <c r="E1220" s="2347">
        <v>2000</v>
      </c>
      <c r="F1220" s="2343">
        <f t="shared" si="19"/>
        <v>0</v>
      </c>
      <c r="G1220" s="2344" t="s">
        <v>2134</v>
      </c>
      <c r="H1220" s="2340"/>
      <c r="I1220" s="2340"/>
      <c r="J1220" s="2340"/>
      <c r="K1220" s="2340"/>
      <c r="L1220" s="2340"/>
      <c r="M1220" s="2340"/>
      <c r="N1220" s="2340"/>
      <c r="O1220" s="2340"/>
      <c r="P1220" s="2340"/>
      <c r="Q1220" s="2340"/>
      <c r="R1220" s="2340"/>
      <c r="S1220" s="2340"/>
    </row>
    <row r="1221" spans="1:19" ht="15" hidden="1">
      <c r="A1221" s="2340" t="s">
        <v>3811</v>
      </c>
      <c r="B1221" s="2340" t="s">
        <v>3867</v>
      </c>
      <c r="C1221" s="2340"/>
      <c r="D1221" s="2341" t="s">
        <v>3868</v>
      </c>
      <c r="E1221" s="2342">
        <v>680</v>
      </c>
      <c r="F1221" s="2343">
        <f t="shared" si="19"/>
        <v>0</v>
      </c>
      <c r="G1221" s="2344" t="s">
        <v>2134</v>
      </c>
      <c r="H1221" s="2340"/>
      <c r="I1221" s="2340"/>
      <c r="J1221" s="2340"/>
      <c r="K1221" s="2340"/>
      <c r="L1221" s="2340"/>
      <c r="M1221" s="2340"/>
      <c r="N1221" s="2340"/>
      <c r="O1221" s="2340"/>
      <c r="P1221" s="2340"/>
      <c r="Q1221" s="2340"/>
      <c r="R1221" s="2340"/>
      <c r="S1221" s="2340"/>
    </row>
    <row r="1222" spans="1:19" ht="15" hidden="1">
      <c r="A1222" s="2340" t="s">
        <v>3811</v>
      </c>
      <c r="B1222" s="2340" t="s">
        <v>3870</v>
      </c>
      <c r="C1222" s="2340"/>
      <c r="D1222" s="2341" t="s">
        <v>3868</v>
      </c>
      <c r="E1222" s="2342">
        <v>400</v>
      </c>
      <c r="F1222" s="2343">
        <f t="shared" si="19"/>
        <v>0</v>
      </c>
      <c r="G1222" s="2344" t="s">
        <v>2134</v>
      </c>
      <c r="H1222" s="2340"/>
      <c r="I1222" s="2340"/>
      <c r="J1222" s="2340"/>
      <c r="K1222" s="2340"/>
      <c r="L1222" s="2340"/>
      <c r="M1222" s="2340"/>
      <c r="N1222" s="2340"/>
      <c r="O1222" s="2340"/>
      <c r="P1222" s="2340"/>
      <c r="Q1222" s="2340"/>
      <c r="R1222" s="2340"/>
      <c r="S1222" s="2340"/>
    </row>
    <row r="1223" spans="1:19" ht="15" hidden="1">
      <c r="A1223" s="2344" t="s">
        <v>5165</v>
      </c>
      <c r="B1223" s="2340" t="s">
        <v>3141</v>
      </c>
      <c r="C1223" s="2340"/>
      <c r="D1223" s="2341" t="s">
        <v>44</v>
      </c>
      <c r="E1223" s="2347">
        <v>5000</v>
      </c>
      <c r="F1223" s="2343">
        <f t="shared" si="19"/>
        <v>0</v>
      </c>
      <c r="G1223" s="2344" t="s">
        <v>2134</v>
      </c>
      <c r="H1223" s="2340"/>
      <c r="I1223" s="2340"/>
      <c r="J1223" s="2340"/>
      <c r="K1223" s="2340"/>
      <c r="L1223" s="2340"/>
      <c r="M1223" s="2340"/>
      <c r="N1223" s="2340"/>
      <c r="O1223" s="2340"/>
      <c r="P1223" s="2340"/>
      <c r="Q1223" s="2340"/>
      <c r="R1223" s="2340"/>
      <c r="S1223" s="2340"/>
    </row>
    <row r="1224" spans="1:19" ht="15" hidden="1">
      <c r="A1224" s="2344" t="s">
        <v>5165</v>
      </c>
      <c r="B1224" s="2340" t="s">
        <v>5931</v>
      </c>
      <c r="C1224" s="2340"/>
      <c r="D1224" s="2341" t="s">
        <v>501</v>
      </c>
      <c r="E1224" s="2347">
        <v>5500</v>
      </c>
      <c r="F1224" s="2343">
        <f t="shared" si="19"/>
        <v>0</v>
      </c>
      <c r="G1224" s="2344" t="s">
        <v>2134</v>
      </c>
      <c r="H1224" s="2340"/>
      <c r="I1224" s="2340"/>
      <c r="J1224" s="2340"/>
      <c r="K1224" s="2340"/>
      <c r="L1224" s="2340"/>
      <c r="M1224" s="2340"/>
      <c r="N1224" s="2340"/>
      <c r="O1224" s="2340"/>
      <c r="P1224" s="2340"/>
      <c r="Q1224" s="2340"/>
      <c r="R1224" s="2340"/>
      <c r="S1224" s="2340"/>
    </row>
    <row r="1225" spans="1:19" ht="15" hidden="1">
      <c r="A1225" s="2344" t="s">
        <v>5165</v>
      </c>
      <c r="B1225" s="2340" t="s">
        <v>5932</v>
      </c>
      <c r="C1225" s="2340"/>
      <c r="D1225" s="2341" t="s">
        <v>501</v>
      </c>
      <c r="E1225" s="2347">
        <v>5000</v>
      </c>
      <c r="F1225" s="2343">
        <f t="shared" si="19"/>
        <v>0</v>
      </c>
      <c r="G1225" s="2344" t="s">
        <v>2134</v>
      </c>
      <c r="H1225" s="2340"/>
      <c r="I1225" s="2340"/>
      <c r="J1225" s="2340"/>
      <c r="K1225" s="2340"/>
      <c r="L1225" s="2340"/>
      <c r="M1225" s="2340"/>
      <c r="N1225" s="2340"/>
      <c r="O1225" s="2340"/>
      <c r="P1225" s="2340"/>
      <c r="Q1225" s="2340"/>
      <c r="R1225" s="2340"/>
      <c r="S1225" s="2340"/>
    </row>
    <row r="1226" spans="1:19" ht="15" hidden="1">
      <c r="A1226" s="2344" t="s">
        <v>5165</v>
      </c>
      <c r="B1226" s="2340" t="s">
        <v>5933</v>
      </c>
      <c r="C1226" s="2340"/>
      <c r="D1226" s="2341" t="s">
        <v>44</v>
      </c>
      <c r="E1226" s="2347">
        <v>5000</v>
      </c>
      <c r="F1226" s="2343">
        <f t="shared" si="19"/>
        <v>0</v>
      </c>
      <c r="G1226" s="2344" t="s">
        <v>2134</v>
      </c>
      <c r="H1226" s="2340"/>
      <c r="I1226" s="2340"/>
      <c r="J1226" s="2340"/>
      <c r="K1226" s="2340"/>
      <c r="L1226" s="2340"/>
      <c r="M1226" s="2340"/>
      <c r="N1226" s="2340"/>
      <c r="O1226" s="2340"/>
      <c r="P1226" s="2340"/>
      <c r="Q1226" s="2340"/>
      <c r="R1226" s="2340"/>
      <c r="S1226" s="2340"/>
    </row>
    <row r="1227" spans="1:19" ht="15" hidden="1">
      <c r="A1227" s="1467" t="s">
        <v>5405</v>
      </c>
      <c r="B1227" s="1467" t="s">
        <v>5657</v>
      </c>
      <c r="C1227" s="1467"/>
      <c r="D1227" s="767" t="s">
        <v>79</v>
      </c>
      <c r="E1227" s="2346">
        <v>241.9</v>
      </c>
      <c r="F1227" s="2343">
        <f t="shared" si="19"/>
        <v>0</v>
      </c>
      <c r="G1227" s="2344" t="s">
        <v>2134</v>
      </c>
      <c r="H1227" s="1467"/>
      <c r="I1227" s="1467"/>
      <c r="J1227" s="1467"/>
      <c r="K1227" s="1467"/>
      <c r="L1227" s="1467"/>
      <c r="M1227" s="1467"/>
      <c r="N1227" s="1467"/>
      <c r="O1227" s="1467"/>
      <c r="P1227" s="1467"/>
      <c r="Q1227" s="1467"/>
      <c r="R1227" s="1467"/>
      <c r="S1227" s="1467"/>
    </row>
    <row r="1228" spans="1:19" ht="15" hidden="1">
      <c r="A1228" s="2344" t="s">
        <v>5170</v>
      </c>
      <c r="B1228" s="2340" t="s">
        <v>4715</v>
      </c>
      <c r="C1228" s="2340"/>
      <c r="D1228" s="2341" t="s">
        <v>44</v>
      </c>
      <c r="E1228" s="2342">
        <v>97</v>
      </c>
      <c r="F1228" s="2343">
        <f t="shared" si="19"/>
        <v>0</v>
      </c>
      <c r="G1228" s="2344" t="s">
        <v>2134</v>
      </c>
      <c r="H1228" s="2340"/>
      <c r="I1228" s="2340"/>
      <c r="J1228" s="2340"/>
      <c r="K1228" s="2340"/>
      <c r="L1228" s="2340"/>
      <c r="M1228" s="2340"/>
      <c r="N1228" s="2340"/>
      <c r="O1228" s="2340"/>
      <c r="P1228" s="2340"/>
      <c r="Q1228" s="2340"/>
      <c r="R1228" s="2340"/>
      <c r="S1228" s="2340"/>
    </row>
    <row r="1229" spans="1:19" ht="15" hidden="1">
      <c r="A1229" s="2344" t="s">
        <v>5170</v>
      </c>
      <c r="B1229" s="2340" t="s">
        <v>4717</v>
      </c>
      <c r="C1229" s="2340"/>
      <c r="D1229" s="2341" t="s">
        <v>44</v>
      </c>
      <c r="E1229" s="2342">
        <v>100</v>
      </c>
      <c r="F1229" s="2343">
        <f t="shared" si="19"/>
        <v>0</v>
      </c>
      <c r="G1229" s="2344" t="s">
        <v>2134</v>
      </c>
      <c r="H1229" s="2340"/>
      <c r="I1229" s="2340"/>
      <c r="J1229" s="2340"/>
      <c r="K1229" s="2340"/>
      <c r="L1229" s="2340"/>
      <c r="M1229" s="2340"/>
      <c r="N1229" s="2340"/>
      <c r="O1229" s="2340"/>
      <c r="P1229" s="2340"/>
      <c r="Q1229" s="2340"/>
      <c r="R1229" s="2340"/>
      <c r="S1229" s="2340"/>
    </row>
    <row r="1230" spans="1:19" ht="15" hidden="1">
      <c r="A1230" s="2344" t="s">
        <v>5170</v>
      </c>
      <c r="B1230" s="2340" t="s">
        <v>4718</v>
      </c>
      <c r="C1230" s="2340"/>
      <c r="D1230" s="2341" t="s">
        <v>44</v>
      </c>
      <c r="E1230" s="2342">
        <v>105</v>
      </c>
      <c r="F1230" s="2343">
        <f t="shared" si="19"/>
        <v>0</v>
      </c>
      <c r="G1230" s="2344" t="s">
        <v>2134</v>
      </c>
      <c r="H1230" s="2340"/>
      <c r="I1230" s="2340"/>
      <c r="J1230" s="2340"/>
      <c r="K1230" s="2340"/>
      <c r="L1230" s="2340"/>
      <c r="M1230" s="2340"/>
      <c r="N1230" s="2340"/>
      <c r="O1230" s="2340"/>
      <c r="P1230" s="2340"/>
      <c r="Q1230" s="2340"/>
      <c r="R1230" s="2340"/>
      <c r="S1230" s="2340"/>
    </row>
    <row r="1231" spans="1:19" ht="15" hidden="1">
      <c r="A1231" s="2344" t="s">
        <v>5170</v>
      </c>
      <c r="B1231" s="2340" t="s">
        <v>4719</v>
      </c>
      <c r="C1231" s="2340"/>
      <c r="D1231" s="2341" t="s">
        <v>44</v>
      </c>
      <c r="E1231" s="2342">
        <v>120</v>
      </c>
      <c r="F1231" s="2343">
        <f t="shared" si="19"/>
        <v>0</v>
      </c>
      <c r="G1231" s="2344" t="s">
        <v>2134</v>
      </c>
      <c r="H1231" s="2340"/>
      <c r="I1231" s="2340"/>
      <c r="J1231" s="2340"/>
      <c r="K1231" s="2340"/>
      <c r="L1231" s="2340"/>
      <c r="M1231" s="2340"/>
      <c r="N1231" s="2340"/>
      <c r="O1231" s="2340"/>
      <c r="P1231" s="2340"/>
      <c r="Q1231" s="2340"/>
      <c r="R1231" s="2340"/>
      <c r="S1231" s="2340"/>
    </row>
    <row r="1232" spans="1:19" ht="15" hidden="1">
      <c r="A1232" s="2344" t="s">
        <v>5170</v>
      </c>
      <c r="B1232" s="2340" t="s">
        <v>4720</v>
      </c>
      <c r="C1232" s="2340"/>
      <c r="D1232" s="2341" t="s">
        <v>44</v>
      </c>
      <c r="E1232" s="2342">
        <v>127</v>
      </c>
      <c r="F1232" s="2343">
        <f t="shared" si="19"/>
        <v>0</v>
      </c>
      <c r="G1232" s="2344" t="s">
        <v>2134</v>
      </c>
      <c r="H1232" s="2340"/>
      <c r="I1232" s="2340"/>
      <c r="J1232" s="2340"/>
      <c r="K1232" s="2340"/>
      <c r="L1232" s="2340"/>
      <c r="M1232" s="2340"/>
      <c r="N1232" s="2340"/>
      <c r="O1232" s="2340"/>
      <c r="P1232" s="2340"/>
      <c r="Q1232" s="2340"/>
      <c r="R1232" s="2340"/>
      <c r="S1232" s="2340"/>
    </row>
    <row r="1233" spans="1:19" ht="15" hidden="1">
      <c r="A1233" s="2344" t="s">
        <v>5170</v>
      </c>
      <c r="B1233" s="2340" t="s">
        <v>4716</v>
      </c>
      <c r="C1233" s="2340"/>
      <c r="D1233" s="2341" t="s">
        <v>44</v>
      </c>
      <c r="E1233" s="2342">
        <v>98</v>
      </c>
      <c r="F1233" s="2343">
        <f t="shared" si="19"/>
        <v>0</v>
      </c>
      <c r="G1233" s="2344" t="s">
        <v>2134</v>
      </c>
      <c r="H1233" s="2340"/>
      <c r="I1233" s="2340"/>
      <c r="J1233" s="2340"/>
      <c r="K1233" s="2340"/>
      <c r="L1233" s="2340"/>
      <c r="M1233" s="2340"/>
      <c r="N1233" s="2340"/>
      <c r="O1233" s="2340"/>
      <c r="P1233" s="2340"/>
      <c r="Q1233" s="2340"/>
      <c r="R1233" s="2340"/>
      <c r="S1233" s="2340"/>
    </row>
    <row r="1234" spans="1:19" ht="15" hidden="1">
      <c r="A1234" s="2344" t="s">
        <v>5170</v>
      </c>
      <c r="B1234" s="2340" t="s">
        <v>4721</v>
      </c>
      <c r="C1234" s="2340"/>
      <c r="D1234" s="2341" t="s">
        <v>44</v>
      </c>
      <c r="E1234" s="2342">
        <v>135</v>
      </c>
      <c r="F1234" s="2343">
        <f t="shared" si="19"/>
        <v>0</v>
      </c>
      <c r="G1234" s="2344" t="s">
        <v>2134</v>
      </c>
      <c r="H1234" s="2340"/>
      <c r="I1234" s="2340"/>
      <c r="J1234" s="2340"/>
      <c r="K1234" s="2340"/>
      <c r="L1234" s="2340"/>
      <c r="M1234" s="2340"/>
      <c r="N1234" s="2340"/>
      <c r="O1234" s="2340"/>
      <c r="P1234" s="2340"/>
      <c r="Q1234" s="2340"/>
      <c r="R1234" s="2340"/>
      <c r="S1234" s="2340"/>
    </row>
    <row r="1235" spans="1:19" ht="15" hidden="1">
      <c r="A1235" s="2344" t="s">
        <v>5170</v>
      </c>
      <c r="B1235" s="2340" t="s">
        <v>4722</v>
      </c>
      <c r="C1235" s="2340"/>
      <c r="D1235" s="2341" t="s">
        <v>44</v>
      </c>
      <c r="E1235" s="2342">
        <v>145</v>
      </c>
      <c r="F1235" s="2343">
        <f t="shared" si="19"/>
        <v>0</v>
      </c>
      <c r="G1235" s="2344" t="s">
        <v>2134</v>
      </c>
      <c r="H1235" s="2340"/>
      <c r="I1235" s="2340"/>
      <c r="J1235" s="2340"/>
      <c r="K1235" s="2340"/>
      <c r="L1235" s="2340"/>
      <c r="M1235" s="2340"/>
      <c r="N1235" s="2340"/>
      <c r="O1235" s="2340"/>
      <c r="P1235" s="2340"/>
      <c r="Q1235" s="2340"/>
      <c r="R1235" s="2340"/>
      <c r="S1235" s="2340"/>
    </row>
    <row r="1236" spans="1:19" ht="15" hidden="1">
      <c r="A1236" s="2340" t="s">
        <v>631</v>
      </c>
      <c r="B1236" s="2340" t="s">
        <v>4519</v>
      </c>
      <c r="C1236" s="2340"/>
      <c r="D1236" s="2341" t="s">
        <v>627</v>
      </c>
      <c r="E1236" s="2342">
        <v>100</v>
      </c>
      <c r="F1236" s="2343">
        <f t="shared" si="19"/>
        <v>0</v>
      </c>
      <c r="G1236" s="2344" t="s">
        <v>2134</v>
      </c>
      <c r="H1236" s="2340"/>
      <c r="I1236" s="2340"/>
      <c r="J1236" s="2340"/>
      <c r="K1236" s="2340"/>
      <c r="L1236" s="2340"/>
      <c r="M1236" s="2340"/>
      <c r="N1236" s="2340"/>
      <c r="O1236" s="2340"/>
      <c r="P1236" s="2340"/>
      <c r="Q1236" s="2340"/>
      <c r="R1236" s="2340"/>
      <c r="S1236" s="2340"/>
    </row>
    <row r="1237" spans="1:19" ht="15" hidden="1">
      <c r="A1237" s="2340" t="s">
        <v>631</v>
      </c>
      <c r="B1237" s="2340" t="s">
        <v>4520</v>
      </c>
      <c r="C1237" s="2340"/>
      <c r="D1237" s="2341" t="s">
        <v>627</v>
      </c>
      <c r="E1237" s="2342">
        <v>72</v>
      </c>
      <c r="F1237" s="2343">
        <f t="shared" si="19"/>
        <v>0</v>
      </c>
      <c r="G1237" s="2344" t="s">
        <v>2134</v>
      </c>
      <c r="H1237" s="2340"/>
      <c r="I1237" s="2340"/>
      <c r="J1237" s="2340"/>
      <c r="K1237" s="2340"/>
      <c r="L1237" s="2340"/>
      <c r="M1237" s="2340"/>
      <c r="N1237" s="2340"/>
      <c r="O1237" s="2340"/>
      <c r="P1237" s="2340"/>
      <c r="Q1237" s="2340"/>
      <c r="R1237" s="2340"/>
      <c r="S1237" s="2340"/>
    </row>
    <row r="1238" spans="1:19" ht="15" hidden="1">
      <c r="A1238" s="2340" t="s">
        <v>631</v>
      </c>
      <c r="B1238" s="2340" t="s">
        <v>4521</v>
      </c>
      <c r="C1238" s="2340"/>
      <c r="D1238" s="2341" t="s">
        <v>627</v>
      </c>
      <c r="E1238" s="2342">
        <v>64</v>
      </c>
      <c r="F1238" s="2343">
        <f t="shared" si="19"/>
        <v>0</v>
      </c>
      <c r="G1238" s="2344" t="s">
        <v>2134</v>
      </c>
      <c r="H1238" s="2340"/>
      <c r="I1238" s="2340"/>
      <c r="J1238" s="2340"/>
      <c r="K1238" s="2340"/>
      <c r="L1238" s="2340"/>
      <c r="M1238" s="2340"/>
      <c r="N1238" s="2340"/>
      <c r="O1238" s="2340"/>
      <c r="P1238" s="2340"/>
      <c r="Q1238" s="2340"/>
      <c r="R1238" s="2340"/>
      <c r="S1238" s="2340"/>
    </row>
    <row r="1239" spans="1:19" ht="15" hidden="1">
      <c r="A1239" s="2340" t="s">
        <v>631</v>
      </c>
      <c r="B1239" s="2340" t="s">
        <v>3489</v>
      </c>
      <c r="C1239" s="2340"/>
      <c r="D1239" s="2341" t="s">
        <v>627</v>
      </c>
      <c r="E1239" s="2342">
        <v>80</v>
      </c>
      <c r="F1239" s="2343">
        <f t="shared" si="19"/>
        <v>0</v>
      </c>
      <c r="G1239" s="2344" t="s">
        <v>2134</v>
      </c>
      <c r="H1239" s="2340"/>
      <c r="I1239" s="2340"/>
      <c r="J1239" s="2340"/>
      <c r="K1239" s="2340"/>
      <c r="L1239" s="2340"/>
      <c r="M1239" s="2340"/>
      <c r="N1239" s="2340"/>
      <c r="O1239" s="2340"/>
      <c r="P1239" s="2340"/>
      <c r="Q1239" s="2340"/>
      <c r="R1239" s="2340"/>
      <c r="S1239" s="2340"/>
    </row>
    <row r="1240" spans="1:19" ht="15" hidden="1">
      <c r="A1240" s="2340" t="s">
        <v>631</v>
      </c>
      <c r="B1240" s="2340" t="s">
        <v>4522</v>
      </c>
      <c r="C1240" s="2340"/>
      <c r="D1240" s="2341" t="s">
        <v>44</v>
      </c>
      <c r="E1240" s="2342">
        <v>50</v>
      </c>
      <c r="F1240" s="2343">
        <f t="shared" si="19"/>
        <v>0</v>
      </c>
      <c r="G1240" s="2344" t="s">
        <v>2134</v>
      </c>
      <c r="H1240" s="2340"/>
      <c r="I1240" s="2340"/>
      <c r="J1240" s="2340"/>
      <c r="K1240" s="2340"/>
      <c r="L1240" s="2340"/>
      <c r="M1240" s="2340"/>
      <c r="N1240" s="2340"/>
      <c r="O1240" s="2340"/>
      <c r="P1240" s="2340"/>
      <c r="Q1240" s="2340"/>
      <c r="R1240" s="2340"/>
      <c r="S1240" s="2340"/>
    </row>
    <row r="1241" spans="1:19" ht="15" hidden="1">
      <c r="A1241" s="2340" t="s">
        <v>631</v>
      </c>
      <c r="B1241" s="2340" t="s">
        <v>4523</v>
      </c>
      <c r="C1241" s="2340"/>
      <c r="D1241" s="2341" t="s">
        <v>44</v>
      </c>
      <c r="E1241" s="2342">
        <v>30</v>
      </c>
      <c r="F1241" s="2343">
        <f t="shared" si="19"/>
        <v>0</v>
      </c>
      <c r="G1241" s="2344" t="s">
        <v>2134</v>
      </c>
      <c r="H1241" s="2340"/>
      <c r="I1241" s="2340"/>
      <c r="J1241" s="2340"/>
      <c r="K1241" s="2340"/>
      <c r="L1241" s="2340"/>
      <c r="M1241" s="2340"/>
      <c r="N1241" s="2340"/>
      <c r="O1241" s="2340"/>
      <c r="P1241" s="2340"/>
      <c r="Q1241" s="2340"/>
      <c r="R1241" s="2340"/>
      <c r="S1241" s="2340"/>
    </row>
    <row r="1242" spans="1:19" ht="15" hidden="1">
      <c r="A1242" s="2340" t="s">
        <v>631</v>
      </c>
      <c r="B1242" s="2340" t="s">
        <v>4524</v>
      </c>
      <c r="C1242" s="2340"/>
      <c r="D1242" s="2341" t="s">
        <v>627</v>
      </c>
      <c r="E1242" s="2342">
        <v>64</v>
      </c>
      <c r="F1242" s="2343">
        <f t="shared" si="19"/>
        <v>0</v>
      </c>
      <c r="G1242" s="2344" t="s">
        <v>2134</v>
      </c>
      <c r="H1242" s="2340"/>
      <c r="I1242" s="2340"/>
      <c r="J1242" s="2340"/>
      <c r="K1242" s="2340"/>
      <c r="L1242" s="2340"/>
      <c r="M1242" s="2340"/>
      <c r="N1242" s="2340"/>
      <c r="O1242" s="2340"/>
      <c r="P1242" s="2340"/>
      <c r="Q1242" s="2340"/>
      <c r="R1242" s="2340"/>
      <c r="S1242" s="2340"/>
    </row>
    <row r="1243" spans="1:19" ht="15" hidden="1">
      <c r="A1243" s="2340" t="s">
        <v>631</v>
      </c>
      <c r="B1243" s="2340" t="s">
        <v>4525</v>
      </c>
      <c r="C1243" s="2340"/>
      <c r="D1243" s="2341" t="s">
        <v>627</v>
      </c>
      <c r="E1243" s="2342">
        <v>55</v>
      </c>
      <c r="F1243" s="2343">
        <f t="shared" si="19"/>
        <v>0</v>
      </c>
      <c r="G1243" s="2344" t="s">
        <v>2134</v>
      </c>
      <c r="H1243" s="2340"/>
      <c r="I1243" s="2340"/>
      <c r="J1243" s="2340"/>
      <c r="K1243" s="2340"/>
      <c r="L1243" s="2340"/>
      <c r="M1243" s="2340"/>
      <c r="N1243" s="2340"/>
      <c r="O1243" s="2340"/>
      <c r="P1243" s="2340"/>
      <c r="Q1243" s="2340"/>
      <c r="R1243" s="2340"/>
      <c r="S1243" s="2340"/>
    </row>
    <row r="1244" spans="1:19" ht="15" hidden="1">
      <c r="A1244" s="2344" t="s">
        <v>5170</v>
      </c>
      <c r="B1244" s="2344" t="s">
        <v>5284</v>
      </c>
      <c r="C1244" s="2344"/>
      <c r="D1244" s="2341" t="s">
        <v>833</v>
      </c>
      <c r="E1244" s="2342">
        <v>171</v>
      </c>
      <c r="F1244" s="2343">
        <f t="shared" si="19"/>
        <v>0</v>
      </c>
      <c r="G1244" s="2344" t="s">
        <v>2134</v>
      </c>
      <c r="H1244" s="2340"/>
      <c r="I1244" s="2340"/>
      <c r="J1244" s="2340"/>
      <c r="K1244" s="2340"/>
      <c r="L1244" s="2340"/>
      <c r="M1244" s="2340"/>
      <c r="N1244" s="2340"/>
      <c r="O1244" s="2340"/>
      <c r="P1244" s="2340"/>
      <c r="Q1244" s="2340"/>
      <c r="R1244" s="2340"/>
      <c r="S1244" s="2340"/>
    </row>
    <row r="1245" spans="1:19" ht="15" hidden="1">
      <c r="A1245" s="2340" t="s">
        <v>631</v>
      </c>
      <c r="B1245" s="2340" t="s">
        <v>4495</v>
      </c>
      <c r="C1245" s="2340"/>
      <c r="D1245" s="2341" t="s">
        <v>627</v>
      </c>
      <c r="E1245" s="2342">
        <v>86</v>
      </c>
      <c r="F1245" s="2343">
        <f t="shared" si="19"/>
        <v>0</v>
      </c>
      <c r="G1245" s="2344" t="s">
        <v>2134</v>
      </c>
      <c r="H1245" s="2340"/>
      <c r="I1245" s="2340"/>
      <c r="J1245" s="2340"/>
      <c r="K1245" s="2340"/>
      <c r="L1245" s="2340"/>
      <c r="M1245" s="2340"/>
      <c r="N1245" s="2340"/>
      <c r="O1245" s="2340"/>
      <c r="P1245" s="2340"/>
      <c r="Q1245" s="2340"/>
      <c r="R1245" s="2340"/>
      <c r="S1245" s="2340"/>
    </row>
    <row r="1246" spans="1:19" ht="15" hidden="1">
      <c r="A1246" s="2340" t="s">
        <v>631</v>
      </c>
      <c r="B1246" s="2340" t="s">
        <v>4496</v>
      </c>
      <c r="C1246" s="2340"/>
      <c r="D1246" s="2341" t="s">
        <v>627</v>
      </c>
      <c r="E1246" s="2342">
        <v>48</v>
      </c>
      <c r="F1246" s="2343">
        <f t="shared" si="19"/>
        <v>0</v>
      </c>
      <c r="G1246" s="2344" t="s">
        <v>2134</v>
      </c>
      <c r="H1246" s="2340"/>
      <c r="I1246" s="2340"/>
      <c r="J1246" s="2340"/>
      <c r="K1246" s="2340"/>
      <c r="L1246" s="2340"/>
      <c r="M1246" s="2340"/>
      <c r="N1246" s="2340"/>
      <c r="O1246" s="2340"/>
      <c r="P1246" s="2340"/>
      <c r="Q1246" s="2340"/>
      <c r="R1246" s="2340"/>
      <c r="S1246" s="2340"/>
    </row>
    <row r="1247" spans="1:19" ht="15" hidden="1">
      <c r="A1247" s="2340" t="s">
        <v>4413</v>
      </c>
      <c r="B1247" s="2344" t="s">
        <v>5191</v>
      </c>
      <c r="C1247" s="2344"/>
      <c r="D1247" s="2341" t="s">
        <v>36</v>
      </c>
      <c r="E1247" s="2342">
        <v>11500</v>
      </c>
      <c r="F1247" s="2343">
        <f t="shared" si="19"/>
        <v>0</v>
      </c>
      <c r="G1247" s="2344" t="s">
        <v>2134</v>
      </c>
      <c r="H1247" s="2340"/>
      <c r="I1247" s="2340"/>
      <c r="J1247" s="2340"/>
      <c r="K1247" s="2340"/>
      <c r="L1247" s="2340"/>
      <c r="M1247" s="2340"/>
      <c r="N1247" s="2340"/>
      <c r="O1247" s="2340"/>
      <c r="P1247" s="2340"/>
      <c r="Q1247" s="2340"/>
      <c r="R1247" s="2340"/>
      <c r="S1247" s="2340"/>
    </row>
    <row r="1248" spans="1:19" ht="15" hidden="1">
      <c r="A1248" s="1467" t="s">
        <v>5405</v>
      </c>
      <c r="B1248" s="1467" t="s">
        <v>5658</v>
      </c>
      <c r="C1248" s="1467"/>
      <c r="D1248" s="767" t="s">
        <v>91</v>
      </c>
      <c r="E1248" s="2346">
        <v>38</v>
      </c>
      <c r="F1248" s="2343">
        <f t="shared" si="19"/>
        <v>0</v>
      </c>
      <c r="G1248" s="2344" t="s">
        <v>2134</v>
      </c>
      <c r="H1248" s="1467"/>
      <c r="I1248" s="1467"/>
      <c r="J1248" s="1467"/>
      <c r="K1248" s="1467"/>
      <c r="L1248" s="1467"/>
      <c r="M1248" s="1467"/>
      <c r="N1248" s="1467"/>
      <c r="O1248" s="1467"/>
      <c r="P1248" s="1467"/>
      <c r="Q1248" s="1467"/>
      <c r="R1248" s="1467"/>
      <c r="S1248" s="1467"/>
    </row>
    <row r="1249" spans="1:19" ht="15" hidden="1">
      <c r="A1249" s="1467" t="s">
        <v>5405</v>
      </c>
      <c r="B1249" s="1467" t="s">
        <v>5659</v>
      </c>
      <c r="C1249" s="1467"/>
      <c r="D1249" s="767" t="s">
        <v>94</v>
      </c>
      <c r="E1249" s="2346">
        <v>200</v>
      </c>
      <c r="F1249" s="2343">
        <f t="shared" si="19"/>
        <v>0</v>
      </c>
      <c r="G1249" s="2344" t="s">
        <v>2134</v>
      </c>
      <c r="H1249" s="1467"/>
      <c r="I1249" s="1467"/>
      <c r="J1249" s="1467"/>
      <c r="K1249" s="1467"/>
      <c r="L1249" s="1467"/>
      <c r="M1249" s="1467"/>
      <c r="N1249" s="1467"/>
      <c r="O1249" s="1467"/>
      <c r="P1249" s="1467"/>
      <c r="Q1249" s="1467"/>
      <c r="R1249" s="1467"/>
      <c r="S1249" s="1467"/>
    </row>
    <row r="1250" spans="1:19" ht="15" hidden="1">
      <c r="A1250" s="1467" t="s">
        <v>5405</v>
      </c>
      <c r="B1250" s="1467" t="s">
        <v>5660</v>
      </c>
      <c r="C1250" s="1467"/>
      <c r="D1250" s="767" t="s">
        <v>91</v>
      </c>
      <c r="E1250" s="2346">
        <v>20</v>
      </c>
      <c r="F1250" s="2343">
        <f t="shared" si="19"/>
        <v>0</v>
      </c>
      <c r="G1250" s="2344" t="s">
        <v>2134</v>
      </c>
      <c r="H1250" s="1467"/>
      <c r="I1250" s="1467"/>
      <c r="J1250" s="1467"/>
      <c r="K1250" s="1467"/>
      <c r="L1250" s="1467"/>
      <c r="M1250" s="1467"/>
      <c r="N1250" s="1467"/>
      <c r="O1250" s="1467"/>
      <c r="P1250" s="1467"/>
      <c r="Q1250" s="1467"/>
      <c r="R1250" s="1467"/>
      <c r="S1250" s="1467"/>
    </row>
    <row r="1251" spans="1:19" ht="15" hidden="1">
      <c r="A1251" s="1467" t="s">
        <v>5405</v>
      </c>
      <c r="B1251" s="1467" t="s">
        <v>5661</v>
      </c>
      <c r="C1251" s="1467"/>
      <c r="D1251" s="767" t="s">
        <v>91</v>
      </c>
      <c r="E1251" s="2346">
        <v>55</v>
      </c>
      <c r="F1251" s="2343">
        <f t="shared" si="19"/>
        <v>0</v>
      </c>
      <c r="G1251" s="2344" t="s">
        <v>2134</v>
      </c>
      <c r="H1251" s="1467"/>
      <c r="I1251" s="1467"/>
      <c r="J1251" s="1467"/>
      <c r="K1251" s="1467"/>
      <c r="L1251" s="1467"/>
      <c r="M1251" s="1467"/>
      <c r="N1251" s="1467"/>
      <c r="O1251" s="1467"/>
      <c r="P1251" s="1467"/>
      <c r="Q1251" s="1467"/>
      <c r="R1251" s="1467"/>
      <c r="S1251" s="1467"/>
    </row>
    <row r="1252" spans="1:19" ht="15" hidden="1">
      <c r="A1252" s="1467" t="s">
        <v>5405</v>
      </c>
      <c r="B1252" s="1467" t="s">
        <v>5662</v>
      </c>
      <c r="C1252" s="1467"/>
      <c r="D1252" s="767" t="s">
        <v>91</v>
      </c>
      <c r="E1252" s="2346">
        <v>38</v>
      </c>
      <c r="F1252" s="2343">
        <f t="shared" si="19"/>
        <v>0</v>
      </c>
      <c r="G1252" s="2344" t="s">
        <v>2134</v>
      </c>
      <c r="H1252" s="1467"/>
      <c r="I1252" s="1467"/>
      <c r="J1252" s="1467"/>
      <c r="K1252" s="1467"/>
      <c r="L1252" s="1467"/>
      <c r="M1252" s="1467"/>
      <c r="N1252" s="1467"/>
      <c r="O1252" s="1467"/>
      <c r="P1252" s="1467"/>
      <c r="Q1252" s="1467"/>
      <c r="R1252" s="1467"/>
      <c r="S1252" s="1467"/>
    </row>
    <row r="1253" spans="1:19" ht="15" hidden="1">
      <c r="A1253" s="1467" t="s">
        <v>5405</v>
      </c>
      <c r="B1253" s="1467" t="s">
        <v>5663</v>
      </c>
      <c r="C1253" s="1467"/>
      <c r="D1253" s="767" t="s">
        <v>79</v>
      </c>
      <c r="E1253" s="2346">
        <v>26</v>
      </c>
      <c r="F1253" s="2343">
        <f t="shared" si="19"/>
        <v>0</v>
      </c>
      <c r="G1253" s="2344" t="s">
        <v>2134</v>
      </c>
      <c r="H1253" s="1467"/>
      <c r="I1253" s="1467"/>
      <c r="J1253" s="1467"/>
      <c r="K1253" s="1467"/>
      <c r="L1253" s="1467"/>
      <c r="M1253" s="1467"/>
      <c r="N1253" s="1467"/>
      <c r="O1253" s="1467"/>
      <c r="P1253" s="1467"/>
      <c r="Q1253" s="1467"/>
      <c r="R1253" s="1467"/>
      <c r="S1253" s="1467"/>
    </row>
    <row r="1254" spans="1:19" ht="15" hidden="1">
      <c r="A1254" s="1467" t="s">
        <v>5405</v>
      </c>
      <c r="B1254" s="1467" t="s">
        <v>5664</v>
      </c>
      <c r="C1254" s="1467"/>
      <c r="D1254" s="767" t="s">
        <v>83</v>
      </c>
      <c r="E1254" s="2346">
        <v>2</v>
      </c>
      <c r="F1254" s="2343">
        <f t="shared" si="19"/>
        <v>0</v>
      </c>
      <c r="G1254" s="2344" t="s">
        <v>2134</v>
      </c>
      <c r="H1254" s="1467"/>
      <c r="I1254" s="1467"/>
      <c r="J1254" s="1467"/>
      <c r="K1254" s="1467"/>
      <c r="L1254" s="1467"/>
      <c r="M1254" s="1467"/>
      <c r="N1254" s="1467"/>
      <c r="O1254" s="1467"/>
      <c r="P1254" s="1467"/>
      <c r="Q1254" s="1467"/>
      <c r="R1254" s="1467"/>
      <c r="S1254" s="1467"/>
    </row>
    <row r="1255" spans="1:19" ht="15" hidden="1">
      <c r="A1255" s="2340" t="s">
        <v>3811</v>
      </c>
      <c r="B1255" s="2340" t="s">
        <v>5012</v>
      </c>
      <c r="C1255" s="2340"/>
      <c r="D1255" s="2341" t="s">
        <v>833</v>
      </c>
      <c r="E1255" s="2342">
        <v>495</v>
      </c>
      <c r="F1255" s="2343">
        <f t="shared" si="19"/>
        <v>0</v>
      </c>
      <c r="G1255" s="2344" t="s">
        <v>2134</v>
      </c>
      <c r="H1255" s="2340"/>
      <c r="I1255" s="2340"/>
      <c r="J1255" s="2340"/>
      <c r="K1255" s="2340"/>
      <c r="L1255" s="2340"/>
      <c r="M1255" s="2340"/>
      <c r="N1255" s="2340"/>
      <c r="O1255" s="2340"/>
      <c r="P1255" s="2340"/>
      <c r="Q1255" s="2340"/>
      <c r="R1255" s="2340"/>
      <c r="S1255" s="2340"/>
    </row>
    <row r="1256" spans="1:19" ht="15" hidden="1">
      <c r="A1256" s="2340" t="s">
        <v>3811</v>
      </c>
      <c r="B1256" s="2340" t="s">
        <v>5117</v>
      </c>
      <c r="C1256" s="2340"/>
      <c r="D1256" s="2341" t="s">
        <v>5118</v>
      </c>
      <c r="E1256" s="2342">
        <v>250</v>
      </c>
      <c r="F1256" s="2343">
        <f t="shared" si="19"/>
        <v>0</v>
      </c>
      <c r="G1256" s="2344" t="s">
        <v>2134</v>
      </c>
      <c r="H1256" s="2340"/>
      <c r="I1256" s="2340"/>
      <c r="J1256" s="2340"/>
      <c r="K1256" s="2340"/>
      <c r="L1256" s="2340"/>
      <c r="M1256" s="2340"/>
      <c r="N1256" s="2340"/>
      <c r="O1256" s="2340"/>
      <c r="P1256" s="2340"/>
      <c r="Q1256" s="2340"/>
      <c r="R1256" s="2340"/>
      <c r="S1256" s="2340"/>
    </row>
    <row r="1257" spans="1:19" ht="15" hidden="1">
      <c r="A1257" s="2340" t="s">
        <v>3811</v>
      </c>
      <c r="B1257" s="2340" t="s">
        <v>5116</v>
      </c>
      <c r="C1257" s="2340"/>
      <c r="D1257" s="2341" t="s">
        <v>5118</v>
      </c>
      <c r="E1257" s="2342">
        <v>350</v>
      </c>
      <c r="F1257" s="2343">
        <f t="shared" si="19"/>
        <v>0</v>
      </c>
      <c r="G1257" s="2344" t="s">
        <v>2134</v>
      </c>
      <c r="H1257" s="2340"/>
      <c r="I1257" s="2340"/>
      <c r="J1257" s="2340"/>
      <c r="K1257" s="2340"/>
      <c r="L1257" s="2340"/>
      <c r="M1257" s="2340"/>
      <c r="N1257" s="2340"/>
      <c r="O1257" s="2340"/>
      <c r="P1257" s="2340"/>
      <c r="Q1257" s="2340"/>
      <c r="R1257" s="2340"/>
      <c r="S1257" s="2340"/>
    </row>
    <row r="1258" spans="1:19" ht="15" hidden="1">
      <c r="A1258" s="2344" t="s">
        <v>5165</v>
      </c>
      <c r="B1258" s="2340" t="s">
        <v>5934</v>
      </c>
      <c r="C1258" s="2340"/>
      <c r="D1258" s="2341" t="s">
        <v>501</v>
      </c>
      <c r="E1258" s="2347">
        <v>2500</v>
      </c>
      <c r="F1258" s="2343">
        <f t="shared" si="19"/>
        <v>0</v>
      </c>
      <c r="G1258" s="2344" t="s">
        <v>2134</v>
      </c>
      <c r="H1258" s="2340"/>
      <c r="I1258" s="2340"/>
      <c r="J1258" s="2340"/>
      <c r="K1258" s="2340"/>
      <c r="L1258" s="2340"/>
      <c r="M1258" s="2340"/>
      <c r="N1258" s="2340"/>
      <c r="O1258" s="2340"/>
      <c r="P1258" s="2340"/>
      <c r="Q1258" s="2340"/>
      <c r="R1258" s="2340"/>
      <c r="S1258" s="2340"/>
    </row>
    <row r="1259" spans="1:19" ht="15" hidden="1">
      <c r="A1259" s="2344" t="s">
        <v>5165</v>
      </c>
      <c r="B1259" s="2340" t="s">
        <v>5935</v>
      </c>
      <c r="C1259" s="2340"/>
      <c r="D1259" s="2341" t="s">
        <v>44</v>
      </c>
      <c r="E1259" s="2347">
        <v>15000</v>
      </c>
      <c r="F1259" s="2343">
        <f t="shared" si="19"/>
        <v>0</v>
      </c>
      <c r="G1259" s="2344" t="s">
        <v>2134</v>
      </c>
      <c r="H1259" s="2340"/>
      <c r="I1259" s="2340"/>
      <c r="J1259" s="2340"/>
      <c r="K1259" s="2340"/>
      <c r="L1259" s="2340"/>
      <c r="M1259" s="2340"/>
      <c r="N1259" s="2340"/>
      <c r="O1259" s="2340"/>
      <c r="P1259" s="2340"/>
      <c r="Q1259" s="2340"/>
      <c r="R1259" s="2340"/>
      <c r="S1259" s="2340"/>
    </row>
    <row r="1260" spans="1:19" ht="15" hidden="1">
      <c r="A1260" s="2344" t="s">
        <v>5403</v>
      </c>
      <c r="B1260" s="2321" t="s">
        <v>1038</v>
      </c>
      <c r="C1260" s="2321"/>
      <c r="D1260" s="2322" t="s">
        <v>627</v>
      </c>
      <c r="E1260" s="2323">
        <v>900</v>
      </c>
      <c r="F1260" s="2343">
        <f t="shared" si="19"/>
        <v>0</v>
      </c>
      <c r="G1260" s="2344" t="s">
        <v>2134</v>
      </c>
      <c r="H1260" s="2340"/>
      <c r="I1260" s="2340"/>
      <c r="J1260" s="2340"/>
      <c r="K1260" s="2340"/>
      <c r="L1260" s="2340"/>
      <c r="M1260" s="2340"/>
      <c r="N1260" s="2340"/>
      <c r="O1260" s="2340"/>
      <c r="P1260" s="2340"/>
      <c r="Q1260" s="2340"/>
      <c r="R1260" s="2340"/>
      <c r="S1260" s="2340"/>
    </row>
    <row r="1261" spans="1:19" ht="15" hidden="1">
      <c r="A1261" s="1467" t="s">
        <v>5405</v>
      </c>
      <c r="B1261" s="1467" t="s">
        <v>5665</v>
      </c>
      <c r="C1261" s="1467"/>
      <c r="D1261" s="767" t="s">
        <v>94</v>
      </c>
      <c r="E1261" s="2346">
        <v>190</v>
      </c>
      <c r="F1261" s="2343">
        <f t="shared" si="19"/>
        <v>0</v>
      </c>
      <c r="G1261" s="2344" t="s">
        <v>2134</v>
      </c>
      <c r="H1261" s="1467"/>
      <c r="I1261" s="1467"/>
      <c r="J1261" s="1467"/>
      <c r="K1261" s="1467"/>
      <c r="L1261" s="1467"/>
      <c r="M1261" s="1467"/>
      <c r="N1261" s="1467"/>
      <c r="O1261" s="1467"/>
      <c r="P1261" s="1467"/>
      <c r="Q1261" s="1467"/>
      <c r="R1261" s="1467"/>
      <c r="S1261" s="1467"/>
    </row>
    <row r="1262" spans="1:19" ht="15" hidden="1">
      <c r="A1262" s="1467" t="s">
        <v>5405</v>
      </c>
      <c r="B1262" s="1467" t="s">
        <v>5666</v>
      </c>
      <c r="C1262" s="1467"/>
      <c r="D1262" s="767" t="s">
        <v>94</v>
      </c>
      <c r="E1262" s="2346">
        <v>18</v>
      </c>
      <c r="F1262" s="2343">
        <f t="shared" si="19"/>
        <v>0</v>
      </c>
      <c r="G1262" s="2344" t="s">
        <v>2134</v>
      </c>
      <c r="H1262" s="1467"/>
      <c r="I1262" s="1467"/>
      <c r="J1262" s="1467"/>
      <c r="K1262" s="1467"/>
      <c r="L1262" s="1467"/>
      <c r="M1262" s="1467"/>
      <c r="N1262" s="1467"/>
      <c r="O1262" s="1467"/>
      <c r="P1262" s="1467"/>
      <c r="Q1262" s="1467"/>
      <c r="R1262" s="1467"/>
      <c r="S1262" s="1467"/>
    </row>
    <row r="1263" spans="1:19" ht="15" hidden="1">
      <c r="A1263" s="1467" t="s">
        <v>5405</v>
      </c>
      <c r="B1263" s="1467" t="s">
        <v>5667</v>
      </c>
      <c r="C1263" s="1467"/>
      <c r="D1263" s="767" t="s">
        <v>94</v>
      </c>
      <c r="E1263" s="2346">
        <v>21</v>
      </c>
      <c r="F1263" s="2343">
        <f t="shared" si="19"/>
        <v>0</v>
      </c>
      <c r="G1263" s="2344" t="s">
        <v>2134</v>
      </c>
      <c r="H1263" s="1467"/>
      <c r="I1263" s="1467"/>
      <c r="J1263" s="1467"/>
      <c r="K1263" s="1467"/>
      <c r="L1263" s="1467"/>
      <c r="M1263" s="1467"/>
      <c r="N1263" s="1467"/>
      <c r="O1263" s="1467"/>
      <c r="P1263" s="1467"/>
      <c r="Q1263" s="1467"/>
      <c r="R1263" s="1467"/>
      <c r="S1263" s="1467"/>
    </row>
    <row r="1264" spans="1:19" ht="15" hidden="1">
      <c r="A1264" s="2340" t="s">
        <v>631</v>
      </c>
      <c r="B1264" s="2340" t="s">
        <v>4526</v>
      </c>
      <c r="C1264" s="2340"/>
      <c r="D1264" s="2341" t="s">
        <v>627</v>
      </c>
      <c r="E1264" s="2342">
        <v>180</v>
      </c>
      <c r="F1264" s="2343">
        <f t="shared" si="19"/>
        <v>0</v>
      </c>
      <c r="G1264" s="2344" t="s">
        <v>2134</v>
      </c>
      <c r="H1264" s="2340"/>
      <c r="I1264" s="2340"/>
      <c r="J1264" s="2340"/>
      <c r="K1264" s="2340"/>
      <c r="L1264" s="2340"/>
      <c r="M1264" s="2340"/>
      <c r="N1264" s="2340"/>
      <c r="O1264" s="2340"/>
      <c r="P1264" s="2340"/>
      <c r="Q1264" s="2340"/>
      <c r="R1264" s="2340"/>
      <c r="S1264" s="2340"/>
    </row>
    <row r="1265" spans="1:19" ht="15" hidden="1">
      <c r="A1265" s="2340" t="s">
        <v>4349</v>
      </c>
      <c r="B1265" s="2340" t="s">
        <v>4700</v>
      </c>
      <c r="C1265" s="2340"/>
      <c r="D1265" s="2341" t="s">
        <v>501</v>
      </c>
      <c r="E1265" s="2342">
        <v>650</v>
      </c>
      <c r="F1265" s="2343">
        <f t="shared" si="19"/>
        <v>0</v>
      </c>
      <c r="G1265" s="2344" t="s">
        <v>2134</v>
      </c>
      <c r="H1265" s="2340"/>
      <c r="I1265" s="2340"/>
      <c r="J1265" s="2340"/>
      <c r="K1265" s="2340"/>
      <c r="L1265" s="2340"/>
      <c r="M1265" s="2340"/>
      <c r="N1265" s="2340"/>
      <c r="O1265" s="2340"/>
      <c r="P1265" s="2340"/>
      <c r="Q1265" s="2340"/>
      <c r="R1265" s="2340"/>
      <c r="S1265" s="2340"/>
    </row>
    <row r="1266" spans="1:19" ht="15" hidden="1">
      <c r="A1266" s="2344" t="s">
        <v>5165</v>
      </c>
      <c r="B1266" s="2340" t="s">
        <v>1039</v>
      </c>
      <c r="C1266" s="2340"/>
      <c r="D1266" s="2341" t="s">
        <v>44</v>
      </c>
      <c r="E1266" s="2347">
        <v>280</v>
      </c>
      <c r="F1266" s="2343">
        <f t="shared" si="19"/>
        <v>0</v>
      </c>
      <c r="G1266" s="2344" t="s">
        <v>2134</v>
      </c>
      <c r="H1266" s="2340"/>
      <c r="I1266" s="2340"/>
      <c r="J1266" s="2340"/>
      <c r="K1266" s="2340"/>
      <c r="L1266" s="2340"/>
      <c r="M1266" s="2340"/>
      <c r="N1266" s="2340"/>
      <c r="O1266" s="2340"/>
      <c r="P1266" s="2340"/>
      <c r="Q1266" s="2340"/>
      <c r="R1266" s="2340"/>
      <c r="S1266" s="2340"/>
    </row>
    <row r="1267" spans="1:19" ht="15" hidden="1">
      <c r="A1267" s="2344" t="s">
        <v>5165</v>
      </c>
      <c r="B1267" s="2340" t="s">
        <v>2450</v>
      </c>
      <c r="C1267" s="2340"/>
      <c r="D1267" s="2341" t="s">
        <v>44</v>
      </c>
      <c r="E1267" s="2347">
        <v>1000</v>
      </c>
      <c r="F1267" s="2343">
        <f t="shared" si="19"/>
        <v>0</v>
      </c>
      <c r="G1267" s="2344" t="s">
        <v>2134</v>
      </c>
      <c r="H1267" s="2340"/>
      <c r="I1267" s="2340"/>
      <c r="J1267" s="2340"/>
      <c r="K1267" s="2340"/>
      <c r="L1267" s="2340"/>
      <c r="M1267" s="2340"/>
      <c r="N1267" s="2340"/>
      <c r="O1267" s="2340"/>
      <c r="P1267" s="2340"/>
      <c r="Q1267" s="2340"/>
      <c r="R1267" s="2340"/>
      <c r="S1267" s="2340"/>
    </row>
    <row r="1268" spans="1:19" ht="15" hidden="1">
      <c r="A1268" s="2344" t="s">
        <v>5165</v>
      </c>
      <c r="B1268" s="2340" t="s">
        <v>1039</v>
      </c>
      <c r="C1268" s="2340"/>
      <c r="D1268" s="2341" t="s">
        <v>1945</v>
      </c>
      <c r="E1268" s="2347">
        <v>500</v>
      </c>
      <c r="F1268" s="2343">
        <f t="shared" si="19"/>
        <v>0</v>
      </c>
      <c r="G1268" s="2344" t="s">
        <v>2134</v>
      </c>
      <c r="H1268" s="2340"/>
      <c r="I1268" s="2340"/>
      <c r="J1268" s="2340"/>
      <c r="K1268" s="2340"/>
      <c r="L1268" s="2340"/>
      <c r="M1268" s="2340"/>
      <c r="N1268" s="2340"/>
      <c r="O1268" s="2340"/>
      <c r="P1268" s="2340"/>
      <c r="Q1268" s="2340"/>
      <c r="R1268" s="2340"/>
      <c r="S1268" s="2340"/>
    </row>
    <row r="1269" spans="1:19" ht="15" hidden="1">
      <c r="A1269" s="2344" t="s">
        <v>5165</v>
      </c>
      <c r="B1269" s="2340" t="s">
        <v>2450</v>
      </c>
      <c r="C1269" s="2340"/>
      <c r="D1269" s="2341" t="s">
        <v>44</v>
      </c>
      <c r="E1269" s="2347">
        <v>1000</v>
      </c>
      <c r="F1269" s="2343">
        <f t="shared" si="19"/>
        <v>0</v>
      </c>
      <c r="G1269" s="2344" t="s">
        <v>2134</v>
      </c>
      <c r="H1269" s="2340"/>
      <c r="I1269" s="2340"/>
      <c r="J1269" s="2340"/>
      <c r="K1269" s="2340"/>
      <c r="L1269" s="2340"/>
      <c r="M1269" s="2340"/>
      <c r="N1269" s="2340"/>
      <c r="O1269" s="2340"/>
      <c r="P1269" s="2340"/>
      <c r="Q1269" s="2340"/>
      <c r="R1269" s="2340"/>
      <c r="S1269" s="2340"/>
    </row>
    <row r="1270" spans="1:19" ht="15" hidden="1">
      <c r="A1270" s="2344" t="s">
        <v>5165</v>
      </c>
      <c r="B1270" s="2340" t="s">
        <v>2450</v>
      </c>
      <c r="C1270" s="2340"/>
      <c r="D1270" s="2341" t="s">
        <v>44</v>
      </c>
      <c r="E1270" s="2347">
        <v>100</v>
      </c>
      <c r="F1270" s="2343">
        <f t="shared" si="19"/>
        <v>0</v>
      </c>
      <c r="G1270" s="2344" t="s">
        <v>2134</v>
      </c>
      <c r="H1270" s="2340"/>
      <c r="I1270" s="2340"/>
      <c r="J1270" s="2340"/>
      <c r="K1270" s="2340"/>
      <c r="L1270" s="2340"/>
      <c r="M1270" s="2340"/>
      <c r="N1270" s="2340"/>
      <c r="O1270" s="2340"/>
      <c r="P1270" s="2340"/>
      <c r="Q1270" s="2340"/>
      <c r="R1270" s="2340"/>
      <c r="S1270" s="2340"/>
    </row>
    <row r="1271" spans="1:19" ht="15" hidden="1">
      <c r="A1271" s="2340" t="s">
        <v>3811</v>
      </c>
      <c r="B1271" s="2340" t="s">
        <v>5013</v>
      </c>
      <c r="C1271" s="2340"/>
      <c r="D1271" s="2341" t="s">
        <v>627</v>
      </c>
      <c r="E1271" s="2342">
        <v>500</v>
      </c>
      <c r="F1271" s="2343">
        <f t="shared" si="19"/>
        <v>0</v>
      </c>
      <c r="G1271" s="2344" t="s">
        <v>2134</v>
      </c>
      <c r="H1271" s="2340"/>
      <c r="I1271" s="2340"/>
      <c r="J1271" s="2340"/>
      <c r="K1271" s="2340"/>
      <c r="L1271" s="2340"/>
      <c r="M1271" s="2340"/>
      <c r="N1271" s="2340"/>
      <c r="O1271" s="2340"/>
      <c r="P1271" s="2340"/>
      <c r="Q1271" s="2340"/>
      <c r="R1271" s="2340"/>
      <c r="S1271" s="2340"/>
    </row>
    <row r="1272" spans="1:19" ht="15" hidden="1">
      <c r="A1272" s="2340" t="s">
        <v>3811</v>
      </c>
      <c r="B1272" s="2340" t="s">
        <v>5014</v>
      </c>
      <c r="C1272" s="2340"/>
      <c r="D1272" s="2341" t="s">
        <v>627</v>
      </c>
      <c r="E1272" s="2342">
        <v>500</v>
      </c>
      <c r="F1272" s="2343">
        <f t="shared" si="19"/>
        <v>0</v>
      </c>
      <c r="G1272" s="2344" t="s">
        <v>2134</v>
      </c>
      <c r="H1272" s="2340"/>
      <c r="I1272" s="2340"/>
      <c r="J1272" s="2340"/>
      <c r="K1272" s="2340"/>
      <c r="L1272" s="2340"/>
      <c r="M1272" s="2340"/>
      <c r="N1272" s="2340"/>
      <c r="O1272" s="2340"/>
      <c r="P1272" s="2340"/>
      <c r="Q1272" s="2340"/>
      <c r="R1272" s="2340"/>
      <c r="S1272" s="2340"/>
    </row>
    <row r="1273" spans="1:19" ht="15" hidden="1">
      <c r="A1273" s="2340" t="s">
        <v>3811</v>
      </c>
      <c r="B1273" s="2340" t="s">
        <v>5015</v>
      </c>
      <c r="C1273" s="2340"/>
      <c r="D1273" s="2341" t="s">
        <v>627</v>
      </c>
      <c r="E1273" s="2342">
        <v>500</v>
      </c>
      <c r="F1273" s="2343">
        <f t="shared" si="19"/>
        <v>0</v>
      </c>
      <c r="G1273" s="2344" t="s">
        <v>2134</v>
      </c>
      <c r="H1273" s="2340"/>
      <c r="I1273" s="2340"/>
      <c r="J1273" s="2340"/>
      <c r="K1273" s="2340"/>
      <c r="L1273" s="2340"/>
      <c r="M1273" s="2340"/>
      <c r="N1273" s="2340"/>
      <c r="O1273" s="2340"/>
      <c r="P1273" s="2340"/>
      <c r="Q1273" s="2340"/>
      <c r="R1273" s="2340"/>
      <c r="S1273" s="2340"/>
    </row>
    <row r="1274" spans="1:19" ht="15" hidden="1">
      <c r="A1274" s="2344" t="s">
        <v>5165</v>
      </c>
      <c r="B1274" s="2340" t="s">
        <v>5936</v>
      </c>
      <c r="C1274" s="2340"/>
      <c r="D1274" s="2341" t="s">
        <v>501</v>
      </c>
      <c r="E1274" s="2347">
        <v>1500</v>
      </c>
      <c r="F1274" s="2343">
        <f t="shared" si="19"/>
        <v>0</v>
      </c>
      <c r="G1274" s="2344" t="s">
        <v>2134</v>
      </c>
      <c r="H1274" s="2340"/>
      <c r="I1274" s="2340"/>
      <c r="J1274" s="2340"/>
      <c r="K1274" s="2340"/>
      <c r="L1274" s="2340"/>
      <c r="M1274" s="2340"/>
      <c r="N1274" s="2340"/>
      <c r="O1274" s="2340"/>
      <c r="P1274" s="2340"/>
      <c r="Q1274" s="2340"/>
      <c r="R1274" s="2340"/>
      <c r="S1274" s="2340"/>
    </row>
    <row r="1275" spans="1:19" ht="15" hidden="1">
      <c r="A1275" s="2340" t="s">
        <v>631</v>
      </c>
      <c r="B1275" s="2340" t="s">
        <v>3001</v>
      </c>
      <c r="C1275" s="2340"/>
      <c r="D1275" s="2341" t="s">
        <v>44</v>
      </c>
      <c r="E1275" s="2342">
        <v>60</v>
      </c>
      <c r="F1275" s="2343">
        <f t="shared" si="19"/>
        <v>0</v>
      </c>
      <c r="G1275" s="2344" t="s">
        <v>2134</v>
      </c>
      <c r="H1275" s="2340"/>
      <c r="I1275" s="2340"/>
      <c r="J1275" s="2340"/>
      <c r="K1275" s="2340"/>
      <c r="L1275" s="2340"/>
      <c r="M1275" s="2340"/>
      <c r="N1275" s="2340"/>
      <c r="O1275" s="2340"/>
      <c r="P1275" s="2340"/>
      <c r="Q1275" s="2340"/>
      <c r="R1275" s="2340"/>
      <c r="S1275" s="2340"/>
    </row>
    <row r="1276" spans="1:19" ht="15" hidden="1">
      <c r="A1276" s="1467" t="s">
        <v>5405</v>
      </c>
      <c r="B1276" s="1467" t="s">
        <v>5668</v>
      </c>
      <c r="C1276" s="1467"/>
      <c r="D1276" s="767" t="s">
        <v>83</v>
      </c>
      <c r="E1276" s="2346">
        <v>4</v>
      </c>
      <c r="F1276" s="2343">
        <f t="shared" si="19"/>
        <v>0</v>
      </c>
      <c r="G1276" s="2344" t="s">
        <v>2134</v>
      </c>
      <c r="H1276" s="1467"/>
      <c r="I1276" s="1467"/>
      <c r="J1276" s="1467"/>
      <c r="K1276" s="1467"/>
      <c r="L1276" s="1467"/>
      <c r="M1276" s="1467"/>
      <c r="N1276" s="1467"/>
      <c r="O1276" s="1467"/>
      <c r="P1276" s="1467"/>
      <c r="Q1276" s="1467"/>
      <c r="R1276" s="1467"/>
      <c r="S1276" s="1467"/>
    </row>
    <row r="1277" spans="1:19" ht="15" hidden="1">
      <c r="A1277" s="1467" t="s">
        <v>5405</v>
      </c>
      <c r="B1277" s="1467" t="s">
        <v>5669</v>
      </c>
      <c r="C1277" s="1467"/>
      <c r="D1277" s="767" t="s">
        <v>105</v>
      </c>
      <c r="E1277" s="2346">
        <v>31</v>
      </c>
      <c r="F1277" s="2343">
        <f t="shared" si="19"/>
        <v>0</v>
      </c>
      <c r="G1277" s="2344" t="s">
        <v>2134</v>
      </c>
      <c r="H1277" s="1467"/>
      <c r="I1277" s="1467"/>
      <c r="J1277" s="1467"/>
      <c r="K1277" s="1467"/>
      <c r="L1277" s="1467"/>
      <c r="M1277" s="1467"/>
      <c r="N1277" s="1467"/>
      <c r="O1277" s="1467"/>
      <c r="P1277" s="1467"/>
      <c r="Q1277" s="1467"/>
      <c r="R1277" s="1467"/>
      <c r="S1277" s="1467"/>
    </row>
    <row r="1278" spans="1:19" ht="15" hidden="1">
      <c r="A1278" s="2344" t="s">
        <v>5170</v>
      </c>
      <c r="B1278" s="2340" t="s">
        <v>4053</v>
      </c>
      <c r="C1278" s="2340"/>
      <c r="D1278" s="2341" t="s">
        <v>44</v>
      </c>
      <c r="E1278" s="2342">
        <v>1000</v>
      </c>
      <c r="F1278" s="2343">
        <f t="shared" si="19"/>
        <v>0</v>
      </c>
      <c r="G1278" s="2344" t="s">
        <v>2134</v>
      </c>
      <c r="H1278" s="2340"/>
      <c r="I1278" s="2340"/>
      <c r="J1278" s="2340"/>
      <c r="K1278" s="2340"/>
      <c r="L1278" s="2340"/>
      <c r="M1278" s="2340"/>
      <c r="N1278" s="2340"/>
      <c r="O1278" s="2340"/>
      <c r="P1278" s="2340"/>
      <c r="Q1278" s="2340"/>
      <c r="R1278" s="2340"/>
      <c r="S1278" s="2340"/>
    </row>
    <row r="1279" spans="1:19" ht="15" hidden="1">
      <c r="A1279" s="2344" t="s">
        <v>5165</v>
      </c>
      <c r="B1279" s="2340" t="s">
        <v>5937</v>
      </c>
      <c r="C1279" s="2340"/>
      <c r="D1279" s="2341" t="s">
        <v>501</v>
      </c>
      <c r="E1279" s="2347">
        <v>2000</v>
      </c>
      <c r="F1279" s="2343">
        <f t="shared" si="19"/>
        <v>0</v>
      </c>
      <c r="G1279" s="2344" t="s">
        <v>2134</v>
      </c>
      <c r="H1279" s="2340"/>
      <c r="I1279" s="2340"/>
      <c r="J1279" s="2340"/>
      <c r="K1279" s="2340"/>
      <c r="L1279" s="2340"/>
      <c r="M1279" s="2340"/>
      <c r="N1279" s="2340"/>
      <c r="O1279" s="2340"/>
      <c r="P1279" s="2340"/>
      <c r="Q1279" s="2340"/>
      <c r="R1279" s="2340"/>
      <c r="S1279" s="2340"/>
    </row>
    <row r="1280" spans="1:19" ht="15">
      <c r="A1280" s="2340" t="s">
        <v>631</v>
      </c>
      <c r="B1280" s="2340" t="s">
        <v>4537</v>
      </c>
      <c r="C1280" s="2340"/>
      <c r="D1280" s="2341" t="s">
        <v>1252</v>
      </c>
      <c r="E1280" s="2342">
        <v>500</v>
      </c>
      <c r="F1280" s="2343">
        <f t="shared" si="19"/>
        <v>0</v>
      </c>
      <c r="G1280" s="2344" t="s">
        <v>2134</v>
      </c>
      <c r="H1280" s="2340"/>
      <c r="I1280" s="2340"/>
      <c r="J1280" s="2340"/>
      <c r="K1280" s="2340"/>
      <c r="L1280" s="2340"/>
      <c r="M1280" s="2340"/>
      <c r="N1280" s="2340"/>
      <c r="O1280" s="2340"/>
      <c r="P1280" s="2340"/>
      <c r="Q1280" s="2340"/>
      <c r="R1280" s="2340"/>
      <c r="S1280" s="2340"/>
    </row>
    <row r="1281" spans="1:19" ht="15">
      <c r="A1281" s="2340" t="s">
        <v>675</v>
      </c>
      <c r="B1281" s="2340" t="s">
        <v>3233</v>
      </c>
      <c r="C1281" s="2340"/>
      <c r="D1281" s="2341" t="s">
        <v>501</v>
      </c>
      <c r="E1281" s="2342">
        <v>300000</v>
      </c>
      <c r="F1281" s="2343">
        <f t="shared" si="19"/>
        <v>0</v>
      </c>
      <c r="G1281" s="2344" t="s">
        <v>2134</v>
      </c>
      <c r="H1281" s="2340"/>
      <c r="I1281" s="2340"/>
      <c r="J1281" s="2340"/>
      <c r="K1281" s="2340"/>
      <c r="L1281" s="2340"/>
      <c r="M1281" s="2340"/>
      <c r="N1281" s="2340"/>
      <c r="O1281" s="2340"/>
      <c r="P1281" s="2340"/>
      <c r="Q1281" s="2340"/>
      <c r="R1281" s="2340"/>
      <c r="S1281" s="2340"/>
    </row>
    <row r="1282" spans="1:19" ht="15" hidden="1">
      <c r="A1282" s="1467" t="s">
        <v>5405</v>
      </c>
      <c r="B1282" s="1467" t="s">
        <v>5670</v>
      </c>
      <c r="C1282" s="1467"/>
      <c r="D1282" s="767" t="s">
        <v>79</v>
      </c>
      <c r="E1282" s="2346">
        <v>45.89</v>
      </c>
      <c r="F1282" s="2343">
        <f t="shared" ref="F1282:F1345" si="20">$C1282*$E1282</f>
        <v>0</v>
      </c>
      <c r="G1282" s="2344" t="s">
        <v>2134</v>
      </c>
      <c r="H1282" s="1467"/>
      <c r="I1282" s="1467"/>
      <c r="J1282" s="1467"/>
      <c r="K1282" s="1467"/>
      <c r="L1282" s="1467"/>
      <c r="M1282" s="1467"/>
      <c r="N1282" s="1467"/>
      <c r="O1282" s="1467"/>
      <c r="P1282" s="1467"/>
      <c r="Q1282" s="1467"/>
      <c r="R1282" s="1467"/>
      <c r="S1282" s="1467"/>
    </row>
    <row r="1283" spans="1:19" ht="15" hidden="1">
      <c r="A1283" s="2344" t="s">
        <v>5165</v>
      </c>
      <c r="B1283" s="2340" t="s">
        <v>5938</v>
      </c>
      <c r="C1283" s="2340"/>
      <c r="D1283" s="2341" t="s">
        <v>44</v>
      </c>
      <c r="E1283" s="2347">
        <v>1100</v>
      </c>
      <c r="F1283" s="2343">
        <f t="shared" si="20"/>
        <v>0</v>
      </c>
      <c r="G1283" s="2344" t="s">
        <v>2134</v>
      </c>
      <c r="H1283" s="2340"/>
      <c r="I1283" s="2340"/>
      <c r="J1283" s="2340"/>
      <c r="K1283" s="2340"/>
      <c r="L1283" s="2340"/>
      <c r="M1283" s="2340"/>
      <c r="N1283" s="2340"/>
      <c r="O1283" s="2340"/>
      <c r="P1283" s="2340"/>
      <c r="Q1283" s="2340"/>
      <c r="R1283" s="2340"/>
      <c r="S1283" s="2340"/>
    </row>
    <row r="1284" spans="1:19" ht="15" hidden="1">
      <c r="A1284" s="2344" t="s">
        <v>5165</v>
      </c>
      <c r="B1284" s="2340" t="s">
        <v>3067</v>
      </c>
      <c r="C1284" s="2340"/>
      <c r="D1284" s="2341" t="s">
        <v>44</v>
      </c>
      <c r="E1284" s="2347">
        <v>1450</v>
      </c>
      <c r="F1284" s="2343">
        <f t="shared" si="20"/>
        <v>0</v>
      </c>
      <c r="G1284" s="2344" t="s">
        <v>2134</v>
      </c>
      <c r="H1284" s="2340"/>
      <c r="I1284" s="2340"/>
      <c r="J1284" s="2340"/>
      <c r="K1284" s="2340"/>
      <c r="L1284" s="2340"/>
      <c r="M1284" s="2340"/>
      <c r="N1284" s="2340"/>
      <c r="O1284" s="2340"/>
      <c r="P1284" s="2340"/>
      <c r="Q1284" s="2340"/>
      <c r="R1284" s="2340"/>
      <c r="S1284" s="2340"/>
    </row>
    <row r="1285" spans="1:19" ht="15" hidden="1">
      <c r="A1285" s="2344" t="s">
        <v>5165</v>
      </c>
      <c r="B1285" s="2340" t="s">
        <v>5939</v>
      </c>
      <c r="C1285" s="2340"/>
      <c r="D1285" s="2341" t="s">
        <v>44</v>
      </c>
      <c r="E1285" s="2347">
        <v>250</v>
      </c>
      <c r="F1285" s="2343">
        <f t="shared" si="20"/>
        <v>0</v>
      </c>
      <c r="G1285" s="2344" t="s">
        <v>2134</v>
      </c>
      <c r="H1285" s="2340"/>
      <c r="I1285" s="2340"/>
      <c r="J1285" s="2340"/>
      <c r="K1285" s="2340"/>
      <c r="L1285" s="2340"/>
      <c r="M1285" s="2340"/>
      <c r="N1285" s="2340"/>
      <c r="O1285" s="2340"/>
      <c r="P1285" s="2340"/>
      <c r="Q1285" s="2340"/>
      <c r="R1285" s="2340"/>
      <c r="S1285" s="2340"/>
    </row>
    <row r="1286" spans="1:19" ht="15" hidden="1">
      <c r="A1286" s="2344" t="s">
        <v>5165</v>
      </c>
      <c r="B1286" s="2340" t="s">
        <v>5940</v>
      </c>
      <c r="C1286" s="2340"/>
      <c r="D1286" s="2341" t="s">
        <v>44</v>
      </c>
      <c r="E1286" s="2347">
        <v>863</v>
      </c>
      <c r="F1286" s="2343">
        <f t="shared" si="20"/>
        <v>0</v>
      </c>
      <c r="G1286" s="2344" t="s">
        <v>2134</v>
      </c>
      <c r="H1286" s="2340"/>
      <c r="I1286" s="2340"/>
      <c r="J1286" s="2340"/>
      <c r="K1286" s="2340"/>
      <c r="L1286" s="2340"/>
      <c r="M1286" s="2340"/>
      <c r="N1286" s="2340"/>
      <c r="O1286" s="2340"/>
      <c r="P1286" s="2340"/>
      <c r="Q1286" s="2340"/>
      <c r="R1286" s="2340"/>
      <c r="S1286" s="2340"/>
    </row>
    <row r="1287" spans="1:19" ht="15" hidden="1">
      <c r="A1287" s="2344" t="s">
        <v>5170</v>
      </c>
      <c r="B1287" s="2340" t="s">
        <v>4398</v>
      </c>
      <c r="C1287" s="2340"/>
      <c r="D1287" s="2341" t="s">
        <v>1512</v>
      </c>
      <c r="E1287" s="2342">
        <v>215</v>
      </c>
      <c r="F1287" s="2343">
        <f t="shared" si="20"/>
        <v>0</v>
      </c>
      <c r="G1287" s="2344" t="s">
        <v>2134</v>
      </c>
      <c r="H1287" s="2340"/>
      <c r="I1287" s="2340"/>
      <c r="J1287" s="2340"/>
      <c r="K1287" s="2340"/>
      <c r="L1287" s="2340"/>
      <c r="M1287" s="2340"/>
      <c r="N1287" s="2340"/>
      <c r="O1287" s="2340"/>
      <c r="P1287" s="2340"/>
      <c r="Q1287" s="2340"/>
      <c r="R1287" s="2340"/>
      <c r="S1287" s="2340"/>
    </row>
    <row r="1288" spans="1:19" ht="15" hidden="1">
      <c r="A1288" s="2340" t="s">
        <v>4077</v>
      </c>
      <c r="B1288" s="2340" t="s">
        <v>4640</v>
      </c>
      <c r="C1288" s="2340"/>
      <c r="D1288" s="2341" t="s">
        <v>91</v>
      </c>
      <c r="E1288" s="2342">
        <v>185</v>
      </c>
      <c r="F1288" s="2343">
        <f t="shared" si="20"/>
        <v>0</v>
      </c>
      <c r="G1288" s="2344" t="s">
        <v>2134</v>
      </c>
      <c r="H1288" s="2340"/>
      <c r="I1288" s="2340"/>
      <c r="J1288" s="2340"/>
      <c r="K1288" s="2340"/>
      <c r="L1288" s="2340"/>
      <c r="M1288" s="2340"/>
      <c r="N1288" s="2340"/>
      <c r="O1288" s="2340"/>
      <c r="P1288" s="2340"/>
      <c r="Q1288" s="2340"/>
      <c r="R1288" s="2340"/>
      <c r="S1288" s="2340"/>
    </row>
    <row r="1289" spans="1:19" ht="15" hidden="1">
      <c r="A1289" s="1467" t="s">
        <v>5405</v>
      </c>
      <c r="B1289" s="1467" t="s">
        <v>5671</v>
      </c>
      <c r="C1289" s="1467"/>
      <c r="D1289" s="767" t="s">
        <v>94</v>
      </c>
      <c r="E1289" s="2346">
        <v>295</v>
      </c>
      <c r="F1289" s="2343">
        <f t="shared" si="20"/>
        <v>0</v>
      </c>
      <c r="G1289" s="2344" t="s">
        <v>2134</v>
      </c>
      <c r="H1289" s="1467"/>
      <c r="I1289" s="1467"/>
      <c r="J1289" s="1467"/>
      <c r="K1289" s="1467"/>
      <c r="L1289" s="1467"/>
      <c r="M1289" s="1467"/>
      <c r="N1289" s="1467"/>
      <c r="O1289" s="1467"/>
      <c r="P1289" s="1467"/>
      <c r="Q1289" s="1467"/>
      <c r="R1289" s="1467"/>
      <c r="S1289" s="1467"/>
    </row>
    <row r="1290" spans="1:19" ht="15" hidden="1">
      <c r="A1290" s="2344" t="s">
        <v>5165</v>
      </c>
      <c r="B1290" s="2340" t="s">
        <v>6047</v>
      </c>
      <c r="C1290" s="2340"/>
      <c r="D1290" s="2341" t="s">
        <v>501</v>
      </c>
      <c r="E1290" s="2347">
        <v>40000</v>
      </c>
      <c r="F1290" s="2343">
        <f t="shared" si="20"/>
        <v>0</v>
      </c>
      <c r="G1290" s="2344" t="s">
        <v>2134</v>
      </c>
      <c r="H1290" s="2340"/>
      <c r="I1290" s="2340"/>
      <c r="J1290" s="2340"/>
      <c r="K1290" s="2340"/>
      <c r="L1290" s="2340"/>
      <c r="M1290" s="2340"/>
      <c r="N1290" s="2340"/>
      <c r="O1290" s="2340"/>
      <c r="P1290" s="2340"/>
      <c r="Q1290" s="2340"/>
      <c r="R1290" s="2340"/>
      <c r="S1290" s="2340"/>
    </row>
    <row r="1291" spans="1:19" ht="15" hidden="1">
      <c r="A1291" s="2344" t="s">
        <v>5165</v>
      </c>
      <c r="B1291" s="2340" t="s">
        <v>6048</v>
      </c>
      <c r="C1291" s="2340"/>
      <c r="D1291" s="2341" t="s">
        <v>501</v>
      </c>
      <c r="E1291" s="2347">
        <v>40000</v>
      </c>
      <c r="F1291" s="2343">
        <f t="shared" si="20"/>
        <v>0</v>
      </c>
      <c r="G1291" s="2344" t="s">
        <v>2134</v>
      </c>
      <c r="H1291" s="2340"/>
      <c r="I1291" s="2340"/>
      <c r="J1291" s="2340"/>
      <c r="K1291" s="2340"/>
      <c r="L1291" s="2340"/>
      <c r="M1291" s="2340"/>
      <c r="N1291" s="2340"/>
      <c r="O1291" s="2340"/>
      <c r="P1291" s="2340"/>
      <c r="Q1291" s="2340"/>
      <c r="R1291" s="2340"/>
      <c r="S1291" s="2340"/>
    </row>
    <row r="1292" spans="1:19" ht="15" hidden="1">
      <c r="A1292" s="2344" t="s">
        <v>5165</v>
      </c>
      <c r="B1292" s="2340" t="s">
        <v>6049</v>
      </c>
      <c r="C1292" s="2340"/>
      <c r="D1292" s="2341" t="s">
        <v>501</v>
      </c>
      <c r="E1292" s="2347">
        <v>40000</v>
      </c>
      <c r="F1292" s="2343">
        <f t="shared" si="20"/>
        <v>0</v>
      </c>
      <c r="G1292" s="2344" t="s">
        <v>2134</v>
      </c>
      <c r="H1292" s="2340"/>
      <c r="I1292" s="2340"/>
      <c r="J1292" s="2340"/>
      <c r="K1292" s="2340"/>
      <c r="L1292" s="2340"/>
      <c r="M1292" s="2340"/>
      <c r="N1292" s="2340"/>
      <c r="O1292" s="2340"/>
      <c r="P1292" s="2340"/>
      <c r="Q1292" s="2340"/>
      <c r="R1292" s="2340"/>
      <c r="S1292" s="2340"/>
    </row>
    <row r="1293" spans="1:19" ht="15" hidden="1">
      <c r="A1293" s="2344" t="s">
        <v>5165</v>
      </c>
      <c r="B1293" s="2340" t="s">
        <v>5941</v>
      </c>
      <c r="C1293" s="2340"/>
      <c r="D1293" s="2341" t="s">
        <v>44</v>
      </c>
      <c r="E1293" s="2347">
        <v>500</v>
      </c>
      <c r="F1293" s="2343">
        <f t="shared" si="20"/>
        <v>0</v>
      </c>
      <c r="G1293" s="2344" t="s">
        <v>2134</v>
      </c>
      <c r="H1293" s="2340"/>
      <c r="I1293" s="2340"/>
      <c r="J1293" s="2340"/>
      <c r="K1293" s="2340"/>
      <c r="L1293" s="2340"/>
      <c r="M1293" s="2340"/>
      <c r="N1293" s="2340"/>
      <c r="O1293" s="2340"/>
      <c r="P1293" s="2340"/>
      <c r="Q1293" s="2340"/>
      <c r="R1293" s="2340"/>
      <c r="S1293" s="2340"/>
    </row>
    <row r="1294" spans="1:19" ht="15" hidden="1">
      <c r="A1294" s="2344" t="s">
        <v>5165</v>
      </c>
      <c r="B1294" s="2340" t="s">
        <v>5942</v>
      </c>
      <c r="C1294" s="2340"/>
      <c r="D1294" s="2341" t="s">
        <v>44</v>
      </c>
      <c r="E1294" s="2347">
        <v>400</v>
      </c>
      <c r="F1294" s="2343">
        <f t="shared" si="20"/>
        <v>0</v>
      </c>
      <c r="G1294" s="2344" t="s">
        <v>2134</v>
      </c>
      <c r="H1294" s="2340"/>
      <c r="I1294" s="2340"/>
      <c r="J1294" s="2340"/>
      <c r="K1294" s="2340"/>
      <c r="L1294" s="2340"/>
      <c r="M1294" s="2340"/>
      <c r="N1294" s="2340"/>
      <c r="O1294" s="2340"/>
      <c r="P1294" s="2340"/>
      <c r="Q1294" s="2340"/>
      <c r="R1294" s="2340"/>
      <c r="S1294" s="2340"/>
    </row>
    <row r="1295" spans="1:19" ht="15" hidden="1">
      <c r="A1295" s="2340" t="s">
        <v>4077</v>
      </c>
      <c r="B1295" s="2340" t="s">
        <v>4629</v>
      </c>
      <c r="C1295" s="2340"/>
      <c r="D1295" s="2341" t="s">
        <v>44</v>
      </c>
      <c r="E1295" s="2342">
        <v>50</v>
      </c>
      <c r="F1295" s="2343">
        <f t="shared" si="20"/>
        <v>0</v>
      </c>
      <c r="G1295" s="2344" t="s">
        <v>2134</v>
      </c>
      <c r="H1295" s="2340"/>
      <c r="I1295" s="2340"/>
      <c r="J1295" s="2340"/>
      <c r="K1295" s="2340"/>
      <c r="L1295" s="2340"/>
      <c r="M1295" s="2340"/>
      <c r="N1295" s="2340"/>
      <c r="O1295" s="2340"/>
      <c r="P1295" s="2340"/>
      <c r="Q1295" s="2340"/>
      <c r="R1295" s="2340"/>
      <c r="S1295" s="2340"/>
    </row>
    <row r="1296" spans="1:19" ht="15" hidden="1">
      <c r="A1296" s="2340" t="s">
        <v>631</v>
      </c>
      <c r="B1296" s="2340" t="s">
        <v>4497</v>
      </c>
      <c r="C1296" s="2340"/>
      <c r="D1296" s="2341" t="s">
        <v>627</v>
      </c>
      <c r="E1296" s="2342">
        <v>125</v>
      </c>
      <c r="F1296" s="2343">
        <f t="shared" si="20"/>
        <v>0</v>
      </c>
      <c r="G1296" s="2344" t="s">
        <v>2134</v>
      </c>
      <c r="H1296" s="2340"/>
      <c r="I1296" s="2340"/>
      <c r="J1296" s="2340"/>
      <c r="K1296" s="2340"/>
      <c r="L1296" s="2340"/>
      <c r="M1296" s="2340"/>
      <c r="N1296" s="2340"/>
      <c r="O1296" s="2340"/>
      <c r="P1296" s="2340"/>
      <c r="Q1296" s="2340"/>
      <c r="R1296" s="2340"/>
      <c r="S1296" s="2340"/>
    </row>
    <row r="1297" spans="1:19" ht="15" hidden="1">
      <c r="A1297" s="2340" t="s">
        <v>631</v>
      </c>
      <c r="B1297" s="2340" t="s">
        <v>4498</v>
      </c>
      <c r="C1297" s="2340"/>
      <c r="D1297" s="2341" t="s">
        <v>627</v>
      </c>
      <c r="E1297" s="2342">
        <v>60</v>
      </c>
      <c r="F1297" s="2343">
        <f t="shared" si="20"/>
        <v>0</v>
      </c>
      <c r="G1297" s="2344" t="s">
        <v>2134</v>
      </c>
      <c r="H1297" s="2340"/>
      <c r="I1297" s="2340"/>
      <c r="J1297" s="2340"/>
      <c r="K1297" s="2340"/>
      <c r="L1297" s="2340"/>
      <c r="M1297" s="2340"/>
      <c r="N1297" s="2340"/>
      <c r="O1297" s="2340"/>
      <c r="P1297" s="2340"/>
      <c r="Q1297" s="2340"/>
      <c r="R1297" s="2340"/>
      <c r="S1297" s="2340"/>
    </row>
    <row r="1298" spans="1:19" ht="15" hidden="1">
      <c r="A1298" s="2340" t="s">
        <v>631</v>
      </c>
      <c r="B1298" s="2340" t="s">
        <v>4304</v>
      </c>
      <c r="C1298" s="2340"/>
      <c r="D1298" s="2341" t="s">
        <v>44</v>
      </c>
      <c r="E1298" s="2342">
        <v>20</v>
      </c>
      <c r="F1298" s="2343">
        <f t="shared" si="20"/>
        <v>0</v>
      </c>
      <c r="G1298" s="2344" t="s">
        <v>2134</v>
      </c>
      <c r="H1298" s="2340"/>
      <c r="I1298" s="2340"/>
      <c r="J1298" s="2340"/>
      <c r="K1298" s="2340"/>
      <c r="L1298" s="2340"/>
      <c r="M1298" s="2340"/>
      <c r="N1298" s="2340"/>
      <c r="O1298" s="2340"/>
      <c r="P1298" s="2340"/>
      <c r="Q1298" s="2340"/>
      <c r="R1298" s="2340"/>
      <c r="S1298" s="2340"/>
    </row>
    <row r="1299" spans="1:19" ht="15" hidden="1">
      <c r="A1299" s="2340" t="s">
        <v>4348</v>
      </c>
      <c r="B1299" s="2340" t="s">
        <v>4245</v>
      </c>
      <c r="C1299" s="2340"/>
      <c r="D1299" s="2341" t="s">
        <v>44</v>
      </c>
      <c r="E1299" s="2342">
        <v>290</v>
      </c>
      <c r="F1299" s="2343">
        <f t="shared" si="20"/>
        <v>0</v>
      </c>
      <c r="G1299" s="2344" t="s">
        <v>2134</v>
      </c>
      <c r="H1299" s="2340"/>
      <c r="I1299" s="2340"/>
      <c r="J1299" s="2340"/>
      <c r="K1299" s="2340"/>
      <c r="L1299" s="2340"/>
      <c r="M1299" s="2340"/>
      <c r="N1299" s="2340"/>
      <c r="O1299" s="2340"/>
      <c r="P1299" s="2340"/>
      <c r="Q1299" s="2340"/>
      <c r="R1299" s="2340"/>
      <c r="S1299" s="2340"/>
    </row>
    <row r="1300" spans="1:19" ht="15" hidden="1">
      <c r="A1300" s="2340" t="s">
        <v>631</v>
      </c>
      <c r="B1300" s="2340" t="s">
        <v>4554</v>
      </c>
      <c r="C1300" s="2340"/>
      <c r="D1300" s="2341" t="s">
        <v>627</v>
      </c>
      <c r="E1300" s="2342">
        <v>265</v>
      </c>
      <c r="F1300" s="2343">
        <f t="shared" si="20"/>
        <v>0</v>
      </c>
      <c r="G1300" s="2344" t="s">
        <v>2134</v>
      </c>
      <c r="H1300" s="2340"/>
      <c r="I1300" s="2340"/>
      <c r="J1300" s="2340"/>
      <c r="K1300" s="2340"/>
      <c r="L1300" s="2340"/>
      <c r="M1300" s="2340"/>
      <c r="N1300" s="2340"/>
      <c r="O1300" s="2340"/>
      <c r="P1300" s="2340"/>
      <c r="Q1300" s="2340"/>
      <c r="R1300" s="2340"/>
      <c r="S1300" s="2340"/>
    </row>
    <row r="1301" spans="1:19" ht="15" hidden="1">
      <c r="A1301" s="2340" t="s">
        <v>631</v>
      </c>
      <c r="B1301" s="2340" t="s">
        <v>4555</v>
      </c>
      <c r="C1301" s="2340"/>
      <c r="D1301" s="2341" t="s">
        <v>627</v>
      </c>
      <c r="E1301" s="2342">
        <v>335</v>
      </c>
      <c r="F1301" s="2343">
        <f t="shared" si="20"/>
        <v>0</v>
      </c>
      <c r="G1301" s="2344" t="s">
        <v>2134</v>
      </c>
      <c r="H1301" s="2340"/>
      <c r="I1301" s="2340"/>
      <c r="J1301" s="2340"/>
      <c r="K1301" s="2340"/>
      <c r="L1301" s="2340"/>
      <c r="M1301" s="2340"/>
      <c r="N1301" s="2340"/>
      <c r="O1301" s="2340"/>
      <c r="P1301" s="2340"/>
      <c r="Q1301" s="2340"/>
      <c r="R1301" s="2340"/>
      <c r="S1301" s="2340"/>
    </row>
    <row r="1302" spans="1:19" ht="15" hidden="1">
      <c r="A1302" s="2340" t="s">
        <v>631</v>
      </c>
      <c r="B1302" s="2340" t="s">
        <v>4556</v>
      </c>
      <c r="C1302" s="2340"/>
      <c r="D1302" s="2341" t="s">
        <v>627</v>
      </c>
      <c r="E1302" s="2342">
        <v>355</v>
      </c>
      <c r="F1302" s="2343">
        <f t="shared" si="20"/>
        <v>0</v>
      </c>
      <c r="G1302" s="2344" t="s">
        <v>2134</v>
      </c>
      <c r="H1302" s="2340"/>
      <c r="I1302" s="2340"/>
      <c r="J1302" s="2340"/>
      <c r="K1302" s="2340"/>
      <c r="L1302" s="2340"/>
      <c r="M1302" s="2340"/>
      <c r="N1302" s="2340"/>
      <c r="O1302" s="2340"/>
      <c r="P1302" s="2340"/>
      <c r="Q1302" s="2340"/>
      <c r="R1302" s="2340"/>
      <c r="S1302" s="2340"/>
    </row>
    <row r="1303" spans="1:19" ht="15" hidden="1">
      <c r="A1303" s="2340" t="s">
        <v>631</v>
      </c>
      <c r="B1303" s="2340" t="s">
        <v>4557</v>
      </c>
      <c r="C1303" s="2340"/>
      <c r="D1303" s="2341" t="s">
        <v>627</v>
      </c>
      <c r="E1303" s="2342">
        <v>385</v>
      </c>
      <c r="F1303" s="2343">
        <f t="shared" si="20"/>
        <v>0</v>
      </c>
      <c r="G1303" s="2344" t="s">
        <v>2134</v>
      </c>
      <c r="H1303" s="2340"/>
      <c r="I1303" s="2340"/>
      <c r="J1303" s="2340"/>
      <c r="K1303" s="2340"/>
      <c r="L1303" s="2340"/>
      <c r="M1303" s="2340"/>
      <c r="N1303" s="2340"/>
      <c r="O1303" s="2340"/>
      <c r="P1303" s="2340"/>
      <c r="Q1303" s="2340"/>
      <c r="R1303" s="2340"/>
      <c r="S1303" s="2340"/>
    </row>
    <row r="1304" spans="1:19" ht="15" hidden="1">
      <c r="A1304" s="2340" t="s">
        <v>631</v>
      </c>
      <c r="B1304" s="2340" t="s">
        <v>4553</v>
      </c>
      <c r="C1304" s="2340"/>
      <c r="D1304" s="2341" t="s">
        <v>627</v>
      </c>
      <c r="E1304" s="2342">
        <v>210</v>
      </c>
      <c r="F1304" s="2343">
        <f t="shared" si="20"/>
        <v>0</v>
      </c>
      <c r="G1304" s="2344" t="s">
        <v>2134</v>
      </c>
      <c r="H1304" s="2340"/>
      <c r="I1304" s="2340"/>
      <c r="J1304" s="2340"/>
      <c r="K1304" s="2340"/>
      <c r="L1304" s="2340"/>
      <c r="M1304" s="2340"/>
      <c r="N1304" s="2340"/>
      <c r="O1304" s="2340"/>
      <c r="P1304" s="2340"/>
      <c r="Q1304" s="2340"/>
      <c r="R1304" s="2340"/>
      <c r="S1304" s="2340"/>
    </row>
    <row r="1305" spans="1:19" ht="15" hidden="1">
      <c r="A1305" s="2340" t="s">
        <v>631</v>
      </c>
      <c r="B1305" s="2340" t="s">
        <v>4551</v>
      </c>
      <c r="C1305" s="2340"/>
      <c r="D1305" s="2341" t="s">
        <v>627</v>
      </c>
      <c r="E1305" s="2342">
        <v>295</v>
      </c>
      <c r="F1305" s="2343">
        <f t="shared" si="20"/>
        <v>0</v>
      </c>
      <c r="G1305" s="2344" t="s">
        <v>2134</v>
      </c>
      <c r="H1305" s="2340"/>
      <c r="I1305" s="2340"/>
      <c r="J1305" s="2340"/>
      <c r="K1305" s="2340"/>
      <c r="L1305" s="2340"/>
      <c r="M1305" s="2340"/>
      <c r="N1305" s="2340"/>
      <c r="O1305" s="2340"/>
      <c r="P1305" s="2340"/>
      <c r="Q1305" s="2340"/>
      <c r="R1305" s="2340"/>
      <c r="S1305" s="2340"/>
    </row>
    <row r="1306" spans="1:19" ht="15" hidden="1">
      <c r="A1306" s="2340" t="s">
        <v>631</v>
      </c>
      <c r="B1306" s="2340" t="s">
        <v>4552</v>
      </c>
      <c r="C1306" s="2340"/>
      <c r="D1306" s="2341" t="s">
        <v>627</v>
      </c>
      <c r="E1306" s="2342">
        <v>355</v>
      </c>
      <c r="F1306" s="2343">
        <f t="shared" si="20"/>
        <v>0</v>
      </c>
      <c r="G1306" s="2344" t="s">
        <v>2134</v>
      </c>
      <c r="H1306" s="2340"/>
      <c r="I1306" s="2340"/>
      <c r="J1306" s="2340"/>
      <c r="K1306" s="2340"/>
      <c r="L1306" s="2340"/>
      <c r="M1306" s="2340"/>
      <c r="N1306" s="2340"/>
      <c r="O1306" s="2340"/>
      <c r="P1306" s="2340"/>
      <c r="Q1306" s="2340"/>
      <c r="R1306" s="2340"/>
      <c r="S1306" s="2340"/>
    </row>
    <row r="1307" spans="1:19" ht="15" hidden="1">
      <c r="A1307" s="2344" t="s">
        <v>5165</v>
      </c>
      <c r="B1307" s="2340" t="s">
        <v>3186</v>
      </c>
      <c r="C1307" s="2340"/>
      <c r="D1307" s="2341" t="s">
        <v>44</v>
      </c>
      <c r="E1307" s="2347">
        <v>85</v>
      </c>
      <c r="F1307" s="2343">
        <f t="shared" si="20"/>
        <v>0</v>
      </c>
      <c r="G1307" s="2344" t="s">
        <v>2134</v>
      </c>
      <c r="H1307" s="2340"/>
      <c r="I1307" s="2340"/>
      <c r="J1307" s="2340"/>
      <c r="K1307" s="2340"/>
      <c r="L1307" s="2340"/>
      <c r="M1307" s="2340"/>
      <c r="N1307" s="2340"/>
      <c r="O1307" s="2340"/>
      <c r="P1307" s="2340"/>
      <c r="Q1307" s="2340"/>
      <c r="R1307" s="2340"/>
      <c r="S1307" s="2340"/>
    </row>
    <row r="1308" spans="1:19" ht="15" hidden="1">
      <c r="A1308" s="2340" t="s">
        <v>5172</v>
      </c>
      <c r="B1308" s="2340" t="s">
        <v>4777</v>
      </c>
      <c r="C1308" s="2340"/>
      <c r="D1308" s="2341" t="s">
        <v>44</v>
      </c>
      <c r="E1308" s="2342">
        <v>184</v>
      </c>
      <c r="F1308" s="2343">
        <f t="shared" si="20"/>
        <v>0</v>
      </c>
      <c r="G1308" s="2344" t="s">
        <v>2134</v>
      </c>
      <c r="H1308" s="2340"/>
      <c r="I1308" s="2340"/>
      <c r="J1308" s="2340"/>
      <c r="K1308" s="2340"/>
      <c r="L1308" s="2340"/>
      <c r="M1308" s="2340"/>
      <c r="N1308" s="2340"/>
      <c r="O1308" s="2340"/>
      <c r="P1308" s="2340"/>
      <c r="Q1308" s="2340"/>
      <c r="R1308" s="2340"/>
      <c r="S1308" s="2340"/>
    </row>
    <row r="1309" spans="1:19" ht="15" hidden="1">
      <c r="A1309" s="2340" t="s">
        <v>5172</v>
      </c>
      <c r="B1309" s="2340" t="s">
        <v>4010</v>
      </c>
      <c r="C1309" s="2340"/>
      <c r="D1309" s="2341" t="s">
        <v>44</v>
      </c>
      <c r="E1309" s="2342">
        <v>2190</v>
      </c>
      <c r="F1309" s="2343">
        <f t="shared" si="20"/>
        <v>0</v>
      </c>
      <c r="G1309" s="2344" t="s">
        <v>2134</v>
      </c>
      <c r="H1309" s="2340"/>
      <c r="I1309" s="2340"/>
      <c r="J1309" s="2340"/>
      <c r="K1309" s="2340"/>
      <c r="L1309" s="2340"/>
      <c r="M1309" s="2340"/>
      <c r="N1309" s="2340"/>
      <c r="O1309" s="2340"/>
      <c r="P1309" s="2340"/>
      <c r="Q1309" s="2340"/>
      <c r="R1309" s="2340"/>
      <c r="S1309" s="2340"/>
    </row>
    <row r="1310" spans="1:19" ht="15" hidden="1">
      <c r="A1310" s="1467" t="s">
        <v>5405</v>
      </c>
      <c r="B1310" s="1467" t="s">
        <v>5672</v>
      </c>
      <c r="C1310" s="1467"/>
      <c r="D1310" s="767" t="s">
        <v>91</v>
      </c>
      <c r="E1310" s="2346">
        <v>71.5</v>
      </c>
      <c r="F1310" s="2343">
        <f t="shared" si="20"/>
        <v>0</v>
      </c>
      <c r="G1310" s="2344" t="s">
        <v>2134</v>
      </c>
      <c r="H1310" s="1467"/>
      <c r="I1310" s="1467"/>
      <c r="J1310" s="1467"/>
      <c r="K1310" s="1467"/>
      <c r="L1310" s="1467"/>
      <c r="M1310" s="1467"/>
      <c r="N1310" s="1467"/>
      <c r="O1310" s="1467"/>
      <c r="P1310" s="1467"/>
      <c r="Q1310" s="1467"/>
      <c r="R1310" s="1467"/>
      <c r="S1310" s="1467"/>
    </row>
    <row r="1311" spans="1:19" ht="15" hidden="1">
      <c r="A1311" s="1467" t="s">
        <v>5405</v>
      </c>
      <c r="B1311" s="1467" t="s">
        <v>5673</v>
      </c>
      <c r="C1311" s="1467"/>
      <c r="D1311" s="767" t="s">
        <v>91</v>
      </c>
      <c r="E1311" s="2346">
        <v>85</v>
      </c>
      <c r="F1311" s="2343">
        <f t="shared" si="20"/>
        <v>0</v>
      </c>
      <c r="G1311" s="2344" t="s">
        <v>2134</v>
      </c>
      <c r="H1311" s="1467"/>
      <c r="I1311" s="1467"/>
      <c r="J1311" s="1467"/>
      <c r="K1311" s="1467"/>
      <c r="L1311" s="1467"/>
      <c r="M1311" s="1467"/>
      <c r="N1311" s="1467"/>
      <c r="O1311" s="1467"/>
      <c r="P1311" s="1467"/>
      <c r="Q1311" s="1467"/>
      <c r="R1311" s="1467"/>
      <c r="S1311" s="1467"/>
    </row>
    <row r="1312" spans="1:19" ht="15" hidden="1">
      <c r="A1312" s="1467" t="s">
        <v>5405</v>
      </c>
      <c r="B1312" s="1467" t="s">
        <v>5674</v>
      </c>
      <c r="C1312" s="1467"/>
      <c r="D1312" s="767" t="s">
        <v>91</v>
      </c>
      <c r="E1312" s="2346">
        <v>120</v>
      </c>
      <c r="F1312" s="2343">
        <f t="shared" si="20"/>
        <v>0</v>
      </c>
      <c r="G1312" s="2344" t="s">
        <v>2134</v>
      </c>
      <c r="H1312" s="1467"/>
      <c r="I1312" s="1467"/>
      <c r="J1312" s="1467"/>
      <c r="K1312" s="1467"/>
      <c r="L1312" s="1467"/>
      <c r="M1312" s="1467"/>
      <c r="N1312" s="1467"/>
      <c r="O1312" s="1467"/>
      <c r="P1312" s="1467"/>
      <c r="Q1312" s="1467"/>
      <c r="R1312" s="1467"/>
      <c r="S1312" s="1467"/>
    </row>
    <row r="1313" spans="1:19" ht="15" hidden="1">
      <c r="A1313" s="1467" t="s">
        <v>5405</v>
      </c>
      <c r="B1313" s="1467" t="s">
        <v>5675</v>
      </c>
      <c r="C1313" s="1467"/>
      <c r="D1313" s="767" t="s">
        <v>94</v>
      </c>
      <c r="E1313" s="2346">
        <v>45</v>
      </c>
      <c r="F1313" s="2343">
        <f t="shared" si="20"/>
        <v>0</v>
      </c>
      <c r="G1313" s="2344" t="s">
        <v>2134</v>
      </c>
      <c r="H1313" s="1467"/>
      <c r="I1313" s="1467"/>
      <c r="J1313" s="1467"/>
      <c r="K1313" s="1467"/>
      <c r="L1313" s="1467"/>
      <c r="M1313" s="1467"/>
      <c r="N1313" s="1467"/>
      <c r="O1313" s="1467"/>
      <c r="P1313" s="1467"/>
      <c r="Q1313" s="1467"/>
      <c r="R1313" s="1467"/>
      <c r="S1313" s="1467"/>
    </row>
    <row r="1314" spans="1:19" ht="15" hidden="1">
      <c r="A1314" s="2344" t="s">
        <v>5165</v>
      </c>
      <c r="B1314" s="2340" t="s">
        <v>5943</v>
      </c>
      <c r="C1314" s="2340"/>
      <c r="D1314" s="2341" t="s">
        <v>501</v>
      </c>
      <c r="E1314" s="2347">
        <v>5000</v>
      </c>
      <c r="F1314" s="2343">
        <f t="shared" si="20"/>
        <v>0</v>
      </c>
      <c r="G1314" s="2344" t="s">
        <v>2134</v>
      </c>
      <c r="H1314" s="2340"/>
      <c r="I1314" s="2340"/>
      <c r="J1314" s="2340"/>
      <c r="K1314" s="2340"/>
      <c r="L1314" s="2340"/>
      <c r="M1314" s="2340"/>
      <c r="N1314" s="2340"/>
      <c r="O1314" s="2340"/>
      <c r="P1314" s="2340"/>
      <c r="Q1314" s="2340"/>
      <c r="R1314" s="2340"/>
      <c r="S1314" s="2340"/>
    </row>
    <row r="1315" spans="1:19" ht="15" hidden="1">
      <c r="A1315" s="1467" t="s">
        <v>5405</v>
      </c>
      <c r="B1315" s="1467" t="s">
        <v>5676</v>
      </c>
      <c r="C1315" s="1467"/>
      <c r="D1315" s="767" t="s">
        <v>94</v>
      </c>
      <c r="E1315" s="2346">
        <v>57</v>
      </c>
      <c r="F1315" s="2343">
        <f t="shared" si="20"/>
        <v>0</v>
      </c>
      <c r="G1315" s="2344" t="s">
        <v>2134</v>
      </c>
      <c r="H1315" s="1467"/>
      <c r="I1315" s="1467"/>
      <c r="J1315" s="1467"/>
      <c r="K1315" s="1467"/>
      <c r="L1315" s="1467"/>
      <c r="M1315" s="1467"/>
      <c r="N1315" s="1467"/>
      <c r="O1315" s="1467"/>
      <c r="P1315" s="1467"/>
      <c r="Q1315" s="1467"/>
      <c r="R1315" s="1467"/>
      <c r="S1315" s="1467"/>
    </row>
    <row r="1316" spans="1:19" ht="15" hidden="1">
      <c r="A1316" s="1467" t="s">
        <v>5405</v>
      </c>
      <c r="B1316" s="1467" t="s">
        <v>5677</v>
      </c>
      <c r="C1316" s="1467"/>
      <c r="D1316" s="767" t="s">
        <v>83</v>
      </c>
      <c r="E1316" s="2346">
        <v>12</v>
      </c>
      <c r="F1316" s="2343">
        <f t="shared" si="20"/>
        <v>0</v>
      </c>
      <c r="G1316" s="2344" t="s">
        <v>2134</v>
      </c>
      <c r="H1316" s="1467"/>
      <c r="I1316" s="1467"/>
      <c r="J1316" s="1467"/>
      <c r="K1316" s="1467"/>
      <c r="L1316" s="1467"/>
      <c r="M1316" s="1467"/>
      <c r="N1316" s="1467"/>
      <c r="O1316" s="1467"/>
      <c r="P1316" s="1467"/>
      <c r="Q1316" s="1467"/>
      <c r="R1316" s="1467"/>
      <c r="S1316" s="1467"/>
    </row>
    <row r="1317" spans="1:19" ht="15" hidden="1">
      <c r="A1317" s="1467" t="s">
        <v>5405</v>
      </c>
      <c r="B1317" s="1467" t="s">
        <v>5678</v>
      </c>
      <c r="C1317" s="1467"/>
      <c r="D1317" s="767" t="s">
        <v>83</v>
      </c>
      <c r="E1317" s="2346">
        <v>12.28</v>
      </c>
      <c r="F1317" s="2343">
        <f t="shared" si="20"/>
        <v>0</v>
      </c>
      <c r="G1317" s="2344" t="s">
        <v>2134</v>
      </c>
      <c r="H1317" s="1467"/>
      <c r="I1317" s="1467"/>
      <c r="J1317" s="1467"/>
      <c r="K1317" s="1467"/>
      <c r="L1317" s="1467"/>
      <c r="M1317" s="1467"/>
      <c r="N1317" s="1467"/>
      <c r="O1317" s="1467"/>
      <c r="P1317" s="1467"/>
      <c r="Q1317" s="1467"/>
      <c r="R1317" s="1467"/>
      <c r="S1317" s="1467"/>
    </row>
    <row r="1318" spans="1:19" ht="15" hidden="1">
      <c r="A1318" s="2340" t="s">
        <v>3811</v>
      </c>
      <c r="B1318" s="2340" t="s">
        <v>3865</v>
      </c>
      <c r="C1318" s="2340"/>
      <c r="D1318" s="2341" t="s">
        <v>818</v>
      </c>
      <c r="E1318" s="2342">
        <v>1800</v>
      </c>
      <c r="F1318" s="2343">
        <f t="shared" si="20"/>
        <v>0</v>
      </c>
      <c r="G1318" s="2344" t="s">
        <v>2134</v>
      </c>
      <c r="H1318" s="2340"/>
      <c r="I1318" s="2340"/>
      <c r="J1318" s="2340"/>
      <c r="K1318" s="2340"/>
      <c r="L1318" s="2340"/>
      <c r="M1318" s="2340"/>
      <c r="N1318" s="2340"/>
      <c r="O1318" s="2340"/>
      <c r="P1318" s="2340"/>
      <c r="Q1318" s="2340"/>
      <c r="R1318" s="2340"/>
      <c r="S1318" s="2340"/>
    </row>
    <row r="1319" spans="1:19" ht="15" hidden="1">
      <c r="A1319" s="2340" t="s">
        <v>3811</v>
      </c>
      <c r="B1319" s="2340" t="s">
        <v>3863</v>
      </c>
      <c r="C1319" s="2340"/>
      <c r="D1319" s="2341" t="s">
        <v>818</v>
      </c>
      <c r="E1319" s="2342">
        <v>1800</v>
      </c>
      <c r="F1319" s="2343">
        <f t="shared" si="20"/>
        <v>0</v>
      </c>
      <c r="G1319" s="2344" t="s">
        <v>2134</v>
      </c>
      <c r="H1319" s="2340"/>
      <c r="I1319" s="2340"/>
      <c r="J1319" s="2340"/>
      <c r="K1319" s="2340"/>
      <c r="L1319" s="2340"/>
      <c r="M1319" s="2340"/>
      <c r="N1319" s="2340"/>
      <c r="O1319" s="2340"/>
      <c r="P1319" s="2340"/>
      <c r="Q1319" s="2340"/>
      <c r="R1319" s="2340"/>
      <c r="S1319" s="2340"/>
    </row>
    <row r="1320" spans="1:19" ht="15" hidden="1">
      <c r="A1320" s="2340" t="s">
        <v>4413</v>
      </c>
      <c r="B1320" s="2340" t="s">
        <v>3952</v>
      </c>
      <c r="C1320" s="2340"/>
      <c r="D1320" s="2341" t="s">
        <v>44</v>
      </c>
      <c r="E1320" s="2342">
        <v>5000</v>
      </c>
      <c r="F1320" s="2343">
        <f t="shared" si="20"/>
        <v>0</v>
      </c>
      <c r="G1320" s="2344" t="s">
        <v>2134</v>
      </c>
      <c r="H1320" s="2340"/>
      <c r="I1320" s="2340"/>
      <c r="J1320" s="2340"/>
      <c r="K1320" s="2340"/>
      <c r="L1320" s="2340"/>
      <c r="M1320" s="2340"/>
      <c r="N1320" s="2340"/>
      <c r="O1320" s="2340"/>
      <c r="P1320" s="2340"/>
      <c r="Q1320" s="2340"/>
      <c r="R1320" s="2340"/>
      <c r="S1320" s="2340"/>
    </row>
    <row r="1321" spans="1:19" ht="15" hidden="1">
      <c r="A1321" s="2340" t="s">
        <v>4422</v>
      </c>
      <c r="B1321" s="2340" t="s">
        <v>4871</v>
      </c>
      <c r="C1321" s="2340"/>
      <c r="D1321" s="2341" t="s">
        <v>880</v>
      </c>
      <c r="E1321" s="2342">
        <v>195</v>
      </c>
      <c r="F1321" s="2343">
        <f t="shared" si="20"/>
        <v>0</v>
      </c>
      <c r="G1321" s="2344" t="s">
        <v>2134</v>
      </c>
      <c r="H1321" s="2340"/>
      <c r="I1321" s="2340"/>
      <c r="J1321" s="2340"/>
      <c r="K1321" s="2340"/>
      <c r="L1321" s="2340"/>
      <c r="M1321" s="2340"/>
      <c r="N1321" s="2340"/>
      <c r="O1321" s="2340"/>
      <c r="P1321" s="2340"/>
      <c r="Q1321" s="2340"/>
      <c r="R1321" s="2340"/>
      <c r="S1321" s="2340"/>
    </row>
    <row r="1322" spans="1:19" ht="15" hidden="1">
      <c r="A1322" s="1467" t="s">
        <v>5405</v>
      </c>
      <c r="B1322" s="1467" t="s">
        <v>5679</v>
      </c>
      <c r="C1322" s="1467"/>
      <c r="D1322" s="767" t="s">
        <v>83</v>
      </c>
      <c r="E1322" s="2346">
        <v>2</v>
      </c>
      <c r="F1322" s="2343">
        <f t="shared" si="20"/>
        <v>0</v>
      </c>
      <c r="G1322" s="2344" t="s">
        <v>2134</v>
      </c>
      <c r="H1322" s="1467"/>
      <c r="I1322" s="1467"/>
      <c r="J1322" s="1467"/>
      <c r="K1322" s="1467"/>
      <c r="L1322" s="1467"/>
      <c r="M1322" s="1467"/>
      <c r="N1322" s="1467"/>
      <c r="O1322" s="1467"/>
      <c r="P1322" s="1467"/>
      <c r="Q1322" s="1467"/>
      <c r="R1322" s="1467"/>
      <c r="S1322" s="1467"/>
    </row>
    <row r="1323" spans="1:19" ht="15" hidden="1">
      <c r="A1323" s="1467" t="s">
        <v>5405</v>
      </c>
      <c r="B1323" s="1467" t="s">
        <v>5680</v>
      </c>
      <c r="C1323" s="1467"/>
      <c r="D1323" s="767" t="s">
        <v>83</v>
      </c>
      <c r="E1323" s="2346">
        <v>5</v>
      </c>
      <c r="F1323" s="2343">
        <f t="shared" si="20"/>
        <v>0</v>
      </c>
      <c r="G1323" s="2344" t="s">
        <v>2134</v>
      </c>
      <c r="H1323" s="1467"/>
      <c r="I1323" s="1467"/>
      <c r="J1323" s="1467"/>
      <c r="K1323" s="1467"/>
      <c r="L1323" s="1467"/>
      <c r="M1323" s="1467"/>
      <c r="N1323" s="1467"/>
      <c r="O1323" s="1467"/>
      <c r="P1323" s="1467"/>
      <c r="Q1323" s="1467"/>
      <c r="R1323" s="1467"/>
      <c r="S1323" s="1467"/>
    </row>
    <row r="1324" spans="1:19" ht="15" hidden="1">
      <c r="A1324" s="1467" t="s">
        <v>5405</v>
      </c>
      <c r="B1324" s="1467" t="s">
        <v>5681</v>
      </c>
      <c r="C1324" s="1467"/>
      <c r="D1324" s="767" t="s">
        <v>83</v>
      </c>
      <c r="E1324" s="2346">
        <v>1</v>
      </c>
      <c r="F1324" s="2343">
        <f t="shared" si="20"/>
        <v>0</v>
      </c>
      <c r="G1324" s="2344" t="s">
        <v>2134</v>
      </c>
      <c r="H1324" s="1467"/>
      <c r="I1324" s="1467"/>
      <c r="J1324" s="1467"/>
      <c r="K1324" s="1467"/>
      <c r="L1324" s="1467"/>
      <c r="M1324" s="1467"/>
      <c r="N1324" s="1467"/>
      <c r="O1324" s="1467"/>
      <c r="P1324" s="1467"/>
      <c r="Q1324" s="1467"/>
      <c r="R1324" s="1467"/>
      <c r="S1324" s="1467"/>
    </row>
    <row r="1325" spans="1:19" ht="15" hidden="1">
      <c r="A1325" s="2344" t="s">
        <v>5403</v>
      </c>
      <c r="B1325" s="2321" t="s">
        <v>5375</v>
      </c>
      <c r="C1325" s="2321"/>
      <c r="D1325" s="2322" t="s">
        <v>627</v>
      </c>
      <c r="E1325" s="2323">
        <v>3000</v>
      </c>
      <c r="F1325" s="2343">
        <f t="shared" si="20"/>
        <v>0</v>
      </c>
      <c r="G1325" s="2344" t="s">
        <v>2134</v>
      </c>
      <c r="H1325" s="2340"/>
      <c r="I1325" s="2340"/>
      <c r="J1325" s="2340"/>
      <c r="K1325" s="2340"/>
      <c r="L1325" s="2340"/>
      <c r="M1325" s="2340"/>
      <c r="N1325" s="2340"/>
      <c r="O1325" s="2340"/>
      <c r="P1325" s="2340"/>
      <c r="Q1325" s="2340"/>
      <c r="R1325" s="2340"/>
      <c r="S1325" s="2340"/>
    </row>
    <row r="1326" spans="1:19" ht="15" hidden="1">
      <c r="A1326" s="2340" t="s">
        <v>4413</v>
      </c>
      <c r="B1326" s="2340" t="s">
        <v>3971</v>
      </c>
      <c r="C1326" s="2340"/>
      <c r="D1326" s="2341" t="s">
        <v>44</v>
      </c>
      <c r="E1326" s="2342">
        <v>650</v>
      </c>
      <c r="F1326" s="2343">
        <f t="shared" si="20"/>
        <v>0</v>
      </c>
      <c r="G1326" s="2344" t="s">
        <v>2134</v>
      </c>
      <c r="H1326" s="2340"/>
      <c r="I1326" s="2340"/>
      <c r="J1326" s="2340"/>
      <c r="K1326" s="2340"/>
      <c r="L1326" s="2340"/>
      <c r="M1326" s="2340"/>
      <c r="N1326" s="2340"/>
      <c r="O1326" s="2340"/>
      <c r="P1326" s="2340"/>
      <c r="Q1326" s="2340"/>
      <c r="R1326" s="2340"/>
      <c r="S1326" s="2340"/>
    </row>
    <row r="1327" spans="1:19" ht="15" hidden="1">
      <c r="A1327" s="2344" t="s">
        <v>5170</v>
      </c>
      <c r="B1327" s="2340" t="s">
        <v>4115</v>
      </c>
      <c r="C1327" s="2340"/>
      <c r="D1327" s="2341" t="s">
        <v>44</v>
      </c>
      <c r="E1327" s="2342">
        <v>345</v>
      </c>
      <c r="F1327" s="2343">
        <f t="shared" si="20"/>
        <v>0</v>
      </c>
      <c r="G1327" s="2344" t="s">
        <v>2134</v>
      </c>
      <c r="H1327" s="2340"/>
      <c r="I1327" s="2340"/>
      <c r="J1327" s="2340"/>
      <c r="K1327" s="2340"/>
      <c r="L1327" s="2340"/>
      <c r="M1327" s="2340"/>
      <c r="N1327" s="2340"/>
      <c r="O1327" s="2340"/>
      <c r="P1327" s="2340"/>
      <c r="Q1327" s="2340"/>
      <c r="R1327" s="2340"/>
      <c r="S1327" s="2340"/>
    </row>
    <row r="1328" spans="1:19" ht="30" hidden="1">
      <c r="A1328" s="2344" t="s">
        <v>5403</v>
      </c>
      <c r="B1328" s="2286" t="s">
        <v>5376</v>
      </c>
      <c r="C1328" s="2286"/>
      <c r="D1328" s="2329" t="s">
        <v>627</v>
      </c>
      <c r="E1328" s="2325">
        <v>25245</v>
      </c>
      <c r="F1328" s="2343">
        <f t="shared" si="20"/>
        <v>0</v>
      </c>
      <c r="G1328" s="2344" t="s">
        <v>2134</v>
      </c>
      <c r="H1328" s="2340"/>
      <c r="I1328" s="2340"/>
      <c r="J1328" s="2340"/>
      <c r="K1328" s="2340"/>
      <c r="L1328" s="2340"/>
      <c r="M1328" s="2340"/>
      <c r="N1328" s="2340"/>
      <c r="O1328" s="2340"/>
      <c r="P1328" s="2340"/>
      <c r="Q1328" s="2340"/>
      <c r="R1328" s="2340"/>
      <c r="S1328" s="2340"/>
    </row>
    <row r="1329" spans="1:19" ht="30" hidden="1">
      <c r="A1329" s="2344" t="s">
        <v>5403</v>
      </c>
      <c r="B1329" s="2286" t="s">
        <v>5377</v>
      </c>
      <c r="C1329" s="2286"/>
      <c r="D1329" s="2329" t="s">
        <v>627</v>
      </c>
      <c r="E1329" s="2325">
        <v>19500</v>
      </c>
      <c r="F1329" s="2343">
        <f t="shared" si="20"/>
        <v>0</v>
      </c>
      <c r="G1329" s="2344" t="s">
        <v>2134</v>
      </c>
      <c r="H1329" s="2340"/>
      <c r="I1329" s="2340"/>
      <c r="J1329" s="2340"/>
      <c r="K1329" s="2340"/>
      <c r="L1329" s="2340"/>
      <c r="M1329" s="2340"/>
      <c r="N1329" s="2340"/>
      <c r="O1329" s="2340"/>
      <c r="P1329" s="2340"/>
      <c r="Q1329" s="2340"/>
      <c r="R1329" s="2340"/>
      <c r="S1329" s="2340"/>
    </row>
    <row r="1330" spans="1:19" ht="15" hidden="1">
      <c r="A1330" s="2340" t="s">
        <v>4413</v>
      </c>
      <c r="B1330" s="2340" t="s">
        <v>596</v>
      </c>
      <c r="C1330" s="2340"/>
      <c r="D1330" s="2341" t="s">
        <v>501</v>
      </c>
      <c r="E1330" s="2342">
        <v>16000</v>
      </c>
      <c r="F1330" s="2343">
        <f t="shared" si="20"/>
        <v>0</v>
      </c>
      <c r="G1330" s="2344" t="s">
        <v>2134</v>
      </c>
      <c r="H1330" s="2340"/>
      <c r="I1330" s="2340"/>
      <c r="J1330" s="2340"/>
      <c r="K1330" s="2340"/>
      <c r="L1330" s="2340"/>
      <c r="M1330" s="2340"/>
      <c r="N1330" s="2340"/>
      <c r="O1330" s="2340"/>
      <c r="P1330" s="2340"/>
      <c r="Q1330" s="2340"/>
      <c r="R1330" s="2340"/>
      <c r="S1330" s="2340"/>
    </row>
    <row r="1331" spans="1:19" ht="15" hidden="1">
      <c r="A1331" s="2340" t="s">
        <v>4413</v>
      </c>
      <c r="B1331" s="2344" t="s">
        <v>5192</v>
      </c>
      <c r="C1331" s="2344"/>
      <c r="D1331" s="2341" t="s">
        <v>501</v>
      </c>
      <c r="E1331" s="2342">
        <v>18000</v>
      </c>
      <c r="F1331" s="2343">
        <f t="shared" si="20"/>
        <v>0</v>
      </c>
      <c r="G1331" s="2344" t="s">
        <v>2134</v>
      </c>
      <c r="H1331" s="2340"/>
      <c r="I1331" s="2340"/>
      <c r="J1331" s="2340"/>
      <c r="K1331" s="2340"/>
      <c r="L1331" s="2340"/>
      <c r="M1331" s="2340"/>
      <c r="N1331" s="2340"/>
      <c r="O1331" s="2340"/>
      <c r="P1331" s="2340"/>
      <c r="Q1331" s="2340"/>
      <c r="R1331" s="2340"/>
      <c r="S1331" s="2340"/>
    </row>
    <row r="1332" spans="1:19" ht="15" hidden="1">
      <c r="A1332" s="2340" t="s">
        <v>4422</v>
      </c>
      <c r="B1332" s="2340" t="s">
        <v>3938</v>
      </c>
      <c r="C1332" s="2340"/>
      <c r="D1332" s="2341" t="s">
        <v>44</v>
      </c>
      <c r="E1332" s="2342">
        <v>3500</v>
      </c>
      <c r="F1332" s="2343">
        <f t="shared" si="20"/>
        <v>0</v>
      </c>
      <c r="G1332" s="2344" t="s">
        <v>2134</v>
      </c>
      <c r="H1332" s="2340"/>
      <c r="I1332" s="2340"/>
      <c r="J1332" s="2340"/>
      <c r="K1332" s="2340"/>
      <c r="L1332" s="2340"/>
      <c r="M1332" s="2340"/>
      <c r="N1332" s="2340"/>
      <c r="O1332" s="2340"/>
      <c r="P1332" s="2340"/>
      <c r="Q1332" s="2340"/>
      <c r="R1332" s="2340"/>
      <c r="S1332" s="2340"/>
    </row>
    <row r="1333" spans="1:19" ht="15" hidden="1">
      <c r="A1333" s="2340" t="s">
        <v>4349</v>
      </c>
      <c r="B1333" s="2340" t="s">
        <v>4161</v>
      </c>
      <c r="C1333" s="2340"/>
      <c r="D1333" s="2341" t="s">
        <v>501</v>
      </c>
      <c r="E1333" s="2342">
        <v>45000</v>
      </c>
      <c r="F1333" s="2343">
        <f t="shared" si="20"/>
        <v>0</v>
      </c>
      <c r="G1333" s="2344" t="s">
        <v>2134</v>
      </c>
      <c r="H1333" s="2340"/>
      <c r="I1333" s="2340"/>
      <c r="J1333" s="2340"/>
      <c r="K1333" s="2340"/>
      <c r="L1333" s="2340"/>
      <c r="M1333" s="2340"/>
      <c r="N1333" s="2340"/>
      <c r="O1333" s="2340"/>
      <c r="P1333" s="2340"/>
      <c r="Q1333" s="2340"/>
      <c r="R1333" s="2340"/>
      <c r="S1333" s="2340"/>
    </row>
    <row r="1334" spans="1:19" ht="15" hidden="1">
      <c r="A1334" s="2340" t="s">
        <v>4413</v>
      </c>
      <c r="B1334" s="2344" t="s">
        <v>5185</v>
      </c>
      <c r="C1334" s="2344"/>
      <c r="D1334" s="2341" t="s">
        <v>501</v>
      </c>
      <c r="E1334" s="2342">
        <v>26500</v>
      </c>
      <c r="F1334" s="2343">
        <f t="shared" si="20"/>
        <v>0</v>
      </c>
      <c r="G1334" s="2344" t="s">
        <v>2134</v>
      </c>
      <c r="H1334" s="2340"/>
      <c r="I1334" s="2340"/>
      <c r="J1334" s="2340"/>
      <c r="K1334" s="2340"/>
      <c r="L1334" s="2340"/>
      <c r="M1334" s="2340"/>
      <c r="N1334" s="2340"/>
      <c r="O1334" s="2340"/>
      <c r="P1334" s="2340"/>
      <c r="Q1334" s="2340"/>
      <c r="R1334" s="2340"/>
      <c r="S1334" s="2340"/>
    </row>
    <row r="1335" spans="1:19" ht="15" hidden="1">
      <c r="A1335" s="2340" t="s">
        <v>4349</v>
      </c>
      <c r="B1335" s="2340" t="s">
        <v>548</v>
      </c>
      <c r="C1335" s="2340"/>
      <c r="D1335" s="2341" t="s">
        <v>501</v>
      </c>
      <c r="E1335" s="2342">
        <v>5800</v>
      </c>
      <c r="F1335" s="2343">
        <f t="shared" si="20"/>
        <v>0</v>
      </c>
      <c r="G1335" s="2344" t="s">
        <v>2134</v>
      </c>
      <c r="H1335" s="2340"/>
      <c r="I1335" s="2340"/>
      <c r="J1335" s="2340"/>
      <c r="K1335" s="2340"/>
      <c r="L1335" s="2340"/>
      <c r="M1335" s="2340"/>
      <c r="N1335" s="2340"/>
      <c r="O1335" s="2340"/>
      <c r="P1335" s="2340"/>
      <c r="Q1335" s="2340"/>
      <c r="R1335" s="2340"/>
      <c r="S1335" s="2340"/>
    </row>
    <row r="1336" spans="1:19" ht="15" hidden="1">
      <c r="A1336" s="2340" t="s">
        <v>3811</v>
      </c>
      <c r="B1336" s="2340" t="s">
        <v>5016</v>
      </c>
      <c r="C1336" s="2340"/>
      <c r="D1336" s="2341" t="s">
        <v>627</v>
      </c>
      <c r="E1336" s="2342">
        <v>5000</v>
      </c>
      <c r="F1336" s="2343">
        <f t="shared" si="20"/>
        <v>0</v>
      </c>
      <c r="G1336" s="2344" t="s">
        <v>2134</v>
      </c>
      <c r="H1336" s="2340"/>
      <c r="I1336" s="2340"/>
      <c r="J1336" s="2340"/>
      <c r="K1336" s="2340"/>
      <c r="L1336" s="2340"/>
      <c r="M1336" s="2340"/>
      <c r="N1336" s="2340"/>
      <c r="O1336" s="2340"/>
      <c r="P1336" s="2340"/>
      <c r="Q1336" s="2340"/>
      <c r="R1336" s="2340"/>
      <c r="S1336" s="2340"/>
    </row>
    <row r="1337" spans="1:19" ht="15" hidden="1">
      <c r="A1337" s="2340" t="s">
        <v>3811</v>
      </c>
      <c r="B1337" s="2340" t="s">
        <v>5017</v>
      </c>
      <c r="C1337" s="2340"/>
      <c r="D1337" s="2341" t="s">
        <v>627</v>
      </c>
      <c r="E1337" s="2342">
        <v>5000</v>
      </c>
      <c r="F1337" s="2343">
        <f t="shared" si="20"/>
        <v>0</v>
      </c>
      <c r="G1337" s="2344" t="s">
        <v>2134</v>
      </c>
      <c r="H1337" s="2340"/>
      <c r="I1337" s="2340"/>
      <c r="J1337" s="2340"/>
      <c r="K1337" s="2340"/>
      <c r="L1337" s="2340"/>
      <c r="M1337" s="2340"/>
      <c r="N1337" s="2340"/>
      <c r="O1337" s="2340"/>
      <c r="P1337" s="2340"/>
      <c r="Q1337" s="2340"/>
      <c r="R1337" s="2340"/>
      <c r="S1337" s="2340"/>
    </row>
    <row r="1338" spans="1:19" ht="15" hidden="1">
      <c r="A1338" s="2340" t="s">
        <v>3811</v>
      </c>
      <c r="B1338" s="2340" t="s">
        <v>5018</v>
      </c>
      <c r="C1338" s="2340"/>
      <c r="D1338" s="2341" t="s">
        <v>627</v>
      </c>
      <c r="E1338" s="2342">
        <v>5000</v>
      </c>
      <c r="F1338" s="2343">
        <f t="shared" si="20"/>
        <v>0</v>
      </c>
      <c r="G1338" s="2344" t="s">
        <v>2134</v>
      </c>
      <c r="H1338" s="2340"/>
      <c r="I1338" s="2340"/>
      <c r="J1338" s="2340"/>
      <c r="K1338" s="2340"/>
      <c r="L1338" s="2340"/>
      <c r="M1338" s="2340"/>
      <c r="N1338" s="2340"/>
      <c r="O1338" s="2340"/>
      <c r="P1338" s="2340"/>
      <c r="Q1338" s="2340"/>
      <c r="R1338" s="2340"/>
      <c r="S1338" s="2340"/>
    </row>
    <row r="1339" spans="1:19" ht="15" hidden="1">
      <c r="A1339" s="2340" t="s">
        <v>3811</v>
      </c>
      <c r="B1339" s="2340" t="s">
        <v>5019</v>
      </c>
      <c r="C1339" s="2340"/>
      <c r="D1339" s="2341" t="s">
        <v>627</v>
      </c>
      <c r="E1339" s="2342">
        <v>5000</v>
      </c>
      <c r="F1339" s="2343">
        <f t="shared" si="20"/>
        <v>0</v>
      </c>
      <c r="G1339" s="2344" t="s">
        <v>2134</v>
      </c>
      <c r="H1339" s="2340"/>
      <c r="I1339" s="2340"/>
      <c r="J1339" s="2340"/>
      <c r="K1339" s="2340"/>
      <c r="L1339" s="2340"/>
      <c r="M1339" s="2340"/>
      <c r="N1339" s="2340"/>
      <c r="O1339" s="2340"/>
      <c r="P1339" s="2340"/>
      <c r="Q1339" s="2340"/>
      <c r="R1339" s="2340"/>
      <c r="S1339" s="2340"/>
    </row>
    <row r="1340" spans="1:19" ht="15" hidden="1">
      <c r="A1340" s="2340" t="s">
        <v>3811</v>
      </c>
      <c r="B1340" s="2340" t="s">
        <v>5020</v>
      </c>
      <c r="C1340" s="2340"/>
      <c r="D1340" s="2341" t="s">
        <v>627</v>
      </c>
      <c r="E1340" s="2342">
        <v>5000</v>
      </c>
      <c r="F1340" s="2343">
        <f t="shared" si="20"/>
        <v>0</v>
      </c>
      <c r="G1340" s="2344" t="s">
        <v>2134</v>
      </c>
      <c r="H1340" s="2340"/>
      <c r="I1340" s="2340"/>
      <c r="J1340" s="2340"/>
      <c r="K1340" s="2340"/>
      <c r="L1340" s="2340"/>
      <c r="M1340" s="2340"/>
      <c r="N1340" s="2340"/>
      <c r="O1340" s="2340"/>
      <c r="P1340" s="2340"/>
      <c r="Q1340" s="2340"/>
      <c r="R1340" s="2340"/>
      <c r="S1340" s="2340"/>
    </row>
    <row r="1341" spans="1:19" ht="15" hidden="1">
      <c r="A1341" s="2340" t="s">
        <v>3811</v>
      </c>
      <c r="B1341" s="2340" t="s">
        <v>5021</v>
      </c>
      <c r="C1341" s="2340"/>
      <c r="D1341" s="2341" t="s">
        <v>627</v>
      </c>
      <c r="E1341" s="2342">
        <v>2500</v>
      </c>
      <c r="F1341" s="2343">
        <f t="shared" si="20"/>
        <v>0</v>
      </c>
      <c r="G1341" s="2344" t="s">
        <v>2134</v>
      </c>
      <c r="H1341" s="2340"/>
      <c r="I1341" s="2340"/>
      <c r="J1341" s="2340"/>
      <c r="K1341" s="2340"/>
      <c r="L1341" s="2340"/>
      <c r="M1341" s="2340"/>
      <c r="N1341" s="2340"/>
      <c r="O1341" s="2340"/>
      <c r="P1341" s="2340"/>
      <c r="Q1341" s="2340"/>
      <c r="R1341" s="2340"/>
      <c r="S1341" s="2340"/>
    </row>
    <row r="1342" spans="1:19" ht="15" hidden="1">
      <c r="A1342" s="2340" t="s">
        <v>3811</v>
      </c>
      <c r="B1342" s="2340" t="s">
        <v>5022</v>
      </c>
      <c r="C1342" s="2340"/>
      <c r="D1342" s="2341" t="s">
        <v>627</v>
      </c>
      <c r="E1342" s="2342">
        <v>2480</v>
      </c>
      <c r="F1342" s="2343">
        <f t="shared" si="20"/>
        <v>0</v>
      </c>
      <c r="G1342" s="2344" t="s">
        <v>2134</v>
      </c>
      <c r="H1342" s="2340"/>
      <c r="I1342" s="2340"/>
      <c r="J1342" s="2340"/>
      <c r="K1342" s="2340"/>
      <c r="L1342" s="2340"/>
      <c r="M1342" s="2340"/>
      <c r="N1342" s="2340"/>
      <c r="O1342" s="2340"/>
      <c r="P1342" s="2340"/>
      <c r="Q1342" s="2340"/>
      <c r="R1342" s="2340"/>
      <c r="S1342" s="2340"/>
    </row>
    <row r="1343" spans="1:19" ht="15" hidden="1">
      <c r="A1343" s="2340" t="s">
        <v>3811</v>
      </c>
      <c r="B1343" s="2340" t="s">
        <v>5023</v>
      </c>
      <c r="C1343" s="2340"/>
      <c r="D1343" s="2341" t="s">
        <v>627</v>
      </c>
      <c r="E1343" s="2342">
        <v>16000</v>
      </c>
      <c r="F1343" s="2343">
        <f t="shared" si="20"/>
        <v>0</v>
      </c>
      <c r="G1343" s="2344" t="s">
        <v>2134</v>
      </c>
      <c r="H1343" s="2340"/>
      <c r="I1343" s="2340"/>
      <c r="J1343" s="2340"/>
      <c r="K1343" s="2340"/>
      <c r="L1343" s="2340"/>
      <c r="M1343" s="2340"/>
      <c r="N1343" s="2340"/>
      <c r="O1343" s="2340"/>
      <c r="P1343" s="2340"/>
      <c r="Q1343" s="2340"/>
      <c r="R1343" s="2340"/>
      <c r="S1343" s="2340"/>
    </row>
    <row r="1344" spans="1:19" ht="15" hidden="1">
      <c r="A1344" s="2340" t="s">
        <v>3811</v>
      </c>
      <c r="B1344" s="2340" t="s">
        <v>5114</v>
      </c>
      <c r="C1344" s="2340"/>
      <c r="D1344" s="2341" t="s">
        <v>44</v>
      </c>
      <c r="E1344" s="2342">
        <v>160</v>
      </c>
      <c r="F1344" s="2343">
        <f t="shared" si="20"/>
        <v>0</v>
      </c>
      <c r="G1344" s="2344" t="s">
        <v>2134</v>
      </c>
      <c r="H1344" s="2340"/>
      <c r="I1344" s="2340"/>
      <c r="J1344" s="2340"/>
      <c r="K1344" s="2340"/>
      <c r="L1344" s="2340"/>
      <c r="M1344" s="2340"/>
      <c r="N1344" s="2340"/>
      <c r="O1344" s="2340"/>
      <c r="P1344" s="2340"/>
      <c r="Q1344" s="2340"/>
      <c r="R1344" s="2340"/>
      <c r="S1344" s="2340"/>
    </row>
    <row r="1345" spans="1:19" ht="15" hidden="1">
      <c r="A1345" s="2340" t="s">
        <v>3811</v>
      </c>
      <c r="B1345" s="2340" t="s">
        <v>5115</v>
      </c>
      <c r="C1345" s="2340"/>
      <c r="D1345" s="2341" t="s">
        <v>458</v>
      </c>
      <c r="E1345" s="2342">
        <v>150</v>
      </c>
      <c r="F1345" s="2343">
        <f t="shared" si="20"/>
        <v>0</v>
      </c>
      <c r="G1345" s="2344" t="s">
        <v>2134</v>
      </c>
      <c r="H1345" s="2340"/>
      <c r="I1345" s="2340"/>
      <c r="J1345" s="2340"/>
      <c r="K1345" s="2340"/>
      <c r="L1345" s="2340"/>
      <c r="M1345" s="2340"/>
      <c r="N1345" s="2340"/>
      <c r="O1345" s="2340"/>
      <c r="P1345" s="2340"/>
      <c r="Q1345" s="2340"/>
      <c r="R1345" s="2340"/>
      <c r="S1345" s="2340"/>
    </row>
    <row r="1346" spans="1:19" ht="15" hidden="1">
      <c r="A1346" s="1467" t="s">
        <v>5405</v>
      </c>
      <c r="B1346" s="1467" t="s">
        <v>5682</v>
      </c>
      <c r="C1346" s="1467"/>
      <c r="D1346" s="767" t="s">
        <v>94</v>
      </c>
      <c r="E1346" s="2346">
        <v>539</v>
      </c>
      <c r="F1346" s="2343">
        <f t="shared" ref="F1346:F1409" si="21">$C1346*$E1346</f>
        <v>0</v>
      </c>
      <c r="G1346" s="2344" t="s">
        <v>2134</v>
      </c>
      <c r="H1346" s="1467"/>
      <c r="I1346" s="1467"/>
      <c r="J1346" s="1467"/>
      <c r="K1346" s="1467"/>
      <c r="L1346" s="1467"/>
      <c r="M1346" s="1467"/>
      <c r="N1346" s="1467"/>
      <c r="O1346" s="1467"/>
      <c r="P1346" s="1467"/>
      <c r="Q1346" s="1467"/>
      <c r="R1346" s="1467"/>
      <c r="S1346" s="1467"/>
    </row>
    <row r="1347" spans="1:19" ht="15" hidden="1">
      <c r="A1347" s="1467" t="s">
        <v>5405</v>
      </c>
      <c r="B1347" s="1467" t="s">
        <v>5683</v>
      </c>
      <c r="C1347" s="1467"/>
      <c r="D1347" s="767" t="s">
        <v>83</v>
      </c>
      <c r="E1347" s="2346">
        <v>6</v>
      </c>
      <c r="F1347" s="2343">
        <f t="shared" si="21"/>
        <v>0</v>
      </c>
      <c r="G1347" s="2344" t="s">
        <v>2134</v>
      </c>
      <c r="H1347" s="1467"/>
      <c r="I1347" s="1467"/>
      <c r="J1347" s="1467"/>
      <c r="K1347" s="1467"/>
      <c r="L1347" s="1467"/>
      <c r="M1347" s="1467"/>
      <c r="N1347" s="1467"/>
      <c r="O1347" s="1467"/>
      <c r="P1347" s="1467"/>
      <c r="Q1347" s="1467"/>
      <c r="R1347" s="1467"/>
      <c r="S1347" s="1467"/>
    </row>
    <row r="1348" spans="1:19" ht="15" hidden="1">
      <c r="A1348" s="1467" t="s">
        <v>5405</v>
      </c>
      <c r="B1348" s="1467" t="s">
        <v>5684</v>
      </c>
      <c r="C1348" s="1467"/>
      <c r="D1348" s="767" t="s">
        <v>83</v>
      </c>
      <c r="E1348" s="2346">
        <v>24</v>
      </c>
      <c r="F1348" s="2343">
        <f t="shared" si="21"/>
        <v>0</v>
      </c>
      <c r="G1348" s="2344" t="s">
        <v>2134</v>
      </c>
      <c r="H1348" s="1467"/>
      <c r="I1348" s="1467"/>
      <c r="J1348" s="1467"/>
      <c r="K1348" s="1467"/>
      <c r="L1348" s="1467"/>
      <c r="M1348" s="1467"/>
      <c r="N1348" s="1467"/>
      <c r="O1348" s="1467"/>
      <c r="P1348" s="1467"/>
      <c r="Q1348" s="1467"/>
      <c r="R1348" s="1467"/>
      <c r="S1348" s="1467"/>
    </row>
    <row r="1349" spans="1:19" ht="15" hidden="1">
      <c r="A1349" s="1467" t="s">
        <v>5405</v>
      </c>
      <c r="B1349" s="1467" t="s">
        <v>5685</v>
      </c>
      <c r="C1349" s="1467"/>
      <c r="D1349" s="767" t="s">
        <v>83</v>
      </c>
      <c r="E1349" s="2346">
        <v>13</v>
      </c>
      <c r="F1349" s="2343">
        <f t="shared" si="21"/>
        <v>0</v>
      </c>
      <c r="G1349" s="2344" t="s">
        <v>2134</v>
      </c>
      <c r="H1349" s="1467"/>
      <c r="I1349" s="1467"/>
      <c r="J1349" s="1467"/>
      <c r="K1349" s="1467"/>
      <c r="L1349" s="1467"/>
      <c r="M1349" s="1467"/>
      <c r="N1349" s="1467"/>
      <c r="O1349" s="1467"/>
      <c r="P1349" s="1467"/>
      <c r="Q1349" s="1467"/>
      <c r="R1349" s="1467"/>
      <c r="S1349" s="1467"/>
    </row>
    <row r="1350" spans="1:19" ht="15" hidden="1">
      <c r="A1350" s="2344" t="s">
        <v>5403</v>
      </c>
      <c r="B1350" s="2286" t="s">
        <v>5378</v>
      </c>
      <c r="C1350" s="2286"/>
      <c r="D1350" s="2322" t="s">
        <v>627</v>
      </c>
      <c r="E1350" s="2300">
        <v>8400</v>
      </c>
      <c r="F1350" s="2343">
        <f t="shared" si="21"/>
        <v>0</v>
      </c>
      <c r="G1350" s="2344" t="s">
        <v>2134</v>
      </c>
      <c r="H1350" s="2340"/>
      <c r="I1350" s="2340"/>
      <c r="J1350" s="2340"/>
      <c r="K1350" s="2340"/>
      <c r="L1350" s="2340"/>
      <c r="M1350" s="2340"/>
      <c r="N1350" s="2340"/>
      <c r="O1350" s="2340"/>
      <c r="P1350" s="2340"/>
      <c r="Q1350" s="2340"/>
      <c r="R1350" s="2340"/>
      <c r="S1350" s="2340"/>
    </row>
    <row r="1351" spans="1:19" ht="15" hidden="1">
      <c r="A1351" s="2340" t="s">
        <v>3811</v>
      </c>
      <c r="B1351" s="2340" t="s">
        <v>5024</v>
      </c>
      <c r="C1351" s="2340"/>
      <c r="D1351" s="2341" t="s">
        <v>818</v>
      </c>
      <c r="E1351" s="2342">
        <v>1800</v>
      </c>
      <c r="F1351" s="2343">
        <f t="shared" si="21"/>
        <v>0</v>
      </c>
      <c r="G1351" s="2344" t="s">
        <v>2134</v>
      </c>
      <c r="H1351" s="2340"/>
      <c r="I1351" s="2340"/>
      <c r="J1351" s="2340"/>
      <c r="K1351" s="2340"/>
      <c r="L1351" s="2340"/>
      <c r="M1351" s="2340"/>
      <c r="N1351" s="2340"/>
      <c r="O1351" s="2340"/>
      <c r="P1351" s="2340"/>
      <c r="Q1351" s="2340"/>
      <c r="R1351" s="2340"/>
      <c r="S1351" s="2340"/>
    </row>
    <row r="1352" spans="1:19" ht="15" hidden="1">
      <c r="A1352" s="2340" t="s">
        <v>3811</v>
      </c>
      <c r="B1352" s="2340" t="s">
        <v>5025</v>
      </c>
      <c r="C1352" s="2340"/>
      <c r="D1352" s="2341" t="s">
        <v>818</v>
      </c>
      <c r="E1352" s="2342">
        <v>1800</v>
      </c>
      <c r="F1352" s="2343">
        <f t="shared" si="21"/>
        <v>0</v>
      </c>
      <c r="G1352" s="2344" t="s">
        <v>2134</v>
      </c>
      <c r="H1352" s="2340"/>
      <c r="I1352" s="2340"/>
      <c r="J1352" s="2340"/>
      <c r="K1352" s="2340"/>
      <c r="L1352" s="2340"/>
      <c r="M1352" s="2340"/>
      <c r="N1352" s="2340"/>
      <c r="O1352" s="2340"/>
      <c r="P1352" s="2340"/>
      <c r="Q1352" s="2340"/>
      <c r="R1352" s="2340"/>
      <c r="S1352" s="2340"/>
    </row>
    <row r="1353" spans="1:19" ht="15" hidden="1">
      <c r="A1353" s="2344" t="s">
        <v>5403</v>
      </c>
      <c r="B1353" s="2328" t="s">
        <v>5379</v>
      </c>
      <c r="C1353" s="2328"/>
      <c r="D1353" s="2322" t="s">
        <v>627</v>
      </c>
      <c r="E1353" s="2325">
        <v>15000</v>
      </c>
      <c r="F1353" s="2343">
        <f t="shared" si="21"/>
        <v>0</v>
      </c>
      <c r="G1353" s="2344" t="s">
        <v>2134</v>
      </c>
      <c r="H1353" s="2340"/>
      <c r="I1353" s="2340"/>
      <c r="J1353" s="2340"/>
      <c r="K1353" s="2340"/>
      <c r="L1353" s="2340"/>
      <c r="M1353" s="2340"/>
      <c r="N1353" s="2340"/>
      <c r="O1353" s="2340"/>
      <c r="P1353" s="2340"/>
      <c r="Q1353" s="2340"/>
      <c r="R1353" s="2340"/>
      <c r="S1353" s="2340"/>
    </row>
    <row r="1354" spans="1:19" ht="15" hidden="1">
      <c r="A1354" s="2344" t="s">
        <v>5165</v>
      </c>
      <c r="B1354" s="2340" t="s">
        <v>5944</v>
      </c>
      <c r="C1354" s="2340"/>
      <c r="D1354" s="2341" t="s">
        <v>44</v>
      </c>
      <c r="E1354" s="2347">
        <v>900</v>
      </c>
      <c r="F1354" s="2343">
        <f t="shared" si="21"/>
        <v>0</v>
      </c>
      <c r="G1354" s="2344" t="s">
        <v>2134</v>
      </c>
      <c r="H1354" s="2340"/>
      <c r="I1354" s="2340"/>
      <c r="J1354" s="2340"/>
      <c r="K1354" s="2340"/>
      <c r="L1354" s="2340"/>
      <c r="M1354" s="2340"/>
      <c r="N1354" s="2340"/>
      <c r="O1354" s="2340"/>
      <c r="P1354" s="2340"/>
      <c r="Q1354" s="2340"/>
      <c r="R1354" s="2340"/>
      <c r="S1354" s="2340"/>
    </row>
    <row r="1355" spans="1:19" ht="15" hidden="1">
      <c r="A1355" s="2344" t="s">
        <v>5165</v>
      </c>
      <c r="B1355" s="2340" t="s">
        <v>5945</v>
      </c>
      <c r="C1355" s="2340"/>
      <c r="D1355" s="2341" t="s">
        <v>44</v>
      </c>
      <c r="E1355" s="2347">
        <v>2500</v>
      </c>
      <c r="F1355" s="2343">
        <f t="shared" si="21"/>
        <v>0</v>
      </c>
      <c r="G1355" s="2344" t="s">
        <v>2134</v>
      </c>
      <c r="H1355" s="2340"/>
      <c r="I1355" s="2340"/>
      <c r="J1355" s="2340"/>
      <c r="K1355" s="2340"/>
      <c r="L1355" s="2340"/>
      <c r="M1355" s="2340"/>
      <c r="N1355" s="2340"/>
      <c r="O1355" s="2340"/>
      <c r="P1355" s="2340"/>
      <c r="Q1355" s="2340"/>
      <c r="R1355" s="2340"/>
      <c r="S1355" s="2340"/>
    </row>
    <row r="1356" spans="1:19" ht="15" hidden="1">
      <c r="A1356" s="2344" t="s">
        <v>5165</v>
      </c>
      <c r="B1356" s="2340" t="s">
        <v>5946</v>
      </c>
      <c r="C1356" s="2340"/>
      <c r="D1356" s="2341" t="s">
        <v>44</v>
      </c>
      <c r="E1356" s="2347">
        <v>2000</v>
      </c>
      <c r="F1356" s="2343">
        <f t="shared" si="21"/>
        <v>0</v>
      </c>
      <c r="G1356" s="2344" t="s">
        <v>2134</v>
      </c>
      <c r="H1356" s="2340"/>
      <c r="I1356" s="2340"/>
      <c r="J1356" s="2340"/>
      <c r="K1356" s="2340"/>
      <c r="L1356" s="2340"/>
      <c r="M1356" s="2340"/>
      <c r="N1356" s="2340"/>
      <c r="O1356" s="2340"/>
      <c r="P1356" s="2340"/>
      <c r="Q1356" s="2340"/>
      <c r="R1356" s="2340"/>
      <c r="S1356" s="2340"/>
    </row>
    <row r="1357" spans="1:19" ht="15" hidden="1">
      <c r="A1357" s="2344" t="s">
        <v>5165</v>
      </c>
      <c r="B1357" s="2340" t="s">
        <v>5947</v>
      </c>
      <c r="C1357" s="2340"/>
      <c r="D1357" s="2341" t="s">
        <v>501</v>
      </c>
      <c r="E1357" s="2347">
        <v>2000</v>
      </c>
      <c r="F1357" s="2343">
        <f t="shared" si="21"/>
        <v>0</v>
      </c>
      <c r="G1357" s="2344" t="s">
        <v>2134</v>
      </c>
      <c r="H1357" s="2340"/>
      <c r="I1357" s="2340"/>
      <c r="J1357" s="2340"/>
      <c r="K1357" s="2340"/>
      <c r="L1357" s="2340"/>
      <c r="M1357" s="2340"/>
      <c r="N1357" s="2340"/>
      <c r="O1357" s="2340"/>
      <c r="P1357" s="2340"/>
      <c r="Q1357" s="2340"/>
      <c r="R1357" s="2340"/>
      <c r="S1357" s="2340"/>
    </row>
    <row r="1358" spans="1:19" ht="15" hidden="1">
      <c r="A1358" s="2344" t="s">
        <v>5165</v>
      </c>
      <c r="B1358" s="2340" t="s">
        <v>5948</v>
      </c>
      <c r="C1358" s="2340"/>
      <c r="D1358" s="2341" t="s">
        <v>44</v>
      </c>
      <c r="E1358" s="2347">
        <v>2000</v>
      </c>
      <c r="F1358" s="2343">
        <f t="shared" si="21"/>
        <v>0</v>
      </c>
      <c r="G1358" s="2344" t="s">
        <v>2134</v>
      </c>
      <c r="H1358" s="2340"/>
      <c r="I1358" s="2340"/>
      <c r="J1358" s="2340"/>
      <c r="K1358" s="2340"/>
      <c r="L1358" s="2340"/>
      <c r="M1358" s="2340"/>
      <c r="N1358" s="2340"/>
      <c r="O1358" s="2340"/>
      <c r="P1358" s="2340"/>
      <c r="Q1358" s="2340"/>
      <c r="R1358" s="2340"/>
      <c r="S1358" s="2340"/>
    </row>
    <row r="1359" spans="1:19" ht="15" hidden="1">
      <c r="A1359" s="2344" t="s">
        <v>5165</v>
      </c>
      <c r="B1359" s="2340" t="s">
        <v>5949</v>
      </c>
      <c r="C1359" s="2340"/>
      <c r="D1359" s="2341" t="s">
        <v>44</v>
      </c>
      <c r="E1359" s="2347">
        <v>2000</v>
      </c>
      <c r="F1359" s="2343">
        <f t="shared" si="21"/>
        <v>0</v>
      </c>
      <c r="G1359" s="2344" t="s">
        <v>2134</v>
      </c>
      <c r="H1359" s="2340"/>
      <c r="I1359" s="2340"/>
      <c r="J1359" s="2340"/>
      <c r="K1359" s="2340"/>
      <c r="L1359" s="2340"/>
      <c r="M1359" s="2340"/>
      <c r="N1359" s="2340"/>
      <c r="O1359" s="2340"/>
      <c r="P1359" s="2340"/>
      <c r="Q1359" s="2340"/>
      <c r="R1359" s="2340"/>
      <c r="S1359" s="2340"/>
    </row>
    <row r="1360" spans="1:19" ht="15" hidden="1">
      <c r="A1360" s="2344" t="s">
        <v>5165</v>
      </c>
      <c r="B1360" s="2340" t="s">
        <v>5950</v>
      </c>
      <c r="C1360" s="2340"/>
      <c r="D1360" s="2341" t="s">
        <v>501</v>
      </c>
      <c r="E1360" s="2347">
        <v>2500</v>
      </c>
      <c r="F1360" s="2343">
        <f t="shared" si="21"/>
        <v>0</v>
      </c>
      <c r="G1360" s="2344" t="s">
        <v>2134</v>
      </c>
      <c r="H1360" s="2340"/>
      <c r="I1360" s="2340"/>
      <c r="J1360" s="2340"/>
      <c r="K1360" s="2340"/>
      <c r="L1360" s="2340"/>
      <c r="M1360" s="2340"/>
      <c r="N1360" s="2340"/>
      <c r="O1360" s="2340"/>
      <c r="P1360" s="2340"/>
      <c r="Q1360" s="2340"/>
      <c r="R1360" s="2340"/>
      <c r="S1360" s="2340"/>
    </row>
    <row r="1361" spans="1:19" ht="15" hidden="1">
      <c r="A1361" s="2344" t="s">
        <v>5165</v>
      </c>
      <c r="B1361" s="2340" t="s">
        <v>5951</v>
      </c>
      <c r="C1361" s="2340"/>
      <c r="D1361" s="2341" t="s">
        <v>501</v>
      </c>
      <c r="E1361" s="2347">
        <v>1500</v>
      </c>
      <c r="F1361" s="2343">
        <f t="shared" si="21"/>
        <v>0</v>
      </c>
      <c r="G1361" s="2344" t="s">
        <v>2134</v>
      </c>
      <c r="H1361" s="2340"/>
      <c r="I1361" s="2340"/>
      <c r="J1361" s="2340"/>
      <c r="K1361" s="2340"/>
      <c r="L1361" s="2340"/>
      <c r="M1361" s="2340"/>
      <c r="N1361" s="2340"/>
      <c r="O1361" s="2340"/>
      <c r="P1361" s="2340"/>
      <c r="Q1361" s="2340"/>
      <c r="R1361" s="2340"/>
      <c r="S1361" s="2340"/>
    </row>
    <row r="1362" spans="1:19" ht="15" hidden="1">
      <c r="A1362" s="2340" t="s">
        <v>631</v>
      </c>
      <c r="B1362" s="2340" t="s">
        <v>1372</v>
      </c>
      <c r="C1362" s="2340"/>
      <c r="D1362" s="2341" t="s">
        <v>44</v>
      </c>
      <c r="E1362" s="2342">
        <v>200</v>
      </c>
      <c r="F1362" s="2343">
        <f t="shared" si="21"/>
        <v>0</v>
      </c>
      <c r="G1362" s="2344" t="s">
        <v>2134</v>
      </c>
      <c r="H1362" s="2340"/>
      <c r="I1362" s="2340"/>
      <c r="J1362" s="2340"/>
      <c r="K1362" s="2340"/>
      <c r="L1362" s="2340"/>
      <c r="M1362" s="2340"/>
      <c r="N1362" s="2340"/>
      <c r="O1362" s="2340"/>
      <c r="P1362" s="2340"/>
      <c r="Q1362" s="2340"/>
      <c r="R1362" s="2340"/>
      <c r="S1362" s="2340"/>
    </row>
    <row r="1363" spans="1:19" ht="15" hidden="1">
      <c r="A1363" s="2344" t="s">
        <v>4349</v>
      </c>
      <c r="B1363" s="2340" t="s">
        <v>4693</v>
      </c>
      <c r="C1363" s="2340"/>
      <c r="D1363" s="2341" t="s">
        <v>501</v>
      </c>
      <c r="E1363" s="2342">
        <v>200</v>
      </c>
      <c r="F1363" s="2343">
        <f t="shared" si="21"/>
        <v>0</v>
      </c>
      <c r="G1363" s="2344" t="s">
        <v>2134</v>
      </c>
      <c r="H1363" s="2340"/>
      <c r="I1363" s="2340"/>
      <c r="J1363" s="2340"/>
      <c r="K1363" s="2340"/>
      <c r="L1363" s="2340"/>
      <c r="M1363" s="2340"/>
      <c r="N1363" s="2340"/>
      <c r="O1363" s="2340"/>
      <c r="P1363" s="2340"/>
      <c r="Q1363" s="2340"/>
      <c r="R1363" s="2340"/>
      <c r="S1363" s="2340"/>
    </row>
    <row r="1364" spans="1:19" ht="15" hidden="1">
      <c r="A1364" s="2340" t="s">
        <v>5172</v>
      </c>
      <c r="B1364" s="2340" t="s">
        <v>4723</v>
      </c>
      <c r="C1364" s="2340"/>
      <c r="D1364" s="2341" t="s">
        <v>501</v>
      </c>
      <c r="E1364" s="2342">
        <v>4000</v>
      </c>
      <c r="F1364" s="2343">
        <f t="shared" si="21"/>
        <v>0</v>
      </c>
      <c r="G1364" s="2344" t="s">
        <v>2134</v>
      </c>
      <c r="H1364" s="2340"/>
      <c r="I1364" s="2340"/>
      <c r="J1364" s="2340"/>
      <c r="K1364" s="2340"/>
      <c r="L1364" s="2340"/>
      <c r="M1364" s="2340"/>
      <c r="N1364" s="2340"/>
      <c r="O1364" s="2340"/>
      <c r="P1364" s="2340"/>
      <c r="Q1364" s="2340"/>
      <c r="R1364" s="2340"/>
      <c r="S1364" s="2340"/>
    </row>
    <row r="1365" spans="1:19" ht="15" hidden="1">
      <c r="A1365" s="2340" t="s">
        <v>5172</v>
      </c>
      <c r="B1365" s="2344" t="s">
        <v>5260</v>
      </c>
      <c r="C1365" s="2344"/>
      <c r="D1365" s="2341" t="s">
        <v>501</v>
      </c>
      <c r="E1365" s="2342">
        <v>20000</v>
      </c>
      <c r="F1365" s="2343">
        <f t="shared" si="21"/>
        <v>0</v>
      </c>
      <c r="G1365" s="2344" t="s">
        <v>2134</v>
      </c>
      <c r="H1365" s="2340"/>
      <c r="I1365" s="2340"/>
      <c r="J1365" s="2340"/>
      <c r="K1365" s="2340"/>
      <c r="L1365" s="2340"/>
      <c r="M1365" s="2340"/>
      <c r="N1365" s="2340"/>
      <c r="O1365" s="2340"/>
      <c r="P1365" s="2340"/>
      <c r="Q1365" s="2340"/>
      <c r="R1365" s="2340"/>
      <c r="S1365" s="2340"/>
    </row>
    <row r="1366" spans="1:19" ht="15" hidden="1">
      <c r="A1366" s="2340" t="s">
        <v>631</v>
      </c>
      <c r="B1366" s="2340" t="s">
        <v>1374</v>
      </c>
      <c r="C1366" s="2340"/>
      <c r="D1366" s="2341" t="s">
        <v>627</v>
      </c>
      <c r="E1366" s="2342">
        <v>72</v>
      </c>
      <c r="F1366" s="2343">
        <f t="shared" si="21"/>
        <v>0</v>
      </c>
      <c r="G1366" s="2344" t="s">
        <v>2134</v>
      </c>
      <c r="H1366" s="2340"/>
      <c r="I1366" s="2340"/>
      <c r="J1366" s="2340"/>
      <c r="K1366" s="2340"/>
      <c r="L1366" s="2340"/>
      <c r="M1366" s="2340"/>
      <c r="N1366" s="2340"/>
      <c r="O1366" s="2340"/>
      <c r="P1366" s="2340"/>
      <c r="Q1366" s="2340"/>
      <c r="R1366" s="2340"/>
      <c r="S1366" s="2340"/>
    </row>
    <row r="1367" spans="1:19" ht="15" hidden="1">
      <c r="A1367" s="2340" t="s">
        <v>3811</v>
      </c>
      <c r="B1367" s="2340" t="s">
        <v>5026</v>
      </c>
      <c r="C1367" s="2340"/>
      <c r="D1367" s="2341" t="s">
        <v>44</v>
      </c>
      <c r="E1367" s="2342">
        <v>360</v>
      </c>
      <c r="F1367" s="2343">
        <f t="shared" si="21"/>
        <v>0</v>
      </c>
      <c r="G1367" s="2344" t="s">
        <v>2134</v>
      </c>
      <c r="H1367" s="2340"/>
      <c r="I1367" s="2340"/>
      <c r="J1367" s="2340"/>
      <c r="K1367" s="2340"/>
      <c r="L1367" s="2340"/>
      <c r="M1367" s="2340"/>
      <c r="N1367" s="2340"/>
      <c r="O1367" s="2340"/>
      <c r="P1367" s="2340"/>
      <c r="Q1367" s="2340"/>
      <c r="R1367" s="2340"/>
      <c r="S1367" s="2340"/>
    </row>
    <row r="1368" spans="1:19" ht="15" hidden="1">
      <c r="A1368" s="2340" t="s">
        <v>3811</v>
      </c>
      <c r="B1368" s="2340" t="s">
        <v>5027</v>
      </c>
      <c r="C1368" s="2340"/>
      <c r="D1368" s="2341" t="s">
        <v>44</v>
      </c>
      <c r="E1368" s="2342">
        <v>360</v>
      </c>
      <c r="F1368" s="2343">
        <f t="shared" si="21"/>
        <v>0</v>
      </c>
      <c r="G1368" s="2344" t="s">
        <v>2134</v>
      </c>
      <c r="H1368" s="2340"/>
      <c r="I1368" s="2340"/>
      <c r="J1368" s="2340"/>
      <c r="K1368" s="2340"/>
      <c r="L1368" s="2340"/>
      <c r="M1368" s="2340"/>
      <c r="N1368" s="2340"/>
      <c r="O1368" s="2340"/>
      <c r="P1368" s="2340"/>
      <c r="Q1368" s="2340"/>
      <c r="R1368" s="2340"/>
      <c r="S1368" s="2340"/>
    </row>
    <row r="1369" spans="1:19" ht="15" hidden="1">
      <c r="A1369" s="2340" t="s">
        <v>3811</v>
      </c>
      <c r="B1369" s="2340" t="s">
        <v>5028</v>
      </c>
      <c r="C1369" s="2340"/>
      <c r="D1369" s="2341" t="s">
        <v>44</v>
      </c>
      <c r="E1369" s="2342">
        <v>360</v>
      </c>
      <c r="F1369" s="2343">
        <f t="shared" si="21"/>
        <v>0</v>
      </c>
      <c r="G1369" s="2344" t="s">
        <v>2134</v>
      </c>
      <c r="H1369" s="2340"/>
      <c r="I1369" s="2340"/>
      <c r="J1369" s="2340"/>
      <c r="K1369" s="2340"/>
      <c r="L1369" s="2340"/>
      <c r="M1369" s="2340"/>
      <c r="N1369" s="2340"/>
      <c r="O1369" s="2340"/>
      <c r="P1369" s="2340"/>
      <c r="Q1369" s="2340"/>
      <c r="R1369" s="2340"/>
      <c r="S1369" s="2340"/>
    </row>
    <row r="1370" spans="1:19" ht="15" hidden="1">
      <c r="A1370" s="2340" t="s">
        <v>3811</v>
      </c>
      <c r="B1370" s="2340" t="s">
        <v>5029</v>
      </c>
      <c r="C1370" s="2340"/>
      <c r="D1370" s="2341" t="s">
        <v>44</v>
      </c>
      <c r="E1370" s="2342">
        <v>360</v>
      </c>
      <c r="F1370" s="2343">
        <f t="shared" si="21"/>
        <v>0</v>
      </c>
      <c r="G1370" s="2344" t="s">
        <v>2134</v>
      </c>
      <c r="H1370" s="2340"/>
      <c r="I1370" s="2340"/>
      <c r="J1370" s="2340"/>
      <c r="K1370" s="2340"/>
      <c r="L1370" s="2340"/>
      <c r="M1370" s="2340"/>
      <c r="N1370" s="2340"/>
      <c r="O1370" s="2340"/>
      <c r="P1370" s="2340"/>
      <c r="Q1370" s="2340"/>
      <c r="R1370" s="2340"/>
      <c r="S1370" s="2340"/>
    </row>
    <row r="1371" spans="1:19" ht="15" hidden="1">
      <c r="A1371" s="2340" t="s">
        <v>3811</v>
      </c>
      <c r="B1371" s="2340" t="s">
        <v>5030</v>
      </c>
      <c r="C1371" s="2340"/>
      <c r="D1371" s="2341" t="s">
        <v>44</v>
      </c>
      <c r="E1371" s="2342">
        <v>360</v>
      </c>
      <c r="F1371" s="2343">
        <f t="shared" si="21"/>
        <v>0</v>
      </c>
      <c r="G1371" s="2344" t="s">
        <v>2134</v>
      </c>
      <c r="H1371" s="2340"/>
      <c r="I1371" s="2340"/>
      <c r="J1371" s="2340"/>
      <c r="K1371" s="2340"/>
      <c r="L1371" s="2340"/>
      <c r="M1371" s="2340"/>
      <c r="N1371" s="2340"/>
      <c r="O1371" s="2340"/>
      <c r="P1371" s="2340"/>
      <c r="Q1371" s="2340"/>
      <c r="R1371" s="2340"/>
      <c r="S1371" s="2340"/>
    </row>
    <row r="1372" spans="1:19" ht="15" hidden="1">
      <c r="A1372" s="2340" t="s">
        <v>3811</v>
      </c>
      <c r="B1372" s="2340" t="s">
        <v>5031</v>
      </c>
      <c r="C1372" s="2340"/>
      <c r="D1372" s="2341" t="s">
        <v>44</v>
      </c>
      <c r="E1372" s="2342">
        <v>360</v>
      </c>
      <c r="F1372" s="2343">
        <f t="shared" si="21"/>
        <v>0</v>
      </c>
      <c r="G1372" s="2344" t="s">
        <v>2134</v>
      </c>
      <c r="H1372" s="2340"/>
      <c r="I1372" s="2340"/>
      <c r="J1372" s="2340"/>
      <c r="K1372" s="2340"/>
      <c r="L1372" s="2340"/>
      <c r="M1372" s="2340"/>
      <c r="N1372" s="2340"/>
      <c r="O1372" s="2340"/>
      <c r="P1372" s="2340"/>
      <c r="Q1372" s="2340"/>
      <c r="R1372" s="2340"/>
      <c r="S1372" s="2340"/>
    </row>
    <row r="1373" spans="1:19" ht="15" hidden="1">
      <c r="A1373" s="2340" t="s">
        <v>3811</v>
      </c>
      <c r="B1373" s="2340" t="s">
        <v>5032</v>
      </c>
      <c r="C1373" s="2340"/>
      <c r="D1373" s="2341" t="s">
        <v>44</v>
      </c>
      <c r="E1373" s="2342">
        <v>360</v>
      </c>
      <c r="F1373" s="2343">
        <f t="shared" si="21"/>
        <v>0</v>
      </c>
      <c r="G1373" s="2344" t="s">
        <v>2134</v>
      </c>
      <c r="H1373" s="2340"/>
      <c r="I1373" s="2340"/>
      <c r="J1373" s="2340"/>
      <c r="K1373" s="2340"/>
      <c r="L1373" s="2340"/>
      <c r="M1373" s="2340"/>
      <c r="N1373" s="2340"/>
      <c r="O1373" s="2340"/>
      <c r="P1373" s="2340"/>
      <c r="Q1373" s="2340"/>
      <c r="R1373" s="2340"/>
      <c r="S1373" s="2340"/>
    </row>
    <row r="1374" spans="1:19" ht="15" hidden="1">
      <c r="A1374" s="2340" t="s">
        <v>4077</v>
      </c>
      <c r="B1374" s="2340" t="s">
        <v>4654</v>
      </c>
      <c r="C1374" s="2340"/>
      <c r="D1374" s="2341" t="s">
        <v>44</v>
      </c>
      <c r="E1374" s="2342">
        <v>120</v>
      </c>
      <c r="F1374" s="2343">
        <f t="shared" si="21"/>
        <v>0</v>
      </c>
      <c r="G1374" s="2344" t="s">
        <v>2134</v>
      </c>
      <c r="H1374" s="2340"/>
      <c r="I1374" s="2340"/>
      <c r="J1374" s="2340"/>
      <c r="K1374" s="2340"/>
      <c r="L1374" s="2340"/>
      <c r="M1374" s="2340"/>
      <c r="N1374" s="2340"/>
      <c r="O1374" s="2340"/>
      <c r="P1374" s="2340"/>
      <c r="Q1374" s="2340"/>
      <c r="R1374" s="2340"/>
      <c r="S1374" s="2340"/>
    </row>
    <row r="1375" spans="1:19" ht="15" hidden="1">
      <c r="A1375" s="2340" t="s">
        <v>4348</v>
      </c>
      <c r="B1375" s="2340" t="s">
        <v>4126</v>
      </c>
      <c r="C1375" s="2340"/>
      <c r="D1375" s="2341" t="s">
        <v>44</v>
      </c>
      <c r="E1375" s="2342">
        <v>600</v>
      </c>
      <c r="F1375" s="2343">
        <f t="shared" si="21"/>
        <v>0</v>
      </c>
      <c r="G1375" s="2344" t="s">
        <v>2134</v>
      </c>
      <c r="H1375" s="2340"/>
      <c r="I1375" s="2340"/>
      <c r="J1375" s="2340"/>
      <c r="K1375" s="2340"/>
      <c r="L1375" s="2340"/>
      <c r="M1375" s="2340"/>
      <c r="N1375" s="2340"/>
      <c r="O1375" s="2340"/>
      <c r="P1375" s="2340"/>
      <c r="Q1375" s="2340"/>
      <c r="R1375" s="2340"/>
      <c r="S1375" s="2340"/>
    </row>
    <row r="1376" spans="1:19" ht="15" hidden="1">
      <c r="A1376" s="2344" t="s">
        <v>5170</v>
      </c>
      <c r="B1376" s="2340" t="s">
        <v>4126</v>
      </c>
      <c r="C1376" s="2340"/>
      <c r="D1376" s="2341" t="s">
        <v>44</v>
      </c>
      <c r="E1376" s="2342">
        <v>600</v>
      </c>
      <c r="F1376" s="2343">
        <f t="shared" si="21"/>
        <v>0</v>
      </c>
      <c r="G1376" s="2344" t="s">
        <v>2134</v>
      </c>
      <c r="H1376" s="2340"/>
      <c r="I1376" s="2340"/>
      <c r="J1376" s="2340"/>
      <c r="K1376" s="2340"/>
      <c r="L1376" s="2340"/>
      <c r="M1376" s="2340"/>
      <c r="N1376" s="2340"/>
      <c r="O1376" s="2340"/>
      <c r="P1376" s="2340"/>
      <c r="Q1376" s="2340"/>
      <c r="R1376" s="2340"/>
      <c r="S1376" s="2340"/>
    </row>
    <row r="1377" spans="1:19" ht="15" hidden="1">
      <c r="A1377" s="2340" t="s">
        <v>4348</v>
      </c>
      <c r="B1377" s="2340" t="s">
        <v>1482</v>
      </c>
      <c r="C1377" s="2340"/>
      <c r="D1377" s="2341" t="s">
        <v>44</v>
      </c>
      <c r="E1377" s="2342">
        <v>500</v>
      </c>
      <c r="F1377" s="2343">
        <f t="shared" si="21"/>
        <v>0</v>
      </c>
      <c r="G1377" s="2344" t="s">
        <v>2134</v>
      </c>
      <c r="H1377" s="2340"/>
      <c r="I1377" s="2340"/>
      <c r="J1377" s="2340"/>
      <c r="K1377" s="2340"/>
      <c r="L1377" s="2340"/>
      <c r="M1377" s="2340"/>
      <c r="N1377" s="2340"/>
      <c r="O1377" s="2340"/>
      <c r="P1377" s="2340"/>
      <c r="Q1377" s="2340"/>
      <c r="R1377" s="2340"/>
      <c r="S1377" s="2340"/>
    </row>
    <row r="1378" spans="1:19" ht="15" hidden="1">
      <c r="A1378" s="2340" t="s">
        <v>3811</v>
      </c>
      <c r="B1378" s="2340" t="s">
        <v>3323</v>
      </c>
      <c r="C1378" s="2340"/>
      <c r="D1378" s="2341" t="s">
        <v>44</v>
      </c>
      <c r="E1378" s="2342">
        <v>350</v>
      </c>
      <c r="F1378" s="2343">
        <f t="shared" si="21"/>
        <v>0</v>
      </c>
      <c r="G1378" s="2344" t="s">
        <v>2134</v>
      </c>
      <c r="H1378" s="2340"/>
      <c r="I1378" s="2340"/>
      <c r="J1378" s="2340"/>
      <c r="K1378" s="2340"/>
      <c r="L1378" s="2340"/>
      <c r="M1378" s="2340"/>
      <c r="N1378" s="2340"/>
      <c r="O1378" s="2340"/>
      <c r="P1378" s="2340"/>
      <c r="Q1378" s="2340"/>
      <c r="R1378" s="2340"/>
      <c r="S1378" s="2340"/>
    </row>
    <row r="1379" spans="1:19" ht="15" hidden="1">
      <c r="A1379" s="2340" t="s">
        <v>3811</v>
      </c>
      <c r="B1379" s="2340" t="s">
        <v>3324</v>
      </c>
      <c r="C1379" s="2340"/>
      <c r="D1379" s="2341" t="s">
        <v>44</v>
      </c>
      <c r="E1379" s="2342">
        <v>350</v>
      </c>
      <c r="F1379" s="2343">
        <f t="shared" si="21"/>
        <v>0</v>
      </c>
      <c r="G1379" s="2344" t="s">
        <v>2134</v>
      </c>
      <c r="H1379" s="2340"/>
      <c r="I1379" s="2340"/>
      <c r="J1379" s="2340"/>
      <c r="K1379" s="2340"/>
      <c r="L1379" s="2340"/>
      <c r="M1379" s="2340"/>
      <c r="N1379" s="2340"/>
      <c r="O1379" s="2340"/>
      <c r="P1379" s="2340"/>
      <c r="Q1379" s="2340"/>
      <c r="R1379" s="2340"/>
      <c r="S1379" s="2340"/>
    </row>
    <row r="1380" spans="1:19" ht="15" hidden="1">
      <c r="A1380" s="2340" t="s">
        <v>3811</v>
      </c>
      <c r="B1380" s="2340" t="s">
        <v>5033</v>
      </c>
      <c r="C1380" s="2340"/>
      <c r="D1380" s="2341" t="s">
        <v>44</v>
      </c>
      <c r="E1380" s="2342">
        <v>350</v>
      </c>
      <c r="F1380" s="2343">
        <f t="shared" si="21"/>
        <v>0</v>
      </c>
      <c r="G1380" s="2344" t="s">
        <v>2134</v>
      </c>
      <c r="H1380" s="2340"/>
      <c r="I1380" s="2340"/>
      <c r="J1380" s="2340"/>
      <c r="K1380" s="2340"/>
      <c r="L1380" s="2340"/>
      <c r="M1380" s="2340"/>
      <c r="N1380" s="2340"/>
      <c r="O1380" s="2340"/>
      <c r="P1380" s="2340"/>
      <c r="Q1380" s="2340"/>
      <c r="R1380" s="2340"/>
      <c r="S1380" s="2340"/>
    </row>
    <row r="1381" spans="1:19" ht="15" hidden="1">
      <c r="A1381" s="2340" t="s">
        <v>4413</v>
      </c>
      <c r="B1381" s="2344" t="s">
        <v>5179</v>
      </c>
      <c r="C1381" s="2344"/>
      <c r="D1381" s="2341" t="s">
        <v>44</v>
      </c>
      <c r="E1381" s="2342">
        <v>550</v>
      </c>
      <c r="F1381" s="2343">
        <f t="shared" si="21"/>
        <v>0</v>
      </c>
      <c r="G1381" s="2344" t="s">
        <v>2134</v>
      </c>
      <c r="H1381" s="2340"/>
      <c r="I1381" s="2340"/>
      <c r="J1381" s="2340"/>
      <c r="K1381" s="2340"/>
      <c r="L1381" s="2340"/>
      <c r="M1381" s="2340"/>
      <c r="N1381" s="2340"/>
      <c r="O1381" s="2340"/>
      <c r="P1381" s="2340"/>
      <c r="Q1381" s="2340"/>
      <c r="R1381" s="2340"/>
      <c r="S1381" s="2340"/>
    </row>
    <row r="1382" spans="1:19" ht="15" hidden="1">
      <c r="A1382" s="2340" t="s">
        <v>4413</v>
      </c>
      <c r="B1382" s="2344" t="s">
        <v>5178</v>
      </c>
      <c r="C1382" s="2344"/>
      <c r="D1382" s="2341" t="s">
        <v>44</v>
      </c>
      <c r="E1382" s="2342">
        <v>750</v>
      </c>
      <c r="F1382" s="2343">
        <f t="shared" si="21"/>
        <v>0</v>
      </c>
      <c r="G1382" s="2344" t="s">
        <v>2134</v>
      </c>
      <c r="H1382" s="2340"/>
      <c r="I1382" s="2340"/>
      <c r="J1382" s="2340"/>
      <c r="K1382" s="2340"/>
      <c r="L1382" s="2340"/>
      <c r="M1382" s="2340"/>
      <c r="N1382" s="2340"/>
      <c r="O1382" s="2340"/>
      <c r="P1382" s="2340"/>
      <c r="Q1382" s="2340"/>
      <c r="R1382" s="2340"/>
      <c r="S1382" s="2340"/>
    </row>
    <row r="1383" spans="1:19" ht="15" hidden="1">
      <c r="A1383" s="2344" t="s">
        <v>5165</v>
      </c>
      <c r="B1383" s="2340" t="s">
        <v>5952</v>
      </c>
      <c r="C1383" s="2340"/>
      <c r="D1383" s="2341" t="s">
        <v>36</v>
      </c>
      <c r="E1383" s="2347">
        <v>1500</v>
      </c>
      <c r="F1383" s="2343">
        <f t="shared" si="21"/>
        <v>0</v>
      </c>
      <c r="G1383" s="2344" t="s">
        <v>2134</v>
      </c>
      <c r="H1383" s="2340"/>
      <c r="I1383" s="2340"/>
      <c r="J1383" s="2340"/>
      <c r="K1383" s="2340"/>
      <c r="L1383" s="2340"/>
      <c r="M1383" s="2340"/>
      <c r="N1383" s="2340"/>
      <c r="O1383" s="2340"/>
      <c r="P1383" s="2340"/>
      <c r="Q1383" s="2340"/>
      <c r="R1383" s="2340"/>
      <c r="S1383" s="2340"/>
    </row>
    <row r="1384" spans="1:19" ht="15" hidden="1">
      <c r="A1384" s="1467" t="s">
        <v>5405</v>
      </c>
      <c r="B1384" s="1467" t="s">
        <v>5686</v>
      </c>
      <c r="C1384" s="1467"/>
      <c r="D1384" s="767" t="s">
        <v>83</v>
      </c>
      <c r="E1384" s="2346">
        <v>3</v>
      </c>
      <c r="F1384" s="2343">
        <f t="shared" si="21"/>
        <v>0</v>
      </c>
      <c r="G1384" s="2344" t="s">
        <v>2134</v>
      </c>
      <c r="H1384" s="1467"/>
      <c r="I1384" s="1467"/>
      <c r="J1384" s="1467"/>
      <c r="K1384" s="1467"/>
      <c r="L1384" s="1467"/>
      <c r="M1384" s="1467"/>
      <c r="N1384" s="1467"/>
      <c r="O1384" s="1467"/>
      <c r="P1384" s="1467"/>
      <c r="Q1384" s="1467"/>
      <c r="R1384" s="1467"/>
      <c r="S1384" s="1467"/>
    </row>
    <row r="1385" spans="1:19" ht="15" hidden="1">
      <c r="A1385" s="1467" t="s">
        <v>5405</v>
      </c>
      <c r="B1385" s="1467" t="s">
        <v>5687</v>
      </c>
      <c r="C1385" s="1467"/>
      <c r="D1385" s="767" t="s">
        <v>83</v>
      </c>
      <c r="E1385" s="2346">
        <v>3</v>
      </c>
      <c r="F1385" s="2343">
        <f t="shared" si="21"/>
        <v>0</v>
      </c>
      <c r="G1385" s="2344" t="s">
        <v>2134</v>
      </c>
      <c r="H1385" s="1467"/>
      <c r="I1385" s="1467"/>
      <c r="J1385" s="1467"/>
      <c r="K1385" s="1467"/>
      <c r="L1385" s="1467"/>
      <c r="M1385" s="1467"/>
      <c r="N1385" s="1467"/>
      <c r="O1385" s="1467"/>
      <c r="P1385" s="1467"/>
      <c r="Q1385" s="1467"/>
      <c r="R1385" s="1467"/>
      <c r="S1385" s="1467"/>
    </row>
    <row r="1386" spans="1:19" ht="15" hidden="1">
      <c r="A1386" s="1467" t="s">
        <v>5405</v>
      </c>
      <c r="B1386" s="1467" t="s">
        <v>5688</v>
      </c>
      <c r="C1386" s="1467"/>
      <c r="D1386" s="767" t="s">
        <v>79</v>
      </c>
      <c r="E1386" s="2346">
        <v>23.78</v>
      </c>
      <c r="F1386" s="2343">
        <f t="shared" si="21"/>
        <v>0</v>
      </c>
      <c r="G1386" s="2344" t="s">
        <v>2134</v>
      </c>
      <c r="H1386" s="1467"/>
      <c r="I1386" s="1467"/>
      <c r="J1386" s="1467"/>
      <c r="K1386" s="1467"/>
      <c r="L1386" s="1467"/>
      <c r="M1386" s="1467"/>
      <c r="N1386" s="1467"/>
      <c r="O1386" s="1467"/>
      <c r="P1386" s="1467"/>
      <c r="Q1386" s="1467"/>
      <c r="R1386" s="1467"/>
      <c r="S1386" s="1467"/>
    </row>
    <row r="1387" spans="1:19" ht="15" hidden="1">
      <c r="A1387" s="2344" t="s">
        <v>5403</v>
      </c>
      <c r="B1387" s="2295" t="s">
        <v>5380</v>
      </c>
      <c r="C1387" s="2295"/>
      <c r="D1387" s="2322" t="s">
        <v>627</v>
      </c>
      <c r="E1387" s="2325">
        <v>20000</v>
      </c>
      <c r="F1387" s="2343">
        <f t="shared" si="21"/>
        <v>0</v>
      </c>
      <c r="G1387" s="2344" t="s">
        <v>2134</v>
      </c>
      <c r="H1387" s="2340"/>
      <c r="I1387" s="2340"/>
      <c r="J1387" s="2340"/>
      <c r="K1387" s="2340"/>
      <c r="L1387" s="2340"/>
      <c r="M1387" s="2340"/>
      <c r="N1387" s="2340"/>
      <c r="O1387" s="2340"/>
      <c r="P1387" s="2340"/>
      <c r="Q1387" s="2340"/>
      <c r="R1387" s="2340"/>
      <c r="S1387" s="2340"/>
    </row>
    <row r="1388" spans="1:19" ht="15" hidden="1">
      <c r="A1388" s="2340" t="s">
        <v>3811</v>
      </c>
      <c r="B1388" s="2340" t="s">
        <v>1046</v>
      </c>
      <c r="C1388" s="2340"/>
      <c r="D1388" s="2341" t="s">
        <v>44</v>
      </c>
      <c r="E1388" s="2342">
        <v>50</v>
      </c>
      <c r="F1388" s="2343">
        <f t="shared" si="21"/>
        <v>0</v>
      </c>
      <c r="G1388" s="2344" t="s">
        <v>2134</v>
      </c>
      <c r="H1388" s="2340"/>
      <c r="I1388" s="2340"/>
      <c r="J1388" s="2340"/>
      <c r="K1388" s="2340"/>
      <c r="L1388" s="2340"/>
      <c r="M1388" s="2340"/>
      <c r="N1388" s="2340"/>
      <c r="O1388" s="2340"/>
      <c r="P1388" s="2340"/>
      <c r="Q1388" s="2340"/>
      <c r="R1388" s="2340"/>
      <c r="S1388" s="2340"/>
    </row>
    <row r="1389" spans="1:19" ht="15" hidden="1">
      <c r="A1389" s="2344" t="s">
        <v>5403</v>
      </c>
      <c r="B1389" s="2321" t="s">
        <v>5381</v>
      </c>
      <c r="C1389" s="2321"/>
      <c r="D1389" s="2322" t="s">
        <v>627</v>
      </c>
      <c r="E1389" s="2325">
        <v>225</v>
      </c>
      <c r="F1389" s="2343">
        <f t="shared" si="21"/>
        <v>0</v>
      </c>
      <c r="G1389" s="2344" t="s">
        <v>2134</v>
      </c>
      <c r="H1389" s="2340"/>
      <c r="I1389" s="2340"/>
      <c r="J1389" s="2340"/>
      <c r="K1389" s="2340"/>
      <c r="L1389" s="2340"/>
      <c r="M1389" s="2340"/>
      <c r="N1389" s="2340"/>
      <c r="O1389" s="2340"/>
      <c r="P1389" s="2340"/>
      <c r="Q1389" s="2340"/>
      <c r="R1389" s="2340"/>
      <c r="S1389" s="2340"/>
    </row>
    <row r="1390" spans="1:19" ht="15" hidden="1">
      <c r="A1390" s="2340" t="s">
        <v>631</v>
      </c>
      <c r="B1390" s="2340" t="s">
        <v>4531</v>
      </c>
      <c r="C1390" s="2340"/>
      <c r="D1390" s="2341" t="s">
        <v>1292</v>
      </c>
      <c r="E1390" s="2342">
        <v>100</v>
      </c>
      <c r="F1390" s="2343">
        <f t="shared" si="21"/>
        <v>0</v>
      </c>
      <c r="G1390" s="2344" t="s">
        <v>2134</v>
      </c>
      <c r="H1390" s="2340"/>
      <c r="I1390" s="2340"/>
      <c r="J1390" s="2340"/>
      <c r="K1390" s="2340"/>
      <c r="L1390" s="2340"/>
      <c r="M1390" s="2340"/>
      <c r="N1390" s="2340"/>
      <c r="O1390" s="2340"/>
      <c r="P1390" s="2340"/>
      <c r="Q1390" s="2340"/>
      <c r="R1390" s="2340"/>
      <c r="S1390" s="2340"/>
    </row>
    <row r="1391" spans="1:19" ht="15" hidden="1">
      <c r="A1391" s="2340" t="s">
        <v>631</v>
      </c>
      <c r="B1391" s="2340" t="s">
        <v>4532</v>
      </c>
      <c r="C1391" s="2340"/>
      <c r="D1391" s="2341" t="s">
        <v>1292</v>
      </c>
      <c r="E1391" s="2342">
        <v>150</v>
      </c>
      <c r="F1391" s="2343">
        <f t="shared" si="21"/>
        <v>0</v>
      </c>
      <c r="G1391" s="2344" t="s">
        <v>2134</v>
      </c>
      <c r="H1391" s="2340"/>
      <c r="I1391" s="2340"/>
      <c r="J1391" s="2340"/>
      <c r="K1391" s="2340"/>
      <c r="L1391" s="2340"/>
      <c r="M1391" s="2340"/>
      <c r="N1391" s="2340"/>
      <c r="O1391" s="2340"/>
      <c r="P1391" s="2340"/>
      <c r="Q1391" s="2340"/>
      <c r="R1391" s="2340"/>
      <c r="S1391" s="2340"/>
    </row>
    <row r="1392" spans="1:19" ht="15" hidden="1">
      <c r="A1392" s="2340" t="s">
        <v>631</v>
      </c>
      <c r="B1392" s="2340" t="s">
        <v>4533</v>
      </c>
      <c r="C1392" s="2340"/>
      <c r="D1392" s="2341" t="s">
        <v>1292</v>
      </c>
      <c r="E1392" s="2342">
        <v>220</v>
      </c>
      <c r="F1392" s="2343">
        <f t="shared" si="21"/>
        <v>0</v>
      </c>
      <c r="G1392" s="2344" t="s">
        <v>2134</v>
      </c>
      <c r="H1392" s="2340"/>
      <c r="I1392" s="2340"/>
      <c r="J1392" s="2340"/>
      <c r="K1392" s="2340"/>
      <c r="L1392" s="2340"/>
      <c r="M1392" s="2340"/>
      <c r="N1392" s="2340"/>
      <c r="O1392" s="2340"/>
      <c r="P1392" s="2340"/>
      <c r="Q1392" s="2340"/>
      <c r="R1392" s="2340"/>
      <c r="S1392" s="2340"/>
    </row>
    <row r="1393" spans="1:19" ht="15" hidden="1">
      <c r="A1393" s="2344" t="s">
        <v>5403</v>
      </c>
      <c r="B1393" s="2321" t="s">
        <v>1050</v>
      </c>
      <c r="C1393" s="2321"/>
      <c r="D1393" s="2322" t="s">
        <v>627</v>
      </c>
      <c r="E1393" s="2323">
        <v>1100</v>
      </c>
      <c r="F1393" s="2343">
        <f t="shared" si="21"/>
        <v>0</v>
      </c>
      <c r="G1393" s="2344" t="s">
        <v>2134</v>
      </c>
      <c r="H1393" s="2340"/>
      <c r="I1393" s="2340"/>
      <c r="J1393" s="2340"/>
      <c r="K1393" s="2340"/>
      <c r="L1393" s="2340"/>
      <c r="M1393" s="2340"/>
      <c r="N1393" s="2340"/>
      <c r="O1393" s="2340"/>
      <c r="P1393" s="2340"/>
      <c r="Q1393" s="2340"/>
      <c r="R1393" s="2340"/>
      <c r="S1393" s="2340"/>
    </row>
    <row r="1394" spans="1:19" ht="15" hidden="1">
      <c r="A1394" s="2344" t="s">
        <v>5403</v>
      </c>
      <c r="B1394" s="2328" t="s">
        <v>5382</v>
      </c>
      <c r="C1394" s="2328"/>
      <c r="D1394" s="2322" t="s">
        <v>627</v>
      </c>
      <c r="E1394" s="2325">
        <v>1000</v>
      </c>
      <c r="F1394" s="2343">
        <f t="shared" si="21"/>
        <v>0</v>
      </c>
      <c r="G1394" s="2344" t="s">
        <v>2134</v>
      </c>
      <c r="H1394" s="2340"/>
      <c r="I1394" s="2340"/>
      <c r="J1394" s="2340"/>
      <c r="K1394" s="2340"/>
      <c r="L1394" s="2340"/>
      <c r="M1394" s="2340"/>
      <c r="N1394" s="2340"/>
      <c r="O1394" s="2340"/>
      <c r="P1394" s="2340"/>
      <c r="Q1394" s="2340"/>
      <c r="R1394" s="2340"/>
      <c r="S1394" s="2340"/>
    </row>
    <row r="1395" spans="1:19" ht="15" hidden="1">
      <c r="A1395" s="2344" t="s">
        <v>5165</v>
      </c>
      <c r="B1395" s="2340" t="s">
        <v>5953</v>
      </c>
      <c r="C1395" s="2340"/>
      <c r="D1395" s="2341" t="s">
        <v>44</v>
      </c>
      <c r="E1395" s="2347">
        <v>20000</v>
      </c>
      <c r="F1395" s="2343">
        <f t="shared" si="21"/>
        <v>0</v>
      </c>
      <c r="G1395" s="2344" t="s">
        <v>2134</v>
      </c>
      <c r="H1395" s="2340"/>
      <c r="I1395" s="2340"/>
      <c r="J1395" s="2340"/>
      <c r="K1395" s="2340"/>
      <c r="L1395" s="2340"/>
      <c r="M1395" s="2340"/>
      <c r="N1395" s="2340"/>
      <c r="O1395" s="2340"/>
      <c r="P1395" s="2340"/>
      <c r="Q1395" s="2340"/>
      <c r="R1395" s="2340"/>
      <c r="S1395" s="2340"/>
    </row>
    <row r="1396" spans="1:19" ht="15" hidden="1">
      <c r="A1396" s="2340" t="s">
        <v>3811</v>
      </c>
      <c r="B1396" s="2340" t="s">
        <v>5099</v>
      </c>
      <c r="C1396" s="2340"/>
      <c r="D1396" s="2341" t="s">
        <v>501</v>
      </c>
      <c r="E1396" s="2342">
        <v>25000</v>
      </c>
      <c r="F1396" s="2343">
        <f t="shared" si="21"/>
        <v>0</v>
      </c>
      <c r="G1396" s="2344" t="s">
        <v>2134</v>
      </c>
      <c r="H1396" s="2340"/>
      <c r="I1396" s="2340"/>
      <c r="J1396" s="2340"/>
      <c r="K1396" s="2340"/>
      <c r="L1396" s="2340"/>
      <c r="M1396" s="2340"/>
      <c r="N1396" s="2340"/>
      <c r="O1396" s="2340"/>
      <c r="P1396" s="2340"/>
      <c r="Q1396" s="2340"/>
      <c r="R1396" s="2340"/>
      <c r="S1396" s="2340"/>
    </row>
    <row r="1397" spans="1:19" ht="15" hidden="1">
      <c r="A1397" s="1467" t="s">
        <v>5405</v>
      </c>
      <c r="B1397" s="1467" t="s">
        <v>5689</v>
      </c>
      <c r="C1397" s="1467"/>
      <c r="D1397" s="767" t="s">
        <v>94</v>
      </c>
      <c r="E1397" s="2346">
        <v>810</v>
      </c>
      <c r="F1397" s="2343">
        <f t="shared" si="21"/>
        <v>0</v>
      </c>
      <c r="G1397" s="2344" t="s">
        <v>2134</v>
      </c>
      <c r="H1397" s="1467"/>
      <c r="I1397" s="1467"/>
      <c r="J1397" s="1467"/>
      <c r="K1397" s="1467"/>
      <c r="L1397" s="1467"/>
      <c r="M1397" s="1467"/>
      <c r="N1397" s="1467"/>
      <c r="O1397" s="1467"/>
      <c r="P1397" s="1467"/>
      <c r="Q1397" s="1467"/>
      <c r="R1397" s="1467"/>
      <c r="S1397" s="1467"/>
    </row>
    <row r="1398" spans="1:19" ht="15" hidden="1">
      <c r="A1398" s="2344" t="s">
        <v>5165</v>
      </c>
      <c r="B1398" s="2340" t="s">
        <v>5954</v>
      </c>
      <c r="C1398" s="2340"/>
      <c r="D1398" s="2341" t="s">
        <v>36</v>
      </c>
      <c r="E1398" s="2347">
        <v>10000</v>
      </c>
      <c r="F1398" s="2343">
        <f t="shared" si="21"/>
        <v>0</v>
      </c>
      <c r="G1398" s="2344" t="s">
        <v>2134</v>
      </c>
      <c r="H1398" s="2340"/>
      <c r="I1398" s="2340"/>
      <c r="J1398" s="2340"/>
      <c r="K1398" s="2340"/>
      <c r="L1398" s="2340"/>
      <c r="M1398" s="2340"/>
      <c r="N1398" s="2340"/>
      <c r="O1398" s="2340"/>
      <c r="P1398" s="2340"/>
      <c r="Q1398" s="2340"/>
      <c r="R1398" s="2340"/>
      <c r="S1398" s="2340"/>
    </row>
    <row r="1399" spans="1:19" ht="15" hidden="1">
      <c r="A1399" s="2344" t="s">
        <v>5165</v>
      </c>
      <c r="B1399" s="2340" t="s">
        <v>5955</v>
      </c>
      <c r="C1399" s="2340"/>
      <c r="D1399" s="2341" t="s">
        <v>36</v>
      </c>
      <c r="E1399" s="2347">
        <v>10000</v>
      </c>
      <c r="F1399" s="2343">
        <f t="shared" si="21"/>
        <v>0</v>
      </c>
      <c r="G1399" s="2344" t="s">
        <v>2134</v>
      </c>
      <c r="H1399" s="2340"/>
      <c r="I1399" s="2340"/>
      <c r="J1399" s="2340"/>
      <c r="K1399" s="2340"/>
      <c r="L1399" s="2340"/>
      <c r="M1399" s="2340"/>
      <c r="N1399" s="2340"/>
      <c r="O1399" s="2340"/>
      <c r="P1399" s="2340"/>
      <c r="Q1399" s="2340"/>
      <c r="R1399" s="2340"/>
      <c r="S1399" s="2340"/>
    </row>
    <row r="1400" spans="1:19" ht="15" hidden="1">
      <c r="A1400" s="2344" t="s">
        <v>5165</v>
      </c>
      <c r="B1400" s="2340" t="s">
        <v>2147</v>
      </c>
      <c r="C1400" s="2340"/>
      <c r="D1400" s="2341" t="s">
        <v>36</v>
      </c>
      <c r="E1400" s="2347">
        <v>10000</v>
      </c>
      <c r="F1400" s="2343">
        <f t="shared" si="21"/>
        <v>0</v>
      </c>
      <c r="G1400" s="2344" t="s">
        <v>2134</v>
      </c>
      <c r="H1400" s="2340"/>
      <c r="I1400" s="2340"/>
      <c r="J1400" s="2340"/>
      <c r="K1400" s="2340"/>
      <c r="L1400" s="2340"/>
      <c r="M1400" s="2340"/>
      <c r="N1400" s="2340"/>
      <c r="O1400" s="2340"/>
      <c r="P1400" s="2340"/>
      <c r="Q1400" s="2340"/>
      <c r="R1400" s="2340"/>
      <c r="S1400" s="2340"/>
    </row>
    <row r="1401" spans="1:19" ht="15" hidden="1">
      <c r="A1401" s="2340" t="s">
        <v>4077</v>
      </c>
      <c r="B1401" s="2340" t="s">
        <v>4224</v>
      </c>
      <c r="C1401" s="2340"/>
      <c r="D1401" s="2341" t="s">
        <v>44</v>
      </c>
      <c r="E1401" s="2342">
        <v>150</v>
      </c>
      <c r="F1401" s="2343">
        <f t="shared" si="21"/>
        <v>0</v>
      </c>
      <c r="G1401" s="2344" t="s">
        <v>2134</v>
      </c>
      <c r="H1401" s="2340"/>
      <c r="I1401" s="2340"/>
      <c r="J1401" s="2340"/>
      <c r="K1401" s="2340"/>
      <c r="L1401" s="2340"/>
      <c r="M1401" s="2340"/>
      <c r="N1401" s="2340"/>
      <c r="O1401" s="2340"/>
      <c r="P1401" s="2340"/>
      <c r="Q1401" s="2340"/>
      <c r="R1401" s="2340"/>
      <c r="S1401" s="2340"/>
    </row>
    <row r="1402" spans="1:19" ht="15" hidden="1">
      <c r="A1402" s="2344" t="s">
        <v>5165</v>
      </c>
      <c r="B1402" s="2340" t="s">
        <v>5956</v>
      </c>
      <c r="C1402" s="2340"/>
      <c r="D1402" s="2341" t="s">
        <v>44</v>
      </c>
      <c r="E1402" s="2347">
        <v>3350</v>
      </c>
      <c r="F1402" s="2343">
        <f t="shared" si="21"/>
        <v>0</v>
      </c>
      <c r="G1402" s="2344" t="s">
        <v>2134</v>
      </c>
      <c r="H1402" s="2340"/>
      <c r="I1402" s="2340"/>
      <c r="J1402" s="2340"/>
      <c r="K1402" s="2340"/>
      <c r="L1402" s="2340"/>
      <c r="M1402" s="2340"/>
      <c r="N1402" s="2340"/>
      <c r="O1402" s="2340"/>
      <c r="P1402" s="2340"/>
      <c r="Q1402" s="2340"/>
      <c r="R1402" s="2340"/>
      <c r="S1402" s="2340"/>
    </row>
    <row r="1403" spans="1:19" ht="15" hidden="1">
      <c r="A1403" s="2340" t="s">
        <v>631</v>
      </c>
      <c r="B1403" s="2340" t="s">
        <v>4542</v>
      </c>
      <c r="C1403" s="2340"/>
      <c r="D1403" s="2341" t="s">
        <v>44</v>
      </c>
      <c r="E1403" s="2342">
        <v>265</v>
      </c>
      <c r="F1403" s="2343">
        <f t="shared" si="21"/>
        <v>0</v>
      </c>
      <c r="G1403" s="2344" t="s">
        <v>2134</v>
      </c>
      <c r="H1403" s="2340"/>
      <c r="I1403" s="2340"/>
      <c r="J1403" s="2340"/>
      <c r="K1403" s="2340"/>
      <c r="L1403" s="2340"/>
      <c r="M1403" s="2340"/>
      <c r="N1403" s="2340"/>
      <c r="O1403" s="2340"/>
      <c r="P1403" s="2340"/>
      <c r="Q1403" s="2340"/>
      <c r="R1403" s="2340"/>
      <c r="S1403" s="2340"/>
    </row>
    <row r="1404" spans="1:19" customFormat="1" ht="15" hidden="1">
      <c r="A1404" s="2340" t="s">
        <v>5172</v>
      </c>
      <c r="B1404" s="2340" t="s">
        <v>2786</v>
      </c>
      <c r="C1404" s="2340"/>
      <c r="D1404" s="2341" t="s">
        <v>44</v>
      </c>
      <c r="E1404" s="2342">
        <v>1500</v>
      </c>
      <c r="F1404" s="2343">
        <f t="shared" si="21"/>
        <v>0</v>
      </c>
      <c r="G1404" s="2344" t="s">
        <v>2134</v>
      </c>
      <c r="H1404" s="2340"/>
      <c r="I1404" s="2340"/>
      <c r="J1404" s="2340"/>
      <c r="K1404" s="2340"/>
      <c r="L1404" s="2340"/>
      <c r="M1404" s="2340"/>
      <c r="N1404" s="2340"/>
      <c r="O1404" s="2340"/>
      <c r="P1404" s="2340"/>
      <c r="Q1404" s="2340"/>
      <c r="R1404" s="2340"/>
      <c r="S1404" s="2340"/>
    </row>
    <row r="1405" spans="1:19" customFormat="1" ht="15" hidden="1">
      <c r="A1405" s="1467" t="s">
        <v>5405</v>
      </c>
      <c r="B1405" s="1467" t="s">
        <v>5690</v>
      </c>
      <c r="C1405" s="1467"/>
      <c r="D1405" s="767" t="s">
        <v>91</v>
      </c>
      <c r="E1405" s="2346">
        <v>310</v>
      </c>
      <c r="F1405" s="2343">
        <f t="shared" si="21"/>
        <v>0</v>
      </c>
      <c r="G1405" s="2344" t="s">
        <v>2134</v>
      </c>
      <c r="H1405" s="1467"/>
      <c r="I1405" s="1467"/>
      <c r="J1405" s="1467"/>
      <c r="K1405" s="1467"/>
      <c r="L1405" s="1467"/>
      <c r="M1405" s="1467"/>
      <c r="N1405" s="1467"/>
      <c r="O1405" s="1467"/>
      <c r="P1405" s="1467"/>
      <c r="Q1405" s="1467"/>
      <c r="R1405" s="1467"/>
      <c r="S1405" s="1467"/>
    </row>
    <row r="1406" spans="1:19" customFormat="1" ht="15" hidden="1">
      <c r="A1406" s="1467" t="s">
        <v>5405</v>
      </c>
      <c r="B1406" s="1467" t="s">
        <v>5691</v>
      </c>
      <c r="C1406" s="1467"/>
      <c r="D1406" s="767" t="s">
        <v>94</v>
      </c>
      <c r="E1406" s="2346">
        <v>218.18</v>
      </c>
      <c r="F1406" s="2343">
        <f t="shared" si="21"/>
        <v>0</v>
      </c>
      <c r="G1406" s="2344" t="s">
        <v>2134</v>
      </c>
      <c r="H1406" s="1467"/>
      <c r="I1406" s="1467"/>
      <c r="J1406" s="1467"/>
      <c r="K1406" s="1467"/>
      <c r="L1406" s="1467"/>
      <c r="M1406" s="1467"/>
      <c r="N1406" s="1467"/>
      <c r="O1406" s="1467"/>
      <c r="P1406" s="1467"/>
      <c r="Q1406" s="1467"/>
      <c r="R1406" s="1467"/>
      <c r="S1406" s="1467"/>
    </row>
    <row r="1407" spans="1:19" customFormat="1" ht="15" hidden="1">
      <c r="A1407" s="2344" t="s">
        <v>5170</v>
      </c>
      <c r="B1407" s="2340" t="s">
        <v>4778</v>
      </c>
      <c r="C1407" s="2340"/>
      <c r="D1407" s="2341" t="s">
        <v>880</v>
      </c>
      <c r="E1407" s="2342">
        <v>354</v>
      </c>
      <c r="F1407" s="2343">
        <f t="shared" si="21"/>
        <v>0</v>
      </c>
      <c r="G1407" s="2344" t="s">
        <v>2134</v>
      </c>
      <c r="H1407" s="2340"/>
      <c r="I1407" s="2340"/>
      <c r="J1407" s="2340"/>
      <c r="K1407" s="2340"/>
      <c r="L1407" s="2340"/>
      <c r="M1407" s="2340"/>
      <c r="N1407" s="2340"/>
      <c r="O1407" s="2340"/>
      <c r="P1407" s="2340"/>
      <c r="Q1407" s="2340"/>
      <c r="R1407" s="2340"/>
      <c r="S1407" s="2340"/>
    </row>
    <row r="1408" spans="1:19" customFormat="1" ht="15" hidden="1">
      <c r="A1408" s="2344" t="s">
        <v>5170</v>
      </c>
      <c r="B1408" s="2340" t="s">
        <v>4779</v>
      </c>
      <c r="C1408" s="2340"/>
      <c r="D1408" s="2341" t="s">
        <v>880</v>
      </c>
      <c r="E1408" s="2342">
        <v>494</v>
      </c>
      <c r="F1408" s="2343">
        <f t="shared" si="21"/>
        <v>0</v>
      </c>
      <c r="G1408" s="2344" t="s">
        <v>2134</v>
      </c>
      <c r="H1408" s="2340"/>
      <c r="I1408" s="2340"/>
      <c r="J1408" s="2340"/>
      <c r="K1408" s="2340"/>
      <c r="L1408" s="2340"/>
      <c r="M1408" s="2340"/>
      <c r="N1408" s="2340"/>
      <c r="O1408" s="2340"/>
      <c r="P1408" s="2340"/>
      <c r="Q1408" s="2340"/>
      <c r="R1408" s="2340"/>
      <c r="S1408" s="2340"/>
    </row>
    <row r="1409" spans="1:19" customFormat="1" ht="15" hidden="1">
      <c r="A1409" s="2344" t="s">
        <v>5170</v>
      </c>
      <c r="B1409" s="2340" t="s">
        <v>4780</v>
      </c>
      <c r="C1409" s="2340"/>
      <c r="D1409" s="2341" t="s">
        <v>880</v>
      </c>
      <c r="E1409" s="2342">
        <v>654</v>
      </c>
      <c r="F1409" s="2343">
        <f t="shared" si="21"/>
        <v>0</v>
      </c>
      <c r="G1409" s="2344" t="s">
        <v>2134</v>
      </c>
      <c r="H1409" s="2340"/>
      <c r="I1409" s="2340"/>
      <c r="J1409" s="2340"/>
      <c r="K1409" s="2340"/>
      <c r="L1409" s="2340"/>
      <c r="M1409" s="2340"/>
      <c r="N1409" s="2340"/>
      <c r="O1409" s="2340"/>
      <c r="P1409" s="2340"/>
      <c r="Q1409" s="2340"/>
      <c r="R1409" s="2340"/>
      <c r="S1409" s="2340"/>
    </row>
    <row r="1410" spans="1:19" customFormat="1" ht="15" hidden="1">
      <c r="A1410" s="1467" t="s">
        <v>5405</v>
      </c>
      <c r="B1410" s="1467" t="s">
        <v>5692</v>
      </c>
      <c r="C1410" s="1467"/>
      <c r="D1410" s="767" t="s">
        <v>83</v>
      </c>
      <c r="E1410" s="2346">
        <v>22</v>
      </c>
      <c r="F1410" s="2343">
        <f t="shared" ref="F1410:F1473" si="22">$C1410*$E1410</f>
        <v>0</v>
      </c>
      <c r="G1410" s="2344" t="s">
        <v>2134</v>
      </c>
      <c r="H1410" s="1467"/>
      <c r="I1410" s="1467"/>
      <c r="J1410" s="1467"/>
      <c r="K1410" s="1467"/>
      <c r="L1410" s="1467"/>
      <c r="M1410" s="1467"/>
      <c r="N1410" s="1467"/>
      <c r="O1410" s="1467"/>
      <c r="P1410" s="1467"/>
      <c r="Q1410" s="1467"/>
      <c r="R1410" s="1467"/>
      <c r="S1410" s="1467"/>
    </row>
    <row r="1411" spans="1:19" customFormat="1" ht="15" hidden="1">
      <c r="A1411" s="2344" t="s">
        <v>5403</v>
      </c>
      <c r="B1411" s="2321" t="s">
        <v>1051</v>
      </c>
      <c r="C1411" s="2321"/>
      <c r="D1411" s="2322" t="s">
        <v>627</v>
      </c>
      <c r="E1411" s="2323">
        <v>6000</v>
      </c>
      <c r="F1411" s="2343">
        <f t="shared" si="22"/>
        <v>0</v>
      </c>
      <c r="G1411" s="2344" t="s">
        <v>2134</v>
      </c>
      <c r="H1411" s="2340"/>
      <c r="I1411" s="2340"/>
      <c r="J1411" s="2340"/>
      <c r="K1411" s="2340"/>
      <c r="L1411" s="2340"/>
      <c r="M1411" s="2340"/>
      <c r="N1411" s="2340"/>
      <c r="O1411" s="2340"/>
      <c r="P1411" s="2340"/>
      <c r="Q1411" s="2340"/>
      <c r="R1411" s="2340"/>
      <c r="S1411" s="2340"/>
    </row>
    <row r="1412" spans="1:19" customFormat="1" ht="15" hidden="1">
      <c r="A1412" s="2344" t="s">
        <v>5170</v>
      </c>
      <c r="B1412" s="2340" t="s">
        <v>4714</v>
      </c>
      <c r="C1412" s="2340"/>
      <c r="D1412" s="2341" t="s">
        <v>627</v>
      </c>
      <c r="E1412" s="2342">
        <v>345</v>
      </c>
      <c r="F1412" s="2343">
        <f t="shared" si="22"/>
        <v>0</v>
      </c>
      <c r="G1412" s="2344" t="s">
        <v>2134</v>
      </c>
      <c r="H1412" s="2340"/>
      <c r="I1412" s="2340"/>
      <c r="J1412" s="2340"/>
      <c r="K1412" s="2340"/>
      <c r="L1412" s="2340"/>
      <c r="M1412" s="2340"/>
      <c r="N1412" s="2340"/>
      <c r="O1412" s="2340"/>
      <c r="P1412" s="2340"/>
      <c r="Q1412" s="2340"/>
      <c r="R1412" s="2340"/>
      <c r="S1412" s="2340"/>
    </row>
    <row r="1413" spans="1:19" customFormat="1" ht="15" hidden="1">
      <c r="A1413" s="2340" t="s">
        <v>4077</v>
      </c>
      <c r="B1413" s="2340" t="s">
        <v>4638</v>
      </c>
      <c r="C1413" s="2340"/>
      <c r="D1413" s="2341" t="s">
        <v>44</v>
      </c>
      <c r="E1413" s="2342">
        <v>374</v>
      </c>
      <c r="F1413" s="2343">
        <f t="shared" si="22"/>
        <v>0</v>
      </c>
      <c r="G1413" s="2344" t="s">
        <v>2134</v>
      </c>
      <c r="H1413" s="2340"/>
      <c r="I1413" s="2340"/>
      <c r="J1413" s="2340"/>
      <c r="K1413" s="2340"/>
      <c r="L1413" s="2340"/>
      <c r="M1413" s="2340"/>
      <c r="N1413" s="2340"/>
      <c r="O1413" s="2340"/>
      <c r="P1413" s="2340"/>
      <c r="Q1413" s="2340"/>
      <c r="R1413" s="2340"/>
      <c r="S1413" s="2340"/>
    </row>
    <row r="1414" spans="1:19" customFormat="1" ht="15" hidden="1">
      <c r="A1414" s="2340" t="s">
        <v>631</v>
      </c>
      <c r="B1414" s="2340" t="s">
        <v>4491</v>
      </c>
      <c r="C1414" s="2340"/>
      <c r="D1414" s="2341" t="s">
        <v>44</v>
      </c>
      <c r="E1414" s="2342">
        <v>30</v>
      </c>
      <c r="F1414" s="2343">
        <f t="shared" si="22"/>
        <v>0</v>
      </c>
      <c r="G1414" s="2344" t="s">
        <v>2134</v>
      </c>
      <c r="H1414" s="2340"/>
      <c r="I1414" s="2340"/>
      <c r="J1414" s="2340"/>
      <c r="K1414" s="2340"/>
      <c r="L1414" s="2340"/>
      <c r="M1414" s="2340"/>
      <c r="N1414" s="2340"/>
      <c r="O1414" s="2340"/>
      <c r="P1414" s="2340"/>
      <c r="Q1414" s="2340"/>
      <c r="R1414" s="2340"/>
      <c r="S1414" s="2340"/>
    </row>
    <row r="1415" spans="1:19" customFormat="1" ht="15" hidden="1">
      <c r="A1415" s="2340" t="s">
        <v>4077</v>
      </c>
      <c r="B1415" s="2340" t="s">
        <v>4636</v>
      </c>
      <c r="C1415" s="2340"/>
      <c r="D1415" s="2341" t="s">
        <v>44</v>
      </c>
      <c r="E1415" s="2342">
        <v>135</v>
      </c>
      <c r="F1415" s="2343">
        <f t="shared" si="22"/>
        <v>0</v>
      </c>
      <c r="G1415" s="2344" t="s">
        <v>2134</v>
      </c>
      <c r="H1415" s="2340"/>
      <c r="I1415" s="2340"/>
      <c r="J1415" s="2340"/>
      <c r="K1415" s="2340"/>
      <c r="L1415" s="2340"/>
      <c r="M1415" s="2340"/>
      <c r="N1415" s="2340"/>
      <c r="O1415" s="2340"/>
      <c r="P1415" s="2340"/>
      <c r="Q1415" s="2340"/>
      <c r="R1415" s="2340"/>
      <c r="S1415" s="2340"/>
    </row>
    <row r="1416" spans="1:19" customFormat="1" ht="15" hidden="1">
      <c r="A1416" s="2344" t="s">
        <v>5170</v>
      </c>
      <c r="B1416" s="2340" t="s">
        <v>4749</v>
      </c>
      <c r="C1416" s="2340"/>
      <c r="D1416" s="2341" t="s">
        <v>91</v>
      </c>
      <c r="E1416" s="2342">
        <v>180</v>
      </c>
      <c r="F1416" s="2343">
        <f t="shared" si="22"/>
        <v>0</v>
      </c>
      <c r="G1416" s="2344" t="s">
        <v>2134</v>
      </c>
      <c r="H1416" s="2340"/>
      <c r="I1416" s="2340"/>
      <c r="J1416" s="2340"/>
      <c r="K1416" s="2340"/>
      <c r="L1416" s="2340"/>
      <c r="M1416" s="2340"/>
      <c r="N1416" s="2340"/>
      <c r="O1416" s="2340"/>
      <c r="P1416" s="2340"/>
      <c r="Q1416" s="2340"/>
      <c r="R1416" s="2340"/>
      <c r="S1416" s="2340"/>
    </row>
    <row r="1417" spans="1:19" customFormat="1" ht="15" hidden="1">
      <c r="A1417" s="2344" t="s">
        <v>5170</v>
      </c>
      <c r="B1417" s="2340" t="s">
        <v>4748</v>
      </c>
      <c r="C1417" s="2340"/>
      <c r="D1417" s="2341" t="s">
        <v>91</v>
      </c>
      <c r="E1417" s="2342">
        <v>130</v>
      </c>
      <c r="F1417" s="2343">
        <f t="shared" si="22"/>
        <v>0</v>
      </c>
      <c r="G1417" s="2344" t="s">
        <v>2134</v>
      </c>
      <c r="H1417" s="2340"/>
      <c r="I1417" s="2340"/>
      <c r="J1417" s="2340"/>
      <c r="K1417" s="2340"/>
      <c r="L1417" s="2340"/>
      <c r="M1417" s="2340"/>
      <c r="N1417" s="2340"/>
      <c r="O1417" s="2340"/>
      <c r="P1417" s="2340"/>
      <c r="Q1417" s="2340"/>
      <c r="R1417" s="2340"/>
      <c r="S1417" s="2340"/>
    </row>
    <row r="1418" spans="1:19" customFormat="1" ht="15" hidden="1">
      <c r="A1418" s="2340" t="s">
        <v>631</v>
      </c>
      <c r="B1418" s="2340" t="s">
        <v>4433</v>
      </c>
      <c r="C1418" s="2340"/>
      <c r="D1418" s="2341" t="s">
        <v>44</v>
      </c>
      <c r="E1418" s="2342">
        <v>25</v>
      </c>
      <c r="F1418" s="2343">
        <f t="shared" si="22"/>
        <v>0</v>
      </c>
      <c r="G1418" s="2344" t="s">
        <v>2134</v>
      </c>
      <c r="H1418" s="2340"/>
      <c r="I1418" s="2340"/>
      <c r="J1418" s="2340"/>
      <c r="K1418" s="2340"/>
      <c r="L1418" s="2340"/>
      <c r="M1418" s="2340"/>
      <c r="N1418" s="2340"/>
      <c r="O1418" s="2340"/>
      <c r="P1418" s="2340"/>
      <c r="Q1418" s="2340"/>
      <c r="R1418" s="2340"/>
      <c r="S1418" s="2340"/>
    </row>
    <row r="1419" spans="1:19" customFormat="1" ht="15" hidden="1">
      <c r="A1419" s="2340" t="s">
        <v>631</v>
      </c>
      <c r="B1419" s="2340" t="s">
        <v>4434</v>
      </c>
      <c r="C1419" s="2340"/>
      <c r="D1419" s="2341" t="s">
        <v>44</v>
      </c>
      <c r="E1419" s="2342">
        <v>15</v>
      </c>
      <c r="F1419" s="2343">
        <f t="shared" si="22"/>
        <v>0</v>
      </c>
      <c r="G1419" s="2344" t="s">
        <v>2134</v>
      </c>
      <c r="H1419" s="2340"/>
      <c r="I1419" s="2340"/>
      <c r="J1419" s="2340"/>
      <c r="K1419" s="2340"/>
      <c r="L1419" s="2340"/>
      <c r="M1419" s="2340"/>
      <c r="N1419" s="2340"/>
      <c r="O1419" s="2340"/>
      <c r="P1419" s="2340"/>
      <c r="Q1419" s="2340"/>
      <c r="R1419" s="2340"/>
      <c r="S1419" s="2340"/>
    </row>
    <row r="1420" spans="1:19" customFormat="1" ht="15" hidden="1">
      <c r="A1420" s="2340" t="s">
        <v>4077</v>
      </c>
      <c r="B1420" s="2340" t="s">
        <v>4195</v>
      </c>
      <c r="C1420" s="2340"/>
      <c r="D1420" s="2341" t="s">
        <v>44</v>
      </c>
      <c r="E1420" s="2342">
        <v>345</v>
      </c>
      <c r="F1420" s="2343">
        <f t="shared" si="22"/>
        <v>0</v>
      </c>
      <c r="G1420" s="2344" t="s">
        <v>2134</v>
      </c>
      <c r="H1420" s="2340"/>
      <c r="I1420" s="2340"/>
      <c r="J1420" s="2340"/>
      <c r="K1420" s="2340"/>
      <c r="L1420" s="2340"/>
      <c r="M1420" s="2340"/>
      <c r="N1420" s="2340"/>
      <c r="O1420" s="2340"/>
      <c r="P1420" s="2340"/>
      <c r="Q1420" s="2340"/>
      <c r="R1420" s="2340"/>
      <c r="S1420" s="2340"/>
    </row>
    <row r="1421" spans="1:19" customFormat="1" ht="15" hidden="1">
      <c r="A1421" s="2344" t="s">
        <v>5168</v>
      </c>
      <c r="B1421" s="2344" t="s">
        <v>5247</v>
      </c>
      <c r="C1421" s="2344"/>
      <c r="D1421" s="2345" t="s">
        <v>36</v>
      </c>
      <c r="E1421" s="2342">
        <v>10000</v>
      </c>
      <c r="F1421" s="2343">
        <f t="shared" si="22"/>
        <v>0</v>
      </c>
      <c r="G1421" s="2344" t="s">
        <v>2134</v>
      </c>
      <c r="H1421" s="2340"/>
      <c r="I1421" s="2340"/>
      <c r="J1421" s="2340"/>
      <c r="K1421" s="2340"/>
      <c r="L1421" s="2340"/>
      <c r="M1421" s="2340"/>
      <c r="N1421" s="2340"/>
      <c r="O1421" s="2340"/>
      <c r="P1421" s="2340"/>
      <c r="Q1421" s="2340"/>
      <c r="R1421" s="2340"/>
      <c r="S1421" s="2340"/>
    </row>
    <row r="1422" spans="1:19" customFormat="1" ht="15" hidden="1">
      <c r="A1422" s="2344" t="s">
        <v>5168</v>
      </c>
      <c r="B1422" s="2344" t="s">
        <v>5247</v>
      </c>
      <c r="C1422" s="2344"/>
      <c r="D1422" s="2341" t="s">
        <v>36</v>
      </c>
      <c r="E1422" s="2342">
        <v>30000</v>
      </c>
      <c r="F1422" s="2343">
        <f t="shared" si="22"/>
        <v>0</v>
      </c>
      <c r="G1422" s="2344" t="s">
        <v>2134</v>
      </c>
      <c r="H1422" s="2340"/>
      <c r="I1422" s="2340"/>
      <c r="J1422" s="2340"/>
      <c r="K1422" s="2340"/>
      <c r="L1422" s="2340"/>
      <c r="M1422" s="2340"/>
      <c r="N1422" s="2340"/>
      <c r="O1422" s="2340"/>
      <c r="P1422" s="2340"/>
      <c r="Q1422" s="2340"/>
      <c r="R1422" s="2340"/>
      <c r="S1422" s="2340"/>
    </row>
    <row r="1423" spans="1:19" customFormat="1" ht="15" hidden="1">
      <c r="A1423" s="2344" t="s">
        <v>5168</v>
      </c>
      <c r="B1423" s="2340" t="s">
        <v>4676</v>
      </c>
      <c r="C1423" s="2340"/>
      <c r="D1423" s="2341" t="s">
        <v>501</v>
      </c>
      <c r="E1423" s="2342">
        <v>8500</v>
      </c>
      <c r="F1423" s="2343">
        <f t="shared" si="22"/>
        <v>0</v>
      </c>
      <c r="G1423" s="2344" t="s">
        <v>2134</v>
      </c>
      <c r="H1423" s="2340"/>
      <c r="I1423" s="2340"/>
      <c r="J1423" s="2340"/>
      <c r="K1423" s="2340"/>
      <c r="L1423" s="2340"/>
      <c r="M1423" s="2340"/>
      <c r="N1423" s="2340"/>
      <c r="O1423" s="2340"/>
      <c r="P1423" s="2340"/>
      <c r="Q1423" s="2340"/>
      <c r="R1423" s="2340"/>
      <c r="S1423" s="2340"/>
    </row>
    <row r="1424" spans="1:19" customFormat="1" ht="15" hidden="1">
      <c r="A1424" s="1467" t="s">
        <v>5405</v>
      </c>
      <c r="B1424" s="1467" t="s">
        <v>5693</v>
      </c>
      <c r="C1424" s="1467"/>
      <c r="D1424" s="767" t="s">
        <v>155</v>
      </c>
      <c r="E1424" s="2346">
        <v>18.97</v>
      </c>
      <c r="F1424" s="2343">
        <f t="shared" si="22"/>
        <v>0</v>
      </c>
      <c r="G1424" s="2344" t="s">
        <v>2134</v>
      </c>
      <c r="H1424" s="1467"/>
      <c r="I1424" s="1467"/>
      <c r="J1424" s="1467"/>
      <c r="K1424" s="1467"/>
      <c r="L1424" s="1467"/>
      <c r="M1424" s="1467"/>
      <c r="N1424" s="1467"/>
      <c r="O1424" s="1467"/>
      <c r="P1424" s="1467"/>
      <c r="Q1424" s="1467"/>
      <c r="R1424" s="1467"/>
      <c r="S1424" s="1467"/>
    </row>
    <row r="1425" spans="1:19" customFormat="1" ht="15" hidden="1">
      <c r="A1425" s="1467" t="s">
        <v>5405</v>
      </c>
      <c r="B1425" s="1467" t="s">
        <v>5694</v>
      </c>
      <c r="C1425" s="1467"/>
      <c r="D1425" s="767" t="s">
        <v>155</v>
      </c>
      <c r="E1425" s="2346">
        <v>18</v>
      </c>
      <c r="F1425" s="2343">
        <f t="shared" si="22"/>
        <v>0</v>
      </c>
      <c r="G1425" s="2344" t="s">
        <v>2134</v>
      </c>
      <c r="H1425" s="1467"/>
      <c r="I1425" s="1467"/>
      <c r="J1425" s="1467"/>
      <c r="K1425" s="1467"/>
      <c r="L1425" s="1467"/>
      <c r="M1425" s="1467"/>
      <c r="N1425" s="1467"/>
      <c r="O1425" s="1467"/>
      <c r="P1425" s="1467"/>
      <c r="Q1425" s="1467"/>
      <c r="R1425" s="1467"/>
      <c r="S1425" s="1467"/>
    </row>
    <row r="1426" spans="1:19" customFormat="1" ht="15" hidden="1">
      <c r="A1426" s="1467" t="s">
        <v>5405</v>
      </c>
      <c r="B1426" s="1467" t="s">
        <v>5695</v>
      </c>
      <c r="C1426" s="1467"/>
      <c r="D1426" s="767" t="s">
        <v>83</v>
      </c>
      <c r="E1426" s="2346">
        <v>3</v>
      </c>
      <c r="F1426" s="2343">
        <f t="shared" si="22"/>
        <v>0</v>
      </c>
      <c r="G1426" s="2344" t="s">
        <v>2134</v>
      </c>
      <c r="H1426" s="1467"/>
      <c r="I1426" s="1467"/>
      <c r="J1426" s="1467"/>
      <c r="K1426" s="1467"/>
      <c r="L1426" s="1467"/>
      <c r="M1426" s="1467"/>
      <c r="N1426" s="1467"/>
      <c r="O1426" s="1467"/>
      <c r="P1426" s="1467"/>
      <c r="Q1426" s="1467"/>
      <c r="R1426" s="1467"/>
      <c r="S1426" s="1467"/>
    </row>
    <row r="1427" spans="1:19" customFormat="1" ht="15" hidden="1">
      <c r="A1427" s="1467" t="s">
        <v>5405</v>
      </c>
      <c r="B1427" s="1467" t="s">
        <v>5696</v>
      </c>
      <c r="C1427" s="1467"/>
      <c r="D1427" s="767" t="s">
        <v>91</v>
      </c>
      <c r="E1427" s="2346">
        <v>42</v>
      </c>
      <c r="F1427" s="2343">
        <f t="shared" si="22"/>
        <v>0</v>
      </c>
      <c r="G1427" s="2344" t="s">
        <v>2134</v>
      </c>
      <c r="H1427" s="1467"/>
      <c r="I1427" s="1467"/>
      <c r="J1427" s="1467"/>
      <c r="K1427" s="1467"/>
      <c r="L1427" s="1467"/>
      <c r="M1427" s="1467"/>
      <c r="N1427" s="1467"/>
      <c r="O1427" s="1467"/>
      <c r="P1427" s="1467"/>
      <c r="Q1427" s="1467"/>
      <c r="R1427" s="1467"/>
      <c r="S1427" s="1467"/>
    </row>
    <row r="1428" spans="1:19" customFormat="1" ht="15" hidden="1">
      <c r="A1428" s="1467" t="s">
        <v>5405</v>
      </c>
      <c r="B1428" s="1467" t="s">
        <v>5697</v>
      </c>
      <c r="C1428" s="1467"/>
      <c r="D1428" s="767" t="s">
        <v>44</v>
      </c>
      <c r="E1428" s="2346">
        <v>222.1</v>
      </c>
      <c r="F1428" s="2343">
        <f t="shared" si="22"/>
        <v>0</v>
      </c>
      <c r="G1428" s="2344" t="s">
        <v>2134</v>
      </c>
      <c r="H1428" s="1467"/>
      <c r="I1428" s="1467"/>
      <c r="J1428" s="1467"/>
      <c r="K1428" s="1467"/>
      <c r="L1428" s="1467"/>
      <c r="M1428" s="1467"/>
      <c r="N1428" s="1467"/>
      <c r="O1428" s="1467"/>
      <c r="P1428" s="1467"/>
      <c r="Q1428" s="1467"/>
      <c r="R1428" s="1467"/>
      <c r="S1428" s="1467"/>
    </row>
    <row r="1429" spans="1:19" customFormat="1" ht="15" hidden="1">
      <c r="A1429" s="2344" t="s">
        <v>5403</v>
      </c>
      <c r="B1429" s="2293" t="s">
        <v>5383</v>
      </c>
      <c r="C1429" s="2293"/>
      <c r="D1429" s="2322" t="s">
        <v>44</v>
      </c>
      <c r="E1429" s="2323">
        <v>100</v>
      </c>
      <c r="F1429" s="2343">
        <f t="shared" si="22"/>
        <v>0</v>
      </c>
      <c r="G1429" s="2344" t="s">
        <v>2134</v>
      </c>
      <c r="H1429" s="2340"/>
      <c r="I1429" s="2340"/>
      <c r="J1429" s="2340"/>
      <c r="K1429" s="2340"/>
      <c r="L1429" s="2340"/>
      <c r="M1429" s="2340"/>
      <c r="N1429" s="2340"/>
      <c r="O1429" s="2340"/>
      <c r="P1429" s="2340"/>
      <c r="Q1429" s="2340"/>
      <c r="R1429" s="2340"/>
      <c r="S1429" s="2340"/>
    </row>
    <row r="1430" spans="1:19" customFormat="1" ht="15" hidden="1">
      <c r="A1430" s="2344" t="s">
        <v>5165</v>
      </c>
      <c r="B1430" s="2340" t="s">
        <v>5957</v>
      </c>
      <c r="C1430" s="2340"/>
      <c r="D1430" s="2341" t="s">
        <v>44</v>
      </c>
      <c r="E1430" s="2347">
        <v>4000</v>
      </c>
      <c r="F1430" s="2343">
        <f t="shared" si="22"/>
        <v>0</v>
      </c>
      <c r="G1430" s="2344" t="s">
        <v>2134</v>
      </c>
      <c r="H1430" s="2340"/>
      <c r="I1430" s="2340"/>
      <c r="J1430" s="2340"/>
      <c r="K1430" s="2340"/>
      <c r="L1430" s="2340"/>
      <c r="M1430" s="2340"/>
      <c r="N1430" s="2340"/>
      <c r="O1430" s="2340"/>
      <c r="P1430" s="2340"/>
      <c r="Q1430" s="2340"/>
      <c r="R1430" s="2340"/>
      <c r="S1430" s="2340"/>
    </row>
    <row r="1431" spans="1:19" customFormat="1" ht="15" hidden="1">
      <c r="A1431" s="2344" t="s">
        <v>5165</v>
      </c>
      <c r="B1431" s="2340" t="s">
        <v>5958</v>
      </c>
      <c r="C1431" s="2340"/>
      <c r="D1431" s="2341" t="s">
        <v>44</v>
      </c>
      <c r="E1431" s="2347">
        <v>350</v>
      </c>
      <c r="F1431" s="2343">
        <f t="shared" si="22"/>
        <v>0</v>
      </c>
      <c r="G1431" s="2344" t="s">
        <v>2134</v>
      </c>
      <c r="H1431" s="2340"/>
      <c r="I1431" s="2340"/>
      <c r="J1431" s="2340"/>
      <c r="K1431" s="2340"/>
      <c r="L1431" s="2340"/>
      <c r="M1431" s="2340"/>
      <c r="N1431" s="2340"/>
      <c r="O1431" s="2340"/>
      <c r="P1431" s="2340"/>
      <c r="Q1431" s="2340"/>
      <c r="R1431" s="2340"/>
      <c r="S1431" s="2340"/>
    </row>
    <row r="1432" spans="1:19" customFormat="1" ht="15" hidden="1">
      <c r="A1432" s="2344" t="s">
        <v>5165</v>
      </c>
      <c r="B1432" s="2340" t="s">
        <v>5959</v>
      </c>
      <c r="C1432" s="2340"/>
      <c r="D1432" s="2341" t="s">
        <v>44</v>
      </c>
      <c r="E1432" s="2347">
        <v>350</v>
      </c>
      <c r="F1432" s="2343">
        <f t="shared" si="22"/>
        <v>0</v>
      </c>
      <c r="G1432" s="2344" t="s">
        <v>2134</v>
      </c>
      <c r="H1432" s="2340"/>
      <c r="I1432" s="2340"/>
      <c r="J1432" s="2340"/>
      <c r="K1432" s="2340"/>
      <c r="L1432" s="2340"/>
      <c r="M1432" s="2340"/>
      <c r="N1432" s="2340"/>
      <c r="O1432" s="2340"/>
      <c r="P1432" s="2340"/>
      <c r="Q1432" s="2340"/>
      <c r="R1432" s="2340"/>
      <c r="S1432" s="2340"/>
    </row>
    <row r="1433" spans="1:19" customFormat="1" ht="15" hidden="1">
      <c r="A1433" s="2344" t="s">
        <v>5165</v>
      </c>
      <c r="B1433" s="2340" t="s">
        <v>5960</v>
      </c>
      <c r="C1433" s="2340"/>
      <c r="D1433" s="2341" t="s">
        <v>501</v>
      </c>
      <c r="E1433" s="2347">
        <v>2500</v>
      </c>
      <c r="F1433" s="2343">
        <f t="shared" si="22"/>
        <v>0</v>
      </c>
      <c r="G1433" s="2344" t="s">
        <v>2134</v>
      </c>
      <c r="H1433" s="2340"/>
      <c r="I1433" s="2340"/>
      <c r="J1433" s="2340"/>
      <c r="K1433" s="2340"/>
      <c r="L1433" s="2340"/>
      <c r="M1433" s="2340"/>
      <c r="N1433" s="2340"/>
      <c r="O1433" s="2340"/>
      <c r="P1433" s="2340"/>
      <c r="Q1433" s="2340"/>
      <c r="R1433" s="2340"/>
      <c r="S1433" s="2340"/>
    </row>
    <row r="1434" spans="1:19" customFormat="1" ht="15" hidden="1">
      <c r="A1434" s="2344" t="s">
        <v>5165</v>
      </c>
      <c r="B1434" s="2340" t="s">
        <v>5961</v>
      </c>
      <c r="C1434" s="2340"/>
      <c r="D1434" s="2341" t="s">
        <v>44</v>
      </c>
      <c r="E1434" s="2347">
        <v>350</v>
      </c>
      <c r="F1434" s="2343">
        <f t="shared" si="22"/>
        <v>0</v>
      </c>
      <c r="G1434" s="2344" t="s">
        <v>2134</v>
      </c>
      <c r="H1434" s="2340"/>
      <c r="I1434" s="2340"/>
      <c r="J1434" s="2340"/>
      <c r="K1434" s="2340"/>
      <c r="L1434" s="2340"/>
      <c r="M1434" s="2340"/>
      <c r="N1434" s="2340"/>
      <c r="O1434" s="2340"/>
      <c r="P1434" s="2340"/>
      <c r="Q1434" s="2340"/>
      <c r="R1434" s="2340"/>
      <c r="S1434" s="2340"/>
    </row>
    <row r="1435" spans="1:19" customFormat="1" ht="15" hidden="1">
      <c r="A1435" s="2340" t="s">
        <v>631</v>
      </c>
      <c r="B1435" s="2340" t="s">
        <v>4432</v>
      </c>
      <c r="C1435" s="2340"/>
      <c r="D1435" s="2341" t="s">
        <v>44</v>
      </c>
      <c r="E1435" s="2342">
        <v>170</v>
      </c>
      <c r="F1435" s="2343">
        <f t="shared" si="22"/>
        <v>0</v>
      </c>
      <c r="G1435" s="2344" t="s">
        <v>2134</v>
      </c>
      <c r="H1435" s="2340"/>
      <c r="I1435" s="2340"/>
      <c r="J1435" s="2340"/>
      <c r="K1435" s="2340"/>
      <c r="L1435" s="2340"/>
      <c r="M1435" s="2340"/>
      <c r="N1435" s="2340"/>
      <c r="O1435" s="2340"/>
      <c r="P1435" s="2340"/>
      <c r="Q1435" s="2340"/>
      <c r="R1435" s="2340"/>
      <c r="S1435" s="2340"/>
    </row>
    <row r="1436" spans="1:19" customFormat="1" ht="15" hidden="1">
      <c r="A1436" s="2340" t="s">
        <v>631</v>
      </c>
      <c r="B1436" s="2340" t="s">
        <v>4534</v>
      </c>
      <c r="C1436" s="2340"/>
      <c r="D1436" s="2341" t="s">
        <v>44</v>
      </c>
      <c r="E1436" s="2342">
        <v>70</v>
      </c>
      <c r="F1436" s="2343">
        <f t="shared" si="22"/>
        <v>0</v>
      </c>
      <c r="G1436" s="2344" t="s">
        <v>2134</v>
      </c>
      <c r="H1436" s="2340"/>
      <c r="I1436" s="2340"/>
      <c r="J1436" s="2340"/>
      <c r="K1436" s="2340"/>
      <c r="L1436" s="2340"/>
      <c r="M1436" s="2340"/>
      <c r="N1436" s="2340"/>
      <c r="O1436" s="2340"/>
      <c r="P1436" s="2340"/>
      <c r="Q1436" s="2340"/>
      <c r="R1436" s="2340"/>
      <c r="S1436" s="2340"/>
    </row>
    <row r="1437" spans="1:19" customFormat="1" ht="15" hidden="1">
      <c r="A1437" s="2340" t="s">
        <v>631</v>
      </c>
      <c r="B1437" s="2340" t="s">
        <v>4534</v>
      </c>
      <c r="C1437" s="2340"/>
      <c r="D1437" s="2341" t="s">
        <v>880</v>
      </c>
      <c r="E1437" s="2342">
        <v>70</v>
      </c>
      <c r="F1437" s="2343">
        <f t="shared" si="22"/>
        <v>0</v>
      </c>
      <c r="G1437" s="2344" t="s">
        <v>2134</v>
      </c>
      <c r="H1437" s="2340"/>
      <c r="I1437" s="2340"/>
      <c r="J1437" s="2340"/>
      <c r="K1437" s="2340"/>
      <c r="L1437" s="2340"/>
      <c r="M1437" s="2340"/>
      <c r="N1437" s="2340"/>
      <c r="O1437" s="2340"/>
      <c r="P1437" s="2340"/>
      <c r="Q1437" s="2340"/>
      <c r="R1437" s="2340"/>
      <c r="S1437" s="2340"/>
    </row>
    <row r="1438" spans="1:19" customFormat="1" ht="15" hidden="1">
      <c r="A1438" s="2340" t="s">
        <v>631</v>
      </c>
      <c r="B1438" s="2340" t="s">
        <v>4283</v>
      </c>
      <c r="C1438" s="2340"/>
      <c r="D1438" s="2341" t="s">
        <v>880</v>
      </c>
      <c r="E1438" s="2342">
        <v>100</v>
      </c>
      <c r="F1438" s="2343">
        <f t="shared" si="22"/>
        <v>0</v>
      </c>
      <c r="G1438" s="2344" t="s">
        <v>2134</v>
      </c>
      <c r="H1438" s="2340"/>
      <c r="I1438" s="2340"/>
      <c r="J1438" s="2340"/>
      <c r="K1438" s="2340"/>
      <c r="L1438" s="2340"/>
      <c r="M1438" s="2340"/>
      <c r="N1438" s="2340"/>
      <c r="O1438" s="2340"/>
      <c r="P1438" s="2340"/>
      <c r="Q1438" s="2340"/>
      <c r="R1438" s="2340"/>
      <c r="S1438" s="2340"/>
    </row>
    <row r="1439" spans="1:19" customFormat="1" ht="15" hidden="1">
      <c r="A1439" s="2340" t="s">
        <v>4077</v>
      </c>
      <c r="B1439" s="2340" t="s">
        <v>4648</v>
      </c>
      <c r="C1439" s="2340"/>
      <c r="D1439" s="2341" t="s">
        <v>44</v>
      </c>
      <c r="E1439" s="2342">
        <v>45</v>
      </c>
      <c r="F1439" s="2343">
        <f t="shared" si="22"/>
        <v>0</v>
      </c>
      <c r="G1439" s="2344" t="s">
        <v>2134</v>
      </c>
      <c r="H1439" s="2340"/>
      <c r="I1439" s="2340"/>
      <c r="J1439" s="2340"/>
      <c r="K1439" s="2340"/>
      <c r="L1439" s="2340"/>
      <c r="M1439" s="2340"/>
      <c r="N1439" s="2340"/>
      <c r="O1439" s="2340"/>
      <c r="P1439" s="2340"/>
      <c r="Q1439" s="2340"/>
      <c r="R1439" s="2340"/>
      <c r="S1439" s="2340"/>
    </row>
    <row r="1440" spans="1:19" customFormat="1" ht="15" hidden="1">
      <c r="A1440" s="2344" t="s">
        <v>5170</v>
      </c>
      <c r="B1440" s="2340" t="s">
        <v>4045</v>
      </c>
      <c r="C1440" s="2340"/>
      <c r="D1440" s="2341" t="s">
        <v>627</v>
      </c>
      <c r="E1440" s="2342">
        <v>2860</v>
      </c>
      <c r="F1440" s="2343">
        <f t="shared" si="22"/>
        <v>0</v>
      </c>
      <c r="G1440" s="2344" t="s">
        <v>2134</v>
      </c>
      <c r="H1440" s="2340"/>
      <c r="I1440" s="2340"/>
      <c r="J1440" s="2340"/>
      <c r="K1440" s="2340"/>
      <c r="L1440" s="2340"/>
      <c r="M1440" s="2340"/>
      <c r="N1440" s="2340"/>
      <c r="O1440" s="2340"/>
      <c r="P1440" s="2340"/>
      <c r="Q1440" s="2340"/>
      <c r="R1440" s="2340"/>
      <c r="S1440" s="2340"/>
    </row>
    <row r="1441" spans="1:19" customFormat="1" ht="15" hidden="1">
      <c r="A1441" s="2340" t="s">
        <v>3811</v>
      </c>
      <c r="B1441" s="2340" t="s">
        <v>5034</v>
      </c>
      <c r="C1441" s="2340"/>
      <c r="D1441" s="2341" t="s">
        <v>44</v>
      </c>
      <c r="E1441" s="2342">
        <v>115</v>
      </c>
      <c r="F1441" s="2343">
        <f t="shared" si="22"/>
        <v>0</v>
      </c>
      <c r="G1441" s="2344" t="s">
        <v>2134</v>
      </c>
      <c r="H1441" s="2340"/>
      <c r="I1441" s="2340"/>
      <c r="J1441" s="2340"/>
      <c r="K1441" s="2340"/>
      <c r="L1441" s="2340"/>
      <c r="M1441" s="2340"/>
      <c r="N1441" s="2340"/>
      <c r="O1441" s="2340"/>
      <c r="P1441" s="2340"/>
      <c r="Q1441" s="2340"/>
      <c r="R1441" s="2340"/>
      <c r="S1441" s="2340"/>
    </row>
    <row r="1442" spans="1:19" customFormat="1" ht="15" hidden="1">
      <c r="A1442" s="2344" t="s">
        <v>5165</v>
      </c>
      <c r="B1442" s="2340" t="s">
        <v>3074</v>
      </c>
      <c r="C1442" s="2340"/>
      <c r="D1442" s="2341" t="s">
        <v>44</v>
      </c>
      <c r="E1442" s="2347">
        <v>1500</v>
      </c>
      <c r="F1442" s="2343">
        <f t="shared" si="22"/>
        <v>0</v>
      </c>
      <c r="G1442" s="2344" t="s">
        <v>2134</v>
      </c>
      <c r="H1442" s="2340"/>
      <c r="I1442" s="2340"/>
      <c r="J1442" s="2340"/>
      <c r="K1442" s="2340"/>
      <c r="L1442" s="2340"/>
      <c r="M1442" s="2340"/>
      <c r="N1442" s="2340"/>
      <c r="O1442" s="2340"/>
      <c r="P1442" s="2340"/>
      <c r="Q1442" s="2340"/>
      <c r="R1442" s="2340"/>
      <c r="S1442" s="2340"/>
    </row>
    <row r="1443" spans="1:19" customFormat="1" ht="15" hidden="1">
      <c r="A1443" s="1467" t="s">
        <v>5405</v>
      </c>
      <c r="B1443" s="1467" t="s">
        <v>5698</v>
      </c>
      <c r="C1443" s="1467"/>
      <c r="D1443" s="767" t="s">
        <v>91</v>
      </c>
      <c r="E1443" s="2346">
        <v>8500</v>
      </c>
      <c r="F1443" s="2343">
        <f t="shared" si="22"/>
        <v>0</v>
      </c>
      <c r="G1443" s="2344" t="s">
        <v>2134</v>
      </c>
      <c r="H1443" s="1467"/>
      <c r="I1443" s="1467"/>
      <c r="J1443" s="1467"/>
      <c r="K1443" s="1467"/>
      <c r="L1443" s="1467"/>
      <c r="M1443" s="1467"/>
      <c r="N1443" s="1467"/>
      <c r="O1443" s="1467"/>
      <c r="P1443" s="1467"/>
      <c r="Q1443" s="1467"/>
      <c r="R1443" s="1467"/>
      <c r="S1443" s="1467"/>
    </row>
    <row r="1444" spans="1:19" customFormat="1" ht="15" hidden="1">
      <c r="A1444" s="2344" t="s">
        <v>5403</v>
      </c>
      <c r="B1444" s="2324" t="s">
        <v>1056</v>
      </c>
      <c r="C1444" s="2324"/>
      <c r="D1444" s="2322" t="s">
        <v>627</v>
      </c>
      <c r="E1444" s="2323">
        <v>3800</v>
      </c>
      <c r="F1444" s="2343">
        <f t="shared" si="22"/>
        <v>0</v>
      </c>
      <c r="G1444" s="2344" t="s">
        <v>2134</v>
      </c>
      <c r="H1444" s="2340"/>
      <c r="I1444" s="2340"/>
      <c r="J1444" s="2340"/>
      <c r="K1444" s="2340"/>
      <c r="L1444" s="2340"/>
      <c r="M1444" s="2340"/>
      <c r="N1444" s="2340"/>
      <c r="O1444" s="2340"/>
      <c r="P1444" s="2340"/>
      <c r="Q1444" s="2340"/>
      <c r="R1444" s="2340"/>
      <c r="S1444" s="2340"/>
    </row>
    <row r="1445" spans="1:19" customFormat="1" ht="15" hidden="1">
      <c r="A1445" s="2344" t="s">
        <v>5403</v>
      </c>
      <c r="B1445" s="2330" t="s">
        <v>5384</v>
      </c>
      <c r="C1445" s="2330"/>
      <c r="D1445" s="2322" t="s">
        <v>627</v>
      </c>
      <c r="E1445" s="2323">
        <v>10500</v>
      </c>
      <c r="F1445" s="2343">
        <f t="shared" si="22"/>
        <v>0</v>
      </c>
      <c r="G1445" s="2344" t="s">
        <v>2134</v>
      </c>
      <c r="H1445" s="2340"/>
      <c r="I1445" s="2340"/>
      <c r="J1445" s="2340"/>
      <c r="K1445" s="2340"/>
      <c r="L1445" s="2340"/>
      <c r="M1445" s="2340"/>
      <c r="N1445" s="2340"/>
      <c r="O1445" s="2340"/>
      <c r="P1445" s="2340"/>
      <c r="Q1445" s="2340"/>
      <c r="R1445" s="2340"/>
      <c r="S1445" s="2340"/>
    </row>
    <row r="1446" spans="1:19" customFormat="1" ht="15" hidden="1">
      <c r="A1446" s="2344" t="s">
        <v>5403</v>
      </c>
      <c r="B1446" s="2330" t="s">
        <v>1057</v>
      </c>
      <c r="C1446" s="2330"/>
      <c r="D1446" s="2322" t="s">
        <v>627</v>
      </c>
      <c r="E1446" s="2323">
        <v>10500</v>
      </c>
      <c r="F1446" s="2343">
        <f t="shared" si="22"/>
        <v>0</v>
      </c>
      <c r="G1446" s="2344" t="s">
        <v>2134</v>
      </c>
      <c r="H1446" s="2340"/>
      <c r="I1446" s="2340"/>
      <c r="J1446" s="2340"/>
      <c r="K1446" s="2340"/>
      <c r="L1446" s="2340"/>
      <c r="M1446" s="2340"/>
      <c r="N1446" s="2340"/>
      <c r="O1446" s="2340"/>
      <c r="P1446" s="2340"/>
      <c r="Q1446" s="2340"/>
      <c r="R1446" s="2340"/>
      <c r="S1446" s="2340"/>
    </row>
    <row r="1447" spans="1:19" customFormat="1" ht="15" hidden="1">
      <c r="A1447" s="2344" t="s">
        <v>5403</v>
      </c>
      <c r="B1447" s="2324" t="s">
        <v>5385</v>
      </c>
      <c r="C1447" s="2324"/>
      <c r="D1447" s="2322" t="s">
        <v>627</v>
      </c>
      <c r="E1447" s="2323">
        <v>3800</v>
      </c>
      <c r="F1447" s="2343">
        <f t="shared" si="22"/>
        <v>0</v>
      </c>
      <c r="G1447" s="2344" t="s">
        <v>2134</v>
      </c>
      <c r="H1447" s="2340"/>
      <c r="I1447" s="2340"/>
      <c r="J1447" s="2340"/>
      <c r="K1447" s="2340"/>
      <c r="L1447" s="2340"/>
      <c r="M1447" s="2340"/>
      <c r="N1447" s="2340"/>
      <c r="O1447" s="2340"/>
      <c r="P1447" s="2340"/>
      <c r="Q1447" s="2340"/>
      <c r="R1447" s="2340"/>
      <c r="S1447" s="2340"/>
    </row>
    <row r="1448" spans="1:19" customFormat="1" ht="15" hidden="1">
      <c r="A1448" s="2340" t="s">
        <v>4077</v>
      </c>
      <c r="B1448" s="2340" t="s">
        <v>4657</v>
      </c>
      <c r="C1448" s="2340"/>
      <c r="D1448" s="2341" t="s">
        <v>44</v>
      </c>
      <c r="E1448" s="2342">
        <v>10</v>
      </c>
      <c r="F1448" s="2343">
        <f t="shared" si="22"/>
        <v>0</v>
      </c>
      <c r="G1448" s="2344" t="s">
        <v>2134</v>
      </c>
      <c r="H1448" s="2340"/>
      <c r="I1448" s="2340"/>
      <c r="J1448" s="2340"/>
      <c r="K1448" s="2340"/>
      <c r="L1448" s="2340"/>
      <c r="M1448" s="2340"/>
      <c r="N1448" s="2340"/>
      <c r="O1448" s="2340"/>
      <c r="P1448" s="2340"/>
      <c r="Q1448" s="2340"/>
      <c r="R1448" s="2340"/>
      <c r="S1448" s="2340"/>
    </row>
    <row r="1449" spans="1:19" customFormat="1" ht="15" hidden="1">
      <c r="A1449" s="2340" t="s">
        <v>4349</v>
      </c>
      <c r="B1449" s="2340" t="s">
        <v>4701</v>
      </c>
      <c r="C1449" s="2340"/>
      <c r="D1449" s="2341" t="s">
        <v>501</v>
      </c>
      <c r="E1449" s="2342">
        <v>350</v>
      </c>
      <c r="F1449" s="2343">
        <f t="shared" si="22"/>
        <v>0</v>
      </c>
      <c r="G1449" s="2344" t="s">
        <v>2134</v>
      </c>
      <c r="H1449" s="2340"/>
      <c r="I1449" s="2340"/>
      <c r="J1449" s="2340"/>
      <c r="K1449" s="2340"/>
      <c r="L1449" s="2340"/>
      <c r="M1449" s="2340"/>
      <c r="N1449" s="2340"/>
      <c r="O1449" s="2340"/>
      <c r="P1449" s="2340"/>
      <c r="Q1449" s="2340"/>
      <c r="R1449" s="2340"/>
      <c r="S1449" s="2340"/>
    </row>
    <row r="1450" spans="1:19" customFormat="1" ht="15" hidden="1">
      <c r="A1450" s="2340" t="s">
        <v>631</v>
      </c>
      <c r="B1450" s="2340" t="s">
        <v>4486</v>
      </c>
      <c r="C1450" s="2340"/>
      <c r="D1450" s="2341" t="s">
        <v>501</v>
      </c>
      <c r="E1450" s="2342">
        <v>650</v>
      </c>
      <c r="F1450" s="2343">
        <f t="shared" si="22"/>
        <v>0</v>
      </c>
      <c r="G1450" s="2344" t="s">
        <v>2134</v>
      </c>
      <c r="H1450" s="2340"/>
      <c r="I1450" s="2340"/>
      <c r="J1450" s="2340"/>
      <c r="K1450" s="2340"/>
      <c r="L1450" s="2340"/>
      <c r="M1450" s="2340"/>
      <c r="N1450" s="2340"/>
      <c r="O1450" s="2340"/>
      <c r="P1450" s="2340"/>
      <c r="Q1450" s="2340"/>
      <c r="R1450" s="2340"/>
      <c r="S1450" s="2340"/>
    </row>
    <row r="1451" spans="1:19" customFormat="1" ht="15" hidden="1">
      <c r="A1451" s="2344" t="s">
        <v>5168</v>
      </c>
      <c r="B1451" s="2340" t="s">
        <v>1218</v>
      </c>
      <c r="C1451" s="2340"/>
      <c r="D1451" s="2341" t="s">
        <v>501</v>
      </c>
      <c r="E1451" s="2342">
        <v>12500</v>
      </c>
      <c r="F1451" s="2343">
        <f t="shared" si="22"/>
        <v>0</v>
      </c>
      <c r="G1451" s="2344" t="s">
        <v>2134</v>
      </c>
      <c r="H1451" s="2340"/>
      <c r="I1451" s="2340"/>
      <c r="J1451" s="2340"/>
      <c r="K1451" s="2340"/>
      <c r="L1451" s="2340"/>
      <c r="M1451" s="2340"/>
      <c r="N1451" s="2340"/>
      <c r="O1451" s="2340"/>
      <c r="P1451" s="2340"/>
      <c r="Q1451" s="2340"/>
      <c r="R1451" s="2340"/>
      <c r="S1451" s="2340"/>
    </row>
    <row r="1452" spans="1:19" customFormat="1" ht="15" hidden="1">
      <c r="A1452" s="2344" t="s">
        <v>5168</v>
      </c>
      <c r="B1452" s="2344" t="s">
        <v>5248</v>
      </c>
      <c r="C1452" s="2344"/>
      <c r="D1452" s="2341" t="s">
        <v>501</v>
      </c>
      <c r="E1452" s="2342">
        <v>6500</v>
      </c>
      <c r="F1452" s="2343">
        <f t="shared" si="22"/>
        <v>0</v>
      </c>
      <c r="G1452" s="2344" t="s">
        <v>2134</v>
      </c>
      <c r="H1452" s="2340"/>
      <c r="I1452" s="2340"/>
      <c r="J1452" s="2340"/>
      <c r="K1452" s="2340"/>
      <c r="L1452" s="2340"/>
      <c r="M1452" s="2340"/>
      <c r="N1452" s="2340"/>
      <c r="O1452" s="2340"/>
      <c r="P1452" s="2340"/>
      <c r="Q1452" s="2340"/>
      <c r="R1452" s="2340"/>
      <c r="S1452" s="2340"/>
    </row>
    <row r="1453" spans="1:19" customFormat="1" ht="15" hidden="1">
      <c r="A1453" s="2344" t="s">
        <v>5168</v>
      </c>
      <c r="B1453" s="2344" t="s">
        <v>5280</v>
      </c>
      <c r="C1453" s="2344"/>
      <c r="D1453" s="2341" t="s">
        <v>501</v>
      </c>
      <c r="E1453" s="2342">
        <v>6500</v>
      </c>
      <c r="F1453" s="2343">
        <f t="shared" si="22"/>
        <v>0</v>
      </c>
      <c r="G1453" s="2344" t="s">
        <v>2134</v>
      </c>
      <c r="H1453" s="2340"/>
      <c r="I1453" s="2340"/>
      <c r="J1453" s="2340"/>
      <c r="K1453" s="2340"/>
      <c r="L1453" s="2340"/>
      <c r="M1453" s="2340"/>
      <c r="N1453" s="2340"/>
      <c r="O1453" s="2340"/>
      <c r="P1453" s="2340"/>
      <c r="Q1453" s="2340"/>
      <c r="R1453" s="2340"/>
      <c r="S1453" s="2340"/>
    </row>
    <row r="1454" spans="1:19" customFormat="1" ht="15" hidden="1">
      <c r="A1454" s="2344" t="s">
        <v>5168</v>
      </c>
      <c r="B1454" s="2344" t="s">
        <v>5241</v>
      </c>
      <c r="C1454" s="2344"/>
      <c r="D1454" s="2341" t="s">
        <v>501</v>
      </c>
      <c r="E1454" s="2342">
        <v>6000</v>
      </c>
      <c r="F1454" s="2343">
        <f t="shared" si="22"/>
        <v>0</v>
      </c>
      <c r="G1454" s="2344" t="s">
        <v>2134</v>
      </c>
      <c r="H1454" s="2340"/>
      <c r="I1454" s="2340"/>
      <c r="J1454" s="2340"/>
      <c r="K1454" s="2340"/>
      <c r="L1454" s="2340"/>
      <c r="M1454" s="2340"/>
      <c r="N1454" s="2340"/>
      <c r="O1454" s="2340"/>
      <c r="P1454" s="2340"/>
      <c r="Q1454" s="2340"/>
      <c r="R1454" s="2340"/>
      <c r="S1454" s="2340"/>
    </row>
    <row r="1455" spans="1:19" customFormat="1" ht="15" hidden="1">
      <c r="A1455" s="2340" t="s">
        <v>5172</v>
      </c>
      <c r="B1455" s="2340" t="s">
        <v>4412</v>
      </c>
      <c r="C1455" s="2340"/>
      <c r="D1455" s="2341" t="s">
        <v>44</v>
      </c>
      <c r="E1455" s="2342">
        <v>3000</v>
      </c>
      <c r="F1455" s="2343">
        <f t="shared" si="22"/>
        <v>0</v>
      </c>
      <c r="G1455" s="2344" t="s">
        <v>2134</v>
      </c>
      <c r="H1455" s="2340"/>
      <c r="I1455" s="2340"/>
      <c r="J1455" s="2340"/>
      <c r="K1455" s="2340"/>
      <c r="L1455" s="2340"/>
      <c r="M1455" s="2340"/>
      <c r="N1455" s="2340"/>
      <c r="O1455" s="2340"/>
      <c r="P1455" s="2340"/>
      <c r="Q1455" s="2340"/>
      <c r="R1455" s="2340"/>
      <c r="S1455" s="2340"/>
    </row>
    <row r="1456" spans="1:19" customFormat="1" ht="15" hidden="1">
      <c r="A1456" s="2344" t="s">
        <v>5170</v>
      </c>
      <c r="B1456" s="2340" t="s">
        <v>4084</v>
      </c>
      <c r="C1456" s="2340"/>
      <c r="D1456" s="2341" t="s">
        <v>44</v>
      </c>
      <c r="E1456" s="2342">
        <v>350</v>
      </c>
      <c r="F1456" s="2343">
        <f t="shared" si="22"/>
        <v>0</v>
      </c>
      <c r="G1456" s="2344" t="s">
        <v>2134</v>
      </c>
      <c r="H1456" s="2340"/>
      <c r="I1456" s="2340"/>
      <c r="J1456" s="2340"/>
      <c r="K1456" s="2340"/>
      <c r="L1456" s="2340"/>
      <c r="M1456" s="2340"/>
      <c r="N1456" s="2340"/>
      <c r="O1456" s="2340"/>
      <c r="P1456" s="2340"/>
      <c r="Q1456" s="2340"/>
      <c r="R1456" s="2340"/>
      <c r="S1456" s="2340"/>
    </row>
    <row r="1457" spans="1:19" customFormat="1" ht="15" hidden="1">
      <c r="A1457" s="2340" t="s">
        <v>631</v>
      </c>
      <c r="B1457" s="2340" t="s">
        <v>4487</v>
      </c>
      <c r="C1457" s="2340"/>
      <c r="D1457" s="2341" t="s">
        <v>44</v>
      </c>
      <c r="E1457" s="2342">
        <v>95</v>
      </c>
      <c r="F1457" s="2343">
        <f t="shared" si="22"/>
        <v>0</v>
      </c>
      <c r="G1457" s="2344" t="s">
        <v>2134</v>
      </c>
      <c r="H1457" s="2340"/>
      <c r="I1457" s="2340"/>
      <c r="J1457" s="2340"/>
      <c r="K1457" s="2340"/>
      <c r="L1457" s="2340"/>
      <c r="M1457" s="2340"/>
      <c r="N1457" s="2340"/>
      <c r="O1457" s="2340"/>
      <c r="P1457" s="2340"/>
      <c r="Q1457" s="2340"/>
      <c r="R1457" s="2340"/>
      <c r="S1457" s="2340"/>
    </row>
    <row r="1458" spans="1:19" customFormat="1" ht="15" hidden="1">
      <c r="A1458" s="2340" t="s">
        <v>3811</v>
      </c>
      <c r="B1458" s="2340" t="s">
        <v>5035</v>
      </c>
      <c r="C1458" s="2340"/>
      <c r="D1458" s="2341" t="s">
        <v>627</v>
      </c>
      <c r="E1458" s="2342">
        <v>350</v>
      </c>
      <c r="F1458" s="2343">
        <f t="shared" si="22"/>
        <v>0</v>
      </c>
      <c r="G1458" s="2344" t="s">
        <v>2134</v>
      </c>
      <c r="H1458" s="2340"/>
      <c r="I1458" s="2340"/>
      <c r="J1458" s="2340"/>
      <c r="K1458" s="2340"/>
      <c r="L1458" s="2340"/>
      <c r="M1458" s="2340"/>
      <c r="N1458" s="2340"/>
      <c r="O1458" s="2340"/>
      <c r="P1458" s="2340"/>
      <c r="Q1458" s="2340"/>
      <c r="R1458" s="2340"/>
      <c r="S1458" s="2340"/>
    </row>
    <row r="1459" spans="1:19" customFormat="1" ht="15" hidden="1">
      <c r="A1459" s="2340" t="s">
        <v>3811</v>
      </c>
      <c r="B1459" s="2340" t="s">
        <v>5036</v>
      </c>
      <c r="C1459" s="2340"/>
      <c r="D1459" s="2341" t="s">
        <v>627</v>
      </c>
      <c r="E1459" s="2342">
        <v>350</v>
      </c>
      <c r="F1459" s="2343">
        <f t="shared" si="22"/>
        <v>0</v>
      </c>
      <c r="G1459" s="2344" t="s">
        <v>2134</v>
      </c>
      <c r="H1459" s="2340"/>
      <c r="I1459" s="2340"/>
      <c r="J1459" s="2340"/>
      <c r="K1459" s="2340"/>
      <c r="L1459" s="2340"/>
      <c r="M1459" s="2340"/>
      <c r="N1459" s="2340"/>
      <c r="O1459" s="2340"/>
      <c r="P1459" s="2340"/>
      <c r="Q1459" s="2340"/>
      <c r="R1459" s="2340"/>
      <c r="S1459" s="2340"/>
    </row>
    <row r="1460" spans="1:19" customFormat="1" ht="15" hidden="1">
      <c r="A1460" s="2340" t="s">
        <v>3811</v>
      </c>
      <c r="B1460" s="2340" t="s">
        <v>5037</v>
      </c>
      <c r="C1460" s="2340"/>
      <c r="D1460" s="2341" t="s">
        <v>627</v>
      </c>
      <c r="E1460" s="2342">
        <v>350</v>
      </c>
      <c r="F1460" s="2343">
        <f t="shared" si="22"/>
        <v>0</v>
      </c>
      <c r="G1460" s="2344" t="s">
        <v>2134</v>
      </c>
      <c r="H1460" s="2340"/>
      <c r="I1460" s="2340"/>
      <c r="J1460" s="2340"/>
      <c r="K1460" s="2340"/>
      <c r="L1460" s="2340"/>
      <c r="M1460" s="2340"/>
      <c r="N1460" s="2340"/>
      <c r="O1460" s="2340"/>
      <c r="P1460" s="2340"/>
      <c r="Q1460" s="2340"/>
      <c r="R1460" s="2340"/>
      <c r="S1460" s="2340"/>
    </row>
    <row r="1461" spans="1:19" customFormat="1" ht="15" hidden="1">
      <c r="A1461" s="2340" t="s">
        <v>3811</v>
      </c>
      <c r="B1461" s="2340" t="s">
        <v>5038</v>
      </c>
      <c r="C1461" s="2340"/>
      <c r="D1461" s="2341" t="s">
        <v>627</v>
      </c>
      <c r="E1461" s="2342">
        <v>350</v>
      </c>
      <c r="F1461" s="2343">
        <f t="shared" si="22"/>
        <v>0</v>
      </c>
      <c r="G1461" s="2344" t="s">
        <v>2134</v>
      </c>
      <c r="H1461" s="2340"/>
      <c r="I1461" s="2340"/>
      <c r="J1461" s="2340"/>
      <c r="K1461" s="2340"/>
      <c r="L1461" s="2340"/>
      <c r="M1461" s="2340"/>
      <c r="N1461" s="2340"/>
      <c r="O1461" s="2340"/>
      <c r="P1461" s="2340"/>
      <c r="Q1461" s="2340"/>
      <c r="R1461" s="2340"/>
      <c r="S1461" s="2340"/>
    </row>
    <row r="1462" spans="1:19" customFormat="1" ht="15" hidden="1">
      <c r="A1462" s="2340" t="s">
        <v>3811</v>
      </c>
      <c r="B1462" s="2340" t="s">
        <v>5039</v>
      </c>
      <c r="C1462" s="2340"/>
      <c r="D1462" s="2341" t="s">
        <v>627</v>
      </c>
      <c r="E1462" s="2342"/>
      <c r="F1462" s="2343">
        <f t="shared" si="22"/>
        <v>0</v>
      </c>
      <c r="G1462" s="2344" t="s">
        <v>2134</v>
      </c>
      <c r="H1462" s="2340"/>
      <c r="I1462" s="2340"/>
      <c r="J1462" s="2340"/>
      <c r="K1462" s="2340"/>
      <c r="L1462" s="2340"/>
      <c r="M1462" s="2340"/>
      <c r="N1462" s="2340"/>
      <c r="O1462" s="2340"/>
      <c r="P1462" s="2340"/>
      <c r="Q1462" s="2340"/>
      <c r="R1462" s="2340"/>
      <c r="S1462" s="2340"/>
    </row>
    <row r="1463" spans="1:19" customFormat="1" ht="15" hidden="1">
      <c r="A1463" s="2340" t="s">
        <v>3811</v>
      </c>
      <c r="B1463" s="2340" t="s">
        <v>5040</v>
      </c>
      <c r="C1463" s="2340"/>
      <c r="D1463" s="2341" t="s">
        <v>627</v>
      </c>
      <c r="E1463" s="2342">
        <v>350</v>
      </c>
      <c r="F1463" s="2343">
        <f t="shared" si="22"/>
        <v>0</v>
      </c>
      <c r="G1463" s="2344" t="s">
        <v>2134</v>
      </c>
      <c r="H1463" s="2340"/>
      <c r="I1463" s="2340"/>
      <c r="J1463" s="2340"/>
      <c r="K1463" s="2340"/>
      <c r="L1463" s="2340"/>
      <c r="M1463" s="2340"/>
      <c r="N1463" s="2340"/>
      <c r="O1463" s="2340"/>
      <c r="P1463" s="2340"/>
      <c r="Q1463" s="2340"/>
      <c r="R1463" s="2340"/>
      <c r="S1463" s="2340"/>
    </row>
    <row r="1464" spans="1:19" customFormat="1" ht="15" hidden="1">
      <c r="A1464" s="2340" t="s">
        <v>3811</v>
      </c>
      <c r="B1464" s="2340" t="s">
        <v>1072</v>
      </c>
      <c r="C1464" s="2340"/>
      <c r="D1464" s="2341" t="s">
        <v>627</v>
      </c>
      <c r="E1464" s="2342">
        <v>12500</v>
      </c>
      <c r="F1464" s="2343">
        <f t="shared" si="22"/>
        <v>0</v>
      </c>
      <c r="G1464" s="2344" t="s">
        <v>2134</v>
      </c>
      <c r="H1464" s="2340"/>
      <c r="I1464" s="2340"/>
      <c r="J1464" s="2340"/>
      <c r="K1464" s="2340"/>
      <c r="L1464" s="2340"/>
      <c r="M1464" s="2340"/>
      <c r="N1464" s="2340"/>
      <c r="O1464" s="2340"/>
      <c r="P1464" s="2340"/>
      <c r="Q1464" s="2340"/>
      <c r="R1464" s="2340"/>
      <c r="S1464" s="2340"/>
    </row>
    <row r="1465" spans="1:19" customFormat="1" ht="15" hidden="1">
      <c r="A1465" s="2340" t="s">
        <v>3811</v>
      </c>
      <c r="B1465" s="2340" t="s">
        <v>1073</v>
      </c>
      <c r="C1465" s="2340"/>
      <c r="D1465" s="2341" t="s">
        <v>627</v>
      </c>
      <c r="E1465" s="2342">
        <v>12960</v>
      </c>
      <c r="F1465" s="2343">
        <f t="shared" si="22"/>
        <v>0</v>
      </c>
      <c r="G1465" s="2344" t="s">
        <v>2134</v>
      </c>
      <c r="H1465" s="2340"/>
      <c r="I1465" s="2340"/>
      <c r="J1465" s="2340"/>
      <c r="K1465" s="2340"/>
      <c r="L1465" s="2340"/>
      <c r="M1465" s="2340"/>
      <c r="N1465" s="2340"/>
      <c r="O1465" s="2340"/>
      <c r="P1465" s="2340"/>
      <c r="Q1465" s="2340"/>
      <c r="R1465" s="2340"/>
      <c r="S1465" s="2340"/>
    </row>
    <row r="1466" spans="1:19" customFormat="1" ht="15" hidden="1">
      <c r="A1466" s="2340" t="s">
        <v>3811</v>
      </c>
      <c r="B1466" s="2340" t="s">
        <v>1074</v>
      </c>
      <c r="C1466" s="2340"/>
      <c r="D1466" s="2341" t="s">
        <v>627</v>
      </c>
      <c r="E1466" s="2342">
        <v>12500</v>
      </c>
      <c r="F1466" s="2343">
        <f t="shared" si="22"/>
        <v>0</v>
      </c>
      <c r="G1466" s="2344" t="s">
        <v>2134</v>
      </c>
      <c r="H1466" s="2340"/>
      <c r="I1466" s="2340"/>
      <c r="J1466" s="2340"/>
      <c r="K1466" s="2340"/>
      <c r="L1466" s="2340"/>
      <c r="M1466" s="2340"/>
      <c r="N1466" s="2340"/>
      <c r="O1466" s="2340"/>
      <c r="P1466" s="2340"/>
      <c r="Q1466" s="2340"/>
      <c r="R1466" s="2340"/>
      <c r="S1466" s="2340"/>
    </row>
    <row r="1467" spans="1:19" customFormat="1" ht="15" hidden="1">
      <c r="A1467" s="2340" t="s">
        <v>3811</v>
      </c>
      <c r="B1467" s="2340" t="s">
        <v>1075</v>
      </c>
      <c r="C1467" s="2340"/>
      <c r="D1467" s="2341" t="s">
        <v>627</v>
      </c>
      <c r="E1467" s="2342">
        <v>10000</v>
      </c>
      <c r="F1467" s="2343">
        <f t="shared" si="22"/>
        <v>0</v>
      </c>
      <c r="G1467" s="2344" t="s">
        <v>2134</v>
      </c>
      <c r="H1467" s="2340"/>
      <c r="I1467" s="2340"/>
      <c r="J1467" s="2340"/>
      <c r="K1467" s="2340"/>
      <c r="L1467" s="2340"/>
      <c r="M1467" s="2340"/>
      <c r="N1467" s="2340"/>
      <c r="O1467" s="2340"/>
      <c r="P1467" s="2340"/>
      <c r="Q1467" s="2340"/>
      <c r="R1467" s="2340"/>
      <c r="S1467" s="2340"/>
    </row>
    <row r="1468" spans="1:19" customFormat="1" ht="15" hidden="1">
      <c r="A1468" s="2340" t="s">
        <v>3811</v>
      </c>
      <c r="B1468" s="2340" t="s">
        <v>5041</v>
      </c>
      <c r="C1468" s="2340"/>
      <c r="D1468" s="2341" t="s">
        <v>627</v>
      </c>
      <c r="E1468" s="2342">
        <v>12900</v>
      </c>
      <c r="F1468" s="2343">
        <f t="shared" si="22"/>
        <v>0</v>
      </c>
      <c r="G1468" s="2344" t="s">
        <v>2134</v>
      </c>
      <c r="H1468" s="2340"/>
      <c r="I1468" s="2340"/>
      <c r="J1468" s="2340"/>
      <c r="K1468" s="2340"/>
      <c r="L1468" s="2340"/>
      <c r="M1468" s="2340"/>
      <c r="N1468" s="2340"/>
      <c r="O1468" s="2340"/>
      <c r="P1468" s="2340"/>
      <c r="Q1468" s="2340"/>
      <c r="R1468" s="2340"/>
      <c r="S1468" s="2340"/>
    </row>
    <row r="1469" spans="1:19" customFormat="1" ht="15" hidden="1">
      <c r="A1469" s="2340" t="s">
        <v>3811</v>
      </c>
      <c r="B1469" s="2340" t="s">
        <v>1077</v>
      </c>
      <c r="C1469" s="2340"/>
      <c r="D1469" s="2341" t="s">
        <v>627</v>
      </c>
      <c r="E1469" s="2342">
        <v>12900</v>
      </c>
      <c r="F1469" s="2343">
        <f t="shared" si="22"/>
        <v>0</v>
      </c>
      <c r="G1469" s="2344" t="s">
        <v>2134</v>
      </c>
      <c r="H1469" s="2340"/>
      <c r="I1469" s="2340"/>
      <c r="J1469" s="2340"/>
      <c r="K1469" s="2340"/>
      <c r="L1469" s="2340"/>
      <c r="M1469" s="2340"/>
      <c r="N1469" s="2340"/>
      <c r="O1469" s="2340"/>
      <c r="P1469" s="2340"/>
      <c r="Q1469" s="2340"/>
      <c r="R1469" s="2340"/>
      <c r="S1469" s="2340"/>
    </row>
    <row r="1470" spans="1:19" customFormat="1" ht="15" hidden="1">
      <c r="A1470" s="2340" t="s">
        <v>3811</v>
      </c>
      <c r="B1470" s="2340" t="s">
        <v>1078</v>
      </c>
      <c r="C1470" s="2340"/>
      <c r="D1470" s="2341" t="s">
        <v>627</v>
      </c>
      <c r="E1470" s="2342">
        <v>12900</v>
      </c>
      <c r="F1470" s="2343">
        <f t="shared" si="22"/>
        <v>0</v>
      </c>
      <c r="G1470" s="2344" t="s">
        <v>2134</v>
      </c>
      <c r="H1470" s="2340"/>
      <c r="I1470" s="2340"/>
      <c r="J1470" s="2340"/>
      <c r="K1470" s="2340"/>
      <c r="L1470" s="2340"/>
      <c r="M1470" s="2340"/>
      <c r="N1470" s="2340"/>
      <c r="O1470" s="2340"/>
      <c r="P1470" s="2340"/>
      <c r="Q1470" s="2340"/>
      <c r="R1470" s="2340"/>
      <c r="S1470" s="2340"/>
    </row>
    <row r="1471" spans="1:19" customFormat="1" ht="15" hidden="1">
      <c r="A1471" s="2340" t="s">
        <v>3811</v>
      </c>
      <c r="B1471" s="2340" t="s">
        <v>5042</v>
      </c>
      <c r="C1471" s="2340"/>
      <c r="D1471" s="2341" t="s">
        <v>627</v>
      </c>
      <c r="E1471" s="2342">
        <v>12900</v>
      </c>
      <c r="F1471" s="2343">
        <f t="shared" si="22"/>
        <v>0</v>
      </c>
      <c r="G1471" s="2344" t="s">
        <v>2134</v>
      </c>
      <c r="H1471" s="2340"/>
      <c r="I1471" s="2340"/>
      <c r="J1471" s="2340"/>
      <c r="K1471" s="2340"/>
      <c r="L1471" s="2340"/>
      <c r="M1471" s="2340"/>
      <c r="N1471" s="2340"/>
      <c r="O1471" s="2340"/>
      <c r="P1471" s="2340"/>
      <c r="Q1471" s="2340"/>
      <c r="R1471" s="2340"/>
      <c r="S1471" s="2340"/>
    </row>
    <row r="1472" spans="1:19" customFormat="1" ht="15" hidden="1">
      <c r="A1472" s="2340" t="s">
        <v>3811</v>
      </c>
      <c r="B1472" s="2340" t="s">
        <v>1079</v>
      </c>
      <c r="C1472" s="2340"/>
      <c r="D1472" s="2341" t="s">
        <v>627</v>
      </c>
      <c r="E1472" s="2342">
        <v>12900</v>
      </c>
      <c r="F1472" s="2343">
        <f t="shared" si="22"/>
        <v>0</v>
      </c>
      <c r="G1472" s="2344" t="s">
        <v>2134</v>
      </c>
      <c r="H1472" s="2340"/>
      <c r="I1472" s="2340"/>
      <c r="J1472" s="2340"/>
      <c r="K1472" s="2340"/>
      <c r="L1472" s="2340"/>
      <c r="M1472" s="2340"/>
      <c r="N1472" s="2340"/>
      <c r="O1472" s="2340"/>
      <c r="P1472" s="2340"/>
      <c r="Q1472" s="2340"/>
      <c r="R1472" s="2340"/>
      <c r="S1472" s="2340"/>
    </row>
    <row r="1473" spans="1:19" customFormat="1" ht="15" hidden="1">
      <c r="A1473" s="2340" t="s">
        <v>3811</v>
      </c>
      <c r="B1473" s="2340" t="s">
        <v>1080</v>
      </c>
      <c r="C1473" s="2340"/>
      <c r="D1473" s="2341" t="s">
        <v>627</v>
      </c>
      <c r="E1473" s="2342">
        <v>12900</v>
      </c>
      <c r="F1473" s="2343">
        <f t="shared" si="22"/>
        <v>0</v>
      </c>
      <c r="G1473" s="2344" t="s">
        <v>2134</v>
      </c>
      <c r="H1473" s="2340"/>
      <c r="I1473" s="2340"/>
      <c r="J1473" s="2340"/>
      <c r="K1473" s="2340"/>
      <c r="L1473" s="2340"/>
      <c r="M1473" s="2340"/>
      <c r="N1473" s="2340"/>
      <c r="O1473" s="2340"/>
      <c r="P1473" s="2340"/>
      <c r="Q1473" s="2340"/>
      <c r="R1473" s="2340"/>
      <c r="S1473" s="2340"/>
    </row>
    <row r="1474" spans="1:19" customFormat="1" ht="15" hidden="1">
      <c r="A1474" s="1467" t="s">
        <v>5405</v>
      </c>
      <c r="B1474" s="1467" t="s">
        <v>5699</v>
      </c>
      <c r="C1474" s="1467"/>
      <c r="D1474" s="767" t="s">
        <v>5731</v>
      </c>
      <c r="E1474" s="2346">
        <v>62.08</v>
      </c>
      <c r="F1474" s="2343">
        <f t="shared" ref="F1474:F1537" si="23">$C1474*$E1474</f>
        <v>0</v>
      </c>
      <c r="G1474" s="2344" t="s">
        <v>2134</v>
      </c>
      <c r="H1474" s="1467"/>
      <c r="I1474" s="1467"/>
      <c r="J1474" s="1467"/>
      <c r="K1474" s="1467"/>
      <c r="L1474" s="1467"/>
      <c r="M1474" s="1467"/>
      <c r="N1474" s="1467"/>
      <c r="O1474" s="1467"/>
      <c r="P1474" s="1467"/>
      <c r="Q1474" s="1467"/>
      <c r="R1474" s="1467"/>
      <c r="S1474" s="1467"/>
    </row>
    <row r="1475" spans="1:19" customFormat="1" ht="15" hidden="1">
      <c r="A1475" s="2344" t="s">
        <v>5165</v>
      </c>
      <c r="B1475" s="2340" t="s">
        <v>5962</v>
      </c>
      <c r="C1475" s="2340"/>
      <c r="D1475" s="2341" t="s">
        <v>501</v>
      </c>
      <c r="E1475" s="2347">
        <v>2500</v>
      </c>
      <c r="F1475" s="2343">
        <f t="shared" si="23"/>
        <v>0</v>
      </c>
      <c r="G1475" s="2344" t="s">
        <v>2134</v>
      </c>
      <c r="H1475" s="2340"/>
      <c r="I1475" s="2340"/>
      <c r="J1475" s="2340"/>
      <c r="K1475" s="2340"/>
      <c r="L1475" s="2340"/>
      <c r="M1475" s="2340"/>
      <c r="N1475" s="2340"/>
      <c r="O1475" s="2340"/>
      <c r="P1475" s="2340"/>
      <c r="Q1475" s="2340"/>
      <c r="R1475" s="2340"/>
      <c r="S1475" s="2340"/>
    </row>
    <row r="1476" spans="1:19" customFormat="1" ht="15" hidden="1">
      <c r="A1476" s="2344" t="s">
        <v>5165</v>
      </c>
      <c r="B1476" s="2340" t="s">
        <v>5963</v>
      </c>
      <c r="C1476" s="2340"/>
      <c r="D1476" s="2341" t="s">
        <v>501</v>
      </c>
      <c r="E1476" s="2347">
        <v>2500</v>
      </c>
      <c r="F1476" s="2343">
        <f t="shared" si="23"/>
        <v>0</v>
      </c>
      <c r="G1476" s="2344" t="s">
        <v>2134</v>
      </c>
      <c r="H1476" s="2340"/>
      <c r="I1476" s="2340"/>
      <c r="J1476" s="2340"/>
      <c r="K1476" s="2340"/>
      <c r="L1476" s="2340"/>
      <c r="M1476" s="2340"/>
      <c r="N1476" s="2340"/>
      <c r="O1476" s="2340"/>
      <c r="P1476" s="2340"/>
      <c r="Q1476" s="2340"/>
      <c r="R1476" s="2340"/>
      <c r="S1476" s="2340"/>
    </row>
    <row r="1477" spans="1:19" customFormat="1" ht="15" hidden="1">
      <c r="A1477" s="2344" t="s">
        <v>5165</v>
      </c>
      <c r="B1477" s="2340" t="s">
        <v>5964</v>
      </c>
      <c r="C1477" s="2340"/>
      <c r="D1477" s="2341" t="s">
        <v>501</v>
      </c>
      <c r="E1477" s="2347">
        <v>2500</v>
      </c>
      <c r="F1477" s="2343">
        <f t="shared" si="23"/>
        <v>0</v>
      </c>
      <c r="G1477" s="2344" t="s">
        <v>2134</v>
      </c>
      <c r="H1477" s="2340"/>
      <c r="I1477" s="2340"/>
      <c r="J1477" s="2340"/>
      <c r="K1477" s="2340"/>
      <c r="L1477" s="2340"/>
      <c r="M1477" s="2340"/>
      <c r="N1477" s="2340"/>
      <c r="O1477" s="2340"/>
      <c r="P1477" s="2340"/>
      <c r="Q1477" s="2340"/>
      <c r="R1477" s="2340"/>
      <c r="S1477" s="2340"/>
    </row>
    <row r="1478" spans="1:19" customFormat="1" ht="15" hidden="1">
      <c r="A1478" s="2344" t="s">
        <v>5165</v>
      </c>
      <c r="B1478" s="2340" t="s">
        <v>5965</v>
      </c>
      <c r="C1478" s="2340"/>
      <c r="D1478" s="2341" t="s">
        <v>501</v>
      </c>
      <c r="E1478" s="2347">
        <v>2500</v>
      </c>
      <c r="F1478" s="2343">
        <f t="shared" si="23"/>
        <v>0</v>
      </c>
      <c r="G1478" s="2344" t="s">
        <v>2134</v>
      </c>
      <c r="H1478" s="2340"/>
      <c r="I1478" s="2340"/>
      <c r="J1478" s="2340"/>
      <c r="K1478" s="2340"/>
      <c r="L1478" s="2340"/>
      <c r="M1478" s="2340"/>
      <c r="N1478" s="2340"/>
      <c r="O1478" s="2340"/>
      <c r="P1478" s="2340"/>
      <c r="Q1478" s="2340"/>
      <c r="R1478" s="2340"/>
      <c r="S1478" s="2340"/>
    </row>
    <row r="1479" spans="1:19" customFormat="1" ht="15" hidden="1">
      <c r="A1479" s="2344" t="s">
        <v>5165</v>
      </c>
      <c r="B1479" s="2340" t="s">
        <v>5966</v>
      </c>
      <c r="C1479" s="2340"/>
      <c r="D1479" s="2341" t="s">
        <v>501</v>
      </c>
      <c r="E1479" s="2347">
        <v>2800</v>
      </c>
      <c r="F1479" s="2343">
        <f t="shared" si="23"/>
        <v>0</v>
      </c>
      <c r="G1479" s="2344" t="s">
        <v>2134</v>
      </c>
      <c r="H1479" s="2340"/>
      <c r="I1479" s="2340"/>
      <c r="J1479" s="2340"/>
      <c r="K1479" s="2340"/>
      <c r="L1479" s="2340"/>
      <c r="M1479" s="2340"/>
      <c r="N1479" s="2340"/>
      <c r="O1479" s="2340"/>
      <c r="P1479" s="2340"/>
      <c r="Q1479" s="2340"/>
      <c r="R1479" s="2340"/>
      <c r="S1479" s="2340"/>
    </row>
    <row r="1480" spans="1:19" customFormat="1" ht="15" hidden="1">
      <c r="A1480" s="1467" t="s">
        <v>5405</v>
      </c>
      <c r="B1480" s="1467" t="s">
        <v>5700</v>
      </c>
      <c r="C1480" s="1467"/>
      <c r="D1480" s="767" t="s">
        <v>83</v>
      </c>
      <c r="E1480" s="2346">
        <v>4</v>
      </c>
      <c r="F1480" s="2343">
        <f t="shared" si="23"/>
        <v>0</v>
      </c>
      <c r="G1480" s="2344" t="s">
        <v>2134</v>
      </c>
      <c r="H1480" s="1467"/>
      <c r="I1480" s="1467"/>
      <c r="J1480" s="1467"/>
      <c r="K1480" s="1467"/>
      <c r="L1480" s="1467"/>
      <c r="M1480" s="1467"/>
      <c r="N1480" s="1467"/>
      <c r="O1480" s="1467"/>
      <c r="P1480" s="1467"/>
      <c r="Q1480" s="1467"/>
      <c r="R1480" s="1467"/>
      <c r="S1480" s="1467"/>
    </row>
    <row r="1481" spans="1:19" customFormat="1" ht="15" hidden="1">
      <c r="A1481" s="1467" t="s">
        <v>5405</v>
      </c>
      <c r="B1481" s="1467" t="s">
        <v>5701</v>
      </c>
      <c r="C1481" s="1467"/>
      <c r="D1481" s="767" t="s">
        <v>83</v>
      </c>
      <c r="E1481" s="2346">
        <v>6</v>
      </c>
      <c r="F1481" s="2343">
        <f t="shared" si="23"/>
        <v>0</v>
      </c>
      <c r="G1481" s="2344" t="s">
        <v>2134</v>
      </c>
      <c r="H1481" s="1467"/>
      <c r="I1481" s="1467"/>
      <c r="J1481" s="1467"/>
      <c r="K1481" s="1467"/>
      <c r="L1481" s="1467"/>
      <c r="M1481" s="1467"/>
      <c r="N1481" s="1467"/>
      <c r="O1481" s="1467"/>
      <c r="P1481" s="1467"/>
      <c r="Q1481" s="1467"/>
      <c r="R1481" s="1467"/>
      <c r="S1481" s="1467"/>
    </row>
    <row r="1482" spans="1:19" customFormat="1" ht="15" hidden="1">
      <c r="A1482" s="2340" t="s">
        <v>3811</v>
      </c>
      <c r="B1482" s="2340" t="s">
        <v>5043</v>
      </c>
      <c r="C1482" s="2340"/>
      <c r="D1482" s="2341" t="s">
        <v>627</v>
      </c>
      <c r="E1482" s="2342">
        <v>3200</v>
      </c>
      <c r="F1482" s="2343">
        <f t="shared" si="23"/>
        <v>0</v>
      </c>
      <c r="G1482" s="2344" t="s">
        <v>2134</v>
      </c>
      <c r="H1482" s="2340"/>
      <c r="I1482" s="2340"/>
      <c r="J1482" s="2340"/>
      <c r="K1482" s="2340"/>
      <c r="L1482" s="2340"/>
      <c r="M1482" s="2340"/>
      <c r="N1482" s="2340"/>
      <c r="O1482" s="2340"/>
      <c r="P1482" s="2340"/>
      <c r="Q1482" s="2340"/>
      <c r="R1482" s="2340"/>
      <c r="S1482" s="2340"/>
    </row>
    <row r="1483" spans="1:19" customFormat="1" ht="15" hidden="1">
      <c r="A1483" s="2340" t="s">
        <v>631</v>
      </c>
      <c r="B1483" s="2340" t="s">
        <v>4535</v>
      </c>
      <c r="C1483" s="2340"/>
      <c r="D1483" s="2341" t="s">
        <v>1470</v>
      </c>
      <c r="E1483" s="2342">
        <v>100</v>
      </c>
      <c r="F1483" s="2343">
        <f t="shared" si="23"/>
        <v>0</v>
      </c>
      <c r="G1483" s="2344" t="s">
        <v>2134</v>
      </c>
      <c r="H1483" s="2340"/>
      <c r="I1483" s="2340"/>
      <c r="J1483" s="2340"/>
      <c r="K1483" s="2340"/>
      <c r="L1483" s="2340"/>
      <c r="M1483" s="2340"/>
      <c r="N1483" s="2340"/>
      <c r="O1483" s="2340"/>
      <c r="P1483" s="2340"/>
      <c r="Q1483" s="2340"/>
      <c r="R1483" s="2340"/>
      <c r="S1483" s="2340"/>
    </row>
    <row r="1484" spans="1:19" customFormat="1" ht="15" hidden="1">
      <c r="A1484" s="2340" t="s">
        <v>631</v>
      </c>
      <c r="B1484" s="2340" t="s">
        <v>4536</v>
      </c>
      <c r="C1484" s="2340"/>
      <c r="D1484" s="2341" t="s">
        <v>1470</v>
      </c>
      <c r="E1484" s="2342">
        <v>125</v>
      </c>
      <c r="F1484" s="2343">
        <f t="shared" si="23"/>
        <v>0</v>
      </c>
      <c r="G1484" s="2344" t="s">
        <v>2134</v>
      </c>
      <c r="H1484" s="2340"/>
      <c r="I1484" s="2340"/>
      <c r="J1484" s="2340"/>
      <c r="K1484" s="2340"/>
      <c r="L1484" s="2340"/>
      <c r="M1484" s="2340"/>
      <c r="N1484" s="2340"/>
      <c r="O1484" s="2340"/>
      <c r="P1484" s="2340"/>
      <c r="Q1484" s="2340"/>
      <c r="R1484" s="2340"/>
      <c r="S1484" s="2340"/>
    </row>
    <row r="1485" spans="1:19" customFormat="1" ht="15" hidden="1">
      <c r="A1485" s="2340" t="s">
        <v>675</v>
      </c>
      <c r="B1485" s="2340" t="s">
        <v>5157</v>
      </c>
      <c r="C1485" s="2340"/>
      <c r="D1485" s="2341" t="s">
        <v>501</v>
      </c>
      <c r="E1485" s="2342">
        <v>500000</v>
      </c>
      <c r="F1485" s="2343">
        <f t="shared" si="23"/>
        <v>0</v>
      </c>
      <c r="G1485" s="2344" t="s">
        <v>2134</v>
      </c>
      <c r="H1485" s="2340"/>
      <c r="I1485" s="2340"/>
      <c r="J1485" s="2340"/>
      <c r="K1485" s="2340"/>
      <c r="L1485" s="2340"/>
      <c r="M1485" s="2340"/>
      <c r="N1485" s="2340"/>
      <c r="O1485" s="2340"/>
      <c r="P1485" s="2340"/>
      <c r="Q1485" s="2340"/>
      <c r="R1485" s="2340"/>
      <c r="S1485" s="2340"/>
    </row>
    <row r="1486" spans="1:19" customFormat="1" ht="15" hidden="1">
      <c r="A1486" s="2344" t="s">
        <v>5165</v>
      </c>
      <c r="B1486" s="2340" t="s">
        <v>5967</v>
      </c>
      <c r="C1486" s="2340"/>
      <c r="D1486" s="2341" t="s">
        <v>44</v>
      </c>
      <c r="E1486" s="2347">
        <v>5000</v>
      </c>
      <c r="F1486" s="2343">
        <f t="shared" si="23"/>
        <v>0</v>
      </c>
      <c r="G1486" s="2344" t="s">
        <v>2134</v>
      </c>
      <c r="H1486" s="2340"/>
      <c r="I1486" s="2340"/>
      <c r="J1486" s="2340"/>
      <c r="K1486" s="2340"/>
      <c r="L1486" s="2340"/>
      <c r="M1486" s="2340"/>
      <c r="N1486" s="2340"/>
      <c r="O1486" s="2340"/>
      <c r="P1486" s="2340"/>
      <c r="Q1486" s="2340"/>
      <c r="R1486" s="2340"/>
      <c r="S1486" s="2340"/>
    </row>
    <row r="1487" spans="1:19" customFormat="1" ht="15" hidden="1">
      <c r="A1487" s="2340" t="s">
        <v>3811</v>
      </c>
      <c r="B1487" s="2340" t="s">
        <v>3852</v>
      </c>
      <c r="C1487" s="2340"/>
      <c r="D1487" s="2341" t="s">
        <v>3853</v>
      </c>
      <c r="E1487" s="2342">
        <v>12800</v>
      </c>
      <c r="F1487" s="2343">
        <f t="shared" si="23"/>
        <v>0</v>
      </c>
      <c r="G1487" s="2344" t="s">
        <v>2134</v>
      </c>
      <c r="H1487" s="2340"/>
      <c r="I1487" s="2340"/>
      <c r="J1487" s="2340"/>
      <c r="K1487" s="2340"/>
      <c r="L1487" s="2340"/>
      <c r="M1487" s="2340"/>
      <c r="N1487" s="2340"/>
      <c r="O1487" s="2340"/>
      <c r="P1487" s="2340"/>
      <c r="Q1487" s="2340"/>
      <c r="R1487" s="2340"/>
      <c r="S1487" s="2340"/>
    </row>
    <row r="1488" spans="1:19" customFormat="1" ht="15" hidden="1">
      <c r="A1488" s="1467" t="s">
        <v>5405</v>
      </c>
      <c r="B1488" s="1467" t="s">
        <v>5702</v>
      </c>
      <c r="C1488" s="1467"/>
      <c r="D1488" s="767" t="s">
        <v>79</v>
      </c>
      <c r="E1488" s="2346">
        <v>108</v>
      </c>
      <c r="F1488" s="2343">
        <f t="shared" si="23"/>
        <v>0</v>
      </c>
      <c r="G1488" s="2344" t="s">
        <v>2134</v>
      </c>
      <c r="H1488" s="1467"/>
      <c r="I1488" s="1467"/>
      <c r="J1488" s="1467"/>
      <c r="K1488" s="1467"/>
      <c r="L1488" s="1467"/>
      <c r="M1488" s="1467"/>
      <c r="N1488" s="1467"/>
      <c r="O1488" s="1467"/>
      <c r="P1488" s="1467"/>
      <c r="Q1488" s="1467"/>
      <c r="R1488" s="1467"/>
      <c r="S1488" s="1467"/>
    </row>
    <row r="1489" spans="1:19" customFormat="1" ht="15" hidden="1">
      <c r="A1489" s="1467" t="s">
        <v>5405</v>
      </c>
      <c r="B1489" s="1467" t="s">
        <v>5703</v>
      </c>
      <c r="C1489" s="1467"/>
      <c r="D1489" s="767" t="s">
        <v>94</v>
      </c>
      <c r="E1489" s="2346">
        <v>24.2</v>
      </c>
      <c r="F1489" s="2343">
        <f t="shared" si="23"/>
        <v>0</v>
      </c>
      <c r="G1489" s="2344" t="s">
        <v>2134</v>
      </c>
      <c r="H1489" s="1467"/>
      <c r="I1489" s="1467"/>
      <c r="J1489" s="1467"/>
      <c r="K1489" s="1467"/>
      <c r="L1489" s="1467"/>
      <c r="M1489" s="1467"/>
      <c r="N1489" s="1467"/>
      <c r="O1489" s="1467"/>
      <c r="P1489" s="1467"/>
      <c r="Q1489" s="1467"/>
      <c r="R1489" s="1467"/>
      <c r="S1489" s="1467"/>
    </row>
    <row r="1490" spans="1:19" customFormat="1" ht="15" hidden="1">
      <c r="A1490" s="2340" t="s">
        <v>4348</v>
      </c>
      <c r="B1490" s="2340" t="s">
        <v>3805</v>
      </c>
      <c r="C1490" s="2340"/>
      <c r="D1490" s="2341" t="s">
        <v>44</v>
      </c>
      <c r="E1490" s="2342">
        <v>300</v>
      </c>
      <c r="F1490" s="2343">
        <f t="shared" si="23"/>
        <v>0</v>
      </c>
      <c r="G1490" s="2344" t="s">
        <v>2134</v>
      </c>
      <c r="H1490" s="2340"/>
      <c r="I1490" s="2340"/>
      <c r="J1490" s="2340"/>
      <c r="K1490" s="2340"/>
      <c r="L1490" s="2340"/>
      <c r="M1490" s="2340"/>
      <c r="N1490" s="2340"/>
      <c r="O1490" s="2340"/>
      <c r="P1490" s="2340"/>
      <c r="Q1490" s="2340"/>
      <c r="R1490" s="2340"/>
      <c r="S1490" s="2340"/>
    </row>
    <row r="1491" spans="1:19" customFormat="1" ht="15" hidden="1">
      <c r="A1491" s="2340" t="s">
        <v>3811</v>
      </c>
      <c r="B1491" s="2340" t="s">
        <v>5044</v>
      </c>
      <c r="C1491" s="2340"/>
      <c r="D1491" s="2341" t="s">
        <v>44</v>
      </c>
      <c r="E1491" s="2342">
        <v>580</v>
      </c>
      <c r="F1491" s="2343">
        <f t="shared" si="23"/>
        <v>0</v>
      </c>
      <c r="G1491" s="2344" t="s">
        <v>2134</v>
      </c>
      <c r="H1491" s="2340"/>
      <c r="I1491" s="2340"/>
      <c r="J1491" s="2340"/>
      <c r="K1491" s="2340"/>
      <c r="L1491" s="2340"/>
      <c r="M1491" s="2340"/>
      <c r="N1491" s="2340"/>
      <c r="O1491" s="2340"/>
      <c r="P1491" s="2340"/>
      <c r="Q1491" s="2340"/>
      <c r="R1491" s="2340"/>
      <c r="S1491" s="2340"/>
    </row>
    <row r="1492" spans="1:19" customFormat="1" ht="15" hidden="1">
      <c r="A1492" s="2344" t="s">
        <v>5165</v>
      </c>
      <c r="B1492" s="2340" t="s">
        <v>5968</v>
      </c>
      <c r="C1492" s="2340"/>
      <c r="D1492" s="2341" t="s">
        <v>501</v>
      </c>
      <c r="E1492" s="2347">
        <v>50000</v>
      </c>
      <c r="F1492" s="2343">
        <f t="shared" si="23"/>
        <v>0</v>
      </c>
      <c r="G1492" s="2344" t="s">
        <v>2134</v>
      </c>
      <c r="H1492" s="2340"/>
      <c r="I1492" s="2340"/>
      <c r="J1492" s="2340"/>
      <c r="K1492" s="2340"/>
      <c r="L1492" s="2340"/>
      <c r="M1492" s="2340"/>
      <c r="N1492" s="2340"/>
      <c r="O1492" s="2340"/>
      <c r="P1492" s="2340"/>
      <c r="Q1492" s="2340"/>
      <c r="R1492" s="2340"/>
      <c r="S1492" s="2340"/>
    </row>
    <row r="1493" spans="1:19" customFormat="1" ht="15" hidden="1">
      <c r="A1493" s="2344" t="s">
        <v>5165</v>
      </c>
      <c r="B1493" s="2340" t="s">
        <v>5969</v>
      </c>
      <c r="C1493" s="2340"/>
      <c r="D1493" s="2341" t="s">
        <v>501</v>
      </c>
      <c r="E1493" s="2347">
        <v>1600</v>
      </c>
      <c r="F1493" s="2343">
        <f t="shared" si="23"/>
        <v>0</v>
      </c>
      <c r="G1493" s="2344" t="s">
        <v>2134</v>
      </c>
      <c r="H1493" s="2340"/>
      <c r="I1493" s="2340"/>
      <c r="J1493" s="2340"/>
      <c r="K1493" s="2340"/>
      <c r="L1493" s="2340"/>
      <c r="M1493" s="2340"/>
      <c r="N1493" s="2340"/>
      <c r="O1493" s="2340"/>
      <c r="P1493" s="2340"/>
      <c r="Q1493" s="2340"/>
      <c r="R1493" s="2340"/>
      <c r="S1493" s="2340"/>
    </row>
    <row r="1494" spans="1:19" customFormat="1" ht="15" hidden="1">
      <c r="A1494" s="2344" t="s">
        <v>5165</v>
      </c>
      <c r="B1494" s="2340" t="s">
        <v>5970</v>
      </c>
      <c r="C1494" s="2340"/>
      <c r="D1494" s="2341" t="s">
        <v>501</v>
      </c>
      <c r="E1494" s="2347">
        <v>5000</v>
      </c>
      <c r="F1494" s="2343">
        <f t="shared" si="23"/>
        <v>0</v>
      </c>
      <c r="G1494" s="2344" t="s">
        <v>2134</v>
      </c>
      <c r="H1494" s="2340"/>
      <c r="I1494" s="2340"/>
      <c r="J1494" s="2340"/>
      <c r="K1494" s="2340"/>
      <c r="L1494" s="2340"/>
      <c r="M1494" s="2340"/>
      <c r="N1494" s="2340"/>
      <c r="O1494" s="2340"/>
      <c r="P1494" s="2340"/>
      <c r="Q1494" s="2340"/>
      <c r="R1494" s="2340"/>
      <c r="S1494" s="2340"/>
    </row>
    <row r="1495" spans="1:19" customFormat="1" ht="15" hidden="1">
      <c r="A1495" s="2344" t="s">
        <v>5165</v>
      </c>
      <c r="B1495" s="2340" t="s">
        <v>5971</v>
      </c>
      <c r="C1495" s="2340"/>
      <c r="D1495" s="2341" t="s">
        <v>501</v>
      </c>
      <c r="E1495" s="2347">
        <v>10000</v>
      </c>
      <c r="F1495" s="2343">
        <f t="shared" si="23"/>
        <v>0</v>
      </c>
      <c r="G1495" s="2344" t="s">
        <v>2134</v>
      </c>
      <c r="H1495" s="2340"/>
      <c r="I1495" s="2340"/>
      <c r="J1495" s="2340"/>
      <c r="K1495" s="2340"/>
      <c r="L1495" s="2340"/>
      <c r="M1495" s="2340"/>
      <c r="N1495" s="2340"/>
      <c r="O1495" s="2340"/>
      <c r="P1495" s="2340"/>
      <c r="Q1495" s="2340"/>
      <c r="R1495" s="2340"/>
      <c r="S1495" s="2340"/>
    </row>
    <row r="1496" spans="1:19" customFormat="1" ht="15" hidden="1">
      <c r="A1496" s="2344" t="s">
        <v>5165</v>
      </c>
      <c r="B1496" s="2340" t="s">
        <v>5972</v>
      </c>
      <c r="C1496" s="2340"/>
      <c r="D1496" s="2341" t="s">
        <v>44</v>
      </c>
      <c r="E1496" s="2347">
        <v>10000</v>
      </c>
      <c r="F1496" s="2343">
        <f t="shared" si="23"/>
        <v>0</v>
      </c>
      <c r="G1496" s="2344" t="s">
        <v>2134</v>
      </c>
      <c r="H1496" s="2340"/>
      <c r="I1496" s="2340"/>
      <c r="J1496" s="2340"/>
      <c r="K1496" s="2340"/>
      <c r="L1496" s="2340"/>
      <c r="M1496" s="2340"/>
      <c r="N1496" s="2340"/>
      <c r="O1496" s="2340"/>
      <c r="P1496" s="2340"/>
      <c r="Q1496" s="2340"/>
      <c r="R1496" s="2340"/>
      <c r="S1496" s="2340"/>
    </row>
    <row r="1497" spans="1:19" customFormat="1" ht="15" hidden="1">
      <c r="A1497" s="2344" t="s">
        <v>5165</v>
      </c>
      <c r="B1497" s="2340" t="s">
        <v>5973</v>
      </c>
      <c r="C1497" s="2340"/>
      <c r="D1497" s="2341" t="s">
        <v>44</v>
      </c>
      <c r="E1497" s="2347">
        <v>8000</v>
      </c>
      <c r="F1497" s="2343">
        <f t="shared" si="23"/>
        <v>0</v>
      </c>
      <c r="G1497" s="2344" t="s">
        <v>2134</v>
      </c>
      <c r="H1497" s="2340"/>
      <c r="I1497" s="2340"/>
      <c r="J1497" s="2340"/>
      <c r="K1497" s="2340"/>
      <c r="L1497" s="2340"/>
      <c r="M1497" s="2340"/>
      <c r="N1497" s="2340"/>
      <c r="O1497" s="2340"/>
      <c r="P1497" s="2340"/>
      <c r="Q1497" s="2340"/>
      <c r="R1497" s="2340"/>
      <c r="S1497" s="2340"/>
    </row>
    <row r="1498" spans="1:19" customFormat="1" ht="15" hidden="1">
      <c r="A1498" s="2344" t="s">
        <v>5165</v>
      </c>
      <c r="B1498" s="2340" t="s">
        <v>5974</v>
      </c>
      <c r="C1498" s="2340"/>
      <c r="D1498" s="2341" t="s">
        <v>44</v>
      </c>
      <c r="E1498" s="2347">
        <v>10000</v>
      </c>
      <c r="F1498" s="2343">
        <f t="shared" si="23"/>
        <v>0</v>
      </c>
      <c r="G1498" s="2344" t="s">
        <v>2134</v>
      </c>
      <c r="H1498" s="2340"/>
      <c r="I1498" s="2340"/>
      <c r="J1498" s="2340"/>
      <c r="K1498" s="2340"/>
      <c r="L1498" s="2340"/>
      <c r="M1498" s="2340"/>
      <c r="N1498" s="2340"/>
      <c r="O1498" s="2340"/>
      <c r="P1498" s="2340"/>
      <c r="Q1498" s="2340"/>
      <c r="R1498" s="2340"/>
      <c r="S1498" s="2340"/>
    </row>
    <row r="1499" spans="1:19" customFormat="1" ht="15" hidden="1">
      <c r="A1499" s="2344" t="s">
        <v>5165</v>
      </c>
      <c r="B1499" s="2340" t="s">
        <v>5975</v>
      </c>
      <c r="C1499" s="2340"/>
      <c r="D1499" s="2341" t="s">
        <v>44</v>
      </c>
      <c r="E1499" s="2347">
        <v>7500</v>
      </c>
      <c r="F1499" s="2343">
        <f t="shared" si="23"/>
        <v>0</v>
      </c>
      <c r="G1499" s="2344" t="s">
        <v>2134</v>
      </c>
      <c r="H1499" s="2340"/>
      <c r="I1499" s="2340"/>
      <c r="J1499" s="2340"/>
      <c r="K1499" s="2340"/>
      <c r="L1499" s="2340"/>
      <c r="M1499" s="2340"/>
      <c r="N1499" s="2340"/>
      <c r="O1499" s="2340"/>
      <c r="P1499" s="2340"/>
      <c r="Q1499" s="2340"/>
      <c r="R1499" s="2340"/>
      <c r="S1499" s="2340"/>
    </row>
    <row r="1500" spans="1:19" customFormat="1" ht="15" hidden="1">
      <c r="A1500" s="2344" t="s">
        <v>5165</v>
      </c>
      <c r="B1500" s="2340" t="s">
        <v>5975</v>
      </c>
      <c r="C1500" s="2340"/>
      <c r="D1500" s="2341" t="s">
        <v>1945</v>
      </c>
      <c r="E1500" s="2347">
        <v>7500</v>
      </c>
      <c r="F1500" s="2343">
        <f t="shared" si="23"/>
        <v>0</v>
      </c>
      <c r="G1500" s="2344" t="s">
        <v>2134</v>
      </c>
      <c r="H1500" s="2340"/>
      <c r="I1500" s="2340"/>
      <c r="J1500" s="2340"/>
      <c r="K1500" s="2340"/>
      <c r="L1500" s="2340"/>
      <c r="M1500" s="2340"/>
      <c r="N1500" s="2340"/>
      <c r="O1500" s="2340"/>
      <c r="P1500" s="2340"/>
      <c r="Q1500" s="2340"/>
      <c r="R1500" s="2340"/>
      <c r="S1500" s="2340"/>
    </row>
    <row r="1501" spans="1:19" customFormat="1" ht="15" hidden="1">
      <c r="A1501" s="2344" t="s">
        <v>5165</v>
      </c>
      <c r="B1501" s="2340" t="s">
        <v>5976</v>
      </c>
      <c r="C1501" s="2340"/>
      <c r="D1501" s="2341" t="s">
        <v>1945</v>
      </c>
      <c r="E1501" s="2347">
        <v>7500</v>
      </c>
      <c r="F1501" s="2343">
        <f t="shared" si="23"/>
        <v>0</v>
      </c>
      <c r="G1501" s="2344" t="s">
        <v>2134</v>
      </c>
      <c r="H1501" s="2340"/>
      <c r="I1501" s="2340"/>
      <c r="J1501" s="2340"/>
      <c r="K1501" s="2340"/>
      <c r="L1501" s="2340"/>
      <c r="M1501" s="2340"/>
      <c r="N1501" s="2340"/>
      <c r="O1501" s="2340"/>
      <c r="P1501" s="2340"/>
      <c r="Q1501" s="2340"/>
      <c r="R1501" s="2340"/>
      <c r="S1501" s="2340"/>
    </row>
    <row r="1502" spans="1:19" customFormat="1" ht="15" hidden="1">
      <c r="A1502" s="2344" t="s">
        <v>5165</v>
      </c>
      <c r="B1502" s="2340" t="s">
        <v>6050</v>
      </c>
      <c r="C1502" s="2340"/>
      <c r="D1502" s="2341" t="s">
        <v>501</v>
      </c>
      <c r="E1502" s="2347">
        <v>8000</v>
      </c>
      <c r="F1502" s="2343">
        <f t="shared" si="23"/>
        <v>0</v>
      </c>
      <c r="G1502" s="2344" t="s">
        <v>2134</v>
      </c>
      <c r="H1502" s="2340"/>
      <c r="I1502" s="2340"/>
      <c r="J1502" s="2340"/>
      <c r="K1502" s="2340"/>
      <c r="L1502" s="2340"/>
      <c r="M1502" s="2340"/>
      <c r="N1502" s="2340"/>
      <c r="O1502" s="2340"/>
      <c r="P1502" s="2340"/>
      <c r="Q1502" s="2340"/>
      <c r="R1502" s="2340"/>
      <c r="S1502" s="2340"/>
    </row>
    <row r="1503" spans="1:19" customFormat="1" ht="15" hidden="1">
      <c r="A1503" s="2344" t="s">
        <v>5165</v>
      </c>
      <c r="B1503" s="2340" t="s">
        <v>6051</v>
      </c>
      <c r="C1503" s="2340"/>
      <c r="D1503" s="2341" t="s">
        <v>501</v>
      </c>
      <c r="E1503" s="2347">
        <v>8000</v>
      </c>
      <c r="F1503" s="2343">
        <f t="shared" si="23"/>
        <v>0</v>
      </c>
      <c r="G1503" s="2344" t="s">
        <v>2134</v>
      </c>
      <c r="H1503" s="2340"/>
      <c r="I1503" s="2340"/>
      <c r="J1503" s="2340"/>
      <c r="K1503" s="2340"/>
      <c r="L1503" s="2340"/>
      <c r="M1503" s="2340"/>
      <c r="N1503" s="2340"/>
      <c r="O1503" s="2340"/>
      <c r="P1503" s="2340"/>
      <c r="Q1503" s="2340"/>
      <c r="R1503" s="2340"/>
      <c r="S1503" s="2340"/>
    </row>
    <row r="1504" spans="1:19" customFormat="1" ht="15" hidden="1">
      <c r="A1504" s="2340" t="s">
        <v>4348</v>
      </c>
      <c r="B1504" s="2340" t="s">
        <v>4252</v>
      </c>
      <c r="C1504" s="2340"/>
      <c r="D1504" s="2341" t="s">
        <v>44</v>
      </c>
      <c r="E1504" s="2342">
        <v>3000</v>
      </c>
      <c r="F1504" s="2343">
        <f t="shared" si="23"/>
        <v>0</v>
      </c>
      <c r="G1504" s="2344" t="s">
        <v>2134</v>
      </c>
      <c r="H1504" s="2340"/>
      <c r="I1504" s="2340"/>
      <c r="J1504" s="2340"/>
      <c r="K1504" s="2340"/>
      <c r="L1504" s="2340"/>
      <c r="M1504" s="2340"/>
      <c r="N1504" s="2340"/>
      <c r="O1504" s="2340"/>
      <c r="P1504" s="2340"/>
      <c r="Q1504" s="2340"/>
      <c r="R1504" s="2340"/>
      <c r="S1504" s="2340"/>
    </row>
    <row r="1505" spans="1:19" customFormat="1" ht="15" hidden="1">
      <c r="A1505" s="2340" t="s">
        <v>3811</v>
      </c>
      <c r="B1505" s="2340" t="s">
        <v>5045</v>
      </c>
      <c r="C1505" s="2340"/>
      <c r="D1505" s="2341" t="s">
        <v>627</v>
      </c>
      <c r="E1505" s="2342">
        <v>650</v>
      </c>
      <c r="F1505" s="2343">
        <f t="shared" si="23"/>
        <v>0</v>
      </c>
      <c r="G1505" s="2344" t="s">
        <v>2134</v>
      </c>
      <c r="H1505" s="2340"/>
      <c r="I1505" s="2340"/>
      <c r="J1505" s="2340"/>
      <c r="K1505" s="2340"/>
      <c r="L1505" s="2340"/>
      <c r="M1505" s="2340"/>
      <c r="N1505" s="2340"/>
      <c r="O1505" s="2340"/>
      <c r="P1505" s="2340"/>
      <c r="Q1505" s="2340"/>
      <c r="R1505" s="2340"/>
      <c r="S1505" s="2340"/>
    </row>
    <row r="1506" spans="1:19" customFormat="1" ht="15" hidden="1">
      <c r="A1506" s="2344" t="s">
        <v>5165</v>
      </c>
      <c r="B1506" s="2340" t="s">
        <v>2323</v>
      </c>
      <c r="C1506" s="2340"/>
      <c r="D1506" s="2341" t="s">
        <v>501</v>
      </c>
      <c r="E1506" s="2347">
        <v>30000</v>
      </c>
      <c r="F1506" s="2343">
        <f t="shared" si="23"/>
        <v>0</v>
      </c>
      <c r="G1506" s="2344" t="s">
        <v>2134</v>
      </c>
      <c r="H1506" s="2340"/>
      <c r="I1506" s="2340"/>
      <c r="J1506" s="2340"/>
      <c r="K1506" s="2340"/>
      <c r="L1506" s="2340"/>
      <c r="M1506" s="2340"/>
      <c r="N1506" s="2340"/>
      <c r="O1506" s="2340"/>
      <c r="P1506" s="2340"/>
      <c r="Q1506" s="2340"/>
      <c r="R1506" s="2340"/>
      <c r="S1506" s="2340"/>
    </row>
    <row r="1507" spans="1:19" customFormat="1" ht="15" hidden="1">
      <c r="A1507" s="1467" t="s">
        <v>5405</v>
      </c>
      <c r="B1507" s="1467" t="s">
        <v>5704</v>
      </c>
      <c r="C1507" s="1467"/>
      <c r="D1507" s="767" t="s">
        <v>83</v>
      </c>
      <c r="E1507" s="2346">
        <v>145</v>
      </c>
      <c r="F1507" s="2343">
        <f t="shared" si="23"/>
        <v>0</v>
      </c>
      <c r="G1507" s="2344" t="s">
        <v>2134</v>
      </c>
      <c r="H1507" s="1467"/>
      <c r="I1507" s="1467"/>
      <c r="J1507" s="1467"/>
      <c r="K1507" s="1467"/>
      <c r="L1507" s="1467"/>
      <c r="M1507" s="1467"/>
      <c r="N1507" s="1467"/>
      <c r="O1507" s="1467"/>
      <c r="P1507" s="1467"/>
      <c r="Q1507" s="1467"/>
      <c r="R1507" s="1467"/>
      <c r="S1507" s="1467"/>
    </row>
    <row r="1508" spans="1:19" customFormat="1" ht="15" hidden="1">
      <c r="A1508" s="2344" t="s">
        <v>5170</v>
      </c>
      <c r="B1508" s="2340" t="s">
        <v>4110</v>
      </c>
      <c r="C1508" s="2340"/>
      <c r="D1508" s="2341" t="s">
        <v>818</v>
      </c>
      <c r="E1508" s="2342">
        <v>918</v>
      </c>
      <c r="F1508" s="2343">
        <f t="shared" si="23"/>
        <v>0</v>
      </c>
      <c r="G1508" s="2344" t="s">
        <v>2134</v>
      </c>
      <c r="H1508" s="2340"/>
      <c r="I1508" s="2340"/>
      <c r="J1508" s="2340"/>
      <c r="K1508" s="2340"/>
      <c r="L1508" s="2340"/>
      <c r="M1508" s="2340"/>
      <c r="N1508" s="2340"/>
      <c r="O1508" s="2340"/>
      <c r="P1508" s="2340"/>
      <c r="Q1508" s="2340"/>
      <c r="R1508" s="2340"/>
      <c r="S1508" s="2340"/>
    </row>
    <row r="1509" spans="1:19" customFormat="1" ht="15" hidden="1">
      <c r="A1509" s="2344" t="s">
        <v>5165</v>
      </c>
      <c r="B1509" s="2340" t="s">
        <v>5977</v>
      </c>
      <c r="C1509" s="2340"/>
      <c r="D1509" s="2341" t="s">
        <v>501</v>
      </c>
      <c r="E1509" s="2347">
        <v>1500</v>
      </c>
      <c r="F1509" s="2343">
        <f t="shared" si="23"/>
        <v>0</v>
      </c>
      <c r="G1509" s="2344" t="s">
        <v>2134</v>
      </c>
      <c r="H1509" s="2340"/>
      <c r="I1509" s="2340"/>
      <c r="J1509" s="2340"/>
      <c r="K1509" s="2340"/>
      <c r="L1509" s="2340"/>
      <c r="M1509" s="2340"/>
      <c r="N1509" s="2340"/>
      <c r="O1509" s="2340"/>
      <c r="P1509" s="2340"/>
      <c r="Q1509" s="2340"/>
      <c r="R1509" s="2340"/>
      <c r="S1509" s="2340"/>
    </row>
    <row r="1510" spans="1:19" customFormat="1" ht="15" hidden="1">
      <c r="A1510" s="2344" t="s">
        <v>5165</v>
      </c>
      <c r="B1510" s="2340" t="s">
        <v>5978</v>
      </c>
      <c r="C1510" s="2340"/>
      <c r="D1510" s="2341" t="s">
        <v>501</v>
      </c>
      <c r="E1510" s="2347">
        <v>1500</v>
      </c>
      <c r="F1510" s="2343">
        <f t="shared" si="23"/>
        <v>0</v>
      </c>
      <c r="G1510" s="2344" t="s">
        <v>2134</v>
      </c>
      <c r="H1510" s="2340"/>
      <c r="I1510" s="2340"/>
      <c r="J1510" s="2340"/>
      <c r="K1510" s="2340"/>
      <c r="L1510" s="2340"/>
      <c r="M1510" s="2340"/>
      <c r="N1510" s="2340"/>
      <c r="O1510" s="2340"/>
      <c r="P1510" s="2340"/>
      <c r="Q1510" s="2340"/>
      <c r="R1510" s="2340"/>
      <c r="S1510" s="2340"/>
    </row>
    <row r="1511" spans="1:19" customFormat="1" ht="15" hidden="1">
      <c r="A1511" s="2340" t="s">
        <v>4077</v>
      </c>
      <c r="B1511" s="2340" t="s">
        <v>4598</v>
      </c>
      <c r="C1511" s="2340"/>
      <c r="D1511" s="2341" t="s">
        <v>44</v>
      </c>
      <c r="E1511" s="2342">
        <v>55</v>
      </c>
      <c r="F1511" s="2343">
        <f t="shared" si="23"/>
        <v>0</v>
      </c>
      <c r="G1511" s="2344" t="s">
        <v>2134</v>
      </c>
      <c r="H1511" s="2340"/>
      <c r="I1511" s="2340"/>
      <c r="J1511" s="2340"/>
      <c r="K1511" s="2340"/>
      <c r="L1511" s="2340"/>
      <c r="M1511" s="2340"/>
      <c r="N1511" s="2340"/>
      <c r="O1511" s="2340"/>
      <c r="P1511" s="2340"/>
      <c r="Q1511" s="2340"/>
      <c r="R1511" s="2340"/>
      <c r="S1511" s="2340"/>
    </row>
    <row r="1512" spans="1:19" customFormat="1" ht="15" hidden="1">
      <c r="A1512" s="2340" t="s">
        <v>4077</v>
      </c>
      <c r="B1512" s="2340" t="s">
        <v>4597</v>
      </c>
      <c r="C1512" s="2340"/>
      <c r="D1512" s="2341" t="s">
        <v>44</v>
      </c>
      <c r="E1512" s="2342">
        <v>35</v>
      </c>
      <c r="F1512" s="2343">
        <f t="shared" si="23"/>
        <v>0</v>
      </c>
      <c r="G1512" s="2344" t="s">
        <v>2134</v>
      </c>
      <c r="H1512" s="2340"/>
      <c r="I1512" s="2340"/>
      <c r="J1512" s="2340"/>
      <c r="K1512" s="2340"/>
      <c r="L1512" s="2340"/>
      <c r="M1512" s="2340"/>
      <c r="N1512" s="2340"/>
      <c r="O1512" s="2340"/>
      <c r="P1512" s="2340"/>
      <c r="Q1512" s="2340"/>
      <c r="R1512" s="2340"/>
      <c r="S1512" s="2340"/>
    </row>
    <row r="1513" spans="1:19" customFormat="1" ht="15" hidden="1">
      <c r="A1513" s="2344" t="s">
        <v>5172</v>
      </c>
      <c r="B1513" s="2344" t="s">
        <v>5404</v>
      </c>
      <c r="C1513" s="2344"/>
      <c r="D1513" s="2341" t="s">
        <v>501</v>
      </c>
      <c r="E1513" s="2342">
        <v>3475</v>
      </c>
      <c r="F1513" s="2343">
        <f t="shared" si="23"/>
        <v>0</v>
      </c>
      <c r="G1513" s="2344" t="s">
        <v>2134</v>
      </c>
      <c r="H1513" s="2340"/>
      <c r="I1513" s="2340"/>
      <c r="J1513" s="2340"/>
      <c r="K1513" s="2340"/>
      <c r="L1513" s="2340"/>
      <c r="M1513" s="2340"/>
      <c r="N1513" s="2340"/>
      <c r="O1513" s="2340"/>
      <c r="P1513" s="2340"/>
      <c r="Q1513" s="2340"/>
      <c r="R1513" s="2340"/>
      <c r="S1513" s="2340"/>
    </row>
    <row r="1514" spans="1:19" customFormat="1" ht="15" hidden="1">
      <c r="A1514" s="2340" t="s">
        <v>5172</v>
      </c>
      <c r="B1514" s="2344" t="s">
        <v>5286</v>
      </c>
      <c r="C1514" s="2344"/>
      <c r="D1514" s="2341" t="s">
        <v>501</v>
      </c>
      <c r="E1514" s="2342">
        <v>6950</v>
      </c>
      <c r="F1514" s="2343">
        <f t="shared" si="23"/>
        <v>0</v>
      </c>
      <c r="G1514" s="2344" t="s">
        <v>2134</v>
      </c>
      <c r="H1514" s="2340"/>
      <c r="I1514" s="2340"/>
      <c r="J1514" s="2340"/>
      <c r="K1514" s="2340"/>
      <c r="L1514" s="2340"/>
      <c r="M1514" s="2340"/>
      <c r="N1514" s="2340"/>
      <c r="O1514" s="2340"/>
      <c r="P1514" s="2340"/>
      <c r="Q1514" s="2340"/>
      <c r="R1514" s="2340"/>
      <c r="S1514" s="2340"/>
    </row>
    <row r="1515" spans="1:19" customFormat="1" ht="15" hidden="1">
      <c r="A1515" s="2340" t="s">
        <v>5172</v>
      </c>
      <c r="B1515" s="2340" t="s">
        <v>4022</v>
      </c>
      <c r="C1515" s="2340"/>
      <c r="D1515" s="2341" t="s">
        <v>44</v>
      </c>
      <c r="E1515" s="2342">
        <v>2595</v>
      </c>
      <c r="F1515" s="2343">
        <f t="shared" si="23"/>
        <v>0</v>
      </c>
      <c r="G1515" s="2344" t="s">
        <v>2134</v>
      </c>
      <c r="H1515" s="2340"/>
      <c r="I1515" s="2340"/>
      <c r="J1515" s="2340"/>
      <c r="K1515" s="2340"/>
      <c r="L1515" s="2340"/>
      <c r="M1515" s="2340"/>
      <c r="N1515" s="2340"/>
      <c r="O1515" s="2340"/>
      <c r="P1515" s="2340"/>
      <c r="Q1515" s="2340"/>
      <c r="R1515" s="2340"/>
      <c r="S1515" s="2340"/>
    </row>
    <row r="1516" spans="1:19" customFormat="1" ht="15" hidden="1">
      <c r="A1516" s="2340" t="s">
        <v>3811</v>
      </c>
      <c r="B1516" s="2340" t="s">
        <v>5046</v>
      </c>
      <c r="C1516" s="2340"/>
      <c r="D1516" s="2341" t="s">
        <v>44</v>
      </c>
      <c r="E1516" s="2342">
        <v>50</v>
      </c>
      <c r="F1516" s="2343">
        <f t="shared" si="23"/>
        <v>0</v>
      </c>
      <c r="G1516" s="2344" t="s">
        <v>2134</v>
      </c>
      <c r="H1516" s="2340"/>
      <c r="I1516" s="2340"/>
      <c r="J1516" s="2340"/>
      <c r="K1516" s="2340"/>
      <c r="L1516" s="2340"/>
      <c r="M1516" s="2340"/>
      <c r="N1516" s="2340"/>
      <c r="O1516" s="2340"/>
      <c r="P1516" s="2340"/>
      <c r="Q1516" s="2340"/>
      <c r="R1516" s="2340"/>
      <c r="S1516" s="2340"/>
    </row>
    <row r="1517" spans="1:19" customFormat="1" ht="15" hidden="1">
      <c r="A1517" s="2344" t="s">
        <v>5165</v>
      </c>
      <c r="B1517" s="2340" t="s">
        <v>5979</v>
      </c>
      <c r="C1517" s="2340"/>
      <c r="D1517" s="2341" t="s">
        <v>44</v>
      </c>
      <c r="E1517" s="2347">
        <v>3000</v>
      </c>
      <c r="F1517" s="2343">
        <f t="shared" si="23"/>
        <v>0</v>
      </c>
      <c r="G1517" s="2344" t="s">
        <v>2134</v>
      </c>
      <c r="H1517" s="2340"/>
      <c r="I1517" s="2340"/>
      <c r="J1517" s="2340"/>
      <c r="K1517" s="2340"/>
      <c r="L1517" s="2340"/>
      <c r="M1517" s="2340"/>
      <c r="N1517" s="2340"/>
      <c r="O1517" s="2340"/>
      <c r="P1517" s="2340"/>
      <c r="Q1517" s="2340"/>
      <c r="R1517" s="2340"/>
      <c r="S1517" s="2340"/>
    </row>
    <row r="1518" spans="1:19" customFormat="1" ht="15" hidden="1">
      <c r="A1518" s="2344" t="s">
        <v>5165</v>
      </c>
      <c r="B1518" s="2340" t="s">
        <v>5980</v>
      </c>
      <c r="C1518" s="2340"/>
      <c r="D1518" s="2341" t="s">
        <v>44</v>
      </c>
      <c r="E1518" s="2347">
        <v>24000</v>
      </c>
      <c r="F1518" s="2343">
        <f t="shared" si="23"/>
        <v>0</v>
      </c>
      <c r="G1518" s="2344" t="s">
        <v>2134</v>
      </c>
      <c r="H1518" s="2340"/>
      <c r="I1518" s="2340"/>
      <c r="J1518" s="2340"/>
      <c r="K1518" s="2340"/>
      <c r="L1518" s="2340"/>
      <c r="M1518" s="2340"/>
      <c r="N1518" s="2340"/>
      <c r="O1518" s="2340"/>
      <c r="P1518" s="2340"/>
      <c r="Q1518" s="2340"/>
      <c r="R1518" s="2340"/>
      <c r="S1518" s="2340"/>
    </row>
    <row r="1519" spans="1:19" customFormat="1" ht="15" hidden="1">
      <c r="A1519" s="2344" t="s">
        <v>5165</v>
      </c>
      <c r="B1519" s="2340" t="s">
        <v>5981</v>
      </c>
      <c r="C1519" s="2340"/>
      <c r="D1519" s="2341" t="s">
        <v>44</v>
      </c>
      <c r="E1519" s="2347">
        <v>1500</v>
      </c>
      <c r="F1519" s="2343">
        <f t="shared" si="23"/>
        <v>0</v>
      </c>
      <c r="G1519" s="2344" t="s">
        <v>2134</v>
      </c>
      <c r="H1519" s="2340"/>
      <c r="I1519" s="2340"/>
      <c r="J1519" s="2340"/>
      <c r="K1519" s="2340"/>
      <c r="L1519" s="2340"/>
      <c r="M1519" s="2340"/>
      <c r="N1519" s="2340"/>
      <c r="O1519" s="2340"/>
      <c r="P1519" s="2340"/>
      <c r="Q1519" s="2340"/>
      <c r="R1519" s="2340"/>
      <c r="S1519" s="2340"/>
    </row>
    <row r="1520" spans="1:19" customFormat="1" ht="15" hidden="1">
      <c r="A1520" s="2344" t="s">
        <v>5165</v>
      </c>
      <c r="B1520" s="2340" t="s">
        <v>5982</v>
      </c>
      <c r="C1520" s="2340"/>
      <c r="D1520" s="2341" t="s">
        <v>44</v>
      </c>
      <c r="E1520" s="2347">
        <v>35000</v>
      </c>
      <c r="F1520" s="2343">
        <f t="shared" si="23"/>
        <v>0</v>
      </c>
      <c r="G1520" s="2344" t="s">
        <v>2134</v>
      </c>
      <c r="H1520" s="2340"/>
      <c r="I1520" s="2340"/>
      <c r="J1520" s="2340"/>
      <c r="K1520" s="2340"/>
      <c r="L1520" s="2340"/>
      <c r="M1520" s="2340"/>
      <c r="N1520" s="2340"/>
      <c r="O1520" s="2340"/>
      <c r="P1520" s="2340"/>
      <c r="Q1520" s="2340"/>
      <c r="R1520" s="2340"/>
      <c r="S1520" s="2340"/>
    </row>
    <row r="1521" spans="1:19" customFormat="1" ht="15" hidden="1">
      <c r="A1521" s="2344" t="s">
        <v>5165</v>
      </c>
      <c r="B1521" s="2340" t="s">
        <v>5983</v>
      </c>
      <c r="C1521" s="2340"/>
      <c r="D1521" s="2341" t="s">
        <v>44</v>
      </c>
      <c r="E1521" s="2347">
        <v>15000</v>
      </c>
      <c r="F1521" s="2343">
        <f t="shared" si="23"/>
        <v>0</v>
      </c>
      <c r="G1521" s="2344" t="s">
        <v>2134</v>
      </c>
      <c r="H1521" s="2340"/>
      <c r="I1521" s="2340"/>
      <c r="J1521" s="2340"/>
      <c r="K1521" s="2340"/>
      <c r="L1521" s="2340"/>
      <c r="M1521" s="2340"/>
      <c r="N1521" s="2340"/>
      <c r="O1521" s="2340"/>
      <c r="P1521" s="2340"/>
      <c r="Q1521" s="2340"/>
      <c r="R1521" s="2340"/>
      <c r="S1521" s="2340"/>
    </row>
    <row r="1522" spans="1:19" customFormat="1" ht="15" hidden="1">
      <c r="A1522" s="2344" t="s">
        <v>5165</v>
      </c>
      <c r="B1522" s="2340" t="s">
        <v>5984</v>
      </c>
      <c r="C1522" s="2340"/>
      <c r="D1522" s="2341" t="s">
        <v>44</v>
      </c>
      <c r="E1522" s="2347">
        <v>2500</v>
      </c>
      <c r="F1522" s="2343">
        <f t="shared" si="23"/>
        <v>0</v>
      </c>
      <c r="G1522" s="2344" t="s">
        <v>2134</v>
      </c>
      <c r="H1522" s="2340"/>
      <c r="I1522" s="2340"/>
      <c r="J1522" s="2340"/>
      <c r="K1522" s="2340"/>
      <c r="L1522" s="2340"/>
      <c r="M1522" s="2340"/>
      <c r="N1522" s="2340"/>
      <c r="O1522" s="2340"/>
      <c r="P1522" s="2340"/>
      <c r="Q1522" s="2340"/>
      <c r="R1522" s="2340"/>
      <c r="S1522" s="2340"/>
    </row>
    <row r="1523" spans="1:19" customFormat="1" ht="15" hidden="1">
      <c r="A1523" s="2340" t="s">
        <v>3811</v>
      </c>
      <c r="B1523" s="2340" t="s">
        <v>5111</v>
      </c>
      <c r="C1523" s="2340"/>
      <c r="D1523" s="2341" t="s">
        <v>627</v>
      </c>
      <c r="E1523" s="2342">
        <v>1000</v>
      </c>
      <c r="F1523" s="2343">
        <f t="shared" si="23"/>
        <v>0</v>
      </c>
      <c r="G1523" s="2344" t="s">
        <v>2134</v>
      </c>
      <c r="H1523" s="2340"/>
      <c r="I1523" s="2340"/>
      <c r="J1523" s="2340"/>
      <c r="K1523" s="2340"/>
      <c r="L1523" s="2340"/>
      <c r="M1523" s="2340"/>
      <c r="N1523" s="2340"/>
      <c r="O1523" s="2340"/>
      <c r="P1523" s="2340"/>
      <c r="Q1523" s="2340"/>
      <c r="R1523" s="2340"/>
      <c r="S1523" s="2340"/>
    </row>
    <row r="1524" spans="1:19" customFormat="1" ht="15" hidden="1">
      <c r="A1524" s="2344" t="s">
        <v>5165</v>
      </c>
      <c r="B1524" s="2340" t="s">
        <v>5985</v>
      </c>
      <c r="C1524" s="2340"/>
      <c r="D1524" s="2341" t="s">
        <v>44</v>
      </c>
      <c r="E1524" s="2347">
        <v>13500</v>
      </c>
      <c r="F1524" s="2343">
        <f t="shared" si="23"/>
        <v>0</v>
      </c>
      <c r="G1524" s="2344" t="s">
        <v>2134</v>
      </c>
      <c r="H1524" s="2340"/>
      <c r="I1524" s="2340"/>
      <c r="J1524" s="2340"/>
      <c r="K1524" s="2340"/>
      <c r="L1524" s="2340"/>
      <c r="M1524" s="2340"/>
      <c r="N1524" s="2340"/>
      <c r="O1524" s="2340"/>
      <c r="P1524" s="2340"/>
      <c r="Q1524" s="2340"/>
      <c r="R1524" s="2340"/>
      <c r="S1524" s="2340"/>
    </row>
    <row r="1525" spans="1:19" customFormat="1" ht="15" hidden="1">
      <c r="A1525" s="2344" t="s">
        <v>5165</v>
      </c>
      <c r="B1525" s="2340" t="s">
        <v>5986</v>
      </c>
      <c r="C1525" s="2340"/>
      <c r="D1525" s="2341" t="s">
        <v>36</v>
      </c>
      <c r="E1525" s="2347">
        <v>45000</v>
      </c>
      <c r="F1525" s="2343">
        <f t="shared" si="23"/>
        <v>0</v>
      </c>
      <c r="G1525" s="2344" t="s">
        <v>2134</v>
      </c>
      <c r="H1525" s="2340"/>
      <c r="I1525" s="2340"/>
      <c r="J1525" s="2340"/>
      <c r="K1525" s="2340"/>
      <c r="L1525" s="2340"/>
      <c r="M1525" s="2340"/>
      <c r="N1525" s="2340"/>
      <c r="O1525" s="2340"/>
      <c r="P1525" s="2340"/>
      <c r="Q1525" s="2340"/>
      <c r="R1525" s="2340"/>
      <c r="S1525" s="2340"/>
    </row>
    <row r="1526" spans="1:19" customFormat="1" ht="15" hidden="1">
      <c r="A1526" s="2344" t="s">
        <v>5165</v>
      </c>
      <c r="B1526" s="2340" t="s">
        <v>5987</v>
      </c>
      <c r="C1526" s="2340"/>
      <c r="D1526" s="2341" t="s">
        <v>44</v>
      </c>
      <c r="E1526" s="2347">
        <v>3000</v>
      </c>
      <c r="F1526" s="2343">
        <f t="shared" si="23"/>
        <v>0</v>
      </c>
      <c r="G1526" s="2344" t="s">
        <v>2134</v>
      </c>
      <c r="H1526" s="2340"/>
      <c r="I1526" s="2340"/>
      <c r="J1526" s="2340"/>
      <c r="K1526" s="2340"/>
      <c r="L1526" s="2340"/>
      <c r="M1526" s="2340"/>
      <c r="N1526" s="2340"/>
      <c r="O1526" s="2340"/>
      <c r="P1526" s="2340"/>
      <c r="Q1526" s="2340"/>
      <c r="R1526" s="2340"/>
      <c r="S1526" s="2340"/>
    </row>
    <row r="1527" spans="1:19" customFormat="1" ht="15" hidden="1">
      <c r="A1527" s="2344" t="s">
        <v>5165</v>
      </c>
      <c r="B1527" s="2340" t="s">
        <v>5988</v>
      </c>
      <c r="C1527" s="2340"/>
      <c r="D1527" s="2341" t="s">
        <v>44</v>
      </c>
      <c r="E1527" s="2347">
        <v>28000</v>
      </c>
      <c r="F1527" s="2343">
        <f t="shared" si="23"/>
        <v>0</v>
      </c>
      <c r="G1527" s="2344" t="s">
        <v>2134</v>
      </c>
      <c r="H1527" s="2340"/>
      <c r="I1527" s="2340"/>
      <c r="J1527" s="2340"/>
      <c r="K1527" s="2340"/>
      <c r="L1527" s="2340"/>
      <c r="M1527" s="2340"/>
      <c r="N1527" s="2340"/>
      <c r="O1527" s="2340"/>
      <c r="P1527" s="2340"/>
      <c r="Q1527" s="2340"/>
      <c r="R1527" s="2340"/>
      <c r="S1527" s="2340"/>
    </row>
    <row r="1528" spans="1:19" customFormat="1" ht="15" hidden="1">
      <c r="A1528" s="2344" t="s">
        <v>5165</v>
      </c>
      <c r="B1528" s="2340" t="s">
        <v>5989</v>
      </c>
      <c r="C1528" s="2340"/>
      <c r="D1528" s="2341" t="s">
        <v>44</v>
      </c>
      <c r="E1528" s="2347">
        <v>40000</v>
      </c>
      <c r="F1528" s="2343">
        <f t="shared" si="23"/>
        <v>0</v>
      </c>
      <c r="G1528" s="2344" t="s">
        <v>2134</v>
      </c>
      <c r="H1528" s="2340"/>
      <c r="I1528" s="2340"/>
      <c r="J1528" s="2340"/>
      <c r="K1528" s="2340"/>
      <c r="L1528" s="2340"/>
      <c r="M1528" s="2340"/>
      <c r="N1528" s="2340"/>
      <c r="O1528" s="2340"/>
      <c r="P1528" s="2340"/>
      <c r="Q1528" s="2340"/>
      <c r="R1528" s="2340"/>
      <c r="S1528" s="2340"/>
    </row>
    <row r="1529" spans="1:19" customFormat="1" ht="15" hidden="1">
      <c r="A1529" s="2344" t="s">
        <v>5165</v>
      </c>
      <c r="B1529" s="2340" t="s">
        <v>5990</v>
      </c>
      <c r="C1529" s="2340"/>
      <c r="D1529" s="2341" t="s">
        <v>44</v>
      </c>
      <c r="E1529" s="2347">
        <v>35000</v>
      </c>
      <c r="F1529" s="2343">
        <f t="shared" si="23"/>
        <v>0</v>
      </c>
      <c r="G1529" s="2344" t="s">
        <v>2134</v>
      </c>
      <c r="H1529" s="2340"/>
      <c r="I1529" s="2340"/>
      <c r="J1529" s="2340"/>
      <c r="K1529" s="2340"/>
      <c r="L1529" s="2340"/>
      <c r="M1529" s="2340"/>
      <c r="N1529" s="2340"/>
      <c r="O1529" s="2340"/>
      <c r="P1529" s="2340"/>
      <c r="Q1529" s="2340"/>
      <c r="R1529" s="2340"/>
      <c r="S1529" s="2340"/>
    </row>
    <row r="1530" spans="1:19" customFormat="1" ht="15" hidden="1">
      <c r="A1530" s="2344" t="s">
        <v>5165</v>
      </c>
      <c r="B1530" s="2340" t="s">
        <v>5991</v>
      </c>
      <c r="C1530" s="2340"/>
      <c r="D1530" s="2341" t="s">
        <v>44</v>
      </c>
      <c r="E1530" s="2347">
        <v>15000</v>
      </c>
      <c r="F1530" s="2343">
        <f t="shared" si="23"/>
        <v>0</v>
      </c>
      <c r="G1530" s="2344" t="s">
        <v>2134</v>
      </c>
      <c r="H1530" s="2340"/>
      <c r="I1530" s="2340"/>
      <c r="J1530" s="2340"/>
      <c r="K1530" s="2340"/>
      <c r="L1530" s="2340"/>
      <c r="M1530" s="2340"/>
      <c r="N1530" s="2340"/>
      <c r="O1530" s="2340"/>
      <c r="P1530" s="2340"/>
      <c r="Q1530" s="2340"/>
      <c r="R1530" s="2340"/>
      <c r="S1530" s="2340"/>
    </row>
    <row r="1531" spans="1:19" customFormat="1" ht="15" hidden="1">
      <c r="A1531" s="2340" t="s">
        <v>631</v>
      </c>
      <c r="B1531" s="2340" t="s">
        <v>4481</v>
      </c>
      <c r="C1531" s="2340"/>
      <c r="D1531" s="2341" t="s">
        <v>44</v>
      </c>
      <c r="E1531" s="2342">
        <v>250</v>
      </c>
      <c r="F1531" s="2343">
        <f t="shared" si="23"/>
        <v>0</v>
      </c>
      <c r="G1531" s="2344" t="s">
        <v>2134</v>
      </c>
      <c r="H1531" s="2340"/>
      <c r="I1531" s="2340"/>
      <c r="J1531" s="2340"/>
      <c r="K1531" s="2340"/>
      <c r="L1531" s="2340"/>
      <c r="M1531" s="2340"/>
      <c r="N1531" s="2340"/>
      <c r="O1531" s="2340"/>
      <c r="P1531" s="2340"/>
      <c r="Q1531" s="2340"/>
      <c r="R1531" s="2340"/>
      <c r="S1531" s="2340"/>
    </row>
    <row r="1532" spans="1:19" customFormat="1" ht="15" hidden="1">
      <c r="A1532" s="2340" t="s">
        <v>631</v>
      </c>
      <c r="B1532" s="2340" t="s">
        <v>4481</v>
      </c>
      <c r="C1532" s="2340"/>
      <c r="D1532" s="2341" t="s">
        <v>44</v>
      </c>
      <c r="E1532" s="2342">
        <v>250</v>
      </c>
      <c r="F1532" s="2343">
        <f t="shared" si="23"/>
        <v>0</v>
      </c>
      <c r="G1532" s="2344" t="s">
        <v>2134</v>
      </c>
      <c r="H1532" s="2340"/>
      <c r="I1532" s="2340"/>
      <c r="J1532" s="2340"/>
      <c r="K1532" s="2340"/>
      <c r="L1532" s="2340"/>
      <c r="M1532" s="2340"/>
      <c r="N1532" s="2340"/>
      <c r="O1532" s="2340"/>
      <c r="P1532" s="2340"/>
      <c r="Q1532" s="2340"/>
      <c r="R1532" s="2340"/>
      <c r="S1532" s="2340"/>
    </row>
    <row r="1533" spans="1:19" customFormat="1" ht="15" hidden="1">
      <c r="A1533" s="2340" t="s">
        <v>631</v>
      </c>
      <c r="B1533" s="2340" t="s">
        <v>4477</v>
      </c>
      <c r="C1533" s="2340"/>
      <c r="D1533" s="2341" t="s">
        <v>44</v>
      </c>
      <c r="E1533" s="2342">
        <v>600</v>
      </c>
      <c r="F1533" s="2343">
        <f t="shared" si="23"/>
        <v>0</v>
      </c>
      <c r="G1533" s="2344" t="s">
        <v>2134</v>
      </c>
      <c r="H1533" s="2340"/>
      <c r="I1533" s="2340"/>
      <c r="J1533" s="2340"/>
      <c r="K1533" s="2340"/>
      <c r="L1533" s="2340"/>
      <c r="M1533" s="2340"/>
      <c r="N1533" s="2340"/>
      <c r="O1533" s="2340"/>
      <c r="P1533" s="2340"/>
      <c r="Q1533" s="2340"/>
      <c r="R1533" s="2340"/>
      <c r="S1533" s="2340"/>
    </row>
    <row r="1534" spans="1:19" customFormat="1" ht="15" hidden="1">
      <c r="A1534" s="2340" t="s">
        <v>631</v>
      </c>
      <c r="B1534" s="2340" t="s">
        <v>4477</v>
      </c>
      <c r="C1534" s="2340"/>
      <c r="D1534" s="2341" t="s">
        <v>44</v>
      </c>
      <c r="E1534" s="2342">
        <v>600</v>
      </c>
      <c r="F1534" s="2343">
        <f t="shared" si="23"/>
        <v>0</v>
      </c>
      <c r="G1534" s="2344" t="s">
        <v>2134</v>
      </c>
      <c r="H1534" s="2340"/>
      <c r="I1534" s="2340"/>
      <c r="J1534" s="2340"/>
      <c r="K1534" s="2340"/>
      <c r="L1534" s="2340"/>
      <c r="M1534" s="2340"/>
      <c r="N1534" s="2340"/>
      <c r="O1534" s="2340"/>
      <c r="P1534" s="2340"/>
      <c r="Q1534" s="2340"/>
      <c r="R1534" s="2340"/>
      <c r="S1534" s="2340"/>
    </row>
    <row r="1535" spans="1:19" customFormat="1" ht="15" hidden="1">
      <c r="A1535" s="2340" t="s">
        <v>631</v>
      </c>
      <c r="B1535" s="2340" t="s">
        <v>4562</v>
      </c>
      <c r="C1535" s="2340"/>
      <c r="D1535" s="2341" t="s">
        <v>44</v>
      </c>
      <c r="E1535" s="2342">
        <v>480</v>
      </c>
      <c r="F1535" s="2343">
        <f t="shared" si="23"/>
        <v>0</v>
      </c>
      <c r="G1535" s="2344" t="s">
        <v>2134</v>
      </c>
      <c r="H1535" s="2340"/>
      <c r="I1535" s="2340"/>
      <c r="J1535" s="2340"/>
      <c r="K1535" s="2340"/>
      <c r="L1535" s="2340"/>
      <c r="M1535" s="2340"/>
      <c r="N1535" s="2340"/>
      <c r="O1535" s="2340"/>
      <c r="P1535" s="2340"/>
      <c r="Q1535" s="2340"/>
      <c r="R1535" s="2340"/>
      <c r="S1535" s="2340"/>
    </row>
    <row r="1536" spans="1:19" customFormat="1" ht="15" hidden="1">
      <c r="A1536" s="2340" t="s">
        <v>631</v>
      </c>
      <c r="B1536" s="2340" t="s">
        <v>1392</v>
      </c>
      <c r="C1536" s="2340"/>
      <c r="D1536" s="2341" t="s">
        <v>44</v>
      </c>
      <c r="E1536" s="2342">
        <v>48</v>
      </c>
      <c r="F1536" s="2343">
        <f t="shared" si="23"/>
        <v>0</v>
      </c>
      <c r="G1536" s="2344" t="s">
        <v>2134</v>
      </c>
      <c r="H1536" s="2340"/>
      <c r="I1536" s="2340"/>
      <c r="J1536" s="2340"/>
      <c r="K1536" s="2340"/>
      <c r="L1536" s="2340"/>
      <c r="M1536" s="2340"/>
      <c r="N1536" s="2340"/>
      <c r="O1536" s="2340"/>
      <c r="P1536" s="2340"/>
      <c r="Q1536" s="2340"/>
      <c r="R1536" s="2340"/>
      <c r="S1536" s="2340"/>
    </row>
    <row r="1537" spans="1:19" customFormat="1" ht="15" hidden="1">
      <c r="A1537" s="2340" t="s">
        <v>631</v>
      </c>
      <c r="B1537" s="2340" t="s">
        <v>4507</v>
      </c>
      <c r="C1537" s="2340"/>
      <c r="D1537" s="2341" t="s">
        <v>44</v>
      </c>
      <c r="E1537" s="2342">
        <v>50</v>
      </c>
      <c r="F1537" s="2343">
        <f t="shared" si="23"/>
        <v>0</v>
      </c>
      <c r="G1537" s="2344" t="s">
        <v>2134</v>
      </c>
      <c r="H1537" s="2340"/>
      <c r="I1537" s="2340"/>
      <c r="J1537" s="2340"/>
      <c r="K1537" s="2340"/>
      <c r="L1537" s="2340"/>
      <c r="M1537" s="2340"/>
      <c r="N1537" s="2340"/>
      <c r="O1537" s="2340"/>
      <c r="P1537" s="2340"/>
      <c r="Q1537" s="2340"/>
      <c r="R1537" s="2340"/>
      <c r="S1537" s="2340"/>
    </row>
    <row r="1538" spans="1:19" customFormat="1" ht="15" hidden="1">
      <c r="A1538" s="2340" t="s">
        <v>4422</v>
      </c>
      <c r="B1538" s="2340" t="s">
        <v>4484</v>
      </c>
      <c r="C1538" s="2340"/>
      <c r="D1538" s="2341" t="s">
        <v>44</v>
      </c>
      <c r="E1538" s="2342">
        <v>50</v>
      </c>
      <c r="F1538" s="2343">
        <f t="shared" ref="F1538:F1601" si="24">$C1538*$E1538</f>
        <v>0</v>
      </c>
      <c r="G1538" s="2344" t="s">
        <v>2134</v>
      </c>
      <c r="H1538" s="2340"/>
      <c r="I1538" s="2340"/>
      <c r="J1538" s="2340"/>
      <c r="K1538" s="2340"/>
      <c r="L1538" s="2340"/>
      <c r="M1538" s="2340"/>
      <c r="N1538" s="2340"/>
      <c r="O1538" s="2340"/>
      <c r="P1538" s="2340"/>
      <c r="Q1538" s="2340"/>
      <c r="R1538" s="2340"/>
      <c r="S1538" s="2340"/>
    </row>
    <row r="1539" spans="1:19" customFormat="1" ht="15" hidden="1">
      <c r="A1539" s="2340" t="s">
        <v>631</v>
      </c>
      <c r="B1539" s="2340" t="s">
        <v>4484</v>
      </c>
      <c r="C1539" s="2340"/>
      <c r="D1539" s="2341" t="s">
        <v>44</v>
      </c>
      <c r="E1539" s="2342">
        <v>50</v>
      </c>
      <c r="F1539" s="2343">
        <f t="shared" si="24"/>
        <v>0</v>
      </c>
      <c r="G1539" s="2344" t="s">
        <v>2134</v>
      </c>
      <c r="H1539" s="2340"/>
      <c r="I1539" s="2340"/>
      <c r="J1539" s="2340"/>
      <c r="K1539" s="2340"/>
      <c r="L1539" s="2340"/>
      <c r="M1539" s="2340"/>
      <c r="N1539" s="2340"/>
      <c r="O1539" s="2340"/>
      <c r="P1539" s="2340"/>
      <c r="Q1539" s="2340"/>
      <c r="R1539" s="2340"/>
      <c r="S1539" s="2340"/>
    </row>
    <row r="1540" spans="1:19" customFormat="1" ht="15" hidden="1">
      <c r="A1540" s="2340" t="s">
        <v>631</v>
      </c>
      <c r="B1540" s="2340" t="s">
        <v>1393</v>
      </c>
      <c r="C1540" s="2340"/>
      <c r="D1540" s="2341" t="s">
        <v>44</v>
      </c>
      <c r="E1540" s="2342">
        <v>48</v>
      </c>
      <c r="F1540" s="2343">
        <f t="shared" si="24"/>
        <v>0</v>
      </c>
      <c r="G1540" s="2344" t="s">
        <v>2134</v>
      </c>
      <c r="H1540" s="2340"/>
      <c r="I1540" s="2340"/>
      <c r="J1540" s="2340"/>
      <c r="K1540" s="2340"/>
      <c r="L1540" s="2340"/>
      <c r="M1540" s="2340"/>
      <c r="N1540" s="2340"/>
      <c r="O1540" s="2340"/>
      <c r="P1540" s="2340"/>
      <c r="Q1540" s="2340"/>
      <c r="R1540" s="2340"/>
      <c r="S1540" s="2340"/>
    </row>
    <row r="1541" spans="1:19" customFormat="1" ht="15" hidden="1">
      <c r="A1541" s="2340" t="s">
        <v>631</v>
      </c>
      <c r="B1541" s="2340" t="s">
        <v>4561</v>
      </c>
      <c r="C1541" s="2340"/>
      <c r="D1541" s="2341" t="s">
        <v>44</v>
      </c>
      <c r="E1541" s="2342">
        <v>453</v>
      </c>
      <c r="F1541" s="2343">
        <f t="shared" si="24"/>
        <v>0</v>
      </c>
      <c r="G1541" s="2344" t="s">
        <v>2134</v>
      </c>
      <c r="H1541" s="2340"/>
      <c r="I1541" s="2340"/>
      <c r="J1541" s="2340"/>
      <c r="K1541" s="2340"/>
      <c r="L1541" s="2340"/>
      <c r="M1541" s="2340"/>
      <c r="N1541" s="2340"/>
      <c r="O1541" s="2340"/>
      <c r="P1541" s="2340"/>
      <c r="Q1541" s="2340"/>
      <c r="R1541" s="2340"/>
      <c r="S1541" s="2340"/>
    </row>
    <row r="1542" spans="1:19" customFormat="1" ht="15" hidden="1">
      <c r="A1542" s="2340" t="s">
        <v>631</v>
      </c>
      <c r="B1542" s="2340" t="s">
        <v>4476</v>
      </c>
      <c r="C1542" s="2340"/>
      <c r="D1542" s="2341" t="s">
        <v>44</v>
      </c>
      <c r="E1542" s="2342">
        <v>453</v>
      </c>
      <c r="F1542" s="2343">
        <f t="shared" si="24"/>
        <v>0</v>
      </c>
      <c r="G1542" s="2344" t="s">
        <v>2134</v>
      </c>
      <c r="H1542" s="2340"/>
      <c r="I1542" s="2340"/>
      <c r="J1542" s="2340"/>
      <c r="K1542" s="2340"/>
      <c r="L1542" s="2340"/>
      <c r="M1542" s="2340"/>
      <c r="N1542" s="2340"/>
      <c r="O1542" s="2340"/>
      <c r="P1542" s="2340"/>
      <c r="Q1542" s="2340"/>
      <c r="R1542" s="2340"/>
      <c r="S1542" s="2340"/>
    </row>
    <row r="1543" spans="1:19" customFormat="1" ht="15" hidden="1">
      <c r="A1543" s="2340" t="s">
        <v>4349</v>
      </c>
      <c r="B1543" s="2340" t="s">
        <v>2938</v>
      </c>
      <c r="C1543" s="2340"/>
      <c r="D1543" s="2341" t="s">
        <v>501</v>
      </c>
      <c r="E1543" s="2342">
        <v>1500</v>
      </c>
      <c r="F1543" s="2343">
        <f t="shared" si="24"/>
        <v>0</v>
      </c>
      <c r="G1543" s="2344" t="s">
        <v>2134</v>
      </c>
      <c r="H1543" s="2340"/>
      <c r="I1543" s="2340"/>
      <c r="J1543" s="2340"/>
      <c r="K1543" s="2340"/>
      <c r="L1543" s="2340"/>
      <c r="M1543" s="2340"/>
      <c r="N1543" s="2340"/>
      <c r="O1543" s="2340"/>
      <c r="P1543" s="2340"/>
      <c r="Q1543" s="2340"/>
      <c r="R1543" s="2340"/>
      <c r="S1543" s="2340"/>
    </row>
    <row r="1544" spans="1:19" customFormat="1" ht="15" hidden="1">
      <c r="A1544" s="2340" t="s">
        <v>4349</v>
      </c>
      <c r="B1544" s="2340" t="s">
        <v>4094</v>
      </c>
      <c r="C1544" s="2340"/>
      <c r="D1544" s="2341" t="s">
        <v>501</v>
      </c>
      <c r="E1544" s="2342">
        <v>3500</v>
      </c>
      <c r="F1544" s="2343">
        <f t="shared" si="24"/>
        <v>0</v>
      </c>
      <c r="G1544" s="2344" t="s">
        <v>2134</v>
      </c>
      <c r="H1544" s="2340"/>
      <c r="I1544" s="2340"/>
      <c r="J1544" s="2340"/>
      <c r="K1544" s="2340"/>
      <c r="L1544" s="2340"/>
      <c r="M1544" s="2340"/>
      <c r="N1544" s="2340"/>
      <c r="O1544" s="2340"/>
      <c r="P1544" s="2340"/>
      <c r="Q1544" s="2340"/>
      <c r="R1544" s="2340"/>
      <c r="S1544" s="2340"/>
    </row>
    <row r="1545" spans="1:19" customFormat="1" ht="15" hidden="1">
      <c r="A1545" s="2340" t="s">
        <v>4349</v>
      </c>
      <c r="B1545" s="2340" t="s">
        <v>4667</v>
      </c>
      <c r="C1545" s="2340"/>
      <c r="D1545" s="2341" t="s">
        <v>501</v>
      </c>
      <c r="E1545" s="2342">
        <v>2500</v>
      </c>
      <c r="F1545" s="2343">
        <f t="shared" si="24"/>
        <v>0</v>
      </c>
      <c r="G1545" s="2344" t="s">
        <v>2134</v>
      </c>
      <c r="H1545" s="2340"/>
      <c r="I1545" s="2340"/>
      <c r="J1545" s="2340"/>
      <c r="K1545" s="2340"/>
      <c r="L1545" s="2340"/>
      <c r="M1545" s="2340"/>
      <c r="N1545" s="2340"/>
      <c r="O1545" s="2340"/>
      <c r="P1545" s="2340"/>
      <c r="Q1545" s="2340"/>
      <c r="R1545" s="2340"/>
      <c r="S1545" s="2340"/>
    </row>
    <row r="1546" spans="1:19" customFormat="1" ht="15" hidden="1">
      <c r="A1546" s="2340" t="s">
        <v>631</v>
      </c>
      <c r="B1546" s="2340" t="s">
        <v>3804</v>
      </c>
      <c r="C1546" s="2340"/>
      <c r="D1546" s="2341" t="s">
        <v>627</v>
      </c>
      <c r="E1546" s="2342">
        <v>55</v>
      </c>
      <c r="F1546" s="2343">
        <f t="shared" si="24"/>
        <v>0</v>
      </c>
      <c r="G1546" s="2344" t="s">
        <v>2134</v>
      </c>
      <c r="H1546" s="2340"/>
      <c r="I1546" s="2340"/>
      <c r="J1546" s="2340"/>
      <c r="K1546" s="2340"/>
      <c r="L1546" s="2340"/>
      <c r="M1546" s="2340"/>
      <c r="N1546" s="2340"/>
      <c r="O1546" s="2340"/>
      <c r="P1546" s="2340"/>
      <c r="Q1546" s="2340"/>
      <c r="R1546" s="2340"/>
      <c r="S1546" s="2340"/>
    </row>
    <row r="1547" spans="1:19" customFormat="1" ht="15" hidden="1">
      <c r="A1547" s="2340" t="s">
        <v>4349</v>
      </c>
      <c r="B1547" s="2340" t="s">
        <v>4695</v>
      </c>
      <c r="C1547" s="2340"/>
      <c r="D1547" s="2341" t="s">
        <v>501</v>
      </c>
      <c r="E1547" s="2342">
        <v>100</v>
      </c>
      <c r="F1547" s="2343">
        <f t="shared" si="24"/>
        <v>0</v>
      </c>
      <c r="G1547" s="2344" t="s">
        <v>2134</v>
      </c>
      <c r="H1547" s="2340"/>
      <c r="I1547" s="2340"/>
      <c r="J1547" s="2340"/>
      <c r="K1547" s="2340"/>
      <c r="L1547" s="2340"/>
      <c r="M1547" s="2340"/>
      <c r="N1547" s="2340"/>
      <c r="O1547" s="2340"/>
      <c r="P1547" s="2340"/>
      <c r="Q1547" s="2340"/>
      <c r="R1547" s="2340"/>
      <c r="S1547" s="2340"/>
    </row>
    <row r="1548" spans="1:19" customFormat="1" ht="15" hidden="1">
      <c r="A1548" s="2340" t="s">
        <v>4349</v>
      </c>
      <c r="B1548" s="2340" t="s">
        <v>4694</v>
      </c>
      <c r="C1548" s="2340"/>
      <c r="D1548" s="2341" t="s">
        <v>501</v>
      </c>
      <c r="E1548" s="2342">
        <v>3000</v>
      </c>
      <c r="F1548" s="2343">
        <f t="shared" si="24"/>
        <v>0</v>
      </c>
      <c r="G1548" s="2344" t="s">
        <v>2134</v>
      </c>
      <c r="H1548" s="2340"/>
      <c r="I1548" s="2340"/>
      <c r="J1548" s="2340"/>
      <c r="K1548" s="2340"/>
      <c r="L1548" s="2340"/>
      <c r="M1548" s="2340"/>
      <c r="N1548" s="2340"/>
      <c r="O1548" s="2340"/>
      <c r="P1548" s="2340"/>
      <c r="Q1548" s="2340"/>
      <c r="R1548" s="2340"/>
      <c r="S1548" s="2340"/>
    </row>
    <row r="1549" spans="1:19" customFormat="1" ht="15" hidden="1">
      <c r="A1549" s="2340" t="s">
        <v>4349</v>
      </c>
      <c r="B1549" s="2340" t="s">
        <v>4696</v>
      </c>
      <c r="C1549" s="2340"/>
      <c r="D1549" s="2341" t="s">
        <v>501</v>
      </c>
      <c r="E1549" s="2342">
        <v>500</v>
      </c>
      <c r="F1549" s="2343">
        <f t="shared" si="24"/>
        <v>0</v>
      </c>
      <c r="G1549" s="2344" t="s">
        <v>2134</v>
      </c>
      <c r="H1549" s="2340"/>
      <c r="I1549" s="2340"/>
      <c r="J1549" s="2340"/>
      <c r="K1549" s="2340"/>
      <c r="L1549" s="2340"/>
      <c r="M1549" s="2340"/>
      <c r="N1549" s="2340"/>
      <c r="O1549" s="2340"/>
      <c r="P1549" s="2340"/>
      <c r="Q1549" s="2340"/>
      <c r="R1549" s="2340"/>
      <c r="S1549" s="2340"/>
    </row>
    <row r="1550" spans="1:19" customFormat="1" ht="15" hidden="1">
      <c r="A1550" s="2340" t="s">
        <v>675</v>
      </c>
      <c r="B1550" s="2340" t="s">
        <v>5158</v>
      </c>
      <c r="C1550" s="2340"/>
      <c r="D1550" s="2341" t="s">
        <v>501</v>
      </c>
      <c r="E1550" s="2342">
        <v>250000</v>
      </c>
      <c r="F1550" s="2343">
        <f t="shared" si="24"/>
        <v>0</v>
      </c>
      <c r="G1550" s="2344" t="s">
        <v>2134</v>
      </c>
      <c r="H1550" s="2340"/>
      <c r="I1550" s="2340"/>
      <c r="J1550" s="2340"/>
      <c r="K1550" s="2340"/>
      <c r="L1550" s="2340"/>
      <c r="M1550" s="2340"/>
      <c r="N1550" s="2340"/>
      <c r="O1550" s="2340"/>
      <c r="P1550" s="2340"/>
      <c r="Q1550" s="2340"/>
      <c r="R1550" s="2340"/>
      <c r="S1550" s="2340"/>
    </row>
    <row r="1551" spans="1:19" customFormat="1" ht="15" hidden="1">
      <c r="A1551" s="2344" t="s">
        <v>5165</v>
      </c>
      <c r="B1551" s="2340" t="s">
        <v>2133</v>
      </c>
      <c r="C1551" s="2340"/>
      <c r="D1551" s="2341" t="s">
        <v>501</v>
      </c>
      <c r="E1551" s="2347">
        <v>18000</v>
      </c>
      <c r="F1551" s="2343">
        <f t="shared" si="24"/>
        <v>0</v>
      </c>
      <c r="G1551" s="2344" t="s">
        <v>2134</v>
      </c>
      <c r="H1551" s="2340"/>
      <c r="I1551" s="2340"/>
      <c r="J1551" s="2340"/>
      <c r="K1551" s="2340"/>
      <c r="L1551" s="2340"/>
      <c r="M1551" s="2340"/>
      <c r="N1551" s="2340"/>
      <c r="O1551" s="2340"/>
      <c r="P1551" s="2340"/>
      <c r="Q1551" s="2340"/>
      <c r="R1551" s="2340"/>
      <c r="S1551" s="2340"/>
    </row>
    <row r="1552" spans="1:19" customFormat="1" ht="15" hidden="1">
      <c r="A1552" s="2340" t="s">
        <v>5172</v>
      </c>
      <c r="B1552" s="2340" t="s">
        <v>4102</v>
      </c>
      <c r="C1552" s="2340"/>
      <c r="D1552" s="2341" t="s">
        <v>501</v>
      </c>
      <c r="E1552" s="2342">
        <v>785</v>
      </c>
      <c r="F1552" s="2343">
        <f t="shared" si="24"/>
        <v>0</v>
      </c>
      <c r="G1552" s="2344" t="s">
        <v>2134</v>
      </c>
      <c r="H1552" s="2340"/>
      <c r="I1552" s="2340"/>
      <c r="J1552" s="2340"/>
      <c r="K1552" s="2340"/>
      <c r="L1552" s="2340"/>
      <c r="M1552" s="2340"/>
      <c r="N1552" s="2340"/>
      <c r="O1552" s="2340"/>
      <c r="P1552" s="2340"/>
      <c r="Q1552" s="2340"/>
      <c r="R1552" s="2340"/>
      <c r="S1552" s="2340"/>
    </row>
    <row r="1553" spans="1:19" customFormat="1" ht="15" hidden="1">
      <c r="A1553" s="2344" t="s">
        <v>5165</v>
      </c>
      <c r="B1553" s="2340" t="s">
        <v>5992</v>
      </c>
      <c r="C1553" s="2340"/>
      <c r="D1553" s="2341" t="s">
        <v>44</v>
      </c>
      <c r="E1553" s="2347">
        <v>9500</v>
      </c>
      <c r="F1553" s="2343">
        <f t="shared" si="24"/>
        <v>0</v>
      </c>
      <c r="G1553" s="2344" t="s">
        <v>2134</v>
      </c>
      <c r="H1553" s="2340"/>
      <c r="I1553" s="2340"/>
      <c r="J1553" s="2340"/>
      <c r="K1553" s="2340"/>
      <c r="L1553" s="2340"/>
      <c r="M1553" s="2340"/>
      <c r="N1553" s="2340"/>
      <c r="O1553" s="2340"/>
      <c r="P1553" s="2340"/>
      <c r="Q1553" s="2340"/>
      <c r="R1553" s="2340"/>
      <c r="S1553" s="2340"/>
    </row>
    <row r="1554" spans="1:19" customFormat="1" ht="15" hidden="1">
      <c r="A1554" s="2344" t="s">
        <v>5168</v>
      </c>
      <c r="B1554" s="2340" t="s">
        <v>4678</v>
      </c>
      <c r="C1554" s="2340"/>
      <c r="D1554" s="2341" t="s">
        <v>501</v>
      </c>
      <c r="E1554" s="2342">
        <v>18000</v>
      </c>
      <c r="F1554" s="2343">
        <f t="shared" si="24"/>
        <v>0</v>
      </c>
      <c r="G1554" s="2344" t="s">
        <v>2134</v>
      </c>
      <c r="H1554" s="2340"/>
      <c r="I1554" s="2340"/>
      <c r="J1554" s="2340"/>
      <c r="K1554" s="2340"/>
      <c r="L1554" s="2340"/>
      <c r="M1554" s="2340"/>
      <c r="N1554" s="2340"/>
      <c r="O1554" s="2340"/>
      <c r="P1554" s="2340"/>
      <c r="Q1554" s="2340"/>
      <c r="R1554" s="2340"/>
      <c r="S1554" s="2340"/>
    </row>
    <row r="1555" spans="1:19" customFormat="1" ht="15" hidden="1">
      <c r="A1555" s="2340" t="s">
        <v>3811</v>
      </c>
      <c r="B1555" s="2340" t="s">
        <v>4610</v>
      </c>
      <c r="C1555" s="2340"/>
      <c r="D1555" s="2341" t="s">
        <v>627</v>
      </c>
      <c r="E1555" s="2342">
        <v>1000</v>
      </c>
      <c r="F1555" s="2343">
        <f t="shared" si="24"/>
        <v>0</v>
      </c>
      <c r="G1555" s="2344" t="s">
        <v>2134</v>
      </c>
      <c r="H1555" s="2340"/>
      <c r="I1555" s="2340"/>
      <c r="J1555" s="2340"/>
      <c r="K1555" s="2340"/>
      <c r="L1555" s="2340"/>
      <c r="M1555" s="2340"/>
      <c r="N1555" s="2340"/>
      <c r="O1555" s="2340"/>
      <c r="P1555" s="2340"/>
      <c r="Q1555" s="2340"/>
      <c r="R1555" s="2340"/>
      <c r="S1555" s="2340"/>
    </row>
    <row r="1556" spans="1:19" customFormat="1" ht="15" hidden="1">
      <c r="A1556" s="2340" t="s">
        <v>4077</v>
      </c>
      <c r="B1556" s="2340" t="s">
        <v>4610</v>
      </c>
      <c r="C1556" s="2340"/>
      <c r="D1556" s="2341" t="s">
        <v>627</v>
      </c>
      <c r="E1556" s="2342">
        <v>895</v>
      </c>
      <c r="F1556" s="2343">
        <f t="shared" si="24"/>
        <v>0</v>
      </c>
      <c r="G1556" s="2344" t="s">
        <v>2134</v>
      </c>
      <c r="H1556" s="2340"/>
      <c r="I1556" s="2340"/>
      <c r="J1556" s="2340"/>
      <c r="K1556" s="2340"/>
      <c r="L1556" s="2340"/>
      <c r="M1556" s="2340"/>
      <c r="N1556" s="2340"/>
      <c r="O1556" s="2340"/>
      <c r="P1556" s="2340"/>
      <c r="Q1556" s="2340"/>
      <c r="R1556" s="2340"/>
      <c r="S1556" s="2340"/>
    </row>
    <row r="1557" spans="1:19" customFormat="1" ht="15" hidden="1">
      <c r="A1557" s="2340" t="s">
        <v>3811</v>
      </c>
      <c r="B1557" s="2340" t="s">
        <v>5047</v>
      </c>
      <c r="C1557" s="2340"/>
      <c r="D1557" s="2341" t="s">
        <v>627</v>
      </c>
      <c r="E1557" s="2342">
        <v>1000</v>
      </c>
      <c r="F1557" s="2343">
        <f t="shared" si="24"/>
        <v>0</v>
      </c>
      <c r="G1557" s="2344" t="s">
        <v>2134</v>
      </c>
      <c r="H1557" s="2340"/>
      <c r="I1557" s="2340"/>
      <c r="J1557" s="2340"/>
      <c r="K1557" s="2340"/>
      <c r="L1557" s="2340"/>
      <c r="M1557" s="2340"/>
      <c r="N1557" s="2340"/>
      <c r="O1557" s="2340"/>
      <c r="P1557" s="2340"/>
      <c r="Q1557" s="2340"/>
      <c r="R1557" s="2340"/>
      <c r="S1557" s="2340"/>
    </row>
    <row r="1558" spans="1:19" customFormat="1" ht="15" hidden="1">
      <c r="A1558" s="2340" t="s">
        <v>3811</v>
      </c>
      <c r="B1558" s="2340" t="s">
        <v>5048</v>
      </c>
      <c r="C1558" s="2340"/>
      <c r="D1558" s="2341" t="s">
        <v>627</v>
      </c>
      <c r="E1558" s="2342">
        <v>1000</v>
      </c>
      <c r="F1558" s="2343">
        <f t="shared" si="24"/>
        <v>0</v>
      </c>
      <c r="G1558" s="2344" t="s">
        <v>2134</v>
      </c>
      <c r="H1558" s="2340"/>
      <c r="I1558" s="2340"/>
      <c r="J1558" s="2340"/>
      <c r="K1558" s="2340"/>
      <c r="L1558" s="2340"/>
      <c r="M1558" s="2340"/>
      <c r="N1558" s="2340"/>
      <c r="O1558" s="2340"/>
      <c r="P1558" s="2340"/>
      <c r="Q1558" s="2340"/>
      <c r="R1558" s="2340"/>
      <c r="S1558" s="2340"/>
    </row>
    <row r="1559" spans="1:19" customFormat="1" ht="15" hidden="1">
      <c r="A1559" s="2340" t="s">
        <v>3811</v>
      </c>
      <c r="B1559" s="2340" t="s">
        <v>5049</v>
      </c>
      <c r="C1559" s="2340"/>
      <c r="D1559" s="2341" t="s">
        <v>627</v>
      </c>
      <c r="E1559" s="2342">
        <v>1150</v>
      </c>
      <c r="F1559" s="2343">
        <f t="shared" si="24"/>
        <v>0</v>
      </c>
      <c r="G1559" s="2344" t="s">
        <v>2134</v>
      </c>
      <c r="H1559" s="2340"/>
      <c r="I1559" s="2340"/>
      <c r="J1559" s="2340"/>
      <c r="K1559" s="2340"/>
      <c r="L1559" s="2340"/>
      <c r="M1559" s="2340"/>
      <c r="N1559" s="2340"/>
      <c r="O1559" s="2340"/>
      <c r="P1559" s="2340"/>
      <c r="Q1559" s="2340"/>
      <c r="R1559" s="2340"/>
      <c r="S1559" s="2340"/>
    </row>
    <row r="1560" spans="1:19" customFormat="1" ht="15" hidden="1">
      <c r="A1560" s="1467" t="s">
        <v>5405</v>
      </c>
      <c r="B1560" s="1467" t="s">
        <v>5705</v>
      </c>
      <c r="C1560" s="1467"/>
      <c r="D1560" s="767" t="s">
        <v>94</v>
      </c>
      <c r="E1560" s="2346">
        <v>80</v>
      </c>
      <c r="F1560" s="2343">
        <f t="shared" si="24"/>
        <v>0</v>
      </c>
      <c r="G1560" s="2344" t="s">
        <v>2134</v>
      </c>
      <c r="H1560" s="1467"/>
      <c r="I1560" s="1467"/>
      <c r="J1560" s="1467"/>
      <c r="K1560" s="1467"/>
      <c r="L1560" s="1467"/>
      <c r="M1560" s="1467"/>
      <c r="N1560" s="1467"/>
      <c r="O1560" s="1467"/>
      <c r="P1560" s="1467"/>
      <c r="Q1560" s="1467"/>
      <c r="R1560" s="1467"/>
      <c r="S1560" s="1467"/>
    </row>
    <row r="1561" spans="1:19" customFormat="1" ht="15" hidden="1">
      <c r="A1561" s="2340" t="s">
        <v>3811</v>
      </c>
      <c r="B1561" s="2340" t="s">
        <v>5050</v>
      </c>
      <c r="C1561" s="2340"/>
      <c r="D1561" s="2341" t="s">
        <v>627</v>
      </c>
      <c r="E1561" s="2342">
        <v>2000</v>
      </c>
      <c r="F1561" s="2343">
        <f t="shared" si="24"/>
        <v>0</v>
      </c>
      <c r="G1561" s="2344" t="s">
        <v>2134</v>
      </c>
      <c r="H1561" s="2340"/>
      <c r="I1561" s="2340"/>
      <c r="J1561" s="2340"/>
      <c r="K1561" s="2340"/>
      <c r="L1561" s="2340"/>
      <c r="M1561" s="2340"/>
      <c r="N1561" s="2340"/>
      <c r="O1561" s="2340"/>
      <c r="P1561" s="2340"/>
      <c r="Q1561" s="2340"/>
      <c r="R1561" s="2340"/>
      <c r="S1561" s="2340"/>
    </row>
    <row r="1562" spans="1:19" customFormat="1" ht="15" hidden="1">
      <c r="A1562" s="2340" t="s">
        <v>3811</v>
      </c>
      <c r="B1562" s="2340" t="s">
        <v>5051</v>
      </c>
      <c r="C1562" s="2340"/>
      <c r="D1562" s="2341" t="s">
        <v>91</v>
      </c>
      <c r="E1562" s="2342">
        <v>2500</v>
      </c>
      <c r="F1562" s="2343">
        <f t="shared" si="24"/>
        <v>0</v>
      </c>
      <c r="G1562" s="2344" t="s">
        <v>2134</v>
      </c>
      <c r="H1562" s="2340"/>
      <c r="I1562" s="2340"/>
      <c r="J1562" s="2340"/>
      <c r="K1562" s="2340"/>
      <c r="L1562" s="2340"/>
      <c r="M1562" s="2340"/>
      <c r="N1562" s="2340"/>
      <c r="O1562" s="2340"/>
      <c r="P1562" s="2340"/>
      <c r="Q1562" s="2340"/>
      <c r="R1562" s="2340"/>
      <c r="S1562" s="2340"/>
    </row>
    <row r="1563" spans="1:19" customFormat="1" ht="15" hidden="1">
      <c r="A1563" s="2344" t="s">
        <v>5165</v>
      </c>
      <c r="B1563" s="2340" t="s">
        <v>5993</v>
      </c>
      <c r="C1563" s="2340"/>
      <c r="D1563" s="2341" t="s">
        <v>44</v>
      </c>
      <c r="E1563" s="2347">
        <v>7500</v>
      </c>
      <c r="F1563" s="2343">
        <f t="shared" si="24"/>
        <v>0</v>
      </c>
      <c r="G1563" s="2344" t="s">
        <v>2134</v>
      </c>
      <c r="H1563" s="2340"/>
      <c r="I1563" s="2340"/>
      <c r="J1563" s="2340"/>
      <c r="K1563" s="2340"/>
      <c r="L1563" s="2340"/>
      <c r="M1563" s="2340"/>
      <c r="N1563" s="2340"/>
      <c r="O1563" s="2340"/>
      <c r="P1563" s="2340"/>
      <c r="Q1563" s="2340"/>
      <c r="R1563" s="2340"/>
      <c r="S1563" s="2340"/>
    </row>
    <row r="1564" spans="1:19" customFormat="1" ht="15" hidden="1">
      <c r="A1564" s="2344" t="s">
        <v>5165</v>
      </c>
      <c r="B1564" s="2340" t="s">
        <v>6052</v>
      </c>
      <c r="C1564" s="2340"/>
      <c r="D1564" s="2341" t="s">
        <v>44</v>
      </c>
      <c r="E1564" s="2347">
        <v>7500</v>
      </c>
      <c r="F1564" s="2343">
        <f t="shared" si="24"/>
        <v>0</v>
      </c>
      <c r="G1564" s="2344" t="s">
        <v>2134</v>
      </c>
      <c r="H1564" s="2340"/>
      <c r="I1564" s="2340"/>
      <c r="J1564" s="2340"/>
      <c r="K1564" s="2340"/>
      <c r="L1564" s="2340"/>
      <c r="M1564" s="2340"/>
      <c r="N1564" s="2340"/>
      <c r="O1564" s="2340"/>
      <c r="P1564" s="2340"/>
      <c r="Q1564" s="2340"/>
      <c r="R1564" s="2340"/>
      <c r="S1564" s="2340"/>
    </row>
    <row r="1565" spans="1:19" customFormat="1" ht="15" hidden="1">
      <c r="A1565" s="2344" t="s">
        <v>5165</v>
      </c>
      <c r="B1565" s="2340" t="s">
        <v>5994</v>
      </c>
      <c r="C1565" s="2340"/>
      <c r="D1565" s="2341" t="s">
        <v>44</v>
      </c>
      <c r="E1565" s="2347">
        <v>5500</v>
      </c>
      <c r="F1565" s="2343">
        <f t="shared" si="24"/>
        <v>0</v>
      </c>
      <c r="G1565" s="2344" t="s">
        <v>2134</v>
      </c>
      <c r="H1565" s="2340"/>
      <c r="I1565" s="2340"/>
      <c r="J1565" s="2340"/>
      <c r="K1565" s="2340"/>
      <c r="L1565" s="2340"/>
      <c r="M1565" s="2340"/>
      <c r="N1565" s="2340"/>
      <c r="O1565" s="2340"/>
      <c r="P1565" s="2340"/>
      <c r="Q1565" s="2340"/>
      <c r="R1565" s="2340"/>
      <c r="S1565" s="2340"/>
    </row>
    <row r="1566" spans="1:19" customFormat="1" ht="15" hidden="1">
      <c r="A1566" s="2344" t="s">
        <v>5165</v>
      </c>
      <c r="B1566" s="2340" t="s">
        <v>5994</v>
      </c>
      <c r="C1566" s="2340"/>
      <c r="D1566" s="2341" t="s">
        <v>1945</v>
      </c>
      <c r="E1566" s="2347">
        <v>5500</v>
      </c>
      <c r="F1566" s="2343">
        <f t="shared" si="24"/>
        <v>0</v>
      </c>
      <c r="G1566" s="2344" t="s">
        <v>2134</v>
      </c>
      <c r="H1566" s="2340"/>
      <c r="I1566" s="2340"/>
      <c r="J1566" s="2340"/>
      <c r="K1566" s="2340"/>
      <c r="L1566" s="2340"/>
      <c r="M1566" s="2340"/>
      <c r="N1566" s="2340"/>
      <c r="O1566" s="2340"/>
      <c r="P1566" s="2340"/>
      <c r="Q1566" s="2340"/>
      <c r="R1566" s="2340"/>
      <c r="S1566" s="2340"/>
    </row>
    <row r="1567" spans="1:19" customFormat="1" ht="15" hidden="1">
      <c r="A1567" s="2344" t="s">
        <v>5165</v>
      </c>
      <c r="B1567" s="2340" t="s">
        <v>6053</v>
      </c>
      <c r="C1567" s="2340"/>
      <c r="D1567" s="2341" t="s">
        <v>1945</v>
      </c>
      <c r="E1567" s="2347">
        <v>5500</v>
      </c>
      <c r="F1567" s="2343">
        <f t="shared" si="24"/>
        <v>0</v>
      </c>
      <c r="G1567" s="2344" t="s">
        <v>2134</v>
      </c>
      <c r="H1567" s="2340"/>
      <c r="I1567" s="2340"/>
      <c r="J1567" s="2340"/>
      <c r="K1567" s="2340"/>
      <c r="L1567" s="2340"/>
      <c r="M1567" s="2340"/>
      <c r="N1567" s="2340"/>
      <c r="O1567" s="2340"/>
      <c r="P1567" s="2340"/>
      <c r="Q1567" s="2340"/>
      <c r="R1567" s="2340"/>
      <c r="S1567" s="2340"/>
    </row>
    <row r="1568" spans="1:19" customFormat="1" ht="15" hidden="1">
      <c r="A1568" s="2344" t="s">
        <v>5165</v>
      </c>
      <c r="B1568" s="2340" t="s">
        <v>6054</v>
      </c>
      <c r="C1568" s="2340"/>
      <c r="D1568" s="2341" t="s">
        <v>44</v>
      </c>
      <c r="E1568" s="2347">
        <v>10500</v>
      </c>
      <c r="F1568" s="2343">
        <f t="shared" si="24"/>
        <v>0</v>
      </c>
      <c r="G1568" s="2344" t="s">
        <v>2134</v>
      </c>
      <c r="H1568" s="2340"/>
      <c r="I1568" s="2340"/>
      <c r="J1568" s="2340"/>
      <c r="K1568" s="2340"/>
      <c r="L1568" s="2340"/>
      <c r="M1568" s="2340"/>
      <c r="N1568" s="2340"/>
      <c r="O1568" s="2340"/>
      <c r="P1568" s="2340"/>
      <c r="Q1568" s="2340"/>
      <c r="R1568" s="2340"/>
      <c r="S1568" s="2340"/>
    </row>
    <row r="1569" spans="1:19" customFormat="1" ht="15" hidden="1">
      <c r="A1569" s="2344" t="s">
        <v>5165</v>
      </c>
      <c r="B1569" s="2340" t="s">
        <v>5995</v>
      </c>
      <c r="C1569" s="2340"/>
      <c r="D1569" s="2341" t="s">
        <v>501</v>
      </c>
      <c r="E1569" s="2347">
        <v>7500</v>
      </c>
      <c r="F1569" s="2343">
        <f t="shared" si="24"/>
        <v>0</v>
      </c>
      <c r="G1569" s="2344" t="s">
        <v>2134</v>
      </c>
      <c r="H1569" s="2340"/>
      <c r="I1569" s="2340"/>
      <c r="J1569" s="2340"/>
      <c r="K1569" s="2340"/>
      <c r="L1569" s="2340"/>
      <c r="M1569" s="2340"/>
      <c r="N1569" s="2340"/>
      <c r="O1569" s="2340"/>
      <c r="P1569" s="2340"/>
      <c r="Q1569" s="2340"/>
      <c r="R1569" s="2340"/>
      <c r="S1569" s="2340"/>
    </row>
    <row r="1570" spans="1:19" customFormat="1" ht="15" hidden="1">
      <c r="A1570" s="2344" t="s">
        <v>5165</v>
      </c>
      <c r="B1570" s="2344" t="s">
        <v>6070</v>
      </c>
      <c r="C1570" s="2340"/>
      <c r="D1570" s="2341" t="s">
        <v>44</v>
      </c>
      <c r="E1570" s="2347">
        <v>2000</v>
      </c>
      <c r="F1570" s="2343">
        <f t="shared" si="24"/>
        <v>0</v>
      </c>
      <c r="G1570" s="2344" t="s">
        <v>2134</v>
      </c>
      <c r="H1570" s="2340"/>
      <c r="I1570" s="2340"/>
      <c r="J1570" s="2340"/>
      <c r="K1570" s="2340"/>
      <c r="L1570" s="2340"/>
      <c r="M1570" s="2340"/>
      <c r="N1570" s="2340"/>
      <c r="O1570" s="2340"/>
      <c r="P1570" s="2340"/>
      <c r="Q1570" s="2340"/>
      <c r="R1570" s="2340"/>
      <c r="S1570" s="2340"/>
    </row>
    <row r="1571" spans="1:19" customFormat="1" ht="15" hidden="1">
      <c r="A1571" s="2344" t="s">
        <v>5165</v>
      </c>
      <c r="B1571" s="2340" t="s">
        <v>5998</v>
      </c>
      <c r="C1571" s="2340"/>
      <c r="D1571" s="2341" t="s">
        <v>44</v>
      </c>
      <c r="E1571" s="2347">
        <v>1000</v>
      </c>
      <c r="F1571" s="2343">
        <f t="shared" si="24"/>
        <v>0</v>
      </c>
      <c r="G1571" s="2344" t="s">
        <v>2134</v>
      </c>
      <c r="H1571" s="2340"/>
      <c r="I1571" s="2340"/>
      <c r="J1571" s="2340"/>
      <c r="K1571" s="2340"/>
      <c r="L1571" s="2340"/>
      <c r="M1571" s="2340"/>
      <c r="N1571" s="2340"/>
      <c r="O1571" s="2340"/>
      <c r="P1571" s="2340"/>
      <c r="Q1571" s="2340"/>
      <c r="R1571" s="2340"/>
      <c r="S1571" s="2340"/>
    </row>
    <row r="1572" spans="1:19" customFormat="1" ht="15" hidden="1">
      <c r="A1572" s="2340" t="s">
        <v>4348</v>
      </c>
      <c r="B1572" s="2340" t="s">
        <v>4580</v>
      </c>
      <c r="C1572" s="2340"/>
      <c r="D1572" s="2341" t="s">
        <v>44</v>
      </c>
      <c r="E1572" s="2342">
        <v>50</v>
      </c>
      <c r="F1572" s="2343">
        <f t="shared" si="24"/>
        <v>0</v>
      </c>
      <c r="G1572" s="2344" t="s">
        <v>2134</v>
      </c>
      <c r="H1572" s="2340"/>
      <c r="I1572" s="2340"/>
      <c r="J1572" s="2340"/>
      <c r="K1572" s="2340"/>
      <c r="L1572" s="2340"/>
      <c r="M1572" s="2340"/>
      <c r="N1572" s="2340"/>
      <c r="O1572" s="2340"/>
      <c r="P1572" s="2340"/>
      <c r="Q1572" s="2340"/>
      <c r="R1572" s="2340"/>
      <c r="S1572" s="2340"/>
    </row>
    <row r="1573" spans="1:19" customFormat="1" ht="15" hidden="1">
      <c r="A1573" s="2340" t="s">
        <v>631</v>
      </c>
      <c r="B1573" s="2340" t="s">
        <v>4529</v>
      </c>
      <c r="C1573" s="2340"/>
      <c r="D1573" s="2341" t="s">
        <v>833</v>
      </c>
      <c r="E1573" s="2342">
        <v>80</v>
      </c>
      <c r="F1573" s="2343">
        <f t="shared" si="24"/>
        <v>0</v>
      </c>
      <c r="G1573" s="2344" t="s">
        <v>2134</v>
      </c>
      <c r="H1573" s="2340"/>
      <c r="I1573" s="2340"/>
      <c r="J1573" s="2340"/>
      <c r="K1573" s="2340"/>
      <c r="L1573" s="2340"/>
      <c r="M1573" s="2340"/>
      <c r="N1573" s="2340"/>
      <c r="O1573" s="2340"/>
      <c r="P1573" s="2340"/>
      <c r="Q1573" s="2340"/>
      <c r="R1573" s="2340"/>
      <c r="S1573" s="2340"/>
    </row>
    <row r="1574" spans="1:19" customFormat="1" ht="15" hidden="1">
      <c r="A1574" s="2340" t="s">
        <v>631</v>
      </c>
      <c r="B1574" s="2340" t="s">
        <v>4530</v>
      </c>
      <c r="C1574" s="2340"/>
      <c r="D1574" s="2341" t="s">
        <v>833</v>
      </c>
      <c r="E1574" s="2342">
        <v>150</v>
      </c>
      <c r="F1574" s="2343">
        <f t="shared" si="24"/>
        <v>0</v>
      </c>
      <c r="G1574" s="2344" t="s">
        <v>2134</v>
      </c>
      <c r="H1574" s="2340"/>
      <c r="I1574" s="2340"/>
      <c r="J1574" s="2340"/>
      <c r="K1574" s="2340"/>
      <c r="L1574" s="2340"/>
      <c r="M1574" s="2340"/>
      <c r="N1574" s="2340"/>
      <c r="O1574" s="2340"/>
      <c r="P1574" s="2340"/>
      <c r="Q1574" s="2340"/>
      <c r="R1574" s="2340"/>
      <c r="S1574" s="2340"/>
    </row>
    <row r="1575" spans="1:19" customFormat="1" ht="15" hidden="1">
      <c r="A1575" s="2340" t="s">
        <v>631</v>
      </c>
      <c r="B1575" s="2340" t="s">
        <v>4527</v>
      </c>
      <c r="C1575" s="2340"/>
      <c r="D1575" s="2341" t="s">
        <v>1292</v>
      </c>
      <c r="E1575" s="2342">
        <v>40</v>
      </c>
      <c r="F1575" s="2343">
        <f t="shared" si="24"/>
        <v>0</v>
      </c>
      <c r="G1575" s="2344" t="s">
        <v>2134</v>
      </c>
      <c r="H1575" s="2340"/>
      <c r="I1575" s="2340"/>
      <c r="J1575" s="2340"/>
      <c r="K1575" s="2340"/>
      <c r="L1575" s="2340"/>
      <c r="M1575" s="2340"/>
      <c r="N1575" s="2340"/>
      <c r="O1575" s="2340"/>
      <c r="P1575" s="2340"/>
      <c r="Q1575" s="2340"/>
      <c r="R1575" s="2340"/>
      <c r="S1575" s="2340"/>
    </row>
    <row r="1576" spans="1:19" customFormat="1" ht="15" hidden="1">
      <c r="A1576" s="2340" t="s">
        <v>631</v>
      </c>
      <c r="B1576" s="2340" t="s">
        <v>4528</v>
      </c>
      <c r="C1576" s="2340"/>
      <c r="D1576" s="2341" t="s">
        <v>1292</v>
      </c>
      <c r="E1576" s="2342">
        <v>50</v>
      </c>
      <c r="F1576" s="2343">
        <f t="shared" si="24"/>
        <v>0</v>
      </c>
      <c r="G1576" s="2344" t="s">
        <v>2134</v>
      </c>
      <c r="H1576" s="2340"/>
      <c r="I1576" s="2340"/>
      <c r="J1576" s="2340"/>
      <c r="K1576" s="2340"/>
      <c r="L1576" s="2340"/>
      <c r="M1576" s="2340"/>
      <c r="N1576" s="2340"/>
      <c r="O1576" s="2340"/>
      <c r="P1576" s="2340"/>
      <c r="Q1576" s="2340"/>
      <c r="R1576" s="2340"/>
      <c r="S1576" s="2340"/>
    </row>
    <row r="1577" spans="1:19" customFormat="1" ht="15" hidden="1">
      <c r="A1577" s="2344" t="s">
        <v>5165</v>
      </c>
      <c r="B1577" s="2340" t="s">
        <v>5999</v>
      </c>
      <c r="C1577" s="2340"/>
      <c r="D1577" s="2341" t="s">
        <v>44</v>
      </c>
      <c r="E1577" s="2347">
        <v>400</v>
      </c>
      <c r="F1577" s="2343">
        <f t="shared" si="24"/>
        <v>0</v>
      </c>
      <c r="G1577" s="2344" t="s">
        <v>2134</v>
      </c>
      <c r="H1577" s="2340"/>
      <c r="I1577" s="2340"/>
      <c r="J1577" s="2340"/>
      <c r="K1577" s="2340"/>
      <c r="L1577" s="2340"/>
      <c r="M1577" s="2340"/>
      <c r="N1577" s="2340"/>
      <c r="O1577" s="2340"/>
      <c r="P1577" s="2340"/>
      <c r="Q1577" s="2340"/>
      <c r="R1577" s="2340"/>
      <c r="S1577" s="2340"/>
    </row>
    <row r="1578" spans="1:19" customFormat="1" ht="15" hidden="1">
      <c r="A1578" s="2340" t="s">
        <v>5172</v>
      </c>
      <c r="B1578" s="2340" t="s">
        <v>4770</v>
      </c>
      <c r="C1578" s="2340"/>
      <c r="D1578" s="2341" t="s">
        <v>44</v>
      </c>
      <c r="E1578" s="2342">
        <v>734</v>
      </c>
      <c r="F1578" s="2343">
        <f t="shared" si="24"/>
        <v>0</v>
      </c>
      <c r="G1578" s="2344" t="s">
        <v>2134</v>
      </c>
      <c r="H1578" s="2340"/>
      <c r="I1578" s="2340"/>
      <c r="J1578" s="2340"/>
      <c r="K1578" s="2340"/>
      <c r="L1578" s="2340"/>
      <c r="M1578" s="2340"/>
      <c r="N1578" s="2340"/>
      <c r="O1578" s="2340"/>
      <c r="P1578" s="2340"/>
      <c r="Q1578" s="2340"/>
      <c r="R1578" s="2340"/>
      <c r="S1578" s="2340"/>
    </row>
    <row r="1579" spans="1:19" customFormat="1" ht="15" hidden="1">
      <c r="A1579" s="2340" t="s">
        <v>5172</v>
      </c>
      <c r="B1579" s="2340" t="s">
        <v>4771</v>
      </c>
      <c r="C1579" s="2340"/>
      <c r="D1579" s="2341" t="s">
        <v>44</v>
      </c>
      <c r="E1579" s="2342">
        <v>960</v>
      </c>
      <c r="F1579" s="2343">
        <f t="shared" si="24"/>
        <v>0</v>
      </c>
      <c r="G1579" s="2344" t="s">
        <v>2134</v>
      </c>
      <c r="H1579" s="2340"/>
      <c r="I1579" s="2340"/>
      <c r="J1579" s="2340"/>
      <c r="K1579" s="2340"/>
      <c r="L1579" s="2340"/>
      <c r="M1579" s="2340"/>
      <c r="N1579" s="2340"/>
      <c r="O1579" s="2340"/>
      <c r="P1579" s="2340"/>
      <c r="Q1579" s="2340"/>
      <c r="R1579" s="2340"/>
      <c r="S1579" s="2340"/>
    </row>
    <row r="1580" spans="1:19" customFormat="1" ht="15" hidden="1">
      <c r="A1580" s="2340" t="s">
        <v>5172</v>
      </c>
      <c r="B1580" s="2340" t="s">
        <v>4772</v>
      </c>
      <c r="C1580" s="2340"/>
      <c r="D1580" s="2341" t="s">
        <v>44</v>
      </c>
      <c r="E1580" s="2342">
        <v>1183</v>
      </c>
      <c r="F1580" s="2343">
        <f t="shared" si="24"/>
        <v>0</v>
      </c>
      <c r="G1580" s="2344" t="s">
        <v>2134</v>
      </c>
      <c r="H1580" s="2340"/>
      <c r="I1580" s="2340"/>
      <c r="J1580" s="2340"/>
      <c r="K1580" s="2340"/>
      <c r="L1580" s="2340"/>
      <c r="M1580" s="2340"/>
      <c r="N1580" s="2340"/>
      <c r="O1580" s="2340"/>
      <c r="P1580" s="2340"/>
      <c r="Q1580" s="2340"/>
      <c r="R1580" s="2340"/>
      <c r="S1580" s="2340"/>
    </row>
    <row r="1581" spans="1:19" customFormat="1" ht="15" hidden="1">
      <c r="A1581" s="2340" t="s">
        <v>5172</v>
      </c>
      <c r="B1581" s="2340" t="s">
        <v>4773</v>
      </c>
      <c r="C1581" s="2340"/>
      <c r="D1581" s="2341" t="s">
        <v>44</v>
      </c>
      <c r="E1581" s="2342">
        <v>1484</v>
      </c>
      <c r="F1581" s="2343">
        <f t="shared" si="24"/>
        <v>0</v>
      </c>
      <c r="G1581" s="2344" t="s">
        <v>2134</v>
      </c>
      <c r="H1581" s="2340"/>
      <c r="I1581" s="2340"/>
      <c r="J1581" s="2340"/>
      <c r="K1581" s="2340"/>
      <c r="L1581" s="2340"/>
      <c r="M1581" s="2340"/>
      <c r="N1581" s="2340"/>
      <c r="O1581" s="2340"/>
      <c r="P1581" s="2340"/>
      <c r="Q1581" s="2340"/>
      <c r="R1581" s="2340"/>
      <c r="S1581" s="2340"/>
    </row>
    <row r="1582" spans="1:19" customFormat="1" ht="15" hidden="1">
      <c r="A1582" s="2340" t="s">
        <v>3811</v>
      </c>
      <c r="B1582" s="2340" t="s">
        <v>5052</v>
      </c>
      <c r="C1582" s="2340"/>
      <c r="D1582" s="2341" t="s">
        <v>44</v>
      </c>
      <c r="E1582" s="2342">
        <v>72</v>
      </c>
      <c r="F1582" s="2343">
        <f t="shared" si="24"/>
        <v>0</v>
      </c>
      <c r="G1582" s="2344" t="s">
        <v>2134</v>
      </c>
      <c r="H1582" s="2340"/>
      <c r="I1582" s="2340"/>
      <c r="J1582" s="2340"/>
      <c r="K1582" s="2340"/>
      <c r="L1582" s="2340"/>
      <c r="M1582" s="2340"/>
      <c r="N1582" s="2340"/>
      <c r="O1582" s="2340"/>
      <c r="P1582" s="2340"/>
      <c r="Q1582" s="2340"/>
      <c r="R1582" s="2340"/>
      <c r="S1582" s="2340"/>
    </row>
    <row r="1583" spans="1:19" customFormat="1" ht="15" hidden="1">
      <c r="A1583" s="2340" t="s">
        <v>3811</v>
      </c>
      <c r="B1583" s="2340" t="s">
        <v>5053</v>
      </c>
      <c r="C1583" s="2340"/>
      <c r="D1583" s="2341" t="s">
        <v>44</v>
      </c>
      <c r="E1583" s="2342">
        <v>72</v>
      </c>
      <c r="F1583" s="2343">
        <f t="shared" si="24"/>
        <v>0</v>
      </c>
      <c r="G1583" s="2344" t="s">
        <v>2134</v>
      </c>
      <c r="H1583" s="2340"/>
      <c r="I1583" s="2340"/>
      <c r="J1583" s="2340"/>
      <c r="K1583" s="2340"/>
      <c r="L1583" s="2340"/>
      <c r="M1583" s="2340"/>
      <c r="N1583" s="2340"/>
      <c r="O1583" s="2340"/>
      <c r="P1583" s="2340"/>
      <c r="Q1583" s="2340"/>
      <c r="R1583" s="2340"/>
      <c r="S1583" s="2340"/>
    </row>
    <row r="1584" spans="1:19" customFormat="1" ht="15" hidden="1">
      <c r="A1584" s="2340" t="s">
        <v>3811</v>
      </c>
      <c r="B1584" s="2340" t="s">
        <v>5054</v>
      </c>
      <c r="C1584" s="2340"/>
      <c r="D1584" s="2341" t="s">
        <v>44</v>
      </c>
      <c r="E1584" s="2342">
        <v>72</v>
      </c>
      <c r="F1584" s="2343">
        <f t="shared" si="24"/>
        <v>0</v>
      </c>
      <c r="G1584" s="2344" t="s">
        <v>2134</v>
      </c>
      <c r="H1584" s="2340"/>
      <c r="I1584" s="2340"/>
      <c r="J1584" s="2340"/>
      <c r="K1584" s="2340"/>
      <c r="L1584" s="2340"/>
      <c r="M1584" s="2340"/>
      <c r="N1584" s="2340"/>
      <c r="O1584" s="2340"/>
      <c r="P1584" s="2340"/>
      <c r="Q1584" s="2340"/>
      <c r="R1584" s="2340"/>
      <c r="S1584" s="2340"/>
    </row>
    <row r="1585" spans="1:19" customFormat="1" ht="15" hidden="1">
      <c r="A1585" s="2344" t="s">
        <v>5165</v>
      </c>
      <c r="B1585" s="2340" t="s">
        <v>6000</v>
      </c>
      <c r="C1585" s="2340"/>
      <c r="D1585" s="2341" t="s">
        <v>36</v>
      </c>
      <c r="E1585" s="2347">
        <v>4500</v>
      </c>
      <c r="F1585" s="2343">
        <f t="shared" si="24"/>
        <v>0</v>
      </c>
      <c r="G1585" s="2344" t="s">
        <v>2134</v>
      </c>
      <c r="H1585" s="2340"/>
      <c r="I1585" s="2340"/>
      <c r="J1585" s="2340"/>
      <c r="K1585" s="2340"/>
      <c r="L1585" s="2340"/>
      <c r="M1585" s="2340"/>
      <c r="N1585" s="2340"/>
      <c r="O1585" s="2340"/>
      <c r="P1585" s="2340"/>
      <c r="Q1585" s="2340"/>
      <c r="R1585" s="2340"/>
      <c r="S1585" s="2340"/>
    </row>
    <row r="1586" spans="1:19" customFormat="1" ht="15" hidden="1">
      <c r="A1586" s="2344" t="s">
        <v>5165</v>
      </c>
      <c r="B1586" s="2340" t="s">
        <v>6001</v>
      </c>
      <c r="C1586" s="2340"/>
      <c r="D1586" s="2341" t="s">
        <v>44</v>
      </c>
      <c r="E1586" s="2347">
        <v>4800</v>
      </c>
      <c r="F1586" s="2343">
        <f t="shared" si="24"/>
        <v>0</v>
      </c>
      <c r="G1586" s="2344" t="s">
        <v>2134</v>
      </c>
      <c r="H1586" s="2340"/>
      <c r="I1586" s="2340"/>
      <c r="J1586" s="2340"/>
      <c r="K1586" s="2340"/>
      <c r="L1586" s="2340"/>
      <c r="M1586" s="2340"/>
      <c r="N1586" s="2340"/>
      <c r="O1586" s="2340"/>
      <c r="P1586" s="2340"/>
      <c r="Q1586" s="2340"/>
      <c r="R1586" s="2340"/>
      <c r="S1586" s="2340"/>
    </row>
    <row r="1587" spans="1:19" customFormat="1" ht="15" hidden="1">
      <c r="A1587" s="2340" t="s">
        <v>3811</v>
      </c>
      <c r="B1587" s="2340" t="s">
        <v>2264</v>
      </c>
      <c r="C1587" s="2340"/>
      <c r="D1587" s="2341" t="s">
        <v>44</v>
      </c>
      <c r="E1587" s="2342">
        <v>80</v>
      </c>
      <c r="F1587" s="2343">
        <f t="shared" si="24"/>
        <v>0</v>
      </c>
      <c r="G1587" s="2344" t="s">
        <v>2134</v>
      </c>
      <c r="H1587" s="2340"/>
      <c r="I1587" s="2340"/>
      <c r="J1587" s="2340"/>
      <c r="K1587" s="2340"/>
      <c r="L1587" s="2340"/>
      <c r="M1587" s="2340"/>
      <c r="N1587" s="2340"/>
      <c r="O1587" s="2340"/>
      <c r="P1587" s="2340"/>
      <c r="Q1587" s="2340"/>
      <c r="R1587" s="2340"/>
      <c r="S1587" s="2340"/>
    </row>
    <row r="1588" spans="1:19" customFormat="1" ht="15" hidden="1">
      <c r="A1588" s="2340" t="s">
        <v>675</v>
      </c>
      <c r="B1588" s="2340" t="s">
        <v>5159</v>
      </c>
      <c r="C1588" s="2340"/>
      <c r="D1588" s="2341" t="s">
        <v>501</v>
      </c>
      <c r="E1588" s="2342">
        <v>175000</v>
      </c>
      <c r="F1588" s="2343">
        <f t="shared" si="24"/>
        <v>0</v>
      </c>
      <c r="G1588" s="2344" t="s">
        <v>2134</v>
      </c>
      <c r="H1588" s="2340"/>
      <c r="I1588" s="2340"/>
      <c r="J1588" s="2340"/>
      <c r="K1588" s="2340"/>
      <c r="L1588" s="2340"/>
      <c r="M1588" s="2340"/>
      <c r="N1588" s="2340"/>
      <c r="O1588" s="2340"/>
      <c r="P1588" s="2340"/>
      <c r="Q1588" s="2340"/>
      <c r="R1588" s="2340"/>
      <c r="S1588" s="2340"/>
    </row>
    <row r="1589" spans="1:19" customFormat="1" ht="15" hidden="1">
      <c r="A1589" s="2340" t="s">
        <v>4413</v>
      </c>
      <c r="B1589" s="2340" t="s">
        <v>4805</v>
      </c>
      <c r="C1589" s="2340"/>
      <c r="D1589" s="2341" t="s">
        <v>880</v>
      </c>
      <c r="E1589" s="2342">
        <v>6500</v>
      </c>
      <c r="F1589" s="2343">
        <f t="shared" si="24"/>
        <v>0</v>
      </c>
      <c r="G1589" s="2344" t="s">
        <v>2134</v>
      </c>
      <c r="H1589" s="2340"/>
      <c r="I1589" s="2340"/>
      <c r="J1589" s="2340"/>
      <c r="K1589" s="2340"/>
      <c r="L1589" s="2340"/>
      <c r="M1589" s="2340"/>
      <c r="N1589" s="2340"/>
      <c r="O1589" s="2340"/>
      <c r="P1589" s="2340"/>
      <c r="Q1589" s="2340"/>
      <c r="R1589" s="2340"/>
      <c r="S1589" s="2340"/>
    </row>
    <row r="1590" spans="1:19" customFormat="1" ht="15" hidden="1">
      <c r="A1590" s="2340" t="s">
        <v>3811</v>
      </c>
      <c r="B1590" s="2340" t="s">
        <v>5055</v>
      </c>
      <c r="C1590" s="2340"/>
      <c r="D1590" s="2341" t="s">
        <v>44</v>
      </c>
      <c r="E1590" s="2342">
        <v>760</v>
      </c>
      <c r="F1590" s="2343">
        <f t="shared" si="24"/>
        <v>0</v>
      </c>
      <c r="G1590" s="2344" t="s">
        <v>2134</v>
      </c>
      <c r="H1590" s="2340"/>
      <c r="I1590" s="2340"/>
      <c r="J1590" s="2340"/>
      <c r="K1590" s="2340"/>
      <c r="L1590" s="2340"/>
      <c r="M1590" s="2340"/>
      <c r="N1590" s="2340"/>
      <c r="O1590" s="2340"/>
      <c r="P1590" s="2340"/>
      <c r="Q1590" s="2340"/>
      <c r="R1590" s="2340"/>
      <c r="S1590" s="2340"/>
    </row>
    <row r="1591" spans="1:19" customFormat="1" ht="15" hidden="1">
      <c r="A1591" s="2340" t="s">
        <v>3811</v>
      </c>
      <c r="B1591" s="2340" t="s">
        <v>5056</v>
      </c>
      <c r="C1591" s="2340"/>
      <c r="D1591" s="2341" t="s">
        <v>44</v>
      </c>
      <c r="E1591" s="2342">
        <v>760</v>
      </c>
      <c r="F1591" s="2343">
        <f t="shared" si="24"/>
        <v>0</v>
      </c>
      <c r="G1591" s="2344" t="s">
        <v>2134</v>
      </c>
      <c r="H1591" s="2340"/>
      <c r="I1591" s="2340"/>
      <c r="J1591" s="2340"/>
      <c r="K1591" s="2340"/>
      <c r="L1591" s="2340"/>
      <c r="M1591" s="2340"/>
      <c r="N1591" s="2340"/>
      <c r="O1591" s="2340"/>
      <c r="P1591" s="2340"/>
      <c r="Q1591" s="2340"/>
      <c r="R1591" s="2340"/>
      <c r="S1591" s="2340"/>
    </row>
    <row r="1592" spans="1:19" customFormat="1" ht="15" hidden="1">
      <c r="A1592" s="2340" t="s">
        <v>3811</v>
      </c>
      <c r="B1592" s="2340" t="s">
        <v>5057</v>
      </c>
      <c r="C1592" s="2340"/>
      <c r="D1592" s="2341" t="s">
        <v>44</v>
      </c>
      <c r="E1592" s="2342">
        <v>760</v>
      </c>
      <c r="F1592" s="2343">
        <f t="shared" si="24"/>
        <v>0</v>
      </c>
      <c r="G1592" s="2344" t="s">
        <v>2134</v>
      </c>
      <c r="H1592" s="2340"/>
      <c r="I1592" s="2340"/>
      <c r="J1592" s="2340"/>
      <c r="K1592" s="2340"/>
      <c r="L1592" s="2340"/>
      <c r="M1592" s="2340"/>
      <c r="N1592" s="2340"/>
      <c r="O1592" s="2340"/>
      <c r="P1592" s="2340"/>
      <c r="Q1592" s="2340"/>
      <c r="R1592" s="2340"/>
      <c r="S1592" s="2340"/>
    </row>
    <row r="1593" spans="1:19" customFormat="1" ht="15" hidden="1">
      <c r="A1593" s="2340" t="s">
        <v>3811</v>
      </c>
      <c r="B1593" s="2340" t="s">
        <v>5058</v>
      </c>
      <c r="C1593" s="2340"/>
      <c r="D1593" s="2341" t="s">
        <v>627</v>
      </c>
      <c r="E1593" s="2342">
        <v>1100</v>
      </c>
      <c r="F1593" s="2343">
        <f t="shared" si="24"/>
        <v>0</v>
      </c>
      <c r="G1593" s="2344" t="s">
        <v>2134</v>
      </c>
      <c r="H1593" s="2340"/>
      <c r="I1593" s="2340"/>
      <c r="J1593" s="2340"/>
      <c r="K1593" s="2340"/>
      <c r="L1593" s="2340"/>
      <c r="M1593" s="2340"/>
      <c r="N1593" s="2340"/>
      <c r="O1593" s="2340"/>
      <c r="P1593" s="2340"/>
      <c r="Q1593" s="2340"/>
      <c r="R1593" s="2340"/>
      <c r="S1593" s="2340"/>
    </row>
    <row r="1594" spans="1:19" customFormat="1" ht="15" hidden="1">
      <c r="A1594" s="2340" t="s">
        <v>3811</v>
      </c>
      <c r="B1594" s="2340" t="s">
        <v>5059</v>
      </c>
      <c r="C1594" s="2340"/>
      <c r="D1594" s="2341" t="s">
        <v>627</v>
      </c>
      <c r="E1594" s="2342">
        <v>1100</v>
      </c>
      <c r="F1594" s="2343">
        <f t="shared" si="24"/>
        <v>0</v>
      </c>
      <c r="G1594" s="2344" t="s">
        <v>2134</v>
      </c>
      <c r="H1594" s="2340"/>
      <c r="I1594" s="2340"/>
      <c r="J1594" s="2340"/>
      <c r="K1594" s="2340"/>
      <c r="L1594" s="2340"/>
      <c r="M1594" s="2340"/>
      <c r="N1594" s="2340"/>
      <c r="O1594" s="2340"/>
      <c r="P1594" s="2340"/>
      <c r="Q1594" s="2340"/>
      <c r="R1594" s="2340"/>
      <c r="S1594" s="2340"/>
    </row>
    <row r="1595" spans="1:19" customFormat="1" ht="15" hidden="1">
      <c r="A1595" s="2340" t="s">
        <v>3811</v>
      </c>
      <c r="B1595" s="2340" t="s">
        <v>5060</v>
      </c>
      <c r="C1595" s="2340"/>
      <c r="D1595" s="2341" t="s">
        <v>627</v>
      </c>
      <c r="E1595" s="2342">
        <v>1100</v>
      </c>
      <c r="F1595" s="2343">
        <f t="shared" si="24"/>
        <v>0</v>
      </c>
      <c r="G1595" s="2344" t="s">
        <v>2134</v>
      </c>
      <c r="H1595" s="2340"/>
      <c r="I1595" s="2340"/>
      <c r="J1595" s="2340"/>
      <c r="K1595" s="2340"/>
      <c r="L1595" s="2340"/>
      <c r="M1595" s="2340"/>
      <c r="N1595" s="2340"/>
      <c r="O1595" s="2340"/>
      <c r="P1595" s="2340"/>
      <c r="Q1595" s="2340"/>
      <c r="R1595" s="2340"/>
      <c r="S1595" s="2340"/>
    </row>
    <row r="1596" spans="1:19" customFormat="1" ht="15" hidden="1">
      <c r="A1596" s="2340" t="s">
        <v>3811</v>
      </c>
      <c r="B1596" s="2340" t="s">
        <v>5061</v>
      </c>
      <c r="C1596" s="2340"/>
      <c r="D1596" s="2341" t="s">
        <v>627</v>
      </c>
      <c r="E1596" s="2342">
        <v>1100</v>
      </c>
      <c r="F1596" s="2343">
        <f t="shared" si="24"/>
        <v>0</v>
      </c>
      <c r="G1596" s="2344" t="s">
        <v>2134</v>
      </c>
      <c r="H1596" s="2340"/>
      <c r="I1596" s="2340"/>
      <c r="J1596" s="2340"/>
      <c r="K1596" s="2340"/>
      <c r="L1596" s="2340"/>
      <c r="M1596" s="2340"/>
      <c r="N1596" s="2340"/>
      <c r="O1596" s="2340"/>
      <c r="P1596" s="2340"/>
      <c r="Q1596" s="2340"/>
      <c r="R1596" s="2340"/>
      <c r="S1596" s="2340"/>
    </row>
    <row r="1597" spans="1:19" customFormat="1" ht="15" hidden="1">
      <c r="A1597" s="2340" t="s">
        <v>3811</v>
      </c>
      <c r="B1597" s="2340" t="s">
        <v>5062</v>
      </c>
      <c r="C1597" s="2340"/>
      <c r="D1597" s="2341" t="s">
        <v>627</v>
      </c>
      <c r="E1597" s="2342">
        <v>1100</v>
      </c>
      <c r="F1597" s="2343">
        <f t="shared" si="24"/>
        <v>0</v>
      </c>
      <c r="G1597" s="2344" t="s">
        <v>2134</v>
      </c>
      <c r="H1597" s="2340"/>
      <c r="I1597" s="2340"/>
      <c r="J1597" s="2340"/>
      <c r="K1597" s="2340"/>
      <c r="L1597" s="2340"/>
      <c r="M1597" s="2340"/>
      <c r="N1597" s="2340"/>
      <c r="O1597" s="2340"/>
      <c r="P1597" s="2340"/>
      <c r="Q1597" s="2340"/>
      <c r="R1597" s="2340"/>
      <c r="S1597" s="2340"/>
    </row>
    <row r="1598" spans="1:19" customFormat="1" ht="15" hidden="1">
      <c r="A1598" s="2340" t="s">
        <v>3811</v>
      </c>
      <c r="B1598" s="2340" t="s">
        <v>5063</v>
      </c>
      <c r="C1598" s="2340"/>
      <c r="D1598" s="2341" t="s">
        <v>627</v>
      </c>
      <c r="E1598" s="2342">
        <v>1100</v>
      </c>
      <c r="F1598" s="2343">
        <f t="shared" si="24"/>
        <v>0</v>
      </c>
      <c r="G1598" s="2344" t="s">
        <v>2134</v>
      </c>
      <c r="H1598" s="2340"/>
      <c r="I1598" s="2340"/>
      <c r="J1598" s="2340"/>
      <c r="K1598" s="2340"/>
      <c r="L1598" s="2340"/>
      <c r="M1598" s="2340"/>
      <c r="N1598" s="2340"/>
      <c r="O1598" s="2340"/>
      <c r="P1598" s="2340"/>
      <c r="Q1598" s="2340"/>
      <c r="R1598" s="2340"/>
      <c r="S1598" s="2340"/>
    </row>
    <row r="1599" spans="1:19" customFormat="1" ht="15" hidden="1">
      <c r="A1599" s="2340" t="s">
        <v>675</v>
      </c>
      <c r="B1599" s="2340" t="s">
        <v>5160</v>
      </c>
      <c r="C1599" s="2340"/>
      <c r="D1599" s="2341" t="s">
        <v>501</v>
      </c>
      <c r="E1599" s="2342">
        <v>320000</v>
      </c>
      <c r="F1599" s="2343">
        <f t="shared" si="24"/>
        <v>0</v>
      </c>
      <c r="G1599" s="2344" t="s">
        <v>2134</v>
      </c>
      <c r="H1599" s="2340"/>
      <c r="I1599" s="2340"/>
      <c r="J1599" s="2340"/>
      <c r="K1599" s="2340"/>
      <c r="L1599" s="2340"/>
      <c r="M1599" s="2340"/>
      <c r="N1599" s="2340"/>
      <c r="O1599" s="2340"/>
      <c r="P1599" s="2340"/>
      <c r="Q1599" s="2340"/>
      <c r="R1599" s="2340"/>
      <c r="S1599" s="2340"/>
    </row>
    <row r="1600" spans="1:19" customFormat="1" ht="15" hidden="1">
      <c r="A1600" s="2340" t="s">
        <v>675</v>
      </c>
      <c r="B1600" s="2340" t="s">
        <v>5161</v>
      </c>
      <c r="C1600" s="2340"/>
      <c r="D1600" s="2341" t="s">
        <v>501</v>
      </c>
      <c r="E1600" s="2342">
        <v>775000</v>
      </c>
      <c r="F1600" s="2343">
        <f t="shared" si="24"/>
        <v>0</v>
      </c>
      <c r="G1600" s="2344" t="s">
        <v>2134</v>
      </c>
      <c r="H1600" s="2340"/>
      <c r="I1600" s="2340"/>
      <c r="J1600" s="2340"/>
      <c r="K1600" s="2340"/>
      <c r="L1600" s="2340"/>
      <c r="M1600" s="2340"/>
      <c r="N1600" s="2340"/>
      <c r="O1600" s="2340"/>
      <c r="P1600" s="2340"/>
      <c r="Q1600" s="2340"/>
      <c r="R1600" s="2340"/>
      <c r="S1600" s="2340"/>
    </row>
    <row r="1601" spans="1:19" customFormat="1" ht="15" hidden="1">
      <c r="A1601" s="2344" t="s">
        <v>5165</v>
      </c>
      <c r="B1601" s="2340" t="s">
        <v>6002</v>
      </c>
      <c r="C1601" s="2340"/>
      <c r="D1601" s="2341" t="s">
        <v>501</v>
      </c>
      <c r="E1601" s="2347">
        <v>25000</v>
      </c>
      <c r="F1601" s="2343">
        <f t="shared" si="24"/>
        <v>0</v>
      </c>
      <c r="G1601" s="2344" t="s">
        <v>2134</v>
      </c>
      <c r="H1601" s="2340"/>
      <c r="I1601" s="2340"/>
      <c r="J1601" s="2340"/>
      <c r="K1601" s="2340"/>
      <c r="L1601" s="2340"/>
      <c r="M1601" s="2340"/>
      <c r="N1601" s="2340"/>
      <c r="O1601" s="2340"/>
      <c r="P1601" s="2340"/>
      <c r="Q1601" s="2340"/>
      <c r="R1601" s="2340"/>
      <c r="S1601" s="2340"/>
    </row>
    <row r="1602" spans="1:19" customFormat="1" ht="15" hidden="1">
      <c r="A1602" s="2340" t="s">
        <v>3811</v>
      </c>
      <c r="B1602" s="2340" t="s">
        <v>5064</v>
      </c>
      <c r="C1602" s="2340"/>
      <c r="D1602" s="2341" t="s">
        <v>36</v>
      </c>
      <c r="E1602" s="2342">
        <v>400</v>
      </c>
      <c r="F1602" s="2343">
        <f t="shared" ref="F1602:F1665" si="25">$C1602*$E1602</f>
        <v>0</v>
      </c>
      <c r="G1602" s="2344" t="s">
        <v>2134</v>
      </c>
      <c r="H1602" s="2340"/>
      <c r="I1602" s="2340"/>
      <c r="J1602" s="2340"/>
      <c r="K1602" s="2340"/>
      <c r="L1602" s="2340"/>
      <c r="M1602" s="2340"/>
      <c r="N1602" s="2340"/>
      <c r="O1602" s="2340"/>
      <c r="P1602" s="2340"/>
      <c r="Q1602" s="2340"/>
      <c r="R1602" s="2340"/>
      <c r="S1602" s="2340"/>
    </row>
    <row r="1603" spans="1:19" customFormat="1" ht="15" hidden="1">
      <c r="A1603" s="2344" t="s">
        <v>5172</v>
      </c>
      <c r="B1603" s="2340" t="s">
        <v>4672</v>
      </c>
      <c r="C1603" s="2340"/>
      <c r="D1603" s="2341" t="s">
        <v>44</v>
      </c>
      <c r="E1603" s="2342">
        <v>1500</v>
      </c>
      <c r="F1603" s="2343">
        <f t="shared" si="25"/>
        <v>0</v>
      </c>
      <c r="G1603" s="2344" t="s">
        <v>2134</v>
      </c>
      <c r="H1603" s="2340"/>
      <c r="I1603" s="2340"/>
      <c r="J1603" s="2340"/>
      <c r="K1603" s="2340"/>
      <c r="L1603" s="2340"/>
      <c r="M1603" s="2340"/>
      <c r="N1603" s="2340"/>
      <c r="O1603" s="2340"/>
      <c r="P1603" s="2340"/>
      <c r="Q1603" s="2340"/>
      <c r="R1603" s="2340"/>
      <c r="S1603" s="2340"/>
    </row>
    <row r="1604" spans="1:19" customFormat="1" ht="15" hidden="1">
      <c r="A1604" s="2344" t="s">
        <v>5165</v>
      </c>
      <c r="B1604" s="2340" t="s">
        <v>6003</v>
      </c>
      <c r="C1604" s="2340"/>
      <c r="D1604" s="2341" t="s">
        <v>44</v>
      </c>
      <c r="E1604" s="2347">
        <v>2500</v>
      </c>
      <c r="F1604" s="2343">
        <f t="shared" si="25"/>
        <v>0</v>
      </c>
      <c r="G1604" s="2344" t="s">
        <v>2134</v>
      </c>
      <c r="H1604" s="2340"/>
      <c r="I1604" s="2340"/>
      <c r="J1604" s="2340"/>
      <c r="K1604" s="2340"/>
      <c r="L1604" s="2340"/>
      <c r="M1604" s="2340"/>
      <c r="N1604" s="2340"/>
      <c r="O1604" s="2340"/>
      <c r="P1604" s="2340"/>
      <c r="Q1604" s="2340"/>
      <c r="R1604" s="2340"/>
      <c r="S1604" s="2340"/>
    </row>
    <row r="1605" spans="1:19" customFormat="1" ht="15" hidden="1">
      <c r="A1605" s="2340" t="s">
        <v>4077</v>
      </c>
      <c r="B1605" s="2340" t="s">
        <v>4609</v>
      </c>
      <c r="C1605" s="2340"/>
      <c r="D1605" s="2341" t="s">
        <v>627</v>
      </c>
      <c r="E1605" s="2342">
        <v>280</v>
      </c>
      <c r="F1605" s="2343">
        <f t="shared" si="25"/>
        <v>0</v>
      </c>
      <c r="G1605" s="2344" t="s">
        <v>2134</v>
      </c>
      <c r="H1605" s="2340"/>
      <c r="I1605" s="2340"/>
      <c r="J1605" s="2340"/>
      <c r="K1605" s="2340"/>
      <c r="L1605" s="2340"/>
      <c r="M1605" s="2340"/>
      <c r="N1605" s="2340"/>
      <c r="O1605" s="2340"/>
      <c r="P1605" s="2340"/>
      <c r="Q1605" s="2340"/>
      <c r="R1605" s="2340"/>
      <c r="S1605" s="2340"/>
    </row>
    <row r="1606" spans="1:19" customFormat="1" ht="15" hidden="1">
      <c r="A1606" s="2340" t="s">
        <v>4077</v>
      </c>
      <c r="B1606" s="2340" t="s">
        <v>4609</v>
      </c>
      <c r="C1606" s="2340"/>
      <c r="D1606" s="2341" t="s">
        <v>627</v>
      </c>
      <c r="E1606" s="2342">
        <v>300</v>
      </c>
      <c r="F1606" s="2343">
        <f t="shared" si="25"/>
        <v>0</v>
      </c>
      <c r="G1606" s="2344" t="s">
        <v>2134</v>
      </c>
      <c r="H1606" s="2340"/>
      <c r="I1606" s="2340"/>
      <c r="J1606" s="2340"/>
      <c r="K1606" s="2340"/>
      <c r="L1606" s="2340"/>
      <c r="M1606" s="2340"/>
      <c r="N1606" s="2340"/>
      <c r="O1606" s="2340"/>
      <c r="P1606" s="2340"/>
      <c r="Q1606" s="2340"/>
      <c r="R1606" s="2340"/>
      <c r="S1606" s="2340"/>
    </row>
    <row r="1607" spans="1:19" customFormat="1" ht="15" hidden="1">
      <c r="A1607" s="2340" t="s">
        <v>4077</v>
      </c>
      <c r="B1607" s="2340" t="s">
        <v>4609</v>
      </c>
      <c r="C1607" s="2340"/>
      <c r="D1607" s="2341" t="s">
        <v>627</v>
      </c>
      <c r="E1607" s="2342">
        <v>325</v>
      </c>
      <c r="F1607" s="2343">
        <f t="shared" si="25"/>
        <v>0</v>
      </c>
      <c r="G1607" s="2344" t="s">
        <v>2134</v>
      </c>
      <c r="H1607" s="2340"/>
      <c r="I1607" s="2340"/>
      <c r="J1607" s="2340"/>
      <c r="K1607" s="2340"/>
      <c r="L1607" s="2340"/>
      <c r="M1607" s="2340"/>
      <c r="N1607" s="2340"/>
      <c r="O1607" s="2340"/>
      <c r="P1607" s="2340"/>
      <c r="Q1607" s="2340"/>
      <c r="R1607" s="2340"/>
      <c r="S1607" s="2340"/>
    </row>
    <row r="1608" spans="1:19" customFormat="1" ht="15" hidden="1">
      <c r="A1608" s="2340" t="s">
        <v>4077</v>
      </c>
      <c r="B1608" s="2340" t="s">
        <v>4608</v>
      </c>
      <c r="C1608" s="2340"/>
      <c r="D1608" s="2341" t="s">
        <v>627</v>
      </c>
      <c r="E1608" s="2342">
        <v>325</v>
      </c>
      <c r="F1608" s="2343">
        <f t="shared" si="25"/>
        <v>0</v>
      </c>
      <c r="G1608" s="2344" t="s">
        <v>2134</v>
      </c>
      <c r="H1608" s="2340"/>
      <c r="I1608" s="2340"/>
      <c r="J1608" s="2340"/>
      <c r="K1608" s="2340"/>
      <c r="L1608" s="2340"/>
      <c r="M1608" s="2340"/>
      <c r="N1608" s="2340"/>
      <c r="O1608" s="2340"/>
      <c r="P1608" s="2340"/>
      <c r="Q1608" s="2340"/>
      <c r="R1608" s="2340"/>
      <c r="S1608" s="2340"/>
    </row>
    <row r="1609" spans="1:19" customFormat="1" ht="15" hidden="1">
      <c r="A1609" s="2340" t="s">
        <v>4077</v>
      </c>
      <c r="B1609" s="2340" t="s">
        <v>4607</v>
      </c>
      <c r="C1609" s="2340"/>
      <c r="D1609" s="2341" t="s">
        <v>627</v>
      </c>
      <c r="E1609" s="2342">
        <v>300</v>
      </c>
      <c r="F1609" s="2343">
        <f t="shared" si="25"/>
        <v>0</v>
      </c>
      <c r="G1609" s="2344" t="s">
        <v>2134</v>
      </c>
      <c r="H1609" s="2340"/>
      <c r="I1609" s="2340"/>
      <c r="J1609" s="2340"/>
      <c r="K1609" s="2340"/>
      <c r="L1609" s="2340"/>
      <c r="M1609" s="2340"/>
      <c r="N1609" s="2340"/>
      <c r="O1609" s="2340"/>
      <c r="P1609" s="2340"/>
      <c r="Q1609" s="2340"/>
      <c r="R1609" s="2340"/>
      <c r="S1609" s="2340"/>
    </row>
    <row r="1610" spans="1:19" customFormat="1" ht="15" hidden="1">
      <c r="A1610" s="2340" t="s">
        <v>4077</v>
      </c>
      <c r="B1610" s="2340" t="s">
        <v>4606</v>
      </c>
      <c r="C1610" s="2340"/>
      <c r="D1610" s="2341" t="s">
        <v>627</v>
      </c>
      <c r="E1610" s="2342">
        <v>280</v>
      </c>
      <c r="F1610" s="2343">
        <f t="shared" si="25"/>
        <v>0</v>
      </c>
      <c r="G1610" s="2344" t="s">
        <v>2134</v>
      </c>
      <c r="H1610" s="2340"/>
      <c r="I1610" s="2340"/>
      <c r="J1610" s="2340"/>
      <c r="K1610" s="2340"/>
      <c r="L1610" s="2340"/>
      <c r="M1610" s="2340"/>
      <c r="N1610" s="2340"/>
      <c r="O1610" s="2340"/>
      <c r="P1610" s="2340"/>
      <c r="Q1610" s="2340"/>
      <c r="R1610" s="2340"/>
      <c r="S1610" s="2340"/>
    </row>
    <row r="1611" spans="1:19" customFormat="1" ht="15" hidden="1">
      <c r="A1611" s="2340" t="s">
        <v>3811</v>
      </c>
      <c r="B1611" s="2340" t="s">
        <v>5065</v>
      </c>
      <c r="C1611" s="2340"/>
      <c r="D1611" s="2341" t="s">
        <v>627</v>
      </c>
      <c r="E1611" s="2342">
        <v>1200</v>
      </c>
      <c r="F1611" s="2343">
        <f t="shared" si="25"/>
        <v>0</v>
      </c>
      <c r="G1611" s="2344" t="s">
        <v>2134</v>
      </c>
      <c r="H1611" s="2340"/>
      <c r="I1611" s="2340"/>
      <c r="J1611" s="2340"/>
      <c r="K1611" s="2340"/>
      <c r="L1611" s="2340"/>
      <c r="M1611" s="2340"/>
      <c r="N1611" s="2340"/>
      <c r="O1611" s="2340"/>
      <c r="P1611" s="2340"/>
      <c r="Q1611" s="2340"/>
      <c r="R1611" s="2340"/>
      <c r="S1611" s="2340"/>
    </row>
    <row r="1612" spans="1:19" customFormat="1" ht="15" hidden="1">
      <c r="A1612" s="2340" t="s">
        <v>3811</v>
      </c>
      <c r="B1612" s="2340" t="s">
        <v>5066</v>
      </c>
      <c r="C1612" s="2340"/>
      <c r="D1612" s="2341" t="s">
        <v>627</v>
      </c>
      <c r="E1612" s="2342">
        <v>1200</v>
      </c>
      <c r="F1612" s="2343">
        <f t="shared" si="25"/>
        <v>0</v>
      </c>
      <c r="G1612" s="2344" t="s">
        <v>2134</v>
      </c>
      <c r="H1612" s="2340"/>
      <c r="I1612" s="2340"/>
      <c r="J1612" s="2340"/>
      <c r="K1612" s="2340"/>
      <c r="L1612" s="2340"/>
      <c r="M1612" s="2340"/>
      <c r="N1612" s="2340"/>
      <c r="O1612" s="2340"/>
      <c r="P1612" s="2340"/>
      <c r="Q1612" s="2340"/>
      <c r="R1612" s="2340"/>
      <c r="S1612" s="2340"/>
    </row>
    <row r="1613" spans="1:19" customFormat="1" ht="15" hidden="1">
      <c r="A1613" s="2340" t="s">
        <v>3811</v>
      </c>
      <c r="B1613" s="2340" t="s">
        <v>5067</v>
      </c>
      <c r="C1613" s="2340"/>
      <c r="D1613" s="2341" t="s">
        <v>627</v>
      </c>
      <c r="E1613" s="2342">
        <v>1200</v>
      </c>
      <c r="F1613" s="2343">
        <f t="shared" si="25"/>
        <v>0</v>
      </c>
      <c r="G1613" s="2344" t="s">
        <v>2134</v>
      </c>
      <c r="H1613" s="2340"/>
      <c r="I1613" s="2340"/>
      <c r="J1613" s="2340"/>
      <c r="K1613" s="2340"/>
      <c r="L1613" s="2340"/>
      <c r="M1613" s="2340"/>
      <c r="N1613" s="2340"/>
      <c r="O1613" s="2340"/>
      <c r="P1613" s="2340"/>
      <c r="Q1613" s="2340"/>
      <c r="R1613" s="2340"/>
      <c r="S1613" s="2340"/>
    </row>
    <row r="1614" spans="1:19" customFormat="1" ht="15" hidden="1">
      <c r="A1614" s="2340" t="s">
        <v>3811</v>
      </c>
      <c r="B1614" s="2340" t="s">
        <v>5068</v>
      </c>
      <c r="C1614" s="2340"/>
      <c r="D1614" s="2341" t="s">
        <v>627</v>
      </c>
      <c r="E1614" s="2342">
        <v>1200</v>
      </c>
      <c r="F1614" s="2343">
        <f t="shared" si="25"/>
        <v>0</v>
      </c>
      <c r="G1614" s="2344" t="s">
        <v>2134</v>
      </c>
      <c r="H1614" s="2340"/>
      <c r="I1614" s="2340"/>
      <c r="J1614" s="2340"/>
      <c r="K1614" s="2340"/>
      <c r="L1614" s="2340"/>
      <c r="M1614" s="2340"/>
      <c r="N1614" s="2340"/>
      <c r="O1614" s="2340"/>
      <c r="P1614" s="2340"/>
      <c r="Q1614" s="2340"/>
      <c r="R1614" s="2340"/>
      <c r="S1614" s="2340"/>
    </row>
    <row r="1615" spans="1:19" customFormat="1" ht="15" hidden="1">
      <c r="A1615" s="2340" t="s">
        <v>3811</v>
      </c>
      <c r="B1615" s="2340" t="s">
        <v>5069</v>
      </c>
      <c r="C1615" s="2340"/>
      <c r="D1615" s="2341" t="s">
        <v>627</v>
      </c>
      <c r="E1615" s="2342">
        <v>1200</v>
      </c>
      <c r="F1615" s="2343">
        <f t="shared" si="25"/>
        <v>0</v>
      </c>
      <c r="G1615" s="2344" t="s">
        <v>2134</v>
      </c>
      <c r="H1615" s="2340"/>
      <c r="I1615" s="2340"/>
      <c r="J1615" s="2340"/>
      <c r="K1615" s="2340"/>
      <c r="L1615" s="2340"/>
      <c r="M1615" s="2340"/>
      <c r="N1615" s="2340"/>
      <c r="O1615" s="2340"/>
      <c r="P1615" s="2340"/>
      <c r="Q1615" s="2340"/>
      <c r="R1615" s="2340"/>
      <c r="S1615" s="2340"/>
    </row>
    <row r="1616" spans="1:19" customFormat="1" ht="15" hidden="1">
      <c r="A1616" s="2344" t="s">
        <v>5170</v>
      </c>
      <c r="B1616" s="2340" t="s">
        <v>4760</v>
      </c>
      <c r="C1616" s="2340"/>
      <c r="D1616" s="2341" t="s">
        <v>44</v>
      </c>
      <c r="E1616" s="2342">
        <v>300</v>
      </c>
      <c r="F1616" s="2343">
        <f t="shared" si="25"/>
        <v>0</v>
      </c>
      <c r="G1616" s="2344" t="s">
        <v>2134</v>
      </c>
      <c r="H1616" s="2340"/>
      <c r="I1616" s="2340"/>
      <c r="J1616" s="2340"/>
      <c r="K1616" s="2340"/>
      <c r="L1616" s="2340"/>
      <c r="M1616" s="2340"/>
      <c r="N1616" s="2340"/>
      <c r="O1616" s="2340"/>
      <c r="P1616" s="2340"/>
      <c r="Q1616" s="2340"/>
      <c r="R1616" s="2340"/>
      <c r="S1616" s="2340"/>
    </row>
    <row r="1617" spans="1:19" customFormat="1" ht="15" hidden="1">
      <c r="A1617" s="2340" t="s">
        <v>3811</v>
      </c>
      <c r="B1617" s="2340" t="s">
        <v>5070</v>
      </c>
      <c r="C1617" s="2340"/>
      <c r="D1617" s="2341" t="s">
        <v>833</v>
      </c>
      <c r="E1617" s="2342">
        <v>5000</v>
      </c>
      <c r="F1617" s="2343">
        <f t="shared" si="25"/>
        <v>0</v>
      </c>
      <c r="G1617" s="2344" t="s">
        <v>2134</v>
      </c>
      <c r="H1617" s="2340"/>
      <c r="I1617" s="2340"/>
      <c r="J1617" s="2340"/>
      <c r="K1617" s="2340"/>
      <c r="L1617" s="2340"/>
      <c r="M1617" s="2340"/>
      <c r="N1617" s="2340"/>
      <c r="O1617" s="2340"/>
      <c r="P1617" s="2340"/>
      <c r="Q1617" s="2340"/>
      <c r="R1617" s="2340"/>
      <c r="S1617" s="2340"/>
    </row>
    <row r="1618" spans="1:19" customFormat="1" ht="15" hidden="1">
      <c r="A1618" s="2344" t="s">
        <v>5165</v>
      </c>
      <c r="B1618" s="2340" t="s">
        <v>3041</v>
      </c>
      <c r="C1618" s="2340"/>
      <c r="D1618" s="2341" t="s">
        <v>44</v>
      </c>
      <c r="E1618" s="2347">
        <v>1200</v>
      </c>
      <c r="F1618" s="2343">
        <f t="shared" si="25"/>
        <v>0</v>
      </c>
      <c r="G1618" s="2344" t="s">
        <v>2134</v>
      </c>
      <c r="H1618" s="2340"/>
      <c r="I1618" s="2340"/>
      <c r="J1618" s="2340"/>
      <c r="K1618" s="2340"/>
      <c r="L1618" s="2340"/>
      <c r="M1618" s="2340"/>
      <c r="N1618" s="2340"/>
      <c r="O1618" s="2340"/>
      <c r="P1618" s="2340"/>
      <c r="Q1618" s="2340"/>
      <c r="R1618" s="2340"/>
      <c r="S1618" s="2340"/>
    </row>
    <row r="1619" spans="1:19" customFormat="1" ht="15" hidden="1">
      <c r="A1619" s="1467" t="s">
        <v>5405</v>
      </c>
      <c r="B1619" s="1467" t="s">
        <v>5706</v>
      </c>
      <c r="C1619" s="1467"/>
      <c r="D1619" s="767" t="s">
        <v>94</v>
      </c>
      <c r="E1619" s="2346">
        <v>300</v>
      </c>
      <c r="F1619" s="2343">
        <f t="shared" si="25"/>
        <v>0</v>
      </c>
      <c r="G1619" s="2344" t="s">
        <v>2134</v>
      </c>
      <c r="H1619" s="1467"/>
      <c r="I1619" s="1467"/>
      <c r="J1619" s="1467"/>
      <c r="K1619" s="1467"/>
      <c r="L1619" s="1467"/>
      <c r="M1619" s="1467"/>
      <c r="N1619" s="1467"/>
      <c r="O1619" s="1467"/>
      <c r="P1619" s="1467"/>
      <c r="Q1619" s="1467"/>
      <c r="R1619" s="1467"/>
      <c r="S1619" s="1467"/>
    </row>
    <row r="1620" spans="1:19" customFormat="1" ht="15" hidden="1">
      <c r="A1620" s="2340" t="s">
        <v>4413</v>
      </c>
      <c r="B1620" s="2340" t="s">
        <v>4810</v>
      </c>
      <c r="C1620" s="2340"/>
      <c r="D1620" s="2341" t="s">
        <v>44</v>
      </c>
      <c r="E1620" s="2342">
        <v>920</v>
      </c>
      <c r="F1620" s="2343">
        <f t="shared" si="25"/>
        <v>0</v>
      </c>
      <c r="G1620" s="2344" t="s">
        <v>2134</v>
      </c>
      <c r="H1620" s="2340"/>
      <c r="I1620" s="2340"/>
      <c r="J1620" s="2340"/>
      <c r="K1620" s="2340"/>
      <c r="L1620" s="2340"/>
      <c r="M1620" s="2340"/>
      <c r="N1620" s="2340"/>
      <c r="O1620" s="2340"/>
      <c r="P1620" s="2340"/>
      <c r="Q1620" s="2340"/>
      <c r="R1620" s="2340"/>
      <c r="S1620" s="2340"/>
    </row>
    <row r="1621" spans="1:19" customFormat="1" ht="15" hidden="1">
      <c r="A1621" s="2340" t="s">
        <v>3811</v>
      </c>
      <c r="B1621" s="2340" t="s">
        <v>5071</v>
      </c>
      <c r="C1621" s="2340"/>
      <c r="D1621" s="2341" t="s">
        <v>627</v>
      </c>
      <c r="E1621" s="2342">
        <v>1800</v>
      </c>
      <c r="F1621" s="2343">
        <f t="shared" si="25"/>
        <v>0</v>
      </c>
      <c r="G1621" s="2344" t="s">
        <v>2134</v>
      </c>
      <c r="H1621" s="2340"/>
      <c r="I1621" s="2340"/>
      <c r="J1621" s="2340"/>
      <c r="K1621" s="2340"/>
      <c r="L1621" s="2340"/>
      <c r="M1621" s="2340"/>
      <c r="N1621" s="2340"/>
      <c r="O1621" s="2340"/>
      <c r="P1621" s="2340"/>
      <c r="Q1621" s="2340"/>
      <c r="R1621" s="2340"/>
      <c r="S1621" s="2340"/>
    </row>
    <row r="1622" spans="1:19" customFormat="1" ht="15" hidden="1">
      <c r="A1622" s="2340" t="s">
        <v>3811</v>
      </c>
      <c r="B1622" s="2340" t="s">
        <v>5072</v>
      </c>
      <c r="C1622" s="2340"/>
      <c r="D1622" s="2341" t="s">
        <v>627</v>
      </c>
      <c r="E1622" s="2342">
        <v>1800</v>
      </c>
      <c r="F1622" s="2343">
        <f t="shared" si="25"/>
        <v>0</v>
      </c>
      <c r="G1622" s="2344" t="s">
        <v>2134</v>
      </c>
      <c r="H1622" s="2340"/>
      <c r="I1622" s="2340"/>
      <c r="J1622" s="2340"/>
      <c r="K1622" s="2340"/>
      <c r="L1622" s="2340"/>
      <c r="M1622" s="2340"/>
      <c r="N1622" s="2340"/>
      <c r="O1622" s="2340"/>
      <c r="P1622" s="2340"/>
      <c r="Q1622" s="2340"/>
      <c r="R1622" s="2340"/>
      <c r="S1622" s="2340"/>
    </row>
    <row r="1623" spans="1:19" customFormat="1" ht="15" hidden="1">
      <c r="A1623" s="2340" t="s">
        <v>3811</v>
      </c>
      <c r="B1623" s="2340" t="s">
        <v>5073</v>
      </c>
      <c r="C1623" s="2340"/>
      <c r="D1623" s="2341" t="s">
        <v>627</v>
      </c>
      <c r="E1623" s="2342">
        <v>1800</v>
      </c>
      <c r="F1623" s="2343">
        <f t="shared" si="25"/>
        <v>0</v>
      </c>
      <c r="G1623" s="2344" t="s">
        <v>2134</v>
      </c>
      <c r="H1623" s="2340"/>
      <c r="I1623" s="2340"/>
      <c r="J1623" s="2340"/>
      <c r="K1623" s="2340"/>
      <c r="L1623" s="2340"/>
      <c r="M1623" s="2340"/>
      <c r="N1623" s="2340"/>
      <c r="O1623" s="2340"/>
      <c r="P1623" s="2340"/>
      <c r="Q1623" s="2340"/>
      <c r="R1623" s="2340"/>
      <c r="S1623" s="2340"/>
    </row>
    <row r="1624" spans="1:19" customFormat="1" ht="15" hidden="1">
      <c r="A1624" s="2340" t="s">
        <v>3811</v>
      </c>
      <c r="B1624" s="2340" t="s">
        <v>5074</v>
      </c>
      <c r="C1624" s="2340"/>
      <c r="D1624" s="2341" t="s">
        <v>627</v>
      </c>
      <c r="E1624" s="2342">
        <v>1800</v>
      </c>
      <c r="F1624" s="2343">
        <f t="shared" si="25"/>
        <v>0</v>
      </c>
      <c r="G1624" s="2344" t="s">
        <v>2134</v>
      </c>
      <c r="H1624" s="2340"/>
      <c r="I1624" s="2340"/>
      <c r="J1624" s="2340"/>
      <c r="K1624" s="2340"/>
      <c r="L1624" s="2340"/>
      <c r="M1624" s="2340"/>
      <c r="N1624" s="2340"/>
      <c r="O1624" s="2340"/>
      <c r="P1624" s="2340"/>
      <c r="Q1624" s="2340"/>
      <c r="R1624" s="2340"/>
      <c r="S1624" s="2340"/>
    </row>
    <row r="1625" spans="1:19" customFormat="1" ht="15" hidden="1">
      <c r="A1625" s="2340" t="s">
        <v>3811</v>
      </c>
      <c r="B1625" s="2340" t="s">
        <v>5075</v>
      </c>
      <c r="C1625" s="2340"/>
      <c r="D1625" s="2341" t="s">
        <v>627</v>
      </c>
      <c r="E1625" s="2342">
        <v>2700</v>
      </c>
      <c r="F1625" s="2343">
        <f t="shared" si="25"/>
        <v>0</v>
      </c>
      <c r="G1625" s="2344" t="s">
        <v>2134</v>
      </c>
      <c r="H1625" s="2340"/>
      <c r="I1625" s="2340"/>
      <c r="J1625" s="2340"/>
      <c r="K1625" s="2340"/>
      <c r="L1625" s="2340"/>
      <c r="M1625" s="2340"/>
      <c r="N1625" s="2340"/>
      <c r="O1625" s="2340"/>
      <c r="P1625" s="2340"/>
      <c r="Q1625" s="2340"/>
      <c r="R1625" s="2340"/>
      <c r="S1625" s="2340"/>
    </row>
    <row r="1626" spans="1:19" customFormat="1" ht="15" hidden="1">
      <c r="A1626" s="2340" t="s">
        <v>3811</v>
      </c>
      <c r="B1626" s="2340" t="s">
        <v>5076</v>
      </c>
      <c r="C1626" s="2340"/>
      <c r="D1626" s="2341" t="s">
        <v>627</v>
      </c>
      <c r="E1626" s="2342">
        <v>1700</v>
      </c>
      <c r="F1626" s="2343">
        <f t="shared" si="25"/>
        <v>0</v>
      </c>
      <c r="G1626" s="2344" t="s">
        <v>2134</v>
      </c>
      <c r="H1626" s="2340"/>
      <c r="I1626" s="2340"/>
      <c r="J1626" s="2340"/>
      <c r="K1626" s="2340"/>
      <c r="L1626" s="2340"/>
      <c r="M1626" s="2340"/>
      <c r="N1626" s="2340"/>
      <c r="O1626" s="2340"/>
      <c r="P1626" s="2340"/>
      <c r="Q1626" s="2340"/>
      <c r="R1626" s="2340"/>
      <c r="S1626" s="2340"/>
    </row>
    <row r="1627" spans="1:19" customFormat="1" ht="15" hidden="1">
      <c r="A1627" s="2340" t="s">
        <v>3811</v>
      </c>
      <c r="B1627" s="2340" t="s">
        <v>5077</v>
      </c>
      <c r="C1627" s="2340"/>
      <c r="D1627" s="2341" t="s">
        <v>627</v>
      </c>
      <c r="E1627" s="2342">
        <v>1800</v>
      </c>
      <c r="F1627" s="2343">
        <f t="shared" si="25"/>
        <v>0</v>
      </c>
      <c r="G1627" s="2344" t="s">
        <v>2134</v>
      </c>
      <c r="H1627" s="2340"/>
      <c r="I1627" s="2340"/>
      <c r="J1627" s="2340"/>
      <c r="K1627" s="2340"/>
      <c r="L1627" s="2340"/>
      <c r="M1627" s="2340"/>
      <c r="N1627" s="2340"/>
      <c r="O1627" s="2340"/>
      <c r="P1627" s="2340"/>
      <c r="Q1627" s="2340"/>
      <c r="R1627" s="2340"/>
      <c r="S1627" s="2340"/>
    </row>
    <row r="1628" spans="1:19" customFormat="1" ht="15" hidden="1">
      <c r="A1628" s="2344" t="s">
        <v>5403</v>
      </c>
      <c r="B1628" s="2286" t="s">
        <v>5386</v>
      </c>
      <c r="C1628" s="2286"/>
      <c r="D1628" s="2329" t="s">
        <v>44</v>
      </c>
      <c r="E1628" s="2325">
        <v>6460</v>
      </c>
      <c r="F1628" s="2343">
        <f t="shared" si="25"/>
        <v>0</v>
      </c>
      <c r="G1628" s="2344" t="s">
        <v>2134</v>
      </c>
      <c r="H1628" s="2340"/>
      <c r="I1628" s="2340"/>
      <c r="J1628" s="2340"/>
      <c r="K1628" s="2340"/>
      <c r="L1628" s="2340"/>
      <c r="M1628" s="2340"/>
      <c r="N1628" s="2340"/>
      <c r="O1628" s="2340"/>
      <c r="P1628" s="2340"/>
      <c r="Q1628" s="2340"/>
      <c r="R1628" s="2340"/>
      <c r="S1628" s="2340"/>
    </row>
    <row r="1629" spans="1:19" customFormat="1" ht="15" hidden="1">
      <c r="A1629" s="2344" t="s">
        <v>5165</v>
      </c>
      <c r="B1629" s="2340" t="s">
        <v>6004</v>
      </c>
      <c r="C1629" s="2340"/>
      <c r="D1629" s="2341" t="s">
        <v>44</v>
      </c>
      <c r="E1629" s="2347">
        <v>20000</v>
      </c>
      <c r="F1629" s="2343">
        <f t="shared" si="25"/>
        <v>0</v>
      </c>
      <c r="G1629" s="2344" t="s">
        <v>2134</v>
      </c>
      <c r="H1629" s="2340"/>
      <c r="I1629" s="2340"/>
      <c r="J1629" s="2340"/>
      <c r="K1629" s="2340"/>
      <c r="L1629" s="2340"/>
      <c r="M1629" s="2340"/>
      <c r="N1629" s="2340"/>
      <c r="O1629" s="2340"/>
      <c r="P1629" s="2340"/>
      <c r="Q1629" s="2340"/>
      <c r="R1629" s="2340"/>
      <c r="S1629" s="2340"/>
    </row>
    <row r="1630" spans="1:19" customFormat="1" ht="15" hidden="1">
      <c r="A1630" s="2344" t="s">
        <v>5403</v>
      </c>
      <c r="B1630" s="2324" t="s">
        <v>1131</v>
      </c>
      <c r="C1630" s="2324"/>
      <c r="D1630" s="2322" t="s">
        <v>627</v>
      </c>
      <c r="E1630" s="2323">
        <v>11000</v>
      </c>
      <c r="F1630" s="2343">
        <f t="shared" si="25"/>
        <v>0</v>
      </c>
      <c r="G1630" s="2344" t="s">
        <v>2134</v>
      </c>
      <c r="H1630" s="2340"/>
      <c r="I1630" s="2340"/>
      <c r="J1630" s="2340"/>
      <c r="K1630" s="2340"/>
      <c r="L1630" s="2340"/>
      <c r="M1630" s="2340"/>
      <c r="N1630" s="2340"/>
      <c r="O1630" s="2340"/>
      <c r="P1630" s="2340"/>
      <c r="Q1630" s="2340"/>
      <c r="R1630" s="2340"/>
      <c r="S1630" s="2340"/>
    </row>
    <row r="1631" spans="1:19" customFormat="1" ht="15" hidden="1">
      <c r="A1631" s="2344" t="s">
        <v>5403</v>
      </c>
      <c r="B1631" s="2324" t="s">
        <v>1132</v>
      </c>
      <c r="C1631" s="2324"/>
      <c r="D1631" s="2322" t="s">
        <v>627</v>
      </c>
      <c r="E1631" s="2323">
        <v>11000</v>
      </c>
      <c r="F1631" s="2343">
        <f t="shared" si="25"/>
        <v>0</v>
      </c>
      <c r="G1631" s="2344" t="s">
        <v>2134</v>
      </c>
      <c r="H1631" s="2340"/>
      <c r="I1631" s="2340"/>
      <c r="J1631" s="2340"/>
      <c r="K1631" s="2340"/>
      <c r="L1631" s="2340"/>
      <c r="M1631" s="2340"/>
      <c r="N1631" s="2340"/>
      <c r="O1631" s="2340"/>
      <c r="P1631" s="2340"/>
      <c r="Q1631" s="2340"/>
      <c r="R1631" s="2340"/>
      <c r="S1631" s="2340"/>
    </row>
    <row r="1632" spans="1:19" customFormat="1" ht="15" hidden="1">
      <c r="A1632" s="2344" t="s">
        <v>5168</v>
      </c>
      <c r="B1632" s="2344" t="s">
        <v>5278</v>
      </c>
      <c r="C1632" s="2344"/>
      <c r="D1632" s="2341" t="s">
        <v>36</v>
      </c>
      <c r="E1632" s="2342">
        <v>10000</v>
      </c>
      <c r="F1632" s="2343">
        <f t="shared" si="25"/>
        <v>0</v>
      </c>
      <c r="G1632" s="2344" t="s">
        <v>2134</v>
      </c>
      <c r="H1632" s="2340"/>
      <c r="I1632" s="2340"/>
      <c r="J1632" s="2340"/>
      <c r="K1632" s="2340"/>
      <c r="L1632" s="2340"/>
      <c r="M1632" s="2340"/>
      <c r="N1632" s="2340"/>
      <c r="O1632" s="2340"/>
      <c r="P1632" s="2340"/>
      <c r="Q1632" s="2340"/>
      <c r="R1632" s="2340"/>
      <c r="S1632" s="2340"/>
    </row>
    <row r="1633" spans="1:19" customFormat="1" ht="15" hidden="1">
      <c r="A1633" s="2344" t="s">
        <v>5168</v>
      </c>
      <c r="B1633" s="2340" t="s">
        <v>4661</v>
      </c>
      <c r="C1633" s="2340"/>
      <c r="D1633" s="2341" t="s">
        <v>501</v>
      </c>
      <c r="E1633" s="2342">
        <v>3000</v>
      </c>
      <c r="F1633" s="2343">
        <f t="shared" si="25"/>
        <v>0</v>
      </c>
      <c r="G1633" s="2344" t="s">
        <v>2134</v>
      </c>
      <c r="H1633" s="2340"/>
      <c r="I1633" s="2340"/>
      <c r="J1633" s="2340"/>
      <c r="K1633" s="2340"/>
      <c r="L1633" s="2340"/>
      <c r="M1633" s="2340"/>
      <c r="N1633" s="2340"/>
      <c r="O1633" s="2340"/>
      <c r="P1633" s="2340"/>
      <c r="Q1633" s="2340"/>
      <c r="R1633" s="2340"/>
      <c r="S1633" s="2340"/>
    </row>
    <row r="1634" spans="1:19" customFormat="1" ht="15" hidden="1">
      <c r="A1634" s="2344" t="s">
        <v>5165</v>
      </c>
      <c r="B1634" s="2340" t="s">
        <v>6005</v>
      </c>
      <c r="C1634" s="2340"/>
      <c r="D1634" s="2341" t="s">
        <v>36</v>
      </c>
      <c r="E1634" s="2347">
        <v>123950</v>
      </c>
      <c r="F1634" s="2343">
        <f t="shared" si="25"/>
        <v>0</v>
      </c>
      <c r="G1634" s="2344" t="s">
        <v>2134</v>
      </c>
      <c r="H1634" s="2340"/>
      <c r="I1634" s="2340"/>
      <c r="J1634" s="2340"/>
      <c r="K1634" s="2340"/>
      <c r="L1634" s="2340"/>
      <c r="M1634" s="2340"/>
      <c r="N1634" s="2340"/>
      <c r="O1634" s="2340"/>
      <c r="P1634" s="2340"/>
      <c r="Q1634" s="2340"/>
      <c r="R1634" s="2340"/>
      <c r="S1634" s="2340"/>
    </row>
    <row r="1635" spans="1:19" customFormat="1" ht="15" hidden="1">
      <c r="A1635" s="1467" t="s">
        <v>5405</v>
      </c>
      <c r="B1635" s="1467" t="s">
        <v>5707</v>
      </c>
      <c r="C1635" s="1467"/>
      <c r="D1635" s="767" t="s">
        <v>83</v>
      </c>
      <c r="E1635" s="2346">
        <v>21</v>
      </c>
      <c r="F1635" s="2343">
        <f t="shared" si="25"/>
        <v>0</v>
      </c>
      <c r="G1635" s="2344" t="s">
        <v>2134</v>
      </c>
      <c r="H1635" s="1467"/>
      <c r="I1635" s="1467"/>
      <c r="J1635" s="1467"/>
      <c r="K1635" s="1467"/>
      <c r="L1635" s="1467"/>
      <c r="M1635" s="1467"/>
      <c r="N1635" s="1467"/>
      <c r="O1635" s="1467"/>
      <c r="P1635" s="1467"/>
      <c r="Q1635" s="1467"/>
      <c r="R1635" s="1467"/>
      <c r="S1635" s="1467"/>
    </row>
    <row r="1636" spans="1:19" customFormat="1" ht="15" hidden="1">
      <c r="A1636" s="2340" t="s">
        <v>4349</v>
      </c>
      <c r="B1636" s="2340" t="s">
        <v>4697</v>
      </c>
      <c r="C1636" s="2340"/>
      <c r="D1636" s="2341" t="s">
        <v>501</v>
      </c>
      <c r="E1636" s="2342">
        <v>250</v>
      </c>
      <c r="F1636" s="2343">
        <f t="shared" si="25"/>
        <v>0</v>
      </c>
      <c r="G1636" s="2344" t="s">
        <v>2134</v>
      </c>
      <c r="H1636" s="2340"/>
      <c r="I1636" s="2340"/>
      <c r="J1636" s="2340"/>
      <c r="K1636" s="2340"/>
      <c r="L1636" s="2340"/>
      <c r="M1636" s="2340"/>
      <c r="N1636" s="2340"/>
      <c r="O1636" s="2340"/>
      <c r="P1636" s="2340"/>
      <c r="Q1636" s="2340"/>
      <c r="R1636" s="2340"/>
      <c r="S1636" s="2340"/>
    </row>
    <row r="1637" spans="1:19" customFormat="1" ht="15" hidden="1">
      <c r="A1637" s="2340" t="s">
        <v>631</v>
      </c>
      <c r="B1637" s="2340" t="s">
        <v>4431</v>
      </c>
      <c r="C1637" s="2340"/>
      <c r="D1637" s="2341" t="s">
        <v>44</v>
      </c>
      <c r="E1637" s="2342">
        <v>300</v>
      </c>
      <c r="F1637" s="2343">
        <f t="shared" si="25"/>
        <v>0</v>
      </c>
      <c r="G1637" s="2344" t="s">
        <v>2134</v>
      </c>
      <c r="H1637" s="2340"/>
      <c r="I1637" s="2340"/>
      <c r="J1637" s="2340"/>
      <c r="K1637" s="2340"/>
      <c r="L1637" s="2340"/>
      <c r="M1637" s="2340"/>
      <c r="N1637" s="2340"/>
      <c r="O1637" s="2340"/>
      <c r="P1637" s="2340"/>
      <c r="Q1637" s="2340"/>
      <c r="R1637" s="2340"/>
      <c r="S1637" s="2340"/>
    </row>
    <row r="1638" spans="1:19" customFormat="1" ht="15" hidden="1">
      <c r="A1638" s="2344" t="s">
        <v>5165</v>
      </c>
      <c r="B1638" s="2340" t="s">
        <v>2540</v>
      </c>
      <c r="C1638" s="2340"/>
      <c r="D1638" s="2341" t="s">
        <v>44</v>
      </c>
      <c r="E1638" s="2347">
        <v>90</v>
      </c>
      <c r="F1638" s="2343">
        <f t="shared" si="25"/>
        <v>0</v>
      </c>
      <c r="G1638" s="2344" t="s">
        <v>2134</v>
      </c>
      <c r="H1638" s="2340"/>
      <c r="I1638" s="2340"/>
      <c r="J1638" s="2340"/>
      <c r="K1638" s="2340"/>
      <c r="L1638" s="2340"/>
      <c r="M1638" s="2340"/>
      <c r="N1638" s="2340"/>
      <c r="O1638" s="2340"/>
      <c r="P1638" s="2340"/>
      <c r="Q1638" s="2340"/>
      <c r="R1638" s="2340"/>
      <c r="S1638" s="2340"/>
    </row>
    <row r="1639" spans="1:19" customFormat="1" ht="15" hidden="1">
      <c r="A1639" s="2344" t="s">
        <v>5170</v>
      </c>
      <c r="B1639" s="2340" t="s">
        <v>4743</v>
      </c>
      <c r="C1639" s="2340"/>
      <c r="D1639" s="2341" t="s">
        <v>44</v>
      </c>
      <c r="E1639" s="2342">
        <v>133</v>
      </c>
      <c r="F1639" s="2343">
        <f t="shared" si="25"/>
        <v>0</v>
      </c>
      <c r="G1639" s="2344" t="s">
        <v>2134</v>
      </c>
      <c r="H1639" s="2340"/>
      <c r="I1639" s="2340"/>
      <c r="J1639" s="2340"/>
      <c r="K1639" s="2340"/>
      <c r="L1639" s="2340"/>
      <c r="M1639" s="2340"/>
      <c r="N1639" s="2340"/>
      <c r="O1639" s="2340"/>
      <c r="P1639" s="2340"/>
      <c r="Q1639" s="2340"/>
      <c r="R1639" s="2340"/>
      <c r="S1639" s="2340"/>
    </row>
    <row r="1640" spans="1:19" customFormat="1" ht="15" hidden="1">
      <c r="A1640" s="2344" t="s">
        <v>5170</v>
      </c>
      <c r="B1640" s="2340" t="s">
        <v>4742</v>
      </c>
      <c r="C1640" s="2340"/>
      <c r="D1640" s="2341" t="s">
        <v>44</v>
      </c>
      <c r="E1640" s="2342">
        <v>145</v>
      </c>
      <c r="F1640" s="2343">
        <f t="shared" si="25"/>
        <v>0</v>
      </c>
      <c r="G1640" s="2344" t="s">
        <v>2134</v>
      </c>
      <c r="H1640" s="2340"/>
      <c r="I1640" s="2340"/>
      <c r="J1640" s="2340"/>
      <c r="K1640" s="2340"/>
      <c r="L1640" s="2340"/>
      <c r="M1640" s="2340"/>
      <c r="N1640" s="2340"/>
      <c r="O1640" s="2340"/>
      <c r="P1640" s="2340"/>
      <c r="Q1640" s="2340"/>
      <c r="R1640" s="2340"/>
      <c r="S1640" s="2340"/>
    </row>
    <row r="1641" spans="1:19" customFormat="1" ht="15" hidden="1">
      <c r="A1641" s="2344" t="s">
        <v>5170</v>
      </c>
      <c r="B1641" s="2340" t="s">
        <v>4741</v>
      </c>
      <c r="C1641" s="2340"/>
      <c r="D1641" s="2341" t="s">
        <v>44</v>
      </c>
      <c r="E1641" s="2342">
        <v>95</v>
      </c>
      <c r="F1641" s="2343">
        <f t="shared" si="25"/>
        <v>0</v>
      </c>
      <c r="G1641" s="2344" t="s">
        <v>2134</v>
      </c>
      <c r="H1641" s="2340"/>
      <c r="I1641" s="2340"/>
      <c r="J1641" s="2340"/>
      <c r="K1641" s="2340"/>
      <c r="L1641" s="2340"/>
      <c r="M1641" s="2340"/>
      <c r="N1641" s="2340"/>
      <c r="O1641" s="2340"/>
      <c r="P1641" s="2340"/>
      <c r="Q1641" s="2340"/>
      <c r="R1641" s="2340"/>
      <c r="S1641" s="2340"/>
    </row>
    <row r="1642" spans="1:19" customFormat="1" ht="15" hidden="1">
      <c r="A1642" s="2340" t="s">
        <v>631</v>
      </c>
      <c r="B1642" s="2340" t="s">
        <v>4517</v>
      </c>
      <c r="C1642" s="2340"/>
      <c r="D1642" s="2341" t="s">
        <v>880</v>
      </c>
      <c r="E1642" s="2342">
        <v>60</v>
      </c>
      <c r="F1642" s="2343">
        <f t="shared" si="25"/>
        <v>0</v>
      </c>
      <c r="G1642" s="2344" t="s">
        <v>2134</v>
      </c>
      <c r="H1642" s="2340"/>
      <c r="I1642" s="2340"/>
      <c r="J1642" s="2340"/>
      <c r="K1642" s="2340"/>
      <c r="L1642" s="2340"/>
      <c r="M1642" s="2340"/>
      <c r="N1642" s="2340"/>
      <c r="O1642" s="2340"/>
      <c r="P1642" s="2340"/>
      <c r="Q1642" s="2340"/>
      <c r="R1642" s="2340"/>
      <c r="S1642" s="2340"/>
    </row>
    <row r="1643" spans="1:19" customFormat="1" ht="15" hidden="1">
      <c r="A1643" s="2340" t="s">
        <v>631</v>
      </c>
      <c r="B1643" s="2340" t="s">
        <v>4518</v>
      </c>
      <c r="C1643" s="2340"/>
      <c r="D1643" s="2341" t="s">
        <v>880</v>
      </c>
      <c r="E1643" s="2342">
        <v>60</v>
      </c>
      <c r="F1643" s="2343">
        <f t="shared" si="25"/>
        <v>0</v>
      </c>
      <c r="G1643" s="2344" t="s">
        <v>2134</v>
      </c>
      <c r="H1643" s="2340"/>
      <c r="I1643" s="2340"/>
      <c r="J1643" s="2340"/>
      <c r="K1643" s="2340"/>
      <c r="L1643" s="2340"/>
      <c r="M1643" s="2340"/>
      <c r="N1643" s="2340"/>
      <c r="O1643" s="2340"/>
      <c r="P1643" s="2340"/>
      <c r="Q1643" s="2340"/>
      <c r="R1643" s="2340"/>
      <c r="S1643" s="2340"/>
    </row>
    <row r="1644" spans="1:19" customFormat="1" ht="15" hidden="1">
      <c r="A1644" s="1467" t="s">
        <v>5405</v>
      </c>
      <c r="B1644" s="1467" t="s">
        <v>5708</v>
      </c>
      <c r="C1644" s="1467"/>
      <c r="D1644" s="767" t="s">
        <v>83</v>
      </c>
      <c r="E1644" s="2346">
        <v>14</v>
      </c>
      <c r="F1644" s="2343">
        <f t="shared" si="25"/>
        <v>0</v>
      </c>
      <c r="G1644" s="2344" t="s">
        <v>2134</v>
      </c>
      <c r="H1644" s="1467"/>
      <c r="I1644" s="1467"/>
      <c r="J1644" s="1467"/>
      <c r="K1644" s="1467"/>
      <c r="L1644" s="1467"/>
      <c r="M1644" s="1467"/>
      <c r="N1644" s="1467"/>
      <c r="O1644" s="1467"/>
      <c r="P1644" s="1467"/>
      <c r="Q1644" s="1467"/>
      <c r="R1644" s="1467"/>
      <c r="S1644" s="1467"/>
    </row>
    <row r="1645" spans="1:19" customFormat="1" ht="15" hidden="1">
      <c r="A1645" s="1467" t="s">
        <v>5405</v>
      </c>
      <c r="B1645" s="1467" t="s">
        <v>5709</v>
      </c>
      <c r="C1645" s="1467"/>
      <c r="D1645" s="767" t="s">
        <v>83</v>
      </c>
      <c r="E1645" s="2346">
        <v>34</v>
      </c>
      <c r="F1645" s="2343">
        <f t="shared" si="25"/>
        <v>0</v>
      </c>
      <c r="G1645" s="2344" t="s">
        <v>2134</v>
      </c>
      <c r="H1645" s="1467"/>
      <c r="I1645" s="1467"/>
      <c r="J1645" s="1467"/>
      <c r="K1645" s="1467"/>
      <c r="L1645" s="1467"/>
      <c r="M1645" s="1467"/>
      <c r="N1645" s="1467"/>
      <c r="O1645" s="1467"/>
      <c r="P1645" s="1467"/>
      <c r="Q1645" s="1467"/>
      <c r="R1645" s="1467"/>
      <c r="S1645" s="1467"/>
    </row>
    <row r="1646" spans="1:19" customFormat="1" ht="15" hidden="1">
      <c r="A1646" s="2344" t="s">
        <v>5165</v>
      </c>
      <c r="B1646" s="2340" t="s">
        <v>6006</v>
      </c>
      <c r="C1646" s="2340"/>
      <c r="D1646" s="2341" t="s">
        <v>44</v>
      </c>
      <c r="E1646" s="2347">
        <v>2000</v>
      </c>
      <c r="F1646" s="2343">
        <f t="shared" si="25"/>
        <v>0</v>
      </c>
      <c r="G1646" s="2344" t="s">
        <v>2134</v>
      </c>
      <c r="H1646" s="2340"/>
      <c r="I1646" s="2340"/>
      <c r="J1646" s="2340"/>
      <c r="K1646" s="2340"/>
      <c r="L1646" s="2340"/>
      <c r="M1646" s="2340"/>
      <c r="N1646" s="2340"/>
      <c r="O1646" s="2340"/>
      <c r="P1646" s="2340"/>
      <c r="Q1646" s="2340"/>
      <c r="R1646" s="2340"/>
      <c r="S1646" s="2340"/>
    </row>
    <row r="1647" spans="1:19" customFormat="1" ht="15" hidden="1">
      <c r="A1647" s="1467" t="s">
        <v>5405</v>
      </c>
      <c r="B1647" s="1467" t="s">
        <v>5710</v>
      </c>
      <c r="C1647" s="1467"/>
      <c r="D1647" s="767" t="s">
        <v>83</v>
      </c>
      <c r="E1647" s="2346">
        <v>1.5</v>
      </c>
      <c r="F1647" s="2343">
        <f t="shared" si="25"/>
        <v>0</v>
      </c>
      <c r="G1647" s="2344" t="s">
        <v>2134</v>
      </c>
      <c r="H1647" s="1467"/>
      <c r="I1647" s="1467"/>
      <c r="J1647" s="1467"/>
      <c r="K1647" s="1467"/>
      <c r="L1647" s="1467"/>
      <c r="M1647" s="1467"/>
      <c r="N1647" s="1467"/>
      <c r="O1647" s="1467"/>
      <c r="P1647" s="1467"/>
      <c r="Q1647" s="1467"/>
      <c r="R1647" s="1467"/>
      <c r="S1647" s="1467"/>
    </row>
    <row r="1648" spans="1:19" customFormat="1" ht="15" hidden="1">
      <c r="A1648" s="1467" t="s">
        <v>5405</v>
      </c>
      <c r="B1648" s="1467" t="s">
        <v>5711</v>
      </c>
      <c r="C1648" s="1467"/>
      <c r="D1648" s="767" t="s">
        <v>79</v>
      </c>
      <c r="E1648" s="2346">
        <v>48.28</v>
      </c>
      <c r="F1648" s="2343">
        <f t="shared" si="25"/>
        <v>0</v>
      </c>
      <c r="G1648" s="2344" t="s">
        <v>2134</v>
      </c>
      <c r="H1648" s="1467"/>
      <c r="I1648" s="1467"/>
      <c r="J1648" s="1467"/>
      <c r="K1648" s="1467"/>
      <c r="L1648" s="1467"/>
      <c r="M1648" s="1467"/>
      <c r="N1648" s="1467"/>
      <c r="O1648" s="1467"/>
      <c r="P1648" s="1467"/>
      <c r="Q1648" s="1467"/>
      <c r="R1648" s="1467"/>
      <c r="S1648" s="1467"/>
    </row>
    <row r="1649" spans="1:19" customFormat="1" ht="15" hidden="1">
      <c r="A1649" s="2344" t="s">
        <v>5165</v>
      </c>
      <c r="B1649" s="2340" t="s">
        <v>6007</v>
      </c>
      <c r="C1649" s="2340"/>
      <c r="D1649" s="2341" t="s">
        <v>501</v>
      </c>
      <c r="E1649" s="2347">
        <v>10000</v>
      </c>
      <c r="F1649" s="2343">
        <f t="shared" si="25"/>
        <v>0</v>
      </c>
      <c r="G1649" s="2344" t="s">
        <v>2134</v>
      </c>
      <c r="H1649" s="2340"/>
      <c r="I1649" s="2340"/>
      <c r="J1649" s="2340"/>
      <c r="K1649" s="2340"/>
      <c r="L1649" s="2340"/>
      <c r="M1649" s="2340"/>
      <c r="N1649" s="2340"/>
      <c r="O1649" s="2340"/>
      <c r="P1649" s="2340"/>
      <c r="Q1649" s="2340"/>
      <c r="R1649" s="2340"/>
      <c r="S1649" s="2340"/>
    </row>
    <row r="1650" spans="1:19" customFormat="1" ht="15" hidden="1">
      <c r="A1650" s="1467" t="s">
        <v>5405</v>
      </c>
      <c r="B1650" s="1467" t="s">
        <v>5712</v>
      </c>
      <c r="C1650" s="1467"/>
      <c r="D1650" s="767" t="s">
        <v>79</v>
      </c>
      <c r="E1650" s="2346">
        <v>54.61</v>
      </c>
      <c r="F1650" s="2343">
        <f t="shared" si="25"/>
        <v>0</v>
      </c>
      <c r="G1650" s="2344" t="s">
        <v>2134</v>
      </c>
      <c r="H1650" s="1467"/>
      <c r="I1650" s="1467"/>
      <c r="J1650" s="1467"/>
      <c r="K1650" s="1467"/>
      <c r="L1650" s="1467"/>
      <c r="M1650" s="1467"/>
      <c r="N1650" s="1467"/>
      <c r="O1650" s="1467"/>
      <c r="P1650" s="1467"/>
      <c r="Q1650" s="1467"/>
      <c r="R1650" s="1467"/>
      <c r="S1650" s="1467"/>
    </row>
    <row r="1651" spans="1:19" customFormat="1" ht="15" hidden="1">
      <c r="A1651" s="2344" t="s">
        <v>5165</v>
      </c>
      <c r="B1651" s="2344" t="s">
        <v>6071</v>
      </c>
      <c r="C1651" s="2340"/>
      <c r="D1651" s="2341" t="s">
        <v>44</v>
      </c>
      <c r="E1651" s="2347">
        <v>2500</v>
      </c>
      <c r="F1651" s="2343">
        <f t="shared" si="25"/>
        <v>0</v>
      </c>
      <c r="G1651" s="2344" t="s">
        <v>2134</v>
      </c>
      <c r="H1651" s="2340"/>
      <c r="I1651" s="2340"/>
      <c r="J1651" s="2340"/>
      <c r="K1651" s="2340"/>
      <c r="L1651" s="2340"/>
      <c r="M1651" s="2340"/>
      <c r="N1651" s="2340"/>
      <c r="O1651" s="2340"/>
      <c r="P1651" s="2340"/>
      <c r="Q1651" s="2340"/>
      <c r="R1651" s="2340"/>
      <c r="S1651" s="2340"/>
    </row>
    <row r="1652" spans="1:19" customFormat="1" ht="15" hidden="1">
      <c r="A1652" s="2344" t="s">
        <v>5165</v>
      </c>
      <c r="B1652" s="2340" t="s">
        <v>6012</v>
      </c>
      <c r="C1652" s="2340"/>
      <c r="D1652" s="2341" t="s">
        <v>44</v>
      </c>
      <c r="E1652" s="2347">
        <v>100</v>
      </c>
      <c r="F1652" s="2343">
        <f t="shared" si="25"/>
        <v>0</v>
      </c>
      <c r="G1652" s="2344" t="s">
        <v>2134</v>
      </c>
      <c r="H1652" s="2340"/>
      <c r="I1652" s="2340"/>
      <c r="J1652" s="2340"/>
      <c r="K1652" s="2340"/>
      <c r="L1652" s="2340"/>
      <c r="M1652" s="2340"/>
      <c r="N1652" s="2340"/>
      <c r="O1652" s="2340"/>
      <c r="P1652" s="2340"/>
      <c r="Q1652" s="2340"/>
      <c r="R1652" s="2340"/>
      <c r="S1652" s="2340"/>
    </row>
    <row r="1653" spans="1:19" customFormat="1" ht="15" hidden="1">
      <c r="A1653" s="2344" t="s">
        <v>5165</v>
      </c>
      <c r="B1653" s="2340" t="s">
        <v>6013</v>
      </c>
      <c r="C1653" s="2340"/>
      <c r="D1653" s="2341" t="s">
        <v>501</v>
      </c>
      <c r="E1653" s="2347">
        <v>3500</v>
      </c>
      <c r="F1653" s="2343">
        <f t="shared" si="25"/>
        <v>0</v>
      </c>
      <c r="G1653" s="2344" t="s">
        <v>2134</v>
      </c>
      <c r="H1653" s="2340"/>
      <c r="I1653" s="2340"/>
      <c r="J1653" s="2340"/>
      <c r="K1653" s="2340"/>
      <c r="L1653" s="2340"/>
      <c r="M1653" s="2340"/>
      <c r="N1653" s="2340"/>
      <c r="O1653" s="2340"/>
      <c r="P1653" s="2340"/>
      <c r="Q1653" s="2340"/>
      <c r="R1653" s="2340"/>
      <c r="S1653" s="2340"/>
    </row>
    <row r="1654" spans="1:19" customFormat="1" ht="15" hidden="1">
      <c r="A1654" s="2344" t="s">
        <v>5165</v>
      </c>
      <c r="B1654" s="2340" t="s">
        <v>6014</v>
      </c>
      <c r="C1654" s="2340"/>
      <c r="D1654" s="2341" t="s">
        <v>44</v>
      </c>
      <c r="E1654" s="2347">
        <v>350</v>
      </c>
      <c r="F1654" s="2343">
        <f t="shared" si="25"/>
        <v>0</v>
      </c>
      <c r="G1654" s="2344" t="s">
        <v>2134</v>
      </c>
      <c r="H1654" s="2340"/>
      <c r="I1654" s="2340"/>
      <c r="J1654" s="2340"/>
      <c r="K1654" s="2340"/>
      <c r="L1654" s="2340"/>
      <c r="M1654" s="2340"/>
      <c r="N1654" s="2340"/>
      <c r="O1654" s="2340"/>
      <c r="P1654" s="2340"/>
      <c r="Q1654" s="2340"/>
      <c r="R1654" s="2340"/>
      <c r="S1654" s="2340"/>
    </row>
    <row r="1655" spans="1:19" customFormat="1" ht="15" hidden="1">
      <c r="A1655" s="2340" t="s">
        <v>3811</v>
      </c>
      <c r="B1655" s="2340" t="s">
        <v>5078</v>
      </c>
      <c r="C1655" s="2340"/>
      <c r="D1655" s="2341" t="s">
        <v>44</v>
      </c>
      <c r="E1655" s="2342">
        <v>290</v>
      </c>
      <c r="F1655" s="2343">
        <f t="shared" si="25"/>
        <v>0</v>
      </c>
      <c r="G1655" s="2344" t="s">
        <v>2134</v>
      </c>
      <c r="H1655" s="2340"/>
      <c r="I1655" s="2340"/>
      <c r="J1655" s="2340"/>
      <c r="K1655" s="2340"/>
      <c r="L1655" s="2340"/>
      <c r="M1655" s="2340"/>
      <c r="N1655" s="2340"/>
      <c r="O1655" s="2340"/>
      <c r="P1655" s="2340"/>
      <c r="Q1655" s="2340"/>
      <c r="R1655" s="2340"/>
      <c r="S1655" s="2340"/>
    </row>
    <row r="1656" spans="1:19" customFormat="1" ht="15" hidden="1">
      <c r="A1656" s="2340" t="s">
        <v>3811</v>
      </c>
      <c r="B1656" s="2340" t="s">
        <v>5079</v>
      </c>
      <c r="C1656" s="2340"/>
      <c r="D1656" s="2341" t="s">
        <v>44</v>
      </c>
      <c r="E1656" s="2342">
        <v>290</v>
      </c>
      <c r="F1656" s="2343">
        <f t="shared" si="25"/>
        <v>0</v>
      </c>
      <c r="G1656" s="2344" t="s">
        <v>2134</v>
      </c>
      <c r="H1656" s="2340"/>
      <c r="I1656" s="2340"/>
      <c r="J1656" s="2340"/>
      <c r="K1656" s="2340"/>
      <c r="L1656" s="2340"/>
      <c r="M1656" s="2340"/>
      <c r="N1656" s="2340"/>
      <c r="O1656" s="2340"/>
      <c r="P1656" s="2340"/>
      <c r="Q1656" s="2340"/>
      <c r="R1656" s="2340"/>
      <c r="S1656" s="2340"/>
    </row>
    <row r="1657" spans="1:19" customFormat="1" ht="15" hidden="1">
      <c r="A1657" s="2340" t="s">
        <v>3811</v>
      </c>
      <c r="B1657" s="2340" t="s">
        <v>5080</v>
      </c>
      <c r="C1657" s="2340"/>
      <c r="D1657" s="2341" t="s">
        <v>627</v>
      </c>
      <c r="E1657" s="2342">
        <v>8100</v>
      </c>
      <c r="F1657" s="2343">
        <f t="shared" si="25"/>
        <v>0</v>
      </c>
      <c r="G1657" s="2344" t="s">
        <v>2134</v>
      </c>
      <c r="H1657" s="2340"/>
      <c r="I1657" s="2340"/>
      <c r="J1657" s="2340"/>
      <c r="K1657" s="2340"/>
      <c r="L1657" s="2340"/>
      <c r="M1657" s="2340"/>
      <c r="N1657" s="2340"/>
      <c r="O1657" s="2340"/>
      <c r="P1657" s="2340"/>
      <c r="Q1657" s="2340"/>
      <c r="R1657" s="2340"/>
      <c r="S1657" s="2340"/>
    </row>
    <row r="1658" spans="1:19" customFormat="1" ht="15" hidden="1">
      <c r="A1658" s="2340" t="s">
        <v>3811</v>
      </c>
      <c r="B1658" s="2340" t="s">
        <v>5081</v>
      </c>
      <c r="C1658" s="2340"/>
      <c r="D1658" s="2341" t="s">
        <v>627</v>
      </c>
      <c r="E1658" s="2342">
        <v>8100</v>
      </c>
      <c r="F1658" s="2343">
        <f t="shared" si="25"/>
        <v>0</v>
      </c>
      <c r="G1658" s="2344" t="s">
        <v>2134</v>
      </c>
      <c r="H1658" s="2340"/>
      <c r="I1658" s="2340"/>
      <c r="J1658" s="2340"/>
      <c r="K1658" s="2340"/>
      <c r="L1658" s="2340"/>
      <c r="M1658" s="2340"/>
      <c r="N1658" s="2340"/>
      <c r="O1658" s="2340"/>
      <c r="P1658" s="2340"/>
      <c r="Q1658" s="2340"/>
      <c r="R1658" s="2340"/>
      <c r="S1658" s="2340"/>
    </row>
    <row r="1659" spans="1:19" customFormat="1" ht="15" hidden="1">
      <c r="A1659" s="2344" t="s">
        <v>5165</v>
      </c>
      <c r="B1659" s="2340" t="s">
        <v>6015</v>
      </c>
      <c r="C1659" s="2340"/>
      <c r="D1659" s="2341" t="s">
        <v>44</v>
      </c>
      <c r="E1659" s="2347">
        <v>450</v>
      </c>
      <c r="F1659" s="2343">
        <f t="shared" si="25"/>
        <v>0</v>
      </c>
      <c r="G1659" s="2344" t="s">
        <v>2134</v>
      </c>
      <c r="H1659" s="2340"/>
      <c r="I1659" s="2340"/>
      <c r="J1659" s="2340"/>
      <c r="K1659" s="2340"/>
      <c r="L1659" s="2340"/>
      <c r="M1659" s="2340"/>
      <c r="N1659" s="2340"/>
      <c r="O1659" s="2340"/>
      <c r="P1659" s="2340"/>
      <c r="Q1659" s="2340"/>
      <c r="R1659" s="2340"/>
      <c r="S1659" s="2340"/>
    </row>
    <row r="1660" spans="1:19" customFormat="1" ht="15" hidden="1">
      <c r="A1660" s="2344" t="s">
        <v>5165</v>
      </c>
      <c r="B1660" s="2340" t="s">
        <v>6016</v>
      </c>
      <c r="C1660" s="2340"/>
      <c r="D1660" s="2341" t="s">
        <v>501</v>
      </c>
      <c r="E1660" s="2347">
        <v>1200</v>
      </c>
      <c r="F1660" s="2343">
        <f t="shared" si="25"/>
        <v>0</v>
      </c>
      <c r="G1660" s="2344" t="s">
        <v>2134</v>
      </c>
      <c r="H1660" s="2340"/>
      <c r="I1660" s="2340"/>
      <c r="J1660" s="2340"/>
      <c r="K1660" s="2340"/>
      <c r="L1660" s="2340"/>
      <c r="M1660" s="2340"/>
      <c r="N1660" s="2340"/>
      <c r="O1660" s="2340"/>
      <c r="P1660" s="2340"/>
      <c r="Q1660" s="2340"/>
      <c r="R1660" s="2340"/>
      <c r="S1660" s="2340"/>
    </row>
    <row r="1661" spans="1:19" customFormat="1" ht="15" hidden="1">
      <c r="A1661" s="2344" t="s">
        <v>5165</v>
      </c>
      <c r="B1661" s="2340" t="s">
        <v>3069</v>
      </c>
      <c r="C1661" s="2340"/>
      <c r="D1661" s="2341" t="s">
        <v>44</v>
      </c>
      <c r="E1661" s="2347">
        <v>1350</v>
      </c>
      <c r="F1661" s="2343">
        <f t="shared" si="25"/>
        <v>0</v>
      </c>
      <c r="G1661" s="2344" t="s">
        <v>2134</v>
      </c>
      <c r="H1661" s="2340"/>
      <c r="I1661" s="2340"/>
      <c r="J1661" s="2340"/>
      <c r="K1661" s="2340"/>
      <c r="L1661" s="2340"/>
      <c r="M1661" s="2340"/>
      <c r="N1661" s="2340"/>
      <c r="O1661" s="2340"/>
      <c r="P1661" s="2340"/>
      <c r="Q1661" s="2340"/>
      <c r="R1661" s="2340"/>
      <c r="S1661" s="2340"/>
    </row>
    <row r="1662" spans="1:19" customFormat="1" ht="15" hidden="1">
      <c r="A1662" s="2344" t="s">
        <v>5165</v>
      </c>
      <c r="B1662" s="2340" t="s">
        <v>6017</v>
      </c>
      <c r="C1662" s="2340"/>
      <c r="D1662" s="2341" t="s">
        <v>44</v>
      </c>
      <c r="E1662" s="2347">
        <v>1200</v>
      </c>
      <c r="F1662" s="2343">
        <f t="shared" si="25"/>
        <v>0</v>
      </c>
      <c r="G1662" s="2344" t="s">
        <v>2134</v>
      </c>
      <c r="H1662" s="2340"/>
      <c r="I1662" s="2340"/>
      <c r="J1662" s="2340"/>
      <c r="K1662" s="2340"/>
      <c r="L1662" s="2340"/>
      <c r="M1662" s="2340"/>
      <c r="N1662" s="2340"/>
      <c r="O1662" s="2340"/>
      <c r="P1662" s="2340"/>
      <c r="Q1662" s="2340"/>
      <c r="R1662" s="2340"/>
      <c r="S1662" s="2340"/>
    </row>
    <row r="1663" spans="1:19" customFormat="1" ht="15" hidden="1">
      <c r="A1663" s="2344" t="s">
        <v>5165</v>
      </c>
      <c r="B1663" s="2340" t="s">
        <v>6018</v>
      </c>
      <c r="C1663" s="2340"/>
      <c r="D1663" s="2341" t="s">
        <v>36</v>
      </c>
      <c r="E1663" s="2347">
        <v>96250</v>
      </c>
      <c r="F1663" s="2343">
        <f t="shared" si="25"/>
        <v>0</v>
      </c>
      <c r="G1663" s="2344" t="s">
        <v>2134</v>
      </c>
      <c r="H1663" s="2340"/>
      <c r="I1663" s="2340"/>
      <c r="J1663" s="2340"/>
      <c r="K1663" s="2340"/>
      <c r="L1663" s="2340"/>
      <c r="M1663" s="2340"/>
      <c r="N1663" s="2340"/>
      <c r="O1663" s="2340"/>
      <c r="P1663" s="2340"/>
      <c r="Q1663" s="2340"/>
      <c r="R1663" s="2340"/>
      <c r="S1663" s="2340"/>
    </row>
    <row r="1664" spans="1:19" customFormat="1" ht="15" hidden="1">
      <c r="A1664" s="2344" t="s">
        <v>5403</v>
      </c>
      <c r="B1664" s="2321" t="s">
        <v>5387</v>
      </c>
      <c r="C1664" s="2321"/>
      <c r="D1664" s="2322" t="s">
        <v>627</v>
      </c>
      <c r="E1664" s="2323">
        <v>500</v>
      </c>
      <c r="F1664" s="2343">
        <f t="shared" si="25"/>
        <v>0</v>
      </c>
      <c r="G1664" s="2344" t="s">
        <v>2134</v>
      </c>
      <c r="H1664" s="2340"/>
      <c r="I1664" s="2340"/>
      <c r="J1664" s="2340"/>
      <c r="K1664" s="2340"/>
      <c r="L1664" s="2340"/>
      <c r="M1664" s="2340"/>
      <c r="N1664" s="2340"/>
      <c r="O1664" s="2340"/>
      <c r="P1664" s="2340"/>
      <c r="Q1664" s="2340"/>
      <c r="R1664" s="2340"/>
      <c r="S1664" s="2340"/>
    </row>
    <row r="1665" spans="1:19" customFormat="1" ht="15" hidden="1">
      <c r="A1665" s="2344" t="s">
        <v>5165</v>
      </c>
      <c r="B1665" s="2340" t="s">
        <v>6019</v>
      </c>
      <c r="C1665" s="2340"/>
      <c r="D1665" s="2341" t="s">
        <v>44</v>
      </c>
      <c r="E1665" s="2347">
        <v>500</v>
      </c>
      <c r="F1665" s="2343">
        <f t="shared" si="25"/>
        <v>0</v>
      </c>
      <c r="G1665" s="2344" t="s">
        <v>2134</v>
      </c>
      <c r="H1665" s="2340"/>
      <c r="I1665" s="2340"/>
      <c r="J1665" s="2340"/>
      <c r="K1665" s="2340"/>
      <c r="L1665" s="2340"/>
      <c r="M1665" s="2340"/>
      <c r="N1665" s="2340"/>
      <c r="O1665" s="2340"/>
      <c r="P1665" s="2340"/>
      <c r="Q1665" s="2340"/>
      <c r="R1665" s="2340"/>
      <c r="S1665" s="2340"/>
    </row>
    <row r="1666" spans="1:19" customFormat="1" ht="15" hidden="1">
      <c r="A1666" s="2344" t="s">
        <v>5165</v>
      </c>
      <c r="B1666" s="2340" t="s">
        <v>3068</v>
      </c>
      <c r="C1666" s="2340"/>
      <c r="D1666" s="2341" t="s">
        <v>44</v>
      </c>
      <c r="E1666" s="2347">
        <v>1450</v>
      </c>
      <c r="F1666" s="2343">
        <f t="shared" ref="F1666:F1729" si="26">$C1666*$E1666</f>
        <v>0</v>
      </c>
      <c r="G1666" s="2344" t="s">
        <v>2134</v>
      </c>
      <c r="H1666" s="2340"/>
      <c r="I1666" s="2340"/>
      <c r="J1666" s="2340"/>
      <c r="K1666" s="2340"/>
      <c r="L1666" s="2340"/>
      <c r="M1666" s="2340"/>
      <c r="N1666" s="2340"/>
      <c r="O1666" s="2340"/>
      <c r="P1666" s="2340"/>
      <c r="Q1666" s="2340"/>
      <c r="R1666" s="2340"/>
      <c r="S1666" s="2340"/>
    </row>
    <row r="1667" spans="1:19" customFormat="1" ht="15" hidden="1">
      <c r="A1667" s="2344" t="s">
        <v>5165</v>
      </c>
      <c r="B1667" s="2340" t="s">
        <v>6020</v>
      </c>
      <c r="C1667" s="2340"/>
      <c r="D1667" s="2341" t="s">
        <v>501</v>
      </c>
      <c r="E1667" s="2347">
        <v>1500</v>
      </c>
      <c r="F1667" s="2343">
        <f t="shared" si="26"/>
        <v>0</v>
      </c>
      <c r="G1667" s="2344" t="s">
        <v>2134</v>
      </c>
      <c r="H1667" s="2340"/>
      <c r="I1667" s="2340"/>
      <c r="J1667" s="2340"/>
      <c r="K1667" s="2340"/>
      <c r="L1667" s="2340"/>
      <c r="M1667" s="2340"/>
      <c r="N1667" s="2340"/>
      <c r="O1667" s="2340"/>
      <c r="P1667" s="2340"/>
      <c r="Q1667" s="2340"/>
      <c r="R1667" s="2340"/>
      <c r="S1667" s="2340"/>
    </row>
    <row r="1668" spans="1:19" customFormat="1" ht="15" hidden="1">
      <c r="A1668" s="2340" t="s">
        <v>4077</v>
      </c>
      <c r="B1668" s="2340" t="s">
        <v>4646</v>
      </c>
      <c r="C1668" s="2340"/>
      <c r="D1668" s="2341" t="s">
        <v>833</v>
      </c>
      <c r="E1668" s="2342">
        <v>194</v>
      </c>
      <c r="F1668" s="2343">
        <f t="shared" si="26"/>
        <v>0</v>
      </c>
      <c r="G1668" s="2344" t="s">
        <v>2134</v>
      </c>
      <c r="H1668" s="2340"/>
      <c r="I1668" s="2340"/>
      <c r="J1668" s="2340"/>
      <c r="K1668" s="2340"/>
      <c r="L1668" s="2340"/>
      <c r="M1668" s="2340"/>
      <c r="N1668" s="2340"/>
      <c r="O1668" s="2340"/>
      <c r="P1668" s="2340"/>
      <c r="Q1668" s="2340"/>
      <c r="R1668" s="2340"/>
      <c r="S1668" s="2340"/>
    </row>
    <row r="1669" spans="1:19" customFormat="1" ht="15" hidden="1">
      <c r="A1669" s="2340" t="s">
        <v>4077</v>
      </c>
      <c r="B1669" s="2340" t="s">
        <v>4647</v>
      </c>
      <c r="C1669" s="2340"/>
      <c r="D1669" s="2341" t="s">
        <v>833</v>
      </c>
      <c r="E1669" s="2342">
        <v>130</v>
      </c>
      <c r="F1669" s="2343">
        <f t="shared" si="26"/>
        <v>0</v>
      </c>
      <c r="G1669" s="2344" t="s">
        <v>2134</v>
      </c>
      <c r="H1669" s="2340"/>
      <c r="I1669" s="2340"/>
      <c r="J1669" s="2340"/>
      <c r="K1669" s="2340"/>
      <c r="L1669" s="2340"/>
      <c r="M1669" s="2340"/>
      <c r="N1669" s="2340"/>
      <c r="O1669" s="2340"/>
      <c r="P1669" s="2340"/>
      <c r="Q1669" s="2340"/>
      <c r="R1669" s="2340"/>
      <c r="S1669" s="2340"/>
    </row>
    <row r="1670" spans="1:19" customFormat="1" ht="15" hidden="1">
      <c r="A1670" s="1467" t="s">
        <v>5405</v>
      </c>
      <c r="B1670" s="1467" t="s">
        <v>5713</v>
      </c>
      <c r="C1670" s="1467"/>
      <c r="D1670" s="767" t="s">
        <v>44</v>
      </c>
      <c r="E1670" s="2346">
        <v>490</v>
      </c>
      <c r="F1670" s="2343">
        <f t="shared" si="26"/>
        <v>0</v>
      </c>
      <c r="G1670" s="2344" t="s">
        <v>2134</v>
      </c>
      <c r="H1670" s="1467"/>
      <c r="I1670" s="1467"/>
      <c r="J1670" s="1467"/>
      <c r="K1670" s="1467"/>
      <c r="L1670" s="1467"/>
      <c r="M1670" s="1467"/>
      <c r="N1670" s="1467"/>
      <c r="O1670" s="1467"/>
      <c r="P1670" s="1467"/>
      <c r="Q1670" s="1467"/>
      <c r="R1670" s="1467"/>
      <c r="S1670" s="1467"/>
    </row>
    <row r="1671" spans="1:19" customFormat="1" ht="15" hidden="1">
      <c r="A1671" s="2340" t="s">
        <v>4077</v>
      </c>
      <c r="B1671" s="2340" t="s">
        <v>4366</v>
      </c>
      <c r="C1671" s="2340"/>
      <c r="D1671" s="2341" t="s">
        <v>91</v>
      </c>
      <c r="E1671" s="2342">
        <v>300</v>
      </c>
      <c r="F1671" s="2343">
        <f t="shared" si="26"/>
        <v>0</v>
      </c>
      <c r="G1671" s="2344" t="s">
        <v>2134</v>
      </c>
      <c r="H1671" s="2340"/>
      <c r="I1671" s="2340"/>
      <c r="J1671" s="2340"/>
      <c r="K1671" s="2340"/>
      <c r="L1671" s="2340"/>
      <c r="M1671" s="2340"/>
      <c r="N1671" s="2340"/>
      <c r="O1671" s="2340"/>
      <c r="P1671" s="2340"/>
      <c r="Q1671" s="2340"/>
      <c r="R1671" s="2340"/>
      <c r="S1671" s="2340"/>
    </row>
    <row r="1672" spans="1:19" customFormat="1" ht="15" hidden="1">
      <c r="A1672" s="2340" t="s">
        <v>4077</v>
      </c>
      <c r="B1672" s="2340" t="s">
        <v>4591</v>
      </c>
      <c r="C1672" s="2340"/>
      <c r="D1672" s="2341" t="s">
        <v>91</v>
      </c>
      <c r="E1672" s="2342">
        <v>250</v>
      </c>
      <c r="F1672" s="2343">
        <f t="shared" si="26"/>
        <v>0</v>
      </c>
      <c r="G1672" s="2344" t="s">
        <v>2134</v>
      </c>
      <c r="H1672" s="2340"/>
      <c r="I1672" s="2340"/>
      <c r="J1672" s="2340"/>
      <c r="K1672" s="2340"/>
      <c r="L1672" s="2340"/>
      <c r="M1672" s="2340"/>
      <c r="N1672" s="2340"/>
      <c r="O1672" s="2340"/>
      <c r="P1672" s="2340"/>
      <c r="Q1672" s="2340"/>
      <c r="R1672" s="2340"/>
      <c r="S1672" s="2340"/>
    </row>
    <row r="1673" spans="1:19" customFormat="1" ht="15" hidden="1">
      <c r="A1673" s="2340" t="s">
        <v>4348</v>
      </c>
      <c r="B1673" s="2340" t="s">
        <v>1527</v>
      </c>
      <c r="C1673" s="2340"/>
      <c r="D1673" s="2341" t="s">
        <v>44</v>
      </c>
      <c r="E1673" s="2342">
        <v>150</v>
      </c>
      <c r="F1673" s="2343">
        <f t="shared" si="26"/>
        <v>0</v>
      </c>
      <c r="G1673" s="2344" t="s">
        <v>2134</v>
      </c>
      <c r="H1673" s="2340"/>
      <c r="I1673" s="2340"/>
      <c r="J1673" s="2340"/>
      <c r="K1673" s="2340"/>
      <c r="L1673" s="2340"/>
      <c r="M1673" s="2340"/>
      <c r="N1673" s="2340"/>
      <c r="O1673" s="2340"/>
      <c r="P1673" s="2340"/>
      <c r="Q1673" s="2340"/>
      <c r="R1673" s="2340"/>
      <c r="S1673" s="2340"/>
    </row>
    <row r="1674" spans="1:19" customFormat="1" ht="15" hidden="1">
      <c r="A1674" s="2340" t="s">
        <v>4077</v>
      </c>
      <c r="B1674" s="2340" t="s">
        <v>4631</v>
      </c>
      <c r="C1674" s="2340"/>
      <c r="D1674" s="2341" t="s">
        <v>44</v>
      </c>
      <c r="E1674" s="2342">
        <v>120</v>
      </c>
      <c r="F1674" s="2343">
        <f t="shared" si="26"/>
        <v>0</v>
      </c>
      <c r="G1674" s="2344" t="s">
        <v>2134</v>
      </c>
      <c r="H1674" s="2340"/>
      <c r="I1674" s="2340"/>
      <c r="J1674" s="2340"/>
      <c r="K1674" s="2340"/>
      <c r="L1674" s="2340"/>
      <c r="M1674" s="2340"/>
      <c r="N1674" s="2340"/>
      <c r="O1674" s="2340"/>
      <c r="P1674" s="2340"/>
      <c r="Q1674" s="2340"/>
      <c r="R1674" s="2340"/>
      <c r="S1674" s="2340"/>
    </row>
    <row r="1675" spans="1:19" customFormat="1" ht="15" hidden="1">
      <c r="A1675" s="2340" t="s">
        <v>4077</v>
      </c>
      <c r="B1675" s="2340" t="s">
        <v>4632</v>
      </c>
      <c r="C1675" s="2340"/>
      <c r="D1675" s="2341" t="s">
        <v>44</v>
      </c>
      <c r="E1675" s="2342">
        <v>135</v>
      </c>
      <c r="F1675" s="2343">
        <f t="shared" si="26"/>
        <v>0</v>
      </c>
      <c r="G1675" s="2344" t="s">
        <v>2134</v>
      </c>
      <c r="H1675" s="2340"/>
      <c r="I1675" s="2340"/>
      <c r="J1675" s="2340"/>
      <c r="K1675" s="2340"/>
      <c r="L1675" s="2340"/>
      <c r="M1675" s="2340"/>
      <c r="N1675" s="2340"/>
      <c r="O1675" s="2340"/>
      <c r="P1675" s="2340"/>
      <c r="Q1675" s="2340"/>
      <c r="R1675" s="2340"/>
      <c r="S1675" s="2340"/>
    </row>
    <row r="1676" spans="1:19" customFormat="1" ht="15" hidden="1">
      <c r="A1676" s="2340" t="s">
        <v>4077</v>
      </c>
      <c r="B1676" s="2340" t="s">
        <v>4630</v>
      </c>
      <c r="C1676" s="2340"/>
      <c r="D1676" s="2341" t="s">
        <v>44</v>
      </c>
      <c r="E1676" s="2342">
        <v>80</v>
      </c>
      <c r="F1676" s="2343">
        <f t="shared" si="26"/>
        <v>0</v>
      </c>
      <c r="G1676" s="2344" t="s">
        <v>2134</v>
      </c>
      <c r="H1676" s="2340"/>
      <c r="I1676" s="2340"/>
      <c r="J1676" s="2340"/>
      <c r="K1676" s="2340"/>
      <c r="L1676" s="2340"/>
      <c r="M1676" s="2340"/>
      <c r="N1676" s="2340"/>
      <c r="O1676" s="2340"/>
      <c r="P1676" s="2340"/>
      <c r="Q1676" s="2340"/>
      <c r="R1676" s="2340"/>
      <c r="S1676" s="2340"/>
    </row>
    <row r="1677" spans="1:19" customFormat="1" ht="15" hidden="1">
      <c r="A1677" s="2340" t="s">
        <v>4422</v>
      </c>
      <c r="B1677" s="2340" t="s">
        <v>4870</v>
      </c>
      <c r="C1677" s="2340"/>
      <c r="D1677" s="2341" t="s">
        <v>91</v>
      </c>
      <c r="E1677" s="2342">
        <v>2895</v>
      </c>
      <c r="F1677" s="2343">
        <f t="shared" si="26"/>
        <v>0</v>
      </c>
      <c r="G1677" s="2344" t="s">
        <v>2134</v>
      </c>
      <c r="H1677" s="2340"/>
      <c r="I1677" s="2340"/>
      <c r="J1677" s="2340"/>
      <c r="K1677" s="2340"/>
      <c r="L1677" s="2340"/>
      <c r="M1677" s="2340"/>
      <c r="N1677" s="2340"/>
      <c r="O1677" s="2340"/>
      <c r="P1677" s="2340"/>
      <c r="Q1677" s="2340"/>
      <c r="R1677" s="2340"/>
      <c r="S1677" s="2340"/>
    </row>
    <row r="1678" spans="1:19" customFormat="1" ht="15" hidden="1">
      <c r="A1678" s="2340" t="s">
        <v>4348</v>
      </c>
      <c r="B1678" s="2340" t="s">
        <v>4574</v>
      </c>
      <c r="C1678" s="2340"/>
      <c r="D1678" s="2341" t="s">
        <v>44</v>
      </c>
      <c r="E1678" s="2342">
        <v>1700</v>
      </c>
      <c r="F1678" s="2343">
        <f t="shared" si="26"/>
        <v>0</v>
      </c>
      <c r="G1678" s="2344" t="s">
        <v>2134</v>
      </c>
      <c r="H1678" s="2340"/>
      <c r="I1678" s="2340"/>
      <c r="J1678" s="2340"/>
      <c r="K1678" s="2340"/>
      <c r="L1678" s="2340"/>
      <c r="M1678" s="2340"/>
      <c r="N1678" s="2340"/>
      <c r="O1678" s="2340"/>
      <c r="P1678" s="2340"/>
      <c r="Q1678" s="2340"/>
      <c r="R1678" s="2340"/>
      <c r="S1678" s="2340"/>
    </row>
    <row r="1679" spans="1:19" customFormat="1" ht="15" hidden="1">
      <c r="A1679" s="2344" t="s">
        <v>5403</v>
      </c>
      <c r="B1679" s="2286" t="s">
        <v>5388</v>
      </c>
      <c r="C1679" s="2286"/>
      <c r="D1679" s="2322" t="s">
        <v>627</v>
      </c>
      <c r="E1679" s="2325">
        <v>6608</v>
      </c>
      <c r="F1679" s="2343">
        <f t="shared" si="26"/>
        <v>0</v>
      </c>
      <c r="G1679" s="2344" t="s">
        <v>2134</v>
      </c>
      <c r="H1679" s="2340"/>
      <c r="I1679" s="2340"/>
      <c r="J1679" s="2340"/>
      <c r="K1679" s="2340"/>
      <c r="L1679" s="2340"/>
      <c r="M1679" s="2340"/>
      <c r="N1679" s="2340"/>
      <c r="O1679" s="2340"/>
      <c r="P1679" s="2340"/>
      <c r="Q1679" s="2340"/>
      <c r="R1679" s="2340"/>
      <c r="S1679" s="2340"/>
    </row>
    <row r="1680" spans="1:19" customFormat="1" ht="15" hidden="1">
      <c r="A1680" s="2344" t="s">
        <v>5403</v>
      </c>
      <c r="B1680" s="2324" t="s">
        <v>1151</v>
      </c>
      <c r="C1680" s="2324"/>
      <c r="D1680" s="2322" t="s">
        <v>627</v>
      </c>
      <c r="E1680" s="2323">
        <v>4800</v>
      </c>
      <c r="F1680" s="2343">
        <f t="shared" si="26"/>
        <v>0</v>
      </c>
      <c r="G1680" s="2344" t="s">
        <v>2134</v>
      </c>
      <c r="H1680" s="2340"/>
      <c r="I1680" s="2340"/>
      <c r="J1680" s="2340"/>
      <c r="K1680" s="2340"/>
      <c r="L1680" s="2340"/>
      <c r="M1680" s="2340"/>
      <c r="N1680" s="2340"/>
      <c r="O1680" s="2340"/>
      <c r="P1680" s="2340"/>
      <c r="Q1680" s="2340"/>
      <c r="R1680" s="2340"/>
      <c r="S1680" s="2340"/>
    </row>
    <row r="1681" spans="1:19" customFormat="1" ht="15" hidden="1">
      <c r="A1681" s="2344" t="s">
        <v>5403</v>
      </c>
      <c r="B1681" s="2328" t="s">
        <v>5389</v>
      </c>
      <c r="C1681" s="2328"/>
      <c r="D1681" s="2322" t="s">
        <v>627</v>
      </c>
      <c r="E1681" s="2323">
        <v>7000</v>
      </c>
      <c r="F1681" s="2343">
        <f t="shared" si="26"/>
        <v>0</v>
      </c>
      <c r="G1681" s="2344" t="s">
        <v>2134</v>
      </c>
      <c r="H1681" s="2340"/>
      <c r="I1681" s="2340"/>
      <c r="J1681" s="2340"/>
      <c r="K1681" s="2340"/>
      <c r="L1681" s="2340"/>
      <c r="M1681" s="2340"/>
      <c r="N1681" s="2340"/>
      <c r="O1681" s="2340"/>
      <c r="P1681" s="2340"/>
      <c r="Q1681" s="2340"/>
      <c r="R1681" s="2340"/>
      <c r="S1681" s="2340"/>
    </row>
    <row r="1682" spans="1:19" customFormat="1" ht="15" hidden="1">
      <c r="A1682" s="2344" t="s">
        <v>5403</v>
      </c>
      <c r="B1682" s="2286" t="s">
        <v>5390</v>
      </c>
      <c r="C1682" s="2286"/>
      <c r="D1682" s="2322" t="s">
        <v>627</v>
      </c>
      <c r="E1682" s="2325">
        <v>6563</v>
      </c>
      <c r="F1682" s="2343">
        <f t="shared" si="26"/>
        <v>0</v>
      </c>
      <c r="G1682" s="2344" t="s">
        <v>2134</v>
      </c>
      <c r="H1682" s="2340"/>
      <c r="I1682" s="2340"/>
      <c r="J1682" s="2340"/>
      <c r="K1682" s="2340"/>
      <c r="L1682" s="2340"/>
      <c r="M1682" s="2340"/>
      <c r="N1682" s="2340"/>
      <c r="O1682" s="2340"/>
      <c r="P1682" s="2340"/>
      <c r="Q1682" s="2340"/>
      <c r="R1682" s="2340"/>
      <c r="S1682" s="2340"/>
    </row>
    <row r="1683" spans="1:19" customFormat="1" ht="15" hidden="1">
      <c r="A1683" s="1467" t="s">
        <v>5405</v>
      </c>
      <c r="B1683" s="1467" t="s">
        <v>5714</v>
      </c>
      <c r="C1683" s="1467"/>
      <c r="D1683" s="767" t="s">
        <v>79</v>
      </c>
      <c r="E1683" s="2346">
        <v>95</v>
      </c>
      <c r="F1683" s="2343">
        <f t="shared" si="26"/>
        <v>0</v>
      </c>
      <c r="G1683" s="2344" t="s">
        <v>2134</v>
      </c>
      <c r="H1683" s="1467"/>
      <c r="I1683" s="1467"/>
      <c r="J1683" s="1467"/>
      <c r="K1683" s="1467"/>
      <c r="L1683" s="1467"/>
      <c r="M1683" s="1467"/>
      <c r="N1683" s="1467"/>
      <c r="O1683" s="1467"/>
      <c r="P1683" s="1467"/>
      <c r="Q1683" s="1467"/>
      <c r="R1683" s="1467"/>
      <c r="S1683" s="1467"/>
    </row>
    <row r="1684" spans="1:19" customFormat="1" ht="15" hidden="1">
      <c r="A1684" s="1467" t="s">
        <v>5405</v>
      </c>
      <c r="B1684" s="1467" t="s">
        <v>5715</v>
      </c>
      <c r="C1684" s="1467"/>
      <c r="D1684" s="767" t="s">
        <v>105</v>
      </c>
      <c r="E1684" s="2346">
        <v>18</v>
      </c>
      <c r="F1684" s="2343">
        <f t="shared" si="26"/>
        <v>0</v>
      </c>
      <c r="G1684" s="2344" t="s">
        <v>2134</v>
      </c>
      <c r="H1684" s="1467"/>
      <c r="I1684" s="1467"/>
      <c r="J1684" s="1467"/>
      <c r="K1684" s="1467"/>
      <c r="L1684" s="1467"/>
      <c r="M1684" s="1467"/>
      <c r="N1684" s="1467"/>
      <c r="O1684" s="1467"/>
      <c r="P1684" s="1467"/>
      <c r="Q1684" s="1467"/>
      <c r="R1684" s="1467"/>
      <c r="S1684" s="1467"/>
    </row>
    <row r="1685" spans="1:19" customFormat="1" ht="15" hidden="1">
      <c r="A1685" s="1467" t="s">
        <v>5405</v>
      </c>
      <c r="B1685" s="1467" t="s">
        <v>5716</v>
      </c>
      <c r="C1685" s="1467"/>
      <c r="D1685" s="767" t="s">
        <v>79</v>
      </c>
      <c r="E1685" s="2346">
        <v>130</v>
      </c>
      <c r="F1685" s="2343">
        <f t="shared" si="26"/>
        <v>0</v>
      </c>
      <c r="G1685" s="2344" t="s">
        <v>2134</v>
      </c>
      <c r="H1685" s="1467"/>
      <c r="I1685" s="1467"/>
      <c r="J1685" s="1467"/>
      <c r="K1685" s="1467"/>
      <c r="L1685" s="1467"/>
      <c r="M1685" s="1467"/>
      <c r="N1685" s="1467"/>
      <c r="O1685" s="1467"/>
      <c r="P1685" s="1467"/>
      <c r="Q1685" s="1467"/>
      <c r="R1685" s="1467"/>
      <c r="S1685" s="1467"/>
    </row>
    <row r="1686" spans="1:19" customFormat="1" ht="15" hidden="1">
      <c r="A1686" s="1467" t="s">
        <v>5405</v>
      </c>
      <c r="B1686" s="1467" t="s">
        <v>5717</v>
      </c>
      <c r="C1686" s="1467"/>
      <c r="D1686" s="767" t="s">
        <v>79</v>
      </c>
      <c r="E1686" s="2346">
        <v>130</v>
      </c>
      <c r="F1686" s="2343">
        <f t="shared" si="26"/>
        <v>0</v>
      </c>
      <c r="G1686" s="2344" t="s">
        <v>2134</v>
      </c>
      <c r="H1686" s="1467"/>
      <c r="I1686" s="1467"/>
      <c r="J1686" s="1467"/>
      <c r="K1686" s="1467"/>
      <c r="L1686" s="1467"/>
      <c r="M1686" s="1467"/>
      <c r="N1686" s="1467"/>
      <c r="O1686" s="1467"/>
      <c r="P1686" s="1467"/>
      <c r="Q1686" s="1467"/>
      <c r="R1686" s="1467"/>
      <c r="S1686" s="1467"/>
    </row>
    <row r="1687" spans="1:19" customFormat="1" ht="15" hidden="1">
      <c r="A1687" s="1467" t="s">
        <v>5405</v>
      </c>
      <c r="B1687" s="1467" t="s">
        <v>5718</v>
      </c>
      <c r="C1687" s="1467"/>
      <c r="D1687" s="767" t="s">
        <v>105</v>
      </c>
      <c r="E1687" s="2346">
        <v>48</v>
      </c>
      <c r="F1687" s="2343">
        <f t="shared" si="26"/>
        <v>0</v>
      </c>
      <c r="G1687" s="2344" t="s">
        <v>2134</v>
      </c>
      <c r="H1687" s="1467"/>
      <c r="I1687" s="1467"/>
      <c r="J1687" s="1467"/>
      <c r="K1687" s="1467"/>
      <c r="L1687" s="1467"/>
      <c r="M1687" s="1467"/>
      <c r="N1687" s="1467"/>
      <c r="O1687" s="1467"/>
      <c r="P1687" s="1467"/>
      <c r="Q1687" s="1467"/>
      <c r="R1687" s="1467"/>
      <c r="S1687" s="1467"/>
    </row>
    <row r="1688" spans="1:19" customFormat="1" ht="15" hidden="1">
      <c r="A1688" s="1467" t="s">
        <v>5405</v>
      </c>
      <c r="B1688" s="1467" t="s">
        <v>5719</v>
      </c>
      <c r="C1688" s="1467"/>
      <c r="D1688" s="767" t="s">
        <v>105</v>
      </c>
      <c r="E1688" s="2346">
        <v>48</v>
      </c>
      <c r="F1688" s="2343">
        <f t="shared" si="26"/>
        <v>0</v>
      </c>
      <c r="G1688" s="2344" t="s">
        <v>2134</v>
      </c>
      <c r="H1688" s="1467"/>
      <c r="I1688" s="1467"/>
      <c r="J1688" s="1467"/>
      <c r="K1688" s="1467"/>
      <c r="L1688" s="1467"/>
      <c r="M1688" s="1467"/>
      <c r="N1688" s="1467"/>
      <c r="O1688" s="1467"/>
      <c r="P1688" s="1467"/>
      <c r="Q1688" s="1467"/>
      <c r="R1688" s="1467"/>
      <c r="S1688" s="1467"/>
    </row>
    <row r="1689" spans="1:19" customFormat="1" ht="15" hidden="1">
      <c r="A1689" s="2344" t="s">
        <v>5170</v>
      </c>
      <c r="B1689" s="2340" t="s">
        <v>4709</v>
      </c>
      <c r="C1689" s="2340"/>
      <c r="D1689" s="2341" t="s">
        <v>880</v>
      </c>
      <c r="E1689" s="2342">
        <v>985</v>
      </c>
      <c r="F1689" s="2343">
        <f t="shared" si="26"/>
        <v>0</v>
      </c>
      <c r="G1689" s="2344" t="s">
        <v>2134</v>
      </c>
      <c r="H1689" s="2340"/>
      <c r="I1689" s="2340"/>
      <c r="J1689" s="2340"/>
      <c r="K1689" s="2340"/>
      <c r="L1689" s="2340"/>
      <c r="M1689" s="2340"/>
      <c r="N1689" s="2340"/>
      <c r="O1689" s="2340"/>
      <c r="P1689" s="2340"/>
      <c r="Q1689" s="2340"/>
      <c r="R1689" s="2340"/>
      <c r="S1689" s="2340"/>
    </row>
    <row r="1690" spans="1:19" customFormat="1" ht="15" hidden="1">
      <c r="A1690" s="2340" t="s">
        <v>4348</v>
      </c>
      <c r="B1690" s="2340" t="s">
        <v>4563</v>
      </c>
      <c r="C1690" s="2340"/>
      <c r="D1690" s="2341" t="s">
        <v>44</v>
      </c>
      <c r="E1690" s="2342">
        <v>150</v>
      </c>
      <c r="F1690" s="2343">
        <f t="shared" si="26"/>
        <v>0</v>
      </c>
      <c r="G1690" s="2344" t="s">
        <v>2134</v>
      </c>
      <c r="H1690" s="2340"/>
      <c r="I1690" s="2340"/>
      <c r="J1690" s="2340"/>
      <c r="K1690" s="2340"/>
      <c r="L1690" s="2340"/>
      <c r="M1690" s="2340"/>
      <c r="N1690" s="2340"/>
      <c r="O1690" s="2340"/>
      <c r="P1690" s="2340"/>
      <c r="Q1690" s="2340"/>
      <c r="R1690" s="2340"/>
      <c r="S1690" s="2340"/>
    </row>
    <row r="1691" spans="1:19" customFormat="1" ht="15" hidden="1">
      <c r="A1691" s="2340" t="s">
        <v>4348</v>
      </c>
      <c r="B1691" s="2340" t="s">
        <v>4567</v>
      </c>
      <c r="C1691" s="2340"/>
      <c r="D1691" s="2341" t="s">
        <v>44</v>
      </c>
      <c r="E1691" s="2342">
        <v>700</v>
      </c>
      <c r="F1691" s="2343">
        <f t="shared" si="26"/>
        <v>0</v>
      </c>
      <c r="G1691" s="2344" t="s">
        <v>2134</v>
      </c>
      <c r="H1691" s="2340"/>
      <c r="I1691" s="2340"/>
      <c r="J1691" s="2340"/>
      <c r="K1691" s="2340"/>
      <c r="L1691" s="2340"/>
      <c r="M1691" s="2340"/>
      <c r="N1691" s="2340"/>
      <c r="O1691" s="2340"/>
      <c r="P1691" s="2340"/>
      <c r="Q1691" s="2340"/>
      <c r="R1691" s="2340"/>
      <c r="S1691" s="2340"/>
    </row>
    <row r="1692" spans="1:19" customFormat="1" ht="15" hidden="1">
      <c r="A1692" s="2340" t="s">
        <v>4348</v>
      </c>
      <c r="B1692" s="2340" t="s">
        <v>4568</v>
      </c>
      <c r="C1692" s="2340"/>
      <c r="D1692" s="2341" t="s">
        <v>44</v>
      </c>
      <c r="E1692" s="2342">
        <v>700</v>
      </c>
      <c r="F1692" s="2343">
        <f t="shared" si="26"/>
        <v>0</v>
      </c>
      <c r="G1692" s="2344" t="s">
        <v>2134</v>
      </c>
      <c r="H1692" s="2340"/>
      <c r="I1692" s="2340"/>
      <c r="J1692" s="2340"/>
      <c r="K1692" s="2340"/>
      <c r="L1692" s="2340"/>
      <c r="M1692" s="2340"/>
      <c r="N1692" s="2340"/>
      <c r="O1692" s="2340"/>
      <c r="P1692" s="2340"/>
      <c r="Q1692" s="2340"/>
      <c r="R1692" s="2340"/>
      <c r="S1692" s="2340"/>
    </row>
    <row r="1693" spans="1:19" customFormat="1" ht="15" hidden="1">
      <c r="A1693" s="2340" t="s">
        <v>4348</v>
      </c>
      <c r="B1693" s="2340" t="s">
        <v>4569</v>
      </c>
      <c r="C1693" s="2340"/>
      <c r="D1693" s="2341" t="s">
        <v>44</v>
      </c>
      <c r="E1693" s="2342">
        <v>700</v>
      </c>
      <c r="F1693" s="2343">
        <f t="shared" si="26"/>
        <v>0</v>
      </c>
      <c r="G1693" s="2344" t="s">
        <v>2134</v>
      </c>
      <c r="H1693" s="2340"/>
      <c r="I1693" s="2340"/>
      <c r="J1693" s="2340"/>
      <c r="K1693" s="2340"/>
      <c r="L1693" s="2340"/>
      <c r="M1693" s="2340"/>
      <c r="N1693" s="2340"/>
      <c r="O1693" s="2340"/>
      <c r="P1693" s="2340"/>
      <c r="Q1693" s="2340"/>
      <c r="R1693" s="2340"/>
      <c r="S1693" s="2340"/>
    </row>
    <row r="1694" spans="1:19" customFormat="1" ht="15" hidden="1">
      <c r="A1694" s="2340" t="s">
        <v>4348</v>
      </c>
      <c r="B1694" s="2340" t="s">
        <v>4564</v>
      </c>
      <c r="C1694" s="2340"/>
      <c r="D1694" s="2341" t="s">
        <v>44</v>
      </c>
      <c r="E1694" s="2342">
        <v>1500</v>
      </c>
      <c r="F1694" s="2343">
        <f t="shared" si="26"/>
        <v>0</v>
      </c>
      <c r="G1694" s="2344" t="s">
        <v>2134</v>
      </c>
      <c r="H1694" s="2340"/>
      <c r="I1694" s="2340"/>
      <c r="J1694" s="2340"/>
      <c r="K1694" s="2340"/>
      <c r="L1694" s="2340"/>
      <c r="M1694" s="2340"/>
      <c r="N1694" s="2340"/>
      <c r="O1694" s="2340"/>
      <c r="P1694" s="2340"/>
      <c r="Q1694" s="2340"/>
      <c r="R1694" s="2340"/>
      <c r="S1694" s="2340"/>
    </row>
    <row r="1695" spans="1:19" customFormat="1" ht="15" hidden="1">
      <c r="A1695" s="2340" t="s">
        <v>4348</v>
      </c>
      <c r="B1695" s="2340" t="s">
        <v>4565</v>
      </c>
      <c r="C1695" s="2340"/>
      <c r="D1695" s="2341" t="s">
        <v>44</v>
      </c>
      <c r="E1695" s="2342">
        <v>1500</v>
      </c>
      <c r="F1695" s="2343">
        <f t="shared" si="26"/>
        <v>0</v>
      </c>
      <c r="G1695" s="2344" t="s">
        <v>2134</v>
      </c>
      <c r="H1695" s="2340"/>
      <c r="I1695" s="2340"/>
      <c r="J1695" s="2340"/>
      <c r="K1695" s="2340"/>
      <c r="L1695" s="2340"/>
      <c r="M1695" s="2340"/>
      <c r="N1695" s="2340"/>
      <c r="O1695" s="2340"/>
      <c r="P1695" s="2340"/>
      <c r="Q1695" s="2340"/>
      <c r="R1695" s="2340"/>
      <c r="S1695" s="2340"/>
    </row>
    <row r="1696" spans="1:19" customFormat="1" ht="15" hidden="1">
      <c r="A1696" s="2340" t="s">
        <v>4348</v>
      </c>
      <c r="B1696" s="2340" t="s">
        <v>4566</v>
      </c>
      <c r="C1696" s="2340"/>
      <c r="D1696" s="2341" t="s">
        <v>44</v>
      </c>
      <c r="E1696" s="2342">
        <v>1500</v>
      </c>
      <c r="F1696" s="2343">
        <f t="shared" si="26"/>
        <v>0</v>
      </c>
      <c r="G1696" s="2344" t="s">
        <v>2134</v>
      </c>
      <c r="H1696" s="2340"/>
      <c r="I1696" s="2340"/>
      <c r="J1696" s="2340"/>
      <c r="K1696" s="2340"/>
      <c r="L1696" s="2340"/>
      <c r="M1696" s="2340"/>
      <c r="N1696" s="2340"/>
      <c r="O1696" s="2340"/>
      <c r="P1696" s="2340"/>
      <c r="Q1696" s="2340"/>
      <c r="R1696" s="2340"/>
      <c r="S1696" s="2340"/>
    </row>
    <row r="1697" spans="1:19" customFormat="1" ht="15" hidden="1">
      <c r="A1697" s="2344" t="s">
        <v>5165</v>
      </c>
      <c r="B1697" s="2340" t="s">
        <v>6021</v>
      </c>
      <c r="C1697" s="2340"/>
      <c r="D1697" s="2341" t="s">
        <v>501</v>
      </c>
      <c r="E1697" s="2347">
        <v>7000</v>
      </c>
      <c r="F1697" s="2343">
        <f t="shared" si="26"/>
        <v>0</v>
      </c>
      <c r="G1697" s="2344" t="s">
        <v>2134</v>
      </c>
      <c r="H1697" s="2340"/>
      <c r="I1697" s="2340"/>
      <c r="J1697" s="2340"/>
      <c r="K1697" s="2340"/>
      <c r="L1697" s="2340"/>
      <c r="M1697" s="2340"/>
      <c r="N1697" s="2340"/>
      <c r="O1697" s="2340"/>
      <c r="P1697" s="2340"/>
      <c r="Q1697" s="2340"/>
      <c r="R1697" s="2340"/>
      <c r="S1697" s="2340"/>
    </row>
    <row r="1698" spans="1:19" customFormat="1" ht="15" hidden="1">
      <c r="A1698" s="2340" t="s">
        <v>675</v>
      </c>
      <c r="B1698" s="2340" t="s">
        <v>5162</v>
      </c>
      <c r="C1698" s="2340"/>
      <c r="D1698" s="2341" t="s">
        <v>501</v>
      </c>
      <c r="E1698" s="2342">
        <v>70000</v>
      </c>
      <c r="F1698" s="2343">
        <f t="shared" si="26"/>
        <v>0</v>
      </c>
      <c r="G1698" s="2344" t="s">
        <v>2134</v>
      </c>
      <c r="H1698" s="2340"/>
      <c r="I1698" s="2340"/>
      <c r="J1698" s="2340"/>
      <c r="K1698" s="2340"/>
      <c r="L1698" s="2340"/>
      <c r="M1698" s="2340"/>
      <c r="N1698" s="2340"/>
      <c r="O1698" s="2340"/>
      <c r="P1698" s="2340"/>
      <c r="Q1698" s="2340"/>
      <c r="R1698" s="2340"/>
      <c r="S1698" s="2340"/>
    </row>
    <row r="1699" spans="1:19" customFormat="1" ht="15" hidden="1">
      <c r="A1699" s="2344" t="s">
        <v>5165</v>
      </c>
      <c r="B1699" s="2340" t="s">
        <v>2324</v>
      </c>
      <c r="C1699" s="2340"/>
      <c r="D1699" s="2341" t="s">
        <v>44</v>
      </c>
      <c r="E1699" s="2347">
        <v>55</v>
      </c>
      <c r="F1699" s="2343">
        <f t="shared" si="26"/>
        <v>0</v>
      </c>
      <c r="G1699" s="2344" t="s">
        <v>2134</v>
      </c>
      <c r="H1699" s="2340"/>
      <c r="I1699" s="2340"/>
      <c r="J1699" s="2340"/>
      <c r="K1699" s="2340"/>
      <c r="L1699" s="2340"/>
      <c r="M1699" s="2340"/>
      <c r="N1699" s="2340"/>
      <c r="O1699" s="2340"/>
      <c r="P1699" s="2340"/>
      <c r="Q1699" s="2340"/>
      <c r="R1699" s="2340"/>
      <c r="S1699" s="2340"/>
    </row>
    <row r="1700" spans="1:19" customFormat="1" ht="15" hidden="1">
      <c r="A1700" s="2340" t="s">
        <v>3811</v>
      </c>
      <c r="B1700" s="2340" t="s">
        <v>3836</v>
      </c>
      <c r="C1700" s="2340"/>
      <c r="D1700" s="2341" t="s">
        <v>44</v>
      </c>
      <c r="E1700" s="2342">
        <v>80</v>
      </c>
      <c r="F1700" s="2343">
        <f t="shared" si="26"/>
        <v>0</v>
      </c>
      <c r="G1700" s="2344" t="s">
        <v>2134</v>
      </c>
      <c r="H1700" s="2340"/>
      <c r="I1700" s="2340"/>
      <c r="J1700" s="2340"/>
      <c r="K1700" s="2340"/>
      <c r="L1700" s="2340"/>
      <c r="M1700" s="2340"/>
      <c r="N1700" s="2340"/>
      <c r="O1700" s="2340"/>
      <c r="P1700" s="2340"/>
      <c r="Q1700" s="2340"/>
      <c r="R1700" s="2340"/>
      <c r="S1700" s="2340"/>
    </row>
    <row r="1701" spans="1:19" customFormat="1" ht="15" hidden="1">
      <c r="A1701" s="2344" t="s">
        <v>5403</v>
      </c>
      <c r="B1701" s="2286" t="s">
        <v>5391</v>
      </c>
      <c r="C1701" s="2286"/>
      <c r="D1701" s="2322" t="s">
        <v>627</v>
      </c>
      <c r="E1701" s="2325">
        <v>9825</v>
      </c>
      <c r="F1701" s="2343">
        <f t="shared" si="26"/>
        <v>0</v>
      </c>
      <c r="G1701" s="2344" t="s">
        <v>2134</v>
      </c>
      <c r="H1701" s="2340"/>
      <c r="I1701" s="2340"/>
      <c r="J1701" s="2340"/>
      <c r="K1701" s="2340"/>
      <c r="L1701" s="2340"/>
      <c r="M1701" s="2340"/>
      <c r="N1701" s="2340"/>
      <c r="O1701" s="2340"/>
      <c r="P1701" s="2340"/>
      <c r="Q1701" s="2340"/>
      <c r="R1701" s="2340"/>
      <c r="S1701" s="2340"/>
    </row>
    <row r="1702" spans="1:19" customFormat="1" ht="15" hidden="1">
      <c r="A1702" s="2344" t="s">
        <v>5403</v>
      </c>
      <c r="B1702" s="2324" t="s">
        <v>5392</v>
      </c>
      <c r="C1702" s="2324"/>
      <c r="D1702" s="2322" t="s">
        <v>627</v>
      </c>
      <c r="E1702" s="2323">
        <v>5600</v>
      </c>
      <c r="F1702" s="2343">
        <f t="shared" si="26"/>
        <v>0</v>
      </c>
      <c r="G1702" s="2344" t="s">
        <v>2134</v>
      </c>
      <c r="H1702" s="2340"/>
      <c r="I1702" s="2340"/>
      <c r="J1702" s="2340"/>
      <c r="K1702" s="2340"/>
      <c r="L1702" s="2340"/>
      <c r="M1702" s="2340"/>
      <c r="N1702" s="2340"/>
      <c r="O1702" s="2340"/>
      <c r="P1702" s="2340"/>
      <c r="Q1702" s="2340"/>
      <c r="R1702" s="2340"/>
      <c r="S1702" s="2340"/>
    </row>
    <row r="1703" spans="1:19" customFormat="1" ht="15" hidden="1">
      <c r="A1703" s="2344" t="s">
        <v>5403</v>
      </c>
      <c r="B1703" s="2330" t="s">
        <v>5393</v>
      </c>
      <c r="C1703" s="2330"/>
      <c r="D1703" s="2322" t="s">
        <v>627</v>
      </c>
      <c r="E1703" s="2323">
        <v>16500</v>
      </c>
      <c r="F1703" s="2343">
        <f t="shared" si="26"/>
        <v>0</v>
      </c>
      <c r="G1703" s="2344" t="s">
        <v>2134</v>
      </c>
      <c r="H1703" s="2340"/>
      <c r="I1703" s="2340"/>
      <c r="J1703" s="2340"/>
      <c r="K1703" s="2340"/>
      <c r="L1703" s="2340"/>
      <c r="M1703" s="2340"/>
      <c r="N1703" s="2340"/>
      <c r="O1703" s="2340"/>
      <c r="P1703" s="2340"/>
      <c r="Q1703" s="2340"/>
      <c r="R1703" s="2340"/>
      <c r="S1703" s="2340"/>
    </row>
    <row r="1704" spans="1:19" customFormat="1" ht="15" hidden="1">
      <c r="A1704" s="1467" t="s">
        <v>5405</v>
      </c>
      <c r="B1704" s="1467" t="s">
        <v>5720</v>
      </c>
      <c r="C1704" s="1467"/>
      <c r="D1704" s="767" t="s">
        <v>83</v>
      </c>
      <c r="E1704" s="2346">
        <v>13</v>
      </c>
      <c r="F1704" s="2343">
        <f t="shared" si="26"/>
        <v>0</v>
      </c>
      <c r="G1704" s="2344" t="s">
        <v>2134</v>
      </c>
      <c r="H1704" s="1467"/>
      <c r="I1704" s="1467"/>
      <c r="J1704" s="1467"/>
      <c r="K1704" s="1467"/>
      <c r="L1704" s="1467"/>
      <c r="M1704" s="1467"/>
      <c r="N1704" s="1467"/>
      <c r="O1704" s="1467"/>
      <c r="P1704" s="1467"/>
      <c r="Q1704" s="1467"/>
      <c r="R1704" s="1467"/>
      <c r="S1704" s="1467"/>
    </row>
    <row r="1705" spans="1:19" customFormat="1" ht="15" hidden="1">
      <c r="A1705" s="2340" t="s">
        <v>4413</v>
      </c>
      <c r="B1705" s="2340" t="s">
        <v>3976</v>
      </c>
      <c r="C1705" s="2340"/>
      <c r="D1705" s="2341" t="s">
        <v>44</v>
      </c>
      <c r="E1705" s="2342">
        <v>655</v>
      </c>
      <c r="F1705" s="2343">
        <f t="shared" si="26"/>
        <v>0</v>
      </c>
      <c r="G1705" s="2344" t="s">
        <v>2134</v>
      </c>
      <c r="H1705" s="2340"/>
      <c r="I1705" s="2340"/>
      <c r="J1705" s="2340"/>
      <c r="K1705" s="2340"/>
      <c r="L1705" s="2340"/>
      <c r="M1705" s="2340"/>
      <c r="N1705" s="2340"/>
      <c r="O1705" s="2340"/>
      <c r="P1705" s="2340"/>
      <c r="Q1705" s="2340"/>
      <c r="R1705" s="2340"/>
      <c r="S1705" s="2340"/>
    </row>
    <row r="1706" spans="1:19" customFormat="1" ht="15" hidden="1">
      <c r="A1706" s="2340" t="s">
        <v>3811</v>
      </c>
      <c r="B1706" s="2340" t="s">
        <v>5082</v>
      </c>
      <c r="C1706" s="2340"/>
      <c r="D1706" s="2341" t="s">
        <v>44</v>
      </c>
      <c r="E1706" s="2342">
        <v>100</v>
      </c>
      <c r="F1706" s="2343">
        <f t="shared" si="26"/>
        <v>0</v>
      </c>
      <c r="G1706" s="2344" t="s">
        <v>2134</v>
      </c>
      <c r="H1706" s="2340"/>
      <c r="I1706" s="2340"/>
      <c r="J1706" s="2340"/>
      <c r="K1706" s="2340"/>
      <c r="L1706" s="2340"/>
      <c r="M1706" s="2340"/>
      <c r="N1706" s="2340"/>
      <c r="O1706" s="2340"/>
      <c r="P1706" s="2340"/>
      <c r="Q1706" s="2340"/>
      <c r="R1706" s="2340"/>
      <c r="S1706" s="2340"/>
    </row>
    <row r="1707" spans="1:19" customFormat="1" ht="15" hidden="1">
      <c r="A1707" s="2340" t="s">
        <v>3811</v>
      </c>
      <c r="B1707" s="2340" t="s">
        <v>5083</v>
      </c>
      <c r="C1707" s="2340"/>
      <c r="D1707" s="2341" t="s">
        <v>44</v>
      </c>
      <c r="E1707" s="2342">
        <v>100</v>
      </c>
      <c r="F1707" s="2343">
        <f t="shared" si="26"/>
        <v>0</v>
      </c>
      <c r="G1707" s="2344" t="s">
        <v>2134</v>
      </c>
      <c r="H1707" s="2340"/>
      <c r="I1707" s="2340"/>
      <c r="J1707" s="2340"/>
      <c r="K1707" s="2340"/>
      <c r="L1707" s="2340"/>
      <c r="M1707" s="2340"/>
      <c r="N1707" s="2340"/>
      <c r="O1707" s="2340"/>
      <c r="P1707" s="2340"/>
      <c r="Q1707" s="2340"/>
      <c r="R1707" s="2340"/>
      <c r="S1707" s="2340"/>
    </row>
    <row r="1708" spans="1:19" customFormat="1" ht="15" hidden="1">
      <c r="A1708" s="2344" t="s">
        <v>5165</v>
      </c>
      <c r="B1708" s="2340" t="s">
        <v>6022</v>
      </c>
      <c r="C1708" s="2340"/>
      <c r="D1708" s="2341" t="s">
        <v>44</v>
      </c>
      <c r="E1708" s="2347">
        <v>1000</v>
      </c>
      <c r="F1708" s="2343">
        <f t="shared" si="26"/>
        <v>0</v>
      </c>
      <c r="G1708" s="2344" t="s">
        <v>2134</v>
      </c>
      <c r="H1708" s="2340"/>
      <c r="I1708" s="2340"/>
      <c r="J1708" s="2340"/>
      <c r="K1708" s="2340"/>
      <c r="L1708" s="2340"/>
      <c r="M1708" s="2340"/>
      <c r="N1708" s="2340"/>
      <c r="O1708" s="2340"/>
      <c r="P1708" s="2340"/>
      <c r="Q1708" s="2340"/>
      <c r="R1708" s="2340"/>
      <c r="S1708" s="2340"/>
    </row>
    <row r="1709" spans="1:19" customFormat="1" ht="15" hidden="1">
      <c r="A1709" s="2344" t="s">
        <v>5165</v>
      </c>
      <c r="B1709" s="2340" t="s">
        <v>6023</v>
      </c>
      <c r="C1709" s="2340"/>
      <c r="D1709" s="2341" t="s">
        <v>501</v>
      </c>
      <c r="E1709" s="2347">
        <v>5000</v>
      </c>
      <c r="F1709" s="2343">
        <f t="shared" si="26"/>
        <v>0</v>
      </c>
      <c r="G1709" s="2344" t="s">
        <v>2134</v>
      </c>
      <c r="H1709" s="2340"/>
      <c r="I1709" s="2340"/>
      <c r="J1709" s="2340"/>
      <c r="K1709" s="2340"/>
      <c r="L1709" s="2340"/>
      <c r="M1709" s="2340"/>
      <c r="N1709" s="2340"/>
      <c r="O1709" s="2340"/>
      <c r="P1709" s="2340"/>
      <c r="Q1709" s="2340"/>
      <c r="R1709" s="2340"/>
      <c r="S1709" s="2340"/>
    </row>
    <row r="1710" spans="1:19" customFormat="1" ht="15" hidden="1">
      <c r="A1710" s="2344" t="s">
        <v>5403</v>
      </c>
      <c r="B1710" s="2324" t="s">
        <v>1155</v>
      </c>
      <c r="C1710" s="2324"/>
      <c r="D1710" s="2322" t="s">
        <v>627</v>
      </c>
      <c r="E1710" s="2323">
        <v>12000</v>
      </c>
      <c r="F1710" s="2343">
        <f t="shared" si="26"/>
        <v>0</v>
      </c>
      <c r="G1710" s="2344" t="s">
        <v>2134</v>
      </c>
      <c r="H1710" s="2340"/>
      <c r="I1710" s="2340"/>
      <c r="J1710" s="2340"/>
      <c r="K1710" s="2340"/>
      <c r="L1710" s="2340"/>
      <c r="M1710" s="2340"/>
      <c r="N1710" s="2340"/>
      <c r="O1710" s="2340"/>
      <c r="P1710" s="2340"/>
      <c r="Q1710" s="2340"/>
      <c r="R1710" s="2340"/>
      <c r="S1710" s="2340"/>
    </row>
    <row r="1711" spans="1:19" customFormat="1" ht="15" hidden="1">
      <c r="A1711" s="2344" t="s">
        <v>5403</v>
      </c>
      <c r="B1711" s="2324" t="s">
        <v>1156</v>
      </c>
      <c r="C1711" s="2324"/>
      <c r="D1711" s="2322" t="s">
        <v>627</v>
      </c>
      <c r="E1711" s="2323">
        <v>11000</v>
      </c>
      <c r="F1711" s="2343">
        <f t="shared" si="26"/>
        <v>0</v>
      </c>
      <c r="G1711" s="2344" t="s">
        <v>2134</v>
      </c>
      <c r="H1711" s="2340"/>
      <c r="I1711" s="2340"/>
      <c r="J1711" s="2340"/>
      <c r="K1711" s="2340"/>
      <c r="L1711" s="2340"/>
      <c r="M1711" s="2340"/>
      <c r="N1711" s="2340"/>
      <c r="O1711" s="2340"/>
      <c r="P1711" s="2340"/>
      <c r="Q1711" s="2340"/>
      <c r="R1711" s="2340"/>
      <c r="S1711" s="2340"/>
    </row>
    <row r="1712" spans="1:19" customFormat="1" ht="15" hidden="1">
      <c r="A1712" s="2340" t="s">
        <v>3811</v>
      </c>
      <c r="B1712" s="2340" t="s">
        <v>5084</v>
      </c>
      <c r="C1712" s="2340"/>
      <c r="D1712" s="2341" t="s">
        <v>44</v>
      </c>
      <c r="E1712" s="2342">
        <v>290</v>
      </c>
      <c r="F1712" s="2343">
        <f t="shared" si="26"/>
        <v>0</v>
      </c>
      <c r="G1712" s="2344" t="s">
        <v>2134</v>
      </c>
      <c r="H1712" s="2340"/>
      <c r="I1712" s="2340"/>
      <c r="J1712" s="2340"/>
      <c r="K1712" s="2340"/>
      <c r="L1712" s="2340"/>
      <c r="M1712" s="2340"/>
      <c r="N1712" s="2340"/>
      <c r="O1712" s="2340"/>
      <c r="P1712" s="2340"/>
      <c r="Q1712" s="2340"/>
      <c r="R1712" s="2340"/>
      <c r="S1712" s="2340"/>
    </row>
    <row r="1713" spans="1:19" customFormat="1" ht="15" hidden="1">
      <c r="A1713" s="2340" t="s">
        <v>3811</v>
      </c>
      <c r="B1713" s="2340" t="s">
        <v>5085</v>
      </c>
      <c r="C1713" s="2340"/>
      <c r="D1713" s="2341" t="s">
        <v>44</v>
      </c>
      <c r="E1713" s="2342">
        <v>290</v>
      </c>
      <c r="F1713" s="2343">
        <f t="shared" si="26"/>
        <v>0</v>
      </c>
      <c r="G1713" s="2344" t="s">
        <v>2134</v>
      </c>
      <c r="H1713" s="2340"/>
      <c r="I1713" s="2340"/>
      <c r="J1713" s="2340"/>
      <c r="K1713" s="2340"/>
      <c r="L1713" s="2340"/>
      <c r="M1713" s="2340"/>
      <c r="N1713" s="2340"/>
      <c r="O1713" s="2340"/>
      <c r="P1713" s="2340"/>
      <c r="Q1713" s="2340"/>
      <c r="R1713" s="2340"/>
      <c r="S1713" s="2340"/>
    </row>
    <row r="1714" spans="1:19" customFormat="1" ht="15" hidden="1">
      <c r="A1714" s="2344" t="s">
        <v>5165</v>
      </c>
      <c r="B1714" s="2340" t="s">
        <v>6024</v>
      </c>
      <c r="C1714" s="2340"/>
      <c r="D1714" s="2341" t="s">
        <v>501</v>
      </c>
      <c r="E1714" s="2347">
        <v>20000</v>
      </c>
      <c r="F1714" s="2343">
        <f t="shared" si="26"/>
        <v>0</v>
      </c>
      <c r="G1714" s="2344" t="s">
        <v>2134</v>
      </c>
      <c r="H1714" s="2340"/>
      <c r="I1714" s="2340"/>
      <c r="J1714" s="2340"/>
      <c r="K1714" s="2340"/>
      <c r="L1714" s="2340"/>
      <c r="M1714" s="2340"/>
      <c r="N1714" s="2340"/>
      <c r="O1714" s="2340"/>
      <c r="P1714" s="2340"/>
      <c r="Q1714" s="2340"/>
      <c r="R1714" s="2340"/>
      <c r="S1714" s="2340"/>
    </row>
    <row r="1715" spans="1:19" customFormat="1" ht="15" hidden="1">
      <c r="A1715" s="2340" t="s">
        <v>3811</v>
      </c>
      <c r="B1715" s="2340" t="s">
        <v>5086</v>
      </c>
      <c r="C1715" s="2340"/>
      <c r="D1715" s="2341" t="s">
        <v>833</v>
      </c>
      <c r="E1715" s="2342">
        <v>350</v>
      </c>
      <c r="F1715" s="2343">
        <f t="shared" si="26"/>
        <v>0</v>
      </c>
      <c r="G1715" s="2344" t="s">
        <v>2134</v>
      </c>
      <c r="H1715" s="2340"/>
      <c r="I1715" s="2340"/>
      <c r="J1715" s="2340"/>
      <c r="K1715" s="2340"/>
      <c r="L1715" s="2340"/>
      <c r="M1715" s="2340"/>
      <c r="N1715" s="2340"/>
      <c r="O1715" s="2340"/>
      <c r="P1715" s="2340"/>
      <c r="Q1715" s="2340"/>
      <c r="R1715" s="2340"/>
      <c r="S1715" s="2340"/>
    </row>
    <row r="1716" spans="1:19" customFormat="1" ht="15" hidden="1">
      <c r="A1716" s="2344" t="s">
        <v>5170</v>
      </c>
      <c r="B1716" s="2340" t="s">
        <v>4382</v>
      </c>
      <c r="C1716" s="2340"/>
      <c r="D1716" s="2341" t="s">
        <v>44</v>
      </c>
      <c r="E1716" s="2342">
        <v>550</v>
      </c>
      <c r="F1716" s="2343">
        <f t="shared" si="26"/>
        <v>0</v>
      </c>
      <c r="G1716" s="2344" t="s">
        <v>2134</v>
      </c>
      <c r="H1716" s="2340"/>
      <c r="I1716" s="2340"/>
      <c r="J1716" s="2340"/>
      <c r="K1716" s="2340"/>
      <c r="L1716" s="2340"/>
      <c r="M1716" s="2340"/>
      <c r="N1716" s="2340"/>
      <c r="O1716" s="2340"/>
      <c r="P1716" s="2340"/>
      <c r="Q1716" s="2340"/>
      <c r="R1716" s="2340"/>
      <c r="S1716" s="2340"/>
    </row>
    <row r="1717" spans="1:19" customFormat="1" ht="15" hidden="1">
      <c r="A1717" s="2344" t="s">
        <v>4349</v>
      </c>
      <c r="B1717" s="2340" t="s">
        <v>4712</v>
      </c>
      <c r="C1717" s="2340"/>
      <c r="D1717" s="2341" t="s">
        <v>501</v>
      </c>
      <c r="E1717" s="2342">
        <v>38550</v>
      </c>
      <c r="F1717" s="2343">
        <f t="shared" si="26"/>
        <v>0</v>
      </c>
      <c r="G1717" s="2344" t="s">
        <v>2134</v>
      </c>
      <c r="H1717" s="2340"/>
      <c r="I1717" s="2340"/>
      <c r="J1717" s="2340"/>
      <c r="K1717" s="2340"/>
      <c r="L1717" s="2340"/>
      <c r="M1717" s="2340"/>
      <c r="N1717" s="2340"/>
      <c r="O1717" s="2340"/>
      <c r="P1717" s="2340"/>
      <c r="Q1717" s="2340"/>
      <c r="R1717" s="2340"/>
      <c r="S1717" s="2340"/>
    </row>
    <row r="1718" spans="1:19" customFormat="1" ht="15" hidden="1">
      <c r="A1718" s="2340" t="s">
        <v>631</v>
      </c>
      <c r="B1718" s="2340" t="s">
        <v>4360</v>
      </c>
      <c r="C1718" s="2340"/>
      <c r="D1718" s="2341" t="s">
        <v>880</v>
      </c>
      <c r="E1718" s="2342">
        <v>1100</v>
      </c>
      <c r="F1718" s="2343">
        <f t="shared" si="26"/>
        <v>0</v>
      </c>
      <c r="G1718" s="2344" t="s">
        <v>2134</v>
      </c>
      <c r="H1718" s="2340"/>
      <c r="I1718" s="2340"/>
      <c r="J1718" s="2340"/>
      <c r="K1718" s="2340"/>
      <c r="L1718" s="2340"/>
      <c r="M1718" s="2340"/>
      <c r="N1718" s="2340"/>
      <c r="O1718" s="2340"/>
      <c r="P1718" s="2340"/>
      <c r="Q1718" s="2340"/>
      <c r="R1718" s="2340"/>
      <c r="S1718" s="2340"/>
    </row>
    <row r="1719" spans="1:19" customFormat="1" ht="15" hidden="1">
      <c r="A1719" s="2344" t="s">
        <v>5403</v>
      </c>
      <c r="B1719" s="2321" t="s">
        <v>1161</v>
      </c>
      <c r="C1719" s="2321"/>
      <c r="D1719" s="2322" t="s">
        <v>627</v>
      </c>
      <c r="E1719" s="2323">
        <v>9000</v>
      </c>
      <c r="F1719" s="2343">
        <f t="shared" si="26"/>
        <v>0</v>
      </c>
      <c r="G1719" s="2344" t="s">
        <v>2134</v>
      </c>
      <c r="H1719" s="2340"/>
      <c r="I1719" s="2340"/>
      <c r="J1719" s="2340"/>
      <c r="K1719" s="2340"/>
      <c r="L1719" s="2340"/>
      <c r="M1719" s="2340"/>
      <c r="N1719" s="2340"/>
      <c r="O1719" s="2340"/>
      <c r="P1719" s="2340"/>
      <c r="Q1719" s="2340"/>
      <c r="R1719" s="2340"/>
      <c r="S1719" s="2340"/>
    </row>
    <row r="1720" spans="1:19" customFormat="1" ht="15" hidden="1">
      <c r="A1720" s="2340" t="s">
        <v>3811</v>
      </c>
      <c r="B1720" s="2340" t="s">
        <v>5087</v>
      </c>
      <c r="C1720" s="2340"/>
      <c r="D1720" s="2341" t="s">
        <v>627</v>
      </c>
      <c r="E1720" s="2342">
        <v>1200</v>
      </c>
      <c r="F1720" s="2343">
        <f t="shared" si="26"/>
        <v>0</v>
      </c>
      <c r="G1720" s="2344" t="s">
        <v>2134</v>
      </c>
      <c r="H1720" s="2340"/>
      <c r="I1720" s="2340"/>
      <c r="J1720" s="2340"/>
      <c r="K1720" s="2340"/>
      <c r="L1720" s="2340"/>
      <c r="M1720" s="2340"/>
      <c r="N1720" s="2340"/>
      <c r="O1720" s="2340"/>
      <c r="P1720" s="2340"/>
      <c r="Q1720" s="2340"/>
      <c r="R1720" s="2340"/>
      <c r="S1720" s="2340"/>
    </row>
    <row r="1721" spans="1:19" customFormat="1" ht="15" hidden="1">
      <c r="A1721" s="2340" t="s">
        <v>3811</v>
      </c>
      <c r="B1721" s="2340" t="s">
        <v>5088</v>
      </c>
      <c r="C1721" s="2340"/>
      <c r="D1721" s="2341" t="s">
        <v>627</v>
      </c>
      <c r="E1721" s="2342">
        <v>1200</v>
      </c>
      <c r="F1721" s="2343">
        <f t="shared" si="26"/>
        <v>0</v>
      </c>
      <c r="G1721" s="2344" t="s">
        <v>2134</v>
      </c>
      <c r="H1721" s="2340"/>
      <c r="I1721" s="2340"/>
      <c r="J1721" s="2340"/>
      <c r="K1721" s="2340"/>
      <c r="L1721" s="2340"/>
      <c r="M1721" s="2340"/>
      <c r="N1721" s="2340"/>
      <c r="O1721" s="2340"/>
      <c r="P1721" s="2340"/>
      <c r="Q1721" s="2340"/>
      <c r="R1721" s="2340"/>
      <c r="S1721" s="2340"/>
    </row>
    <row r="1722" spans="1:19" customFormat="1" ht="15" hidden="1">
      <c r="A1722" s="2340" t="s">
        <v>3811</v>
      </c>
      <c r="B1722" s="2340" t="s">
        <v>5089</v>
      </c>
      <c r="C1722" s="2340"/>
      <c r="D1722" s="2341" t="s">
        <v>627</v>
      </c>
      <c r="E1722" s="2342">
        <v>1200</v>
      </c>
      <c r="F1722" s="2343">
        <f t="shared" si="26"/>
        <v>0</v>
      </c>
      <c r="G1722" s="2344" t="s">
        <v>2134</v>
      </c>
      <c r="H1722" s="2340"/>
      <c r="I1722" s="2340"/>
      <c r="J1722" s="2340"/>
      <c r="K1722" s="2340"/>
      <c r="L1722" s="2340"/>
      <c r="M1722" s="2340"/>
      <c r="N1722" s="2340"/>
      <c r="O1722" s="2340"/>
      <c r="P1722" s="2340"/>
      <c r="Q1722" s="2340"/>
      <c r="R1722" s="2340"/>
      <c r="S1722" s="2340"/>
    </row>
    <row r="1723" spans="1:19" customFormat="1" ht="15" hidden="1">
      <c r="A1723" s="2340" t="s">
        <v>3811</v>
      </c>
      <c r="B1723" s="2340" t="s">
        <v>5090</v>
      </c>
      <c r="C1723" s="2340"/>
      <c r="D1723" s="2341" t="s">
        <v>627</v>
      </c>
      <c r="E1723" s="2342">
        <v>1200</v>
      </c>
      <c r="F1723" s="2343">
        <f t="shared" si="26"/>
        <v>0</v>
      </c>
      <c r="G1723" s="2344" t="s">
        <v>2134</v>
      </c>
      <c r="H1723" s="2340"/>
      <c r="I1723" s="2340"/>
      <c r="J1723" s="2340"/>
      <c r="K1723" s="2340"/>
      <c r="L1723" s="2340"/>
      <c r="M1723" s="2340"/>
      <c r="N1723" s="2340"/>
      <c r="O1723" s="2340"/>
      <c r="P1723" s="2340"/>
      <c r="Q1723" s="2340"/>
      <c r="R1723" s="2340"/>
      <c r="S1723" s="2340"/>
    </row>
    <row r="1724" spans="1:19" customFormat="1" ht="15" hidden="1">
      <c r="A1724" s="2344" t="s">
        <v>5165</v>
      </c>
      <c r="B1724" s="2340" t="s">
        <v>6025</v>
      </c>
      <c r="C1724" s="2340"/>
      <c r="D1724" s="2341" t="s">
        <v>44</v>
      </c>
      <c r="E1724" s="2347">
        <v>400</v>
      </c>
      <c r="F1724" s="2343">
        <f t="shared" si="26"/>
        <v>0</v>
      </c>
      <c r="G1724" s="2344" t="s">
        <v>2134</v>
      </c>
      <c r="H1724" s="2340"/>
      <c r="I1724" s="2340"/>
      <c r="J1724" s="2340"/>
      <c r="K1724" s="2340"/>
      <c r="L1724" s="2340"/>
      <c r="M1724" s="2340"/>
      <c r="N1724" s="2340"/>
      <c r="O1724" s="2340"/>
      <c r="P1724" s="2340"/>
      <c r="Q1724" s="2340"/>
      <c r="R1724" s="2340"/>
      <c r="S1724" s="2340"/>
    </row>
    <row r="1725" spans="1:19" customFormat="1" ht="15" hidden="1">
      <c r="A1725" s="2344" t="s">
        <v>5170</v>
      </c>
      <c r="B1725" s="2340" t="s">
        <v>1500</v>
      </c>
      <c r="C1725" s="2340"/>
      <c r="D1725" s="2341" t="s">
        <v>44</v>
      </c>
      <c r="E1725" s="2342">
        <v>320</v>
      </c>
      <c r="F1725" s="2343">
        <f t="shared" si="26"/>
        <v>0</v>
      </c>
      <c r="G1725" s="2344" t="s">
        <v>2134</v>
      </c>
      <c r="H1725" s="2340"/>
      <c r="I1725" s="2340"/>
      <c r="J1725" s="2340"/>
      <c r="K1725" s="2340"/>
      <c r="L1725" s="2340"/>
      <c r="M1725" s="2340"/>
      <c r="N1725" s="2340"/>
      <c r="O1725" s="2340"/>
      <c r="P1725" s="2340"/>
      <c r="Q1725" s="2340"/>
      <c r="R1725" s="2340"/>
      <c r="S1725" s="2340"/>
    </row>
    <row r="1726" spans="1:19" customFormat="1" ht="15" hidden="1">
      <c r="A1726" s="2340" t="s">
        <v>4077</v>
      </c>
      <c r="B1726" s="2340" t="s">
        <v>4200</v>
      </c>
      <c r="C1726" s="2340"/>
      <c r="D1726" s="2341" t="s">
        <v>44</v>
      </c>
      <c r="E1726" s="2342">
        <v>185</v>
      </c>
      <c r="F1726" s="2343">
        <f t="shared" si="26"/>
        <v>0</v>
      </c>
      <c r="G1726" s="2344" t="s">
        <v>2134</v>
      </c>
      <c r="H1726" s="2340"/>
      <c r="I1726" s="2340"/>
      <c r="J1726" s="2340"/>
      <c r="K1726" s="2340"/>
      <c r="L1726" s="2340"/>
      <c r="M1726" s="2340"/>
      <c r="N1726" s="2340"/>
      <c r="O1726" s="2340"/>
      <c r="P1726" s="2340"/>
      <c r="Q1726" s="2340"/>
      <c r="R1726" s="2340"/>
      <c r="S1726" s="2340"/>
    </row>
    <row r="1727" spans="1:19" customFormat="1" ht="15" hidden="1">
      <c r="A1727" s="2340" t="s">
        <v>4077</v>
      </c>
      <c r="B1727" s="2340" t="s">
        <v>4199</v>
      </c>
      <c r="C1727" s="2340"/>
      <c r="D1727" s="2341" t="s">
        <v>44</v>
      </c>
      <c r="E1727" s="2342">
        <v>250</v>
      </c>
      <c r="F1727" s="2343">
        <f t="shared" si="26"/>
        <v>0</v>
      </c>
      <c r="G1727" s="2344" t="s">
        <v>2134</v>
      </c>
      <c r="H1727" s="2340"/>
      <c r="I1727" s="2340"/>
      <c r="J1727" s="2340"/>
      <c r="K1727" s="2340"/>
      <c r="L1727" s="2340"/>
      <c r="M1727" s="2340"/>
      <c r="N1727" s="2340"/>
      <c r="O1727" s="2340"/>
      <c r="P1727" s="2340"/>
      <c r="Q1727" s="2340"/>
      <c r="R1727" s="2340"/>
      <c r="S1727" s="2340"/>
    </row>
    <row r="1728" spans="1:19" customFormat="1" ht="15" hidden="1">
      <c r="A1728" s="2340" t="s">
        <v>4077</v>
      </c>
      <c r="B1728" s="2340" t="s">
        <v>4197</v>
      </c>
      <c r="C1728" s="2340"/>
      <c r="D1728" s="2341" t="s">
        <v>44</v>
      </c>
      <c r="E1728" s="2342">
        <v>295</v>
      </c>
      <c r="F1728" s="2343">
        <f t="shared" si="26"/>
        <v>0</v>
      </c>
      <c r="G1728" s="2344" t="s">
        <v>2134</v>
      </c>
      <c r="H1728" s="2340"/>
      <c r="I1728" s="2340"/>
      <c r="J1728" s="2340"/>
      <c r="K1728" s="2340"/>
      <c r="L1728" s="2340"/>
      <c r="M1728" s="2340"/>
      <c r="N1728" s="2340"/>
      <c r="O1728" s="2340"/>
      <c r="P1728" s="2340"/>
      <c r="Q1728" s="2340"/>
      <c r="R1728" s="2340"/>
      <c r="S1728" s="2340"/>
    </row>
    <row r="1729" spans="1:19" customFormat="1" ht="15" hidden="1">
      <c r="A1729" s="2340" t="s">
        <v>4413</v>
      </c>
      <c r="B1729" s="2340" t="s">
        <v>4792</v>
      </c>
      <c r="C1729" s="2340"/>
      <c r="D1729" s="2341" t="s">
        <v>501</v>
      </c>
      <c r="E1729" s="2342">
        <v>5000</v>
      </c>
      <c r="F1729" s="2343">
        <f t="shared" si="26"/>
        <v>0</v>
      </c>
      <c r="G1729" s="2344" t="s">
        <v>2134</v>
      </c>
      <c r="H1729" s="2340"/>
      <c r="I1729" s="2340"/>
      <c r="J1729" s="2340"/>
      <c r="K1729" s="2340"/>
      <c r="L1729" s="2340"/>
      <c r="M1729" s="2340"/>
      <c r="N1729" s="2340"/>
      <c r="O1729" s="2340"/>
      <c r="P1729" s="2340"/>
      <c r="Q1729" s="2340"/>
      <c r="R1729" s="2340"/>
      <c r="S1729" s="2340"/>
    </row>
    <row r="1730" spans="1:19" customFormat="1" ht="15" hidden="1">
      <c r="A1730" s="2340" t="s">
        <v>4413</v>
      </c>
      <c r="B1730" s="2344" t="s">
        <v>5193</v>
      </c>
      <c r="C1730" s="2344"/>
      <c r="D1730" s="2341" t="s">
        <v>44</v>
      </c>
      <c r="E1730" s="2342">
        <v>18000</v>
      </c>
      <c r="F1730" s="2343">
        <f t="shared" ref="F1730:F1793" si="27">$C1730*$E1730</f>
        <v>0</v>
      </c>
      <c r="G1730" s="2344" t="s">
        <v>2134</v>
      </c>
      <c r="H1730" s="2340"/>
      <c r="I1730" s="2340"/>
      <c r="J1730" s="2340"/>
      <c r="K1730" s="2340"/>
      <c r="L1730" s="2340"/>
      <c r="M1730" s="2340"/>
      <c r="N1730" s="2340"/>
      <c r="O1730" s="2340"/>
      <c r="P1730" s="2340"/>
      <c r="Q1730" s="2340"/>
      <c r="R1730" s="2340"/>
      <c r="S1730" s="2340"/>
    </row>
    <row r="1731" spans="1:19" customFormat="1" ht="15" hidden="1">
      <c r="A1731" s="2344" t="s">
        <v>5403</v>
      </c>
      <c r="B1731" s="2324" t="s">
        <v>1166</v>
      </c>
      <c r="C1731" s="2324"/>
      <c r="D1731" s="2322" t="s">
        <v>627</v>
      </c>
      <c r="E1731" s="2323">
        <v>4500</v>
      </c>
      <c r="F1731" s="2343">
        <f t="shared" si="27"/>
        <v>0</v>
      </c>
      <c r="G1731" s="2344" t="s">
        <v>2134</v>
      </c>
      <c r="H1731" s="2340"/>
      <c r="I1731" s="2340"/>
      <c r="J1731" s="2340"/>
      <c r="K1731" s="2340"/>
      <c r="L1731" s="2340"/>
      <c r="M1731" s="2340"/>
      <c r="N1731" s="2340"/>
      <c r="O1731" s="2340"/>
      <c r="P1731" s="2340"/>
      <c r="Q1731" s="2340"/>
      <c r="R1731" s="2340"/>
      <c r="S1731" s="2340"/>
    </row>
    <row r="1732" spans="1:19" customFormat="1" ht="15" hidden="1">
      <c r="A1732" s="2344" t="s">
        <v>5403</v>
      </c>
      <c r="B1732" s="2286" t="s">
        <v>5394</v>
      </c>
      <c r="C1732" s="2286"/>
      <c r="D1732" s="2322" t="s">
        <v>627</v>
      </c>
      <c r="E1732" s="2325">
        <v>7640</v>
      </c>
      <c r="F1732" s="2343">
        <f t="shared" si="27"/>
        <v>0</v>
      </c>
      <c r="G1732" s="2344" t="s">
        <v>2134</v>
      </c>
      <c r="H1732" s="2340"/>
      <c r="I1732" s="2340"/>
      <c r="J1732" s="2340"/>
      <c r="K1732" s="2340"/>
      <c r="L1732" s="2340"/>
      <c r="M1732" s="2340"/>
      <c r="N1732" s="2340"/>
      <c r="O1732" s="2340"/>
      <c r="P1732" s="2340"/>
      <c r="Q1732" s="2340"/>
      <c r="R1732" s="2340"/>
      <c r="S1732" s="2340"/>
    </row>
    <row r="1733" spans="1:19" customFormat="1" ht="15" hidden="1">
      <c r="A1733" s="2344" t="s">
        <v>5403</v>
      </c>
      <c r="B1733" s="2330" t="s">
        <v>5395</v>
      </c>
      <c r="C1733" s="2330"/>
      <c r="D1733" s="2322" t="s">
        <v>627</v>
      </c>
      <c r="E1733" s="2323">
        <v>6000</v>
      </c>
      <c r="F1733" s="2343">
        <f t="shared" si="27"/>
        <v>0</v>
      </c>
      <c r="G1733" s="2344" t="s">
        <v>2134</v>
      </c>
      <c r="H1733" s="2340"/>
      <c r="I1733" s="2340"/>
      <c r="J1733" s="2340"/>
      <c r="K1733" s="2340"/>
      <c r="L1733" s="2340"/>
      <c r="M1733" s="2340"/>
      <c r="N1733" s="2340"/>
      <c r="O1733" s="2340"/>
      <c r="P1733" s="2340"/>
      <c r="Q1733" s="2340"/>
      <c r="R1733" s="2340"/>
      <c r="S1733" s="2340"/>
    </row>
    <row r="1734" spans="1:19" customFormat="1" ht="15" hidden="1">
      <c r="A1734" s="2344" t="s">
        <v>5165</v>
      </c>
      <c r="B1734" s="2340" t="s">
        <v>791</v>
      </c>
      <c r="C1734" s="2340"/>
      <c r="D1734" s="2341" t="s">
        <v>3114</v>
      </c>
      <c r="E1734" s="2347">
        <v>300</v>
      </c>
      <c r="F1734" s="2343">
        <f t="shared" si="27"/>
        <v>0</v>
      </c>
      <c r="G1734" s="2344" t="s">
        <v>2134</v>
      </c>
      <c r="H1734" s="2340"/>
      <c r="I1734" s="2340"/>
      <c r="J1734" s="2340"/>
      <c r="K1734" s="2340"/>
      <c r="L1734" s="2340"/>
      <c r="M1734" s="2340"/>
      <c r="N1734" s="2340"/>
      <c r="O1734" s="2340"/>
      <c r="P1734" s="2340"/>
      <c r="Q1734" s="2340"/>
      <c r="R1734" s="2340"/>
      <c r="S1734" s="2340"/>
    </row>
    <row r="1735" spans="1:19" customFormat="1" ht="15" hidden="1">
      <c r="A1735" s="2340" t="s">
        <v>3811</v>
      </c>
      <c r="B1735" s="2340" t="s">
        <v>5091</v>
      </c>
      <c r="C1735" s="2340"/>
      <c r="D1735" s="2341" t="s">
        <v>833</v>
      </c>
      <c r="E1735" s="2342">
        <v>440</v>
      </c>
      <c r="F1735" s="2343">
        <f t="shared" si="27"/>
        <v>0</v>
      </c>
      <c r="G1735" s="2344" t="s">
        <v>2134</v>
      </c>
      <c r="H1735" s="2340"/>
      <c r="I1735" s="2340"/>
      <c r="J1735" s="2340"/>
      <c r="K1735" s="2340"/>
      <c r="L1735" s="2340"/>
      <c r="M1735" s="2340"/>
      <c r="N1735" s="2340"/>
      <c r="O1735" s="2340"/>
      <c r="P1735" s="2340"/>
      <c r="Q1735" s="2340"/>
      <c r="R1735" s="2340"/>
      <c r="S1735" s="2340"/>
    </row>
    <row r="1736" spans="1:19" customFormat="1" ht="15" hidden="1">
      <c r="A1736" s="2344" t="s">
        <v>5403</v>
      </c>
      <c r="B1736" s="2321" t="s">
        <v>1170</v>
      </c>
      <c r="C1736" s="2321"/>
      <c r="D1736" s="2322" t="s">
        <v>627</v>
      </c>
      <c r="E1736" s="2323">
        <v>1600</v>
      </c>
      <c r="F1736" s="2343">
        <f t="shared" si="27"/>
        <v>0</v>
      </c>
      <c r="G1736" s="2344" t="s">
        <v>2134</v>
      </c>
      <c r="H1736" s="2340"/>
      <c r="I1736" s="2340"/>
      <c r="J1736" s="2340"/>
      <c r="K1736" s="2340"/>
      <c r="L1736" s="2340"/>
      <c r="M1736" s="2340"/>
      <c r="N1736" s="2340"/>
      <c r="O1736" s="2340"/>
      <c r="P1736" s="2340"/>
      <c r="Q1736" s="2340"/>
      <c r="R1736" s="2340"/>
      <c r="S1736" s="2340"/>
    </row>
    <row r="1737" spans="1:19" customFormat="1" ht="15" hidden="1">
      <c r="A1737" s="1467" t="s">
        <v>5405</v>
      </c>
      <c r="B1737" s="1467" t="s">
        <v>5721</v>
      </c>
      <c r="C1737" s="1467"/>
      <c r="D1737" s="767" t="s">
        <v>105</v>
      </c>
      <c r="E1737" s="2346">
        <v>41</v>
      </c>
      <c r="F1737" s="2343">
        <f t="shared" si="27"/>
        <v>0</v>
      </c>
      <c r="G1737" s="2344" t="s">
        <v>2134</v>
      </c>
      <c r="H1737" s="1467"/>
      <c r="I1737" s="1467"/>
      <c r="J1737" s="1467"/>
      <c r="K1737" s="1467"/>
      <c r="L1737" s="1467"/>
      <c r="M1737" s="1467"/>
      <c r="N1737" s="1467"/>
      <c r="O1737" s="1467"/>
      <c r="P1737" s="1467"/>
      <c r="Q1737" s="1467"/>
      <c r="R1737" s="1467"/>
      <c r="S1737" s="1467"/>
    </row>
    <row r="1738" spans="1:19" customFormat="1" ht="15" hidden="1">
      <c r="A1738" s="2344" t="s">
        <v>5172</v>
      </c>
      <c r="B1738" s="2344" t="s">
        <v>5271</v>
      </c>
      <c r="C1738" s="2344"/>
      <c r="D1738" s="2341" t="s">
        <v>501</v>
      </c>
      <c r="E1738" s="2342">
        <v>840</v>
      </c>
      <c r="F1738" s="2343">
        <f t="shared" si="27"/>
        <v>0</v>
      </c>
      <c r="G1738" s="2344" t="s">
        <v>2134</v>
      </c>
      <c r="H1738" s="2340"/>
      <c r="I1738" s="2340"/>
      <c r="J1738" s="2340"/>
      <c r="K1738" s="2340"/>
      <c r="L1738" s="2340"/>
      <c r="M1738" s="2340"/>
      <c r="N1738" s="2340"/>
      <c r="O1738" s="2340"/>
      <c r="P1738" s="2340"/>
      <c r="Q1738" s="2340"/>
      <c r="R1738" s="2340"/>
      <c r="S1738" s="2340"/>
    </row>
    <row r="1739" spans="1:19" customFormat="1" ht="15" hidden="1">
      <c r="A1739" s="2344" t="s">
        <v>5172</v>
      </c>
      <c r="B1739" s="2344" t="s">
        <v>5269</v>
      </c>
      <c r="C1739" s="2344"/>
      <c r="D1739" s="2341" t="s">
        <v>501</v>
      </c>
      <c r="E1739" s="2342">
        <v>780</v>
      </c>
      <c r="F1739" s="2343">
        <f t="shared" si="27"/>
        <v>0</v>
      </c>
      <c r="G1739" s="2344" t="s">
        <v>2134</v>
      </c>
      <c r="H1739" s="2340"/>
      <c r="I1739" s="2340"/>
      <c r="J1739" s="2340"/>
      <c r="K1739" s="2340"/>
      <c r="L1739" s="2340"/>
      <c r="M1739" s="2340"/>
      <c r="N1739" s="2340"/>
      <c r="O1739" s="2340"/>
      <c r="P1739" s="2340"/>
      <c r="Q1739" s="2340"/>
      <c r="R1739" s="2340"/>
      <c r="S1739" s="2340"/>
    </row>
    <row r="1740" spans="1:19" customFormat="1" ht="15" hidden="1">
      <c r="A1740" s="2340" t="s">
        <v>4422</v>
      </c>
      <c r="B1740" s="2340" t="s">
        <v>4813</v>
      </c>
      <c r="C1740" s="2340"/>
      <c r="D1740" s="2341" t="s">
        <v>880</v>
      </c>
      <c r="E1740" s="2342">
        <v>610</v>
      </c>
      <c r="F1740" s="2343">
        <f t="shared" si="27"/>
        <v>0</v>
      </c>
      <c r="G1740" s="2344" t="s">
        <v>2134</v>
      </c>
      <c r="H1740" s="2340"/>
      <c r="I1740" s="2340"/>
      <c r="J1740" s="2340"/>
      <c r="K1740" s="2340"/>
      <c r="L1740" s="2340"/>
      <c r="M1740" s="2340"/>
      <c r="N1740" s="2340"/>
      <c r="O1740" s="2340"/>
      <c r="P1740" s="2340"/>
      <c r="Q1740" s="2340"/>
      <c r="R1740" s="2340"/>
      <c r="S1740" s="2340"/>
    </row>
    <row r="1741" spans="1:19" customFormat="1" ht="15" hidden="1">
      <c r="A1741" s="2344" t="s">
        <v>5165</v>
      </c>
      <c r="B1741" s="2340" t="s">
        <v>6026</v>
      </c>
      <c r="C1741" s="2340"/>
      <c r="D1741" s="2341" t="s">
        <v>501</v>
      </c>
      <c r="E1741" s="2347">
        <v>30000</v>
      </c>
      <c r="F1741" s="2343">
        <f t="shared" si="27"/>
        <v>0</v>
      </c>
      <c r="G1741" s="2344" t="s">
        <v>2134</v>
      </c>
      <c r="H1741" s="2340"/>
      <c r="I1741" s="2340"/>
      <c r="J1741" s="2340"/>
      <c r="K1741" s="2340"/>
      <c r="L1741" s="2340"/>
      <c r="M1741" s="2340"/>
      <c r="N1741" s="2340"/>
      <c r="O1741" s="2340"/>
      <c r="P1741" s="2340"/>
      <c r="Q1741" s="2340"/>
      <c r="R1741" s="2340"/>
      <c r="S1741" s="2340"/>
    </row>
    <row r="1742" spans="1:19" customFormat="1" ht="15" hidden="1">
      <c r="A1742" s="2344" t="s">
        <v>5165</v>
      </c>
      <c r="B1742" s="2340" t="s">
        <v>6027</v>
      </c>
      <c r="C1742" s="2340"/>
      <c r="D1742" s="2341" t="s">
        <v>501</v>
      </c>
      <c r="E1742" s="2347">
        <v>20000</v>
      </c>
      <c r="F1742" s="2343">
        <f t="shared" si="27"/>
        <v>0</v>
      </c>
      <c r="G1742" s="2344" t="s">
        <v>2134</v>
      </c>
      <c r="H1742" s="2340"/>
      <c r="I1742" s="2340"/>
      <c r="J1742" s="2340"/>
      <c r="K1742" s="2340"/>
      <c r="L1742" s="2340"/>
      <c r="M1742" s="2340"/>
      <c r="N1742" s="2340"/>
      <c r="O1742" s="2340"/>
      <c r="P1742" s="2340"/>
      <c r="Q1742" s="2340"/>
      <c r="R1742" s="2340"/>
      <c r="S1742" s="2340"/>
    </row>
    <row r="1743" spans="1:19" customFormat="1" ht="15" hidden="1">
      <c r="A1743" s="2340" t="s">
        <v>5172</v>
      </c>
      <c r="B1743" s="2344" t="s">
        <v>5264</v>
      </c>
      <c r="C1743" s="2344"/>
      <c r="D1743" s="2341" t="s">
        <v>44</v>
      </c>
      <c r="E1743" s="2342">
        <v>10000</v>
      </c>
      <c r="F1743" s="2343">
        <f t="shared" si="27"/>
        <v>0</v>
      </c>
      <c r="G1743" s="2344" t="s">
        <v>2134</v>
      </c>
      <c r="H1743" s="2340"/>
      <c r="I1743" s="2340"/>
      <c r="J1743" s="2340"/>
      <c r="K1743" s="2340"/>
      <c r="L1743" s="2340"/>
      <c r="M1743" s="2340"/>
      <c r="N1743" s="2340"/>
      <c r="O1743" s="2340"/>
      <c r="P1743" s="2340"/>
      <c r="Q1743" s="2340"/>
      <c r="R1743" s="2340"/>
      <c r="S1743" s="2340"/>
    </row>
    <row r="1744" spans="1:19" customFormat="1" ht="15" hidden="1">
      <c r="A1744" s="2344" t="s">
        <v>5165</v>
      </c>
      <c r="B1744" s="2340" t="s">
        <v>6028</v>
      </c>
      <c r="C1744" s="2340"/>
      <c r="D1744" s="2341" t="s">
        <v>44</v>
      </c>
      <c r="E1744" s="2347">
        <v>4500</v>
      </c>
      <c r="F1744" s="2343">
        <f t="shared" si="27"/>
        <v>0</v>
      </c>
      <c r="G1744" s="2344" t="s">
        <v>2134</v>
      </c>
      <c r="H1744" s="2340"/>
      <c r="I1744" s="2340"/>
      <c r="J1744" s="2340"/>
      <c r="K1744" s="2340"/>
      <c r="L1744" s="2340"/>
      <c r="M1744" s="2340"/>
      <c r="N1744" s="2340"/>
      <c r="O1744" s="2340"/>
      <c r="P1744" s="2340"/>
      <c r="Q1744" s="2340"/>
      <c r="R1744" s="2340"/>
      <c r="S1744" s="2340"/>
    </row>
    <row r="1745" spans="1:19" customFormat="1" ht="15" hidden="1">
      <c r="A1745" s="2344" t="s">
        <v>5165</v>
      </c>
      <c r="B1745" s="2340" t="s">
        <v>6029</v>
      </c>
      <c r="C1745" s="2340"/>
      <c r="D1745" s="2341" t="s">
        <v>501</v>
      </c>
      <c r="E1745" s="2347">
        <v>2500</v>
      </c>
      <c r="F1745" s="2343">
        <f t="shared" si="27"/>
        <v>0</v>
      </c>
      <c r="G1745" s="2344" t="s">
        <v>2134</v>
      </c>
      <c r="H1745" s="2340"/>
      <c r="I1745" s="2340"/>
      <c r="J1745" s="2340"/>
      <c r="K1745" s="2340"/>
      <c r="L1745" s="2340"/>
      <c r="M1745" s="2340"/>
      <c r="N1745" s="2340"/>
      <c r="O1745" s="2340"/>
      <c r="P1745" s="2340"/>
      <c r="Q1745" s="2340"/>
      <c r="R1745" s="2340"/>
      <c r="S1745" s="2340"/>
    </row>
    <row r="1746" spans="1:19" customFormat="1" ht="15" hidden="1">
      <c r="A1746" s="2344" t="s">
        <v>5165</v>
      </c>
      <c r="B1746" s="2340" t="s">
        <v>6030</v>
      </c>
      <c r="C1746" s="2340"/>
      <c r="D1746" s="2341" t="s">
        <v>501</v>
      </c>
      <c r="E1746" s="2347">
        <v>2500</v>
      </c>
      <c r="F1746" s="2343">
        <f t="shared" si="27"/>
        <v>0</v>
      </c>
      <c r="G1746" s="2344" t="s">
        <v>2134</v>
      </c>
      <c r="H1746" s="2340"/>
      <c r="I1746" s="2340"/>
      <c r="J1746" s="2340"/>
      <c r="K1746" s="2340"/>
      <c r="L1746" s="2340"/>
      <c r="M1746" s="2340"/>
      <c r="N1746" s="2340"/>
      <c r="O1746" s="2340"/>
      <c r="P1746" s="2340"/>
      <c r="Q1746" s="2340"/>
      <c r="R1746" s="2340"/>
      <c r="S1746" s="2340"/>
    </row>
    <row r="1747" spans="1:19" customFormat="1" ht="15" hidden="1">
      <c r="A1747" s="2344" t="s">
        <v>5165</v>
      </c>
      <c r="B1747" s="2340" t="s">
        <v>6031</v>
      </c>
      <c r="C1747" s="2340"/>
      <c r="D1747" s="2341" t="s">
        <v>501</v>
      </c>
      <c r="E1747" s="2347">
        <v>2500</v>
      </c>
      <c r="F1747" s="2343">
        <f t="shared" si="27"/>
        <v>0</v>
      </c>
      <c r="G1747" s="2344" t="s">
        <v>2134</v>
      </c>
      <c r="H1747" s="2340"/>
      <c r="I1747" s="2340"/>
      <c r="J1747" s="2340"/>
      <c r="K1747" s="2340"/>
      <c r="L1747" s="2340"/>
      <c r="M1747" s="2340"/>
      <c r="N1747" s="2340"/>
      <c r="O1747" s="2340"/>
      <c r="P1747" s="2340"/>
      <c r="Q1747" s="2340"/>
      <c r="R1747" s="2340"/>
      <c r="S1747" s="2340"/>
    </row>
    <row r="1748" spans="1:19" customFormat="1" ht="15" hidden="1">
      <c r="A1748" s="2344" t="s">
        <v>5165</v>
      </c>
      <c r="B1748" s="2340" t="s">
        <v>765</v>
      </c>
      <c r="C1748" s="2340"/>
      <c r="D1748" s="2341" t="s">
        <v>36</v>
      </c>
      <c r="E1748" s="2347">
        <v>4900</v>
      </c>
      <c r="F1748" s="2343">
        <f t="shared" si="27"/>
        <v>0</v>
      </c>
      <c r="G1748" s="2344" t="s">
        <v>2134</v>
      </c>
      <c r="H1748" s="2340"/>
      <c r="I1748" s="2340"/>
      <c r="J1748" s="2340"/>
      <c r="K1748" s="2340"/>
      <c r="L1748" s="2340"/>
      <c r="M1748" s="2340"/>
      <c r="N1748" s="2340"/>
      <c r="O1748" s="2340"/>
      <c r="P1748" s="2340"/>
      <c r="Q1748" s="2340"/>
      <c r="R1748" s="2340"/>
      <c r="S1748" s="2340"/>
    </row>
    <row r="1749" spans="1:19" customFormat="1" ht="15" hidden="1">
      <c r="A1749" s="2344" t="s">
        <v>5165</v>
      </c>
      <c r="B1749" s="2340" t="s">
        <v>6032</v>
      </c>
      <c r="C1749" s="2340"/>
      <c r="D1749" s="2341" t="s">
        <v>501</v>
      </c>
      <c r="E1749" s="2347">
        <v>2500</v>
      </c>
      <c r="F1749" s="2343">
        <f t="shared" si="27"/>
        <v>0</v>
      </c>
      <c r="G1749" s="2344" t="s">
        <v>2134</v>
      </c>
      <c r="H1749" s="2340"/>
      <c r="I1749" s="2340"/>
      <c r="J1749" s="2340"/>
      <c r="K1749" s="2340"/>
      <c r="L1749" s="2340"/>
      <c r="M1749" s="2340"/>
      <c r="N1749" s="2340"/>
      <c r="O1749" s="2340"/>
      <c r="P1749" s="2340"/>
      <c r="Q1749" s="2340"/>
      <c r="R1749" s="2340"/>
      <c r="S1749" s="2340"/>
    </row>
    <row r="1750" spans="1:19" customFormat="1" ht="15" hidden="1">
      <c r="A1750" s="2344" t="s">
        <v>5165</v>
      </c>
      <c r="B1750" s="2340" t="s">
        <v>6033</v>
      </c>
      <c r="C1750" s="2340"/>
      <c r="D1750" s="2341" t="s">
        <v>36</v>
      </c>
      <c r="E1750" s="2347">
        <v>90000</v>
      </c>
      <c r="F1750" s="2343">
        <f t="shared" si="27"/>
        <v>0</v>
      </c>
      <c r="G1750" s="2344" t="s">
        <v>2134</v>
      </c>
      <c r="H1750" s="2340"/>
      <c r="I1750" s="2340"/>
      <c r="J1750" s="2340"/>
      <c r="K1750" s="2340"/>
      <c r="L1750" s="2340"/>
      <c r="M1750" s="2340"/>
      <c r="N1750" s="2340"/>
      <c r="O1750" s="2340"/>
      <c r="P1750" s="2340"/>
      <c r="Q1750" s="2340"/>
      <c r="R1750" s="2340"/>
      <c r="S1750" s="2340"/>
    </row>
    <row r="1751" spans="1:19" customFormat="1" ht="15" hidden="1">
      <c r="A1751" s="2344" t="s">
        <v>5165</v>
      </c>
      <c r="B1751" s="2340" t="s">
        <v>6034</v>
      </c>
      <c r="C1751" s="2340"/>
      <c r="D1751" s="2341" t="s">
        <v>501</v>
      </c>
      <c r="E1751" s="2347">
        <v>20000</v>
      </c>
      <c r="F1751" s="2343">
        <f t="shared" si="27"/>
        <v>0</v>
      </c>
      <c r="G1751" s="2344" t="s">
        <v>2134</v>
      </c>
      <c r="H1751" s="2340"/>
      <c r="I1751" s="2340"/>
      <c r="J1751" s="2340"/>
      <c r="K1751" s="2340"/>
      <c r="L1751" s="2340"/>
      <c r="M1751" s="2340"/>
      <c r="N1751" s="2340"/>
      <c r="O1751" s="2340"/>
      <c r="P1751" s="2340"/>
      <c r="Q1751" s="2340"/>
      <c r="R1751" s="2340"/>
      <c r="S1751" s="2340"/>
    </row>
    <row r="1752" spans="1:19" customFormat="1" ht="15" hidden="1">
      <c r="A1752" s="1467" t="s">
        <v>5405</v>
      </c>
      <c r="B1752" s="1467" t="s">
        <v>5722</v>
      </c>
      <c r="C1752" s="1467"/>
      <c r="D1752" s="767" t="s">
        <v>79</v>
      </c>
      <c r="E1752" s="2346">
        <v>127.94</v>
      </c>
      <c r="F1752" s="2343">
        <f t="shared" si="27"/>
        <v>0</v>
      </c>
      <c r="G1752" s="2344" t="s">
        <v>2134</v>
      </c>
      <c r="H1752" s="1467"/>
      <c r="I1752" s="1467"/>
      <c r="J1752" s="1467"/>
      <c r="K1752" s="1467"/>
      <c r="L1752" s="1467"/>
      <c r="M1752" s="1467"/>
      <c r="N1752" s="1467"/>
      <c r="O1752" s="1467"/>
      <c r="P1752" s="1467"/>
      <c r="Q1752" s="1467"/>
      <c r="R1752" s="1467"/>
      <c r="S1752" s="1467"/>
    </row>
    <row r="1753" spans="1:19" customFormat="1" ht="15" hidden="1">
      <c r="A1753" s="2340" t="s">
        <v>3811</v>
      </c>
      <c r="B1753" s="2340" t="s">
        <v>5092</v>
      </c>
      <c r="C1753" s="2340"/>
      <c r="D1753" s="2341" t="s">
        <v>627</v>
      </c>
      <c r="E1753" s="2342">
        <v>9700</v>
      </c>
      <c r="F1753" s="2343">
        <f t="shared" si="27"/>
        <v>0</v>
      </c>
      <c r="G1753" s="2344" t="s">
        <v>2134</v>
      </c>
      <c r="H1753" s="2340"/>
      <c r="I1753" s="2340"/>
      <c r="J1753" s="2340"/>
      <c r="K1753" s="2340"/>
      <c r="L1753" s="2340"/>
      <c r="M1753" s="2340"/>
      <c r="N1753" s="2340"/>
      <c r="O1753" s="2340"/>
      <c r="P1753" s="2340"/>
      <c r="Q1753" s="2340"/>
      <c r="R1753" s="2340"/>
      <c r="S1753" s="2340"/>
    </row>
    <row r="1754" spans="1:19" customFormat="1" ht="15" hidden="1">
      <c r="A1754" s="2340" t="s">
        <v>3811</v>
      </c>
      <c r="B1754" s="2340" t="s">
        <v>5093</v>
      </c>
      <c r="C1754" s="2340"/>
      <c r="D1754" s="2341" t="s">
        <v>627</v>
      </c>
      <c r="E1754" s="2342">
        <v>9700</v>
      </c>
      <c r="F1754" s="2343">
        <f t="shared" si="27"/>
        <v>0</v>
      </c>
      <c r="G1754" s="2344" t="s">
        <v>2134</v>
      </c>
      <c r="H1754" s="2340"/>
      <c r="I1754" s="2340"/>
      <c r="J1754" s="2340"/>
      <c r="K1754" s="2340"/>
      <c r="L1754" s="2340"/>
      <c r="M1754" s="2340"/>
      <c r="N1754" s="2340"/>
      <c r="O1754" s="2340"/>
      <c r="P1754" s="2340"/>
      <c r="Q1754" s="2340"/>
      <c r="R1754" s="2340"/>
      <c r="S1754" s="2340"/>
    </row>
    <row r="1755" spans="1:19" customFormat="1" ht="15" hidden="1">
      <c r="A1755" s="2340" t="s">
        <v>3811</v>
      </c>
      <c r="B1755" s="2340" t="s">
        <v>5094</v>
      </c>
      <c r="C1755" s="2340"/>
      <c r="D1755" s="2341" t="s">
        <v>627</v>
      </c>
      <c r="E1755" s="2342">
        <v>9700</v>
      </c>
      <c r="F1755" s="2343">
        <f t="shared" si="27"/>
        <v>0</v>
      </c>
      <c r="G1755" s="2344" t="s">
        <v>2134</v>
      </c>
      <c r="H1755" s="2340"/>
      <c r="I1755" s="2340"/>
      <c r="J1755" s="2340"/>
      <c r="K1755" s="2340"/>
      <c r="L1755" s="2340"/>
      <c r="M1755" s="2340"/>
      <c r="N1755" s="2340"/>
      <c r="O1755" s="2340"/>
      <c r="P1755" s="2340"/>
      <c r="Q1755" s="2340"/>
      <c r="R1755" s="2340"/>
      <c r="S1755" s="2340"/>
    </row>
    <row r="1756" spans="1:19" customFormat="1" ht="15" hidden="1">
      <c r="A1756" s="2340" t="s">
        <v>3811</v>
      </c>
      <c r="B1756" s="2340" t="s">
        <v>5095</v>
      </c>
      <c r="C1756" s="2340"/>
      <c r="D1756" s="2341" t="s">
        <v>627</v>
      </c>
      <c r="E1756" s="2342">
        <v>9800</v>
      </c>
      <c r="F1756" s="2343">
        <f t="shared" si="27"/>
        <v>0</v>
      </c>
      <c r="G1756" s="2344" t="s">
        <v>2134</v>
      </c>
      <c r="H1756" s="2340"/>
      <c r="I1756" s="2340"/>
      <c r="J1756" s="2340"/>
      <c r="K1756" s="2340"/>
      <c r="L1756" s="2340"/>
      <c r="M1756" s="2340"/>
      <c r="N1756" s="2340"/>
      <c r="O1756" s="2340"/>
      <c r="P1756" s="2340"/>
      <c r="Q1756" s="2340"/>
      <c r="R1756" s="2340"/>
      <c r="S1756" s="2340"/>
    </row>
    <row r="1757" spans="1:19" customFormat="1" ht="15" hidden="1">
      <c r="A1757" s="2340" t="s">
        <v>3811</v>
      </c>
      <c r="B1757" s="2340" t="s">
        <v>5096</v>
      </c>
      <c r="C1757" s="2340"/>
      <c r="D1757" s="2341" t="s">
        <v>627</v>
      </c>
      <c r="E1757" s="2342">
        <v>9800</v>
      </c>
      <c r="F1757" s="2343">
        <f t="shared" si="27"/>
        <v>0</v>
      </c>
      <c r="G1757" s="2344" t="s">
        <v>2134</v>
      </c>
      <c r="H1757" s="2340"/>
      <c r="I1757" s="2340"/>
      <c r="J1757" s="2340"/>
      <c r="K1757" s="2340"/>
      <c r="L1757" s="2340"/>
      <c r="M1757" s="2340"/>
      <c r="N1757" s="2340"/>
      <c r="O1757" s="2340"/>
      <c r="P1757" s="2340"/>
      <c r="Q1757" s="2340"/>
      <c r="R1757" s="2340"/>
      <c r="S1757" s="2340"/>
    </row>
    <row r="1758" spans="1:19" customFormat="1" ht="15" hidden="1">
      <c r="A1758" s="2340" t="s">
        <v>3811</v>
      </c>
      <c r="B1758" s="2340" t="s">
        <v>5097</v>
      </c>
      <c r="C1758" s="2340"/>
      <c r="D1758" s="2341" t="s">
        <v>627</v>
      </c>
      <c r="E1758" s="2342">
        <v>9800</v>
      </c>
      <c r="F1758" s="2343">
        <f t="shared" si="27"/>
        <v>0</v>
      </c>
      <c r="G1758" s="2344" t="s">
        <v>2134</v>
      </c>
      <c r="H1758" s="2340"/>
      <c r="I1758" s="2340"/>
      <c r="J1758" s="2340"/>
      <c r="K1758" s="2340"/>
      <c r="L1758" s="2340"/>
      <c r="M1758" s="2340"/>
      <c r="N1758" s="2340"/>
      <c r="O1758" s="2340"/>
      <c r="P1758" s="2340"/>
      <c r="Q1758" s="2340"/>
      <c r="R1758" s="2340"/>
      <c r="S1758" s="2340"/>
    </row>
    <row r="1759" spans="1:19" customFormat="1" ht="15" hidden="1">
      <c r="A1759" s="2344" t="s">
        <v>5403</v>
      </c>
      <c r="B1759" s="2321" t="s">
        <v>1177</v>
      </c>
      <c r="C1759" s="2321"/>
      <c r="D1759" s="2322" t="s">
        <v>627</v>
      </c>
      <c r="E1759" s="2323">
        <v>1100</v>
      </c>
      <c r="F1759" s="2343">
        <f t="shared" si="27"/>
        <v>0</v>
      </c>
      <c r="G1759" s="2344" t="s">
        <v>2134</v>
      </c>
      <c r="H1759" s="2340"/>
      <c r="I1759" s="2340"/>
      <c r="J1759" s="2340"/>
      <c r="K1759" s="2340"/>
      <c r="L1759" s="2340"/>
      <c r="M1759" s="2340"/>
      <c r="N1759" s="2340"/>
      <c r="O1759" s="2340"/>
      <c r="P1759" s="2340"/>
      <c r="Q1759" s="2340"/>
      <c r="R1759" s="2340"/>
      <c r="S1759" s="2340"/>
    </row>
    <row r="1760" spans="1:19" customFormat="1" ht="15" hidden="1">
      <c r="A1760" s="1467" t="s">
        <v>5405</v>
      </c>
      <c r="B1760" s="1467" t="s">
        <v>5723</v>
      </c>
      <c r="C1760" s="1467"/>
      <c r="D1760" s="767" t="s">
        <v>79</v>
      </c>
      <c r="E1760" s="2346">
        <v>35</v>
      </c>
      <c r="F1760" s="2343">
        <f t="shared" si="27"/>
        <v>0</v>
      </c>
      <c r="G1760" s="2344" t="s">
        <v>2134</v>
      </c>
      <c r="H1760" s="1467"/>
      <c r="I1760" s="1467"/>
      <c r="J1760" s="1467"/>
      <c r="K1760" s="1467"/>
      <c r="L1760" s="1467"/>
      <c r="M1760" s="1467"/>
      <c r="N1760" s="1467"/>
      <c r="O1760" s="1467"/>
      <c r="P1760" s="1467"/>
      <c r="Q1760" s="1467"/>
      <c r="R1760" s="1467"/>
      <c r="S1760" s="1467"/>
    </row>
    <row r="1761" spans="1:19" customFormat="1" ht="15" hidden="1">
      <c r="A1761" s="1467" t="s">
        <v>5405</v>
      </c>
      <c r="B1761" s="1467" t="s">
        <v>5724</v>
      </c>
      <c r="C1761" s="1467"/>
      <c r="D1761" s="767" t="s">
        <v>83</v>
      </c>
      <c r="E1761" s="2346">
        <v>11</v>
      </c>
      <c r="F1761" s="2343">
        <f t="shared" si="27"/>
        <v>0</v>
      </c>
      <c r="G1761" s="2344" t="s">
        <v>2134</v>
      </c>
      <c r="H1761" s="1467"/>
      <c r="I1761" s="1467"/>
      <c r="J1761" s="1467"/>
      <c r="K1761" s="1467"/>
      <c r="L1761" s="1467"/>
      <c r="M1761" s="1467"/>
      <c r="N1761" s="1467"/>
      <c r="O1761" s="1467"/>
      <c r="P1761" s="1467"/>
      <c r="Q1761" s="1467"/>
      <c r="R1761" s="1467"/>
      <c r="S1761" s="1467"/>
    </row>
    <row r="1762" spans="1:19" customFormat="1" ht="15" hidden="1">
      <c r="A1762" s="2344" t="s">
        <v>5403</v>
      </c>
      <c r="B1762" s="2286" t="s">
        <v>5396</v>
      </c>
      <c r="C1762" s="2286"/>
      <c r="D1762" s="2322" t="s">
        <v>44</v>
      </c>
      <c r="E1762" s="2323">
        <v>350</v>
      </c>
      <c r="F1762" s="2343">
        <f t="shared" si="27"/>
        <v>0</v>
      </c>
      <c r="G1762" s="2344" t="s">
        <v>2134</v>
      </c>
      <c r="H1762" s="2340"/>
      <c r="I1762" s="2340"/>
      <c r="J1762" s="2340"/>
      <c r="K1762" s="2340"/>
      <c r="L1762" s="2340"/>
      <c r="M1762" s="2340"/>
      <c r="N1762" s="2340"/>
      <c r="O1762" s="2340"/>
      <c r="P1762" s="2340"/>
      <c r="Q1762" s="2340"/>
      <c r="R1762" s="2340"/>
      <c r="S1762" s="2340"/>
    </row>
    <row r="1763" spans="1:19" customFormat="1" ht="15" hidden="1">
      <c r="A1763" s="2340" t="s">
        <v>3811</v>
      </c>
      <c r="B1763" s="2340" t="s">
        <v>5098</v>
      </c>
      <c r="C1763" s="2340"/>
      <c r="D1763" s="2341" t="s">
        <v>44</v>
      </c>
      <c r="E1763" s="2342">
        <v>160</v>
      </c>
      <c r="F1763" s="2343">
        <f t="shared" si="27"/>
        <v>0</v>
      </c>
      <c r="G1763" s="2344" t="s">
        <v>2134</v>
      </c>
      <c r="H1763" s="2340"/>
      <c r="I1763" s="2340"/>
      <c r="J1763" s="2340"/>
      <c r="K1763" s="2340"/>
      <c r="L1763" s="2340"/>
      <c r="M1763" s="2340"/>
      <c r="N1763" s="2340"/>
      <c r="O1763" s="2340"/>
      <c r="P1763" s="2340"/>
      <c r="Q1763" s="2340"/>
      <c r="R1763" s="2340"/>
      <c r="S1763" s="2340"/>
    </row>
    <row r="1764" spans="1:19" customFormat="1" ht="15" hidden="1">
      <c r="A1764" s="2340" t="s">
        <v>4349</v>
      </c>
      <c r="B1764" s="2340" t="s">
        <v>1231</v>
      </c>
      <c r="C1764" s="2340"/>
      <c r="D1764" s="2341" t="s">
        <v>44</v>
      </c>
      <c r="E1764" s="2342">
        <v>950</v>
      </c>
      <c r="F1764" s="2343">
        <f t="shared" si="27"/>
        <v>0</v>
      </c>
      <c r="G1764" s="2344" t="s">
        <v>2134</v>
      </c>
      <c r="H1764" s="2340"/>
      <c r="I1764" s="2340"/>
      <c r="J1764" s="2340"/>
      <c r="K1764" s="2340"/>
      <c r="L1764" s="2340"/>
      <c r="M1764" s="2340"/>
      <c r="N1764" s="2340"/>
      <c r="O1764" s="2340"/>
      <c r="P1764" s="2340"/>
      <c r="Q1764" s="2340"/>
      <c r="R1764" s="2340"/>
      <c r="S1764" s="2340"/>
    </row>
    <row r="1765" spans="1:19" customFormat="1" ht="15" hidden="1">
      <c r="A1765" s="2340" t="s">
        <v>4349</v>
      </c>
      <c r="B1765" s="2340" t="s">
        <v>4409</v>
      </c>
      <c r="C1765" s="2340"/>
      <c r="D1765" s="2341" t="s">
        <v>44</v>
      </c>
      <c r="E1765" s="2342">
        <v>2000</v>
      </c>
      <c r="F1765" s="2343">
        <f t="shared" si="27"/>
        <v>0</v>
      </c>
      <c r="G1765" s="2344" t="s">
        <v>2134</v>
      </c>
      <c r="H1765" s="2340"/>
      <c r="I1765" s="2340"/>
      <c r="J1765" s="2340"/>
      <c r="K1765" s="2340"/>
      <c r="L1765" s="2340"/>
      <c r="M1765" s="2340"/>
      <c r="N1765" s="2340"/>
      <c r="O1765" s="2340"/>
      <c r="P1765" s="2340"/>
      <c r="Q1765" s="2340"/>
      <c r="R1765" s="2340"/>
      <c r="S1765" s="2340"/>
    </row>
    <row r="1766" spans="1:19" customFormat="1" ht="15" hidden="1">
      <c r="A1766" s="2340" t="s">
        <v>4413</v>
      </c>
      <c r="B1766" s="2344" t="s">
        <v>5194</v>
      </c>
      <c r="C1766" s="2344"/>
      <c r="D1766" s="2341" t="s">
        <v>44</v>
      </c>
      <c r="E1766" s="2342">
        <v>350</v>
      </c>
      <c r="F1766" s="2343">
        <f t="shared" si="27"/>
        <v>0</v>
      </c>
      <c r="G1766" s="2344" t="s">
        <v>2134</v>
      </c>
      <c r="H1766" s="2340"/>
      <c r="I1766" s="2340"/>
      <c r="J1766" s="2340"/>
      <c r="K1766" s="2340"/>
      <c r="L1766" s="2340"/>
      <c r="M1766" s="2340"/>
      <c r="N1766" s="2340"/>
      <c r="O1766" s="2340"/>
      <c r="P1766" s="2340"/>
      <c r="Q1766" s="2340"/>
      <c r="R1766" s="2340"/>
      <c r="S1766" s="2340"/>
    </row>
    <row r="1767" spans="1:19" customFormat="1" ht="15" hidden="1">
      <c r="A1767" s="1467" t="s">
        <v>5405</v>
      </c>
      <c r="B1767" s="1467" t="s">
        <v>5725</v>
      </c>
      <c r="C1767" s="1467"/>
      <c r="D1767" s="767" t="s">
        <v>83</v>
      </c>
      <c r="E1767" s="2346">
        <v>15</v>
      </c>
      <c r="F1767" s="2343">
        <f t="shared" si="27"/>
        <v>0</v>
      </c>
      <c r="G1767" s="2344" t="s">
        <v>2134</v>
      </c>
      <c r="H1767" s="1467"/>
      <c r="I1767" s="1467"/>
      <c r="J1767" s="1467"/>
      <c r="K1767" s="1467"/>
      <c r="L1767" s="1467"/>
      <c r="M1767" s="1467"/>
      <c r="N1767" s="1467"/>
      <c r="O1767" s="1467"/>
      <c r="P1767" s="1467"/>
      <c r="Q1767" s="1467"/>
      <c r="R1767" s="1467"/>
      <c r="S1767" s="1467"/>
    </row>
    <row r="1768" spans="1:19" customFormat="1" ht="15" hidden="1">
      <c r="A1768" s="2344" t="s">
        <v>5172</v>
      </c>
      <c r="B1768" s="2344" t="s">
        <v>5274</v>
      </c>
      <c r="C1768" s="2344"/>
      <c r="D1768" s="2341" t="s">
        <v>501</v>
      </c>
      <c r="E1768" s="2342">
        <v>4500</v>
      </c>
      <c r="F1768" s="2343">
        <f t="shared" si="27"/>
        <v>0</v>
      </c>
      <c r="G1768" s="2344" t="s">
        <v>2134</v>
      </c>
      <c r="H1768" s="2340"/>
      <c r="I1768" s="2340"/>
      <c r="J1768" s="2340"/>
      <c r="K1768" s="2340"/>
      <c r="L1768" s="2340"/>
      <c r="M1768" s="2340"/>
      <c r="N1768" s="2340"/>
      <c r="O1768" s="2340"/>
      <c r="P1768" s="2340"/>
      <c r="Q1768" s="2340"/>
      <c r="R1768" s="2340"/>
      <c r="S1768" s="2340"/>
    </row>
    <row r="1769" spans="1:19" customFormat="1" ht="15" hidden="1">
      <c r="A1769" s="2344" t="s">
        <v>5172</v>
      </c>
      <c r="B1769" s="2340" t="s">
        <v>4658</v>
      </c>
      <c r="C1769" s="2340"/>
      <c r="D1769" s="2341" t="s">
        <v>501</v>
      </c>
      <c r="E1769" s="2342">
        <v>2000</v>
      </c>
      <c r="F1769" s="2343">
        <f t="shared" si="27"/>
        <v>0</v>
      </c>
      <c r="G1769" s="2344" t="s">
        <v>2134</v>
      </c>
      <c r="H1769" s="2340"/>
      <c r="I1769" s="2340"/>
      <c r="J1769" s="2340"/>
      <c r="K1769" s="2340"/>
      <c r="L1769" s="2340"/>
      <c r="M1769" s="2340"/>
      <c r="N1769" s="2340"/>
      <c r="O1769" s="2340"/>
      <c r="P1769" s="2340"/>
      <c r="Q1769" s="2340"/>
      <c r="R1769" s="2340"/>
      <c r="S1769" s="2340"/>
    </row>
    <row r="1770" spans="1:19" customFormat="1" ht="15" hidden="1">
      <c r="A1770" s="2344" t="s">
        <v>5172</v>
      </c>
      <c r="B1770" s="2344" t="s">
        <v>5275</v>
      </c>
      <c r="C1770" s="2344"/>
      <c r="D1770" s="2341" t="s">
        <v>501</v>
      </c>
      <c r="E1770" s="2342">
        <v>2900</v>
      </c>
      <c r="F1770" s="2343">
        <f t="shared" si="27"/>
        <v>0</v>
      </c>
      <c r="G1770" s="2344" t="s">
        <v>2134</v>
      </c>
      <c r="H1770" s="2340"/>
      <c r="I1770" s="2340"/>
      <c r="J1770" s="2340"/>
      <c r="K1770" s="2340"/>
      <c r="L1770" s="2340"/>
      <c r="M1770" s="2340"/>
      <c r="N1770" s="2340"/>
      <c r="O1770" s="2340"/>
      <c r="P1770" s="2340"/>
      <c r="Q1770" s="2340"/>
      <c r="R1770" s="2340"/>
      <c r="S1770" s="2340"/>
    </row>
    <row r="1771" spans="1:19" customFormat="1" ht="15" hidden="1">
      <c r="A1771" s="2344" t="s">
        <v>5172</v>
      </c>
      <c r="B1771" s="2340" t="s">
        <v>4141</v>
      </c>
      <c r="C1771" s="2340"/>
      <c r="D1771" s="2341" t="s">
        <v>44</v>
      </c>
      <c r="E1771" s="2342">
        <v>180</v>
      </c>
      <c r="F1771" s="2343">
        <f t="shared" si="27"/>
        <v>0</v>
      </c>
      <c r="G1771" s="2344" t="s">
        <v>2134</v>
      </c>
      <c r="H1771" s="2340"/>
      <c r="I1771" s="2340"/>
      <c r="J1771" s="2340"/>
      <c r="K1771" s="2340"/>
      <c r="L1771" s="2340"/>
      <c r="M1771" s="2340"/>
      <c r="N1771" s="2340"/>
      <c r="O1771" s="2340"/>
      <c r="P1771" s="2340"/>
      <c r="Q1771" s="2340"/>
      <c r="R1771" s="2340"/>
      <c r="S1771" s="2340"/>
    </row>
    <row r="1772" spans="1:19" customFormat="1" ht="15" hidden="1">
      <c r="A1772" s="2344" t="s">
        <v>5170</v>
      </c>
      <c r="B1772" s="2340" t="s">
        <v>4026</v>
      </c>
      <c r="C1772" s="2340"/>
      <c r="D1772" s="2341" t="s">
        <v>44</v>
      </c>
      <c r="E1772" s="2342">
        <v>180</v>
      </c>
      <c r="F1772" s="2343">
        <f t="shared" si="27"/>
        <v>0</v>
      </c>
      <c r="G1772" s="2344" t="s">
        <v>2134</v>
      </c>
      <c r="H1772" s="2340"/>
      <c r="I1772" s="2340"/>
      <c r="J1772" s="2340"/>
      <c r="K1772" s="2340"/>
      <c r="L1772" s="2340"/>
      <c r="M1772" s="2340"/>
      <c r="N1772" s="2340"/>
      <c r="O1772" s="2340"/>
      <c r="P1772" s="2340"/>
      <c r="Q1772" s="2340"/>
      <c r="R1772" s="2340"/>
      <c r="S1772" s="2340"/>
    </row>
    <row r="1773" spans="1:19" customFormat="1" ht="15" hidden="1">
      <c r="A1773" s="2344" t="s">
        <v>5403</v>
      </c>
      <c r="B1773" s="2321" t="s">
        <v>1178</v>
      </c>
      <c r="C1773" s="2321"/>
      <c r="D1773" s="2322" t="s">
        <v>91</v>
      </c>
      <c r="E1773" s="2323">
        <v>700</v>
      </c>
      <c r="F1773" s="2343">
        <f t="shared" si="27"/>
        <v>0</v>
      </c>
      <c r="G1773" s="2344" t="s">
        <v>2134</v>
      </c>
      <c r="H1773" s="2340"/>
      <c r="I1773" s="2340"/>
      <c r="J1773" s="2340"/>
      <c r="K1773" s="2340"/>
      <c r="L1773" s="2340"/>
      <c r="M1773" s="2340"/>
      <c r="N1773" s="2340"/>
      <c r="O1773" s="2340"/>
      <c r="P1773" s="2340"/>
      <c r="Q1773" s="2340"/>
      <c r="R1773" s="2340"/>
      <c r="S1773" s="2340"/>
    </row>
    <row r="1774" spans="1:19" customFormat="1" ht="15" hidden="1">
      <c r="A1774" s="2344" t="s">
        <v>5403</v>
      </c>
      <c r="B1774" s="2321" t="s">
        <v>1179</v>
      </c>
      <c r="C1774" s="2321"/>
      <c r="D1774" s="2322" t="s">
        <v>44</v>
      </c>
      <c r="E1774" s="2323">
        <v>500</v>
      </c>
      <c r="F1774" s="2343">
        <f t="shared" si="27"/>
        <v>0</v>
      </c>
      <c r="G1774" s="2344" t="s">
        <v>2134</v>
      </c>
      <c r="H1774" s="2340"/>
      <c r="I1774" s="2340"/>
      <c r="J1774" s="2340"/>
      <c r="K1774" s="2340"/>
      <c r="L1774" s="2340"/>
      <c r="M1774" s="2340"/>
      <c r="N1774" s="2340"/>
      <c r="O1774" s="2340"/>
      <c r="P1774" s="2340"/>
      <c r="Q1774" s="2340"/>
      <c r="R1774" s="2340"/>
      <c r="S1774" s="2340"/>
    </row>
    <row r="1775" spans="1:19" customFormat="1" ht="15" hidden="1">
      <c r="A1775" s="2340" t="s">
        <v>4413</v>
      </c>
      <c r="B1775" s="2340" t="s">
        <v>3959</v>
      </c>
      <c r="C1775" s="2340"/>
      <c r="D1775" s="2341" t="s">
        <v>44</v>
      </c>
      <c r="E1775" s="2342">
        <v>1987</v>
      </c>
      <c r="F1775" s="2343">
        <f t="shared" si="27"/>
        <v>0</v>
      </c>
      <c r="G1775" s="2344" t="s">
        <v>2134</v>
      </c>
      <c r="H1775" s="2340"/>
      <c r="I1775" s="2340"/>
      <c r="J1775" s="2340"/>
      <c r="K1775" s="2340"/>
      <c r="L1775" s="2340"/>
      <c r="M1775" s="2340"/>
      <c r="N1775" s="2340"/>
      <c r="O1775" s="2340"/>
      <c r="P1775" s="2340"/>
      <c r="Q1775" s="2340"/>
      <c r="R1775" s="2340"/>
      <c r="S1775" s="2340"/>
    </row>
    <row r="1776" spans="1:19" customFormat="1" ht="15" hidden="1">
      <c r="A1776" s="2340" t="s">
        <v>5172</v>
      </c>
      <c r="B1776" s="2340" t="s">
        <v>4775</v>
      </c>
      <c r="C1776" s="2340"/>
      <c r="D1776" s="2341" t="s">
        <v>44</v>
      </c>
      <c r="E1776" s="2342">
        <v>345</v>
      </c>
      <c r="F1776" s="2343">
        <f t="shared" si="27"/>
        <v>0</v>
      </c>
      <c r="G1776" s="2344" t="s">
        <v>2134</v>
      </c>
      <c r="H1776" s="2340"/>
      <c r="I1776" s="2340"/>
      <c r="J1776" s="2340"/>
      <c r="K1776" s="2340"/>
      <c r="L1776" s="2340"/>
      <c r="M1776" s="2340"/>
      <c r="N1776" s="2340"/>
      <c r="O1776" s="2340"/>
      <c r="P1776" s="2340"/>
      <c r="Q1776" s="2340"/>
      <c r="R1776" s="2340"/>
      <c r="S1776" s="2340"/>
    </row>
    <row r="1777" spans="1:19" customFormat="1" ht="15" hidden="1">
      <c r="A1777" s="2344" t="s">
        <v>5165</v>
      </c>
      <c r="B1777" s="2340" t="s">
        <v>6035</v>
      </c>
      <c r="C1777" s="2340"/>
      <c r="D1777" s="2341" t="s">
        <v>501</v>
      </c>
      <c r="E1777" s="2347">
        <v>3000</v>
      </c>
      <c r="F1777" s="2343">
        <f t="shared" si="27"/>
        <v>0</v>
      </c>
      <c r="G1777" s="2344" t="s">
        <v>2134</v>
      </c>
      <c r="H1777" s="2340"/>
      <c r="I1777" s="2340"/>
      <c r="J1777" s="2340"/>
      <c r="K1777" s="2340"/>
      <c r="L1777" s="2340"/>
      <c r="M1777" s="2340"/>
      <c r="N1777" s="2340"/>
      <c r="O1777" s="2340"/>
      <c r="P1777" s="2340"/>
      <c r="Q1777" s="2340"/>
      <c r="R1777" s="2340"/>
      <c r="S1777" s="2340"/>
    </row>
    <row r="1778" spans="1:19" customFormat="1" ht="15" hidden="1">
      <c r="A1778" s="2340" t="s">
        <v>5172</v>
      </c>
      <c r="B1778" s="2340" t="s">
        <v>4774</v>
      </c>
      <c r="C1778" s="2340"/>
      <c r="D1778" s="2341" t="s">
        <v>44</v>
      </c>
      <c r="E1778" s="2342">
        <v>974</v>
      </c>
      <c r="F1778" s="2343">
        <f t="shared" si="27"/>
        <v>0</v>
      </c>
      <c r="G1778" s="2344" t="s">
        <v>2134</v>
      </c>
      <c r="H1778" s="2340"/>
      <c r="I1778" s="2340"/>
      <c r="J1778" s="2340"/>
      <c r="K1778" s="2340"/>
      <c r="L1778" s="2340"/>
      <c r="M1778" s="2340"/>
      <c r="N1778" s="2340"/>
      <c r="O1778" s="2340"/>
      <c r="P1778" s="2340"/>
      <c r="Q1778" s="2340"/>
      <c r="R1778" s="2340"/>
      <c r="S1778" s="2340"/>
    </row>
    <row r="1779" spans="1:19" customFormat="1" ht="15" hidden="1">
      <c r="A1779" s="2344" t="s">
        <v>5165</v>
      </c>
      <c r="B1779" s="2340" t="s">
        <v>6036</v>
      </c>
      <c r="C1779" s="2340"/>
      <c r="D1779" s="2341" t="s">
        <v>501</v>
      </c>
      <c r="E1779" s="2347">
        <v>5000</v>
      </c>
      <c r="F1779" s="2343">
        <f t="shared" si="27"/>
        <v>0</v>
      </c>
      <c r="G1779" s="2344" t="s">
        <v>2134</v>
      </c>
      <c r="H1779" s="2340"/>
      <c r="I1779" s="2340"/>
      <c r="J1779" s="2340"/>
      <c r="K1779" s="2340"/>
      <c r="L1779" s="2340"/>
      <c r="M1779" s="2340"/>
      <c r="N1779" s="2340"/>
      <c r="O1779" s="2340"/>
      <c r="P1779" s="2340"/>
      <c r="Q1779" s="2340"/>
      <c r="R1779" s="2340"/>
      <c r="S1779" s="2340"/>
    </row>
    <row r="1780" spans="1:19" customFormat="1" ht="15" hidden="1">
      <c r="A1780" s="2344" t="s">
        <v>5172</v>
      </c>
      <c r="B1780" s="2344" t="s">
        <v>5277</v>
      </c>
      <c r="C1780" s="2344"/>
      <c r="D1780" s="2341" t="s">
        <v>501</v>
      </c>
      <c r="E1780" s="2342">
        <v>1500</v>
      </c>
      <c r="F1780" s="2343">
        <f t="shared" si="27"/>
        <v>0</v>
      </c>
      <c r="G1780" s="2344" t="s">
        <v>2134</v>
      </c>
      <c r="H1780" s="2340"/>
      <c r="I1780" s="2340"/>
      <c r="J1780" s="2340"/>
      <c r="K1780" s="2340"/>
      <c r="L1780" s="2340"/>
      <c r="M1780" s="2340"/>
      <c r="N1780" s="2340"/>
      <c r="O1780" s="2340"/>
      <c r="P1780" s="2340"/>
      <c r="Q1780" s="2340"/>
      <c r="R1780" s="2340"/>
      <c r="S1780" s="2340"/>
    </row>
    <row r="1781" spans="1:19" customFormat="1" ht="15" hidden="1">
      <c r="A1781" s="2344" t="s">
        <v>5172</v>
      </c>
      <c r="B1781" s="2344" t="s">
        <v>5276</v>
      </c>
      <c r="C1781" s="2344"/>
      <c r="D1781" s="2341" t="s">
        <v>501</v>
      </c>
      <c r="E1781" s="2342">
        <v>1200</v>
      </c>
      <c r="F1781" s="2343">
        <f t="shared" si="27"/>
        <v>0</v>
      </c>
      <c r="G1781" s="2344" t="s">
        <v>2134</v>
      </c>
      <c r="H1781" s="2340"/>
      <c r="I1781" s="2340"/>
      <c r="J1781" s="2340"/>
      <c r="K1781" s="2340"/>
      <c r="L1781" s="2340"/>
      <c r="M1781" s="2340"/>
      <c r="N1781" s="2340"/>
      <c r="O1781" s="2340"/>
      <c r="P1781" s="2340"/>
      <c r="Q1781" s="2340"/>
      <c r="R1781" s="2340"/>
      <c r="S1781" s="2340"/>
    </row>
    <row r="1782" spans="1:19" customFormat="1" ht="15" hidden="1">
      <c r="A1782" s="2344" t="s">
        <v>5165</v>
      </c>
      <c r="B1782" s="2340" t="s">
        <v>6038</v>
      </c>
      <c r="C1782" s="2340"/>
      <c r="D1782" s="2341" t="s">
        <v>501</v>
      </c>
      <c r="E1782" s="2347">
        <v>5000</v>
      </c>
      <c r="F1782" s="2343">
        <f t="shared" si="27"/>
        <v>0</v>
      </c>
      <c r="G1782" s="2344" t="s">
        <v>2134</v>
      </c>
      <c r="H1782" s="2340"/>
      <c r="I1782" s="2340"/>
      <c r="J1782" s="2340"/>
      <c r="K1782" s="2340"/>
      <c r="L1782" s="2340"/>
      <c r="M1782" s="2340"/>
      <c r="N1782" s="2340"/>
      <c r="O1782" s="2340"/>
      <c r="P1782" s="2340"/>
      <c r="Q1782" s="2340"/>
      <c r="R1782" s="2340"/>
      <c r="S1782" s="2340"/>
    </row>
    <row r="1783" spans="1:19" customFormat="1" ht="15" hidden="1">
      <c r="A1783" s="2344" t="s">
        <v>5165</v>
      </c>
      <c r="B1783" s="2340" t="s">
        <v>6039</v>
      </c>
      <c r="C1783" s="2340"/>
      <c r="D1783" s="2341" t="s">
        <v>501</v>
      </c>
      <c r="E1783" s="2347">
        <v>15000</v>
      </c>
      <c r="F1783" s="2343">
        <f t="shared" si="27"/>
        <v>0</v>
      </c>
      <c r="G1783" s="2344" t="s">
        <v>2134</v>
      </c>
      <c r="H1783" s="2340"/>
      <c r="I1783" s="2340"/>
      <c r="J1783" s="2340"/>
      <c r="K1783" s="2340"/>
      <c r="L1783" s="2340"/>
      <c r="M1783" s="2340"/>
      <c r="N1783" s="2340"/>
      <c r="O1783" s="2340"/>
      <c r="P1783" s="2340"/>
      <c r="Q1783" s="2340"/>
      <c r="R1783" s="2340"/>
      <c r="S1783" s="2340"/>
    </row>
    <row r="1784" spans="1:19" customFormat="1" ht="15" hidden="1">
      <c r="A1784" s="2344" t="s">
        <v>5165</v>
      </c>
      <c r="B1784" s="2340" t="s">
        <v>6041</v>
      </c>
      <c r="C1784" s="2340"/>
      <c r="D1784" s="2341" t="s">
        <v>501</v>
      </c>
      <c r="E1784" s="2347">
        <v>15000</v>
      </c>
      <c r="F1784" s="2343">
        <f t="shared" si="27"/>
        <v>0</v>
      </c>
      <c r="G1784" s="2344" t="s">
        <v>2134</v>
      </c>
      <c r="H1784" s="2340"/>
      <c r="I1784" s="2340"/>
      <c r="J1784" s="2340"/>
      <c r="K1784" s="2340"/>
      <c r="L1784" s="2340"/>
      <c r="M1784" s="2340"/>
      <c r="N1784" s="2340"/>
      <c r="O1784" s="2340"/>
      <c r="P1784" s="2340"/>
      <c r="Q1784" s="2340"/>
      <c r="R1784" s="2340"/>
      <c r="S1784" s="2340"/>
    </row>
    <row r="1785" spans="1:19" customFormat="1" ht="15" hidden="1">
      <c r="A1785" s="2344" t="s">
        <v>5170</v>
      </c>
      <c r="B1785" s="2340" t="s">
        <v>4123</v>
      </c>
      <c r="C1785" s="2340"/>
      <c r="D1785" s="2341" t="s">
        <v>44</v>
      </c>
      <c r="E1785" s="2342">
        <v>60</v>
      </c>
      <c r="F1785" s="2343">
        <f t="shared" si="27"/>
        <v>0</v>
      </c>
      <c r="G1785" s="2344" t="s">
        <v>2134</v>
      </c>
      <c r="H1785" s="2340"/>
      <c r="I1785" s="2340"/>
      <c r="J1785" s="2340"/>
      <c r="K1785" s="2340"/>
      <c r="L1785" s="2340"/>
      <c r="M1785" s="2340"/>
      <c r="N1785" s="2340"/>
      <c r="O1785" s="2340"/>
      <c r="P1785" s="2340"/>
      <c r="Q1785" s="2340"/>
      <c r="R1785" s="2340"/>
      <c r="S1785" s="2340"/>
    </row>
    <row r="1786" spans="1:19" customFormat="1" ht="15" hidden="1">
      <c r="A1786" s="2340" t="s">
        <v>631</v>
      </c>
      <c r="B1786" s="2340" t="s">
        <v>4323</v>
      </c>
      <c r="C1786" s="2340"/>
      <c r="D1786" s="2341" t="s">
        <v>44</v>
      </c>
      <c r="E1786" s="2342">
        <v>600</v>
      </c>
      <c r="F1786" s="2343">
        <f t="shared" si="27"/>
        <v>0</v>
      </c>
      <c r="G1786" s="2344" t="s">
        <v>2134</v>
      </c>
      <c r="H1786" s="2340"/>
      <c r="I1786" s="2340"/>
      <c r="J1786" s="2340"/>
      <c r="K1786" s="2340"/>
      <c r="L1786" s="2340"/>
      <c r="M1786" s="2340"/>
      <c r="N1786" s="2340"/>
      <c r="O1786" s="2340"/>
      <c r="P1786" s="2340"/>
      <c r="Q1786" s="2340"/>
      <c r="R1786" s="2340"/>
      <c r="S1786" s="2340"/>
    </row>
    <row r="1787" spans="1:19" customFormat="1" ht="15" hidden="1">
      <c r="A1787" s="2340" t="s">
        <v>631</v>
      </c>
      <c r="B1787" s="2340" t="s">
        <v>4322</v>
      </c>
      <c r="C1787" s="2340"/>
      <c r="D1787" s="2341" t="s">
        <v>44</v>
      </c>
      <c r="E1787" s="2342">
        <v>1000</v>
      </c>
      <c r="F1787" s="2343">
        <f t="shared" si="27"/>
        <v>0</v>
      </c>
      <c r="G1787" s="2344" t="s">
        <v>2134</v>
      </c>
      <c r="H1787" s="2340"/>
      <c r="I1787" s="2340"/>
      <c r="J1787" s="2340"/>
      <c r="K1787" s="2340"/>
      <c r="L1787" s="2340"/>
      <c r="M1787" s="2340"/>
      <c r="N1787" s="2340"/>
      <c r="O1787" s="2340"/>
      <c r="P1787" s="2340"/>
      <c r="Q1787" s="2340"/>
      <c r="R1787" s="2340"/>
      <c r="S1787" s="2340"/>
    </row>
    <row r="1788" spans="1:19" customFormat="1" ht="15" hidden="1">
      <c r="A1788" s="2340" t="s">
        <v>631</v>
      </c>
      <c r="B1788" s="2340" t="s">
        <v>4320</v>
      </c>
      <c r="C1788" s="2340"/>
      <c r="D1788" s="2341" t="s">
        <v>44</v>
      </c>
      <c r="E1788" s="2342">
        <v>3000</v>
      </c>
      <c r="F1788" s="2343">
        <f t="shared" si="27"/>
        <v>0</v>
      </c>
      <c r="G1788" s="2344" t="s">
        <v>2134</v>
      </c>
      <c r="H1788" s="2340"/>
      <c r="I1788" s="2340"/>
      <c r="J1788" s="2340"/>
      <c r="K1788" s="2340"/>
      <c r="L1788" s="2340"/>
      <c r="M1788" s="2340"/>
      <c r="N1788" s="2340"/>
      <c r="O1788" s="2340"/>
      <c r="P1788" s="2340"/>
      <c r="Q1788" s="2340"/>
      <c r="R1788" s="2340"/>
      <c r="S1788" s="2340"/>
    </row>
    <row r="1789" spans="1:19" customFormat="1" ht="15" hidden="1">
      <c r="A1789" s="2340" t="s">
        <v>4413</v>
      </c>
      <c r="B1789" s="2340" t="s">
        <v>4799</v>
      </c>
      <c r="C1789" s="2340"/>
      <c r="D1789" s="2341" t="s">
        <v>36</v>
      </c>
      <c r="E1789" s="2342">
        <v>2890</v>
      </c>
      <c r="F1789" s="2343">
        <f t="shared" si="27"/>
        <v>0</v>
      </c>
      <c r="G1789" s="2344" t="s">
        <v>2134</v>
      </c>
      <c r="H1789" s="2340"/>
      <c r="I1789" s="2340"/>
      <c r="J1789" s="2340"/>
      <c r="K1789" s="2340"/>
      <c r="L1789" s="2340"/>
      <c r="M1789" s="2340"/>
      <c r="N1789" s="2340"/>
      <c r="O1789" s="2340"/>
      <c r="P1789" s="2340"/>
      <c r="Q1789" s="2340"/>
      <c r="R1789" s="2340"/>
      <c r="S1789" s="2340"/>
    </row>
    <row r="1790" spans="1:19" customFormat="1" ht="15" hidden="1">
      <c r="A1790" s="2340" t="s">
        <v>4413</v>
      </c>
      <c r="B1790" s="2340" t="s">
        <v>4421</v>
      </c>
      <c r="C1790" s="2340"/>
      <c r="D1790" s="2341" t="s">
        <v>44</v>
      </c>
      <c r="E1790" s="2342">
        <v>650</v>
      </c>
      <c r="F1790" s="2343">
        <f t="shared" si="27"/>
        <v>0</v>
      </c>
      <c r="G1790" s="2344" t="s">
        <v>2134</v>
      </c>
      <c r="H1790" s="2340"/>
      <c r="I1790" s="2340"/>
      <c r="J1790" s="2340"/>
      <c r="K1790" s="2340"/>
      <c r="L1790" s="2340"/>
      <c r="M1790" s="2340"/>
      <c r="N1790" s="2340"/>
      <c r="O1790" s="2340"/>
      <c r="P1790" s="2340"/>
      <c r="Q1790" s="2340"/>
      <c r="R1790" s="2340"/>
      <c r="S1790" s="2340"/>
    </row>
    <row r="1791" spans="1:19" customFormat="1" ht="30" hidden="1">
      <c r="A1791" s="2344" t="s">
        <v>5403</v>
      </c>
      <c r="B1791" s="2286" t="s">
        <v>5397</v>
      </c>
      <c r="C1791" s="2286"/>
      <c r="D1791" s="2322" t="s">
        <v>44</v>
      </c>
      <c r="E1791" s="2325">
        <v>10500</v>
      </c>
      <c r="F1791" s="2343">
        <f t="shared" si="27"/>
        <v>0</v>
      </c>
      <c r="G1791" s="2344" t="s">
        <v>2134</v>
      </c>
      <c r="H1791" s="2340"/>
      <c r="I1791" s="2340"/>
      <c r="J1791" s="2340"/>
      <c r="K1791" s="2340"/>
      <c r="L1791" s="2340"/>
      <c r="M1791" s="2340"/>
      <c r="N1791" s="2340"/>
      <c r="O1791" s="2340"/>
      <c r="P1791" s="2340"/>
      <c r="Q1791" s="2340"/>
      <c r="R1791" s="2340"/>
      <c r="S1791" s="2340"/>
    </row>
    <row r="1792" spans="1:19" customFormat="1" ht="30" hidden="1">
      <c r="A1792" s="2344" t="s">
        <v>5403</v>
      </c>
      <c r="B1792" s="2286" t="s">
        <v>5398</v>
      </c>
      <c r="C1792" s="2286"/>
      <c r="D1792" s="2322" t="s">
        <v>44</v>
      </c>
      <c r="E1792" s="2325">
        <v>10500</v>
      </c>
      <c r="F1792" s="2343">
        <f t="shared" si="27"/>
        <v>0</v>
      </c>
      <c r="G1792" s="2344" t="s">
        <v>2134</v>
      </c>
      <c r="H1792" s="2340"/>
      <c r="I1792" s="2340"/>
      <c r="J1792" s="2340"/>
      <c r="K1792" s="2340"/>
      <c r="L1792" s="2340"/>
      <c r="M1792" s="2340"/>
      <c r="N1792" s="2340"/>
      <c r="O1792" s="2340"/>
      <c r="P1792" s="2340"/>
      <c r="Q1792" s="2340"/>
      <c r="R1792" s="2340"/>
      <c r="S1792" s="2340"/>
    </row>
    <row r="1793" spans="1:19" customFormat="1" ht="15" hidden="1">
      <c r="A1793" s="2344" t="s">
        <v>5403</v>
      </c>
      <c r="B1793" s="2286" t="s">
        <v>5399</v>
      </c>
      <c r="C1793" s="2286"/>
      <c r="D1793" s="2322" t="s">
        <v>44</v>
      </c>
      <c r="E1793" s="2323">
        <v>10500</v>
      </c>
      <c r="F1793" s="2343">
        <f t="shared" si="27"/>
        <v>0</v>
      </c>
      <c r="G1793" s="2344" t="s">
        <v>2134</v>
      </c>
      <c r="H1793" s="2340"/>
      <c r="I1793" s="2340"/>
      <c r="J1793" s="2340"/>
      <c r="K1793" s="2340"/>
      <c r="L1793" s="2340"/>
      <c r="M1793" s="2340"/>
      <c r="N1793" s="2340"/>
      <c r="O1793" s="2340"/>
      <c r="P1793" s="2340"/>
      <c r="Q1793" s="2340"/>
      <c r="R1793" s="2340"/>
      <c r="S1793" s="2340"/>
    </row>
    <row r="1794" spans="1:19" customFormat="1" ht="15" hidden="1">
      <c r="A1794" s="2344" t="s">
        <v>5403</v>
      </c>
      <c r="B1794" s="2286" t="s">
        <v>5400</v>
      </c>
      <c r="C1794" s="2286"/>
      <c r="D1794" s="2322" t="s">
        <v>44</v>
      </c>
      <c r="E1794" s="2325">
        <v>10500</v>
      </c>
      <c r="F1794" s="2343">
        <f t="shared" ref="F1794:F1802" si="28">$C1794*$E1794</f>
        <v>0</v>
      </c>
      <c r="G1794" s="2344" t="s">
        <v>2134</v>
      </c>
      <c r="H1794" s="2340"/>
      <c r="I1794" s="2340"/>
      <c r="J1794" s="2340"/>
      <c r="K1794" s="2340"/>
      <c r="L1794" s="2340"/>
      <c r="M1794" s="2340"/>
      <c r="N1794" s="2340"/>
      <c r="O1794" s="2340"/>
      <c r="P1794" s="2340"/>
      <c r="Q1794" s="2340"/>
      <c r="R1794" s="2340"/>
      <c r="S1794" s="2340"/>
    </row>
    <row r="1795" spans="1:19" customFormat="1" ht="15" hidden="1">
      <c r="A1795" s="2344" t="s">
        <v>5170</v>
      </c>
      <c r="B1795" s="2340" t="s">
        <v>1652</v>
      </c>
      <c r="C1795" s="2340"/>
      <c r="D1795" s="2341" t="s">
        <v>44</v>
      </c>
      <c r="E1795" s="2342">
        <v>2500</v>
      </c>
      <c r="F1795" s="2343">
        <f t="shared" si="28"/>
        <v>0</v>
      </c>
      <c r="G1795" s="2344" t="s">
        <v>2134</v>
      </c>
      <c r="H1795" s="2340"/>
      <c r="I1795" s="2340"/>
      <c r="J1795" s="2340"/>
      <c r="K1795" s="2340"/>
      <c r="L1795" s="2340"/>
      <c r="M1795" s="2340"/>
      <c r="N1795" s="2340"/>
      <c r="O1795" s="2340"/>
      <c r="P1795" s="2340"/>
      <c r="Q1795" s="2340"/>
      <c r="R1795" s="2340"/>
      <c r="S1795" s="2340"/>
    </row>
    <row r="1796" spans="1:19" customFormat="1" ht="15" hidden="1">
      <c r="A1796" s="2344" t="s">
        <v>5165</v>
      </c>
      <c r="B1796" s="2340" t="s">
        <v>6042</v>
      </c>
      <c r="C1796" s="2340"/>
      <c r="D1796" s="2341" t="s">
        <v>501</v>
      </c>
      <c r="E1796" s="2347">
        <v>24000</v>
      </c>
      <c r="F1796" s="2343">
        <f t="shared" si="28"/>
        <v>0</v>
      </c>
      <c r="G1796" s="2344" t="s">
        <v>2134</v>
      </c>
      <c r="H1796" s="2340"/>
      <c r="I1796" s="2340"/>
      <c r="J1796" s="2340"/>
      <c r="K1796" s="2340"/>
      <c r="L1796" s="2340"/>
      <c r="M1796" s="2340"/>
      <c r="N1796" s="2340"/>
      <c r="O1796" s="2340"/>
      <c r="P1796" s="2340"/>
      <c r="Q1796" s="2340"/>
      <c r="R1796" s="2340"/>
      <c r="S1796" s="2340"/>
    </row>
    <row r="1797" spans="1:19" customFormat="1" ht="15" hidden="1">
      <c r="A1797" s="2344" t="s">
        <v>5165</v>
      </c>
      <c r="B1797" s="2340" t="s">
        <v>6043</v>
      </c>
      <c r="C1797" s="2340"/>
      <c r="D1797" s="2341" t="s">
        <v>501</v>
      </c>
      <c r="E1797" s="2347">
        <v>4000</v>
      </c>
      <c r="F1797" s="2343">
        <f t="shared" si="28"/>
        <v>0</v>
      </c>
      <c r="G1797" s="2344" t="s">
        <v>2134</v>
      </c>
      <c r="H1797" s="2340"/>
      <c r="I1797" s="2340"/>
      <c r="J1797" s="2340"/>
      <c r="K1797" s="2340"/>
      <c r="L1797" s="2340"/>
      <c r="M1797" s="2340"/>
      <c r="N1797" s="2340"/>
      <c r="O1797" s="2340"/>
      <c r="P1797" s="2340"/>
      <c r="Q1797" s="2340"/>
      <c r="R1797" s="2340"/>
      <c r="S1797" s="2340"/>
    </row>
    <row r="1798" spans="1:19" customFormat="1" ht="15" hidden="1">
      <c r="A1798" s="2340" t="s">
        <v>4418</v>
      </c>
      <c r="B1798" s="2340" t="s">
        <v>1199</v>
      </c>
      <c r="C1798" s="2340"/>
      <c r="D1798" s="2341" t="s">
        <v>501</v>
      </c>
      <c r="E1798" s="2342">
        <v>54999</v>
      </c>
      <c r="F1798" s="2343">
        <f t="shared" si="28"/>
        <v>0</v>
      </c>
      <c r="G1798" s="2344" t="s">
        <v>2134</v>
      </c>
      <c r="H1798" s="2340"/>
      <c r="I1798" s="2340"/>
      <c r="J1798" s="2340"/>
      <c r="K1798" s="2340"/>
      <c r="L1798" s="2340"/>
      <c r="M1798" s="2340"/>
      <c r="N1798" s="2340"/>
      <c r="O1798" s="2340"/>
      <c r="P1798" s="2340"/>
      <c r="Q1798" s="2340"/>
      <c r="R1798" s="2340"/>
      <c r="S1798" s="2340"/>
    </row>
    <row r="1799" spans="1:19" customFormat="1" ht="15" hidden="1">
      <c r="A1799" s="2344" t="s">
        <v>5403</v>
      </c>
      <c r="B1799" s="2321" t="s">
        <v>5401</v>
      </c>
      <c r="C1799" s="2321"/>
      <c r="D1799" s="2322" t="s">
        <v>833</v>
      </c>
      <c r="E1799" s="2323">
        <v>1100</v>
      </c>
      <c r="F1799" s="2343">
        <f t="shared" si="28"/>
        <v>0</v>
      </c>
      <c r="G1799" s="2344" t="s">
        <v>2134</v>
      </c>
      <c r="H1799" s="2340"/>
      <c r="I1799" s="2340"/>
      <c r="J1799" s="2340"/>
      <c r="K1799" s="2340"/>
      <c r="L1799" s="2340"/>
      <c r="M1799" s="2340"/>
      <c r="N1799" s="2340"/>
      <c r="O1799" s="2340"/>
      <c r="P1799" s="2340"/>
      <c r="Q1799" s="2340"/>
      <c r="R1799" s="2340"/>
      <c r="S1799" s="2340"/>
    </row>
    <row r="1800" spans="1:19" customFormat="1" ht="15" hidden="1">
      <c r="A1800" s="2344" t="s">
        <v>5403</v>
      </c>
      <c r="B1800" s="2326" t="s">
        <v>5402</v>
      </c>
      <c r="C1800" s="2326"/>
      <c r="D1800" s="2322" t="s">
        <v>627</v>
      </c>
      <c r="E1800" s="2325">
        <v>1100</v>
      </c>
      <c r="F1800" s="2343">
        <f t="shared" si="28"/>
        <v>0</v>
      </c>
      <c r="G1800" s="2344" t="s">
        <v>2134</v>
      </c>
      <c r="H1800" s="2340"/>
      <c r="I1800" s="2340"/>
      <c r="J1800" s="2340"/>
      <c r="K1800" s="2340"/>
      <c r="L1800" s="2340"/>
      <c r="M1800" s="2340"/>
      <c r="N1800" s="2340"/>
      <c r="O1800" s="2340"/>
      <c r="P1800" s="2340"/>
      <c r="Q1800" s="2340"/>
      <c r="R1800" s="2340"/>
      <c r="S1800" s="2340"/>
    </row>
    <row r="1801" spans="1:19" customFormat="1" ht="15" hidden="1">
      <c r="A1801" s="1467" t="s">
        <v>5405</v>
      </c>
      <c r="B1801" s="1467" t="s">
        <v>5726</v>
      </c>
      <c r="C1801" s="1467"/>
      <c r="D1801" s="767" t="s">
        <v>91</v>
      </c>
      <c r="E1801" s="2346">
        <v>65</v>
      </c>
      <c r="F1801" s="2343">
        <f t="shared" si="28"/>
        <v>0</v>
      </c>
      <c r="G1801" s="2344" t="s">
        <v>2134</v>
      </c>
      <c r="H1801" s="1467"/>
      <c r="I1801" s="1467"/>
      <c r="J1801" s="1467"/>
      <c r="K1801" s="1467"/>
      <c r="L1801" s="1467"/>
      <c r="M1801" s="1467"/>
      <c r="N1801" s="1467"/>
      <c r="O1801" s="1467"/>
      <c r="P1801" s="1467"/>
      <c r="Q1801" s="1467"/>
      <c r="R1801" s="1467"/>
      <c r="S1801" s="1467"/>
    </row>
    <row r="1802" spans="1:19" customFormat="1" ht="15" hidden="1">
      <c r="A1802" s="1467" t="s">
        <v>5405</v>
      </c>
      <c r="B1802" s="1467" t="s">
        <v>5727</v>
      </c>
      <c r="C1802" s="1467"/>
      <c r="D1802" s="767" t="s">
        <v>91</v>
      </c>
      <c r="E1802" s="2346">
        <v>85</v>
      </c>
      <c r="F1802" s="2343">
        <f t="shared" si="28"/>
        <v>0</v>
      </c>
      <c r="G1802" s="2344" t="s">
        <v>2134</v>
      </c>
      <c r="H1802" s="1467"/>
      <c r="I1802" s="1467"/>
      <c r="J1802" s="1467"/>
      <c r="K1802" s="1467"/>
      <c r="L1802" s="1467"/>
      <c r="M1802" s="1467"/>
      <c r="N1802" s="1467"/>
      <c r="O1802" s="1467"/>
      <c r="P1802" s="1467"/>
      <c r="Q1802" s="1467"/>
      <c r="R1802" s="1467"/>
      <c r="S1802" s="1467"/>
    </row>
  </sheetData>
  <sheetProtection sheet="1" objects="1" scenarios="1" sort="0" autoFilter="0"/>
  <phoneticPr fontId="49" type="noConversion"/>
  <pageMargins left="0.7" right="0.7" top="0.75" bottom="0.75" header="0.3" footer="0.3"/>
  <pageSetup paperSize="9" orientation="portrait" horizontalDpi="0" verticalDpi="0"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BB713-E6E2-4A36-8476-8B6C0E76F2E5}">
  <sheetPr codeName="Sheet11">
    <tabColor theme="6"/>
  </sheetPr>
  <dimension ref="A1:T36"/>
  <sheetViews>
    <sheetView showGridLines="0" topLeftCell="A2" zoomScaleNormal="100" workbookViewId="0">
      <selection activeCell="A16" sqref="A16:XFD19"/>
    </sheetView>
  </sheetViews>
  <sheetFormatPr defaultColWidth="8.28515625" defaultRowHeight="12"/>
  <cols>
    <col min="1" max="1" width="6.5703125" style="431" customWidth="1"/>
    <col min="2" max="2" width="10.7109375" style="431" hidden="1" customWidth="1"/>
    <col min="3" max="3" width="37.7109375" style="425" customWidth="1"/>
    <col min="4" max="4" width="11.42578125" style="430" customWidth="1"/>
    <col min="5" max="5" width="11.5703125" style="425" customWidth="1"/>
    <col min="6" max="6" width="13.42578125" style="677" customWidth="1"/>
    <col min="7" max="7" width="12.28515625" style="676" customWidth="1"/>
    <col min="8" max="8" width="7.28515625" style="427" customWidth="1"/>
    <col min="9" max="10" width="5.140625" style="425" customWidth="1"/>
    <col min="11" max="12" width="5.42578125" style="425" customWidth="1"/>
    <col min="13" max="13" width="5" style="425" customWidth="1"/>
    <col min="14" max="14" width="5.5703125" style="425" customWidth="1"/>
    <col min="15" max="15" width="5.140625" style="425" customWidth="1"/>
    <col min="16" max="16" width="6.85546875" style="425" customWidth="1"/>
    <col min="17" max="17" width="4.85546875" style="425" customWidth="1"/>
    <col min="18" max="18" width="5.85546875" style="425" customWidth="1"/>
    <col min="19" max="19" width="5.140625" style="425" customWidth="1"/>
    <col min="20" max="20" width="4.5703125" style="425" customWidth="1"/>
    <col min="21" max="16384" width="8.28515625" style="425"/>
  </cols>
  <sheetData>
    <row r="1" spans="1:20" s="758" customFormat="1" ht="12.75">
      <c r="A1" s="2705" t="s">
        <v>0</v>
      </c>
      <c r="B1" s="2705"/>
      <c r="C1" s="2705"/>
      <c r="D1" s="2705"/>
      <c r="E1" s="2705"/>
      <c r="F1" s="2705"/>
      <c r="G1" s="2705"/>
      <c r="H1" s="2705"/>
      <c r="I1" s="2705"/>
      <c r="J1" s="2705"/>
      <c r="K1" s="2705"/>
      <c r="L1" s="2705"/>
      <c r="M1" s="2705"/>
      <c r="N1" s="2705"/>
      <c r="O1" s="2705"/>
      <c r="P1" s="2705"/>
      <c r="Q1" s="2705"/>
      <c r="R1" s="2705"/>
      <c r="S1" s="2705"/>
      <c r="T1" s="2705"/>
    </row>
    <row r="2" spans="1:20" s="758" customFormat="1" ht="12.75">
      <c r="A2" s="2705" t="s">
        <v>1656</v>
      </c>
      <c r="B2" s="2705"/>
      <c r="C2" s="2705"/>
      <c r="D2" s="2705"/>
      <c r="E2" s="2705"/>
      <c r="F2" s="2705"/>
      <c r="G2" s="2705"/>
      <c r="H2" s="2705"/>
      <c r="I2" s="2705"/>
      <c r="J2" s="2705"/>
      <c r="K2" s="2705"/>
      <c r="L2" s="2705"/>
      <c r="M2" s="2705"/>
      <c r="N2" s="2705"/>
      <c r="O2" s="2705"/>
      <c r="P2" s="2705"/>
      <c r="Q2" s="2705"/>
      <c r="R2" s="2705"/>
      <c r="S2" s="2705"/>
      <c r="T2" s="2705"/>
    </row>
    <row r="3" spans="1:20" s="758" customFormat="1" ht="18" customHeight="1">
      <c r="A3" s="2706" t="s">
        <v>2</v>
      </c>
      <c r="B3" s="2706"/>
      <c r="C3" s="2706"/>
      <c r="D3" s="2706"/>
      <c r="E3" s="2706"/>
      <c r="F3" s="2706"/>
      <c r="G3" s="2706"/>
      <c r="H3" s="2706"/>
      <c r="I3" s="2706"/>
      <c r="J3" s="2706"/>
      <c r="K3" s="2706"/>
      <c r="L3" s="2706"/>
      <c r="M3" s="2706"/>
      <c r="N3" s="2706"/>
      <c r="O3" s="2706"/>
      <c r="P3" s="2706"/>
      <c r="Q3" s="2706"/>
      <c r="R3" s="2706"/>
      <c r="S3" s="2706"/>
      <c r="T3" s="2706"/>
    </row>
    <row r="4" spans="1:20" s="758" customFormat="1" ht="3" customHeight="1">
      <c r="A4" s="2705"/>
      <c r="B4" s="2705"/>
      <c r="C4" s="2705"/>
      <c r="D4" s="2705"/>
      <c r="E4" s="2705"/>
      <c r="F4" s="2705"/>
      <c r="G4" s="2705"/>
      <c r="H4" s="2705"/>
      <c r="I4" s="2705"/>
      <c r="J4" s="2705"/>
      <c r="K4" s="2705"/>
      <c r="L4" s="2705"/>
      <c r="M4" s="2705"/>
      <c r="N4" s="2705"/>
      <c r="O4" s="2705"/>
      <c r="P4" s="2705"/>
      <c r="Q4" s="2705"/>
      <c r="R4" s="2705"/>
      <c r="S4" s="2705"/>
      <c r="T4" s="2705"/>
    </row>
    <row r="5" spans="1:20" s="758" customFormat="1" ht="6" customHeight="1">
      <c r="A5" s="949"/>
      <c r="B5" s="949"/>
      <c r="F5" s="761"/>
      <c r="G5" s="760"/>
      <c r="H5" s="759"/>
    </row>
    <row r="6" spans="1:20" s="758" customFormat="1" ht="18.75">
      <c r="A6" s="2707" t="s">
        <v>3727</v>
      </c>
      <c r="B6" s="2707"/>
      <c r="C6" s="2707"/>
      <c r="D6" s="2707"/>
      <c r="E6" s="2707"/>
      <c r="F6" s="2707"/>
      <c r="G6" s="2707"/>
      <c r="H6" s="2707"/>
      <c r="I6" s="2707"/>
      <c r="J6" s="2707"/>
      <c r="K6" s="2707"/>
      <c r="L6" s="2707"/>
      <c r="M6" s="2707"/>
      <c r="N6" s="2707"/>
      <c r="O6" s="2707"/>
      <c r="P6" s="2707"/>
      <c r="Q6" s="2707"/>
      <c r="R6" s="2707"/>
      <c r="S6" s="2707"/>
      <c r="T6" s="2707"/>
    </row>
    <row r="7" spans="1:20">
      <c r="A7" s="674"/>
      <c r="B7" s="674"/>
    </row>
    <row r="8" spans="1:20" ht="18.75">
      <c r="A8" s="950" t="s">
        <v>3728</v>
      </c>
      <c r="B8" s="674"/>
    </row>
    <row r="9" spans="1:20" ht="4.5" customHeight="1">
      <c r="A9" s="674"/>
      <c r="B9" s="674"/>
    </row>
    <row r="10" spans="1:20">
      <c r="A10" s="675" t="s">
        <v>1857</v>
      </c>
      <c r="B10" s="675"/>
    </row>
    <row r="11" spans="1:20" ht="12.75" thickBot="1">
      <c r="A11" s="674" t="s">
        <v>1660</v>
      </c>
      <c r="B11" s="674"/>
    </row>
    <row r="12" spans="1:20">
      <c r="A12" s="2622" t="s">
        <v>7</v>
      </c>
      <c r="B12" s="673"/>
      <c r="C12" s="2613" t="s">
        <v>1661</v>
      </c>
      <c r="D12" s="672" t="s">
        <v>1662</v>
      </c>
      <c r="E12" s="2613" t="s">
        <v>1663</v>
      </c>
      <c r="F12" s="2640" t="s">
        <v>1664</v>
      </c>
      <c r="G12" s="2642" t="s">
        <v>1665</v>
      </c>
      <c r="H12" s="2613" t="s">
        <v>1666</v>
      </c>
      <c r="I12" s="2613" t="s">
        <v>1667</v>
      </c>
      <c r="J12" s="2613"/>
      <c r="K12" s="2613"/>
      <c r="L12" s="2613"/>
      <c r="M12" s="2613"/>
      <c r="N12" s="2613"/>
      <c r="O12" s="2613"/>
      <c r="P12" s="2613"/>
      <c r="Q12" s="2613"/>
      <c r="R12" s="2613"/>
      <c r="S12" s="2613"/>
      <c r="T12" s="2615"/>
    </row>
    <row r="13" spans="1:20" ht="12.75" thickBot="1">
      <c r="A13" s="2623"/>
      <c r="B13" s="671"/>
      <c r="C13" s="2614"/>
      <c r="D13" s="670" t="s">
        <v>1668</v>
      </c>
      <c r="E13" s="2614"/>
      <c r="F13" s="2641"/>
      <c r="G13" s="2643"/>
      <c r="H13" s="2614"/>
      <c r="I13" s="669" t="s">
        <v>1669</v>
      </c>
      <c r="J13" s="669" t="s">
        <v>1670</v>
      </c>
      <c r="K13" s="669" t="s">
        <v>1671</v>
      </c>
      <c r="L13" s="669" t="s">
        <v>1672</v>
      </c>
      <c r="M13" s="669" t="s">
        <v>1673</v>
      </c>
      <c r="N13" s="669" t="s">
        <v>1674</v>
      </c>
      <c r="O13" s="669" t="s">
        <v>1675</v>
      </c>
      <c r="P13" s="669" t="s">
        <v>1676</v>
      </c>
      <c r="Q13" s="669" t="s">
        <v>1677</v>
      </c>
      <c r="R13" s="669" t="s">
        <v>1678</v>
      </c>
      <c r="S13" s="669" t="s">
        <v>1679</v>
      </c>
      <c r="T13" s="668" t="s">
        <v>1680</v>
      </c>
    </row>
    <row r="14" spans="1:20" s="659" customFormat="1" ht="10.5" customHeight="1" thickBot="1">
      <c r="A14" s="667" t="s">
        <v>7</v>
      </c>
      <c r="B14" s="667" t="s">
        <v>30</v>
      </c>
      <c r="C14" s="663" t="s">
        <v>1661</v>
      </c>
      <c r="D14" s="666" t="s">
        <v>1668</v>
      </c>
      <c r="E14" s="663" t="s">
        <v>1663</v>
      </c>
      <c r="F14" s="745" t="s">
        <v>1664</v>
      </c>
      <c r="G14" s="744" t="s">
        <v>1665</v>
      </c>
      <c r="H14" s="663" t="s">
        <v>1666</v>
      </c>
      <c r="I14" s="662" t="s">
        <v>1669</v>
      </c>
      <c r="J14" s="662" t="s">
        <v>1670</v>
      </c>
      <c r="K14" s="662" t="s">
        <v>1671</v>
      </c>
      <c r="L14" s="662" t="s">
        <v>1672</v>
      </c>
      <c r="M14" s="662" t="s">
        <v>1673</v>
      </c>
      <c r="N14" s="662" t="s">
        <v>1674</v>
      </c>
      <c r="O14" s="662" t="s">
        <v>1675</v>
      </c>
      <c r="P14" s="662" t="s">
        <v>1676</v>
      </c>
      <c r="Q14" s="662" t="s">
        <v>1677</v>
      </c>
      <c r="R14" s="662" t="s">
        <v>1678</v>
      </c>
      <c r="S14" s="662" t="s">
        <v>1679</v>
      </c>
      <c r="T14" s="661" t="s">
        <v>1680</v>
      </c>
    </row>
    <row r="15" spans="1:20" s="645" customFormat="1">
      <c r="A15" s="809" t="s">
        <v>3522</v>
      </c>
      <c r="B15" s="809"/>
      <c r="C15" s="810"/>
      <c r="D15" s="811"/>
      <c r="E15" s="812"/>
      <c r="F15" s="813"/>
      <c r="G15" s="813">
        <f>Table131_2341727814[[#This Row],[SIZE]]*Table131_2341727814[[#This Row],[Unit Price]]</f>
        <v>0</v>
      </c>
      <c r="H15" s="814"/>
      <c r="I15" s="815"/>
      <c r="J15" s="810"/>
      <c r="K15" s="810"/>
      <c r="L15" s="810"/>
      <c r="M15" s="810"/>
      <c r="N15" s="810"/>
      <c r="O15" s="810"/>
      <c r="P15" s="810"/>
      <c r="Q15" s="810"/>
      <c r="R15" s="810"/>
      <c r="S15" s="810"/>
      <c r="T15" s="816"/>
    </row>
    <row r="16" spans="1:20" s="78" customFormat="1">
      <c r="A16" s="115" t="s">
        <v>3457</v>
      </c>
      <c r="B16" s="768"/>
      <c r="C16" s="116" t="s">
        <v>3523</v>
      </c>
      <c r="D16" s="117">
        <v>1</v>
      </c>
      <c r="E16" s="118" t="s">
        <v>543</v>
      </c>
      <c r="F16" s="119">
        <v>1000000</v>
      </c>
      <c r="G16" s="120">
        <f>F16*D16</f>
        <v>1000000</v>
      </c>
      <c r="H16" s="121" t="s">
        <v>1887</v>
      </c>
      <c r="I16" s="122">
        <v>1</v>
      </c>
      <c r="J16" s="147"/>
      <c r="K16" s="147"/>
      <c r="L16" s="147"/>
      <c r="M16" s="147"/>
      <c r="N16" s="147"/>
      <c r="O16" s="147"/>
      <c r="P16" s="147"/>
      <c r="Q16" s="147"/>
      <c r="R16" s="147"/>
      <c r="S16" s="147"/>
      <c r="T16" s="147"/>
    </row>
    <row r="17" spans="1:20" s="78" customFormat="1">
      <c r="A17" s="115" t="s">
        <v>3457</v>
      </c>
      <c r="B17" s="123"/>
      <c r="C17" s="124" t="s">
        <v>3524</v>
      </c>
      <c r="D17" s="125">
        <v>5</v>
      </c>
      <c r="E17" s="126" t="s">
        <v>543</v>
      </c>
      <c r="F17" s="127">
        <v>135000</v>
      </c>
      <c r="G17" s="120">
        <f>F17*D17</f>
        <v>675000</v>
      </c>
      <c r="H17" s="121" t="s">
        <v>1887</v>
      </c>
      <c r="I17" s="129">
        <v>1</v>
      </c>
      <c r="J17" s="148"/>
      <c r="K17" s="148">
        <v>1</v>
      </c>
      <c r="L17" s="148">
        <v>1</v>
      </c>
      <c r="M17" s="148"/>
      <c r="N17" s="148">
        <v>1</v>
      </c>
      <c r="O17" s="148"/>
      <c r="P17" s="148">
        <v>1</v>
      </c>
      <c r="Q17" s="148"/>
      <c r="R17" s="148"/>
      <c r="S17" s="148"/>
      <c r="T17" s="155"/>
    </row>
    <row r="18" spans="1:20" s="78" customFormat="1">
      <c r="A18" s="115" t="s">
        <v>3457</v>
      </c>
      <c r="B18" s="123"/>
      <c r="C18" s="124" t="s">
        <v>3525</v>
      </c>
      <c r="D18" s="125">
        <v>12</v>
      </c>
      <c r="E18" s="126" t="s">
        <v>543</v>
      </c>
      <c r="F18" s="127">
        <v>30000</v>
      </c>
      <c r="G18" s="120">
        <f>F18*D18</f>
        <v>360000</v>
      </c>
      <c r="H18" s="121" t="s">
        <v>1887</v>
      </c>
      <c r="I18" s="129">
        <v>1</v>
      </c>
      <c r="J18" s="148">
        <v>1</v>
      </c>
      <c r="K18" s="148">
        <v>1</v>
      </c>
      <c r="L18" s="148">
        <v>1</v>
      </c>
      <c r="M18" s="148">
        <v>1</v>
      </c>
      <c r="N18" s="148">
        <v>1</v>
      </c>
      <c r="O18" s="148">
        <v>1</v>
      </c>
      <c r="P18" s="148">
        <v>1</v>
      </c>
      <c r="Q18" s="148">
        <v>1</v>
      </c>
      <c r="R18" s="148">
        <v>1</v>
      </c>
      <c r="S18" s="148">
        <v>1</v>
      </c>
      <c r="T18" s="155">
        <v>1</v>
      </c>
    </row>
    <row r="19" spans="1:20" s="78" customFormat="1">
      <c r="A19" s="115" t="s">
        <v>3457</v>
      </c>
      <c r="B19" s="123"/>
      <c r="C19" s="124" t="s">
        <v>3526</v>
      </c>
      <c r="D19" s="125">
        <v>1</v>
      </c>
      <c r="E19" s="126" t="s">
        <v>543</v>
      </c>
      <c r="F19" s="127">
        <v>200000</v>
      </c>
      <c r="G19" s="120">
        <f>F19*D19</f>
        <v>200000</v>
      </c>
      <c r="H19" s="128" t="s">
        <v>1887</v>
      </c>
      <c r="I19" s="129"/>
      <c r="J19" s="148"/>
      <c r="K19" s="148"/>
      <c r="L19" s="148"/>
      <c r="M19" s="148"/>
      <c r="N19" s="148"/>
      <c r="O19" s="148">
        <v>1</v>
      </c>
      <c r="P19" s="148"/>
      <c r="Q19" s="148"/>
      <c r="R19" s="148"/>
      <c r="S19" s="148"/>
      <c r="T19" s="155"/>
    </row>
    <row r="20" spans="1:20" s="645" customFormat="1">
      <c r="A20" s="658"/>
      <c r="B20" s="482"/>
      <c r="C20" s="550"/>
      <c r="D20" s="709"/>
      <c r="E20" s="743"/>
      <c r="F20" s="705"/>
      <c r="G20" s="680"/>
      <c r="H20" s="499"/>
      <c r="I20" s="553"/>
      <c r="J20" s="475"/>
      <c r="K20" s="475"/>
      <c r="L20" s="475"/>
      <c r="M20" s="475"/>
      <c r="N20" s="475"/>
      <c r="O20" s="475"/>
      <c r="P20" s="475"/>
      <c r="Q20" s="475"/>
      <c r="R20" s="475"/>
      <c r="S20" s="475"/>
      <c r="T20" s="475"/>
    </row>
    <row r="21" spans="1:20" s="962" customFormat="1" ht="15" customHeight="1">
      <c r="A21" s="951"/>
      <c r="B21" s="952"/>
      <c r="C21" s="953"/>
      <c r="D21" s="954"/>
      <c r="E21" s="955"/>
      <c r="F21" s="956"/>
      <c r="G21" s="957"/>
      <c r="H21" s="958"/>
      <c r="I21" s="862"/>
      <c r="J21" s="959"/>
      <c r="K21" s="862"/>
      <c r="L21" s="960"/>
      <c r="M21" s="960"/>
      <c r="N21" s="960"/>
      <c r="O21" s="960"/>
      <c r="P21" s="960"/>
      <c r="Q21" s="960"/>
      <c r="R21" s="960"/>
      <c r="S21" s="960"/>
      <c r="T21" s="961"/>
    </row>
    <row r="22" spans="1:20" s="451" customFormat="1" ht="18" customHeight="1">
      <c r="A22" s="963"/>
      <c r="B22" s="963"/>
      <c r="C22" s="953"/>
      <c r="D22" s="954"/>
      <c r="E22" s="955"/>
      <c r="F22" s="956"/>
      <c r="G22" s="957"/>
      <c r="H22" s="958"/>
      <c r="I22" s="862"/>
      <c r="J22" s="959"/>
      <c r="K22" s="862"/>
      <c r="L22" s="960"/>
      <c r="M22" s="960"/>
      <c r="N22" s="960"/>
      <c r="O22" s="960"/>
      <c r="P22" s="960"/>
      <c r="Q22" s="960"/>
      <c r="R22" s="960"/>
      <c r="S22" s="960"/>
      <c r="T22" s="961"/>
    </row>
    <row r="23" spans="1:20" s="645" customFormat="1">
      <c r="A23" s="658"/>
      <c r="B23" s="482"/>
      <c r="C23" s="550"/>
      <c r="D23" s="709"/>
      <c r="E23" s="743"/>
      <c r="F23" s="705"/>
      <c r="G23" s="680"/>
      <c r="H23" s="499"/>
      <c r="I23" s="553"/>
      <c r="J23" s="475"/>
      <c r="K23" s="475"/>
      <c r="L23" s="475"/>
      <c r="M23" s="475"/>
      <c r="N23" s="475"/>
      <c r="O23" s="475"/>
      <c r="P23" s="475"/>
      <c r="Q23" s="475"/>
      <c r="R23" s="475"/>
      <c r="S23" s="475"/>
      <c r="T23" s="475"/>
    </row>
    <row r="24" spans="1:20" s="645" customFormat="1" ht="12.75">
      <c r="A24" s="658"/>
      <c r="B24" s="461"/>
      <c r="C24" s="964"/>
      <c r="D24" s="683"/>
      <c r="E24" s="682"/>
      <c r="F24" s="705"/>
      <c r="G24" s="680"/>
      <c r="H24" s="499"/>
      <c r="I24" s="965"/>
      <c r="J24" s="453"/>
      <c r="K24" s="453"/>
      <c r="L24" s="453"/>
      <c r="M24" s="453"/>
      <c r="N24" s="453"/>
      <c r="O24" s="453"/>
      <c r="P24" s="453"/>
      <c r="Q24" s="453"/>
      <c r="R24" s="453"/>
      <c r="S24" s="453"/>
      <c r="T24" s="453"/>
    </row>
    <row r="25" spans="1:20" ht="12.75" thickBot="1">
      <c r="A25" s="433"/>
      <c r="B25" s="433"/>
      <c r="G25" s="679"/>
    </row>
    <row r="26" spans="1:20" ht="15.75" thickTop="1">
      <c r="A26" s="448" t="s">
        <v>1691</v>
      </c>
      <c r="B26" s="448"/>
      <c r="D26" s="2708">
        <f>SUM(G14:G24)</f>
        <v>2235000</v>
      </c>
      <c r="E26" s="2636"/>
      <c r="F26" s="2636"/>
      <c r="G26" s="2636"/>
    </row>
    <row r="27" spans="1:20">
      <c r="A27" s="447" t="s">
        <v>1692</v>
      </c>
      <c r="B27" s="447"/>
      <c r="C27" s="446"/>
      <c r="D27" s="2637">
        <f>PRODUCT(D26,0.1)</f>
        <v>223500</v>
      </c>
      <c r="E27" s="2638"/>
      <c r="F27" s="2638"/>
      <c r="G27" s="2639"/>
      <c r="I27" s="2621"/>
      <c r="J27" s="2621"/>
      <c r="K27" s="2621"/>
      <c r="L27" s="2621"/>
      <c r="M27" s="445"/>
      <c r="N27" s="445"/>
      <c r="O27" s="432"/>
    </row>
    <row r="28" spans="1:20">
      <c r="A28" s="444" t="s">
        <v>1693</v>
      </c>
      <c r="B28" s="444"/>
      <c r="C28" s="443"/>
      <c r="D28" s="2632">
        <f>PRODUCT(D26,0.1)</f>
        <v>223500</v>
      </c>
      <c r="E28" s="2633"/>
      <c r="F28" s="2633"/>
      <c r="G28" s="2634"/>
      <c r="K28" s="2601"/>
      <c r="L28" s="2601"/>
      <c r="M28" s="2601"/>
      <c r="N28" s="2601"/>
    </row>
    <row r="29" spans="1:20">
      <c r="A29" s="444" t="s">
        <v>1694</v>
      </c>
      <c r="B29" s="444"/>
      <c r="C29" s="443"/>
      <c r="D29" s="2632">
        <f>SUM(D26:G28)</f>
        <v>2682000</v>
      </c>
      <c r="E29" s="2633"/>
      <c r="F29" s="2633"/>
      <c r="G29" s="2634"/>
      <c r="K29" s="2601"/>
      <c r="L29" s="2601"/>
      <c r="M29" s="2601"/>
      <c r="N29" s="2601"/>
    </row>
    <row r="30" spans="1:20">
      <c r="A30" s="433"/>
      <c r="B30" s="433"/>
      <c r="D30" s="677"/>
      <c r="E30" s="678"/>
      <c r="K30" s="2601"/>
      <c r="L30" s="2601"/>
      <c r="M30" s="2601"/>
      <c r="N30" s="2601"/>
      <c r="P30" s="184"/>
    </row>
    <row r="31" spans="1:20">
      <c r="A31" s="441" t="s">
        <v>1763</v>
      </c>
      <c r="B31" s="441"/>
      <c r="P31" s="440"/>
      <c r="Q31" s="184"/>
    </row>
    <row r="33" spans="1:20">
      <c r="A33" s="431" t="s">
        <v>1696</v>
      </c>
      <c r="D33" s="431" t="s">
        <v>1697</v>
      </c>
      <c r="E33" s="431"/>
      <c r="F33" s="439"/>
      <c r="G33" s="438"/>
      <c r="H33" s="425"/>
      <c r="M33" s="431" t="s">
        <v>1698</v>
      </c>
      <c r="N33" s="431"/>
    </row>
    <row r="34" spans="1:20">
      <c r="D34" s="425"/>
      <c r="F34" s="437"/>
      <c r="G34" s="437"/>
      <c r="H34" s="436"/>
      <c r="I34" s="436"/>
      <c r="J34" s="436"/>
      <c r="K34" s="436"/>
    </row>
    <row r="35" spans="1:20">
      <c r="C35" s="435" t="s">
        <v>1762</v>
      </c>
      <c r="D35" s="425"/>
      <c r="E35" s="434"/>
      <c r="F35" s="2629" t="s">
        <v>1761</v>
      </c>
      <c r="G35" s="2630"/>
      <c r="H35" s="2604"/>
      <c r="I35" s="2605"/>
      <c r="J35" s="2605"/>
      <c r="K35" s="2605"/>
      <c r="L35" s="434"/>
      <c r="M35" s="434"/>
      <c r="N35" s="434"/>
      <c r="P35" s="2606" t="s">
        <v>1699</v>
      </c>
      <c r="Q35" s="2606"/>
      <c r="R35" s="2606"/>
      <c r="S35" s="2606"/>
      <c r="T35" s="2606"/>
    </row>
    <row r="36" spans="1:20">
      <c r="A36" s="433"/>
      <c r="B36" s="433"/>
      <c r="C36" s="432" t="s">
        <v>1760</v>
      </c>
      <c r="D36" s="425"/>
      <c r="F36" s="2631" t="s">
        <v>1759</v>
      </c>
      <c r="G36" s="2631"/>
      <c r="H36" s="2608"/>
      <c r="I36" s="2609"/>
      <c r="J36" s="2609"/>
      <c r="K36" s="2609"/>
      <c r="L36" s="432"/>
      <c r="P36" s="2608" t="s">
        <v>1700</v>
      </c>
      <c r="Q36" s="2608"/>
      <c r="R36" s="2608"/>
      <c r="S36" s="2608"/>
      <c r="T36" s="2608"/>
    </row>
  </sheetData>
  <mergeCells count="28">
    <mergeCell ref="K30:L30"/>
    <mergeCell ref="M30:N30"/>
    <mergeCell ref="F35:K35"/>
    <mergeCell ref="P35:T35"/>
    <mergeCell ref="F36:K36"/>
    <mergeCell ref="P36:T36"/>
    <mergeCell ref="D28:G28"/>
    <mergeCell ref="K28:L28"/>
    <mergeCell ref="M28:N28"/>
    <mergeCell ref="D29:G29"/>
    <mergeCell ref="K29:L29"/>
    <mergeCell ref="M29:N29"/>
    <mergeCell ref="H12:H13"/>
    <mergeCell ref="I12:T12"/>
    <mergeCell ref="D26:G26"/>
    <mergeCell ref="D27:G27"/>
    <mergeCell ref="I27:J27"/>
    <mergeCell ref="K27:L27"/>
    <mergeCell ref="A1:T1"/>
    <mergeCell ref="A2:T2"/>
    <mergeCell ref="A3:T3"/>
    <mergeCell ref="A4:T4"/>
    <mergeCell ref="A6:T6"/>
    <mergeCell ref="A12:A13"/>
    <mergeCell ref="C12:C13"/>
    <mergeCell ref="E12:E13"/>
    <mergeCell ref="F12:F13"/>
    <mergeCell ref="G12:G13"/>
  </mergeCells>
  <printOptions horizontalCentered="1"/>
  <pageMargins left="0.25" right="0.25" top="0.75" bottom="0.75" header="0.3" footer="0.3"/>
  <pageSetup paperSize="9" scale="87" orientation="landscape" r:id="rId1"/>
  <headerFooter>
    <oddFooter>&amp;LPROJECT PROCUREMENT MANAGEMENT PLAN 2023&amp;CBilling and Claims Section
&amp;RPage &amp;P of &amp;N</oddFooter>
  </headerFooter>
  <drawing r:id="rId2"/>
  <tableParts count="1">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1AB18-4981-4272-A129-0BC5DE7E5301}">
  <sheetPr codeName="Sheet12">
    <tabColor theme="6"/>
  </sheetPr>
  <dimension ref="A1:T30"/>
  <sheetViews>
    <sheetView showGridLines="0" topLeftCell="A2" zoomScaleNormal="100" workbookViewId="0">
      <selection activeCell="A15" sqref="A15:XFD16"/>
    </sheetView>
  </sheetViews>
  <sheetFormatPr defaultColWidth="8.28515625" defaultRowHeight="12"/>
  <cols>
    <col min="1" max="1" width="6.5703125" style="431" customWidth="1"/>
    <col min="2" max="2" width="10.7109375" style="431" hidden="1" customWidth="1"/>
    <col min="3" max="3" width="37.7109375" style="425" customWidth="1"/>
    <col min="4" max="4" width="11.42578125" style="430" customWidth="1"/>
    <col min="5" max="5" width="11.5703125" style="425" customWidth="1"/>
    <col min="6" max="6" width="13.42578125" style="677" customWidth="1"/>
    <col min="7" max="7" width="12.28515625" style="676" customWidth="1"/>
    <col min="8" max="8" width="7.28515625" style="427" customWidth="1"/>
    <col min="9" max="10" width="5.140625" style="425" customWidth="1"/>
    <col min="11" max="12" width="5.42578125" style="425" customWidth="1"/>
    <col min="13" max="13" width="5" style="425" customWidth="1"/>
    <col min="14" max="14" width="5.5703125" style="425" customWidth="1"/>
    <col min="15" max="15" width="5.140625" style="425" customWidth="1"/>
    <col min="16" max="16" width="6.85546875" style="425" customWidth="1"/>
    <col min="17" max="17" width="4.85546875" style="425" customWidth="1"/>
    <col min="18" max="18" width="5.85546875" style="425" customWidth="1"/>
    <col min="19" max="19" width="5.140625" style="425" customWidth="1"/>
    <col min="20" max="20" width="4.5703125" style="425" customWidth="1"/>
    <col min="21" max="16384" width="8.28515625" style="425"/>
  </cols>
  <sheetData>
    <row r="1" spans="1:20" s="758" customFormat="1" ht="12.75">
      <c r="A1" s="2705" t="s">
        <v>0</v>
      </c>
      <c r="B1" s="2705"/>
      <c r="C1" s="2705"/>
      <c r="D1" s="2705"/>
      <c r="E1" s="2705"/>
      <c r="F1" s="2705"/>
      <c r="G1" s="2705"/>
      <c r="H1" s="2705"/>
      <c r="I1" s="2705"/>
      <c r="J1" s="2705"/>
      <c r="K1" s="2705"/>
      <c r="L1" s="2705"/>
      <c r="M1" s="2705"/>
      <c r="N1" s="2705"/>
      <c r="O1" s="2705"/>
      <c r="P1" s="2705"/>
      <c r="Q1" s="2705"/>
      <c r="R1" s="2705"/>
      <c r="S1" s="2705"/>
      <c r="T1" s="2705"/>
    </row>
    <row r="2" spans="1:20" s="758" customFormat="1" ht="12.75">
      <c r="A2" s="2705" t="s">
        <v>1656</v>
      </c>
      <c r="B2" s="2705"/>
      <c r="C2" s="2705"/>
      <c r="D2" s="2705"/>
      <c r="E2" s="2705"/>
      <c r="F2" s="2705"/>
      <c r="G2" s="2705"/>
      <c r="H2" s="2705"/>
      <c r="I2" s="2705"/>
      <c r="J2" s="2705"/>
      <c r="K2" s="2705"/>
      <c r="L2" s="2705"/>
      <c r="M2" s="2705"/>
      <c r="N2" s="2705"/>
      <c r="O2" s="2705"/>
      <c r="P2" s="2705"/>
      <c r="Q2" s="2705"/>
      <c r="R2" s="2705"/>
      <c r="S2" s="2705"/>
      <c r="T2" s="2705"/>
    </row>
    <row r="3" spans="1:20" s="758" customFormat="1" ht="18" customHeight="1">
      <c r="A3" s="2706" t="s">
        <v>2</v>
      </c>
      <c r="B3" s="2706"/>
      <c r="C3" s="2706"/>
      <c r="D3" s="2706"/>
      <c r="E3" s="2706"/>
      <c r="F3" s="2706"/>
      <c r="G3" s="2706"/>
      <c r="H3" s="2706"/>
      <c r="I3" s="2706"/>
      <c r="J3" s="2706"/>
      <c r="K3" s="2706"/>
      <c r="L3" s="2706"/>
      <c r="M3" s="2706"/>
      <c r="N3" s="2706"/>
      <c r="O3" s="2706"/>
      <c r="P3" s="2706"/>
      <c r="Q3" s="2706"/>
      <c r="R3" s="2706"/>
      <c r="S3" s="2706"/>
      <c r="T3" s="2706"/>
    </row>
    <row r="4" spans="1:20" s="758" customFormat="1" ht="3" customHeight="1">
      <c r="A4" s="2705"/>
      <c r="B4" s="2705"/>
      <c r="C4" s="2705"/>
      <c r="D4" s="2705"/>
      <c r="E4" s="2705"/>
      <c r="F4" s="2705"/>
      <c r="G4" s="2705"/>
      <c r="H4" s="2705"/>
      <c r="I4" s="2705"/>
      <c r="J4" s="2705"/>
      <c r="K4" s="2705"/>
      <c r="L4" s="2705"/>
      <c r="M4" s="2705"/>
      <c r="N4" s="2705"/>
      <c r="O4" s="2705"/>
      <c r="P4" s="2705"/>
      <c r="Q4" s="2705"/>
      <c r="R4" s="2705"/>
      <c r="S4" s="2705"/>
      <c r="T4" s="2705"/>
    </row>
    <row r="5" spans="1:20" s="758" customFormat="1" ht="6" customHeight="1">
      <c r="A5" s="949"/>
      <c r="B5" s="949"/>
      <c r="F5" s="761"/>
      <c r="G5" s="760"/>
      <c r="H5" s="759"/>
    </row>
    <row r="6" spans="1:20" s="758" customFormat="1" ht="18.75">
      <c r="A6" s="2707" t="s">
        <v>3727</v>
      </c>
      <c r="B6" s="2707"/>
      <c r="C6" s="2707"/>
      <c r="D6" s="2707"/>
      <c r="E6" s="2707"/>
      <c r="F6" s="2707"/>
      <c r="G6" s="2707"/>
      <c r="H6" s="2707"/>
      <c r="I6" s="2707"/>
      <c r="J6" s="2707"/>
      <c r="K6" s="2707"/>
      <c r="L6" s="2707"/>
      <c r="M6" s="2707"/>
      <c r="N6" s="2707"/>
      <c r="O6" s="2707"/>
      <c r="P6" s="2707"/>
      <c r="Q6" s="2707"/>
      <c r="R6" s="2707"/>
      <c r="S6" s="2707"/>
      <c r="T6" s="2707"/>
    </row>
    <row r="7" spans="1:20">
      <c r="A7" s="674"/>
      <c r="B7" s="674"/>
    </row>
    <row r="8" spans="1:20" ht="18.75">
      <c r="A8" s="950" t="s">
        <v>3728</v>
      </c>
      <c r="B8" s="674"/>
    </row>
    <row r="9" spans="1:20" ht="4.5" customHeight="1">
      <c r="A9" s="674"/>
      <c r="B9" s="674"/>
    </row>
    <row r="10" spans="1:20">
      <c r="A10" s="675" t="s">
        <v>1857</v>
      </c>
      <c r="B10" s="675"/>
    </row>
    <row r="11" spans="1:20" ht="12.75" thickBot="1">
      <c r="A11" s="674" t="s">
        <v>1660</v>
      </c>
      <c r="B11" s="674"/>
    </row>
    <row r="12" spans="1:20">
      <c r="A12" s="2622" t="s">
        <v>7</v>
      </c>
      <c r="B12" s="673"/>
      <c r="C12" s="2613" t="s">
        <v>1661</v>
      </c>
      <c r="D12" s="672" t="s">
        <v>1662</v>
      </c>
      <c r="E12" s="2613" t="s">
        <v>1663</v>
      </c>
      <c r="F12" s="2640" t="s">
        <v>1664</v>
      </c>
      <c r="G12" s="2642" t="s">
        <v>1665</v>
      </c>
      <c r="H12" s="2613" t="s">
        <v>1666</v>
      </c>
      <c r="I12" s="2613" t="s">
        <v>1667</v>
      </c>
      <c r="J12" s="2613"/>
      <c r="K12" s="2613"/>
      <c r="L12" s="2613"/>
      <c r="M12" s="2613"/>
      <c r="N12" s="2613"/>
      <c r="O12" s="2613"/>
      <c r="P12" s="2613"/>
      <c r="Q12" s="2613"/>
      <c r="R12" s="2613"/>
      <c r="S12" s="2613"/>
      <c r="T12" s="2615"/>
    </row>
    <row r="13" spans="1:20" ht="12.75" thickBot="1">
      <c r="A13" s="2623"/>
      <c r="B13" s="671"/>
      <c r="C13" s="2614"/>
      <c r="D13" s="670" t="s">
        <v>1668</v>
      </c>
      <c r="E13" s="2614"/>
      <c r="F13" s="2641"/>
      <c r="G13" s="2643"/>
      <c r="H13" s="2614"/>
      <c r="I13" s="669" t="s">
        <v>1669</v>
      </c>
      <c r="J13" s="669" t="s">
        <v>1670</v>
      </c>
      <c r="K13" s="669" t="s">
        <v>1671</v>
      </c>
      <c r="L13" s="669" t="s">
        <v>1672</v>
      </c>
      <c r="M13" s="669" t="s">
        <v>1673</v>
      </c>
      <c r="N13" s="669" t="s">
        <v>1674</v>
      </c>
      <c r="O13" s="669" t="s">
        <v>1675</v>
      </c>
      <c r="P13" s="669" t="s">
        <v>1676</v>
      </c>
      <c r="Q13" s="669" t="s">
        <v>1677</v>
      </c>
      <c r="R13" s="669" t="s">
        <v>1678</v>
      </c>
      <c r="S13" s="669" t="s">
        <v>1679</v>
      </c>
      <c r="T13" s="668" t="s">
        <v>1680</v>
      </c>
    </row>
    <row r="14" spans="1:20" s="659" customFormat="1" ht="10.5" customHeight="1" thickBot="1">
      <c r="A14" s="667" t="s">
        <v>7</v>
      </c>
      <c r="B14" s="667" t="s">
        <v>30</v>
      </c>
      <c r="C14" s="663" t="s">
        <v>1661</v>
      </c>
      <c r="D14" s="666" t="s">
        <v>1668</v>
      </c>
      <c r="E14" s="663" t="s">
        <v>1663</v>
      </c>
      <c r="F14" s="745" t="s">
        <v>1664</v>
      </c>
      <c r="G14" s="744" t="s">
        <v>1665</v>
      </c>
      <c r="H14" s="663" t="s">
        <v>1666</v>
      </c>
      <c r="I14" s="662" t="s">
        <v>1669</v>
      </c>
      <c r="J14" s="662" t="s">
        <v>1670</v>
      </c>
      <c r="K14" s="662" t="s">
        <v>1671</v>
      </c>
      <c r="L14" s="662" t="s">
        <v>1672</v>
      </c>
      <c r="M14" s="662" t="s">
        <v>1673</v>
      </c>
      <c r="N14" s="662" t="s">
        <v>1674</v>
      </c>
      <c r="O14" s="662" t="s">
        <v>1675</v>
      </c>
      <c r="P14" s="662" t="s">
        <v>1676</v>
      </c>
      <c r="Q14" s="662" t="s">
        <v>1677</v>
      </c>
      <c r="R14" s="662" t="s">
        <v>1678</v>
      </c>
      <c r="S14" s="662" t="s">
        <v>1679</v>
      </c>
      <c r="T14" s="661" t="s">
        <v>1680</v>
      </c>
    </row>
    <row r="15" spans="1:20" s="645" customFormat="1" ht="15.75">
      <c r="A15" s="1232" t="s">
        <v>1856</v>
      </c>
      <c r="B15" s="809"/>
      <c r="C15" s="810"/>
      <c r="D15" s="811"/>
      <c r="E15" s="812"/>
      <c r="F15" s="813"/>
      <c r="G15" s="813">
        <f>Table131_23417278[[#This Row],[SIZE]]*Table131_23417278[[#This Row],[Unit Price]]</f>
        <v>0</v>
      </c>
      <c r="H15" s="814"/>
      <c r="I15" s="815"/>
      <c r="J15" s="810"/>
      <c r="K15" s="810"/>
      <c r="L15" s="810"/>
      <c r="M15" s="810"/>
      <c r="N15" s="810"/>
      <c r="O15" s="810"/>
      <c r="P15" s="810"/>
      <c r="Q15" s="810"/>
      <c r="R15" s="810"/>
      <c r="S15" s="810"/>
      <c r="T15" s="816"/>
    </row>
    <row r="16" spans="1:20">
      <c r="A16" s="1233" t="s">
        <v>533</v>
      </c>
      <c r="B16" s="1234"/>
      <c r="C16" s="618" t="s">
        <v>2411</v>
      </c>
      <c r="D16" s="1235">
        <v>5000</v>
      </c>
      <c r="E16" s="1236" t="s">
        <v>611</v>
      </c>
      <c r="F16" s="1237">
        <v>1</v>
      </c>
      <c r="G16" s="680">
        <v>0</v>
      </c>
      <c r="H16" s="1238" t="s">
        <v>1887</v>
      </c>
      <c r="I16" s="1239"/>
      <c r="J16" s="1240"/>
      <c r="K16" s="1239"/>
      <c r="L16" s="1241"/>
      <c r="M16" s="1241"/>
      <c r="N16" s="1241"/>
      <c r="O16" s="1241"/>
      <c r="P16" s="1241"/>
      <c r="Q16" s="1241"/>
      <c r="R16" s="1241"/>
      <c r="S16" s="1241"/>
      <c r="T16" s="996"/>
    </row>
    <row r="17" spans="1:20" s="645" customFormat="1">
      <c r="A17" s="658"/>
      <c r="B17" s="482"/>
      <c r="C17" s="550"/>
      <c r="D17" s="709"/>
      <c r="E17" s="743"/>
      <c r="F17" s="705"/>
      <c r="G17" s="680"/>
      <c r="H17" s="499"/>
      <c r="I17" s="553"/>
      <c r="J17" s="475"/>
      <c r="K17" s="475"/>
      <c r="L17" s="475"/>
      <c r="M17" s="475"/>
      <c r="N17" s="475"/>
      <c r="O17" s="475"/>
      <c r="P17" s="475"/>
      <c r="Q17" s="475"/>
      <c r="R17" s="475"/>
      <c r="S17" s="475"/>
      <c r="T17" s="475"/>
    </row>
    <row r="18" spans="1:20" s="645" customFormat="1">
      <c r="A18" s="658"/>
      <c r="B18" s="461"/>
      <c r="C18" s="460"/>
      <c r="D18" s="683"/>
      <c r="E18" s="682"/>
      <c r="F18" s="705"/>
      <c r="G18" s="680"/>
      <c r="H18" s="499"/>
      <c r="I18" s="965"/>
      <c r="J18" s="453"/>
      <c r="K18" s="453"/>
      <c r="L18" s="453"/>
      <c r="M18" s="453"/>
      <c r="N18" s="453"/>
      <c r="O18" s="453"/>
      <c r="P18" s="453"/>
      <c r="Q18" s="453"/>
      <c r="R18" s="453"/>
      <c r="S18" s="453"/>
      <c r="T18" s="453"/>
    </row>
    <row r="19" spans="1:20" ht="12.75" thickBot="1">
      <c r="A19" s="433"/>
      <c r="B19" s="433"/>
      <c r="G19" s="679"/>
    </row>
    <row r="20" spans="1:20" ht="15.75" thickTop="1">
      <c r="A20" s="448" t="s">
        <v>1691</v>
      </c>
      <c r="B20" s="448"/>
      <c r="D20" s="2708">
        <f>SUM(G14:G18)</f>
        <v>0</v>
      </c>
      <c r="E20" s="2636"/>
      <c r="F20" s="2636"/>
      <c r="G20" s="2636"/>
    </row>
    <row r="21" spans="1:20">
      <c r="A21" s="447" t="s">
        <v>1692</v>
      </c>
      <c r="B21" s="447"/>
      <c r="C21" s="446"/>
      <c r="D21" s="2637">
        <f>PRODUCT(D20,0.1)</f>
        <v>0</v>
      </c>
      <c r="E21" s="2638"/>
      <c r="F21" s="2638"/>
      <c r="G21" s="2639"/>
      <c r="I21" s="2621"/>
      <c r="J21" s="2621"/>
      <c r="K21" s="2621"/>
      <c r="L21" s="2621"/>
      <c r="M21" s="445"/>
      <c r="N21" s="445"/>
      <c r="O21" s="432"/>
    </row>
    <row r="22" spans="1:20">
      <c r="A22" s="444" t="s">
        <v>1693</v>
      </c>
      <c r="B22" s="444"/>
      <c r="C22" s="443"/>
      <c r="D22" s="2632">
        <f>PRODUCT(D20,0.1)</f>
        <v>0</v>
      </c>
      <c r="E22" s="2633"/>
      <c r="F22" s="2633"/>
      <c r="G22" s="2634"/>
      <c r="K22" s="2601"/>
      <c r="L22" s="2601"/>
      <c r="M22" s="2601"/>
      <c r="N22" s="2601"/>
    </row>
    <row r="23" spans="1:20">
      <c r="A23" s="444" t="s">
        <v>1694</v>
      </c>
      <c r="B23" s="444"/>
      <c r="C23" s="443"/>
      <c r="D23" s="2632">
        <f>SUM(D20:G22)</f>
        <v>0</v>
      </c>
      <c r="E23" s="2633"/>
      <c r="F23" s="2633"/>
      <c r="G23" s="2634"/>
      <c r="K23" s="2601"/>
      <c r="L23" s="2601"/>
      <c r="M23" s="2601"/>
      <c r="N23" s="2601"/>
    </row>
    <row r="24" spans="1:20">
      <c r="A24" s="433"/>
      <c r="B24" s="433"/>
      <c r="D24" s="677"/>
      <c r="E24" s="678"/>
      <c r="K24" s="2601"/>
      <c r="L24" s="2601"/>
      <c r="M24" s="2601"/>
      <c r="N24" s="2601"/>
      <c r="P24" s="184"/>
    </row>
    <row r="25" spans="1:20">
      <c r="A25" s="441" t="s">
        <v>1763</v>
      </c>
      <c r="B25" s="441"/>
      <c r="P25" s="440"/>
      <c r="Q25" s="184"/>
    </row>
    <row r="27" spans="1:20">
      <c r="A27" s="431" t="s">
        <v>1696</v>
      </c>
      <c r="D27" s="431" t="s">
        <v>1697</v>
      </c>
      <c r="E27" s="431"/>
      <c r="F27" s="439"/>
      <c r="G27" s="438"/>
      <c r="H27" s="425"/>
      <c r="M27" s="431" t="s">
        <v>1698</v>
      </c>
      <c r="N27" s="431"/>
    </row>
    <row r="28" spans="1:20">
      <c r="D28" s="425"/>
      <c r="F28" s="437"/>
      <c r="G28" s="437"/>
      <c r="H28" s="436"/>
      <c r="I28" s="436"/>
      <c r="J28" s="436"/>
      <c r="K28" s="436"/>
    </row>
    <row r="29" spans="1:20">
      <c r="C29" s="435" t="s">
        <v>1762</v>
      </c>
      <c r="D29" s="425"/>
      <c r="E29" s="434"/>
      <c r="F29" s="2629" t="s">
        <v>1761</v>
      </c>
      <c r="G29" s="2630"/>
      <c r="H29" s="2604"/>
      <c r="I29" s="2605"/>
      <c r="J29" s="2605"/>
      <c r="K29" s="2605"/>
      <c r="L29" s="434"/>
      <c r="M29" s="434"/>
      <c r="N29" s="434"/>
      <c r="P29" s="2606" t="s">
        <v>1699</v>
      </c>
      <c r="Q29" s="2606"/>
      <c r="R29" s="2606"/>
      <c r="S29" s="2606"/>
      <c r="T29" s="2606"/>
    </row>
    <row r="30" spans="1:20">
      <c r="A30" s="433"/>
      <c r="B30" s="433"/>
      <c r="C30" s="432" t="s">
        <v>1760</v>
      </c>
      <c r="D30" s="425"/>
      <c r="F30" s="2631" t="s">
        <v>1759</v>
      </c>
      <c r="G30" s="2631"/>
      <c r="H30" s="2608"/>
      <c r="I30" s="2609"/>
      <c r="J30" s="2609"/>
      <c r="K30" s="2609"/>
      <c r="L30" s="432"/>
      <c r="P30" s="2608" t="s">
        <v>1700</v>
      </c>
      <c r="Q30" s="2608"/>
      <c r="R30" s="2608"/>
      <c r="S30" s="2608"/>
      <c r="T30" s="2608"/>
    </row>
  </sheetData>
  <mergeCells count="28">
    <mergeCell ref="A12:A13"/>
    <mergeCell ref="C12:C13"/>
    <mergeCell ref="E12:E13"/>
    <mergeCell ref="F12:F13"/>
    <mergeCell ref="G12:G13"/>
    <mergeCell ref="A1:T1"/>
    <mergeCell ref="A2:T2"/>
    <mergeCell ref="A3:T3"/>
    <mergeCell ref="A4:T4"/>
    <mergeCell ref="A6:T6"/>
    <mergeCell ref="H12:H13"/>
    <mergeCell ref="I12:T12"/>
    <mergeCell ref="D20:G20"/>
    <mergeCell ref="D21:G21"/>
    <mergeCell ref="I21:J21"/>
    <mergeCell ref="K21:L21"/>
    <mergeCell ref="D22:G22"/>
    <mergeCell ref="K22:L22"/>
    <mergeCell ref="M22:N22"/>
    <mergeCell ref="D23:G23"/>
    <mergeCell ref="K23:L23"/>
    <mergeCell ref="M23:N23"/>
    <mergeCell ref="K24:L24"/>
    <mergeCell ref="M24:N24"/>
    <mergeCell ref="F29:K29"/>
    <mergeCell ref="P29:T29"/>
    <mergeCell ref="F30:K30"/>
    <mergeCell ref="P30:T30"/>
  </mergeCells>
  <printOptions horizontalCentered="1"/>
  <pageMargins left="0.25" right="0.25" top="0.75" bottom="0.75" header="0.3" footer="0.3"/>
  <pageSetup paperSize="9" scale="87" orientation="landscape" r:id="rId1"/>
  <headerFooter>
    <oddFooter>&amp;LPROJECT PROCUREMENT MANAGEMENT PLAN 2023&amp;CBilling and Claims Section
&amp;RPage &amp;P of &amp;N</oddFooter>
  </headerFooter>
  <drawing r:id="rId2"/>
  <tableParts count="1">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D1B36-17FD-4D81-B7D6-177CBC0E6218}">
  <sheetPr codeName="Sheet13">
    <tabColor theme="6"/>
  </sheetPr>
  <dimension ref="A1:T30"/>
  <sheetViews>
    <sheetView showGridLines="0" topLeftCell="A2" zoomScaleNormal="100" workbookViewId="0">
      <selection activeCell="A15" sqref="A15:XFD17"/>
    </sheetView>
  </sheetViews>
  <sheetFormatPr defaultColWidth="8.28515625" defaultRowHeight="12"/>
  <cols>
    <col min="1" max="1" width="6.5703125" style="431" customWidth="1"/>
    <col min="2" max="2" width="10.7109375" style="431" hidden="1" customWidth="1"/>
    <col min="3" max="3" width="37.7109375" style="425" customWidth="1"/>
    <col min="4" max="4" width="11.42578125" style="430" customWidth="1"/>
    <col min="5" max="5" width="11.5703125" style="425" customWidth="1"/>
    <col min="6" max="6" width="13.42578125" style="677" customWidth="1"/>
    <col min="7" max="7" width="12.28515625" style="676" customWidth="1"/>
    <col min="8" max="8" width="7.28515625" style="427" customWidth="1"/>
    <col min="9" max="10" width="5.140625" style="425" customWidth="1"/>
    <col min="11" max="12" width="5.42578125" style="425" customWidth="1"/>
    <col min="13" max="13" width="5" style="425" customWidth="1"/>
    <col min="14" max="14" width="5.5703125" style="425" customWidth="1"/>
    <col min="15" max="15" width="5.140625" style="425" customWidth="1"/>
    <col min="16" max="16" width="6.85546875" style="425" customWidth="1"/>
    <col min="17" max="17" width="4.85546875" style="425" customWidth="1"/>
    <col min="18" max="18" width="5.85546875" style="425" customWidth="1"/>
    <col min="19" max="19" width="5.140625" style="425" customWidth="1"/>
    <col min="20" max="20" width="4.5703125" style="425" customWidth="1"/>
    <col min="21" max="16384" width="8.28515625" style="425"/>
  </cols>
  <sheetData>
    <row r="1" spans="1:20" s="758" customFormat="1" ht="12.75">
      <c r="A1" s="2705" t="s">
        <v>0</v>
      </c>
      <c r="B1" s="2705"/>
      <c r="C1" s="2705"/>
      <c r="D1" s="2705"/>
      <c r="E1" s="2705"/>
      <c r="F1" s="2705"/>
      <c r="G1" s="2705"/>
      <c r="H1" s="2705"/>
      <c r="I1" s="2705"/>
      <c r="J1" s="2705"/>
      <c r="K1" s="2705"/>
      <c r="L1" s="2705"/>
      <c r="M1" s="2705"/>
      <c r="N1" s="2705"/>
      <c r="O1" s="2705"/>
      <c r="P1" s="2705"/>
      <c r="Q1" s="2705"/>
      <c r="R1" s="2705"/>
      <c r="S1" s="2705"/>
      <c r="T1" s="2705"/>
    </row>
    <row r="2" spans="1:20" s="758" customFormat="1" ht="12.75">
      <c r="A2" s="2705" t="s">
        <v>1656</v>
      </c>
      <c r="B2" s="2705"/>
      <c r="C2" s="2705"/>
      <c r="D2" s="2705"/>
      <c r="E2" s="2705"/>
      <c r="F2" s="2705"/>
      <c r="G2" s="2705"/>
      <c r="H2" s="2705"/>
      <c r="I2" s="2705"/>
      <c r="J2" s="2705"/>
      <c r="K2" s="2705"/>
      <c r="L2" s="2705"/>
      <c r="M2" s="2705"/>
      <c r="N2" s="2705"/>
      <c r="O2" s="2705"/>
      <c r="P2" s="2705"/>
      <c r="Q2" s="2705"/>
      <c r="R2" s="2705"/>
      <c r="S2" s="2705"/>
      <c r="T2" s="2705"/>
    </row>
    <row r="3" spans="1:20" s="758" customFormat="1" ht="18" customHeight="1">
      <c r="A3" s="2706" t="s">
        <v>2</v>
      </c>
      <c r="B3" s="2706"/>
      <c r="C3" s="2706"/>
      <c r="D3" s="2706"/>
      <c r="E3" s="2706"/>
      <c r="F3" s="2706"/>
      <c r="G3" s="2706"/>
      <c r="H3" s="2706"/>
      <c r="I3" s="2706"/>
      <c r="J3" s="2706"/>
      <c r="K3" s="2706"/>
      <c r="L3" s="2706"/>
      <c r="M3" s="2706"/>
      <c r="N3" s="2706"/>
      <c r="O3" s="2706"/>
      <c r="P3" s="2706"/>
      <c r="Q3" s="2706"/>
      <c r="R3" s="2706"/>
      <c r="S3" s="2706"/>
      <c r="T3" s="2706"/>
    </row>
    <row r="4" spans="1:20" s="758" customFormat="1" ht="3" customHeight="1">
      <c r="A4" s="2705"/>
      <c r="B4" s="2705"/>
      <c r="C4" s="2705"/>
      <c r="D4" s="2705"/>
      <c r="E4" s="2705"/>
      <c r="F4" s="2705"/>
      <c r="G4" s="2705"/>
      <c r="H4" s="2705"/>
      <c r="I4" s="2705"/>
      <c r="J4" s="2705"/>
      <c r="K4" s="2705"/>
      <c r="L4" s="2705"/>
      <c r="M4" s="2705"/>
      <c r="N4" s="2705"/>
      <c r="O4" s="2705"/>
      <c r="P4" s="2705"/>
      <c r="Q4" s="2705"/>
      <c r="R4" s="2705"/>
      <c r="S4" s="2705"/>
      <c r="T4" s="2705"/>
    </row>
    <row r="5" spans="1:20" s="758" customFormat="1" ht="6" customHeight="1">
      <c r="A5" s="949"/>
      <c r="B5" s="949"/>
      <c r="F5" s="761"/>
      <c r="G5" s="760"/>
      <c r="H5" s="759"/>
    </row>
    <row r="6" spans="1:20" s="758" customFormat="1" ht="18.75">
      <c r="A6" s="2707" t="s">
        <v>3727</v>
      </c>
      <c r="B6" s="2707"/>
      <c r="C6" s="2707"/>
      <c r="D6" s="2707"/>
      <c r="E6" s="2707"/>
      <c r="F6" s="2707"/>
      <c r="G6" s="2707"/>
      <c r="H6" s="2707"/>
      <c r="I6" s="2707"/>
      <c r="J6" s="2707"/>
      <c r="K6" s="2707"/>
      <c r="L6" s="2707"/>
      <c r="M6" s="2707"/>
      <c r="N6" s="2707"/>
      <c r="O6" s="2707"/>
      <c r="P6" s="2707"/>
      <c r="Q6" s="2707"/>
      <c r="R6" s="2707"/>
      <c r="S6" s="2707"/>
      <c r="T6" s="2707"/>
    </row>
    <row r="7" spans="1:20">
      <c r="A7" s="674"/>
      <c r="B7" s="674"/>
    </row>
    <row r="8" spans="1:20" ht="18.75">
      <c r="A8" s="950" t="s">
        <v>3728</v>
      </c>
      <c r="B8" s="674"/>
    </row>
    <row r="9" spans="1:20" ht="4.5" customHeight="1">
      <c r="A9" s="674"/>
      <c r="B9" s="674"/>
    </row>
    <row r="10" spans="1:20">
      <c r="A10" s="675" t="s">
        <v>1857</v>
      </c>
      <c r="B10" s="675"/>
    </row>
    <row r="11" spans="1:20" ht="12.75" thickBot="1">
      <c r="A11" s="674" t="s">
        <v>1660</v>
      </c>
      <c r="B11" s="674"/>
    </row>
    <row r="12" spans="1:20">
      <c r="A12" s="2622" t="s">
        <v>7</v>
      </c>
      <c r="B12" s="673"/>
      <c r="C12" s="2613" t="s">
        <v>1661</v>
      </c>
      <c r="D12" s="672" t="s">
        <v>1662</v>
      </c>
      <c r="E12" s="2613" t="s">
        <v>1663</v>
      </c>
      <c r="F12" s="2640" t="s">
        <v>1664</v>
      </c>
      <c r="G12" s="2642" t="s">
        <v>1665</v>
      </c>
      <c r="H12" s="2613" t="s">
        <v>1666</v>
      </c>
      <c r="I12" s="2613" t="s">
        <v>1667</v>
      </c>
      <c r="J12" s="2613"/>
      <c r="K12" s="2613"/>
      <c r="L12" s="2613"/>
      <c r="M12" s="2613"/>
      <c r="N12" s="2613"/>
      <c r="O12" s="2613"/>
      <c r="P12" s="2613"/>
      <c r="Q12" s="2613"/>
      <c r="R12" s="2613"/>
      <c r="S12" s="2613"/>
      <c r="T12" s="2615"/>
    </row>
    <row r="13" spans="1:20" ht="12.75" thickBot="1">
      <c r="A13" s="2623"/>
      <c r="B13" s="671"/>
      <c r="C13" s="2614"/>
      <c r="D13" s="670" t="s">
        <v>1668</v>
      </c>
      <c r="E13" s="2614"/>
      <c r="F13" s="2641"/>
      <c r="G13" s="2643"/>
      <c r="H13" s="2614"/>
      <c r="I13" s="669" t="s">
        <v>1669</v>
      </c>
      <c r="J13" s="669" t="s">
        <v>1670</v>
      </c>
      <c r="K13" s="669" t="s">
        <v>1671</v>
      </c>
      <c r="L13" s="669" t="s">
        <v>1672</v>
      </c>
      <c r="M13" s="669" t="s">
        <v>1673</v>
      </c>
      <c r="N13" s="669" t="s">
        <v>1674</v>
      </c>
      <c r="O13" s="669" t="s">
        <v>1675</v>
      </c>
      <c r="P13" s="669" t="s">
        <v>1676</v>
      </c>
      <c r="Q13" s="669" t="s">
        <v>1677</v>
      </c>
      <c r="R13" s="669" t="s">
        <v>1678</v>
      </c>
      <c r="S13" s="669" t="s">
        <v>1679</v>
      </c>
      <c r="T13" s="668" t="s">
        <v>1680</v>
      </c>
    </row>
    <row r="14" spans="1:20" s="659" customFormat="1" ht="10.5" customHeight="1" thickBot="1">
      <c r="A14" s="667" t="s">
        <v>7</v>
      </c>
      <c r="B14" s="667" t="s">
        <v>30</v>
      </c>
      <c r="C14" s="663" t="s">
        <v>1661</v>
      </c>
      <c r="D14" s="666" t="s">
        <v>1668</v>
      </c>
      <c r="E14" s="663" t="s">
        <v>1663</v>
      </c>
      <c r="F14" s="745" t="s">
        <v>1664</v>
      </c>
      <c r="G14" s="744" t="s">
        <v>1665</v>
      </c>
      <c r="H14" s="663" t="s">
        <v>1666</v>
      </c>
      <c r="I14" s="662" t="s">
        <v>1669</v>
      </c>
      <c r="J14" s="662" t="s">
        <v>1670</v>
      </c>
      <c r="K14" s="662" t="s">
        <v>1671</v>
      </c>
      <c r="L14" s="662" t="s">
        <v>1672</v>
      </c>
      <c r="M14" s="662" t="s">
        <v>1673</v>
      </c>
      <c r="N14" s="662" t="s">
        <v>1674</v>
      </c>
      <c r="O14" s="662" t="s">
        <v>1675</v>
      </c>
      <c r="P14" s="662" t="s">
        <v>1676</v>
      </c>
      <c r="Q14" s="662" t="s">
        <v>1677</v>
      </c>
      <c r="R14" s="662" t="s">
        <v>1678</v>
      </c>
      <c r="S14" s="662" t="s">
        <v>1679</v>
      </c>
      <c r="T14" s="661" t="s">
        <v>1680</v>
      </c>
    </row>
    <row r="15" spans="1:20" s="645" customFormat="1" ht="15.75">
      <c r="A15" s="1232" t="s">
        <v>1854</v>
      </c>
      <c r="B15" s="809"/>
      <c r="C15" s="810"/>
      <c r="D15" s="811"/>
      <c r="E15" s="812"/>
      <c r="F15" s="813"/>
      <c r="G15" s="813">
        <f>Table131_234172789[[#This Row],[SIZE]]*Table131_234172789[[#This Row],[Unit Price]]</f>
        <v>0</v>
      </c>
      <c r="H15" s="814"/>
      <c r="I15" s="815"/>
      <c r="J15" s="810"/>
      <c r="K15" s="810"/>
      <c r="L15" s="810"/>
      <c r="M15" s="810"/>
      <c r="N15" s="810"/>
      <c r="O15" s="810"/>
      <c r="P15" s="810"/>
      <c r="Q15" s="810"/>
      <c r="R15" s="810"/>
      <c r="S15" s="810"/>
      <c r="T15" s="816"/>
    </row>
    <row r="16" spans="1:20" s="645" customFormat="1">
      <c r="A16" s="658" t="s">
        <v>1885</v>
      </c>
      <c r="B16" s="482"/>
      <c r="C16" s="550" t="s">
        <v>1880</v>
      </c>
      <c r="D16" s="709">
        <v>3</v>
      </c>
      <c r="E16" s="743" t="s">
        <v>1846</v>
      </c>
      <c r="F16" s="705">
        <v>17700</v>
      </c>
      <c r="G16" s="680">
        <f>D16*F16</f>
        <v>53100</v>
      </c>
      <c r="H16" s="499" t="s">
        <v>1887</v>
      </c>
      <c r="I16" s="553"/>
      <c r="J16" s="475">
        <v>1</v>
      </c>
      <c r="K16" s="475"/>
      <c r="L16" s="475"/>
      <c r="M16" s="475"/>
      <c r="N16" s="475">
        <v>1</v>
      </c>
      <c r="O16" s="475"/>
      <c r="P16" s="475"/>
      <c r="Q16" s="475"/>
      <c r="R16" s="475">
        <v>1</v>
      </c>
      <c r="S16" s="475"/>
      <c r="T16" s="475"/>
    </row>
    <row r="17" spans="1:20" s="645" customFormat="1" ht="12.75">
      <c r="A17" s="658" t="s">
        <v>1885</v>
      </c>
      <c r="B17" s="461"/>
      <c r="C17" s="964" t="s">
        <v>1754</v>
      </c>
      <c r="D17" s="683">
        <v>5</v>
      </c>
      <c r="E17" s="682" t="s">
        <v>1846</v>
      </c>
      <c r="F17" s="705">
        <v>17700</v>
      </c>
      <c r="G17" s="680">
        <f>D17*F17</f>
        <v>88500</v>
      </c>
      <c r="H17" s="499" t="s">
        <v>1887</v>
      </c>
      <c r="I17" s="965"/>
      <c r="J17" s="453"/>
      <c r="K17" s="453"/>
      <c r="L17" s="453"/>
      <c r="M17" s="453" t="str">
        <f>IF(J17="","",J17)</f>
        <v/>
      </c>
      <c r="N17" s="453"/>
      <c r="O17" s="453"/>
      <c r="P17" s="453" t="str">
        <f>IF(J17="","",J17)</f>
        <v/>
      </c>
      <c r="Q17" s="453"/>
      <c r="R17" s="453"/>
      <c r="S17" s="453" t="str">
        <f>IF(J17="","",J17)</f>
        <v/>
      </c>
      <c r="T17" s="453"/>
    </row>
    <row r="18" spans="1:20" s="636" customFormat="1" ht="12.75">
      <c r="A18" s="658"/>
      <c r="B18" s="756"/>
      <c r="C18" s="755"/>
      <c r="D18" s="754"/>
      <c r="E18" s="753"/>
      <c r="F18" s="752"/>
      <c r="G18" s="752"/>
      <c r="H18" s="499"/>
      <c r="I18" s="751"/>
      <c r="J18" s="749"/>
      <c r="K18" s="750"/>
      <c r="L18" s="749"/>
      <c r="M18" s="749"/>
      <c r="N18" s="749"/>
      <c r="O18" s="749"/>
      <c r="P18" s="749"/>
      <c r="Q18" s="749"/>
      <c r="R18" s="749"/>
      <c r="S18" s="749"/>
      <c r="T18" s="748"/>
    </row>
    <row r="19" spans="1:20" ht="12.75" thickBot="1">
      <c r="A19" s="433"/>
      <c r="B19" s="433"/>
      <c r="G19" s="679"/>
    </row>
    <row r="20" spans="1:20" ht="15.75" thickTop="1">
      <c r="A20" s="448" t="s">
        <v>1691</v>
      </c>
      <c r="B20" s="448"/>
      <c r="D20" s="2708">
        <f>SUM(G14:G18)</f>
        <v>141600</v>
      </c>
      <c r="E20" s="2636"/>
      <c r="F20" s="2636"/>
      <c r="G20" s="2636"/>
    </row>
    <row r="21" spans="1:20">
      <c r="A21" s="447" t="s">
        <v>1692</v>
      </c>
      <c r="B21" s="447"/>
      <c r="C21" s="446"/>
      <c r="D21" s="2637">
        <f>PRODUCT(D20,0.1)</f>
        <v>14160</v>
      </c>
      <c r="E21" s="2638"/>
      <c r="F21" s="2638"/>
      <c r="G21" s="2639"/>
      <c r="I21" s="2621"/>
      <c r="J21" s="2621"/>
      <c r="K21" s="2621"/>
      <c r="L21" s="2621"/>
      <c r="M21" s="445"/>
      <c r="N21" s="445"/>
      <c r="O21" s="432"/>
    </row>
    <row r="22" spans="1:20">
      <c r="A22" s="444" t="s">
        <v>1693</v>
      </c>
      <c r="B22" s="444"/>
      <c r="C22" s="443"/>
      <c r="D22" s="2632">
        <f>PRODUCT(D20,0.1)</f>
        <v>14160</v>
      </c>
      <c r="E22" s="2633"/>
      <c r="F22" s="2633"/>
      <c r="G22" s="2634"/>
      <c r="K22" s="2601"/>
      <c r="L22" s="2601"/>
      <c r="M22" s="2601"/>
      <c r="N22" s="2601"/>
    </row>
    <row r="23" spans="1:20">
      <c r="A23" s="444" t="s">
        <v>1694</v>
      </c>
      <c r="B23" s="444"/>
      <c r="C23" s="443"/>
      <c r="D23" s="2632">
        <f>SUM(D20:G22)</f>
        <v>169920</v>
      </c>
      <c r="E23" s="2633"/>
      <c r="F23" s="2633"/>
      <c r="G23" s="2634"/>
      <c r="K23" s="2601"/>
      <c r="L23" s="2601"/>
      <c r="M23" s="2601"/>
      <c r="N23" s="2601"/>
    </row>
    <row r="24" spans="1:20">
      <c r="A24" s="433"/>
      <c r="B24" s="433"/>
      <c r="D24" s="677"/>
      <c r="E24" s="678"/>
      <c r="K24" s="2601"/>
      <c r="L24" s="2601"/>
      <c r="M24" s="2601"/>
      <c r="N24" s="2601"/>
      <c r="P24" s="184"/>
    </row>
    <row r="25" spans="1:20">
      <c r="A25" s="441" t="s">
        <v>1763</v>
      </c>
      <c r="B25" s="441"/>
      <c r="P25" s="440"/>
      <c r="Q25" s="184"/>
    </row>
    <row r="27" spans="1:20">
      <c r="A27" s="431" t="s">
        <v>1696</v>
      </c>
      <c r="D27" s="431" t="s">
        <v>1697</v>
      </c>
      <c r="E27" s="431"/>
      <c r="F27" s="439"/>
      <c r="G27" s="438"/>
      <c r="H27" s="425"/>
      <c r="M27" s="431" t="s">
        <v>1698</v>
      </c>
      <c r="N27" s="431"/>
    </row>
    <row r="28" spans="1:20">
      <c r="D28" s="425"/>
      <c r="F28" s="437"/>
      <c r="G28" s="437"/>
      <c r="H28" s="436"/>
      <c r="I28" s="436"/>
      <c r="J28" s="436"/>
      <c r="K28" s="436"/>
    </row>
    <row r="29" spans="1:20">
      <c r="C29" s="435" t="s">
        <v>1762</v>
      </c>
      <c r="D29" s="425"/>
      <c r="E29" s="434"/>
      <c r="F29" s="2629" t="s">
        <v>1761</v>
      </c>
      <c r="G29" s="2630"/>
      <c r="H29" s="2604"/>
      <c r="I29" s="2605"/>
      <c r="J29" s="2605"/>
      <c r="K29" s="2605"/>
      <c r="L29" s="434"/>
      <c r="M29" s="434"/>
      <c r="N29" s="434"/>
      <c r="P29" s="2606" t="s">
        <v>1699</v>
      </c>
      <c r="Q29" s="2606"/>
      <c r="R29" s="2606"/>
      <c r="S29" s="2606"/>
      <c r="T29" s="2606"/>
    </row>
    <row r="30" spans="1:20">
      <c r="A30" s="433"/>
      <c r="B30" s="433"/>
      <c r="C30" s="432" t="s">
        <v>1760</v>
      </c>
      <c r="D30" s="425"/>
      <c r="F30" s="2631" t="s">
        <v>1759</v>
      </c>
      <c r="G30" s="2631"/>
      <c r="H30" s="2608"/>
      <c r="I30" s="2609"/>
      <c r="J30" s="2609"/>
      <c r="K30" s="2609"/>
      <c r="L30" s="432"/>
      <c r="P30" s="2608" t="s">
        <v>1700</v>
      </c>
      <c r="Q30" s="2608"/>
      <c r="R30" s="2608"/>
      <c r="S30" s="2608"/>
      <c r="T30" s="2608"/>
    </row>
  </sheetData>
  <mergeCells count="28">
    <mergeCell ref="A12:A13"/>
    <mergeCell ref="C12:C13"/>
    <mergeCell ref="E12:E13"/>
    <mergeCell ref="F12:F13"/>
    <mergeCell ref="G12:G13"/>
    <mergeCell ref="A1:T1"/>
    <mergeCell ref="A2:T2"/>
    <mergeCell ref="A3:T3"/>
    <mergeCell ref="A4:T4"/>
    <mergeCell ref="A6:T6"/>
    <mergeCell ref="H12:H13"/>
    <mergeCell ref="I12:T12"/>
    <mergeCell ref="D20:G20"/>
    <mergeCell ref="D21:G21"/>
    <mergeCell ref="I21:J21"/>
    <mergeCell ref="K21:L21"/>
    <mergeCell ref="D22:G22"/>
    <mergeCell ref="K22:L22"/>
    <mergeCell ref="M22:N22"/>
    <mergeCell ref="D23:G23"/>
    <mergeCell ref="K23:L23"/>
    <mergeCell ref="M23:N23"/>
    <mergeCell ref="K24:L24"/>
    <mergeCell ref="M24:N24"/>
    <mergeCell ref="F29:K29"/>
    <mergeCell ref="P29:T29"/>
    <mergeCell ref="F30:K30"/>
    <mergeCell ref="P30:T30"/>
  </mergeCells>
  <conditionalFormatting sqref="C18">
    <cfRule type="expression" dxfId="47" priority="9">
      <formula>$A18="Strategic"</formula>
    </cfRule>
    <cfRule type="expression" dxfId="46" priority="10">
      <formula>$A18="Core"</formula>
    </cfRule>
    <cfRule type="expression" dxfId="45" priority="11">
      <formula>$A18="Support"</formula>
    </cfRule>
  </conditionalFormatting>
  <printOptions horizontalCentered="1"/>
  <pageMargins left="0.25" right="0.25" top="0.75" bottom="0.75" header="0.3" footer="0.3"/>
  <pageSetup paperSize="9" scale="87" orientation="landscape" r:id="rId1"/>
  <headerFooter>
    <oddFooter>&amp;LPROJECT PROCUREMENT MANAGEMENT PLAN 2023&amp;CBilling and Claims Section
&amp;RPage &amp;P of &amp;N</oddFooter>
  </headerFooter>
  <drawing r:id="rId2"/>
  <tableParts count="1">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59800-0E1B-4CAE-A05B-6328037A5B67}">
  <sheetPr codeName="Sheet14">
    <tabColor theme="6"/>
  </sheetPr>
  <dimension ref="A1:T692"/>
  <sheetViews>
    <sheetView showGridLines="0" topLeftCell="A13" zoomScaleNormal="100" workbookViewId="0">
      <selection activeCell="A39" sqref="A39:T39"/>
    </sheetView>
  </sheetViews>
  <sheetFormatPr defaultColWidth="8.28515625" defaultRowHeight="12"/>
  <cols>
    <col min="1" max="1" width="6.5703125" style="431" customWidth="1"/>
    <col min="2" max="2" width="10.7109375" style="431" hidden="1" customWidth="1"/>
    <col min="3" max="3" width="37.7109375" style="425" customWidth="1"/>
    <col min="4" max="4" width="11.42578125" style="430" customWidth="1"/>
    <col min="5" max="5" width="11.5703125" style="425" customWidth="1"/>
    <col min="6" max="6" width="13.42578125" style="677" customWidth="1"/>
    <col min="7" max="7" width="12.28515625" style="676" customWidth="1"/>
    <col min="8" max="8" width="7.28515625" style="427" customWidth="1"/>
    <col min="9" max="10" width="5.140625" style="425" customWidth="1"/>
    <col min="11" max="12" width="5.42578125" style="425" customWidth="1"/>
    <col min="13" max="13" width="5" style="425" customWidth="1"/>
    <col min="14" max="14" width="5.5703125" style="425" customWidth="1"/>
    <col min="15" max="15" width="5.140625" style="425" customWidth="1"/>
    <col min="16" max="16" width="6.85546875" style="425" customWidth="1"/>
    <col min="17" max="17" width="4.85546875" style="425" customWidth="1"/>
    <col min="18" max="18" width="5.85546875" style="425" customWidth="1"/>
    <col min="19" max="19" width="5.140625" style="425" customWidth="1"/>
    <col min="20" max="20" width="4.5703125" style="425" customWidth="1"/>
    <col min="21" max="16384" width="8.28515625" style="425"/>
  </cols>
  <sheetData>
    <row r="1" spans="1:20" s="758" customFormat="1" ht="12.75">
      <c r="A1" s="2705" t="s">
        <v>0</v>
      </c>
      <c r="B1" s="2705"/>
      <c r="C1" s="2705"/>
      <c r="D1" s="2705"/>
      <c r="E1" s="2705"/>
      <c r="F1" s="2705"/>
      <c r="G1" s="2705"/>
      <c r="H1" s="2705"/>
      <c r="I1" s="2705"/>
      <c r="J1" s="2705"/>
      <c r="K1" s="2705"/>
      <c r="L1" s="2705"/>
      <c r="M1" s="2705"/>
      <c r="N1" s="2705"/>
      <c r="O1" s="2705"/>
      <c r="P1" s="2705"/>
      <c r="Q1" s="2705"/>
      <c r="R1" s="2705"/>
      <c r="S1" s="2705"/>
      <c r="T1" s="2705"/>
    </row>
    <row r="2" spans="1:20" s="758" customFormat="1" ht="12.75">
      <c r="A2" s="2705" t="s">
        <v>1656</v>
      </c>
      <c r="B2" s="2705"/>
      <c r="C2" s="2705"/>
      <c r="D2" s="2705"/>
      <c r="E2" s="2705"/>
      <c r="F2" s="2705"/>
      <c r="G2" s="2705"/>
      <c r="H2" s="2705"/>
      <c r="I2" s="2705"/>
      <c r="J2" s="2705"/>
      <c r="K2" s="2705"/>
      <c r="L2" s="2705"/>
      <c r="M2" s="2705"/>
      <c r="N2" s="2705"/>
      <c r="O2" s="2705"/>
      <c r="P2" s="2705"/>
      <c r="Q2" s="2705"/>
      <c r="R2" s="2705"/>
      <c r="S2" s="2705"/>
      <c r="T2" s="2705"/>
    </row>
    <row r="3" spans="1:20" s="758" customFormat="1" ht="18" customHeight="1">
      <c r="A3" s="2706" t="s">
        <v>2</v>
      </c>
      <c r="B3" s="2706"/>
      <c r="C3" s="2706"/>
      <c r="D3" s="2706"/>
      <c r="E3" s="2706"/>
      <c r="F3" s="2706"/>
      <c r="G3" s="2706"/>
      <c r="H3" s="2706"/>
      <c r="I3" s="2706"/>
      <c r="J3" s="2706"/>
      <c r="K3" s="2706"/>
      <c r="L3" s="2706"/>
      <c r="M3" s="2706"/>
      <c r="N3" s="2706"/>
      <c r="O3" s="2706"/>
      <c r="P3" s="2706"/>
      <c r="Q3" s="2706"/>
      <c r="R3" s="2706"/>
      <c r="S3" s="2706"/>
      <c r="T3" s="2706"/>
    </row>
    <row r="4" spans="1:20" s="758" customFormat="1" ht="3" customHeight="1">
      <c r="A4" s="2705"/>
      <c r="B4" s="2705"/>
      <c r="C4" s="2705"/>
      <c r="D4" s="2705"/>
      <c r="E4" s="2705"/>
      <c r="F4" s="2705"/>
      <c r="G4" s="2705"/>
      <c r="H4" s="2705"/>
      <c r="I4" s="2705"/>
      <c r="J4" s="2705"/>
      <c r="K4" s="2705"/>
      <c r="L4" s="2705"/>
      <c r="M4" s="2705"/>
      <c r="N4" s="2705"/>
      <c r="O4" s="2705"/>
      <c r="P4" s="2705"/>
      <c r="Q4" s="2705"/>
      <c r="R4" s="2705"/>
      <c r="S4" s="2705"/>
      <c r="T4" s="2705"/>
    </row>
    <row r="5" spans="1:20" s="758" customFormat="1" ht="6" customHeight="1">
      <c r="A5" s="949"/>
      <c r="B5" s="949"/>
      <c r="F5" s="761"/>
      <c r="G5" s="760"/>
      <c r="H5" s="759"/>
    </row>
    <row r="6" spans="1:20" s="758" customFormat="1" ht="18.75">
      <c r="A6" s="2707" t="s">
        <v>3727</v>
      </c>
      <c r="B6" s="2707"/>
      <c r="C6" s="2707"/>
      <c r="D6" s="2707"/>
      <c r="E6" s="2707"/>
      <c r="F6" s="2707"/>
      <c r="G6" s="2707"/>
      <c r="H6" s="2707"/>
      <c r="I6" s="2707"/>
      <c r="J6" s="2707"/>
      <c r="K6" s="2707"/>
      <c r="L6" s="2707"/>
      <c r="M6" s="2707"/>
      <c r="N6" s="2707"/>
      <c r="O6" s="2707"/>
      <c r="P6" s="2707"/>
      <c r="Q6" s="2707"/>
      <c r="R6" s="2707"/>
      <c r="S6" s="2707"/>
      <c r="T6" s="2707"/>
    </row>
    <row r="7" spans="1:20">
      <c r="A7" s="674"/>
      <c r="B7" s="674"/>
    </row>
    <row r="8" spans="1:20" ht="18.75">
      <c r="A8" s="950" t="s">
        <v>3728</v>
      </c>
      <c r="B8" s="674"/>
    </row>
    <row r="9" spans="1:20" ht="4.5" customHeight="1">
      <c r="A9" s="674"/>
      <c r="B9" s="674"/>
    </row>
    <row r="10" spans="1:20">
      <c r="A10" s="675" t="s">
        <v>1857</v>
      </c>
      <c r="B10" s="675"/>
    </row>
    <row r="11" spans="1:20" ht="12.75" thickBot="1">
      <c r="A11" s="674" t="s">
        <v>1660</v>
      </c>
      <c r="B11" s="674"/>
    </row>
    <row r="12" spans="1:20">
      <c r="A12" s="2622" t="s">
        <v>7</v>
      </c>
      <c r="B12" s="673"/>
      <c r="C12" s="2613" t="s">
        <v>1661</v>
      </c>
      <c r="D12" s="672" t="s">
        <v>1662</v>
      </c>
      <c r="E12" s="2613" t="s">
        <v>1663</v>
      </c>
      <c r="F12" s="2640" t="s">
        <v>1664</v>
      </c>
      <c r="G12" s="2642" t="s">
        <v>1665</v>
      </c>
      <c r="H12" s="2613" t="s">
        <v>1666</v>
      </c>
      <c r="I12" s="2613" t="s">
        <v>1667</v>
      </c>
      <c r="J12" s="2613"/>
      <c r="K12" s="2613"/>
      <c r="L12" s="2613"/>
      <c r="M12" s="2613"/>
      <c r="N12" s="2613"/>
      <c r="O12" s="2613"/>
      <c r="P12" s="2613"/>
      <c r="Q12" s="2613"/>
      <c r="R12" s="2613"/>
      <c r="S12" s="2613"/>
      <c r="T12" s="2615"/>
    </row>
    <row r="13" spans="1:20" ht="12.75" thickBot="1">
      <c r="A13" s="2623"/>
      <c r="B13" s="671"/>
      <c r="C13" s="2614"/>
      <c r="D13" s="670" t="s">
        <v>1668</v>
      </c>
      <c r="E13" s="2614"/>
      <c r="F13" s="2641"/>
      <c r="G13" s="2643"/>
      <c r="H13" s="2614"/>
      <c r="I13" s="669" t="s">
        <v>1669</v>
      </c>
      <c r="J13" s="669" t="s">
        <v>1670</v>
      </c>
      <c r="K13" s="669" t="s">
        <v>1671</v>
      </c>
      <c r="L13" s="669" t="s">
        <v>1672</v>
      </c>
      <c r="M13" s="669" t="s">
        <v>1673</v>
      </c>
      <c r="N13" s="669" t="s">
        <v>1674</v>
      </c>
      <c r="O13" s="669" t="s">
        <v>1675</v>
      </c>
      <c r="P13" s="669" t="s">
        <v>1676</v>
      </c>
      <c r="Q13" s="669" t="s">
        <v>1677</v>
      </c>
      <c r="R13" s="669" t="s">
        <v>1678</v>
      </c>
      <c r="S13" s="669" t="s">
        <v>1679</v>
      </c>
      <c r="T13" s="668" t="s">
        <v>1680</v>
      </c>
    </row>
    <row r="14" spans="1:20" s="659" customFormat="1" ht="10.5" customHeight="1" thickBot="1">
      <c r="A14" s="667" t="s">
        <v>7</v>
      </c>
      <c r="B14" s="667" t="s">
        <v>30</v>
      </c>
      <c r="C14" s="663" t="s">
        <v>1661</v>
      </c>
      <c r="D14" s="666" t="s">
        <v>1668</v>
      </c>
      <c r="E14" s="663" t="s">
        <v>1663</v>
      </c>
      <c r="F14" s="745" t="s">
        <v>1664</v>
      </c>
      <c r="G14" s="744" t="s">
        <v>1665</v>
      </c>
      <c r="H14" s="663" t="s">
        <v>1666</v>
      </c>
      <c r="I14" s="662" t="s">
        <v>1669</v>
      </c>
      <c r="J14" s="662" t="s">
        <v>1670</v>
      </c>
      <c r="K14" s="662" t="s">
        <v>1671</v>
      </c>
      <c r="L14" s="662" t="s">
        <v>1672</v>
      </c>
      <c r="M14" s="662" t="s">
        <v>1673</v>
      </c>
      <c r="N14" s="662" t="s">
        <v>1674</v>
      </c>
      <c r="O14" s="662" t="s">
        <v>1675</v>
      </c>
      <c r="P14" s="662" t="s">
        <v>1676</v>
      </c>
      <c r="Q14" s="662" t="s">
        <v>1677</v>
      </c>
      <c r="R14" s="662" t="s">
        <v>1678</v>
      </c>
      <c r="S14" s="662" t="s">
        <v>1679</v>
      </c>
      <c r="T14" s="661" t="s">
        <v>1680</v>
      </c>
    </row>
    <row r="15" spans="1:20" s="766" customFormat="1" ht="15.75">
      <c r="A15" s="1232" t="s">
        <v>1794</v>
      </c>
      <c r="B15" s="809"/>
      <c r="C15" s="810"/>
      <c r="D15" s="811"/>
      <c r="E15" s="812"/>
      <c r="F15" s="813"/>
      <c r="G15" s="813">
        <f>Table131_2341727891011121315[[#This Row],[SIZE]]*Table131_2341727891011121315[[#This Row],[Unit Price]]</f>
        <v>0</v>
      </c>
      <c r="H15" s="814"/>
      <c r="I15" s="815"/>
      <c r="J15" s="810"/>
      <c r="K15" s="810"/>
      <c r="L15" s="810"/>
      <c r="M15" s="810"/>
      <c r="N15" s="810"/>
      <c r="O15" s="810"/>
      <c r="P15" s="810"/>
      <c r="Q15" s="810"/>
      <c r="R15" s="810"/>
      <c r="S15" s="810"/>
      <c r="T15" s="816"/>
    </row>
    <row r="16" spans="1:20" customFormat="1" ht="15">
      <c r="A16" s="1257" t="s">
        <v>3023</v>
      </c>
      <c r="C16" s="1328" t="s">
        <v>808</v>
      </c>
      <c r="D16" s="1485">
        <v>120</v>
      </c>
      <c r="E16" s="1508" t="s">
        <v>44</v>
      </c>
      <c r="F16" s="1290">
        <v>90</v>
      </c>
      <c r="G16" s="1247">
        <f t="shared" ref="G16:G80" si="0">D16*F16</f>
        <v>10800</v>
      </c>
      <c r="H16" s="1248" t="s">
        <v>1887</v>
      </c>
      <c r="I16" s="1245">
        <v>120</v>
      </c>
      <c r="J16" s="1246"/>
      <c r="K16" s="1246"/>
      <c r="L16" s="1246"/>
      <c r="M16" s="1246"/>
      <c r="N16" s="1246"/>
      <c r="O16" s="1246"/>
      <c r="P16" s="1246"/>
      <c r="Q16" s="1246"/>
      <c r="R16" s="1246"/>
      <c r="S16" s="1246"/>
      <c r="T16" s="1246"/>
    </row>
    <row r="17" spans="1:20" customFormat="1" ht="15">
      <c r="A17" s="1257" t="s">
        <v>3023</v>
      </c>
      <c r="C17" s="1328" t="s">
        <v>809</v>
      </c>
      <c r="D17" s="1485">
        <v>120</v>
      </c>
      <c r="E17" s="1508" t="s">
        <v>44</v>
      </c>
      <c r="F17" s="1290">
        <v>91</v>
      </c>
      <c r="G17" s="1247">
        <f t="shared" si="0"/>
        <v>10920</v>
      </c>
      <c r="H17" s="1248" t="s">
        <v>1887</v>
      </c>
      <c r="I17" s="1245">
        <v>120</v>
      </c>
      <c r="J17" s="1246"/>
      <c r="K17" s="1246"/>
      <c r="L17" s="1246"/>
      <c r="M17" s="1246"/>
      <c r="N17" s="1246"/>
      <c r="O17" s="1246"/>
      <c r="P17" s="1246"/>
      <c r="Q17" s="1246"/>
      <c r="R17" s="1246"/>
      <c r="S17" s="1246"/>
      <c r="T17" s="1246"/>
    </row>
    <row r="18" spans="1:20" s="645" customFormat="1">
      <c r="A18" s="1464" t="s">
        <v>3023</v>
      </c>
      <c r="B18" s="482"/>
      <c r="C18" s="1322" t="s">
        <v>810</v>
      </c>
      <c r="D18" s="1507">
        <v>120</v>
      </c>
      <c r="E18" s="1513" t="s">
        <v>44</v>
      </c>
      <c r="F18" s="1521">
        <v>92</v>
      </c>
      <c r="G18" s="680">
        <f t="shared" si="0"/>
        <v>11040</v>
      </c>
      <c r="H18" s="499" t="s">
        <v>1887</v>
      </c>
      <c r="I18" s="122">
        <v>120</v>
      </c>
      <c r="J18" s="147"/>
      <c r="K18" s="147"/>
      <c r="L18" s="147"/>
      <c r="M18" s="147"/>
      <c r="N18" s="147"/>
      <c r="O18" s="147"/>
      <c r="P18" s="147"/>
      <c r="Q18" s="147"/>
      <c r="R18" s="147"/>
      <c r="S18" s="147"/>
      <c r="T18" s="147"/>
    </row>
    <row r="19" spans="1:20" s="766" customFormat="1">
      <c r="A19" s="115" t="s">
        <v>2132</v>
      </c>
      <c r="B19" s="482"/>
      <c r="C19" s="1497" t="s">
        <v>2165</v>
      </c>
      <c r="D19" s="1504">
        <v>250</v>
      </c>
      <c r="E19" s="1509" t="s">
        <v>576</v>
      </c>
      <c r="F19" s="1514">
        <v>35</v>
      </c>
      <c r="G19" s="680">
        <f t="shared" si="0"/>
        <v>8750</v>
      </c>
      <c r="H19" s="499" t="s">
        <v>1887</v>
      </c>
      <c r="I19" s="1523">
        <v>250</v>
      </c>
      <c r="J19" s="1525"/>
      <c r="K19" s="1525"/>
      <c r="L19" s="1525"/>
      <c r="M19" s="1526"/>
      <c r="N19" s="1526"/>
      <c r="O19" s="1526"/>
      <c r="P19" s="1526"/>
      <c r="Q19" s="1526"/>
      <c r="R19" s="1526"/>
      <c r="S19" s="1526"/>
      <c r="T19" s="1525"/>
    </row>
    <row r="20" spans="1:20" s="645" customFormat="1">
      <c r="A20" s="1464" t="s">
        <v>3023</v>
      </c>
      <c r="B20" s="482"/>
      <c r="C20" s="381" t="s">
        <v>811</v>
      </c>
      <c r="D20" s="1001">
        <v>120</v>
      </c>
      <c r="E20" s="1399" t="s">
        <v>44</v>
      </c>
      <c r="F20" s="1423">
        <v>60</v>
      </c>
      <c r="G20" s="680">
        <f t="shared" si="0"/>
        <v>7200</v>
      </c>
      <c r="H20" s="499" t="s">
        <v>1887</v>
      </c>
      <c r="I20" s="129">
        <v>120</v>
      </c>
      <c r="J20" s="148"/>
      <c r="K20" s="148"/>
      <c r="L20" s="148"/>
      <c r="M20" s="148"/>
      <c r="N20" s="148"/>
      <c r="O20" s="148"/>
      <c r="P20" s="148"/>
      <c r="Q20" s="148"/>
      <c r="R20" s="148"/>
      <c r="S20" s="148"/>
      <c r="T20" s="1496"/>
    </row>
    <row r="21" spans="1:20" s="78" customFormat="1">
      <c r="A21" s="1465" t="s">
        <v>3231</v>
      </c>
      <c r="B21" s="123"/>
      <c r="C21" s="979" t="s">
        <v>3331</v>
      </c>
      <c r="D21" s="1356">
        <v>50</v>
      </c>
      <c r="E21" s="1383" t="s">
        <v>44</v>
      </c>
      <c r="F21" s="1383">
        <v>40</v>
      </c>
      <c r="G21" s="680">
        <f t="shared" si="0"/>
        <v>2000</v>
      </c>
      <c r="H21" s="499" t="s">
        <v>1887</v>
      </c>
      <c r="I21" s="1148"/>
      <c r="J21" s="772"/>
      <c r="K21" s="772"/>
      <c r="L21" s="772"/>
      <c r="M21" s="772"/>
      <c r="N21" s="772"/>
      <c r="O21" s="772">
        <v>25</v>
      </c>
      <c r="P21" s="772"/>
      <c r="Q21" s="772"/>
      <c r="R21" s="773"/>
      <c r="S21" s="773"/>
      <c r="T21" s="774"/>
    </row>
    <row r="22" spans="1:20" s="765" customFormat="1" ht="12.75">
      <c r="A22" s="1713" t="s">
        <v>3548</v>
      </c>
      <c r="B22" s="1251"/>
      <c r="C22" s="1714" t="s">
        <v>3551</v>
      </c>
      <c r="D22" s="125">
        <v>2</v>
      </c>
      <c r="E22" s="124" t="s">
        <v>44</v>
      </c>
      <c r="F22" s="127">
        <v>300</v>
      </c>
      <c r="G22" s="1619">
        <f t="shared" si="0"/>
        <v>600</v>
      </c>
      <c r="H22" s="1620" t="s">
        <v>1887</v>
      </c>
      <c r="I22" s="787">
        <v>1</v>
      </c>
      <c r="J22" s="773"/>
      <c r="K22" s="773"/>
      <c r="L22" s="773"/>
      <c r="M22" s="773"/>
      <c r="N22" s="773"/>
      <c r="O22" s="773"/>
      <c r="P22" s="773"/>
      <c r="Q22" s="773"/>
      <c r="R22" s="773"/>
      <c r="S22" s="773"/>
      <c r="T22" s="774">
        <v>1</v>
      </c>
    </row>
    <row r="23" spans="1:20" s="765" customFormat="1" ht="24">
      <c r="A23" s="115" t="s">
        <v>2132</v>
      </c>
      <c r="B23" s="1251"/>
      <c r="C23" s="1502" t="s">
        <v>2169</v>
      </c>
      <c r="D23" s="125">
        <v>50</v>
      </c>
      <c r="E23" s="126" t="s">
        <v>1947</v>
      </c>
      <c r="F23" s="127">
        <v>350</v>
      </c>
      <c r="G23" s="680">
        <f t="shared" si="0"/>
        <v>17500</v>
      </c>
      <c r="H23" s="499" t="s">
        <v>1887</v>
      </c>
      <c r="I23" s="125">
        <v>50</v>
      </c>
      <c r="J23" s="770"/>
      <c r="K23" s="770"/>
      <c r="L23" s="770"/>
      <c r="M23" s="770"/>
      <c r="N23" s="770"/>
      <c r="O23" s="770"/>
      <c r="P23" s="770"/>
      <c r="Q23" s="770"/>
      <c r="R23" s="770"/>
      <c r="S23" s="770"/>
      <c r="T23" s="1455"/>
    </row>
    <row r="24" spans="1:20" s="765" customFormat="1">
      <c r="A24" s="115" t="s">
        <v>2132</v>
      </c>
      <c r="B24" s="1251"/>
      <c r="C24" s="1345" t="s">
        <v>2166</v>
      </c>
      <c r="D24" s="842">
        <v>24</v>
      </c>
      <c r="E24" s="843" t="s">
        <v>818</v>
      </c>
      <c r="F24" s="844">
        <v>2600</v>
      </c>
      <c r="G24" s="680">
        <f t="shared" si="0"/>
        <v>62400</v>
      </c>
      <c r="H24" s="499" t="s">
        <v>1887</v>
      </c>
      <c r="I24" s="842">
        <v>24</v>
      </c>
      <c r="J24" s="845"/>
      <c r="K24" s="845"/>
      <c r="L24" s="845"/>
      <c r="M24" s="845"/>
      <c r="N24" s="845"/>
      <c r="O24" s="845"/>
      <c r="P24" s="845"/>
      <c r="Q24" s="845"/>
      <c r="R24" s="845"/>
      <c r="S24" s="845"/>
      <c r="T24" s="1494"/>
    </row>
    <row r="25" spans="1:20" s="765" customFormat="1">
      <c r="A25" s="1466" t="s">
        <v>2599</v>
      </c>
      <c r="B25" s="1251"/>
      <c r="C25" s="1498" t="s">
        <v>2633</v>
      </c>
      <c r="D25" s="882">
        <v>10</v>
      </c>
      <c r="E25" s="825" t="s">
        <v>501</v>
      </c>
      <c r="F25" s="886">
        <f>1500*1.2</f>
        <v>1800</v>
      </c>
      <c r="G25" s="680">
        <f t="shared" si="0"/>
        <v>18000</v>
      </c>
      <c r="H25" s="499" t="s">
        <v>1887</v>
      </c>
      <c r="I25" s="888"/>
      <c r="J25" s="890"/>
      <c r="K25" s="888"/>
      <c r="L25" s="890"/>
      <c r="M25" s="890"/>
      <c r="N25" s="890"/>
      <c r="O25" s="890"/>
      <c r="P25" s="890"/>
      <c r="Q25" s="890"/>
      <c r="R25" s="882">
        <v>10</v>
      </c>
      <c r="S25" s="890"/>
      <c r="T25" s="1451"/>
    </row>
    <row r="26" spans="1:20" s="765" customFormat="1">
      <c r="A26" s="172" t="s">
        <v>3418</v>
      </c>
      <c r="B26" s="882"/>
      <c r="C26" s="1349" t="s">
        <v>3768</v>
      </c>
      <c r="D26" s="932">
        <v>48</v>
      </c>
      <c r="E26" s="1554" t="s">
        <v>1792</v>
      </c>
      <c r="F26" s="1595">
        <v>120</v>
      </c>
      <c r="G26" s="1605">
        <f t="shared" ref="G26" si="1">F26*D26</f>
        <v>5760</v>
      </c>
      <c r="H26" s="1562" t="s">
        <v>1887</v>
      </c>
      <c r="I26" s="1563"/>
      <c r="J26" s="1556"/>
      <c r="K26" s="1556"/>
      <c r="L26" s="1556"/>
      <c r="M26" s="1556"/>
      <c r="N26" s="1556"/>
      <c r="O26" s="1556"/>
      <c r="P26" s="1556"/>
      <c r="Q26" s="1556"/>
      <c r="R26" s="1556"/>
      <c r="S26" s="1556"/>
      <c r="T26" s="1556"/>
    </row>
    <row r="27" spans="1:20" s="78" customFormat="1">
      <c r="A27" s="1468" t="s">
        <v>3548</v>
      </c>
      <c r="B27" s="123"/>
      <c r="C27" s="124" t="s">
        <v>3587</v>
      </c>
      <c r="D27" s="826">
        <v>50</v>
      </c>
      <c r="E27" s="1309" t="s">
        <v>3588</v>
      </c>
      <c r="F27" s="828">
        <v>600</v>
      </c>
      <c r="G27" s="680">
        <f t="shared" si="0"/>
        <v>30000</v>
      </c>
      <c r="H27" s="499" t="s">
        <v>1887</v>
      </c>
      <c r="I27" s="943" t="s">
        <v>3586</v>
      </c>
      <c r="J27" s="772"/>
      <c r="K27" s="772"/>
      <c r="L27" s="772"/>
      <c r="M27" s="772">
        <v>15</v>
      </c>
      <c r="N27" s="772"/>
      <c r="O27" s="772"/>
      <c r="P27" s="772"/>
      <c r="Q27" s="772">
        <v>10</v>
      </c>
      <c r="R27" s="772"/>
      <c r="S27" s="772"/>
      <c r="T27" s="944">
        <v>10</v>
      </c>
    </row>
    <row r="28" spans="1:20" s="78" customFormat="1">
      <c r="A28" s="1468" t="s">
        <v>3023</v>
      </c>
      <c r="B28" s="123"/>
      <c r="C28" s="381" t="s">
        <v>3115</v>
      </c>
      <c r="D28" s="1001">
        <v>50</v>
      </c>
      <c r="E28" s="1399" t="s">
        <v>818</v>
      </c>
      <c r="F28" s="1292">
        <v>300</v>
      </c>
      <c r="G28" s="680">
        <f t="shared" si="0"/>
        <v>15000</v>
      </c>
      <c r="H28" s="499" t="s">
        <v>1887</v>
      </c>
      <c r="I28" s="129">
        <v>30</v>
      </c>
      <c r="J28" s="148"/>
      <c r="K28" s="148"/>
      <c r="L28" s="148"/>
      <c r="M28" s="148"/>
      <c r="N28" s="148">
        <v>20</v>
      </c>
      <c r="O28" s="148"/>
      <c r="P28" s="148"/>
      <c r="Q28" s="148"/>
      <c r="R28" s="148"/>
      <c r="S28" s="148"/>
      <c r="T28" s="155"/>
    </row>
    <row r="29" spans="1:20" s="78" customFormat="1">
      <c r="A29" s="123" t="s">
        <v>2045</v>
      </c>
      <c r="B29" s="790"/>
      <c r="C29" s="1350" t="s">
        <v>2058</v>
      </c>
      <c r="D29" s="794">
        <v>50</v>
      </c>
      <c r="E29" s="795" t="s">
        <v>818</v>
      </c>
      <c r="F29" s="796">
        <v>750</v>
      </c>
      <c r="G29" s="680">
        <f t="shared" si="0"/>
        <v>37500</v>
      </c>
      <c r="H29" s="499" t="s">
        <v>1887</v>
      </c>
      <c r="I29" s="798"/>
      <c r="J29" s="1463"/>
      <c r="K29" s="799"/>
      <c r="L29" s="799"/>
      <c r="M29" s="799"/>
      <c r="N29" s="799"/>
      <c r="O29" s="799"/>
      <c r="P29" s="799"/>
      <c r="Q29" s="799"/>
      <c r="R29" s="799"/>
      <c r="S29" s="799"/>
      <c r="T29" s="799"/>
    </row>
    <row r="30" spans="1:20" s="78" customFormat="1">
      <c r="A30" s="123" t="s">
        <v>2905</v>
      </c>
      <c r="B30" s="123"/>
      <c r="C30" s="124" t="s">
        <v>2940</v>
      </c>
      <c r="D30" s="900">
        <v>500</v>
      </c>
      <c r="E30" s="901" t="s">
        <v>640</v>
      </c>
      <c r="F30" s="868">
        <v>350</v>
      </c>
      <c r="G30" s="680">
        <f t="shared" si="0"/>
        <v>175000</v>
      </c>
      <c r="H30" s="499" t="s">
        <v>1887</v>
      </c>
      <c r="I30" s="129"/>
      <c r="J30" s="926"/>
      <c r="K30" s="926"/>
      <c r="L30" s="926"/>
      <c r="M30" s="926"/>
      <c r="N30" s="926"/>
      <c r="O30" s="926"/>
      <c r="P30" s="926"/>
      <c r="Q30" s="926"/>
      <c r="R30" s="926"/>
      <c r="S30" s="926"/>
      <c r="T30" s="926"/>
    </row>
    <row r="31" spans="1:20" s="78" customFormat="1">
      <c r="A31" s="123" t="s">
        <v>3231</v>
      </c>
      <c r="B31" s="769"/>
      <c r="C31" s="124" t="s">
        <v>2940</v>
      </c>
      <c r="D31" s="900">
        <v>500</v>
      </c>
      <c r="E31" s="901" t="s">
        <v>640</v>
      </c>
      <c r="F31" s="868">
        <v>350</v>
      </c>
      <c r="G31" s="680">
        <f t="shared" si="0"/>
        <v>175000</v>
      </c>
      <c r="H31" s="499" t="s">
        <v>1887</v>
      </c>
      <c r="I31" s="129"/>
      <c r="J31" s="148"/>
      <c r="K31" s="148">
        <v>100</v>
      </c>
      <c r="L31" s="148"/>
      <c r="M31" s="148"/>
      <c r="N31" s="148">
        <v>100</v>
      </c>
      <c r="O31" s="148"/>
      <c r="P31" s="148"/>
      <c r="Q31" s="148">
        <v>100</v>
      </c>
      <c r="R31" s="148"/>
      <c r="S31" s="148"/>
      <c r="T31" s="148"/>
    </row>
    <row r="32" spans="1:20" s="78" customFormat="1">
      <c r="A32" s="123" t="s">
        <v>3231</v>
      </c>
      <c r="B32" s="846"/>
      <c r="C32" s="1338" t="s">
        <v>3299</v>
      </c>
      <c r="D32" s="1506">
        <v>50</v>
      </c>
      <c r="E32" s="1512" t="s">
        <v>640</v>
      </c>
      <c r="F32" s="1519">
        <v>500</v>
      </c>
      <c r="G32" s="680">
        <f t="shared" si="0"/>
        <v>25000</v>
      </c>
      <c r="H32" s="499" t="s">
        <v>1887</v>
      </c>
      <c r="I32" s="1524"/>
      <c r="J32" s="772"/>
      <c r="K32" s="772">
        <v>10</v>
      </c>
      <c r="L32" s="772"/>
      <c r="M32" s="772"/>
      <c r="N32" s="772">
        <v>10</v>
      </c>
      <c r="O32" s="772"/>
      <c r="P32" s="772"/>
      <c r="Q32" s="772">
        <v>10</v>
      </c>
      <c r="R32" s="773"/>
      <c r="S32" s="773"/>
      <c r="T32" s="773"/>
    </row>
    <row r="33" spans="1:20" s="78" customFormat="1">
      <c r="A33" s="1472" t="s">
        <v>1982</v>
      </c>
      <c r="B33" s="769"/>
      <c r="C33" s="124" t="s">
        <v>2036</v>
      </c>
      <c r="D33" s="125">
        <v>12</v>
      </c>
      <c r="E33" s="126" t="s">
        <v>2035</v>
      </c>
      <c r="F33" s="127">
        <v>150</v>
      </c>
      <c r="G33" s="680">
        <f t="shared" si="0"/>
        <v>1800</v>
      </c>
      <c r="H33" s="499" t="s">
        <v>1887</v>
      </c>
      <c r="I33" s="129">
        <v>1</v>
      </c>
      <c r="J33" s="148">
        <v>1</v>
      </c>
      <c r="K33" s="148">
        <v>1</v>
      </c>
      <c r="L33" s="148">
        <v>1</v>
      </c>
      <c r="M33" s="148">
        <v>1</v>
      </c>
      <c r="N33" s="148">
        <v>1</v>
      </c>
      <c r="O33" s="148">
        <v>1</v>
      </c>
      <c r="P33" s="148">
        <v>1</v>
      </c>
      <c r="Q33" s="148">
        <v>1</v>
      </c>
      <c r="R33" s="148">
        <v>1</v>
      </c>
      <c r="S33" s="148">
        <v>1</v>
      </c>
      <c r="T33" s="148">
        <v>1</v>
      </c>
    </row>
    <row r="34" spans="1:20" s="78" customFormat="1">
      <c r="A34" s="1470" t="s">
        <v>2748</v>
      </c>
      <c r="B34" s="847"/>
      <c r="C34" s="1337" t="s">
        <v>2815</v>
      </c>
      <c r="D34" s="1371">
        <v>16</v>
      </c>
      <c r="E34" s="1396" t="s">
        <v>640</v>
      </c>
      <c r="F34" s="1421">
        <v>100</v>
      </c>
      <c r="G34" s="680">
        <f t="shared" si="0"/>
        <v>1600</v>
      </c>
      <c r="H34" s="499" t="s">
        <v>1887</v>
      </c>
      <c r="I34" s="1396">
        <v>2</v>
      </c>
      <c r="J34" s="1396">
        <v>1</v>
      </c>
      <c r="K34" s="1396">
        <v>1</v>
      </c>
      <c r="L34" s="1396">
        <v>2</v>
      </c>
      <c r="M34" s="1396">
        <v>1</v>
      </c>
      <c r="N34" s="1396">
        <v>1</v>
      </c>
      <c r="O34" s="1396">
        <v>2</v>
      </c>
      <c r="P34" s="1396">
        <v>1</v>
      </c>
      <c r="Q34" s="1396">
        <v>1</v>
      </c>
      <c r="R34" s="1396">
        <v>2</v>
      </c>
      <c r="S34" s="1396">
        <v>1</v>
      </c>
      <c r="T34" s="1457">
        <v>1</v>
      </c>
    </row>
    <row r="35" spans="1:20" s="78" customFormat="1">
      <c r="A35" s="123" t="s">
        <v>2132</v>
      </c>
      <c r="B35" s="847"/>
      <c r="C35" s="1337" t="s">
        <v>2167</v>
      </c>
      <c r="D35" s="1366">
        <v>200</v>
      </c>
      <c r="E35" s="1391" t="s">
        <v>2168</v>
      </c>
      <c r="F35" s="1416">
        <v>100</v>
      </c>
      <c r="G35" s="680">
        <f t="shared" si="0"/>
        <v>20000</v>
      </c>
      <c r="H35" s="499" t="s">
        <v>1887</v>
      </c>
      <c r="I35" s="1366">
        <v>200</v>
      </c>
      <c r="J35" s="1437"/>
      <c r="K35" s="1437"/>
      <c r="L35" s="1437"/>
      <c r="M35" s="1437"/>
      <c r="N35" s="1437"/>
      <c r="O35" s="1437"/>
      <c r="P35" s="1437"/>
      <c r="Q35" s="1437"/>
      <c r="R35" s="1437"/>
      <c r="S35" s="1437"/>
      <c r="T35" s="1459"/>
    </row>
    <row r="36" spans="1:20" s="78" customFormat="1">
      <c r="A36" s="482" t="s">
        <v>1888</v>
      </c>
      <c r="B36" s="847"/>
      <c r="C36" s="1329" t="s">
        <v>1928</v>
      </c>
      <c r="D36" s="1360">
        <v>2</v>
      </c>
      <c r="E36" s="515" t="s">
        <v>1792</v>
      </c>
      <c r="F36" s="1411">
        <v>80</v>
      </c>
      <c r="G36" s="680">
        <f t="shared" si="0"/>
        <v>160</v>
      </c>
      <c r="H36" s="499" t="s">
        <v>1887</v>
      </c>
      <c r="I36" s="515">
        <v>1</v>
      </c>
      <c r="J36" s="515"/>
      <c r="K36" s="515"/>
      <c r="L36" s="514">
        <v>0</v>
      </c>
      <c r="M36" s="515"/>
      <c r="N36" s="515"/>
      <c r="O36" s="1445">
        <v>0</v>
      </c>
      <c r="P36" s="515"/>
      <c r="Q36" s="515"/>
      <c r="R36" s="1445">
        <v>1</v>
      </c>
      <c r="S36" s="515"/>
      <c r="T36" s="512"/>
    </row>
    <row r="37" spans="1:20" s="78" customFormat="1">
      <c r="A37" s="482" t="s">
        <v>3527</v>
      </c>
      <c r="B37" s="847"/>
      <c r="C37" s="1329" t="s">
        <v>1928</v>
      </c>
      <c r="D37" s="1360">
        <v>6</v>
      </c>
      <c r="E37" s="515" t="s">
        <v>1792</v>
      </c>
      <c r="F37" s="1411">
        <v>80</v>
      </c>
      <c r="G37" s="680">
        <f t="shared" si="0"/>
        <v>480</v>
      </c>
      <c r="H37" s="499" t="s">
        <v>1887</v>
      </c>
      <c r="I37" s="515">
        <v>1</v>
      </c>
      <c r="J37" s="515"/>
      <c r="K37" s="515"/>
      <c r="L37" s="514">
        <v>2</v>
      </c>
      <c r="M37" s="515"/>
      <c r="N37" s="515"/>
      <c r="O37" s="1445">
        <v>2</v>
      </c>
      <c r="P37" s="515"/>
      <c r="Q37" s="515"/>
      <c r="R37" s="1445">
        <v>1</v>
      </c>
      <c r="S37" s="515"/>
      <c r="T37" s="512"/>
    </row>
    <row r="38" spans="1:20" s="78" customFormat="1">
      <c r="A38" s="123" t="s">
        <v>3457</v>
      </c>
      <c r="B38" s="847"/>
      <c r="C38" s="836" t="s">
        <v>3521</v>
      </c>
      <c r="D38" s="837">
        <v>5</v>
      </c>
      <c r="E38" s="838" t="s">
        <v>818</v>
      </c>
      <c r="F38" s="781">
        <v>800</v>
      </c>
      <c r="G38" s="680">
        <f t="shared" si="0"/>
        <v>4000</v>
      </c>
      <c r="H38" s="499" t="s">
        <v>1887</v>
      </c>
      <c r="I38" s="1431">
        <v>1</v>
      </c>
      <c r="J38" s="1436"/>
      <c r="K38" s="1436">
        <v>1</v>
      </c>
      <c r="L38" s="1436"/>
      <c r="M38" s="1436">
        <v>1</v>
      </c>
      <c r="N38" s="1436"/>
      <c r="O38" s="1436">
        <v>1</v>
      </c>
      <c r="P38" s="1436"/>
      <c r="Q38" s="1436">
        <v>1</v>
      </c>
      <c r="R38" s="1436"/>
      <c r="S38" s="1436"/>
      <c r="T38" s="1458"/>
    </row>
    <row r="39" spans="1:20" s="78" customFormat="1" ht="24">
      <c r="A39" s="1233" t="s">
        <v>533</v>
      </c>
      <c r="B39" s="1233"/>
      <c r="C39" s="1701" t="s">
        <v>2398</v>
      </c>
      <c r="D39" s="1702">
        <v>24</v>
      </c>
      <c r="E39" s="1703" t="s">
        <v>91</v>
      </c>
      <c r="F39" s="1704">
        <v>80</v>
      </c>
      <c r="G39" s="736">
        <f>D39*F39</f>
        <v>1920</v>
      </c>
      <c r="H39" s="1700" t="s">
        <v>2750</v>
      </c>
      <c r="I39" s="1241">
        <v>2</v>
      </c>
      <c r="J39" s="1241">
        <v>2</v>
      </c>
      <c r="K39" s="1241">
        <v>2</v>
      </c>
      <c r="L39" s="1241">
        <v>2</v>
      </c>
      <c r="M39" s="1241">
        <v>2</v>
      </c>
      <c r="N39" s="1241">
        <v>2</v>
      </c>
      <c r="O39" s="1241">
        <v>2</v>
      </c>
      <c r="P39" s="1241">
        <v>2</v>
      </c>
      <c r="Q39" s="1241">
        <v>2</v>
      </c>
      <c r="R39" s="1241">
        <v>2</v>
      </c>
      <c r="S39" s="1241">
        <v>2</v>
      </c>
      <c r="T39" s="1693">
        <v>2</v>
      </c>
    </row>
    <row r="40" spans="1:20" s="78" customFormat="1">
      <c r="A40" s="1469" t="s">
        <v>2412</v>
      </c>
      <c r="B40" s="847"/>
      <c r="C40" s="1331" t="s">
        <v>2465</v>
      </c>
      <c r="D40" s="1361">
        <v>30</v>
      </c>
      <c r="E40" s="1388" t="s">
        <v>2466</v>
      </c>
      <c r="F40" s="1388">
        <v>300</v>
      </c>
      <c r="G40" s="680">
        <f t="shared" si="0"/>
        <v>9000</v>
      </c>
      <c r="H40" s="499" t="s">
        <v>1887</v>
      </c>
      <c r="I40" s="1396">
        <v>5</v>
      </c>
      <c r="J40" s="1396"/>
      <c r="K40" s="1396">
        <v>5</v>
      </c>
      <c r="L40" s="1396"/>
      <c r="M40" s="1396">
        <v>5</v>
      </c>
      <c r="N40" s="1396"/>
      <c r="O40" s="1396">
        <v>5</v>
      </c>
      <c r="P40" s="1396"/>
      <c r="Q40" s="1396">
        <v>5</v>
      </c>
      <c r="R40" s="1396"/>
      <c r="S40" s="1396">
        <v>5</v>
      </c>
      <c r="T40" s="1457"/>
    </row>
    <row r="41" spans="1:20" s="78" customFormat="1">
      <c r="A41" s="1468" t="s">
        <v>3630</v>
      </c>
      <c r="B41" s="847"/>
      <c r="C41" s="1316" t="s">
        <v>3664</v>
      </c>
      <c r="D41" s="1027">
        <v>5</v>
      </c>
      <c r="E41" s="1027" t="s">
        <v>818</v>
      </c>
      <c r="F41" s="1311">
        <v>500</v>
      </c>
      <c r="G41" s="680">
        <f t="shared" si="0"/>
        <v>2500</v>
      </c>
      <c r="H41" s="499" t="s">
        <v>1887</v>
      </c>
      <c r="I41" s="1027">
        <v>5</v>
      </c>
      <c r="J41" s="1436"/>
      <c r="K41" s="1436"/>
      <c r="L41" s="1436"/>
      <c r="M41" s="1436"/>
      <c r="N41" s="1436"/>
      <c r="O41" s="1436"/>
      <c r="P41" s="1436"/>
      <c r="Q41" s="1436"/>
      <c r="R41" s="1436"/>
      <c r="S41" s="1436"/>
      <c r="T41" s="1458"/>
    </row>
    <row r="42" spans="1:20" s="78" customFormat="1">
      <c r="A42" s="123" t="s">
        <v>69</v>
      </c>
      <c r="B42" s="847"/>
      <c r="C42" s="836" t="s">
        <v>2398</v>
      </c>
      <c r="D42" s="1153">
        <v>60</v>
      </c>
      <c r="E42" s="1154" t="s">
        <v>1792</v>
      </c>
      <c r="F42" s="1415">
        <v>75</v>
      </c>
      <c r="G42" s="680">
        <f t="shared" si="0"/>
        <v>4500</v>
      </c>
      <c r="H42" s="499" t="s">
        <v>1887</v>
      </c>
      <c r="I42" s="1431"/>
      <c r="J42" s="1436"/>
      <c r="K42" s="1436"/>
      <c r="L42" s="1436"/>
      <c r="M42" s="1436"/>
      <c r="N42" s="1436"/>
      <c r="O42" s="1436"/>
      <c r="P42" s="1436"/>
      <c r="Q42" s="1436"/>
      <c r="R42" s="1436"/>
      <c r="S42" s="1436"/>
      <c r="T42" s="1458"/>
    </row>
    <row r="43" spans="1:20" s="78" customFormat="1">
      <c r="A43" s="123" t="s">
        <v>3386</v>
      </c>
      <c r="B43" s="847"/>
      <c r="C43" s="836" t="s">
        <v>3400</v>
      </c>
      <c r="D43" s="1153">
        <v>25</v>
      </c>
      <c r="E43" s="1154" t="s">
        <v>576</v>
      </c>
      <c r="F43" s="1415">
        <v>600</v>
      </c>
      <c r="G43" s="680">
        <f t="shared" si="0"/>
        <v>15000</v>
      </c>
      <c r="H43" s="499" t="s">
        <v>1887</v>
      </c>
      <c r="I43" s="1431"/>
      <c r="J43" s="1436"/>
      <c r="K43" s="1436"/>
      <c r="L43" s="1436"/>
      <c r="M43" s="1436"/>
      <c r="N43" s="1436"/>
      <c r="O43" s="1436"/>
      <c r="P43" s="1436"/>
      <c r="Q43" s="1436"/>
      <c r="R43" s="1436"/>
      <c r="S43" s="1436"/>
      <c r="T43" s="1458"/>
    </row>
    <row r="44" spans="1:20" s="1253" customFormat="1">
      <c r="A44" s="522" t="s">
        <v>1885</v>
      </c>
      <c r="B44" s="847"/>
      <c r="C44" s="1480" t="s">
        <v>1793</v>
      </c>
      <c r="D44" s="1483">
        <v>24</v>
      </c>
      <c r="E44" s="1489" t="s">
        <v>1792</v>
      </c>
      <c r="F44" s="1491">
        <v>43.58</v>
      </c>
      <c r="G44" s="680">
        <f t="shared" si="0"/>
        <v>1045.92</v>
      </c>
      <c r="H44" s="499" t="s">
        <v>1887</v>
      </c>
      <c r="I44" s="524">
        <v>2</v>
      </c>
      <c r="J44" s="524">
        <v>2</v>
      </c>
      <c r="K44" s="524">
        <v>2</v>
      </c>
      <c r="L44" s="524">
        <v>2</v>
      </c>
      <c r="M44" s="524">
        <f>IF(J44="","",J44)</f>
        <v>2</v>
      </c>
      <c r="N44" s="524">
        <v>2</v>
      </c>
      <c r="O44" s="524">
        <v>2</v>
      </c>
      <c r="P44" s="524">
        <f>IF(J44="","",J44)</f>
        <v>2</v>
      </c>
      <c r="Q44" s="524">
        <v>2</v>
      </c>
      <c r="R44" s="524">
        <v>2</v>
      </c>
      <c r="S44" s="524">
        <f>IF(J44="","",J44)</f>
        <v>2</v>
      </c>
      <c r="T44" s="523">
        <v>2</v>
      </c>
    </row>
    <row r="45" spans="1:20" s="78" customFormat="1">
      <c r="A45" s="123" t="s">
        <v>69</v>
      </c>
      <c r="B45" s="847"/>
      <c r="C45" s="1334" t="s">
        <v>1793</v>
      </c>
      <c r="D45" s="1153">
        <v>50</v>
      </c>
      <c r="E45" s="1154" t="s">
        <v>1792</v>
      </c>
      <c r="F45" s="1415">
        <v>50</v>
      </c>
      <c r="G45" s="680">
        <f t="shared" si="0"/>
        <v>2500</v>
      </c>
      <c r="H45" s="499" t="s">
        <v>1887</v>
      </c>
      <c r="I45" s="1431"/>
      <c r="J45" s="1436"/>
      <c r="K45" s="1436"/>
      <c r="L45" s="1436"/>
      <c r="M45" s="1436"/>
      <c r="N45" s="1436"/>
      <c r="O45" s="1436"/>
      <c r="P45" s="1436"/>
      <c r="Q45" s="1436"/>
      <c r="R45" s="1436"/>
      <c r="S45" s="1436"/>
      <c r="T45" s="1458"/>
    </row>
    <row r="46" spans="1:20" s="78" customFormat="1">
      <c r="A46" s="123" t="s">
        <v>3386</v>
      </c>
      <c r="B46" s="847"/>
      <c r="C46" s="1334" t="s">
        <v>1793</v>
      </c>
      <c r="D46" s="1153">
        <v>50</v>
      </c>
      <c r="E46" s="1154" t="s">
        <v>1792</v>
      </c>
      <c r="F46" s="1415">
        <v>50</v>
      </c>
      <c r="G46" s="680">
        <f t="shared" si="0"/>
        <v>2500</v>
      </c>
      <c r="H46" s="499" t="s">
        <v>1887</v>
      </c>
      <c r="I46" s="1431"/>
      <c r="J46" s="1436"/>
      <c r="K46" s="1436"/>
      <c r="L46" s="1436"/>
      <c r="M46" s="1436"/>
      <c r="N46" s="1436"/>
      <c r="O46" s="1436"/>
      <c r="P46" s="1436"/>
      <c r="Q46" s="1436"/>
      <c r="R46" s="1436"/>
      <c r="S46" s="1436"/>
      <c r="T46" s="1458"/>
    </row>
    <row r="47" spans="1:20" s="78" customFormat="1">
      <c r="A47" s="1469" t="s">
        <v>2599</v>
      </c>
      <c r="B47" s="847"/>
      <c r="C47" s="446" t="s">
        <v>2634</v>
      </c>
      <c r="D47" s="1359">
        <v>100</v>
      </c>
      <c r="E47" s="1385" t="s">
        <v>818</v>
      </c>
      <c r="F47" s="1409">
        <v>500</v>
      </c>
      <c r="G47" s="680">
        <f t="shared" si="0"/>
        <v>50000</v>
      </c>
      <c r="H47" s="499" t="s">
        <v>1887</v>
      </c>
      <c r="I47" s="1359"/>
      <c r="J47" s="446"/>
      <c r="K47" s="1359"/>
      <c r="L47" s="446"/>
      <c r="M47" s="446"/>
      <c r="N47" s="446"/>
      <c r="O47" s="446"/>
      <c r="P47" s="446"/>
      <c r="Q47" s="446"/>
      <c r="R47" s="1359">
        <v>100</v>
      </c>
      <c r="S47" s="446"/>
      <c r="T47" s="1495"/>
    </row>
    <row r="48" spans="1:20" s="78" customFormat="1">
      <c r="A48" s="123" t="s">
        <v>2132</v>
      </c>
      <c r="B48" s="803"/>
      <c r="C48" s="1330" t="s">
        <v>2170</v>
      </c>
      <c r="D48" s="837">
        <v>3</v>
      </c>
      <c r="E48" s="838" t="s">
        <v>576</v>
      </c>
      <c r="F48" s="781">
        <v>350</v>
      </c>
      <c r="G48" s="680">
        <f t="shared" si="0"/>
        <v>1050</v>
      </c>
      <c r="H48" s="499" t="s">
        <v>1887</v>
      </c>
      <c r="I48" s="837">
        <v>3</v>
      </c>
      <c r="J48" s="848"/>
      <c r="K48" s="848"/>
      <c r="L48" s="848"/>
      <c r="M48" s="848"/>
      <c r="N48" s="848"/>
      <c r="O48" s="848"/>
      <c r="P48" s="848"/>
      <c r="Q48" s="848"/>
      <c r="R48" s="848"/>
      <c r="S48" s="848"/>
      <c r="T48" s="849"/>
    </row>
    <row r="49" spans="1:20" s="78" customFormat="1">
      <c r="A49" s="1468" t="s">
        <v>3023</v>
      </c>
      <c r="B49" s="847"/>
      <c r="C49" s="1503" t="s">
        <v>824</v>
      </c>
      <c r="D49" s="1375">
        <v>100</v>
      </c>
      <c r="E49" s="1402" t="s">
        <v>44</v>
      </c>
      <c r="F49" s="1522">
        <v>70</v>
      </c>
      <c r="G49" s="680">
        <f t="shared" si="0"/>
        <v>7000</v>
      </c>
      <c r="H49" s="499" t="s">
        <v>1887</v>
      </c>
      <c r="I49" s="1431">
        <v>100</v>
      </c>
      <c r="J49" s="1436"/>
      <c r="K49" s="1436"/>
      <c r="L49" s="1436"/>
      <c r="M49" s="1436"/>
      <c r="N49" s="1436"/>
      <c r="O49" s="1436"/>
      <c r="P49" s="1436"/>
      <c r="Q49" s="1436"/>
      <c r="R49" s="1436"/>
      <c r="S49" s="1436"/>
      <c r="T49" s="1458"/>
    </row>
    <row r="50" spans="1:20" s="78" customFormat="1">
      <c r="A50" s="123" t="s">
        <v>2132</v>
      </c>
      <c r="B50" s="847"/>
      <c r="C50" s="1252" t="s">
        <v>825</v>
      </c>
      <c r="D50" s="837">
        <v>100</v>
      </c>
      <c r="E50" s="838" t="s">
        <v>576</v>
      </c>
      <c r="F50" s="781">
        <v>85</v>
      </c>
      <c r="G50" s="680">
        <f t="shared" si="0"/>
        <v>8500</v>
      </c>
      <c r="H50" s="499" t="s">
        <v>1887</v>
      </c>
      <c r="I50" s="837">
        <v>100</v>
      </c>
      <c r="J50" s="848"/>
      <c r="K50" s="848"/>
      <c r="L50" s="848"/>
      <c r="M50" s="848"/>
      <c r="N50" s="848"/>
      <c r="O50" s="848"/>
      <c r="P50" s="848"/>
      <c r="Q50" s="848"/>
      <c r="R50" s="848"/>
      <c r="S50" s="848"/>
      <c r="T50" s="849"/>
    </row>
    <row r="51" spans="1:20" s="1253" customFormat="1">
      <c r="A51" s="1469" t="s">
        <v>2412</v>
      </c>
      <c r="B51" s="123"/>
      <c r="C51" s="1260" t="s">
        <v>2467</v>
      </c>
      <c r="D51" s="1267">
        <v>30</v>
      </c>
      <c r="E51" s="1380" t="s">
        <v>44</v>
      </c>
      <c r="F51" s="1380">
        <v>60</v>
      </c>
      <c r="G51" s="680">
        <f t="shared" si="0"/>
        <v>1800</v>
      </c>
      <c r="H51" s="499" t="s">
        <v>1887</v>
      </c>
      <c r="I51" s="988">
        <v>30</v>
      </c>
      <c r="J51" s="988"/>
      <c r="K51" s="988"/>
      <c r="L51" s="988"/>
      <c r="M51" s="988"/>
      <c r="N51" s="988"/>
      <c r="O51" s="988"/>
      <c r="P51" s="988"/>
      <c r="Q51" s="988"/>
      <c r="R51" s="988"/>
      <c r="S51" s="988"/>
      <c r="T51" s="1449"/>
    </row>
    <row r="52" spans="1:20" s="78" customFormat="1">
      <c r="A52" s="123" t="s">
        <v>2132</v>
      </c>
      <c r="B52" s="123"/>
      <c r="C52" s="1159" t="s">
        <v>826</v>
      </c>
      <c r="D52" s="125">
        <v>100</v>
      </c>
      <c r="E52" s="126" t="s">
        <v>576</v>
      </c>
      <c r="F52" s="127">
        <v>150</v>
      </c>
      <c r="G52" s="680">
        <f t="shared" si="0"/>
        <v>15000</v>
      </c>
      <c r="H52" s="499" t="s">
        <v>1887</v>
      </c>
      <c r="I52" s="125">
        <v>100</v>
      </c>
      <c r="J52" s="770"/>
      <c r="K52" s="770"/>
      <c r="L52" s="770"/>
      <c r="M52" s="770"/>
      <c r="N52" s="770"/>
      <c r="O52" s="770"/>
      <c r="P52" s="770"/>
      <c r="Q52" s="770"/>
      <c r="R52" s="770"/>
      <c r="S52" s="770"/>
      <c r="T52" s="1455"/>
    </row>
    <row r="53" spans="1:20" s="78" customFormat="1">
      <c r="A53" s="1469" t="s">
        <v>2412</v>
      </c>
      <c r="B53" s="123"/>
      <c r="C53" s="1260" t="s">
        <v>2468</v>
      </c>
      <c r="D53" s="1267">
        <v>30</v>
      </c>
      <c r="E53" s="1380" t="s">
        <v>44</v>
      </c>
      <c r="F53" s="1380">
        <v>60</v>
      </c>
      <c r="G53" s="680">
        <f t="shared" si="0"/>
        <v>1800</v>
      </c>
      <c r="H53" s="499" t="s">
        <v>1887</v>
      </c>
      <c r="I53" s="988">
        <v>30</v>
      </c>
      <c r="J53" s="988"/>
      <c r="K53" s="988"/>
      <c r="L53" s="988"/>
      <c r="M53" s="988"/>
      <c r="N53" s="988"/>
      <c r="O53" s="988"/>
      <c r="P53" s="988"/>
      <c r="Q53" s="988"/>
      <c r="R53" s="988"/>
      <c r="S53" s="988"/>
      <c r="T53" s="1449"/>
    </row>
    <row r="54" spans="1:20" s="78" customFormat="1">
      <c r="A54" s="123" t="s">
        <v>2132</v>
      </c>
      <c r="B54" s="769"/>
      <c r="C54" s="1159" t="s">
        <v>2171</v>
      </c>
      <c r="D54" s="125">
        <v>50</v>
      </c>
      <c r="E54" s="126" t="s">
        <v>576</v>
      </c>
      <c r="F54" s="127">
        <v>200</v>
      </c>
      <c r="G54" s="680">
        <f t="shared" si="0"/>
        <v>10000</v>
      </c>
      <c r="H54" s="499" t="s">
        <v>1887</v>
      </c>
      <c r="I54" s="125">
        <v>50</v>
      </c>
      <c r="J54" s="770"/>
      <c r="K54" s="770"/>
      <c r="L54" s="770"/>
      <c r="M54" s="770"/>
      <c r="N54" s="770"/>
      <c r="O54" s="770"/>
      <c r="P54" s="770"/>
      <c r="Q54" s="770"/>
      <c r="R54" s="770"/>
      <c r="S54" s="770"/>
      <c r="T54" s="1455"/>
    </row>
    <row r="55" spans="1:20" s="78" customFormat="1">
      <c r="A55" s="1469" t="s">
        <v>2412</v>
      </c>
      <c r="B55" s="769"/>
      <c r="C55" s="1260" t="s">
        <v>2469</v>
      </c>
      <c r="D55" s="1267">
        <v>30</v>
      </c>
      <c r="E55" s="1380" t="s">
        <v>44</v>
      </c>
      <c r="F55" s="1380">
        <v>60</v>
      </c>
      <c r="G55" s="680">
        <f t="shared" si="0"/>
        <v>1800</v>
      </c>
      <c r="H55" s="499" t="s">
        <v>1887</v>
      </c>
      <c r="I55" s="988">
        <v>30</v>
      </c>
      <c r="J55" s="988"/>
      <c r="K55" s="988"/>
      <c r="L55" s="988"/>
      <c r="M55" s="988"/>
      <c r="N55" s="988"/>
      <c r="O55" s="988"/>
      <c r="P55" s="988"/>
      <c r="Q55" s="988"/>
      <c r="R55" s="988"/>
      <c r="S55" s="988"/>
      <c r="T55" s="1449"/>
    </row>
    <row r="56" spans="1:20" s="78" customFormat="1">
      <c r="A56" s="123" t="s">
        <v>2132</v>
      </c>
      <c r="B56" s="769"/>
      <c r="C56" s="1159" t="s">
        <v>2172</v>
      </c>
      <c r="D56" s="125">
        <v>100</v>
      </c>
      <c r="E56" s="126" t="s">
        <v>576</v>
      </c>
      <c r="F56" s="127">
        <v>110</v>
      </c>
      <c r="G56" s="680">
        <f t="shared" si="0"/>
        <v>11000</v>
      </c>
      <c r="H56" s="499" t="s">
        <v>1887</v>
      </c>
      <c r="I56" s="125">
        <v>100</v>
      </c>
      <c r="J56" s="770"/>
      <c r="K56" s="770"/>
      <c r="L56" s="770"/>
      <c r="M56" s="770"/>
      <c r="N56" s="770"/>
      <c r="O56" s="770"/>
      <c r="P56" s="770"/>
      <c r="Q56" s="770"/>
      <c r="R56" s="770"/>
      <c r="S56" s="770"/>
      <c r="T56" s="1455"/>
    </row>
    <row r="57" spans="1:20" s="78" customFormat="1">
      <c r="A57" s="1469" t="s">
        <v>2412</v>
      </c>
      <c r="B57" s="769"/>
      <c r="C57" s="1335" t="s">
        <v>1126</v>
      </c>
      <c r="D57" s="1267">
        <v>200</v>
      </c>
      <c r="E57" s="1380" t="s">
        <v>44</v>
      </c>
      <c r="F57" s="1380">
        <v>80</v>
      </c>
      <c r="G57" s="680">
        <f t="shared" si="0"/>
        <v>16000</v>
      </c>
      <c r="H57" s="499" t="s">
        <v>1887</v>
      </c>
      <c r="I57" s="988">
        <v>50</v>
      </c>
      <c r="J57" s="988"/>
      <c r="K57" s="988"/>
      <c r="L57" s="988"/>
      <c r="M57" s="988">
        <v>50</v>
      </c>
      <c r="N57" s="988"/>
      <c r="O57" s="988"/>
      <c r="P57" s="988">
        <v>50</v>
      </c>
      <c r="Q57" s="988"/>
      <c r="R57" s="988"/>
      <c r="S57" s="988">
        <v>50</v>
      </c>
      <c r="T57" s="1449"/>
    </row>
    <row r="58" spans="1:20" s="78" customFormat="1">
      <c r="A58" s="123" t="s">
        <v>2905</v>
      </c>
      <c r="B58" s="769"/>
      <c r="C58" s="1327" t="s">
        <v>2172</v>
      </c>
      <c r="D58" s="900">
        <v>50</v>
      </c>
      <c r="E58" s="901" t="s">
        <v>576</v>
      </c>
      <c r="F58" s="868">
        <v>75</v>
      </c>
      <c r="G58" s="680">
        <f t="shared" si="0"/>
        <v>3750</v>
      </c>
      <c r="H58" s="499" t="s">
        <v>1887</v>
      </c>
      <c r="I58" s="787"/>
      <c r="J58" s="773"/>
      <c r="K58" s="773"/>
      <c r="L58" s="773"/>
      <c r="M58" s="773"/>
      <c r="N58" s="773"/>
      <c r="O58" s="773"/>
      <c r="P58" s="773"/>
      <c r="Q58" s="773"/>
      <c r="R58" s="773"/>
      <c r="S58" s="773"/>
      <c r="T58" s="774"/>
    </row>
    <row r="59" spans="1:20" s="78" customFormat="1">
      <c r="A59" s="123" t="s">
        <v>3231</v>
      </c>
      <c r="B59" s="769"/>
      <c r="C59" s="1327" t="s">
        <v>2172</v>
      </c>
      <c r="D59" s="900">
        <v>50</v>
      </c>
      <c r="E59" s="901" t="s">
        <v>576</v>
      </c>
      <c r="F59" s="868">
        <v>75</v>
      </c>
      <c r="G59" s="680">
        <f t="shared" si="0"/>
        <v>3750</v>
      </c>
      <c r="H59" s="499" t="s">
        <v>1887</v>
      </c>
      <c r="I59" s="1148"/>
      <c r="J59" s="772"/>
      <c r="K59" s="772">
        <v>10</v>
      </c>
      <c r="L59" s="772"/>
      <c r="M59" s="772"/>
      <c r="N59" s="772">
        <v>10</v>
      </c>
      <c r="O59" s="772"/>
      <c r="P59" s="772"/>
      <c r="Q59" s="772">
        <v>10</v>
      </c>
      <c r="R59" s="148"/>
      <c r="S59" s="148"/>
      <c r="T59" s="155"/>
    </row>
    <row r="60" spans="1:20" s="78" customFormat="1">
      <c r="A60" s="1469" t="s">
        <v>2599</v>
      </c>
      <c r="B60" s="769"/>
      <c r="C60" s="1340" t="s">
        <v>2635</v>
      </c>
      <c r="D60" s="882">
        <v>100</v>
      </c>
      <c r="E60" s="825" t="s">
        <v>44</v>
      </c>
      <c r="F60" s="886">
        <f>57*1.5</f>
        <v>85.5</v>
      </c>
      <c r="G60" s="680">
        <f t="shared" si="0"/>
        <v>8550</v>
      </c>
      <c r="H60" s="499" t="s">
        <v>1887</v>
      </c>
      <c r="I60" s="888"/>
      <c r="J60" s="890"/>
      <c r="K60" s="888"/>
      <c r="L60" s="890"/>
      <c r="M60" s="890"/>
      <c r="N60" s="890"/>
      <c r="O60" s="890"/>
      <c r="P60" s="890"/>
      <c r="Q60" s="890"/>
      <c r="R60" s="882">
        <v>100</v>
      </c>
      <c r="S60" s="890"/>
      <c r="T60" s="1451"/>
    </row>
    <row r="61" spans="1:20" s="78" customFormat="1">
      <c r="A61" s="123" t="s">
        <v>2132</v>
      </c>
      <c r="B61" s="769"/>
      <c r="C61" s="1336" t="s">
        <v>2173</v>
      </c>
      <c r="D61" s="125">
        <v>12</v>
      </c>
      <c r="E61" s="126" t="s">
        <v>576</v>
      </c>
      <c r="F61" s="127">
        <v>650</v>
      </c>
      <c r="G61" s="680">
        <f t="shared" si="0"/>
        <v>7800</v>
      </c>
      <c r="H61" s="499" t="s">
        <v>1887</v>
      </c>
      <c r="I61" s="125">
        <v>12</v>
      </c>
      <c r="J61" s="770"/>
      <c r="K61" s="770"/>
      <c r="L61" s="770"/>
      <c r="M61" s="770"/>
      <c r="N61" s="770"/>
      <c r="O61" s="770"/>
      <c r="P61" s="770"/>
      <c r="Q61" s="770"/>
      <c r="R61" s="770"/>
      <c r="S61" s="770"/>
      <c r="T61" s="1455"/>
    </row>
    <row r="62" spans="1:20" s="78" customFormat="1">
      <c r="A62" s="123" t="s">
        <v>2905</v>
      </c>
      <c r="B62" s="769"/>
      <c r="C62" s="1327" t="s">
        <v>828</v>
      </c>
      <c r="D62" s="900">
        <v>100</v>
      </c>
      <c r="E62" s="901" t="s">
        <v>576</v>
      </c>
      <c r="F62" s="868">
        <v>880</v>
      </c>
      <c r="G62" s="680">
        <f t="shared" si="0"/>
        <v>88000</v>
      </c>
      <c r="H62" s="499" t="s">
        <v>1887</v>
      </c>
      <c r="I62" s="787"/>
      <c r="J62" s="773"/>
      <c r="K62" s="773"/>
      <c r="L62" s="773"/>
      <c r="M62" s="773"/>
      <c r="N62" s="773"/>
      <c r="O62" s="773"/>
      <c r="P62" s="773"/>
      <c r="Q62" s="773"/>
      <c r="R62" s="773"/>
      <c r="S62" s="773"/>
      <c r="T62" s="774"/>
    </row>
    <row r="63" spans="1:20" s="78" customFormat="1">
      <c r="A63" s="1468" t="s">
        <v>3023</v>
      </c>
      <c r="B63" s="769"/>
      <c r="C63" s="1333" t="s">
        <v>828</v>
      </c>
      <c r="D63" s="1293">
        <v>30</v>
      </c>
      <c r="E63" s="1239" t="s">
        <v>880</v>
      </c>
      <c r="F63" s="1294">
        <v>840</v>
      </c>
      <c r="G63" s="680">
        <f t="shared" si="0"/>
        <v>25200</v>
      </c>
      <c r="H63" s="499" t="s">
        <v>1887</v>
      </c>
      <c r="I63" s="129">
        <v>20</v>
      </c>
      <c r="J63" s="148"/>
      <c r="K63" s="148"/>
      <c r="L63" s="148"/>
      <c r="M63" s="148"/>
      <c r="N63" s="148">
        <v>10</v>
      </c>
      <c r="O63" s="148"/>
      <c r="P63" s="148"/>
      <c r="Q63" s="148"/>
      <c r="R63" s="148"/>
      <c r="S63" s="148"/>
      <c r="T63" s="155"/>
    </row>
    <row r="64" spans="1:20" s="78" customFormat="1">
      <c r="A64" s="123" t="s">
        <v>3231</v>
      </c>
      <c r="B64" s="769"/>
      <c r="C64" s="1327" t="s">
        <v>828</v>
      </c>
      <c r="D64" s="900">
        <v>100</v>
      </c>
      <c r="E64" s="901" t="s">
        <v>576</v>
      </c>
      <c r="F64" s="868">
        <v>880</v>
      </c>
      <c r="G64" s="680">
        <f t="shared" si="0"/>
        <v>88000</v>
      </c>
      <c r="H64" s="499" t="s">
        <v>1887</v>
      </c>
      <c r="I64" s="1148"/>
      <c r="J64" s="772"/>
      <c r="K64" s="772">
        <v>30</v>
      </c>
      <c r="L64" s="772"/>
      <c r="M64" s="772"/>
      <c r="N64" s="772">
        <v>20</v>
      </c>
      <c r="O64" s="772"/>
      <c r="P64" s="772"/>
      <c r="Q64" s="772">
        <v>20</v>
      </c>
      <c r="R64" s="148"/>
      <c r="S64" s="148"/>
      <c r="T64" s="155"/>
    </row>
    <row r="65" spans="1:20" s="78" customFormat="1">
      <c r="A65" s="1468" t="s">
        <v>3023</v>
      </c>
      <c r="B65" s="769"/>
      <c r="C65" s="1348" t="s">
        <v>3160</v>
      </c>
      <c r="D65" s="1356">
        <v>5</v>
      </c>
      <c r="E65" s="995" t="s">
        <v>91</v>
      </c>
      <c r="F65" s="1291">
        <v>3500</v>
      </c>
      <c r="G65" s="680">
        <f t="shared" si="0"/>
        <v>17500</v>
      </c>
      <c r="H65" s="499" t="s">
        <v>1887</v>
      </c>
      <c r="I65" s="129">
        <v>3</v>
      </c>
      <c r="J65" s="148"/>
      <c r="K65" s="148"/>
      <c r="L65" s="148"/>
      <c r="M65" s="148"/>
      <c r="N65" s="148">
        <v>2</v>
      </c>
      <c r="O65" s="148"/>
      <c r="P65" s="148"/>
      <c r="Q65" s="148"/>
      <c r="R65" s="148"/>
      <c r="S65" s="148"/>
      <c r="T65" s="155"/>
    </row>
    <row r="66" spans="1:20" s="78" customFormat="1">
      <c r="A66" s="1468" t="s">
        <v>3548</v>
      </c>
      <c r="B66" s="769"/>
      <c r="C66" s="1327" t="s">
        <v>3553</v>
      </c>
      <c r="D66" s="125">
        <v>100</v>
      </c>
      <c r="E66" s="942" t="s">
        <v>44</v>
      </c>
      <c r="F66" s="127">
        <v>350</v>
      </c>
      <c r="G66" s="680">
        <f t="shared" si="0"/>
        <v>35000</v>
      </c>
      <c r="H66" s="499" t="s">
        <v>1887</v>
      </c>
      <c r="I66" s="129">
        <v>30</v>
      </c>
      <c r="J66" s="148"/>
      <c r="K66" s="148"/>
      <c r="L66" s="148">
        <v>30</v>
      </c>
      <c r="M66" s="148"/>
      <c r="N66" s="148"/>
      <c r="O66" s="148">
        <v>30</v>
      </c>
      <c r="P66" s="148"/>
      <c r="Q66" s="148"/>
      <c r="R66" s="148">
        <v>10</v>
      </c>
      <c r="S66" s="148"/>
      <c r="T66" s="155"/>
    </row>
    <row r="67" spans="1:20" s="78" customFormat="1">
      <c r="A67" s="1468" t="s">
        <v>3548</v>
      </c>
      <c r="B67" s="769"/>
      <c r="C67" s="1327" t="s">
        <v>3552</v>
      </c>
      <c r="D67" s="125">
        <v>100</v>
      </c>
      <c r="E67" s="942" t="s">
        <v>44</v>
      </c>
      <c r="F67" s="127">
        <v>350</v>
      </c>
      <c r="G67" s="680">
        <f t="shared" si="0"/>
        <v>35000</v>
      </c>
      <c r="H67" s="499" t="s">
        <v>1887</v>
      </c>
      <c r="I67" s="129">
        <v>30</v>
      </c>
      <c r="J67" s="148"/>
      <c r="K67" s="148"/>
      <c r="L67" s="148">
        <v>30</v>
      </c>
      <c r="M67" s="148"/>
      <c r="N67" s="148"/>
      <c r="O67" s="148">
        <v>30</v>
      </c>
      <c r="P67" s="148"/>
      <c r="Q67" s="148"/>
      <c r="R67" s="148">
        <v>10</v>
      </c>
      <c r="S67" s="148"/>
      <c r="T67" s="155"/>
    </row>
    <row r="68" spans="1:20" s="78" customFormat="1">
      <c r="A68" s="1468" t="s">
        <v>3023</v>
      </c>
      <c r="B68" s="769"/>
      <c r="C68" s="1333" t="s">
        <v>3146</v>
      </c>
      <c r="D68" s="1293">
        <v>5</v>
      </c>
      <c r="E68" s="1239"/>
      <c r="F68" s="1295">
        <v>580</v>
      </c>
      <c r="G68" s="680">
        <f t="shared" si="0"/>
        <v>2900</v>
      </c>
      <c r="H68" s="499" t="s">
        <v>1887</v>
      </c>
      <c r="I68" s="129">
        <v>5</v>
      </c>
      <c r="J68" s="148"/>
      <c r="K68" s="148"/>
      <c r="L68" s="148"/>
      <c r="M68" s="148"/>
      <c r="N68" s="148"/>
      <c r="O68" s="148"/>
      <c r="P68" s="148"/>
      <c r="Q68" s="148"/>
      <c r="R68" s="148"/>
      <c r="S68" s="148"/>
      <c r="T68" s="155"/>
    </row>
    <row r="69" spans="1:20" s="78" customFormat="1">
      <c r="A69" s="123" t="s">
        <v>2132</v>
      </c>
      <c r="B69" s="769"/>
      <c r="C69" s="1336" t="s">
        <v>830</v>
      </c>
      <c r="D69" s="125">
        <v>6</v>
      </c>
      <c r="E69" s="126" t="s">
        <v>2174</v>
      </c>
      <c r="F69" s="127">
        <v>3500</v>
      </c>
      <c r="G69" s="680">
        <f t="shared" si="0"/>
        <v>21000</v>
      </c>
      <c r="H69" s="499" t="s">
        <v>1887</v>
      </c>
      <c r="I69" s="125">
        <v>6</v>
      </c>
      <c r="J69" s="770"/>
      <c r="K69" s="770"/>
      <c r="L69" s="770"/>
      <c r="M69" s="770"/>
      <c r="N69" s="770"/>
      <c r="O69" s="770"/>
      <c r="P69" s="770"/>
      <c r="Q69" s="770"/>
      <c r="R69" s="770"/>
      <c r="S69" s="770"/>
      <c r="T69" s="1455"/>
    </row>
    <row r="70" spans="1:20" s="78" customFormat="1" ht="18.75" customHeight="1">
      <c r="A70" s="1469" t="s">
        <v>2412</v>
      </c>
      <c r="B70" s="769"/>
      <c r="C70" s="1335" t="s">
        <v>830</v>
      </c>
      <c r="D70" s="1267">
        <v>12</v>
      </c>
      <c r="E70" s="1380" t="s">
        <v>2470</v>
      </c>
      <c r="F70" s="1380">
        <v>1440</v>
      </c>
      <c r="G70" s="680">
        <f t="shared" si="0"/>
        <v>17280</v>
      </c>
      <c r="H70" s="499" t="s">
        <v>1887</v>
      </c>
      <c r="I70" s="988">
        <v>1</v>
      </c>
      <c r="J70" s="988">
        <v>1</v>
      </c>
      <c r="K70" s="988">
        <v>1</v>
      </c>
      <c r="L70" s="988">
        <v>1</v>
      </c>
      <c r="M70" s="988">
        <v>1</v>
      </c>
      <c r="N70" s="988">
        <v>1</v>
      </c>
      <c r="O70" s="988">
        <v>1</v>
      </c>
      <c r="P70" s="988">
        <v>1</v>
      </c>
      <c r="Q70" s="988">
        <v>1</v>
      </c>
      <c r="R70" s="988">
        <v>1</v>
      </c>
      <c r="S70" s="988">
        <v>1</v>
      </c>
      <c r="T70" s="1265">
        <v>1</v>
      </c>
    </row>
    <row r="71" spans="1:20" s="78" customFormat="1" ht="18.75" customHeight="1">
      <c r="A71" s="1468" t="s">
        <v>3023</v>
      </c>
      <c r="B71" s="769"/>
      <c r="C71" s="1333" t="s">
        <v>830</v>
      </c>
      <c r="D71" s="1293">
        <v>10</v>
      </c>
      <c r="E71" s="1239" t="s">
        <v>818</v>
      </c>
      <c r="F71" s="1294">
        <v>1440</v>
      </c>
      <c r="G71" s="680">
        <f t="shared" si="0"/>
        <v>14400</v>
      </c>
      <c r="H71" s="499" t="s">
        <v>1887</v>
      </c>
      <c r="I71" s="129">
        <v>5</v>
      </c>
      <c r="J71" s="148"/>
      <c r="K71" s="148"/>
      <c r="L71" s="148"/>
      <c r="M71" s="148"/>
      <c r="N71" s="148">
        <v>5</v>
      </c>
      <c r="O71" s="148"/>
      <c r="P71" s="148"/>
      <c r="Q71" s="148"/>
      <c r="R71" s="148"/>
      <c r="S71" s="148"/>
      <c r="T71" s="155"/>
    </row>
    <row r="72" spans="1:20" s="78" customFormat="1" ht="18.75" customHeight="1">
      <c r="A72" s="123" t="s">
        <v>2905</v>
      </c>
      <c r="B72" s="769"/>
      <c r="C72" s="1327" t="s">
        <v>2941</v>
      </c>
      <c r="D72" s="900">
        <v>50</v>
      </c>
      <c r="E72" s="901" t="s">
        <v>818</v>
      </c>
      <c r="F72" s="868">
        <v>1500</v>
      </c>
      <c r="G72" s="680">
        <f t="shared" si="0"/>
        <v>75000</v>
      </c>
      <c r="H72" s="499" t="s">
        <v>1887</v>
      </c>
      <c r="I72" s="787"/>
      <c r="J72" s="773"/>
      <c r="K72" s="773"/>
      <c r="L72" s="773"/>
      <c r="M72" s="773"/>
      <c r="N72" s="773"/>
      <c r="O72" s="773"/>
      <c r="P72" s="773"/>
      <c r="Q72" s="773"/>
      <c r="R72" s="773"/>
      <c r="S72" s="773"/>
      <c r="T72" s="774"/>
    </row>
    <row r="73" spans="1:20" s="78" customFormat="1" ht="18.75" customHeight="1">
      <c r="A73" s="123" t="s">
        <v>3231</v>
      </c>
      <c r="B73" s="769"/>
      <c r="C73" s="1327" t="s">
        <v>2941</v>
      </c>
      <c r="D73" s="900">
        <v>50</v>
      </c>
      <c r="E73" s="901" t="s">
        <v>818</v>
      </c>
      <c r="F73" s="868">
        <v>1500</v>
      </c>
      <c r="G73" s="680">
        <f t="shared" si="0"/>
        <v>75000</v>
      </c>
      <c r="H73" s="499" t="s">
        <v>1887</v>
      </c>
      <c r="I73" s="1148"/>
      <c r="J73" s="772"/>
      <c r="K73" s="772">
        <v>10</v>
      </c>
      <c r="L73" s="772"/>
      <c r="M73" s="772"/>
      <c r="N73" s="772">
        <v>10</v>
      </c>
      <c r="O73" s="772"/>
      <c r="P73" s="772"/>
      <c r="Q73" s="772">
        <v>10</v>
      </c>
      <c r="R73" s="148"/>
      <c r="S73" s="148"/>
      <c r="T73" s="155"/>
    </row>
    <row r="74" spans="1:20" s="78" customFormat="1" ht="18.75" customHeight="1">
      <c r="A74" s="1468" t="s">
        <v>3023</v>
      </c>
      <c r="B74" s="769"/>
      <c r="C74" s="1333" t="s">
        <v>831</v>
      </c>
      <c r="D74" s="1293">
        <v>5</v>
      </c>
      <c r="E74" s="1239" t="s">
        <v>818</v>
      </c>
      <c r="F74" s="1294">
        <v>1440</v>
      </c>
      <c r="G74" s="680">
        <f t="shared" si="0"/>
        <v>7200</v>
      </c>
      <c r="H74" s="499" t="s">
        <v>1887</v>
      </c>
      <c r="I74" s="129">
        <v>3</v>
      </c>
      <c r="J74" s="148"/>
      <c r="K74" s="148"/>
      <c r="L74" s="148"/>
      <c r="M74" s="148"/>
      <c r="N74" s="148">
        <v>2</v>
      </c>
      <c r="O74" s="148"/>
      <c r="P74" s="148"/>
      <c r="Q74" s="148"/>
      <c r="R74" s="148"/>
      <c r="S74" s="148"/>
      <c r="T74" s="155"/>
    </row>
    <row r="75" spans="1:20" s="78" customFormat="1" ht="18.75" customHeight="1">
      <c r="A75" s="1468" t="s">
        <v>3023</v>
      </c>
      <c r="B75" s="769"/>
      <c r="C75" s="1327" t="s">
        <v>3164</v>
      </c>
      <c r="D75" s="993">
        <v>100</v>
      </c>
      <c r="E75" s="901" t="s">
        <v>576</v>
      </c>
      <c r="F75" s="1295">
        <v>1300</v>
      </c>
      <c r="G75" s="680">
        <f t="shared" si="0"/>
        <v>130000</v>
      </c>
      <c r="H75" s="499" t="s">
        <v>1887</v>
      </c>
      <c r="I75" s="129">
        <v>50</v>
      </c>
      <c r="J75" s="148"/>
      <c r="K75" s="148"/>
      <c r="L75" s="148"/>
      <c r="M75" s="148"/>
      <c r="N75" s="148">
        <v>50</v>
      </c>
      <c r="O75" s="148"/>
      <c r="P75" s="148"/>
      <c r="Q75" s="148"/>
      <c r="R75" s="148"/>
      <c r="S75" s="148"/>
      <c r="T75" s="155"/>
    </row>
    <row r="76" spans="1:20" s="78" customFormat="1" ht="18.75" customHeight="1">
      <c r="A76" s="1468" t="s">
        <v>3548</v>
      </c>
      <c r="B76" s="769"/>
      <c r="C76" s="1327" t="s">
        <v>3554</v>
      </c>
      <c r="D76" s="125">
        <v>50</v>
      </c>
      <c r="E76" s="942" t="s">
        <v>44</v>
      </c>
      <c r="F76" s="127">
        <v>250</v>
      </c>
      <c r="G76" s="680">
        <f t="shared" si="0"/>
        <v>12500</v>
      </c>
      <c r="H76" s="499" t="s">
        <v>1887</v>
      </c>
      <c r="I76" s="943" t="s">
        <v>3555</v>
      </c>
      <c r="J76" s="773"/>
      <c r="K76" s="773"/>
      <c r="L76" s="772">
        <v>10</v>
      </c>
      <c r="M76" s="773"/>
      <c r="N76" s="773"/>
      <c r="O76" s="773"/>
      <c r="P76" s="772">
        <v>10</v>
      </c>
      <c r="Q76" s="773"/>
      <c r="R76" s="773"/>
      <c r="S76" s="773"/>
      <c r="T76" s="944">
        <v>10</v>
      </c>
    </row>
    <row r="77" spans="1:20" s="78" customFormat="1">
      <c r="A77" s="1468" t="s">
        <v>3548</v>
      </c>
      <c r="B77" s="769"/>
      <c r="C77" s="1327" t="s">
        <v>3556</v>
      </c>
      <c r="D77" s="125">
        <v>50</v>
      </c>
      <c r="E77" s="942" t="s">
        <v>36</v>
      </c>
      <c r="F77" s="127">
        <v>2200</v>
      </c>
      <c r="G77" s="680">
        <f t="shared" si="0"/>
        <v>110000</v>
      </c>
      <c r="H77" s="499" t="s">
        <v>1887</v>
      </c>
      <c r="I77" s="943" t="s">
        <v>3555</v>
      </c>
      <c r="J77" s="773"/>
      <c r="K77" s="773"/>
      <c r="L77" s="772">
        <v>10</v>
      </c>
      <c r="M77" s="773"/>
      <c r="N77" s="773"/>
      <c r="O77" s="773"/>
      <c r="P77" s="772">
        <v>10</v>
      </c>
      <c r="Q77" s="773"/>
      <c r="R77" s="773"/>
      <c r="S77" s="773"/>
      <c r="T77" s="944">
        <v>10</v>
      </c>
    </row>
    <row r="78" spans="1:20" s="78" customFormat="1">
      <c r="A78" s="1468" t="s">
        <v>3023</v>
      </c>
      <c r="B78" s="769"/>
      <c r="C78" s="1293" t="s">
        <v>3159</v>
      </c>
      <c r="D78" s="1356">
        <v>50</v>
      </c>
      <c r="E78" s="995" t="s">
        <v>627</v>
      </c>
      <c r="F78" s="1291">
        <v>500</v>
      </c>
      <c r="G78" s="680">
        <f t="shared" si="0"/>
        <v>25000</v>
      </c>
      <c r="H78" s="499" t="s">
        <v>1887</v>
      </c>
      <c r="I78" s="129">
        <v>30</v>
      </c>
      <c r="J78" s="148"/>
      <c r="K78" s="148"/>
      <c r="L78" s="148"/>
      <c r="M78" s="148"/>
      <c r="N78" s="148">
        <v>10</v>
      </c>
      <c r="O78" s="148"/>
      <c r="P78" s="148"/>
      <c r="Q78" s="148"/>
      <c r="R78" s="148"/>
      <c r="S78" s="148"/>
      <c r="T78" s="155"/>
    </row>
    <row r="79" spans="1:20" s="78" customFormat="1">
      <c r="A79" s="123" t="s">
        <v>2132</v>
      </c>
      <c r="B79" s="769"/>
      <c r="C79" s="1159" t="s">
        <v>2175</v>
      </c>
      <c r="D79" s="125">
        <v>50</v>
      </c>
      <c r="E79" s="126" t="s">
        <v>36</v>
      </c>
      <c r="F79" s="127">
        <v>200</v>
      </c>
      <c r="G79" s="680">
        <f t="shared" si="0"/>
        <v>10000</v>
      </c>
      <c r="H79" s="499" t="s">
        <v>1887</v>
      </c>
      <c r="I79" s="125">
        <v>50</v>
      </c>
      <c r="J79" s="770"/>
      <c r="K79" s="770"/>
      <c r="L79" s="770"/>
      <c r="M79" s="770"/>
      <c r="N79" s="770"/>
      <c r="O79" s="770"/>
      <c r="P79" s="770"/>
      <c r="Q79" s="770"/>
      <c r="R79" s="770"/>
      <c r="S79" s="770"/>
      <c r="T79" s="1455"/>
    </row>
    <row r="80" spans="1:20" s="78" customFormat="1">
      <c r="A80" s="1469" t="s">
        <v>2412</v>
      </c>
      <c r="B80" s="769"/>
      <c r="C80" s="1260" t="s">
        <v>2471</v>
      </c>
      <c r="D80" s="1267">
        <v>100</v>
      </c>
      <c r="E80" s="1380" t="s">
        <v>44</v>
      </c>
      <c r="F80" s="1380">
        <v>200</v>
      </c>
      <c r="G80" s="680">
        <f t="shared" si="0"/>
        <v>20000</v>
      </c>
      <c r="H80" s="499" t="s">
        <v>1887</v>
      </c>
      <c r="I80" s="988">
        <v>50</v>
      </c>
      <c r="J80" s="988"/>
      <c r="K80" s="988"/>
      <c r="L80" s="988"/>
      <c r="M80" s="988"/>
      <c r="N80" s="988"/>
      <c r="O80" s="988">
        <v>50</v>
      </c>
      <c r="P80" s="988"/>
      <c r="Q80" s="988"/>
      <c r="R80" s="988"/>
      <c r="S80" s="988"/>
      <c r="T80" s="1449"/>
    </row>
    <row r="81" spans="1:20" s="78" customFormat="1">
      <c r="A81" s="123" t="s">
        <v>2905</v>
      </c>
      <c r="B81" s="769"/>
      <c r="C81" s="124" t="s">
        <v>2942</v>
      </c>
      <c r="D81" s="900">
        <v>500</v>
      </c>
      <c r="E81" s="901" t="s">
        <v>576</v>
      </c>
      <c r="F81" s="868">
        <v>235</v>
      </c>
      <c r="G81" s="680">
        <f t="shared" ref="G81:G144" si="2">D81*F81</f>
        <v>117500</v>
      </c>
      <c r="H81" s="499" t="s">
        <v>1887</v>
      </c>
      <c r="I81" s="787"/>
      <c r="J81" s="773"/>
      <c r="K81" s="773"/>
      <c r="L81" s="773"/>
      <c r="M81" s="773"/>
      <c r="N81" s="773"/>
      <c r="O81" s="773"/>
      <c r="P81" s="773"/>
      <c r="Q81" s="773"/>
      <c r="R81" s="773"/>
      <c r="S81" s="773"/>
      <c r="T81" s="774"/>
    </row>
    <row r="82" spans="1:20" s="78" customFormat="1">
      <c r="A82" s="123" t="s">
        <v>3231</v>
      </c>
      <c r="B82" s="769"/>
      <c r="C82" s="124" t="s">
        <v>2942</v>
      </c>
      <c r="D82" s="900">
        <v>100</v>
      </c>
      <c r="E82" s="901" t="s">
        <v>576</v>
      </c>
      <c r="F82" s="868">
        <v>235</v>
      </c>
      <c r="G82" s="680">
        <f t="shared" si="2"/>
        <v>23500</v>
      </c>
      <c r="H82" s="499" t="s">
        <v>1887</v>
      </c>
      <c r="I82" s="1148"/>
      <c r="J82" s="772"/>
      <c r="K82" s="772">
        <v>20</v>
      </c>
      <c r="L82" s="772"/>
      <c r="M82" s="772"/>
      <c r="N82" s="772">
        <v>30</v>
      </c>
      <c r="O82" s="772"/>
      <c r="P82" s="772"/>
      <c r="Q82" s="772">
        <v>20</v>
      </c>
      <c r="R82" s="148"/>
      <c r="S82" s="148"/>
      <c r="T82" s="155"/>
    </row>
    <row r="83" spans="1:20" s="78" customFormat="1">
      <c r="A83" s="123" t="s">
        <v>2132</v>
      </c>
      <c r="B83" s="769"/>
      <c r="C83" s="1159" t="s">
        <v>2176</v>
      </c>
      <c r="D83" s="125">
        <v>24</v>
      </c>
      <c r="E83" s="126" t="s">
        <v>627</v>
      </c>
      <c r="F83" s="127">
        <v>1000</v>
      </c>
      <c r="G83" s="680">
        <f t="shared" si="2"/>
        <v>24000</v>
      </c>
      <c r="H83" s="499" t="s">
        <v>1887</v>
      </c>
      <c r="I83" s="125">
        <v>24</v>
      </c>
      <c r="J83" s="770"/>
      <c r="K83" s="770"/>
      <c r="L83" s="770"/>
      <c r="M83" s="770"/>
      <c r="N83" s="770"/>
      <c r="O83" s="770"/>
      <c r="P83" s="770"/>
      <c r="Q83" s="770"/>
      <c r="R83" s="770"/>
      <c r="S83" s="770"/>
      <c r="T83" s="1455"/>
    </row>
    <row r="84" spans="1:20" s="78" customFormat="1">
      <c r="A84" s="123" t="s">
        <v>3231</v>
      </c>
      <c r="B84" s="769"/>
      <c r="C84" s="124" t="s">
        <v>3300</v>
      </c>
      <c r="D84" s="900">
        <v>500</v>
      </c>
      <c r="E84" s="901" t="s">
        <v>576</v>
      </c>
      <c r="F84" s="868">
        <v>20</v>
      </c>
      <c r="G84" s="680">
        <f t="shared" si="2"/>
        <v>10000</v>
      </c>
      <c r="H84" s="499" t="s">
        <v>1887</v>
      </c>
      <c r="I84" s="1148"/>
      <c r="J84" s="772"/>
      <c r="K84" s="772">
        <v>100</v>
      </c>
      <c r="L84" s="772"/>
      <c r="M84" s="772"/>
      <c r="N84" s="772">
        <v>100</v>
      </c>
      <c r="O84" s="772"/>
      <c r="P84" s="772"/>
      <c r="Q84" s="772">
        <v>100</v>
      </c>
      <c r="R84" s="148"/>
      <c r="S84" s="148"/>
      <c r="T84" s="155"/>
    </row>
    <row r="85" spans="1:20" s="78" customFormat="1">
      <c r="A85" s="123" t="s">
        <v>2132</v>
      </c>
      <c r="B85" s="769"/>
      <c r="C85" s="1159" t="s">
        <v>2177</v>
      </c>
      <c r="D85" s="125">
        <v>12</v>
      </c>
      <c r="E85" s="126" t="s">
        <v>627</v>
      </c>
      <c r="F85" s="127">
        <v>500</v>
      </c>
      <c r="G85" s="680">
        <f t="shared" si="2"/>
        <v>6000</v>
      </c>
      <c r="H85" s="499" t="s">
        <v>1887</v>
      </c>
      <c r="I85" s="125">
        <v>12</v>
      </c>
      <c r="J85" s="770"/>
      <c r="K85" s="770"/>
      <c r="L85" s="770"/>
      <c r="M85" s="770"/>
      <c r="N85" s="770"/>
      <c r="O85" s="770"/>
      <c r="P85" s="770"/>
      <c r="Q85" s="770"/>
      <c r="R85" s="770"/>
      <c r="S85" s="770"/>
      <c r="T85" s="1455"/>
    </row>
    <row r="86" spans="1:20" s="78" customFormat="1">
      <c r="A86" s="123" t="s">
        <v>2132</v>
      </c>
      <c r="B86" s="769"/>
      <c r="C86" s="1159" t="s">
        <v>2178</v>
      </c>
      <c r="D86" s="125">
        <v>12</v>
      </c>
      <c r="E86" s="126" t="s">
        <v>627</v>
      </c>
      <c r="F86" s="127">
        <v>500</v>
      </c>
      <c r="G86" s="680">
        <f t="shared" si="2"/>
        <v>6000</v>
      </c>
      <c r="H86" s="499" t="s">
        <v>1887</v>
      </c>
      <c r="I86" s="125">
        <v>12</v>
      </c>
      <c r="J86" s="770"/>
      <c r="K86" s="770"/>
      <c r="L86" s="770"/>
      <c r="M86" s="770"/>
      <c r="N86" s="770"/>
      <c r="O86" s="770"/>
      <c r="P86" s="770"/>
      <c r="Q86" s="770"/>
      <c r="R86" s="770"/>
      <c r="S86" s="770"/>
      <c r="T86" s="1455"/>
    </row>
    <row r="87" spans="1:20" s="78" customFormat="1">
      <c r="A87" s="123" t="s">
        <v>3231</v>
      </c>
      <c r="B87" s="769"/>
      <c r="C87" s="124" t="s">
        <v>3301</v>
      </c>
      <c r="D87" s="900">
        <v>500</v>
      </c>
      <c r="E87" s="901" t="s">
        <v>576</v>
      </c>
      <c r="F87" s="868">
        <v>20</v>
      </c>
      <c r="G87" s="680">
        <f t="shared" si="2"/>
        <v>10000</v>
      </c>
      <c r="H87" s="499" t="s">
        <v>1887</v>
      </c>
      <c r="I87" s="1148"/>
      <c r="J87" s="772"/>
      <c r="K87" s="772">
        <v>100</v>
      </c>
      <c r="L87" s="772"/>
      <c r="M87" s="772"/>
      <c r="N87" s="772">
        <v>100</v>
      </c>
      <c r="O87" s="772"/>
      <c r="P87" s="772"/>
      <c r="Q87" s="772">
        <v>100</v>
      </c>
      <c r="R87" s="773"/>
      <c r="S87" s="773"/>
      <c r="T87" s="774"/>
    </row>
    <row r="88" spans="1:20" s="78" customFormat="1">
      <c r="A88" s="123" t="s">
        <v>2905</v>
      </c>
      <c r="B88" s="769"/>
      <c r="C88" s="124" t="s">
        <v>2943</v>
      </c>
      <c r="D88" s="900">
        <v>500</v>
      </c>
      <c r="E88" s="901" t="s">
        <v>576</v>
      </c>
      <c r="F88" s="868">
        <v>20</v>
      </c>
      <c r="G88" s="680">
        <f t="shared" si="2"/>
        <v>10000</v>
      </c>
      <c r="H88" s="499" t="s">
        <v>1887</v>
      </c>
      <c r="I88" s="787"/>
      <c r="J88" s="773"/>
      <c r="K88" s="773"/>
      <c r="L88" s="773"/>
      <c r="M88" s="773"/>
      <c r="N88" s="773"/>
      <c r="O88" s="773"/>
      <c r="P88" s="773"/>
      <c r="Q88" s="773"/>
      <c r="R88" s="773"/>
      <c r="S88" s="773"/>
      <c r="T88" s="774"/>
    </row>
    <row r="89" spans="1:20" s="78" customFormat="1">
      <c r="A89" s="1468" t="s">
        <v>3023</v>
      </c>
      <c r="B89" s="769"/>
      <c r="C89" s="381" t="s">
        <v>3117</v>
      </c>
      <c r="D89" s="1293">
        <v>5</v>
      </c>
      <c r="E89" s="1239" t="s">
        <v>627</v>
      </c>
      <c r="F89" s="1294">
        <v>600</v>
      </c>
      <c r="G89" s="680">
        <f t="shared" si="2"/>
        <v>3000</v>
      </c>
      <c r="H89" s="499" t="s">
        <v>1887</v>
      </c>
      <c r="I89" s="129">
        <v>3</v>
      </c>
      <c r="J89" s="148"/>
      <c r="K89" s="148"/>
      <c r="L89" s="148"/>
      <c r="M89" s="148"/>
      <c r="N89" s="148">
        <v>2</v>
      </c>
      <c r="O89" s="148"/>
      <c r="P89" s="148"/>
      <c r="Q89" s="148"/>
      <c r="R89" s="148"/>
      <c r="S89" s="148"/>
      <c r="T89" s="155"/>
    </row>
    <row r="90" spans="1:20" s="78" customFormat="1">
      <c r="A90" s="1468" t="s">
        <v>3023</v>
      </c>
      <c r="B90" s="803"/>
      <c r="C90" s="1328" t="s">
        <v>3118</v>
      </c>
      <c r="D90" s="1293">
        <v>5</v>
      </c>
      <c r="E90" s="1239" t="s">
        <v>627</v>
      </c>
      <c r="F90" s="1292">
        <v>600</v>
      </c>
      <c r="G90" s="680">
        <f t="shared" si="2"/>
        <v>3000</v>
      </c>
      <c r="H90" s="499" t="s">
        <v>1887</v>
      </c>
      <c r="I90" s="129">
        <v>3</v>
      </c>
      <c r="J90" s="148"/>
      <c r="K90" s="148"/>
      <c r="L90" s="148"/>
      <c r="M90" s="148"/>
      <c r="N90" s="148">
        <v>2</v>
      </c>
      <c r="O90" s="148"/>
      <c r="P90" s="148"/>
      <c r="Q90" s="148"/>
      <c r="R90" s="148"/>
      <c r="S90" s="148"/>
      <c r="T90" s="155"/>
    </row>
    <row r="91" spans="1:20" s="78" customFormat="1">
      <c r="A91" s="1468" t="s">
        <v>3023</v>
      </c>
      <c r="B91" s="803"/>
      <c r="C91" s="1328" t="s">
        <v>3119</v>
      </c>
      <c r="D91" s="1293">
        <v>5</v>
      </c>
      <c r="E91" s="1239" t="s">
        <v>627</v>
      </c>
      <c r="F91" s="1292">
        <v>600</v>
      </c>
      <c r="G91" s="680">
        <f t="shared" si="2"/>
        <v>3000</v>
      </c>
      <c r="H91" s="499" t="s">
        <v>1887</v>
      </c>
      <c r="I91" s="129">
        <v>3</v>
      </c>
      <c r="J91" s="148"/>
      <c r="K91" s="148"/>
      <c r="L91" s="148"/>
      <c r="M91" s="148"/>
      <c r="N91" s="148">
        <v>2</v>
      </c>
      <c r="O91" s="148"/>
      <c r="P91" s="148"/>
      <c r="Q91" s="148"/>
      <c r="R91" s="148"/>
      <c r="S91" s="148"/>
      <c r="T91" s="155"/>
    </row>
    <row r="92" spans="1:20" s="78" customFormat="1">
      <c r="A92" s="123" t="s">
        <v>3231</v>
      </c>
      <c r="B92" s="803"/>
      <c r="C92" s="1325" t="s">
        <v>3302</v>
      </c>
      <c r="D92" s="1356">
        <v>10</v>
      </c>
      <c r="E92" s="1383" t="s">
        <v>910</v>
      </c>
      <c r="F92" s="1383">
        <v>500</v>
      </c>
      <c r="G92" s="680">
        <f t="shared" si="2"/>
        <v>5000</v>
      </c>
      <c r="H92" s="499" t="s">
        <v>1887</v>
      </c>
      <c r="I92" s="1148"/>
      <c r="J92" s="772"/>
      <c r="K92" s="772">
        <v>3</v>
      </c>
      <c r="L92" s="772"/>
      <c r="M92" s="772"/>
      <c r="N92" s="772">
        <v>2</v>
      </c>
      <c r="O92" s="772"/>
      <c r="P92" s="772"/>
      <c r="Q92" s="772"/>
      <c r="R92" s="773"/>
      <c r="S92" s="773"/>
      <c r="T92" s="774"/>
    </row>
    <row r="93" spans="1:20" s="78" customFormat="1">
      <c r="A93" s="1468" t="s">
        <v>3548</v>
      </c>
      <c r="B93" s="803"/>
      <c r="C93" s="1242" t="s">
        <v>3557</v>
      </c>
      <c r="D93" s="125">
        <v>50</v>
      </c>
      <c r="E93" s="942" t="s">
        <v>36</v>
      </c>
      <c r="F93" s="127">
        <v>2500</v>
      </c>
      <c r="G93" s="680">
        <f t="shared" si="2"/>
        <v>125000</v>
      </c>
      <c r="H93" s="499" t="s">
        <v>1887</v>
      </c>
      <c r="I93" s="943" t="s">
        <v>3555</v>
      </c>
      <c r="J93" s="773"/>
      <c r="K93" s="773"/>
      <c r="L93" s="772">
        <v>10</v>
      </c>
      <c r="M93" s="773"/>
      <c r="N93" s="773"/>
      <c r="O93" s="773"/>
      <c r="P93" s="772">
        <v>10</v>
      </c>
      <c r="Q93" s="773"/>
      <c r="R93" s="773"/>
      <c r="S93" s="773"/>
      <c r="T93" s="944">
        <v>10</v>
      </c>
    </row>
    <row r="94" spans="1:20" s="78" customFormat="1">
      <c r="A94" s="1468" t="s">
        <v>3023</v>
      </c>
      <c r="B94" s="803"/>
      <c r="C94" s="1328" t="s">
        <v>3133</v>
      </c>
      <c r="D94" s="1293">
        <v>100</v>
      </c>
      <c r="E94" s="1239" t="s">
        <v>576</v>
      </c>
      <c r="F94" s="1294">
        <v>200</v>
      </c>
      <c r="G94" s="680">
        <f t="shared" si="2"/>
        <v>20000</v>
      </c>
      <c r="H94" s="499" t="s">
        <v>1887</v>
      </c>
      <c r="I94" s="129">
        <v>50</v>
      </c>
      <c r="J94" s="148"/>
      <c r="K94" s="148"/>
      <c r="L94" s="148"/>
      <c r="M94" s="148"/>
      <c r="N94" s="148">
        <v>30</v>
      </c>
      <c r="O94" s="148"/>
      <c r="P94" s="148"/>
      <c r="Q94" s="148"/>
      <c r="R94" s="148">
        <v>20</v>
      </c>
      <c r="S94" s="148"/>
      <c r="T94" s="155"/>
    </row>
    <row r="95" spans="1:20" s="78" customFormat="1">
      <c r="A95" s="1469" t="s">
        <v>2599</v>
      </c>
      <c r="B95" s="803"/>
      <c r="C95" s="425" t="s">
        <v>2636</v>
      </c>
      <c r="D95" s="882">
        <v>1</v>
      </c>
      <c r="E95" s="825" t="s">
        <v>36</v>
      </c>
      <c r="F95" s="886">
        <f>2000*1.5</f>
        <v>3000</v>
      </c>
      <c r="G95" s="680">
        <f t="shared" si="2"/>
        <v>3000</v>
      </c>
      <c r="H95" s="499" t="s">
        <v>1887</v>
      </c>
      <c r="I95" s="888"/>
      <c r="J95" s="890"/>
      <c r="K95" s="888"/>
      <c r="L95" s="890"/>
      <c r="M95" s="890"/>
      <c r="N95" s="890"/>
      <c r="O95" s="890"/>
      <c r="P95" s="890"/>
      <c r="Q95" s="890"/>
      <c r="R95" s="882">
        <v>1</v>
      </c>
      <c r="S95" s="890"/>
      <c r="T95" s="1451"/>
    </row>
    <row r="96" spans="1:20" s="78" customFormat="1">
      <c r="A96" s="1468" t="s">
        <v>3023</v>
      </c>
      <c r="B96" s="803"/>
      <c r="C96" s="1328" t="s">
        <v>851</v>
      </c>
      <c r="D96" s="1293">
        <v>50</v>
      </c>
      <c r="E96" s="1239" t="s">
        <v>576</v>
      </c>
      <c r="F96" s="1294">
        <v>600</v>
      </c>
      <c r="G96" s="680">
        <f t="shared" si="2"/>
        <v>30000</v>
      </c>
      <c r="H96" s="499" t="s">
        <v>1887</v>
      </c>
      <c r="I96" s="129">
        <v>20</v>
      </c>
      <c r="J96" s="148"/>
      <c r="K96" s="148"/>
      <c r="L96" s="148"/>
      <c r="M96" s="148">
        <v>20</v>
      </c>
      <c r="N96" s="148"/>
      <c r="O96" s="148"/>
      <c r="P96" s="148"/>
      <c r="Q96" s="148">
        <v>10</v>
      </c>
      <c r="R96" s="148"/>
      <c r="S96" s="148"/>
      <c r="T96" s="155"/>
    </row>
    <row r="97" spans="1:20" s="78" customFormat="1">
      <c r="A97" s="1468" t="s">
        <v>3023</v>
      </c>
      <c r="B97" s="769"/>
      <c r="C97" s="381" t="s">
        <v>852</v>
      </c>
      <c r="D97" s="1293">
        <v>50</v>
      </c>
      <c r="E97" s="1239" t="s">
        <v>576</v>
      </c>
      <c r="F97" s="1294">
        <v>385</v>
      </c>
      <c r="G97" s="680">
        <f t="shared" si="2"/>
        <v>19250</v>
      </c>
      <c r="H97" s="499" t="s">
        <v>1887</v>
      </c>
      <c r="I97" s="129">
        <v>20</v>
      </c>
      <c r="J97" s="148"/>
      <c r="K97" s="148"/>
      <c r="L97" s="148"/>
      <c r="M97" s="148">
        <v>20</v>
      </c>
      <c r="N97" s="148"/>
      <c r="O97" s="148"/>
      <c r="P97" s="148"/>
      <c r="Q97" s="148">
        <v>10</v>
      </c>
      <c r="R97" s="148"/>
      <c r="S97" s="148"/>
      <c r="T97" s="155"/>
    </row>
    <row r="98" spans="1:20" s="78" customFormat="1">
      <c r="A98" s="1468" t="s">
        <v>3023</v>
      </c>
      <c r="B98" s="769"/>
      <c r="C98" s="381" t="s">
        <v>3127</v>
      </c>
      <c r="D98" s="1293">
        <v>80</v>
      </c>
      <c r="E98" s="1239" t="s">
        <v>627</v>
      </c>
      <c r="F98" s="1294">
        <v>550</v>
      </c>
      <c r="G98" s="680">
        <f t="shared" si="2"/>
        <v>44000</v>
      </c>
      <c r="H98" s="499" t="s">
        <v>1887</v>
      </c>
      <c r="I98" s="129">
        <v>30</v>
      </c>
      <c r="J98" s="148"/>
      <c r="K98" s="148"/>
      <c r="L98" s="148"/>
      <c r="M98" s="148"/>
      <c r="N98" s="148">
        <v>30</v>
      </c>
      <c r="O98" s="148"/>
      <c r="P98" s="148"/>
      <c r="Q98" s="148"/>
      <c r="R98" s="148">
        <v>20</v>
      </c>
      <c r="S98" s="148"/>
      <c r="T98" s="155"/>
    </row>
    <row r="99" spans="1:20" s="78" customFormat="1">
      <c r="A99" s="123" t="s">
        <v>2132</v>
      </c>
      <c r="B99" s="769"/>
      <c r="C99" s="1159" t="s">
        <v>2180</v>
      </c>
      <c r="D99" s="125">
        <v>12</v>
      </c>
      <c r="E99" s="126" t="s">
        <v>576</v>
      </c>
      <c r="F99" s="127">
        <v>1200</v>
      </c>
      <c r="G99" s="680">
        <f t="shared" si="2"/>
        <v>14400</v>
      </c>
      <c r="H99" s="499" t="s">
        <v>1887</v>
      </c>
      <c r="I99" s="125">
        <v>12</v>
      </c>
      <c r="J99" s="770"/>
      <c r="K99" s="770"/>
      <c r="L99" s="770"/>
      <c r="M99" s="770"/>
      <c r="N99" s="770"/>
      <c r="O99" s="770"/>
      <c r="P99" s="770"/>
      <c r="Q99" s="770"/>
      <c r="R99" s="770"/>
      <c r="S99" s="770"/>
      <c r="T99" s="1455"/>
    </row>
    <row r="100" spans="1:20" s="78" customFormat="1">
      <c r="A100" s="123" t="s">
        <v>2132</v>
      </c>
      <c r="B100" s="769"/>
      <c r="C100" s="1159" t="s">
        <v>2179</v>
      </c>
      <c r="D100" s="125">
        <v>12</v>
      </c>
      <c r="E100" s="126" t="s">
        <v>576</v>
      </c>
      <c r="F100" s="127">
        <v>1200</v>
      </c>
      <c r="G100" s="680">
        <f t="shared" si="2"/>
        <v>14400</v>
      </c>
      <c r="H100" s="499" t="s">
        <v>1887</v>
      </c>
      <c r="I100" s="125">
        <v>12</v>
      </c>
      <c r="J100" s="770"/>
      <c r="K100" s="770"/>
      <c r="L100" s="770"/>
      <c r="M100" s="770"/>
      <c r="N100" s="770"/>
      <c r="O100" s="770"/>
      <c r="P100" s="770"/>
      <c r="Q100" s="770"/>
      <c r="R100" s="770"/>
      <c r="S100" s="770"/>
      <c r="T100" s="1455"/>
    </row>
    <row r="101" spans="1:20" s="78" customFormat="1">
      <c r="A101" s="123" t="s">
        <v>2905</v>
      </c>
      <c r="B101" s="769"/>
      <c r="C101" s="124" t="s">
        <v>2945</v>
      </c>
      <c r="D101" s="900">
        <v>50</v>
      </c>
      <c r="E101" s="901" t="s">
        <v>627</v>
      </c>
      <c r="F101" s="868">
        <v>850</v>
      </c>
      <c r="G101" s="680">
        <f t="shared" si="2"/>
        <v>42500</v>
      </c>
      <c r="H101" s="499" t="s">
        <v>1887</v>
      </c>
      <c r="I101" s="787"/>
      <c r="J101" s="773"/>
      <c r="K101" s="773"/>
      <c r="L101" s="773"/>
      <c r="M101" s="773"/>
      <c r="N101" s="773"/>
      <c r="O101" s="773"/>
      <c r="P101" s="773"/>
      <c r="Q101" s="773"/>
      <c r="R101" s="773"/>
      <c r="S101" s="773"/>
      <c r="T101" s="774"/>
    </row>
    <row r="102" spans="1:20" s="78" customFormat="1">
      <c r="A102" s="1468" t="s">
        <v>3023</v>
      </c>
      <c r="B102" s="769"/>
      <c r="C102" s="381" t="s">
        <v>861</v>
      </c>
      <c r="D102" s="1293">
        <v>15</v>
      </c>
      <c r="E102" s="1239" t="s">
        <v>627</v>
      </c>
      <c r="F102" s="1295">
        <v>3500</v>
      </c>
      <c r="G102" s="680">
        <f t="shared" si="2"/>
        <v>52500</v>
      </c>
      <c r="H102" s="499" t="s">
        <v>1887</v>
      </c>
      <c r="I102" s="129">
        <v>5</v>
      </c>
      <c r="J102" s="148"/>
      <c r="K102" s="148"/>
      <c r="L102" s="148"/>
      <c r="M102" s="148"/>
      <c r="N102" s="148">
        <v>5</v>
      </c>
      <c r="O102" s="148"/>
      <c r="P102" s="148"/>
      <c r="Q102" s="148"/>
      <c r="R102" s="148">
        <v>5</v>
      </c>
      <c r="S102" s="148"/>
      <c r="T102" s="155"/>
    </row>
    <row r="103" spans="1:20" s="78" customFormat="1">
      <c r="A103" s="1468" t="s">
        <v>3023</v>
      </c>
      <c r="B103" s="769"/>
      <c r="C103" s="381" t="s">
        <v>868</v>
      </c>
      <c r="D103" s="1293">
        <v>15</v>
      </c>
      <c r="E103" s="1239" t="s">
        <v>627</v>
      </c>
      <c r="F103" s="1295">
        <v>5000</v>
      </c>
      <c r="G103" s="680">
        <f t="shared" si="2"/>
        <v>75000</v>
      </c>
      <c r="H103" s="499" t="s">
        <v>1887</v>
      </c>
      <c r="I103" s="129">
        <v>5</v>
      </c>
      <c r="J103" s="148"/>
      <c r="K103" s="148"/>
      <c r="L103" s="148"/>
      <c r="M103" s="148"/>
      <c r="N103" s="148">
        <v>5</v>
      </c>
      <c r="O103" s="148"/>
      <c r="P103" s="148"/>
      <c r="Q103" s="148"/>
      <c r="R103" s="148">
        <v>5</v>
      </c>
      <c r="S103" s="148"/>
      <c r="T103" s="155"/>
    </row>
    <row r="104" spans="1:20" s="78" customFormat="1">
      <c r="A104" s="123" t="s">
        <v>2132</v>
      </c>
      <c r="B104" s="769"/>
      <c r="C104" s="979" t="s">
        <v>2183</v>
      </c>
      <c r="D104" s="125">
        <v>20</v>
      </c>
      <c r="E104" s="126" t="s">
        <v>2184</v>
      </c>
      <c r="F104" s="127">
        <v>800</v>
      </c>
      <c r="G104" s="680">
        <f t="shared" si="2"/>
        <v>16000</v>
      </c>
      <c r="H104" s="499" t="s">
        <v>1887</v>
      </c>
      <c r="I104" s="125">
        <v>20</v>
      </c>
      <c r="J104" s="148"/>
      <c r="K104" s="148"/>
      <c r="L104" s="148"/>
      <c r="M104" s="148"/>
      <c r="N104" s="148"/>
      <c r="O104" s="148"/>
      <c r="P104" s="148"/>
      <c r="Q104" s="148"/>
      <c r="R104" s="148"/>
      <c r="S104" s="148"/>
      <c r="T104" s="155"/>
    </row>
    <row r="105" spans="1:20" s="78" customFormat="1">
      <c r="A105" s="123" t="s">
        <v>2905</v>
      </c>
      <c r="B105" s="769"/>
      <c r="C105" s="124" t="s">
        <v>2947</v>
      </c>
      <c r="D105" s="900">
        <v>100</v>
      </c>
      <c r="E105" s="901" t="s">
        <v>627</v>
      </c>
      <c r="F105" s="868">
        <v>1250</v>
      </c>
      <c r="G105" s="680">
        <f t="shared" si="2"/>
        <v>125000</v>
      </c>
      <c r="H105" s="499" t="s">
        <v>1887</v>
      </c>
      <c r="I105" s="787"/>
      <c r="J105" s="773"/>
      <c r="K105" s="773"/>
      <c r="L105" s="773"/>
      <c r="M105" s="773"/>
      <c r="N105" s="773"/>
      <c r="O105" s="773"/>
      <c r="P105" s="773"/>
      <c r="Q105" s="773"/>
      <c r="R105" s="773"/>
      <c r="S105" s="773"/>
      <c r="T105" s="774"/>
    </row>
    <row r="106" spans="1:20" s="78" customFormat="1">
      <c r="A106" s="123" t="s">
        <v>2905</v>
      </c>
      <c r="B106" s="769"/>
      <c r="C106" s="124" t="s">
        <v>2946</v>
      </c>
      <c r="D106" s="900">
        <v>100</v>
      </c>
      <c r="E106" s="901" t="s">
        <v>627</v>
      </c>
      <c r="F106" s="868">
        <v>950</v>
      </c>
      <c r="G106" s="680">
        <f t="shared" si="2"/>
        <v>95000</v>
      </c>
      <c r="H106" s="499" t="s">
        <v>1887</v>
      </c>
      <c r="I106" s="787"/>
      <c r="J106" s="773"/>
      <c r="K106" s="773"/>
      <c r="L106" s="773"/>
      <c r="M106" s="773"/>
      <c r="N106" s="773"/>
      <c r="O106" s="773"/>
      <c r="P106" s="773"/>
      <c r="Q106" s="773"/>
      <c r="R106" s="773"/>
      <c r="S106" s="773"/>
      <c r="T106" s="774"/>
    </row>
    <row r="107" spans="1:20" s="78" customFormat="1">
      <c r="A107" s="1468" t="s">
        <v>3023</v>
      </c>
      <c r="B107" s="769"/>
      <c r="C107" s="381" t="s">
        <v>3121</v>
      </c>
      <c r="D107" s="1293">
        <v>15</v>
      </c>
      <c r="E107" s="1239" t="s">
        <v>627</v>
      </c>
      <c r="F107" s="1295">
        <v>600</v>
      </c>
      <c r="G107" s="680">
        <f t="shared" si="2"/>
        <v>9000</v>
      </c>
      <c r="H107" s="499" t="s">
        <v>1887</v>
      </c>
      <c r="I107" s="129">
        <v>5</v>
      </c>
      <c r="J107" s="148"/>
      <c r="K107" s="148"/>
      <c r="L107" s="148"/>
      <c r="M107" s="148"/>
      <c r="N107" s="148">
        <v>5</v>
      </c>
      <c r="O107" s="148"/>
      <c r="P107" s="148"/>
      <c r="Q107" s="148"/>
      <c r="R107" s="148">
        <v>5</v>
      </c>
      <c r="S107" s="148"/>
      <c r="T107" s="155"/>
    </row>
    <row r="108" spans="1:20" s="78" customFormat="1">
      <c r="A108" s="1468" t="s">
        <v>3023</v>
      </c>
      <c r="B108" s="769"/>
      <c r="C108" s="381" t="s">
        <v>3122</v>
      </c>
      <c r="D108" s="1293">
        <v>15</v>
      </c>
      <c r="E108" s="1239" t="s">
        <v>627</v>
      </c>
      <c r="F108" s="1295">
        <v>3500</v>
      </c>
      <c r="G108" s="680">
        <f t="shared" si="2"/>
        <v>52500</v>
      </c>
      <c r="H108" s="499" t="s">
        <v>1887</v>
      </c>
      <c r="I108" s="129">
        <v>5</v>
      </c>
      <c r="J108" s="148"/>
      <c r="K108" s="148"/>
      <c r="L108" s="148"/>
      <c r="M108" s="148"/>
      <c r="N108" s="148">
        <v>5</v>
      </c>
      <c r="O108" s="148"/>
      <c r="P108" s="148"/>
      <c r="Q108" s="148"/>
      <c r="R108" s="148">
        <v>5</v>
      </c>
      <c r="S108" s="148"/>
      <c r="T108" s="155"/>
    </row>
    <row r="109" spans="1:20" s="78" customFormat="1">
      <c r="A109" s="123" t="s">
        <v>2132</v>
      </c>
      <c r="B109" s="769"/>
      <c r="C109" s="979" t="s">
        <v>2185</v>
      </c>
      <c r="D109" s="125">
        <v>20</v>
      </c>
      <c r="E109" s="126" t="s">
        <v>2184</v>
      </c>
      <c r="F109" s="127">
        <v>800</v>
      </c>
      <c r="G109" s="680">
        <f t="shared" si="2"/>
        <v>16000</v>
      </c>
      <c r="H109" s="499" t="s">
        <v>1887</v>
      </c>
      <c r="I109" s="125">
        <v>20</v>
      </c>
      <c r="J109" s="148"/>
      <c r="K109" s="148"/>
      <c r="L109" s="148"/>
      <c r="M109" s="148"/>
      <c r="N109" s="148"/>
      <c r="O109" s="148"/>
      <c r="P109" s="148"/>
      <c r="Q109" s="148"/>
      <c r="R109" s="148"/>
      <c r="S109" s="148"/>
      <c r="T109" s="155"/>
    </row>
    <row r="110" spans="1:20" s="78" customFormat="1">
      <c r="A110" s="1468" t="s">
        <v>3023</v>
      </c>
      <c r="B110" s="769"/>
      <c r="C110" s="381" t="s">
        <v>869</v>
      </c>
      <c r="D110" s="1293">
        <v>15</v>
      </c>
      <c r="E110" s="1239" t="s">
        <v>627</v>
      </c>
      <c r="F110" s="1295">
        <v>450</v>
      </c>
      <c r="G110" s="680">
        <f t="shared" si="2"/>
        <v>6750</v>
      </c>
      <c r="H110" s="499" t="s">
        <v>1887</v>
      </c>
      <c r="I110" s="129">
        <v>5</v>
      </c>
      <c r="J110" s="148"/>
      <c r="K110" s="148"/>
      <c r="L110" s="148"/>
      <c r="M110" s="148"/>
      <c r="N110" s="148">
        <v>5</v>
      </c>
      <c r="O110" s="148"/>
      <c r="P110" s="148"/>
      <c r="Q110" s="148"/>
      <c r="R110" s="148">
        <v>5</v>
      </c>
      <c r="S110" s="148"/>
      <c r="T110" s="155"/>
    </row>
    <row r="111" spans="1:20" s="78" customFormat="1">
      <c r="A111" s="1468" t="s">
        <v>3023</v>
      </c>
      <c r="B111" s="769"/>
      <c r="C111" s="381" t="s">
        <v>866</v>
      </c>
      <c r="D111" s="1293">
        <v>15</v>
      </c>
      <c r="E111" s="1239" t="s">
        <v>627</v>
      </c>
      <c r="F111" s="1295">
        <v>550</v>
      </c>
      <c r="G111" s="680">
        <f t="shared" si="2"/>
        <v>8250</v>
      </c>
      <c r="H111" s="499" t="s">
        <v>1887</v>
      </c>
      <c r="I111" s="129">
        <v>5</v>
      </c>
      <c r="J111" s="148"/>
      <c r="K111" s="148"/>
      <c r="L111" s="148"/>
      <c r="M111" s="148"/>
      <c r="N111" s="148">
        <v>5</v>
      </c>
      <c r="O111" s="148"/>
      <c r="P111" s="148"/>
      <c r="Q111" s="148"/>
      <c r="R111" s="148">
        <v>5</v>
      </c>
      <c r="S111" s="148"/>
      <c r="T111" s="155"/>
    </row>
    <row r="112" spans="1:20" s="78" customFormat="1">
      <c r="A112" s="1468" t="s">
        <v>3023</v>
      </c>
      <c r="B112" s="769"/>
      <c r="C112" s="381" t="s">
        <v>3124</v>
      </c>
      <c r="D112" s="1293">
        <v>15</v>
      </c>
      <c r="E112" s="1239" t="s">
        <v>627</v>
      </c>
      <c r="F112" s="1295">
        <v>590</v>
      </c>
      <c r="G112" s="680">
        <f t="shared" si="2"/>
        <v>8850</v>
      </c>
      <c r="H112" s="499" t="s">
        <v>1887</v>
      </c>
      <c r="I112" s="129">
        <v>5</v>
      </c>
      <c r="J112" s="148"/>
      <c r="K112" s="148"/>
      <c r="L112" s="148"/>
      <c r="M112" s="148"/>
      <c r="N112" s="148">
        <v>5</v>
      </c>
      <c r="O112" s="148"/>
      <c r="P112" s="148"/>
      <c r="Q112" s="148"/>
      <c r="R112" s="148">
        <v>5</v>
      </c>
      <c r="S112" s="148"/>
      <c r="T112" s="155"/>
    </row>
    <row r="113" spans="1:20" s="78" customFormat="1">
      <c r="A113" s="1468" t="s">
        <v>3023</v>
      </c>
      <c r="B113" s="769"/>
      <c r="C113" s="381" t="s">
        <v>3123</v>
      </c>
      <c r="D113" s="1293">
        <v>15</v>
      </c>
      <c r="E113" s="1239" t="s">
        <v>627</v>
      </c>
      <c r="F113" s="1295">
        <v>600</v>
      </c>
      <c r="G113" s="680">
        <f t="shared" si="2"/>
        <v>9000</v>
      </c>
      <c r="H113" s="499" t="s">
        <v>1887</v>
      </c>
      <c r="I113" s="129">
        <v>5</v>
      </c>
      <c r="J113" s="148"/>
      <c r="K113" s="148"/>
      <c r="L113" s="148"/>
      <c r="M113" s="148"/>
      <c r="N113" s="148">
        <v>5</v>
      </c>
      <c r="O113" s="148"/>
      <c r="P113" s="148"/>
      <c r="Q113" s="148"/>
      <c r="R113" s="148">
        <v>5</v>
      </c>
      <c r="S113" s="148"/>
      <c r="T113" s="155"/>
    </row>
    <row r="114" spans="1:20" s="78" customFormat="1">
      <c r="A114" s="123" t="s">
        <v>2905</v>
      </c>
      <c r="B114" s="769"/>
      <c r="C114" s="124" t="s">
        <v>2944</v>
      </c>
      <c r="D114" s="900">
        <v>100</v>
      </c>
      <c r="E114" s="901" t="s">
        <v>818</v>
      </c>
      <c r="F114" s="868">
        <v>3500</v>
      </c>
      <c r="G114" s="680">
        <f t="shared" si="2"/>
        <v>350000</v>
      </c>
      <c r="H114" s="499" t="s">
        <v>1887</v>
      </c>
      <c r="I114" s="787"/>
      <c r="J114" s="773"/>
      <c r="K114" s="773"/>
      <c r="L114" s="773"/>
      <c r="M114" s="773"/>
      <c r="N114" s="773"/>
      <c r="O114" s="773"/>
      <c r="P114" s="773"/>
      <c r="Q114" s="773"/>
      <c r="R114" s="773"/>
      <c r="S114" s="773"/>
      <c r="T114" s="774"/>
    </row>
    <row r="115" spans="1:20" s="78" customFormat="1">
      <c r="A115" s="123" t="s">
        <v>3231</v>
      </c>
      <c r="B115" s="769"/>
      <c r="C115" s="124" t="s">
        <v>2944</v>
      </c>
      <c r="D115" s="900">
        <v>10</v>
      </c>
      <c r="E115" s="901" t="s">
        <v>818</v>
      </c>
      <c r="F115" s="868">
        <v>3500</v>
      </c>
      <c r="G115" s="680">
        <f t="shared" si="2"/>
        <v>35000</v>
      </c>
      <c r="H115" s="499" t="s">
        <v>1887</v>
      </c>
      <c r="I115" s="1148"/>
      <c r="J115" s="772"/>
      <c r="K115" s="772">
        <v>2</v>
      </c>
      <c r="L115" s="772"/>
      <c r="M115" s="772"/>
      <c r="N115" s="772">
        <v>2</v>
      </c>
      <c r="O115" s="772"/>
      <c r="P115" s="772"/>
      <c r="Q115" s="772"/>
      <c r="R115" s="148"/>
      <c r="S115" s="148"/>
      <c r="T115" s="155"/>
    </row>
    <row r="116" spans="1:20" s="78" customFormat="1">
      <c r="A116" s="1468" t="s">
        <v>3023</v>
      </c>
      <c r="B116" s="769"/>
      <c r="C116" s="381" t="s">
        <v>870</v>
      </c>
      <c r="D116" s="1293">
        <v>15</v>
      </c>
      <c r="E116" s="1239" t="s">
        <v>818</v>
      </c>
      <c r="F116" s="1294">
        <v>3500</v>
      </c>
      <c r="G116" s="680">
        <f t="shared" si="2"/>
        <v>52500</v>
      </c>
      <c r="H116" s="499" t="s">
        <v>1887</v>
      </c>
      <c r="I116" s="129">
        <v>5</v>
      </c>
      <c r="J116" s="148"/>
      <c r="K116" s="148"/>
      <c r="L116" s="148"/>
      <c r="M116" s="148"/>
      <c r="N116" s="148">
        <v>5</v>
      </c>
      <c r="O116" s="148"/>
      <c r="P116" s="148"/>
      <c r="Q116" s="148"/>
      <c r="R116" s="148">
        <v>5</v>
      </c>
      <c r="S116" s="148"/>
      <c r="T116" s="155"/>
    </row>
    <row r="117" spans="1:20" s="78" customFormat="1">
      <c r="A117" s="1468" t="s">
        <v>3023</v>
      </c>
      <c r="B117" s="769"/>
      <c r="C117" s="1332" t="s">
        <v>3154</v>
      </c>
      <c r="D117" s="1001">
        <v>10</v>
      </c>
      <c r="E117" s="988" t="s">
        <v>3155</v>
      </c>
      <c r="F117" s="991">
        <v>3500</v>
      </c>
      <c r="G117" s="680">
        <f t="shared" si="2"/>
        <v>35000</v>
      </c>
      <c r="H117" s="499" t="s">
        <v>1887</v>
      </c>
      <c r="I117" s="129">
        <v>5</v>
      </c>
      <c r="J117" s="148"/>
      <c r="K117" s="148"/>
      <c r="L117" s="148"/>
      <c r="M117" s="148"/>
      <c r="N117" s="148">
        <v>5</v>
      </c>
      <c r="O117" s="148"/>
      <c r="P117" s="148"/>
      <c r="Q117" s="148"/>
      <c r="R117" s="148"/>
      <c r="S117" s="148"/>
      <c r="T117" s="155"/>
    </row>
    <row r="118" spans="1:20" s="78" customFormat="1">
      <c r="A118" s="1468" t="s">
        <v>3023</v>
      </c>
      <c r="B118" s="769"/>
      <c r="C118" s="381" t="s">
        <v>3731</v>
      </c>
      <c r="D118" s="1293">
        <v>80</v>
      </c>
      <c r="E118" s="1297" t="s">
        <v>627</v>
      </c>
      <c r="F118" s="1294">
        <v>550</v>
      </c>
      <c r="G118" s="680">
        <f t="shared" si="2"/>
        <v>44000</v>
      </c>
      <c r="H118" s="499" t="s">
        <v>1887</v>
      </c>
      <c r="I118" s="129">
        <v>30</v>
      </c>
      <c r="J118" s="148"/>
      <c r="K118" s="148"/>
      <c r="L118" s="148"/>
      <c r="M118" s="148"/>
      <c r="N118" s="148">
        <v>30</v>
      </c>
      <c r="O118" s="148"/>
      <c r="P118" s="148"/>
      <c r="Q118" s="148"/>
      <c r="R118" s="148">
        <v>20</v>
      </c>
      <c r="S118" s="148"/>
      <c r="T118" s="155"/>
    </row>
    <row r="119" spans="1:20" s="78" customFormat="1">
      <c r="A119" s="1468" t="s">
        <v>3023</v>
      </c>
      <c r="B119" s="769"/>
      <c r="C119" s="381" t="s">
        <v>3126</v>
      </c>
      <c r="D119" s="1293">
        <v>80</v>
      </c>
      <c r="E119" s="1239" t="s">
        <v>627</v>
      </c>
      <c r="F119" s="1294">
        <v>550</v>
      </c>
      <c r="G119" s="680">
        <f t="shared" si="2"/>
        <v>44000</v>
      </c>
      <c r="H119" s="499" t="s">
        <v>1887</v>
      </c>
      <c r="I119" s="129">
        <v>30</v>
      </c>
      <c r="J119" s="148"/>
      <c r="K119" s="148"/>
      <c r="L119" s="148"/>
      <c r="M119" s="148"/>
      <c r="N119" s="148">
        <v>30</v>
      </c>
      <c r="O119" s="148"/>
      <c r="P119" s="148"/>
      <c r="Q119" s="148"/>
      <c r="R119" s="148">
        <v>20</v>
      </c>
      <c r="S119" s="148"/>
      <c r="T119" s="155"/>
    </row>
    <row r="120" spans="1:20" s="78" customFormat="1">
      <c r="A120" s="123" t="s">
        <v>2132</v>
      </c>
      <c r="B120" s="769"/>
      <c r="C120" s="932" t="s">
        <v>2181</v>
      </c>
      <c r="D120" s="125">
        <v>100</v>
      </c>
      <c r="E120" s="126" t="s">
        <v>627</v>
      </c>
      <c r="F120" s="127">
        <v>750</v>
      </c>
      <c r="G120" s="680">
        <f t="shared" si="2"/>
        <v>75000</v>
      </c>
      <c r="H120" s="499" t="s">
        <v>1887</v>
      </c>
      <c r="I120" s="125">
        <v>100</v>
      </c>
      <c r="J120" s="770"/>
      <c r="K120" s="770"/>
      <c r="L120" s="770"/>
      <c r="M120" s="770"/>
      <c r="N120" s="770"/>
      <c r="O120" s="770"/>
      <c r="P120" s="770"/>
      <c r="Q120" s="770"/>
      <c r="R120" s="770"/>
      <c r="S120" s="770"/>
      <c r="T120" s="1455"/>
    </row>
    <row r="121" spans="1:20" s="78" customFormat="1">
      <c r="A121" s="1469" t="s">
        <v>2412</v>
      </c>
      <c r="B121" s="769"/>
      <c r="C121" s="1260" t="s">
        <v>2472</v>
      </c>
      <c r="D121" s="1267">
        <v>200</v>
      </c>
      <c r="E121" s="1380" t="s">
        <v>627</v>
      </c>
      <c r="F121" s="1380">
        <v>500</v>
      </c>
      <c r="G121" s="680">
        <f t="shared" si="2"/>
        <v>100000</v>
      </c>
      <c r="H121" s="499" t="s">
        <v>1887</v>
      </c>
      <c r="I121" s="988">
        <v>50</v>
      </c>
      <c r="J121" s="988"/>
      <c r="K121" s="988"/>
      <c r="L121" s="988">
        <v>50</v>
      </c>
      <c r="M121" s="988"/>
      <c r="N121" s="988"/>
      <c r="O121" s="988">
        <v>50</v>
      </c>
      <c r="P121" s="988"/>
      <c r="Q121" s="988"/>
      <c r="R121" s="988">
        <v>50</v>
      </c>
      <c r="S121" s="988"/>
      <c r="T121" s="1449"/>
    </row>
    <row r="122" spans="1:20" s="78" customFormat="1">
      <c r="A122" s="123" t="s">
        <v>2905</v>
      </c>
      <c r="B122" s="769"/>
      <c r="C122" s="124" t="s">
        <v>2181</v>
      </c>
      <c r="D122" s="900">
        <v>500</v>
      </c>
      <c r="E122" s="901" t="s">
        <v>627</v>
      </c>
      <c r="F122" s="868">
        <v>1200</v>
      </c>
      <c r="G122" s="680">
        <f t="shared" si="2"/>
        <v>600000</v>
      </c>
      <c r="H122" s="499" t="s">
        <v>1887</v>
      </c>
      <c r="I122" s="787"/>
      <c r="J122" s="773"/>
      <c r="K122" s="773"/>
      <c r="L122" s="773"/>
      <c r="M122" s="773"/>
      <c r="N122" s="773"/>
      <c r="O122" s="773"/>
      <c r="P122" s="773"/>
      <c r="Q122" s="773"/>
      <c r="R122" s="773"/>
      <c r="S122" s="773"/>
      <c r="T122" s="774"/>
    </row>
    <row r="123" spans="1:20" s="78" customFormat="1">
      <c r="A123" s="123" t="s">
        <v>3231</v>
      </c>
      <c r="B123" s="769"/>
      <c r="C123" s="124" t="s">
        <v>2181</v>
      </c>
      <c r="D123" s="900">
        <v>500</v>
      </c>
      <c r="E123" s="901" t="s">
        <v>627</v>
      </c>
      <c r="F123" s="868">
        <v>1200</v>
      </c>
      <c r="G123" s="680">
        <f t="shared" si="2"/>
        <v>600000</v>
      </c>
      <c r="H123" s="499" t="s">
        <v>1887</v>
      </c>
      <c r="I123" s="1148"/>
      <c r="J123" s="772"/>
      <c r="K123" s="772">
        <v>100</v>
      </c>
      <c r="L123" s="772"/>
      <c r="M123" s="772"/>
      <c r="N123" s="772">
        <v>100</v>
      </c>
      <c r="O123" s="772"/>
      <c r="P123" s="772"/>
      <c r="Q123" s="772">
        <v>100</v>
      </c>
      <c r="R123" s="773"/>
      <c r="S123" s="773"/>
      <c r="T123" s="774"/>
    </row>
    <row r="124" spans="1:20" s="78" customFormat="1">
      <c r="A124" s="123" t="s">
        <v>2132</v>
      </c>
      <c r="B124" s="769"/>
      <c r="C124" s="1159" t="s">
        <v>2182</v>
      </c>
      <c r="D124" s="125">
        <v>100</v>
      </c>
      <c r="E124" s="126" t="s">
        <v>627</v>
      </c>
      <c r="F124" s="127">
        <v>750</v>
      </c>
      <c r="G124" s="680">
        <f t="shared" si="2"/>
        <v>75000</v>
      </c>
      <c r="H124" s="499" t="s">
        <v>1887</v>
      </c>
      <c r="I124" s="125">
        <v>100</v>
      </c>
      <c r="J124" s="770"/>
      <c r="K124" s="770"/>
      <c r="L124" s="770"/>
      <c r="M124" s="770"/>
      <c r="N124" s="770"/>
      <c r="O124" s="770"/>
      <c r="P124" s="770"/>
      <c r="Q124" s="770"/>
      <c r="R124" s="770"/>
      <c r="S124" s="770"/>
      <c r="T124" s="1455"/>
    </row>
    <row r="125" spans="1:20" s="78" customFormat="1">
      <c r="A125" s="1469" t="s">
        <v>2412</v>
      </c>
      <c r="B125" s="769"/>
      <c r="C125" s="1260" t="s">
        <v>2473</v>
      </c>
      <c r="D125" s="1267">
        <v>200</v>
      </c>
      <c r="E125" s="1380" t="s">
        <v>627</v>
      </c>
      <c r="F125" s="1380">
        <v>500</v>
      </c>
      <c r="G125" s="680">
        <f t="shared" si="2"/>
        <v>100000</v>
      </c>
      <c r="H125" s="499" t="s">
        <v>1887</v>
      </c>
      <c r="I125" s="988">
        <v>50</v>
      </c>
      <c r="J125" s="988"/>
      <c r="K125" s="988"/>
      <c r="L125" s="988">
        <v>50</v>
      </c>
      <c r="M125" s="988"/>
      <c r="N125" s="988"/>
      <c r="O125" s="988">
        <v>50</v>
      </c>
      <c r="P125" s="988"/>
      <c r="Q125" s="988"/>
      <c r="R125" s="988">
        <v>50</v>
      </c>
      <c r="S125" s="988"/>
      <c r="T125" s="1449"/>
    </row>
    <row r="126" spans="1:20" s="78" customFormat="1">
      <c r="A126" s="123" t="s">
        <v>2905</v>
      </c>
      <c r="B126" s="769"/>
      <c r="C126" s="124" t="s">
        <v>2182</v>
      </c>
      <c r="D126" s="900">
        <v>500</v>
      </c>
      <c r="E126" s="901" t="s">
        <v>627</v>
      </c>
      <c r="F126" s="868">
        <v>1200</v>
      </c>
      <c r="G126" s="680">
        <f t="shared" si="2"/>
        <v>600000</v>
      </c>
      <c r="H126" s="499" t="s">
        <v>1887</v>
      </c>
      <c r="I126" s="787"/>
      <c r="J126" s="773"/>
      <c r="K126" s="773"/>
      <c r="L126" s="773"/>
      <c r="M126" s="773"/>
      <c r="N126" s="773"/>
      <c r="O126" s="773"/>
      <c r="P126" s="773"/>
      <c r="Q126" s="773"/>
      <c r="R126" s="773"/>
      <c r="S126" s="773"/>
      <c r="T126" s="774"/>
    </row>
    <row r="127" spans="1:20" s="78" customFormat="1">
      <c r="A127" s="123" t="s">
        <v>3231</v>
      </c>
      <c r="B127" s="769"/>
      <c r="C127" s="124" t="s">
        <v>2182</v>
      </c>
      <c r="D127" s="900">
        <v>500</v>
      </c>
      <c r="E127" s="901" t="s">
        <v>627</v>
      </c>
      <c r="F127" s="868">
        <v>1200</v>
      </c>
      <c r="G127" s="680">
        <f t="shared" si="2"/>
        <v>600000</v>
      </c>
      <c r="H127" s="499" t="s">
        <v>1887</v>
      </c>
      <c r="I127" s="1148"/>
      <c r="J127" s="772"/>
      <c r="K127" s="772">
        <v>100</v>
      </c>
      <c r="L127" s="772"/>
      <c r="M127" s="772"/>
      <c r="N127" s="772">
        <v>100</v>
      </c>
      <c r="O127" s="772"/>
      <c r="P127" s="772"/>
      <c r="Q127" s="772">
        <v>100</v>
      </c>
      <c r="R127" s="773"/>
      <c r="S127" s="773"/>
      <c r="T127" s="774"/>
    </row>
    <row r="128" spans="1:20" s="78" customFormat="1">
      <c r="A128" s="1468" t="s">
        <v>3548</v>
      </c>
      <c r="B128" s="769"/>
      <c r="C128" s="124" t="s">
        <v>3558</v>
      </c>
      <c r="D128" s="125">
        <v>100</v>
      </c>
      <c r="E128" s="942" t="s">
        <v>44</v>
      </c>
      <c r="F128" s="127">
        <v>200</v>
      </c>
      <c r="G128" s="680">
        <f t="shared" si="2"/>
        <v>20000</v>
      </c>
      <c r="H128" s="499" t="s">
        <v>1887</v>
      </c>
      <c r="I128" s="129">
        <v>25</v>
      </c>
      <c r="J128" s="148"/>
      <c r="K128" s="148"/>
      <c r="L128" s="148"/>
      <c r="M128" s="148">
        <v>25</v>
      </c>
      <c r="N128" s="148"/>
      <c r="O128" s="148"/>
      <c r="P128" s="148">
        <v>25</v>
      </c>
      <c r="Q128" s="148"/>
      <c r="R128" s="857"/>
      <c r="S128" s="148"/>
      <c r="T128" s="155">
        <v>25</v>
      </c>
    </row>
    <row r="129" spans="1:20" s="78" customFormat="1">
      <c r="A129" s="1468" t="s">
        <v>2292</v>
      </c>
      <c r="B129" s="769"/>
      <c r="C129" s="775" t="s">
        <v>2311</v>
      </c>
      <c r="D129" s="826">
        <v>5</v>
      </c>
      <c r="E129" s="827" t="s">
        <v>36</v>
      </c>
      <c r="F129" s="828">
        <v>10000</v>
      </c>
      <c r="G129" s="680">
        <f t="shared" si="2"/>
        <v>50000</v>
      </c>
      <c r="H129" s="499" t="s">
        <v>1887</v>
      </c>
      <c r="I129" s="787"/>
      <c r="J129" s="773"/>
      <c r="K129" s="773"/>
      <c r="L129" s="773"/>
      <c r="M129" s="773"/>
      <c r="N129" s="773"/>
      <c r="O129" s="773"/>
      <c r="P129" s="773"/>
      <c r="Q129" s="773"/>
      <c r="R129" s="773"/>
      <c r="S129" s="773"/>
      <c r="T129" s="774"/>
    </row>
    <row r="130" spans="1:20" s="78" customFormat="1">
      <c r="A130" s="1468" t="s">
        <v>2292</v>
      </c>
      <c r="B130" s="769"/>
      <c r="C130" s="775" t="s">
        <v>2309</v>
      </c>
      <c r="D130" s="826">
        <v>5</v>
      </c>
      <c r="E130" s="827" t="s">
        <v>36</v>
      </c>
      <c r="F130" s="828">
        <v>10000</v>
      </c>
      <c r="G130" s="680">
        <f t="shared" si="2"/>
        <v>50000</v>
      </c>
      <c r="H130" s="499" t="s">
        <v>1887</v>
      </c>
      <c r="I130" s="129"/>
      <c r="J130" s="148"/>
      <c r="K130" s="148"/>
      <c r="L130" s="148"/>
      <c r="M130" s="148"/>
      <c r="N130" s="148"/>
      <c r="O130" s="148"/>
      <c r="P130" s="148"/>
      <c r="Q130" s="148"/>
      <c r="R130" s="148"/>
      <c r="S130" s="148"/>
      <c r="T130" s="155"/>
    </row>
    <row r="131" spans="1:20" s="78" customFormat="1">
      <c r="A131" s="1468" t="s">
        <v>2292</v>
      </c>
      <c r="B131" s="769"/>
      <c r="C131" s="775" t="s">
        <v>2310</v>
      </c>
      <c r="D131" s="826">
        <v>5</v>
      </c>
      <c r="E131" s="827" t="s">
        <v>36</v>
      </c>
      <c r="F131" s="828">
        <v>10000</v>
      </c>
      <c r="G131" s="680">
        <f t="shared" si="2"/>
        <v>50000</v>
      </c>
      <c r="H131" s="499" t="s">
        <v>1887</v>
      </c>
      <c r="I131" s="787"/>
      <c r="J131" s="773"/>
      <c r="K131" s="773"/>
      <c r="L131" s="773"/>
      <c r="M131" s="773"/>
      <c r="N131" s="773"/>
      <c r="O131" s="773"/>
      <c r="P131" s="773"/>
      <c r="Q131" s="773"/>
      <c r="R131" s="773"/>
      <c r="S131" s="773"/>
      <c r="T131" s="774"/>
    </row>
    <row r="132" spans="1:20" s="78" customFormat="1">
      <c r="A132" s="1468" t="s">
        <v>3630</v>
      </c>
      <c r="B132" s="769"/>
      <c r="C132" s="1317" t="s">
        <v>3689</v>
      </c>
      <c r="D132" s="995">
        <v>30</v>
      </c>
      <c r="E132" s="995" t="s">
        <v>94</v>
      </c>
      <c r="F132" s="1408">
        <v>3700</v>
      </c>
      <c r="G132" s="680">
        <f t="shared" si="2"/>
        <v>111000</v>
      </c>
      <c r="H132" s="499" t="s">
        <v>1887</v>
      </c>
      <c r="I132" s="995">
        <v>30</v>
      </c>
      <c r="J132" s="148"/>
      <c r="K132" s="148"/>
      <c r="L132" s="148"/>
      <c r="M132" s="148"/>
      <c r="N132" s="148"/>
      <c r="O132" s="148"/>
      <c r="P132" s="148"/>
      <c r="Q132" s="148"/>
      <c r="R132" s="148"/>
      <c r="S132" s="148"/>
      <c r="T132" s="155"/>
    </row>
    <row r="133" spans="1:20" s="78" customFormat="1">
      <c r="A133" s="1468" t="s">
        <v>3630</v>
      </c>
      <c r="B133" s="769"/>
      <c r="C133" s="1317" t="s">
        <v>3688</v>
      </c>
      <c r="D133" s="995">
        <v>30</v>
      </c>
      <c r="E133" s="995" t="s">
        <v>94</v>
      </c>
      <c r="F133" s="1408">
        <v>4700</v>
      </c>
      <c r="G133" s="680">
        <f t="shared" si="2"/>
        <v>141000</v>
      </c>
      <c r="H133" s="499" t="s">
        <v>1887</v>
      </c>
      <c r="I133" s="995">
        <v>30</v>
      </c>
      <c r="J133" s="148"/>
      <c r="K133" s="148"/>
      <c r="L133" s="148"/>
      <c r="M133" s="773"/>
      <c r="N133" s="148"/>
      <c r="O133" s="148"/>
      <c r="P133" s="148"/>
      <c r="Q133" s="148"/>
      <c r="R133" s="148"/>
      <c r="S133" s="148"/>
      <c r="T133" s="155"/>
    </row>
    <row r="134" spans="1:20" s="78" customFormat="1">
      <c r="A134" s="123" t="s">
        <v>2132</v>
      </c>
      <c r="B134" s="769"/>
      <c r="C134" s="1159" t="s">
        <v>877</v>
      </c>
      <c r="D134" s="125">
        <v>50</v>
      </c>
      <c r="E134" s="126" t="s">
        <v>576</v>
      </c>
      <c r="F134" s="127">
        <v>500</v>
      </c>
      <c r="G134" s="680">
        <f t="shared" si="2"/>
        <v>25000</v>
      </c>
      <c r="H134" s="499" t="s">
        <v>1887</v>
      </c>
      <c r="I134" s="125">
        <v>50</v>
      </c>
      <c r="J134" s="770"/>
      <c r="K134" s="770"/>
      <c r="L134" s="770"/>
      <c r="M134" s="770"/>
      <c r="N134" s="770"/>
      <c r="O134" s="770"/>
      <c r="P134" s="770"/>
      <c r="Q134" s="770"/>
      <c r="R134" s="770"/>
      <c r="S134" s="770"/>
      <c r="T134" s="1455"/>
    </row>
    <row r="135" spans="1:20" s="78" customFormat="1">
      <c r="A135" s="123" t="s">
        <v>2905</v>
      </c>
      <c r="B135" s="769"/>
      <c r="C135" s="124" t="s">
        <v>877</v>
      </c>
      <c r="D135" s="900">
        <v>10</v>
      </c>
      <c r="E135" s="901" t="s">
        <v>627</v>
      </c>
      <c r="F135" s="868">
        <v>1500</v>
      </c>
      <c r="G135" s="680">
        <f t="shared" si="2"/>
        <v>15000</v>
      </c>
      <c r="H135" s="499" t="s">
        <v>1887</v>
      </c>
      <c r="I135" s="129"/>
      <c r="J135" s="148"/>
      <c r="K135" s="148"/>
      <c r="L135" s="148"/>
      <c r="M135" s="148"/>
      <c r="N135" s="148"/>
      <c r="O135" s="148"/>
      <c r="P135" s="148"/>
      <c r="Q135" s="148"/>
      <c r="R135" s="148"/>
      <c r="S135" s="148"/>
      <c r="T135" s="155"/>
    </row>
    <row r="136" spans="1:20" s="81" customFormat="1">
      <c r="A136" s="123" t="s">
        <v>3231</v>
      </c>
      <c r="B136" s="769"/>
      <c r="C136" s="124" t="s">
        <v>877</v>
      </c>
      <c r="D136" s="900">
        <v>10</v>
      </c>
      <c r="E136" s="901" t="s">
        <v>627</v>
      </c>
      <c r="F136" s="868">
        <v>1500</v>
      </c>
      <c r="G136" s="680">
        <f t="shared" si="2"/>
        <v>15000</v>
      </c>
      <c r="H136" s="499" t="s">
        <v>1887</v>
      </c>
      <c r="I136" s="1148"/>
      <c r="J136" s="772"/>
      <c r="K136" s="772">
        <v>2</v>
      </c>
      <c r="L136" s="772"/>
      <c r="M136" s="772"/>
      <c r="N136" s="772">
        <v>3</v>
      </c>
      <c r="O136" s="772"/>
      <c r="P136" s="772"/>
      <c r="Q136" s="772">
        <v>2</v>
      </c>
      <c r="R136" s="773"/>
      <c r="S136" s="773"/>
      <c r="T136" s="774"/>
    </row>
    <row r="137" spans="1:20" s="81" customFormat="1">
      <c r="A137" s="1468" t="s">
        <v>3023</v>
      </c>
      <c r="B137" s="769"/>
      <c r="C137" s="381" t="s">
        <v>3131</v>
      </c>
      <c r="D137" s="1293">
        <v>100</v>
      </c>
      <c r="E137" s="1297" t="s">
        <v>44</v>
      </c>
      <c r="F137" s="1294">
        <v>2800</v>
      </c>
      <c r="G137" s="680">
        <f t="shared" si="2"/>
        <v>280000</v>
      </c>
      <c r="H137" s="499" t="s">
        <v>1887</v>
      </c>
      <c r="I137" s="129">
        <v>100</v>
      </c>
      <c r="J137" s="148"/>
      <c r="K137" s="148"/>
      <c r="L137" s="148"/>
      <c r="M137" s="148"/>
      <c r="N137" s="148"/>
      <c r="O137" s="148"/>
      <c r="P137" s="148"/>
      <c r="Q137" s="148"/>
      <c r="R137" s="148"/>
      <c r="S137" s="148"/>
      <c r="T137" s="155"/>
    </row>
    <row r="138" spans="1:20" s="78" customFormat="1">
      <c r="A138" s="1468" t="s">
        <v>3023</v>
      </c>
      <c r="B138" s="839"/>
      <c r="C138" s="1324" t="s">
        <v>879</v>
      </c>
      <c r="D138" s="1281">
        <v>15</v>
      </c>
      <c r="E138" s="1239" t="s">
        <v>880</v>
      </c>
      <c r="F138" s="1517">
        <v>250</v>
      </c>
      <c r="G138" s="680">
        <f t="shared" si="2"/>
        <v>3750</v>
      </c>
      <c r="H138" s="499" t="s">
        <v>1887</v>
      </c>
      <c r="I138" s="929">
        <v>5</v>
      </c>
      <c r="J138" s="807"/>
      <c r="K138" s="807"/>
      <c r="L138" s="807"/>
      <c r="M138" s="807"/>
      <c r="N138" s="807">
        <v>5</v>
      </c>
      <c r="O138" s="807"/>
      <c r="P138" s="807"/>
      <c r="Q138" s="807"/>
      <c r="R138" s="807">
        <v>5</v>
      </c>
      <c r="S138" s="807"/>
      <c r="T138" s="808"/>
    </row>
    <row r="139" spans="1:20" s="78" customFormat="1">
      <c r="A139" s="1468" t="s">
        <v>3548</v>
      </c>
      <c r="B139" s="871"/>
      <c r="C139" s="1342" t="s">
        <v>3589</v>
      </c>
      <c r="D139" s="125">
        <v>30</v>
      </c>
      <c r="E139" s="942" t="s">
        <v>880</v>
      </c>
      <c r="F139" s="855">
        <v>560</v>
      </c>
      <c r="G139" s="680">
        <f t="shared" si="2"/>
        <v>16800</v>
      </c>
      <c r="H139" s="499" t="s">
        <v>1887</v>
      </c>
      <c r="I139" s="943" t="s">
        <v>3563</v>
      </c>
      <c r="J139" s="772"/>
      <c r="K139" s="772"/>
      <c r="L139" s="772"/>
      <c r="M139" s="772">
        <v>5</v>
      </c>
      <c r="N139" s="772"/>
      <c r="O139" s="772"/>
      <c r="P139" s="772"/>
      <c r="Q139" s="772">
        <v>5</v>
      </c>
      <c r="R139" s="772"/>
      <c r="S139" s="772"/>
      <c r="T139" s="772">
        <v>10</v>
      </c>
    </row>
    <row r="140" spans="1:20" s="78" customFormat="1">
      <c r="A140" s="1468" t="s">
        <v>3630</v>
      </c>
      <c r="B140" s="137"/>
      <c r="C140" s="1310" t="s">
        <v>3668</v>
      </c>
      <c r="D140" s="995">
        <v>1</v>
      </c>
      <c r="E140" s="995" t="s">
        <v>880</v>
      </c>
      <c r="F140" s="1405">
        <v>350</v>
      </c>
      <c r="G140" s="680">
        <f t="shared" si="2"/>
        <v>350</v>
      </c>
      <c r="H140" s="499" t="s">
        <v>1887</v>
      </c>
      <c r="I140" s="995">
        <v>1</v>
      </c>
      <c r="J140" s="773"/>
      <c r="K140" s="773"/>
      <c r="L140" s="773"/>
      <c r="M140" s="773"/>
      <c r="N140" s="773"/>
      <c r="O140" s="773"/>
      <c r="P140" s="773"/>
      <c r="Q140" s="773"/>
      <c r="R140" s="773"/>
      <c r="S140" s="773"/>
      <c r="T140" s="773"/>
    </row>
    <row r="141" spans="1:20" s="78" customFormat="1">
      <c r="A141" s="123" t="s">
        <v>2905</v>
      </c>
      <c r="B141" s="935"/>
      <c r="C141" s="124" t="s">
        <v>2948</v>
      </c>
      <c r="D141" s="900">
        <v>100</v>
      </c>
      <c r="E141" s="901" t="s">
        <v>576</v>
      </c>
      <c r="F141" s="868">
        <v>680</v>
      </c>
      <c r="G141" s="680">
        <f t="shared" si="2"/>
        <v>68000</v>
      </c>
      <c r="H141" s="499" t="s">
        <v>1887</v>
      </c>
      <c r="I141" s="787"/>
      <c r="J141" s="773"/>
      <c r="K141" s="773"/>
      <c r="L141" s="773"/>
      <c r="M141" s="773"/>
      <c r="N141" s="773"/>
      <c r="O141" s="773"/>
      <c r="P141" s="773"/>
      <c r="Q141" s="773"/>
      <c r="R141" s="773"/>
      <c r="S141" s="773"/>
      <c r="T141" s="773"/>
    </row>
    <row r="142" spans="1:20" s="78" customFormat="1">
      <c r="A142" s="123" t="s">
        <v>3231</v>
      </c>
      <c r="B142" s="847"/>
      <c r="C142" s="124" t="s">
        <v>2948</v>
      </c>
      <c r="D142" s="900">
        <v>50</v>
      </c>
      <c r="E142" s="901" t="s">
        <v>576</v>
      </c>
      <c r="F142" s="868">
        <v>680</v>
      </c>
      <c r="G142" s="680">
        <f t="shared" si="2"/>
        <v>34000</v>
      </c>
      <c r="H142" s="499" t="s">
        <v>1887</v>
      </c>
      <c r="I142" s="1148"/>
      <c r="J142" s="1179"/>
      <c r="K142" s="1179">
        <v>10</v>
      </c>
      <c r="L142" s="1179"/>
      <c r="M142" s="1179"/>
      <c r="N142" s="1179">
        <v>20</v>
      </c>
      <c r="O142" s="1179"/>
      <c r="P142" s="1179"/>
      <c r="Q142" s="1179">
        <v>10</v>
      </c>
      <c r="R142" s="776"/>
      <c r="S142" s="776"/>
      <c r="T142" s="777"/>
    </row>
    <row r="143" spans="1:20" s="78" customFormat="1">
      <c r="A143" s="1469" t="s">
        <v>2412</v>
      </c>
      <c r="B143" s="769"/>
      <c r="C143" s="1260" t="s">
        <v>2474</v>
      </c>
      <c r="D143" s="1267">
        <v>2</v>
      </c>
      <c r="E143" s="1380" t="s">
        <v>627</v>
      </c>
      <c r="F143" s="1380">
        <v>310</v>
      </c>
      <c r="G143" s="680">
        <f t="shared" si="2"/>
        <v>620</v>
      </c>
      <c r="H143" s="499" t="s">
        <v>1887</v>
      </c>
      <c r="I143" s="988">
        <v>2</v>
      </c>
      <c r="J143" s="988"/>
      <c r="K143" s="988"/>
      <c r="L143" s="988"/>
      <c r="M143" s="988"/>
      <c r="N143" s="988"/>
      <c r="O143" s="988"/>
      <c r="P143" s="988"/>
      <c r="Q143" s="988"/>
      <c r="R143" s="988"/>
      <c r="S143" s="988"/>
      <c r="T143" s="1449"/>
    </row>
    <row r="144" spans="1:20" s="78" customFormat="1">
      <c r="A144" s="1468" t="s">
        <v>3023</v>
      </c>
      <c r="B144" s="769"/>
      <c r="C144" s="1293" t="s">
        <v>2474</v>
      </c>
      <c r="D144" s="1001">
        <v>20</v>
      </c>
      <c r="E144" s="995" t="s">
        <v>1947</v>
      </c>
      <c r="F144" s="1291">
        <v>310</v>
      </c>
      <c r="G144" s="680">
        <f t="shared" si="2"/>
        <v>6200</v>
      </c>
      <c r="H144" s="499" t="s">
        <v>1887</v>
      </c>
      <c r="I144" s="129">
        <v>10</v>
      </c>
      <c r="J144" s="148"/>
      <c r="K144" s="148"/>
      <c r="L144" s="148"/>
      <c r="M144" s="148"/>
      <c r="N144" s="148">
        <v>10</v>
      </c>
      <c r="O144" s="148"/>
      <c r="P144" s="148"/>
      <c r="Q144" s="148"/>
      <c r="R144" s="148"/>
      <c r="S144" s="148"/>
      <c r="T144" s="155"/>
    </row>
    <row r="145" spans="1:20" s="78" customFormat="1">
      <c r="A145" s="1469" t="s">
        <v>2412</v>
      </c>
      <c r="B145" s="769"/>
      <c r="C145" s="1260" t="s">
        <v>2475</v>
      </c>
      <c r="D145" s="1267">
        <v>6</v>
      </c>
      <c r="E145" s="1380" t="s">
        <v>880</v>
      </c>
      <c r="F145" s="1380">
        <v>200</v>
      </c>
      <c r="G145" s="680">
        <f t="shared" ref="G145:G208" si="3">D145*F145</f>
        <v>1200</v>
      </c>
      <c r="H145" s="499" t="s">
        <v>1887</v>
      </c>
      <c r="I145" s="988">
        <v>6</v>
      </c>
      <c r="J145" s="988"/>
      <c r="K145" s="988"/>
      <c r="L145" s="988"/>
      <c r="M145" s="988"/>
      <c r="N145" s="988"/>
      <c r="O145" s="988"/>
      <c r="P145" s="988"/>
      <c r="Q145" s="988"/>
      <c r="R145" s="988"/>
      <c r="S145" s="988"/>
      <c r="T145" s="1449"/>
    </row>
    <row r="146" spans="1:20" s="78" customFormat="1">
      <c r="A146" s="123" t="s">
        <v>2132</v>
      </c>
      <c r="B146" s="769"/>
      <c r="C146" s="1254" t="s">
        <v>2186</v>
      </c>
      <c r="D146" s="125">
        <v>10</v>
      </c>
      <c r="E146" s="126" t="s">
        <v>2187</v>
      </c>
      <c r="F146" s="127">
        <v>350</v>
      </c>
      <c r="G146" s="680">
        <f t="shared" si="3"/>
        <v>3500</v>
      </c>
      <c r="H146" s="499" t="s">
        <v>1887</v>
      </c>
      <c r="I146" s="125">
        <v>10</v>
      </c>
      <c r="J146" s="148"/>
      <c r="K146" s="148"/>
      <c r="L146" s="148"/>
      <c r="M146" s="148"/>
      <c r="N146" s="148"/>
      <c r="O146" s="148"/>
      <c r="P146" s="148"/>
      <c r="Q146" s="148"/>
      <c r="R146" s="148"/>
      <c r="S146" s="148"/>
      <c r="T146" s="155"/>
    </row>
    <row r="147" spans="1:20" s="78" customFormat="1">
      <c r="A147" s="1468" t="s">
        <v>3548</v>
      </c>
      <c r="B147" s="769"/>
      <c r="C147" s="124" t="s">
        <v>3559</v>
      </c>
      <c r="D147" s="1493">
        <v>100</v>
      </c>
      <c r="E147" s="1397" t="s">
        <v>44</v>
      </c>
      <c r="F147" s="855">
        <v>200</v>
      </c>
      <c r="G147" s="680">
        <f t="shared" si="3"/>
        <v>20000</v>
      </c>
      <c r="H147" s="499" t="s">
        <v>1887</v>
      </c>
      <c r="I147" s="929">
        <v>30</v>
      </c>
      <c r="J147" s="148"/>
      <c r="K147" s="148"/>
      <c r="L147" s="148">
        <v>30</v>
      </c>
      <c r="M147" s="148"/>
      <c r="N147" s="148"/>
      <c r="O147" s="148">
        <v>30</v>
      </c>
      <c r="P147" s="148"/>
      <c r="Q147" s="148"/>
      <c r="R147" s="148">
        <v>10</v>
      </c>
      <c r="S147" s="148"/>
      <c r="T147" s="155"/>
    </row>
    <row r="148" spans="1:20" s="1253" customFormat="1">
      <c r="A148" s="123" t="s">
        <v>2132</v>
      </c>
      <c r="B148" s="803"/>
      <c r="C148" s="1478" t="s">
        <v>886</v>
      </c>
      <c r="D148" s="125">
        <v>50</v>
      </c>
      <c r="E148" s="126" t="s">
        <v>2188</v>
      </c>
      <c r="F148" s="127">
        <v>560</v>
      </c>
      <c r="G148" s="680">
        <f t="shared" si="3"/>
        <v>28000</v>
      </c>
      <c r="H148" s="499" t="s">
        <v>1887</v>
      </c>
      <c r="I148" s="125">
        <v>50</v>
      </c>
      <c r="J148" s="773"/>
      <c r="K148" s="773"/>
      <c r="L148" s="773"/>
      <c r="M148" s="773"/>
      <c r="N148" s="773"/>
      <c r="O148" s="773"/>
      <c r="P148" s="773"/>
      <c r="Q148" s="773"/>
      <c r="R148" s="773"/>
      <c r="S148" s="773"/>
      <c r="T148" s="774"/>
    </row>
    <row r="149" spans="1:20" s="1253" customFormat="1">
      <c r="A149" s="1257" t="s">
        <v>3023</v>
      </c>
      <c r="B149" s="123"/>
      <c r="C149" s="381" t="s">
        <v>885</v>
      </c>
      <c r="D149" s="1293">
        <v>60</v>
      </c>
      <c r="E149" s="1239" t="s">
        <v>880</v>
      </c>
      <c r="F149" s="1295">
        <v>350</v>
      </c>
      <c r="G149" s="680">
        <f t="shared" si="3"/>
        <v>21000</v>
      </c>
      <c r="H149" s="499" t="s">
        <v>1887</v>
      </c>
      <c r="I149" s="129">
        <v>50</v>
      </c>
      <c r="J149" s="148"/>
      <c r="K149" s="148"/>
      <c r="L149" s="148"/>
      <c r="M149" s="148"/>
      <c r="N149" s="148">
        <v>10</v>
      </c>
      <c r="O149" s="148"/>
      <c r="P149" s="148"/>
      <c r="Q149" s="148"/>
      <c r="R149" s="148"/>
      <c r="S149" s="148"/>
      <c r="T149" s="155"/>
    </row>
    <row r="150" spans="1:20" s="1253" customFormat="1" ht="24">
      <c r="A150" s="768" t="s">
        <v>2905</v>
      </c>
      <c r="B150" s="769"/>
      <c r="C150" s="124" t="s">
        <v>2949</v>
      </c>
      <c r="D150" s="900">
        <v>500</v>
      </c>
      <c r="E150" s="901" t="s">
        <v>2950</v>
      </c>
      <c r="F150" s="868">
        <v>575</v>
      </c>
      <c r="G150" s="680">
        <f t="shared" si="3"/>
        <v>287500</v>
      </c>
      <c r="H150" s="499" t="s">
        <v>1887</v>
      </c>
      <c r="I150" s="129"/>
      <c r="J150" s="148"/>
      <c r="K150" s="148"/>
      <c r="L150" s="148"/>
      <c r="M150" s="148"/>
      <c r="N150" s="148"/>
      <c r="O150" s="148"/>
      <c r="P150" s="148"/>
      <c r="Q150" s="148"/>
      <c r="R150" s="148"/>
      <c r="S150" s="148"/>
      <c r="T150" s="155"/>
    </row>
    <row r="151" spans="1:20" s="78" customFormat="1">
      <c r="A151" s="1257" t="s">
        <v>3023</v>
      </c>
      <c r="B151" s="769"/>
      <c r="C151" s="1293" t="s">
        <v>3157</v>
      </c>
      <c r="D151" s="1356">
        <v>1000</v>
      </c>
      <c r="E151" s="995"/>
      <c r="F151" s="1291">
        <v>320</v>
      </c>
      <c r="G151" s="680">
        <f t="shared" si="3"/>
        <v>320000</v>
      </c>
      <c r="H151" s="499" t="s">
        <v>1887</v>
      </c>
      <c r="I151" s="129">
        <v>500</v>
      </c>
      <c r="J151" s="148"/>
      <c r="K151" s="148"/>
      <c r="L151" s="148"/>
      <c r="M151" s="148"/>
      <c r="N151" s="148">
        <v>500</v>
      </c>
      <c r="O151" s="148"/>
      <c r="P151" s="148"/>
      <c r="Q151" s="148"/>
      <c r="R151" s="148"/>
      <c r="S151" s="148"/>
      <c r="T151" s="155"/>
    </row>
    <row r="152" spans="1:20" s="78" customFormat="1" ht="24">
      <c r="A152" s="1475" t="s">
        <v>3630</v>
      </c>
      <c r="B152" s="1258"/>
      <c r="C152" s="1000" t="s">
        <v>3685</v>
      </c>
      <c r="D152" s="1364">
        <v>6</v>
      </c>
      <c r="E152" s="1364" t="s">
        <v>3686</v>
      </c>
      <c r="F152" s="1520">
        <v>1800</v>
      </c>
      <c r="G152" s="680">
        <f t="shared" si="3"/>
        <v>10800</v>
      </c>
      <c r="H152" s="499" t="s">
        <v>1887</v>
      </c>
      <c r="I152" s="1376">
        <v>6</v>
      </c>
      <c r="J152" s="147"/>
      <c r="K152" s="147"/>
      <c r="L152" s="147"/>
      <c r="M152" s="147"/>
      <c r="N152" s="147" t="s">
        <v>3687</v>
      </c>
      <c r="O152" s="147"/>
      <c r="P152" s="147"/>
      <c r="Q152" s="147"/>
      <c r="R152" s="147"/>
      <c r="S152" s="147"/>
      <c r="T152" s="147"/>
    </row>
    <row r="153" spans="1:20" s="765" customFormat="1">
      <c r="A153" s="1475" t="s">
        <v>3548</v>
      </c>
      <c r="B153" s="1258"/>
      <c r="C153" s="116" t="s">
        <v>3560</v>
      </c>
      <c r="D153" s="125">
        <v>100</v>
      </c>
      <c r="E153" s="942" t="s">
        <v>44</v>
      </c>
      <c r="F153" s="127">
        <v>600</v>
      </c>
      <c r="G153" s="680">
        <f t="shared" si="3"/>
        <v>60000</v>
      </c>
      <c r="H153" s="499" t="s">
        <v>1887</v>
      </c>
      <c r="I153" s="129">
        <v>30</v>
      </c>
      <c r="J153" s="148"/>
      <c r="K153" s="148"/>
      <c r="L153" s="148">
        <v>30</v>
      </c>
      <c r="M153" s="148"/>
      <c r="N153" s="148"/>
      <c r="O153" s="148">
        <v>30</v>
      </c>
      <c r="P153" s="148"/>
      <c r="Q153" s="148"/>
      <c r="R153" s="148">
        <v>10</v>
      </c>
      <c r="S153" s="773"/>
      <c r="T153" s="774"/>
    </row>
    <row r="154" spans="1:20" s="765" customFormat="1">
      <c r="A154" s="1465" t="s">
        <v>2905</v>
      </c>
      <c r="B154" s="1009"/>
      <c r="C154" s="124" t="s">
        <v>2951</v>
      </c>
      <c r="D154" s="893">
        <v>100</v>
      </c>
      <c r="E154" s="894" t="s">
        <v>576</v>
      </c>
      <c r="F154" s="909">
        <v>55</v>
      </c>
      <c r="G154" s="680">
        <f t="shared" si="3"/>
        <v>5500</v>
      </c>
      <c r="H154" s="499" t="s">
        <v>1887</v>
      </c>
      <c r="I154" s="787"/>
      <c r="J154" s="773"/>
      <c r="K154" s="773"/>
      <c r="L154" s="773"/>
      <c r="M154" s="773"/>
      <c r="N154" s="773"/>
      <c r="O154" s="773"/>
      <c r="P154" s="773"/>
      <c r="Q154" s="773"/>
      <c r="R154" s="773"/>
      <c r="S154" s="773"/>
      <c r="T154" s="1450"/>
    </row>
    <row r="155" spans="1:20" s="765" customFormat="1">
      <c r="A155" s="1465" t="s">
        <v>3231</v>
      </c>
      <c r="B155" s="1009"/>
      <c r="C155" s="124" t="s">
        <v>2951</v>
      </c>
      <c r="D155" s="893">
        <v>100</v>
      </c>
      <c r="E155" s="894" t="s">
        <v>576</v>
      </c>
      <c r="F155" s="909">
        <v>55</v>
      </c>
      <c r="G155" s="680">
        <f t="shared" si="3"/>
        <v>5500</v>
      </c>
      <c r="H155" s="499" t="s">
        <v>1887</v>
      </c>
      <c r="I155" s="1148"/>
      <c r="J155" s="772"/>
      <c r="K155" s="772">
        <v>10</v>
      </c>
      <c r="L155" s="772"/>
      <c r="M155" s="772"/>
      <c r="N155" s="772">
        <v>10</v>
      </c>
      <c r="O155" s="772"/>
      <c r="P155" s="772"/>
      <c r="Q155" s="772">
        <v>10</v>
      </c>
      <c r="R155" s="773"/>
      <c r="S155" s="773"/>
      <c r="T155" s="1450"/>
    </row>
    <row r="156" spans="1:20" s="765" customFormat="1">
      <c r="A156" s="1465" t="s">
        <v>2905</v>
      </c>
      <c r="B156" s="1009"/>
      <c r="C156" s="124" t="s">
        <v>2952</v>
      </c>
      <c r="D156" s="893">
        <v>100</v>
      </c>
      <c r="E156" s="894" t="s">
        <v>627</v>
      </c>
      <c r="F156" s="909">
        <v>3500</v>
      </c>
      <c r="G156" s="680">
        <f t="shared" si="3"/>
        <v>350000</v>
      </c>
      <c r="H156" s="499" t="s">
        <v>1887</v>
      </c>
      <c r="I156" s="787"/>
      <c r="J156" s="773"/>
      <c r="K156" s="773"/>
      <c r="L156" s="773"/>
      <c r="M156" s="773"/>
      <c r="N156" s="773"/>
      <c r="O156" s="773"/>
      <c r="P156" s="773"/>
      <c r="Q156" s="773"/>
      <c r="R156" s="773"/>
      <c r="S156" s="773"/>
      <c r="T156" s="1450"/>
    </row>
    <row r="157" spans="1:20" s="765" customFormat="1">
      <c r="A157" s="1465" t="s">
        <v>3231</v>
      </c>
      <c r="B157" s="1009"/>
      <c r="C157" s="124" t="s">
        <v>2952</v>
      </c>
      <c r="D157" s="893">
        <v>50</v>
      </c>
      <c r="E157" s="894" t="s">
        <v>627</v>
      </c>
      <c r="F157" s="909">
        <v>3500</v>
      </c>
      <c r="G157" s="680">
        <f t="shared" si="3"/>
        <v>175000</v>
      </c>
      <c r="H157" s="499" t="s">
        <v>1887</v>
      </c>
      <c r="I157" s="1148"/>
      <c r="J157" s="772"/>
      <c r="K157" s="772">
        <v>10</v>
      </c>
      <c r="L157" s="772"/>
      <c r="M157" s="772"/>
      <c r="N157" s="772">
        <v>10</v>
      </c>
      <c r="O157" s="772"/>
      <c r="P157" s="772"/>
      <c r="Q157" s="772">
        <v>10</v>
      </c>
      <c r="R157" s="773"/>
      <c r="S157" s="773"/>
      <c r="T157" s="1450"/>
    </row>
    <row r="158" spans="1:20" s="765" customFormat="1">
      <c r="A158" s="1465" t="s">
        <v>2905</v>
      </c>
      <c r="B158" s="1009"/>
      <c r="C158" s="124" t="s">
        <v>2953</v>
      </c>
      <c r="D158" s="893">
        <v>100</v>
      </c>
      <c r="E158" s="894" t="s">
        <v>640</v>
      </c>
      <c r="F158" s="909">
        <v>165</v>
      </c>
      <c r="G158" s="680">
        <f t="shared" si="3"/>
        <v>16500</v>
      </c>
      <c r="H158" s="499" t="s">
        <v>1887</v>
      </c>
      <c r="I158" s="787"/>
      <c r="J158" s="773"/>
      <c r="K158" s="773"/>
      <c r="L158" s="773"/>
      <c r="M158" s="773"/>
      <c r="N158" s="773"/>
      <c r="O158" s="773"/>
      <c r="P158" s="773"/>
      <c r="Q158" s="773"/>
      <c r="R158" s="773"/>
      <c r="S158" s="773"/>
      <c r="T158" s="1450"/>
    </row>
    <row r="159" spans="1:20" s="765" customFormat="1">
      <c r="A159" s="1465" t="s">
        <v>3231</v>
      </c>
      <c r="B159" s="1009"/>
      <c r="C159" s="124" t="s">
        <v>2953</v>
      </c>
      <c r="D159" s="893">
        <v>20</v>
      </c>
      <c r="E159" s="894" t="s">
        <v>640</v>
      </c>
      <c r="F159" s="909">
        <v>165</v>
      </c>
      <c r="G159" s="680">
        <f t="shared" si="3"/>
        <v>3300</v>
      </c>
      <c r="H159" s="499" t="s">
        <v>1887</v>
      </c>
      <c r="I159" s="1148"/>
      <c r="J159" s="772"/>
      <c r="K159" s="772">
        <v>10</v>
      </c>
      <c r="L159" s="772"/>
      <c r="M159" s="772"/>
      <c r="N159" s="772">
        <v>20</v>
      </c>
      <c r="O159" s="772"/>
      <c r="P159" s="772"/>
      <c r="Q159" s="772">
        <v>10</v>
      </c>
      <c r="R159" s="773"/>
      <c r="S159" s="773"/>
      <c r="T159" s="774"/>
    </row>
    <row r="160" spans="1:20" s="765" customFormat="1">
      <c r="A160" s="1465" t="s">
        <v>2132</v>
      </c>
      <c r="B160" s="1009"/>
      <c r="C160" s="1254" t="s">
        <v>2189</v>
      </c>
      <c r="D160" s="117">
        <v>12</v>
      </c>
      <c r="E160" s="118" t="s">
        <v>627</v>
      </c>
      <c r="F160" s="1244">
        <v>2900</v>
      </c>
      <c r="G160" s="680">
        <f t="shared" si="3"/>
        <v>34800</v>
      </c>
      <c r="H160" s="499" t="s">
        <v>1887</v>
      </c>
      <c r="I160" s="125">
        <v>12</v>
      </c>
      <c r="J160" s="773"/>
      <c r="K160" s="773"/>
      <c r="L160" s="773"/>
      <c r="M160" s="773"/>
      <c r="N160" s="773"/>
      <c r="O160" s="773"/>
      <c r="P160" s="773"/>
      <c r="Q160" s="773"/>
      <c r="R160" s="773"/>
      <c r="S160" s="773"/>
      <c r="T160" s="1450"/>
    </row>
    <row r="161" spans="1:20" s="765" customFormat="1">
      <c r="A161" s="1465" t="s">
        <v>2132</v>
      </c>
      <c r="B161" s="1009"/>
      <c r="C161" s="1254" t="s">
        <v>2190</v>
      </c>
      <c r="D161" s="117">
        <v>50</v>
      </c>
      <c r="E161" s="118" t="s">
        <v>2191</v>
      </c>
      <c r="F161" s="1244">
        <v>135</v>
      </c>
      <c r="G161" s="680">
        <f t="shared" si="3"/>
        <v>6750</v>
      </c>
      <c r="H161" s="499" t="s">
        <v>1887</v>
      </c>
      <c r="I161" s="125">
        <v>50</v>
      </c>
      <c r="J161" s="773"/>
      <c r="K161" s="773"/>
      <c r="L161" s="773"/>
      <c r="M161" s="773"/>
      <c r="N161" s="773"/>
      <c r="O161" s="773"/>
      <c r="P161" s="773"/>
      <c r="Q161" s="773"/>
      <c r="R161" s="773"/>
      <c r="S161" s="773"/>
      <c r="T161" s="1450"/>
    </row>
    <row r="162" spans="1:20" s="765" customFormat="1" ht="18" customHeight="1">
      <c r="A162" s="1467" t="s">
        <v>3023</v>
      </c>
      <c r="B162" s="1009"/>
      <c r="C162" s="381" t="s">
        <v>903</v>
      </c>
      <c r="D162" s="1358">
        <v>120</v>
      </c>
      <c r="E162" s="1379" t="s">
        <v>627</v>
      </c>
      <c r="F162" s="1406">
        <v>900</v>
      </c>
      <c r="G162" s="680">
        <f t="shared" si="3"/>
        <v>108000</v>
      </c>
      <c r="H162" s="499" t="s">
        <v>1887</v>
      </c>
      <c r="I162" s="129">
        <v>50</v>
      </c>
      <c r="J162" s="148"/>
      <c r="K162" s="148"/>
      <c r="L162" s="148"/>
      <c r="M162" s="148"/>
      <c r="N162" s="148">
        <v>50</v>
      </c>
      <c r="O162" s="148"/>
      <c r="P162" s="148"/>
      <c r="Q162" s="148"/>
      <c r="R162" s="148">
        <v>20</v>
      </c>
      <c r="S162" s="148"/>
      <c r="T162" s="834"/>
    </row>
    <row r="163" spans="1:20" s="765" customFormat="1" ht="18" customHeight="1">
      <c r="A163" s="1467" t="s">
        <v>3023</v>
      </c>
      <c r="B163" s="1009"/>
      <c r="C163" s="381" t="s">
        <v>909</v>
      </c>
      <c r="D163" s="1358">
        <v>3</v>
      </c>
      <c r="E163" s="1379" t="s">
        <v>3125</v>
      </c>
      <c r="F163" s="1406">
        <v>900</v>
      </c>
      <c r="G163" s="680">
        <f t="shared" si="3"/>
        <v>2700</v>
      </c>
      <c r="H163" s="499" t="s">
        <v>1887</v>
      </c>
      <c r="I163" s="129">
        <v>1</v>
      </c>
      <c r="J163" s="148"/>
      <c r="K163" s="148"/>
      <c r="L163" s="148"/>
      <c r="M163" s="148"/>
      <c r="N163" s="148">
        <v>1</v>
      </c>
      <c r="O163" s="148"/>
      <c r="P163" s="148"/>
      <c r="Q163" s="148"/>
      <c r="R163" s="148">
        <v>1</v>
      </c>
      <c r="S163" s="148"/>
      <c r="T163" s="834"/>
    </row>
    <row r="164" spans="1:20" s="765" customFormat="1">
      <c r="A164" s="1465" t="s">
        <v>2132</v>
      </c>
      <c r="B164" s="1009"/>
      <c r="C164" s="1326" t="s">
        <v>2204</v>
      </c>
      <c r="D164" s="117">
        <v>6</v>
      </c>
      <c r="E164" s="118" t="s">
        <v>833</v>
      </c>
      <c r="F164" s="1244">
        <v>1500</v>
      </c>
      <c r="G164" s="680">
        <f t="shared" si="3"/>
        <v>9000</v>
      </c>
      <c r="H164" s="499" t="s">
        <v>1887</v>
      </c>
      <c r="I164" s="125">
        <v>6</v>
      </c>
      <c r="J164" s="773"/>
      <c r="K164" s="773"/>
      <c r="L164" s="773"/>
      <c r="M164" s="773"/>
      <c r="N164" s="773"/>
      <c r="O164" s="773"/>
      <c r="P164" s="773"/>
      <c r="Q164" s="773"/>
      <c r="R164" s="773"/>
      <c r="S164" s="773"/>
      <c r="T164" s="1450"/>
    </row>
    <row r="165" spans="1:20" s="765" customFormat="1">
      <c r="A165" s="1465" t="s">
        <v>2132</v>
      </c>
      <c r="B165" s="1009"/>
      <c r="C165" s="1326" t="s">
        <v>2205</v>
      </c>
      <c r="D165" s="117">
        <v>3</v>
      </c>
      <c r="E165" s="118" t="s">
        <v>833</v>
      </c>
      <c r="F165" s="1244">
        <v>1500</v>
      </c>
      <c r="G165" s="680">
        <f t="shared" si="3"/>
        <v>4500</v>
      </c>
      <c r="H165" s="499" t="s">
        <v>1887</v>
      </c>
      <c r="I165" s="125">
        <v>3</v>
      </c>
      <c r="J165" s="773"/>
      <c r="K165" s="773"/>
      <c r="L165" s="773"/>
      <c r="M165" s="773"/>
      <c r="N165" s="773"/>
      <c r="O165" s="773"/>
      <c r="P165" s="773"/>
      <c r="Q165" s="773"/>
      <c r="R165" s="773"/>
      <c r="S165" s="773"/>
      <c r="T165" s="1450"/>
    </row>
    <row r="166" spans="1:20" s="765" customFormat="1">
      <c r="A166" s="1465" t="s">
        <v>3231</v>
      </c>
      <c r="B166" s="1009"/>
      <c r="C166" s="124" t="s">
        <v>3303</v>
      </c>
      <c r="D166" s="893">
        <v>4</v>
      </c>
      <c r="E166" s="894" t="s">
        <v>910</v>
      </c>
      <c r="F166" s="909">
        <v>300</v>
      </c>
      <c r="G166" s="680">
        <f t="shared" si="3"/>
        <v>1200</v>
      </c>
      <c r="H166" s="499" t="s">
        <v>1887</v>
      </c>
      <c r="I166" s="1148"/>
      <c r="J166" s="772"/>
      <c r="K166" s="772">
        <v>1</v>
      </c>
      <c r="L166" s="772"/>
      <c r="M166" s="772"/>
      <c r="N166" s="772">
        <v>1</v>
      </c>
      <c r="O166" s="772"/>
      <c r="P166" s="772"/>
      <c r="Q166" s="772">
        <v>1</v>
      </c>
      <c r="R166" s="773"/>
      <c r="S166" s="773"/>
      <c r="T166" s="1450"/>
    </row>
    <row r="167" spans="1:20" s="765" customFormat="1">
      <c r="A167" s="1259" t="s">
        <v>2412</v>
      </c>
      <c r="B167" s="1009"/>
      <c r="C167" s="1260" t="s">
        <v>2476</v>
      </c>
      <c r="D167" s="1261">
        <v>10</v>
      </c>
      <c r="E167" s="1262" t="s">
        <v>627</v>
      </c>
      <c r="F167" s="1263">
        <v>2500</v>
      </c>
      <c r="G167" s="680">
        <f t="shared" si="3"/>
        <v>25000</v>
      </c>
      <c r="H167" s="499" t="s">
        <v>1887</v>
      </c>
      <c r="I167" s="988">
        <v>5</v>
      </c>
      <c r="J167" s="988"/>
      <c r="K167" s="988"/>
      <c r="L167" s="988"/>
      <c r="M167" s="988"/>
      <c r="N167" s="988"/>
      <c r="O167" s="988">
        <v>5</v>
      </c>
      <c r="P167" s="988"/>
      <c r="Q167" s="988"/>
      <c r="R167" s="988"/>
      <c r="S167" s="988"/>
      <c r="T167" s="1264"/>
    </row>
    <row r="168" spans="1:20" s="765" customFormat="1">
      <c r="A168" s="1465" t="s">
        <v>2132</v>
      </c>
      <c r="B168" s="1009"/>
      <c r="C168" s="1326" t="s">
        <v>2206</v>
      </c>
      <c r="D168" s="117">
        <v>24</v>
      </c>
      <c r="E168" s="118" t="s">
        <v>880</v>
      </c>
      <c r="F168" s="1244">
        <v>325</v>
      </c>
      <c r="G168" s="680">
        <f t="shared" si="3"/>
        <v>7800</v>
      </c>
      <c r="H168" s="499" t="s">
        <v>1887</v>
      </c>
      <c r="I168" s="125">
        <v>24</v>
      </c>
      <c r="J168" s="773"/>
      <c r="K168" s="773"/>
      <c r="L168" s="773"/>
      <c r="M168" s="773"/>
      <c r="N168" s="773"/>
      <c r="O168" s="773"/>
      <c r="P168" s="773"/>
      <c r="Q168" s="773"/>
      <c r="R168" s="773"/>
      <c r="S168" s="773"/>
      <c r="T168" s="1450"/>
    </row>
    <row r="169" spans="1:20" s="765" customFormat="1">
      <c r="A169" s="1467" t="s">
        <v>3023</v>
      </c>
      <c r="B169" s="1009"/>
      <c r="C169" s="381" t="s">
        <v>911</v>
      </c>
      <c r="D169" s="1358">
        <v>150</v>
      </c>
      <c r="E169" s="1379" t="s">
        <v>44</v>
      </c>
      <c r="F169" s="1406">
        <v>900</v>
      </c>
      <c r="G169" s="680">
        <f t="shared" si="3"/>
        <v>135000</v>
      </c>
      <c r="H169" s="499" t="s">
        <v>1887</v>
      </c>
      <c r="I169" s="129">
        <v>50</v>
      </c>
      <c r="J169" s="148"/>
      <c r="K169" s="148"/>
      <c r="L169" s="148"/>
      <c r="M169" s="148"/>
      <c r="N169" s="148">
        <v>50</v>
      </c>
      <c r="O169" s="148"/>
      <c r="P169" s="148"/>
      <c r="Q169" s="148"/>
      <c r="R169" s="148">
        <v>50</v>
      </c>
      <c r="S169" s="148"/>
      <c r="T169" s="834"/>
    </row>
    <row r="170" spans="1:20" s="765" customFormat="1">
      <c r="A170" s="1465" t="s">
        <v>2132</v>
      </c>
      <c r="B170" s="1009"/>
      <c r="C170" s="1326" t="s">
        <v>2207</v>
      </c>
      <c r="D170" s="117">
        <v>25</v>
      </c>
      <c r="E170" s="118" t="s">
        <v>576</v>
      </c>
      <c r="F170" s="1244">
        <v>85</v>
      </c>
      <c r="G170" s="680">
        <f t="shared" si="3"/>
        <v>2125</v>
      </c>
      <c r="H170" s="499" t="s">
        <v>1887</v>
      </c>
      <c r="I170" s="125">
        <v>25</v>
      </c>
      <c r="J170" s="773"/>
      <c r="K170" s="773"/>
      <c r="L170" s="773"/>
      <c r="M170" s="773"/>
      <c r="N170" s="773"/>
      <c r="O170" s="773"/>
      <c r="P170" s="773"/>
      <c r="Q170" s="773"/>
      <c r="R170" s="773"/>
      <c r="S170" s="773"/>
      <c r="T170" s="1450"/>
    </row>
    <row r="171" spans="1:20" s="765" customFormat="1">
      <c r="A171" s="1467" t="s">
        <v>3023</v>
      </c>
      <c r="B171" s="1009"/>
      <c r="C171" s="381" t="s">
        <v>914</v>
      </c>
      <c r="D171" s="1358">
        <v>100</v>
      </c>
      <c r="E171" s="1379" t="s">
        <v>44</v>
      </c>
      <c r="F171" s="1406">
        <v>900</v>
      </c>
      <c r="G171" s="680">
        <f t="shared" si="3"/>
        <v>90000</v>
      </c>
      <c r="H171" s="499" t="s">
        <v>1887</v>
      </c>
      <c r="I171" s="129">
        <v>50</v>
      </c>
      <c r="J171" s="148"/>
      <c r="K171" s="148"/>
      <c r="L171" s="148"/>
      <c r="M171" s="148"/>
      <c r="N171" s="148">
        <v>50</v>
      </c>
      <c r="O171" s="148"/>
      <c r="P171" s="148"/>
      <c r="Q171" s="148"/>
      <c r="R171" s="148">
        <v>50</v>
      </c>
      <c r="S171" s="148"/>
      <c r="T171" s="834"/>
    </row>
    <row r="172" spans="1:20" s="765" customFormat="1">
      <c r="A172" s="1465" t="s">
        <v>2132</v>
      </c>
      <c r="B172" s="1009"/>
      <c r="C172" s="1326" t="s">
        <v>2208</v>
      </c>
      <c r="D172" s="117">
        <v>250</v>
      </c>
      <c r="E172" s="118" t="s">
        <v>576</v>
      </c>
      <c r="F172" s="1244">
        <v>85</v>
      </c>
      <c r="G172" s="680">
        <f t="shared" si="3"/>
        <v>21250</v>
      </c>
      <c r="H172" s="499" t="s">
        <v>1887</v>
      </c>
      <c r="I172" s="125">
        <v>250</v>
      </c>
      <c r="J172" s="773"/>
      <c r="K172" s="773"/>
      <c r="L172" s="773"/>
      <c r="M172" s="773"/>
      <c r="N172" s="773"/>
      <c r="O172" s="773"/>
      <c r="P172" s="773"/>
      <c r="Q172" s="773"/>
      <c r="R172" s="773"/>
      <c r="S172" s="773"/>
      <c r="T172" s="1450"/>
    </row>
    <row r="173" spans="1:20" s="765" customFormat="1">
      <c r="A173" s="1259" t="s">
        <v>2412</v>
      </c>
      <c r="B173" s="1009"/>
      <c r="C173" s="979" t="s">
        <v>2491</v>
      </c>
      <c r="D173" s="1261">
        <v>20</v>
      </c>
      <c r="E173" s="1262" t="s">
        <v>44</v>
      </c>
      <c r="F173" s="1263">
        <v>70</v>
      </c>
      <c r="G173" s="680">
        <f t="shared" si="3"/>
        <v>1400</v>
      </c>
      <c r="H173" s="499" t="s">
        <v>1887</v>
      </c>
      <c r="I173" s="988">
        <v>20</v>
      </c>
      <c r="J173" s="988"/>
      <c r="K173" s="988"/>
      <c r="L173" s="988"/>
      <c r="M173" s="988"/>
      <c r="N173" s="988"/>
      <c r="O173" s="988"/>
      <c r="P173" s="988">
        <v>20</v>
      </c>
      <c r="Q173" s="988"/>
      <c r="R173" s="988"/>
      <c r="S173" s="988"/>
      <c r="T173" s="1264"/>
    </row>
    <row r="174" spans="1:20" s="765" customFormat="1">
      <c r="A174" s="1465" t="s">
        <v>2132</v>
      </c>
      <c r="B174" s="1009"/>
      <c r="C174" s="1326" t="s">
        <v>2209</v>
      </c>
      <c r="D174" s="117">
        <v>250</v>
      </c>
      <c r="E174" s="118" t="s">
        <v>576</v>
      </c>
      <c r="F174" s="1244">
        <v>85</v>
      </c>
      <c r="G174" s="680">
        <f t="shared" si="3"/>
        <v>21250</v>
      </c>
      <c r="H174" s="499" t="s">
        <v>1887</v>
      </c>
      <c r="I174" s="125">
        <v>250</v>
      </c>
      <c r="J174" s="773"/>
      <c r="K174" s="773"/>
      <c r="L174" s="773"/>
      <c r="M174" s="773"/>
      <c r="N174" s="773"/>
      <c r="O174" s="773"/>
      <c r="P174" s="773"/>
      <c r="Q174" s="773"/>
      <c r="R174" s="773"/>
      <c r="S174" s="773"/>
      <c r="T174" s="1450"/>
    </row>
    <row r="175" spans="1:20" s="765" customFormat="1">
      <c r="A175" s="1259" t="s">
        <v>2412</v>
      </c>
      <c r="B175" s="1009"/>
      <c r="C175" s="979" t="s">
        <v>2492</v>
      </c>
      <c r="D175" s="1261">
        <v>20</v>
      </c>
      <c r="E175" s="1262" t="s">
        <v>44</v>
      </c>
      <c r="F175" s="1263">
        <v>70</v>
      </c>
      <c r="G175" s="680">
        <f t="shared" si="3"/>
        <v>1400</v>
      </c>
      <c r="H175" s="499" t="s">
        <v>1887</v>
      </c>
      <c r="I175" s="988">
        <v>20</v>
      </c>
      <c r="J175" s="988"/>
      <c r="K175" s="988"/>
      <c r="L175" s="988"/>
      <c r="M175" s="988"/>
      <c r="N175" s="988"/>
      <c r="O175" s="988"/>
      <c r="P175" s="988">
        <v>20</v>
      </c>
      <c r="Q175" s="988"/>
      <c r="R175" s="988"/>
      <c r="S175" s="988"/>
      <c r="T175" s="1264"/>
    </row>
    <row r="176" spans="1:20" s="765" customFormat="1">
      <c r="A176" s="1467" t="s">
        <v>3023</v>
      </c>
      <c r="B176" s="1009"/>
      <c r="C176" s="381" t="s">
        <v>915</v>
      </c>
      <c r="D176" s="1358">
        <v>50</v>
      </c>
      <c r="E176" s="1379" t="s">
        <v>44</v>
      </c>
      <c r="F176" s="1298">
        <v>900</v>
      </c>
      <c r="G176" s="680">
        <f t="shared" si="3"/>
        <v>45000</v>
      </c>
      <c r="H176" s="499" t="s">
        <v>1887</v>
      </c>
      <c r="I176" s="129">
        <v>50</v>
      </c>
      <c r="J176" s="148"/>
      <c r="K176" s="148"/>
      <c r="L176" s="148"/>
      <c r="M176" s="148"/>
      <c r="N176" s="148">
        <v>50</v>
      </c>
      <c r="O176" s="148"/>
      <c r="P176" s="148"/>
      <c r="Q176" s="148"/>
      <c r="R176" s="148">
        <v>50</v>
      </c>
      <c r="S176" s="148"/>
      <c r="T176" s="834"/>
    </row>
    <row r="177" spans="1:20" s="765" customFormat="1">
      <c r="A177" s="1467" t="s">
        <v>3548</v>
      </c>
      <c r="B177" s="1009"/>
      <c r="C177" s="124" t="s">
        <v>3561</v>
      </c>
      <c r="D177" s="117">
        <v>4</v>
      </c>
      <c r="E177" s="1381" t="s">
        <v>44</v>
      </c>
      <c r="F177" s="1244">
        <v>1300</v>
      </c>
      <c r="G177" s="680">
        <f t="shared" si="3"/>
        <v>5200</v>
      </c>
      <c r="H177" s="499" t="s">
        <v>1887</v>
      </c>
      <c r="I177" s="943" t="s">
        <v>2423</v>
      </c>
      <c r="J177" s="772"/>
      <c r="K177" s="772"/>
      <c r="L177" s="772">
        <v>1</v>
      </c>
      <c r="M177" s="772"/>
      <c r="N177" s="772"/>
      <c r="O177" s="772"/>
      <c r="P177" s="772"/>
      <c r="Q177" s="772">
        <v>1</v>
      </c>
      <c r="R177" s="772"/>
      <c r="S177" s="772"/>
      <c r="T177" s="1453">
        <v>1</v>
      </c>
    </row>
    <row r="178" spans="1:20" s="765" customFormat="1">
      <c r="A178" s="1467" t="s">
        <v>3023</v>
      </c>
      <c r="B178" s="1009"/>
      <c r="C178" s="381" t="s">
        <v>916</v>
      </c>
      <c r="D178" s="1358">
        <v>20</v>
      </c>
      <c r="E178" s="1379" t="s">
        <v>44</v>
      </c>
      <c r="F178" s="1406">
        <v>2400</v>
      </c>
      <c r="G178" s="680">
        <f t="shared" si="3"/>
        <v>48000</v>
      </c>
      <c r="H178" s="499" t="s">
        <v>1887</v>
      </c>
      <c r="I178" s="129">
        <v>10</v>
      </c>
      <c r="J178" s="148"/>
      <c r="K178" s="148"/>
      <c r="L178" s="148"/>
      <c r="M178" s="148"/>
      <c r="N178" s="148">
        <v>10</v>
      </c>
      <c r="O178" s="148"/>
      <c r="P178" s="148"/>
      <c r="Q178" s="148"/>
      <c r="R178" s="148"/>
      <c r="S178" s="148"/>
      <c r="T178" s="834"/>
    </row>
    <row r="179" spans="1:20" s="765" customFormat="1">
      <c r="A179" s="1259" t="s">
        <v>2599</v>
      </c>
      <c r="B179" s="1009"/>
      <c r="C179" s="443" t="s">
        <v>2637</v>
      </c>
      <c r="D179" s="1367">
        <v>50</v>
      </c>
      <c r="E179" s="1392" t="s">
        <v>501</v>
      </c>
      <c r="F179" s="881">
        <f>90*1.2</f>
        <v>108</v>
      </c>
      <c r="G179" s="680">
        <f t="shared" si="3"/>
        <v>5400</v>
      </c>
      <c r="H179" s="499" t="s">
        <v>1887</v>
      </c>
      <c r="I179" s="888"/>
      <c r="J179" s="890"/>
      <c r="K179" s="888"/>
      <c r="L179" s="890"/>
      <c r="M179" s="890"/>
      <c r="N179" s="890"/>
      <c r="O179" s="890"/>
      <c r="P179" s="890"/>
      <c r="Q179" s="890"/>
      <c r="R179" s="882">
        <v>50</v>
      </c>
      <c r="S179" s="890"/>
      <c r="T179" s="1460"/>
    </row>
    <row r="180" spans="1:20" s="765" customFormat="1" ht="18.75" customHeight="1">
      <c r="A180" s="1465" t="s">
        <v>2132</v>
      </c>
      <c r="B180" s="1009"/>
      <c r="C180" s="1347" t="s">
        <v>3732</v>
      </c>
      <c r="D180" s="117">
        <v>10</v>
      </c>
      <c r="E180" s="118" t="s">
        <v>576</v>
      </c>
      <c r="F180" s="1244">
        <v>215</v>
      </c>
      <c r="G180" s="680">
        <f t="shared" si="3"/>
        <v>2150</v>
      </c>
      <c r="H180" s="499" t="s">
        <v>1887</v>
      </c>
      <c r="I180" s="125">
        <v>10</v>
      </c>
      <c r="J180" s="773"/>
      <c r="K180" s="773"/>
      <c r="L180" s="773"/>
      <c r="M180" s="773"/>
      <c r="N180" s="773"/>
      <c r="O180" s="773"/>
      <c r="P180" s="773"/>
      <c r="Q180" s="773"/>
      <c r="R180" s="773"/>
      <c r="S180" s="773"/>
      <c r="T180" s="1450"/>
    </row>
    <row r="181" spans="1:20" s="765" customFormat="1" ht="18.75" customHeight="1">
      <c r="A181" s="1465" t="s">
        <v>2132</v>
      </c>
      <c r="B181" s="1009"/>
      <c r="C181" s="1326" t="s">
        <v>2192</v>
      </c>
      <c r="D181" s="117">
        <v>10</v>
      </c>
      <c r="E181" s="118" t="s">
        <v>576</v>
      </c>
      <c r="F181" s="1244">
        <v>215</v>
      </c>
      <c r="G181" s="680">
        <f t="shared" si="3"/>
        <v>2150</v>
      </c>
      <c r="H181" s="499" t="s">
        <v>1887</v>
      </c>
      <c r="I181" s="125">
        <v>10</v>
      </c>
      <c r="J181" s="773"/>
      <c r="K181" s="773"/>
      <c r="L181" s="773"/>
      <c r="M181" s="773"/>
      <c r="N181" s="773"/>
      <c r="O181" s="773"/>
      <c r="P181" s="773"/>
      <c r="Q181" s="773"/>
      <c r="R181" s="773"/>
      <c r="S181" s="773"/>
      <c r="T181" s="1450"/>
    </row>
    <row r="182" spans="1:20" s="765" customFormat="1" ht="24">
      <c r="A182" s="1465" t="s">
        <v>2132</v>
      </c>
      <c r="B182" s="1259"/>
      <c r="C182" s="1326" t="s">
        <v>2193</v>
      </c>
      <c r="D182" s="125">
        <v>10</v>
      </c>
      <c r="E182" s="126" t="s">
        <v>576</v>
      </c>
      <c r="F182" s="127">
        <v>215</v>
      </c>
      <c r="G182" s="680">
        <f t="shared" si="3"/>
        <v>2150</v>
      </c>
      <c r="H182" s="499" t="s">
        <v>1887</v>
      </c>
      <c r="I182" s="125">
        <v>10</v>
      </c>
      <c r="J182" s="773"/>
      <c r="K182" s="773"/>
      <c r="L182" s="773"/>
      <c r="M182" s="773"/>
      <c r="N182" s="773"/>
      <c r="O182" s="773"/>
      <c r="P182" s="773"/>
      <c r="Q182" s="773"/>
      <c r="R182" s="773"/>
      <c r="S182" s="773"/>
      <c r="T182" s="774"/>
    </row>
    <row r="183" spans="1:20" s="765" customFormat="1" ht="18.75" customHeight="1">
      <c r="A183" s="1465" t="s">
        <v>2132</v>
      </c>
      <c r="B183" s="1009"/>
      <c r="C183" s="1326" t="s">
        <v>2194</v>
      </c>
      <c r="D183" s="117">
        <v>10</v>
      </c>
      <c r="E183" s="118" t="s">
        <v>576</v>
      </c>
      <c r="F183" s="1244">
        <v>215</v>
      </c>
      <c r="G183" s="680">
        <f t="shared" si="3"/>
        <v>2150</v>
      </c>
      <c r="H183" s="499" t="s">
        <v>1887</v>
      </c>
      <c r="I183" s="125">
        <v>10</v>
      </c>
      <c r="J183" s="773"/>
      <c r="K183" s="773"/>
      <c r="L183" s="773"/>
      <c r="M183" s="773"/>
      <c r="N183" s="773"/>
      <c r="O183" s="773"/>
      <c r="P183" s="773"/>
      <c r="Q183" s="773"/>
      <c r="R183" s="773"/>
      <c r="S183" s="773"/>
      <c r="T183" s="1450"/>
    </row>
    <row r="184" spans="1:20" s="765" customFormat="1" ht="24">
      <c r="A184" s="1465" t="s">
        <v>2132</v>
      </c>
      <c r="B184" s="1259"/>
      <c r="C184" s="1326" t="s">
        <v>2195</v>
      </c>
      <c r="D184" s="117">
        <v>10</v>
      </c>
      <c r="E184" s="118" t="s">
        <v>576</v>
      </c>
      <c r="F184" s="1244">
        <v>215</v>
      </c>
      <c r="G184" s="680">
        <f t="shared" si="3"/>
        <v>2150</v>
      </c>
      <c r="H184" s="499" t="s">
        <v>1887</v>
      </c>
      <c r="I184" s="125">
        <v>10</v>
      </c>
      <c r="J184" s="773"/>
      <c r="K184" s="773"/>
      <c r="L184" s="773"/>
      <c r="M184" s="773"/>
      <c r="N184" s="773"/>
      <c r="O184" s="773"/>
      <c r="P184" s="773"/>
      <c r="Q184" s="773"/>
      <c r="R184" s="773"/>
      <c r="S184" s="773"/>
      <c r="T184" s="1450"/>
    </row>
    <row r="185" spans="1:20" s="765" customFormat="1" ht="24">
      <c r="A185" s="1465" t="s">
        <v>2132</v>
      </c>
      <c r="B185" s="1009"/>
      <c r="C185" s="1326" t="s">
        <v>2196</v>
      </c>
      <c r="D185" s="117">
        <v>10</v>
      </c>
      <c r="E185" s="118" t="s">
        <v>576</v>
      </c>
      <c r="F185" s="1244">
        <v>215</v>
      </c>
      <c r="G185" s="680">
        <f t="shared" si="3"/>
        <v>2150</v>
      </c>
      <c r="H185" s="499" t="s">
        <v>1887</v>
      </c>
      <c r="I185" s="125">
        <v>10</v>
      </c>
      <c r="J185" s="773"/>
      <c r="K185" s="773"/>
      <c r="L185" s="773"/>
      <c r="M185" s="773"/>
      <c r="N185" s="773"/>
      <c r="O185" s="773"/>
      <c r="P185" s="773"/>
      <c r="Q185" s="773"/>
      <c r="R185" s="773"/>
      <c r="S185" s="773"/>
      <c r="T185" s="1450"/>
    </row>
    <row r="186" spans="1:20" s="765" customFormat="1" ht="24">
      <c r="A186" s="1465" t="s">
        <v>2132</v>
      </c>
      <c r="B186" s="1009"/>
      <c r="C186" s="1326" t="s">
        <v>2197</v>
      </c>
      <c r="D186" s="117">
        <v>10</v>
      </c>
      <c r="E186" s="118" t="s">
        <v>576</v>
      </c>
      <c r="F186" s="1244">
        <v>215</v>
      </c>
      <c r="G186" s="680">
        <f t="shared" si="3"/>
        <v>2150</v>
      </c>
      <c r="H186" s="499" t="s">
        <v>1887</v>
      </c>
      <c r="I186" s="125">
        <v>10</v>
      </c>
      <c r="J186" s="773"/>
      <c r="K186" s="773"/>
      <c r="L186" s="773"/>
      <c r="M186" s="773"/>
      <c r="N186" s="773"/>
      <c r="O186" s="773"/>
      <c r="P186" s="773"/>
      <c r="Q186" s="773"/>
      <c r="R186" s="773"/>
      <c r="S186" s="773"/>
      <c r="T186" s="1450"/>
    </row>
    <row r="187" spans="1:20" s="765" customFormat="1" ht="24">
      <c r="A187" s="1465" t="s">
        <v>2132</v>
      </c>
      <c r="B187" s="1009"/>
      <c r="C187" s="1326" t="s">
        <v>2198</v>
      </c>
      <c r="D187" s="117">
        <v>10</v>
      </c>
      <c r="E187" s="118" t="s">
        <v>576</v>
      </c>
      <c r="F187" s="1244">
        <v>215</v>
      </c>
      <c r="G187" s="680">
        <f t="shared" si="3"/>
        <v>2150</v>
      </c>
      <c r="H187" s="499" t="s">
        <v>1887</v>
      </c>
      <c r="I187" s="125">
        <v>10</v>
      </c>
      <c r="J187" s="773"/>
      <c r="K187" s="773"/>
      <c r="L187" s="773"/>
      <c r="M187" s="773"/>
      <c r="N187" s="773"/>
      <c r="O187" s="773"/>
      <c r="P187" s="773"/>
      <c r="Q187" s="773"/>
      <c r="R187" s="773"/>
      <c r="S187" s="773"/>
      <c r="T187" s="1450"/>
    </row>
    <row r="188" spans="1:20" s="765" customFormat="1" ht="24">
      <c r="A188" s="1465" t="s">
        <v>2132</v>
      </c>
      <c r="B188" s="1009"/>
      <c r="C188" s="1326" t="s">
        <v>2199</v>
      </c>
      <c r="D188" s="117">
        <v>25</v>
      </c>
      <c r="E188" s="118" t="s">
        <v>576</v>
      </c>
      <c r="F188" s="1244">
        <v>215</v>
      </c>
      <c r="G188" s="680">
        <f t="shared" si="3"/>
        <v>5375</v>
      </c>
      <c r="H188" s="499" t="s">
        <v>1887</v>
      </c>
      <c r="I188" s="125">
        <v>25</v>
      </c>
      <c r="J188" s="773"/>
      <c r="K188" s="773"/>
      <c r="L188" s="773"/>
      <c r="M188" s="773"/>
      <c r="N188" s="773"/>
      <c r="O188" s="773"/>
      <c r="P188" s="773"/>
      <c r="Q188" s="773"/>
      <c r="R188" s="773"/>
      <c r="S188" s="773"/>
      <c r="T188" s="1450"/>
    </row>
    <row r="189" spans="1:20" s="765" customFormat="1" ht="19.5" customHeight="1">
      <c r="A189" s="1465" t="s">
        <v>2132</v>
      </c>
      <c r="B189" s="1009"/>
      <c r="C189" s="1326" t="s">
        <v>2200</v>
      </c>
      <c r="D189" s="117">
        <v>25</v>
      </c>
      <c r="E189" s="118" t="s">
        <v>576</v>
      </c>
      <c r="F189" s="1244">
        <v>215</v>
      </c>
      <c r="G189" s="680">
        <f t="shared" si="3"/>
        <v>5375</v>
      </c>
      <c r="H189" s="499" t="s">
        <v>1887</v>
      </c>
      <c r="I189" s="125">
        <v>25</v>
      </c>
      <c r="J189" s="773"/>
      <c r="K189" s="773"/>
      <c r="L189" s="773"/>
      <c r="M189" s="773"/>
      <c r="N189" s="773"/>
      <c r="O189" s="773"/>
      <c r="P189" s="773"/>
      <c r="Q189" s="773"/>
      <c r="R189" s="773"/>
      <c r="S189" s="773"/>
      <c r="T189" s="1450"/>
    </row>
    <row r="190" spans="1:20" s="765" customFormat="1" ht="24">
      <c r="A190" s="1465" t="s">
        <v>2132</v>
      </c>
      <c r="B190" s="1259"/>
      <c r="C190" s="1326" t="s">
        <v>2201</v>
      </c>
      <c r="D190" s="125">
        <v>50</v>
      </c>
      <c r="E190" s="126" t="s">
        <v>576</v>
      </c>
      <c r="F190" s="127">
        <v>215</v>
      </c>
      <c r="G190" s="680">
        <f t="shared" si="3"/>
        <v>10750</v>
      </c>
      <c r="H190" s="499" t="s">
        <v>1887</v>
      </c>
      <c r="I190" s="125">
        <v>50</v>
      </c>
      <c r="J190" s="773"/>
      <c r="K190" s="773"/>
      <c r="L190" s="773"/>
      <c r="M190" s="773"/>
      <c r="N190" s="773"/>
      <c r="O190" s="773"/>
      <c r="P190" s="773"/>
      <c r="Q190" s="773"/>
      <c r="R190" s="773"/>
      <c r="S190" s="773"/>
      <c r="T190" s="774"/>
    </row>
    <row r="191" spans="1:20" s="765" customFormat="1" ht="24">
      <c r="A191" s="1465" t="s">
        <v>2132</v>
      </c>
      <c r="B191" s="1009"/>
      <c r="C191" s="1326" t="s">
        <v>2202</v>
      </c>
      <c r="D191" s="117">
        <v>50</v>
      </c>
      <c r="E191" s="118" t="s">
        <v>576</v>
      </c>
      <c r="F191" s="1244">
        <v>215</v>
      </c>
      <c r="G191" s="680">
        <f t="shared" si="3"/>
        <v>10750</v>
      </c>
      <c r="H191" s="499" t="s">
        <v>1887</v>
      </c>
      <c r="I191" s="125">
        <v>50</v>
      </c>
      <c r="J191" s="773"/>
      <c r="K191" s="773"/>
      <c r="L191" s="773"/>
      <c r="M191" s="773"/>
      <c r="N191" s="773"/>
      <c r="O191" s="773"/>
      <c r="P191" s="773"/>
      <c r="Q191" s="773"/>
      <c r="R191" s="773"/>
      <c r="S191" s="773"/>
      <c r="T191" s="1450"/>
    </row>
    <row r="192" spans="1:20" s="765" customFormat="1" ht="24">
      <c r="A192" s="1465" t="s">
        <v>2132</v>
      </c>
      <c r="B192" s="1009"/>
      <c r="C192" s="1326" t="s">
        <v>2203</v>
      </c>
      <c r="D192" s="117">
        <v>50</v>
      </c>
      <c r="E192" s="118" t="s">
        <v>576</v>
      </c>
      <c r="F192" s="1244">
        <v>215</v>
      </c>
      <c r="G192" s="680">
        <f t="shared" si="3"/>
        <v>10750</v>
      </c>
      <c r="H192" s="499" t="s">
        <v>1887</v>
      </c>
      <c r="I192" s="125">
        <v>50</v>
      </c>
      <c r="J192" s="773"/>
      <c r="K192" s="773"/>
      <c r="L192" s="773"/>
      <c r="M192" s="773"/>
      <c r="N192" s="773"/>
      <c r="O192" s="773"/>
      <c r="P192" s="773"/>
      <c r="Q192" s="773"/>
      <c r="R192" s="773"/>
      <c r="S192" s="773"/>
      <c r="T192" s="1450"/>
    </row>
    <row r="193" spans="1:20" s="765" customFormat="1">
      <c r="A193" s="1259" t="s">
        <v>2412</v>
      </c>
      <c r="B193" s="1009"/>
      <c r="C193" s="1266" t="s">
        <v>2493</v>
      </c>
      <c r="D193" s="1261">
        <v>4</v>
      </c>
      <c r="E193" s="1272" t="s">
        <v>44</v>
      </c>
      <c r="F193" s="1273">
        <v>1000</v>
      </c>
      <c r="G193" s="680">
        <f t="shared" si="3"/>
        <v>4000</v>
      </c>
      <c r="H193" s="499" t="s">
        <v>1887</v>
      </c>
      <c r="I193" s="1270">
        <v>4</v>
      </c>
      <c r="J193" s="1270"/>
      <c r="K193" s="1270"/>
      <c r="L193" s="1270"/>
      <c r="M193" s="1270"/>
      <c r="N193" s="1270"/>
      <c r="O193" s="1270"/>
      <c r="P193" s="1270"/>
      <c r="Q193" s="1270"/>
      <c r="R193" s="1270"/>
      <c r="S193" s="1270"/>
      <c r="T193" s="1274"/>
    </row>
    <row r="194" spans="1:20" s="765" customFormat="1">
      <c r="A194" s="1465" t="s">
        <v>2905</v>
      </c>
      <c r="B194" s="1009"/>
      <c r="C194" s="124" t="s">
        <v>2954</v>
      </c>
      <c r="D194" s="893">
        <v>100</v>
      </c>
      <c r="E194" s="894" t="s">
        <v>576</v>
      </c>
      <c r="F194" s="909">
        <v>375</v>
      </c>
      <c r="G194" s="680">
        <f t="shared" si="3"/>
        <v>37500</v>
      </c>
      <c r="H194" s="499" t="s">
        <v>1887</v>
      </c>
      <c r="I194" s="787"/>
      <c r="J194" s="773"/>
      <c r="K194" s="773"/>
      <c r="L194" s="773"/>
      <c r="M194" s="773"/>
      <c r="N194" s="773"/>
      <c r="O194" s="773"/>
      <c r="P194" s="773"/>
      <c r="Q194" s="773"/>
      <c r="R194" s="773"/>
      <c r="S194" s="773"/>
      <c r="T194" s="1450"/>
    </row>
    <row r="195" spans="1:20" s="765" customFormat="1">
      <c r="A195" s="1465" t="s">
        <v>3231</v>
      </c>
      <c r="B195" s="1009"/>
      <c r="C195" s="124" t="s">
        <v>2954</v>
      </c>
      <c r="D195" s="893">
        <v>100</v>
      </c>
      <c r="E195" s="894" t="s">
        <v>576</v>
      </c>
      <c r="F195" s="909">
        <v>375</v>
      </c>
      <c r="G195" s="680">
        <f t="shared" si="3"/>
        <v>37500</v>
      </c>
      <c r="H195" s="499" t="s">
        <v>1887</v>
      </c>
      <c r="I195" s="1148"/>
      <c r="J195" s="772"/>
      <c r="K195" s="772">
        <v>20</v>
      </c>
      <c r="L195" s="772"/>
      <c r="M195" s="772"/>
      <c r="N195" s="772">
        <v>40</v>
      </c>
      <c r="O195" s="772"/>
      <c r="P195" s="772"/>
      <c r="Q195" s="772">
        <v>20</v>
      </c>
      <c r="R195" s="773"/>
      <c r="S195" s="773"/>
      <c r="T195" s="1450"/>
    </row>
    <row r="196" spans="1:20" s="765" customFormat="1">
      <c r="A196" s="1259" t="s">
        <v>2412</v>
      </c>
      <c r="B196" s="1009"/>
      <c r="C196" s="979" t="s">
        <v>2490</v>
      </c>
      <c r="D196" s="1261">
        <v>12</v>
      </c>
      <c r="E196" s="1262" t="s">
        <v>1945</v>
      </c>
      <c r="F196" s="1263">
        <v>180</v>
      </c>
      <c r="G196" s="680">
        <f t="shared" si="3"/>
        <v>2160</v>
      </c>
      <c r="H196" s="499" t="s">
        <v>1887</v>
      </c>
      <c r="I196" s="988">
        <v>6</v>
      </c>
      <c r="J196" s="988"/>
      <c r="K196" s="988"/>
      <c r="L196" s="988"/>
      <c r="M196" s="988"/>
      <c r="N196" s="988">
        <v>6</v>
      </c>
      <c r="O196" s="988"/>
      <c r="P196" s="988"/>
      <c r="Q196" s="988"/>
      <c r="R196" s="988"/>
      <c r="S196" s="988"/>
      <c r="T196" s="1264"/>
    </row>
    <row r="197" spans="1:20" s="765" customFormat="1">
      <c r="A197" s="1465" t="s">
        <v>3231</v>
      </c>
      <c r="B197" s="1009"/>
      <c r="C197" s="124" t="s">
        <v>904</v>
      </c>
      <c r="D197" s="893">
        <v>10</v>
      </c>
      <c r="E197" s="894" t="s">
        <v>576</v>
      </c>
      <c r="F197" s="909">
        <v>275</v>
      </c>
      <c r="G197" s="680">
        <f t="shared" si="3"/>
        <v>2750</v>
      </c>
      <c r="H197" s="499" t="s">
        <v>1887</v>
      </c>
      <c r="I197" s="787"/>
      <c r="J197" s="773"/>
      <c r="K197" s="773"/>
      <c r="L197" s="773"/>
      <c r="M197" s="773"/>
      <c r="N197" s="773"/>
      <c r="O197" s="773"/>
      <c r="P197" s="773"/>
      <c r="Q197" s="773"/>
      <c r="R197" s="773"/>
      <c r="S197" s="773"/>
      <c r="T197" s="1450"/>
    </row>
    <row r="198" spans="1:20" s="765" customFormat="1">
      <c r="A198" s="1259" t="s">
        <v>2412</v>
      </c>
      <c r="B198" s="1259"/>
      <c r="C198" s="979" t="s">
        <v>2489</v>
      </c>
      <c r="D198" s="1261">
        <v>12</v>
      </c>
      <c r="E198" s="1262" t="s">
        <v>1945</v>
      </c>
      <c r="F198" s="1263">
        <v>180</v>
      </c>
      <c r="G198" s="680">
        <f t="shared" si="3"/>
        <v>2160</v>
      </c>
      <c r="H198" s="499" t="s">
        <v>1887</v>
      </c>
      <c r="I198" s="988">
        <v>6</v>
      </c>
      <c r="J198" s="988"/>
      <c r="K198" s="988"/>
      <c r="L198" s="988"/>
      <c r="M198" s="988"/>
      <c r="N198" s="988">
        <v>6</v>
      </c>
      <c r="O198" s="988"/>
      <c r="P198" s="988"/>
      <c r="Q198" s="988"/>
      <c r="R198" s="988"/>
      <c r="S198" s="988"/>
      <c r="T198" s="1264"/>
    </row>
    <row r="199" spans="1:20" s="765" customFormat="1">
      <c r="A199" s="1465" t="s">
        <v>3231</v>
      </c>
      <c r="B199" s="1009"/>
      <c r="C199" s="124" t="s">
        <v>905</v>
      </c>
      <c r="D199" s="893">
        <v>10</v>
      </c>
      <c r="E199" s="894" t="s">
        <v>576</v>
      </c>
      <c r="F199" s="909">
        <v>275</v>
      </c>
      <c r="G199" s="680">
        <f t="shared" si="3"/>
        <v>2750</v>
      </c>
      <c r="H199" s="499" t="s">
        <v>1887</v>
      </c>
      <c r="I199" s="787"/>
      <c r="J199" s="773"/>
      <c r="K199" s="773"/>
      <c r="L199" s="773"/>
      <c r="M199" s="773"/>
      <c r="N199" s="773"/>
      <c r="O199" s="773"/>
      <c r="P199" s="773"/>
      <c r="Q199" s="773"/>
      <c r="R199" s="773"/>
      <c r="S199" s="773"/>
      <c r="T199" s="1450"/>
    </row>
    <row r="200" spans="1:20" s="765" customFormat="1">
      <c r="A200" s="1259" t="s">
        <v>2412</v>
      </c>
      <c r="B200" s="1009"/>
      <c r="C200" s="1260" t="s">
        <v>2488</v>
      </c>
      <c r="D200" s="1261">
        <v>12</v>
      </c>
      <c r="E200" s="1262" t="s">
        <v>1945</v>
      </c>
      <c r="F200" s="1263">
        <v>180</v>
      </c>
      <c r="G200" s="680">
        <f t="shared" si="3"/>
        <v>2160</v>
      </c>
      <c r="H200" s="499" t="s">
        <v>1887</v>
      </c>
      <c r="I200" s="988">
        <v>6</v>
      </c>
      <c r="J200" s="988"/>
      <c r="K200" s="988"/>
      <c r="L200" s="988"/>
      <c r="M200" s="988"/>
      <c r="N200" s="988">
        <v>6</v>
      </c>
      <c r="O200" s="988"/>
      <c r="P200" s="988"/>
      <c r="Q200" s="988"/>
      <c r="R200" s="988"/>
      <c r="S200" s="988"/>
      <c r="T200" s="1264"/>
    </row>
    <row r="201" spans="1:20" s="765" customFormat="1">
      <c r="A201" s="1465" t="s">
        <v>3231</v>
      </c>
      <c r="B201" s="1009"/>
      <c r="C201" s="124" t="s">
        <v>906</v>
      </c>
      <c r="D201" s="893">
        <v>10</v>
      </c>
      <c r="E201" s="894" t="s">
        <v>576</v>
      </c>
      <c r="F201" s="909">
        <v>275</v>
      </c>
      <c r="G201" s="680">
        <f t="shared" si="3"/>
        <v>2750</v>
      </c>
      <c r="H201" s="499" t="s">
        <v>1887</v>
      </c>
      <c r="I201" s="787"/>
      <c r="J201" s="773"/>
      <c r="K201" s="773"/>
      <c r="L201" s="773"/>
      <c r="M201" s="773"/>
      <c r="N201" s="773"/>
      <c r="O201" s="773"/>
      <c r="P201" s="773"/>
      <c r="Q201" s="773"/>
      <c r="R201" s="773"/>
      <c r="S201" s="773"/>
      <c r="T201" s="1450"/>
    </row>
    <row r="202" spans="1:20" s="765" customFormat="1">
      <c r="A202" s="1259" t="s">
        <v>2412</v>
      </c>
      <c r="B202" s="1009"/>
      <c r="C202" s="1260" t="s">
        <v>2487</v>
      </c>
      <c r="D202" s="1261">
        <v>25</v>
      </c>
      <c r="E202" s="1262" t="s">
        <v>1945</v>
      </c>
      <c r="F202" s="1263">
        <v>180</v>
      </c>
      <c r="G202" s="680">
        <f t="shared" si="3"/>
        <v>4500</v>
      </c>
      <c r="H202" s="499" t="s">
        <v>1887</v>
      </c>
      <c r="I202" s="988">
        <v>10</v>
      </c>
      <c r="J202" s="988"/>
      <c r="K202" s="988"/>
      <c r="L202" s="988">
        <v>10</v>
      </c>
      <c r="M202" s="988"/>
      <c r="N202" s="988"/>
      <c r="O202" s="988">
        <v>10</v>
      </c>
      <c r="P202" s="988"/>
      <c r="Q202" s="988"/>
      <c r="R202" s="988">
        <v>10</v>
      </c>
      <c r="S202" s="988"/>
      <c r="T202" s="1264">
        <v>10</v>
      </c>
    </row>
    <row r="203" spans="1:20" s="765" customFormat="1">
      <c r="A203" s="1465" t="s">
        <v>3231</v>
      </c>
      <c r="B203" s="1009"/>
      <c r="C203" s="124" t="s">
        <v>3309</v>
      </c>
      <c r="D203" s="893">
        <v>10</v>
      </c>
      <c r="E203" s="894" t="s">
        <v>576</v>
      </c>
      <c r="F203" s="909">
        <v>275</v>
      </c>
      <c r="G203" s="680">
        <f t="shared" si="3"/>
        <v>2750</v>
      </c>
      <c r="H203" s="499" t="s">
        <v>1887</v>
      </c>
      <c r="I203" s="787"/>
      <c r="J203" s="773"/>
      <c r="K203" s="773"/>
      <c r="L203" s="773"/>
      <c r="M203" s="773"/>
      <c r="N203" s="773"/>
      <c r="O203" s="773"/>
      <c r="P203" s="773"/>
      <c r="Q203" s="773"/>
      <c r="R203" s="773"/>
      <c r="S203" s="773"/>
      <c r="T203" s="1450"/>
    </row>
    <row r="204" spans="1:20" s="765" customFormat="1">
      <c r="A204" s="1259" t="s">
        <v>2412</v>
      </c>
      <c r="B204" s="1009"/>
      <c r="C204" s="1260" t="s">
        <v>2486</v>
      </c>
      <c r="D204" s="1261">
        <v>25</v>
      </c>
      <c r="E204" s="1262" t="s">
        <v>1945</v>
      </c>
      <c r="F204" s="1263">
        <v>180</v>
      </c>
      <c r="G204" s="680">
        <f t="shared" si="3"/>
        <v>4500</v>
      </c>
      <c r="H204" s="499" t="s">
        <v>1887</v>
      </c>
      <c r="I204" s="988">
        <v>10</v>
      </c>
      <c r="J204" s="988"/>
      <c r="K204" s="988"/>
      <c r="L204" s="988">
        <v>10</v>
      </c>
      <c r="M204" s="988"/>
      <c r="N204" s="988"/>
      <c r="O204" s="988">
        <v>10</v>
      </c>
      <c r="P204" s="988"/>
      <c r="Q204" s="988"/>
      <c r="R204" s="988">
        <v>10</v>
      </c>
      <c r="S204" s="988"/>
      <c r="T204" s="1264">
        <v>10</v>
      </c>
    </row>
    <row r="205" spans="1:20" s="765" customFormat="1">
      <c r="A205" s="1465" t="s">
        <v>3231</v>
      </c>
      <c r="B205" s="1009"/>
      <c r="C205" s="124" t="s">
        <v>3308</v>
      </c>
      <c r="D205" s="893">
        <v>10</v>
      </c>
      <c r="E205" s="894" t="s">
        <v>576</v>
      </c>
      <c r="F205" s="909">
        <v>275</v>
      </c>
      <c r="G205" s="680">
        <f t="shared" si="3"/>
        <v>2750</v>
      </c>
      <c r="H205" s="499" t="s">
        <v>1887</v>
      </c>
      <c r="I205" s="787"/>
      <c r="J205" s="773"/>
      <c r="K205" s="773"/>
      <c r="L205" s="773"/>
      <c r="M205" s="773"/>
      <c r="N205" s="773"/>
      <c r="O205" s="773"/>
      <c r="P205" s="773"/>
      <c r="Q205" s="773"/>
      <c r="R205" s="773"/>
      <c r="S205" s="773"/>
      <c r="T205" s="1450"/>
    </row>
    <row r="206" spans="1:20" s="765" customFormat="1">
      <c r="A206" s="1259" t="s">
        <v>2412</v>
      </c>
      <c r="B206" s="1009"/>
      <c r="C206" s="1260" t="s">
        <v>2485</v>
      </c>
      <c r="D206" s="1261">
        <v>25</v>
      </c>
      <c r="E206" s="1262" t="s">
        <v>1945</v>
      </c>
      <c r="F206" s="1263">
        <v>180</v>
      </c>
      <c r="G206" s="680">
        <f t="shared" si="3"/>
        <v>4500</v>
      </c>
      <c r="H206" s="499" t="s">
        <v>1887</v>
      </c>
      <c r="I206" s="988">
        <v>10</v>
      </c>
      <c r="J206" s="988"/>
      <c r="K206" s="988"/>
      <c r="L206" s="988">
        <v>10</v>
      </c>
      <c r="M206" s="988"/>
      <c r="N206" s="988"/>
      <c r="O206" s="988">
        <v>10</v>
      </c>
      <c r="P206" s="988"/>
      <c r="Q206" s="988"/>
      <c r="R206" s="988">
        <v>10</v>
      </c>
      <c r="S206" s="988"/>
      <c r="T206" s="1264">
        <v>10</v>
      </c>
    </row>
    <row r="207" spans="1:20" s="765" customFormat="1">
      <c r="A207" s="1465" t="s">
        <v>3231</v>
      </c>
      <c r="B207" s="1009"/>
      <c r="C207" s="124" t="s">
        <v>3307</v>
      </c>
      <c r="D207" s="893">
        <v>10</v>
      </c>
      <c r="E207" s="894" t="s">
        <v>576</v>
      </c>
      <c r="F207" s="909">
        <v>275</v>
      </c>
      <c r="G207" s="680">
        <f t="shared" si="3"/>
        <v>2750</v>
      </c>
      <c r="H207" s="499" t="s">
        <v>1887</v>
      </c>
      <c r="I207" s="787"/>
      <c r="J207" s="773"/>
      <c r="K207" s="773"/>
      <c r="L207" s="773"/>
      <c r="M207" s="773"/>
      <c r="N207" s="773"/>
      <c r="O207" s="773"/>
      <c r="P207" s="773"/>
      <c r="Q207" s="773"/>
      <c r="R207" s="773"/>
      <c r="S207" s="773"/>
      <c r="T207" s="1450"/>
    </row>
    <row r="208" spans="1:20" s="765" customFormat="1">
      <c r="A208" s="1259" t="s">
        <v>2412</v>
      </c>
      <c r="B208" s="1009"/>
      <c r="C208" s="1260" t="s">
        <v>2484</v>
      </c>
      <c r="D208" s="1261">
        <v>50</v>
      </c>
      <c r="E208" s="1262" t="s">
        <v>1945</v>
      </c>
      <c r="F208" s="1263">
        <v>180</v>
      </c>
      <c r="G208" s="680">
        <f t="shared" si="3"/>
        <v>9000</v>
      </c>
      <c r="H208" s="499" t="s">
        <v>1887</v>
      </c>
      <c r="I208" s="988">
        <v>10</v>
      </c>
      <c r="J208" s="988"/>
      <c r="K208" s="988"/>
      <c r="L208" s="988">
        <v>10</v>
      </c>
      <c r="M208" s="988"/>
      <c r="N208" s="988"/>
      <c r="O208" s="988">
        <v>10</v>
      </c>
      <c r="P208" s="988"/>
      <c r="Q208" s="988"/>
      <c r="R208" s="988">
        <v>10</v>
      </c>
      <c r="S208" s="988"/>
      <c r="T208" s="1264">
        <v>10</v>
      </c>
    </row>
    <row r="209" spans="1:20" s="765" customFormat="1">
      <c r="A209" s="1465" t="s">
        <v>3231</v>
      </c>
      <c r="B209" s="1009"/>
      <c r="C209" s="124" t="s">
        <v>3306</v>
      </c>
      <c r="D209" s="893">
        <v>10</v>
      </c>
      <c r="E209" s="894" t="s">
        <v>576</v>
      </c>
      <c r="F209" s="909">
        <v>275</v>
      </c>
      <c r="G209" s="680">
        <f t="shared" ref="G209:G272" si="4">D209*F209</f>
        <v>2750</v>
      </c>
      <c r="H209" s="499" t="s">
        <v>1887</v>
      </c>
      <c r="I209" s="1148"/>
      <c r="J209" s="772"/>
      <c r="K209" s="772"/>
      <c r="L209" s="772"/>
      <c r="M209" s="772"/>
      <c r="N209" s="772"/>
      <c r="O209" s="772"/>
      <c r="P209" s="772"/>
      <c r="Q209" s="772"/>
      <c r="R209" s="773"/>
      <c r="S209" s="773"/>
      <c r="T209" s="1450"/>
    </row>
    <row r="210" spans="1:20" s="765" customFormat="1">
      <c r="A210" s="1259" t="s">
        <v>2412</v>
      </c>
      <c r="B210" s="1009"/>
      <c r="C210" s="1260" t="s">
        <v>2483</v>
      </c>
      <c r="D210" s="1261">
        <v>50</v>
      </c>
      <c r="E210" s="1262" t="s">
        <v>1945</v>
      </c>
      <c r="F210" s="1263">
        <v>180</v>
      </c>
      <c r="G210" s="680">
        <f t="shared" si="4"/>
        <v>9000</v>
      </c>
      <c r="H210" s="499" t="s">
        <v>1887</v>
      </c>
      <c r="I210" s="988">
        <v>10</v>
      </c>
      <c r="J210" s="988"/>
      <c r="K210" s="988"/>
      <c r="L210" s="988">
        <v>10</v>
      </c>
      <c r="M210" s="988"/>
      <c r="N210" s="988"/>
      <c r="O210" s="988">
        <v>10</v>
      </c>
      <c r="P210" s="988"/>
      <c r="Q210" s="988"/>
      <c r="R210" s="988">
        <v>10</v>
      </c>
      <c r="S210" s="988"/>
      <c r="T210" s="1264">
        <v>10</v>
      </c>
    </row>
    <row r="211" spans="1:20" s="765" customFormat="1">
      <c r="A211" s="1465" t="s">
        <v>3231</v>
      </c>
      <c r="B211" s="1009"/>
      <c r="C211" s="124" t="s">
        <v>3305</v>
      </c>
      <c r="D211" s="893">
        <v>10</v>
      </c>
      <c r="E211" s="894" t="s">
        <v>576</v>
      </c>
      <c r="F211" s="909">
        <v>275</v>
      </c>
      <c r="G211" s="680">
        <f t="shared" si="4"/>
        <v>2750</v>
      </c>
      <c r="H211" s="499" t="s">
        <v>1887</v>
      </c>
      <c r="I211" s="1148"/>
      <c r="J211" s="772"/>
      <c r="K211" s="772"/>
      <c r="L211" s="772"/>
      <c r="M211" s="772"/>
      <c r="N211" s="772"/>
      <c r="O211" s="772"/>
      <c r="P211" s="772"/>
      <c r="Q211" s="772"/>
      <c r="R211" s="773"/>
      <c r="S211" s="773"/>
      <c r="T211" s="1450"/>
    </row>
    <row r="212" spans="1:20" s="765" customFormat="1" ht="24" customHeight="1">
      <c r="A212" s="1465" t="s">
        <v>2905</v>
      </c>
      <c r="B212" s="1009"/>
      <c r="C212" s="124" t="s">
        <v>2959</v>
      </c>
      <c r="D212" s="893">
        <v>10</v>
      </c>
      <c r="E212" s="894" t="s">
        <v>576</v>
      </c>
      <c r="F212" s="909">
        <v>275</v>
      </c>
      <c r="G212" s="680">
        <f t="shared" si="4"/>
        <v>2750</v>
      </c>
      <c r="H212" s="499" t="s">
        <v>1887</v>
      </c>
      <c r="I212" s="787"/>
      <c r="J212" s="773"/>
      <c r="K212" s="773"/>
      <c r="L212" s="773"/>
      <c r="M212" s="773"/>
      <c r="N212" s="773"/>
      <c r="O212" s="773"/>
      <c r="P212" s="773"/>
      <c r="Q212" s="773"/>
      <c r="R212" s="773"/>
      <c r="S212" s="773"/>
      <c r="T212" s="1450"/>
    </row>
    <row r="213" spans="1:20" s="765" customFormat="1">
      <c r="A213" s="1259" t="s">
        <v>2412</v>
      </c>
      <c r="B213" s="1259"/>
      <c r="C213" s="1260" t="s">
        <v>2482</v>
      </c>
      <c r="D213" s="1261">
        <v>50</v>
      </c>
      <c r="E213" s="1262" t="s">
        <v>1945</v>
      </c>
      <c r="F213" s="1263">
        <v>180</v>
      </c>
      <c r="G213" s="680">
        <f t="shared" si="4"/>
        <v>9000</v>
      </c>
      <c r="H213" s="499" t="s">
        <v>1887</v>
      </c>
      <c r="I213" s="988">
        <v>10</v>
      </c>
      <c r="J213" s="988"/>
      <c r="K213" s="988"/>
      <c r="L213" s="988">
        <v>10</v>
      </c>
      <c r="M213" s="988"/>
      <c r="N213" s="988"/>
      <c r="O213" s="988">
        <v>10</v>
      </c>
      <c r="P213" s="988"/>
      <c r="Q213" s="1446"/>
      <c r="R213" s="988">
        <v>10</v>
      </c>
      <c r="S213" s="988"/>
      <c r="T213" s="1264">
        <v>10</v>
      </c>
    </row>
    <row r="214" spans="1:20" s="765" customFormat="1">
      <c r="A214" s="1465" t="s">
        <v>3231</v>
      </c>
      <c r="B214" s="1259"/>
      <c r="C214" s="124" t="s">
        <v>3304</v>
      </c>
      <c r="D214" s="893">
        <v>10</v>
      </c>
      <c r="E214" s="894" t="s">
        <v>576</v>
      </c>
      <c r="F214" s="909">
        <v>275</v>
      </c>
      <c r="G214" s="680">
        <f t="shared" si="4"/>
        <v>2750</v>
      </c>
      <c r="H214" s="499" t="s">
        <v>1887</v>
      </c>
      <c r="I214" s="1148"/>
      <c r="J214" s="772"/>
      <c r="K214" s="772"/>
      <c r="L214" s="772"/>
      <c r="M214" s="772"/>
      <c r="N214" s="772"/>
      <c r="O214" s="772"/>
      <c r="P214" s="772"/>
      <c r="Q214" s="1433"/>
      <c r="R214" s="773"/>
      <c r="S214" s="773"/>
      <c r="T214" s="1450"/>
    </row>
    <row r="215" spans="1:20" s="765" customFormat="1">
      <c r="A215" s="1259" t="s">
        <v>2412</v>
      </c>
      <c r="B215" s="1259"/>
      <c r="C215" s="1260" t="s">
        <v>2481</v>
      </c>
      <c r="D215" s="1261">
        <v>50</v>
      </c>
      <c r="E215" s="1262" t="s">
        <v>1945</v>
      </c>
      <c r="F215" s="1263">
        <v>180</v>
      </c>
      <c r="G215" s="680">
        <f t="shared" si="4"/>
        <v>9000</v>
      </c>
      <c r="H215" s="499" t="s">
        <v>1887</v>
      </c>
      <c r="I215" s="988">
        <v>10</v>
      </c>
      <c r="J215" s="988"/>
      <c r="K215" s="988"/>
      <c r="L215" s="988">
        <v>10</v>
      </c>
      <c r="M215" s="988"/>
      <c r="N215" s="988"/>
      <c r="O215" s="988">
        <v>10</v>
      </c>
      <c r="P215" s="988"/>
      <c r="Q215" s="1446"/>
      <c r="R215" s="988">
        <v>10</v>
      </c>
      <c r="S215" s="988"/>
      <c r="T215" s="1264">
        <v>10</v>
      </c>
    </row>
    <row r="216" spans="1:20" s="765" customFormat="1">
      <c r="A216" s="1465" t="s">
        <v>2905</v>
      </c>
      <c r="B216" s="1259"/>
      <c r="C216" s="124" t="s">
        <v>2958</v>
      </c>
      <c r="D216" s="893">
        <v>10</v>
      </c>
      <c r="E216" s="894" t="s">
        <v>576</v>
      </c>
      <c r="F216" s="909">
        <v>275</v>
      </c>
      <c r="G216" s="680">
        <f t="shared" si="4"/>
        <v>2750</v>
      </c>
      <c r="H216" s="499" t="s">
        <v>1887</v>
      </c>
      <c r="I216" s="787"/>
      <c r="J216" s="773"/>
      <c r="K216" s="773"/>
      <c r="L216" s="773"/>
      <c r="M216" s="773"/>
      <c r="N216" s="773"/>
      <c r="O216" s="773"/>
      <c r="P216" s="773"/>
      <c r="Q216" s="1435"/>
      <c r="R216" s="773"/>
      <c r="S216" s="773"/>
      <c r="T216" s="1450"/>
    </row>
    <row r="217" spans="1:20" s="765" customFormat="1">
      <c r="A217" s="1465" t="s">
        <v>2905</v>
      </c>
      <c r="B217" s="1259"/>
      <c r="C217" s="124" t="s">
        <v>2957</v>
      </c>
      <c r="D217" s="893">
        <v>10</v>
      </c>
      <c r="E217" s="894" t="s">
        <v>576</v>
      </c>
      <c r="F217" s="909">
        <v>275</v>
      </c>
      <c r="G217" s="680">
        <f t="shared" si="4"/>
        <v>2750</v>
      </c>
      <c r="H217" s="499" t="s">
        <v>1887</v>
      </c>
      <c r="I217" s="787"/>
      <c r="J217" s="773"/>
      <c r="K217" s="773"/>
      <c r="L217" s="773"/>
      <c r="M217" s="773"/>
      <c r="N217" s="773"/>
      <c r="O217" s="773"/>
      <c r="P217" s="773"/>
      <c r="Q217" s="1435"/>
      <c r="R217" s="773"/>
      <c r="S217" s="773"/>
      <c r="T217" s="1450"/>
    </row>
    <row r="218" spans="1:20" s="765" customFormat="1">
      <c r="A218" s="1259" t="s">
        <v>2412</v>
      </c>
      <c r="B218" s="1275"/>
      <c r="C218" s="1481" t="s">
        <v>2480</v>
      </c>
      <c r="D218" s="1267">
        <v>50</v>
      </c>
      <c r="E218" s="1380" t="s">
        <v>1945</v>
      </c>
      <c r="F218" s="1380">
        <v>180</v>
      </c>
      <c r="G218" s="680">
        <f t="shared" si="4"/>
        <v>9000</v>
      </c>
      <c r="H218" s="499" t="s">
        <v>1887</v>
      </c>
      <c r="I218" s="1396">
        <v>10</v>
      </c>
      <c r="J218" s="1446"/>
      <c r="K218" s="1396"/>
      <c r="L218" s="1396">
        <v>10</v>
      </c>
      <c r="M218" s="1396"/>
      <c r="N218" s="1396"/>
      <c r="O218" s="1396">
        <v>10</v>
      </c>
      <c r="P218" s="1396"/>
      <c r="Q218" s="1396"/>
      <c r="R218" s="1396">
        <v>10</v>
      </c>
      <c r="S218" s="1396"/>
      <c r="T218" s="1454">
        <v>10</v>
      </c>
    </row>
    <row r="219" spans="1:20" s="765" customFormat="1">
      <c r="A219" s="1259" t="s">
        <v>2412</v>
      </c>
      <c r="B219" s="1275"/>
      <c r="C219" s="1481" t="s">
        <v>2479</v>
      </c>
      <c r="D219" s="1267">
        <v>50</v>
      </c>
      <c r="E219" s="1380" t="s">
        <v>1945</v>
      </c>
      <c r="F219" s="1380">
        <v>180</v>
      </c>
      <c r="G219" s="680">
        <f t="shared" si="4"/>
        <v>9000</v>
      </c>
      <c r="H219" s="499" t="s">
        <v>1887</v>
      </c>
      <c r="I219" s="1396">
        <v>10</v>
      </c>
      <c r="J219" s="1446"/>
      <c r="K219" s="1396"/>
      <c r="L219" s="1396">
        <v>10</v>
      </c>
      <c r="M219" s="1396"/>
      <c r="N219" s="1396"/>
      <c r="O219" s="1396">
        <v>10</v>
      </c>
      <c r="P219" s="1396"/>
      <c r="Q219" s="1396"/>
      <c r="R219" s="1396">
        <v>10</v>
      </c>
      <c r="S219" s="1396"/>
      <c r="T219" s="1454">
        <v>10</v>
      </c>
    </row>
    <row r="220" spans="1:20" s="765" customFormat="1">
      <c r="A220" s="1465" t="s">
        <v>2905</v>
      </c>
      <c r="B220" s="1009"/>
      <c r="C220" s="124" t="s">
        <v>2956</v>
      </c>
      <c r="D220" s="893">
        <v>10</v>
      </c>
      <c r="E220" s="894" t="s">
        <v>576</v>
      </c>
      <c r="F220" s="909">
        <v>275</v>
      </c>
      <c r="G220" s="680">
        <f t="shared" si="4"/>
        <v>2750</v>
      </c>
      <c r="H220" s="499" t="s">
        <v>1887</v>
      </c>
      <c r="I220" s="787"/>
      <c r="J220" s="773"/>
      <c r="K220" s="773"/>
      <c r="L220" s="773"/>
      <c r="M220" s="773"/>
      <c r="N220" s="773"/>
      <c r="O220" s="773"/>
      <c r="P220" s="773"/>
      <c r="Q220" s="773"/>
      <c r="R220" s="773"/>
      <c r="S220" s="773"/>
      <c r="T220" s="1450"/>
    </row>
    <row r="221" spans="1:20" s="765" customFormat="1">
      <c r="A221" s="1465" t="s">
        <v>2905</v>
      </c>
      <c r="B221" s="1009"/>
      <c r="C221" s="124" t="s">
        <v>2955</v>
      </c>
      <c r="D221" s="893">
        <v>10</v>
      </c>
      <c r="E221" s="894" t="s">
        <v>576</v>
      </c>
      <c r="F221" s="909">
        <v>275</v>
      </c>
      <c r="G221" s="680">
        <f t="shared" si="4"/>
        <v>2750</v>
      </c>
      <c r="H221" s="499" t="s">
        <v>1887</v>
      </c>
      <c r="I221" s="787"/>
      <c r="J221" s="773"/>
      <c r="K221" s="773"/>
      <c r="L221" s="773"/>
      <c r="M221" s="773"/>
      <c r="N221" s="773"/>
      <c r="O221" s="773"/>
      <c r="P221" s="773"/>
      <c r="Q221" s="773"/>
      <c r="R221" s="773"/>
      <c r="S221" s="773"/>
      <c r="T221" s="1450"/>
    </row>
    <row r="222" spans="1:20" s="765" customFormat="1">
      <c r="A222" s="1259" t="s">
        <v>2412</v>
      </c>
      <c r="B222" s="1009"/>
      <c r="C222" s="1260" t="s">
        <v>2478</v>
      </c>
      <c r="D222" s="1261">
        <v>30</v>
      </c>
      <c r="E222" s="1262" t="s">
        <v>1945</v>
      </c>
      <c r="F222" s="1263">
        <v>180</v>
      </c>
      <c r="G222" s="680">
        <f t="shared" si="4"/>
        <v>5400</v>
      </c>
      <c r="H222" s="499" t="s">
        <v>1887</v>
      </c>
      <c r="I222" s="988">
        <v>10</v>
      </c>
      <c r="J222" s="988"/>
      <c r="K222" s="988"/>
      <c r="L222" s="988"/>
      <c r="M222" s="988"/>
      <c r="N222" s="988">
        <v>10</v>
      </c>
      <c r="O222" s="988"/>
      <c r="P222" s="988"/>
      <c r="Q222" s="988"/>
      <c r="R222" s="988"/>
      <c r="S222" s="988">
        <v>10</v>
      </c>
      <c r="T222" s="1264"/>
    </row>
    <row r="223" spans="1:20" s="765" customFormat="1">
      <c r="A223" s="1259" t="s">
        <v>2412</v>
      </c>
      <c r="B223" s="1009"/>
      <c r="C223" s="1260" t="s">
        <v>2477</v>
      </c>
      <c r="D223" s="1261">
        <v>20</v>
      </c>
      <c r="E223" s="1262" t="s">
        <v>1945</v>
      </c>
      <c r="F223" s="1263">
        <v>180</v>
      </c>
      <c r="G223" s="680">
        <f t="shared" si="4"/>
        <v>3600</v>
      </c>
      <c r="H223" s="499" t="s">
        <v>1887</v>
      </c>
      <c r="I223" s="988">
        <v>10</v>
      </c>
      <c r="J223" s="988"/>
      <c r="K223" s="988"/>
      <c r="L223" s="988"/>
      <c r="M223" s="988"/>
      <c r="N223" s="988">
        <v>10</v>
      </c>
      <c r="O223" s="988"/>
      <c r="P223" s="988"/>
      <c r="Q223" s="988"/>
      <c r="R223" s="988"/>
      <c r="S223" s="988"/>
      <c r="T223" s="1264"/>
    </row>
    <row r="224" spans="1:20" s="765" customFormat="1">
      <c r="A224" s="1465" t="s">
        <v>2905</v>
      </c>
      <c r="B224" s="1009"/>
      <c r="C224" s="124" t="s">
        <v>2960</v>
      </c>
      <c r="D224" s="893">
        <v>50</v>
      </c>
      <c r="E224" s="894" t="s">
        <v>576</v>
      </c>
      <c r="F224" s="909">
        <v>150</v>
      </c>
      <c r="G224" s="680">
        <f t="shared" si="4"/>
        <v>7500</v>
      </c>
      <c r="H224" s="499" t="s">
        <v>1887</v>
      </c>
      <c r="I224" s="787"/>
      <c r="J224" s="773"/>
      <c r="K224" s="773"/>
      <c r="L224" s="773"/>
      <c r="M224" s="773"/>
      <c r="N224" s="773"/>
      <c r="O224" s="773"/>
      <c r="P224" s="773"/>
      <c r="Q224" s="773"/>
      <c r="R224" s="773"/>
      <c r="S224" s="773"/>
      <c r="T224" s="1450"/>
    </row>
    <row r="225" spans="1:20" s="765" customFormat="1" ht="22.5" customHeight="1">
      <c r="A225" s="1259" t="s">
        <v>2412</v>
      </c>
      <c r="B225" s="1009"/>
      <c r="C225" s="1260" t="s">
        <v>935</v>
      </c>
      <c r="D225" s="1261">
        <v>250</v>
      </c>
      <c r="E225" s="1262" t="s">
        <v>627</v>
      </c>
      <c r="F225" s="1263">
        <v>150</v>
      </c>
      <c r="G225" s="680">
        <f t="shared" si="4"/>
        <v>37500</v>
      </c>
      <c r="H225" s="499" t="s">
        <v>1887</v>
      </c>
      <c r="I225" s="988">
        <v>50</v>
      </c>
      <c r="J225" s="988"/>
      <c r="K225" s="988">
        <v>50</v>
      </c>
      <c r="L225" s="988"/>
      <c r="M225" s="988"/>
      <c r="N225" s="988">
        <v>50</v>
      </c>
      <c r="O225" s="988"/>
      <c r="P225" s="988">
        <v>50</v>
      </c>
      <c r="Q225" s="988"/>
      <c r="R225" s="988">
        <v>50</v>
      </c>
      <c r="S225" s="988"/>
      <c r="T225" s="1264"/>
    </row>
    <row r="226" spans="1:20" s="765" customFormat="1">
      <c r="A226" s="1259" t="s">
        <v>2599</v>
      </c>
      <c r="B226" s="1009"/>
      <c r="C226" s="443" t="s">
        <v>2638</v>
      </c>
      <c r="D226" s="1367">
        <v>100</v>
      </c>
      <c r="E226" s="1392" t="s">
        <v>627</v>
      </c>
      <c r="F226" s="881">
        <f>65</f>
        <v>65</v>
      </c>
      <c r="G226" s="680">
        <f t="shared" si="4"/>
        <v>6500</v>
      </c>
      <c r="H226" s="499" t="s">
        <v>1887</v>
      </c>
      <c r="I226" s="888"/>
      <c r="J226" s="890"/>
      <c r="K226" s="888"/>
      <c r="L226" s="890"/>
      <c r="M226" s="890"/>
      <c r="N226" s="890"/>
      <c r="O226" s="890"/>
      <c r="P226" s="890"/>
      <c r="Q226" s="890"/>
      <c r="R226" s="882">
        <v>100</v>
      </c>
      <c r="S226" s="890"/>
      <c r="T226" s="1460"/>
    </row>
    <row r="227" spans="1:20" s="765" customFormat="1">
      <c r="A227" s="1467" t="s">
        <v>3023</v>
      </c>
      <c r="B227" s="1009"/>
      <c r="C227" s="381" t="s">
        <v>935</v>
      </c>
      <c r="D227" s="1358">
        <v>50</v>
      </c>
      <c r="E227" s="1379" t="s">
        <v>627</v>
      </c>
      <c r="F227" s="1298">
        <v>450</v>
      </c>
      <c r="G227" s="680">
        <f t="shared" si="4"/>
        <v>22500</v>
      </c>
      <c r="H227" s="499" t="s">
        <v>1887</v>
      </c>
      <c r="I227" s="129">
        <v>50</v>
      </c>
      <c r="J227" s="148"/>
      <c r="K227" s="148"/>
      <c r="L227" s="148"/>
      <c r="M227" s="148"/>
      <c r="N227" s="148"/>
      <c r="O227" s="148"/>
      <c r="P227" s="148"/>
      <c r="Q227" s="148"/>
      <c r="R227" s="148"/>
      <c r="S227" s="148"/>
      <c r="T227" s="834"/>
    </row>
    <row r="228" spans="1:20" s="765" customFormat="1">
      <c r="A228" s="1467" t="s">
        <v>3548</v>
      </c>
      <c r="B228" s="1009"/>
      <c r="C228" s="124" t="s">
        <v>3590</v>
      </c>
      <c r="D228" s="117">
        <v>100</v>
      </c>
      <c r="E228" s="1381" t="s">
        <v>627</v>
      </c>
      <c r="F228" s="1244">
        <v>150</v>
      </c>
      <c r="G228" s="680">
        <f t="shared" si="4"/>
        <v>15000</v>
      </c>
      <c r="H228" s="499" t="s">
        <v>1887</v>
      </c>
      <c r="I228" s="943" t="s">
        <v>3591</v>
      </c>
      <c r="J228" s="772"/>
      <c r="K228" s="772"/>
      <c r="L228" s="772"/>
      <c r="M228" s="772">
        <v>25</v>
      </c>
      <c r="N228" s="772"/>
      <c r="O228" s="772"/>
      <c r="P228" s="772"/>
      <c r="Q228" s="772">
        <v>25</v>
      </c>
      <c r="R228" s="772"/>
      <c r="S228" s="772"/>
      <c r="T228" s="1453">
        <v>25</v>
      </c>
    </row>
    <row r="229" spans="1:20" s="765" customFormat="1">
      <c r="A229" s="1467" t="s">
        <v>3630</v>
      </c>
      <c r="B229" s="1009"/>
      <c r="C229" s="1310" t="s">
        <v>3676</v>
      </c>
      <c r="D229" s="1364">
        <v>1</v>
      </c>
      <c r="E229" s="1364" t="s">
        <v>620</v>
      </c>
      <c r="F229" s="1419">
        <v>450</v>
      </c>
      <c r="G229" s="680">
        <f t="shared" si="4"/>
        <v>450</v>
      </c>
      <c r="H229" s="499" t="s">
        <v>1887</v>
      </c>
      <c r="I229" s="995">
        <v>1</v>
      </c>
      <c r="J229" s="773"/>
      <c r="K229" s="773"/>
      <c r="L229" s="773"/>
      <c r="M229" s="773"/>
      <c r="N229" s="773"/>
      <c r="O229" s="773"/>
      <c r="P229" s="773"/>
      <c r="Q229" s="773"/>
      <c r="R229" s="773"/>
      <c r="S229" s="773"/>
      <c r="T229" s="1450"/>
    </row>
    <row r="230" spans="1:20" s="765" customFormat="1">
      <c r="A230" s="1471" t="s">
        <v>2748</v>
      </c>
      <c r="B230" s="1009"/>
      <c r="C230" s="979" t="s">
        <v>2817</v>
      </c>
      <c r="D230" s="1010">
        <v>72</v>
      </c>
      <c r="E230" s="1395" t="s">
        <v>878</v>
      </c>
      <c r="F230" s="1425">
        <v>400</v>
      </c>
      <c r="G230" s="680">
        <f t="shared" si="4"/>
        <v>28800</v>
      </c>
      <c r="H230" s="499" t="s">
        <v>1887</v>
      </c>
      <c r="I230" s="988">
        <v>6</v>
      </c>
      <c r="J230" s="988">
        <v>6</v>
      </c>
      <c r="K230" s="988">
        <v>6</v>
      </c>
      <c r="L230" s="988">
        <v>6</v>
      </c>
      <c r="M230" s="988">
        <v>6</v>
      </c>
      <c r="N230" s="988">
        <v>6</v>
      </c>
      <c r="O230" s="988">
        <v>6</v>
      </c>
      <c r="P230" s="988">
        <v>6</v>
      </c>
      <c r="Q230" s="988">
        <v>6</v>
      </c>
      <c r="R230" s="988">
        <v>6</v>
      </c>
      <c r="S230" s="988">
        <v>6</v>
      </c>
      <c r="T230" s="1264">
        <v>6</v>
      </c>
    </row>
    <row r="231" spans="1:20" s="765" customFormat="1">
      <c r="A231" s="1465" t="s">
        <v>2905</v>
      </c>
      <c r="B231" s="1009"/>
      <c r="C231" s="124" t="s">
        <v>2961</v>
      </c>
      <c r="D231" s="893">
        <v>100</v>
      </c>
      <c r="E231" s="894" t="s">
        <v>627</v>
      </c>
      <c r="F231" s="909">
        <v>150</v>
      </c>
      <c r="G231" s="680">
        <f t="shared" si="4"/>
        <v>15000</v>
      </c>
      <c r="H231" s="499" t="s">
        <v>1887</v>
      </c>
      <c r="I231" s="129"/>
      <c r="J231" s="148"/>
      <c r="K231" s="148"/>
      <c r="L231" s="148"/>
      <c r="M231" s="148"/>
      <c r="N231" s="148"/>
      <c r="O231" s="148"/>
      <c r="P231" s="148"/>
      <c r="Q231" s="148"/>
      <c r="R231" s="148"/>
      <c r="S231" s="148"/>
      <c r="T231" s="834"/>
    </row>
    <row r="232" spans="1:20" s="765" customFormat="1">
      <c r="A232" s="1465" t="s">
        <v>3231</v>
      </c>
      <c r="B232" s="1009"/>
      <c r="C232" s="124" t="s">
        <v>2961</v>
      </c>
      <c r="D232" s="893">
        <v>100</v>
      </c>
      <c r="E232" s="894" t="s">
        <v>627</v>
      </c>
      <c r="F232" s="909">
        <v>150</v>
      </c>
      <c r="G232" s="680">
        <f t="shared" si="4"/>
        <v>15000</v>
      </c>
      <c r="H232" s="499" t="s">
        <v>1887</v>
      </c>
      <c r="I232" s="946"/>
      <c r="J232" s="772"/>
      <c r="K232" s="772">
        <v>20</v>
      </c>
      <c r="L232" s="772"/>
      <c r="M232" s="772"/>
      <c r="N232" s="772">
        <v>40</v>
      </c>
      <c r="O232" s="772"/>
      <c r="P232" s="772"/>
      <c r="Q232" s="772">
        <v>20</v>
      </c>
      <c r="R232" s="772"/>
      <c r="S232" s="773"/>
      <c r="T232" s="1450"/>
    </row>
    <row r="233" spans="1:20" s="765" customFormat="1">
      <c r="A233" s="1465" t="s">
        <v>2045</v>
      </c>
      <c r="B233" s="1009"/>
      <c r="C233" s="1350" t="s">
        <v>2059</v>
      </c>
      <c r="D233" s="1374">
        <v>4</v>
      </c>
      <c r="E233" s="1401" t="s">
        <v>627</v>
      </c>
      <c r="F233" s="1426">
        <v>5000</v>
      </c>
      <c r="G233" s="680">
        <f t="shared" si="4"/>
        <v>20000</v>
      </c>
      <c r="H233" s="499" t="s">
        <v>1887</v>
      </c>
      <c r="I233" s="798"/>
      <c r="J233" s="799"/>
      <c r="K233" s="799"/>
      <c r="L233" s="799"/>
      <c r="M233" s="799"/>
      <c r="N233" s="799"/>
      <c r="O233" s="799"/>
      <c r="P233" s="799"/>
      <c r="Q233" s="799"/>
      <c r="R233" s="799"/>
      <c r="S233" s="799"/>
      <c r="T233" s="1463"/>
    </row>
    <row r="234" spans="1:20" s="765" customFormat="1">
      <c r="A234" s="1465" t="s">
        <v>3231</v>
      </c>
      <c r="B234" s="1009"/>
      <c r="C234" s="979" t="s">
        <v>3312</v>
      </c>
      <c r="D234" s="1286">
        <v>200</v>
      </c>
      <c r="E234" s="1287" t="s">
        <v>44</v>
      </c>
      <c r="F234" s="1288">
        <v>500</v>
      </c>
      <c r="G234" s="680">
        <f t="shared" si="4"/>
        <v>100000</v>
      </c>
      <c r="H234" s="499" t="s">
        <v>1887</v>
      </c>
      <c r="I234" s="1306"/>
      <c r="J234" s="1307"/>
      <c r="K234" s="1012">
        <v>50</v>
      </c>
      <c r="L234" s="1307"/>
      <c r="M234" s="1307"/>
      <c r="N234" s="1012">
        <v>50</v>
      </c>
      <c r="O234" s="1307"/>
      <c r="P234" s="1307"/>
      <c r="Q234" s="1012">
        <v>50</v>
      </c>
      <c r="R234" s="1307"/>
      <c r="S234" s="1307"/>
      <c r="T234" s="1285"/>
    </row>
    <row r="235" spans="1:20" s="765" customFormat="1">
      <c r="A235" s="1465" t="s">
        <v>3231</v>
      </c>
      <c r="B235" s="1009"/>
      <c r="C235" s="979" t="s">
        <v>3313</v>
      </c>
      <c r="D235" s="1286">
        <v>100</v>
      </c>
      <c r="E235" s="1287" t="s">
        <v>44</v>
      </c>
      <c r="F235" s="1288">
        <v>500</v>
      </c>
      <c r="G235" s="680">
        <f t="shared" si="4"/>
        <v>50000</v>
      </c>
      <c r="H235" s="499" t="s">
        <v>1887</v>
      </c>
      <c r="I235" s="1308"/>
      <c r="J235" s="1012"/>
      <c r="K235" s="1012">
        <v>20</v>
      </c>
      <c r="L235" s="1012"/>
      <c r="M235" s="1012"/>
      <c r="N235" s="1012">
        <v>40</v>
      </c>
      <c r="O235" s="1012"/>
      <c r="P235" s="1012"/>
      <c r="Q235" s="1012">
        <v>20</v>
      </c>
      <c r="R235" s="1307"/>
      <c r="S235" s="1307"/>
      <c r="T235" s="1285"/>
    </row>
    <row r="236" spans="1:20" s="765" customFormat="1">
      <c r="A236" s="1465" t="s">
        <v>3231</v>
      </c>
      <c r="B236" s="1009"/>
      <c r="C236" s="979" t="s">
        <v>3311</v>
      </c>
      <c r="D236" s="1286">
        <v>200</v>
      </c>
      <c r="E236" s="1287" t="s">
        <v>44</v>
      </c>
      <c r="F236" s="1288">
        <v>500</v>
      </c>
      <c r="G236" s="680">
        <f t="shared" si="4"/>
        <v>100000</v>
      </c>
      <c r="H236" s="499" t="s">
        <v>1887</v>
      </c>
      <c r="I236" s="1012"/>
      <c r="J236" s="1012"/>
      <c r="K236" s="1012">
        <v>50</v>
      </c>
      <c r="L236" s="1012"/>
      <c r="M236" s="1012"/>
      <c r="N236" s="1012">
        <v>50</v>
      </c>
      <c r="O236" s="1012"/>
      <c r="P236" s="1012"/>
      <c r="Q236" s="1012">
        <v>50</v>
      </c>
      <c r="R236" s="1012"/>
      <c r="S236" s="1012"/>
      <c r="T236" s="1264"/>
    </row>
    <row r="237" spans="1:20" s="765" customFormat="1">
      <c r="A237" s="1465" t="s">
        <v>3231</v>
      </c>
      <c r="B237" s="1009"/>
      <c r="C237" s="979" t="s">
        <v>3310</v>
      </c>
      <c r="D237" s="1286">
        <v>200</v>
      </c>
      <c r="E237" s="1287" t="s">
        <v>44</v>
      </c>
      <c r="F237" s="1288">
        <v>500</v>
      </c>
      <c r="G237" s="680">
        <f t="shared" si="4"/>
        <v>100000</v>
      </c>
      <c r="H237" s="499" t="s">
        <v>1887</v>
      </c>
      <c r="I237" s="1012"/>
      <c r="J237" s="1012"/>
      <c r="K237" s="1012">
        <v>50</v>
      </c>
      <c r="L237" s="1012"/>
      <c r="M237" s="1012"/>
      <c r="N237" s="1012">
        <v>50</v>
      </c>
      <c r="O237" s="1012"/>
      <c r="P237" s="1012"/>
      <c r="Q237" s="1012">
        <v>50</v>
      </c>
      <c r="R237" s="1012"/>
      <c r="S237" s="1012"/>
      <c r="T237" s="1264"/>
    </row>
    <row r="238" spans="1:20" s="1283" customFormat="1">
      <c r="A238" s="1465" t="s">
        <v>2132</v>
      </c>
      <c r="B238" s="1277"/>
      <c r="C238" s="978" t="s">
        <v>2211</v>
      </c>
      <c r="D238" s="117">
        <v>25</v>
      </c>
      <c r="E238" s="118" t="s">
        <v>576</v>
      </c>
      <c r="F238" s="1244">
        <v>1150</v>
      </c>
      <c r="G238" s="680">
        <f t="shared" si="4"/>
        <v>28750</v>
      </c>
      <c r="H238" s="499" t="s">
        <v>1887</v>
      </c>
      <c r="I238" s="125">
        <v>25</v>
      </c>
      <c r="J238" s="773"/>
      <c r="K238" s="773"/>
      <c r="L238" s="773"/>
      <c r="M238" s="773"/>
      <c r="N238" s="773"/>
      <c r="O238" s="773"/>
      <c r="P238" s="773"/>
      <c r="Q238" s="773"/>
      <c r="R238" s="773"/>
      <c r="S238" s="773"/>
      <c r="T238" s="1435"/>
    </row>
    <row r="239" spans="1:20" s="765" customFormat="1">
      <c r="A239" s="1465" t="s">
        <v>2132</v>
      </c>
      <c r="B239" s="1280"/>
      <c r="C239" s="1477" t="s">
        <v>2210</v>
      </c>
      <c r="D239" s="947">
        <v>25</v>
      </c>
      <c r="E239" s="1488" t="s">
        <v>576</v>
      </c>
      <c r="F239" s="1244">
        <v>1150</v>
      </c>
      <c r="G239" s="680">
        <f t="shared" si="4"/>
        <v>28750</v>
      </c>
      <c r="H239" s="499" t="s">
        <v>1887</v>
      </c>
      <c r="I239" s="1493">
        <v>25</v>
      </c>
      <c r="J239" s="778"/>
      <c r="K239" s="778"/>
      <c r="L239" s="778"/>
      <c r="M239" s="778"/>
      <c r="N239" s="778"/>
      <c r="O239" s="778"/>
      <c r="P239" s="778"/>
      <c r="Q239" s="778"/>
      <c r="R239" s="778"/>
      <c r="S239" s="778"/>
      <c r="T239" s="924"/>
    </row>
    <row r="240" spans="1:20" s="765" customFormat="1">
      <c r="A240" s="1467" t="s">
        <v>3023</v>
      </c>
      <c r="B240" s="1009"/>
      <c r="C240" s="381" t="s">
        <v>3120</v>
      </c>
      <c r="D240" s="1355">
        <v>400</v>
      </c>
      <c r="E240" s="1384" t="s">
        <v>576</v>
      </c>
      <c r="F240" s="1410">
        <v>90</v>
      </c>
      <c r="G240" s="680">
        <f t="shared" si="4"/>
        <v>36000</v>
      </c>
      <c r="H240" s="499" t="s">
        <v>1887</v>
      </c>
      <c r="I240" s="129">
        <v>100</v>
      </c>
      <c r="J240" s="148"/>
      <c r="K240" s="148"/>
      <c r="L240" s="148">
        <v>100</v>
      </c>
      <c r="M240" s="148"/>
      <c r="N240" s="148"/>
      <c r="O240" s="148">
        <v>100</v>
      </c>
      <c r="P240" s="148"/>
      <c r="Q240" s="148"/>
      <c r="R240" s="148">
        <v>100</v>
      </c>
      <c r="S240" s="148"/>
      <c r="T240" s="155"/>
    </row>
    <row r="241" spans="1:20" s="765" customFormat="1">
      <c r="A241" s="1467" t="s">
        <v>3023</v>
      </c>
      <c r="B241" s="1009"/>
      <c r="C241" s="990" t="s">
        <v>3153</v>
      </c>
      <c r="D241" s="1289">
        <v>20</v>
      </c>
      <c r="E241" s="1395" t="s">
        <v>44</v>
      </c>
      <c r="F241" s="1303">
        <v>2500</v>
      </c>
      <c r="G241" s="680">
        <f t="shared" si="4"/>
        <v>50000</v>
      </c>
      <c r="H241" s="499" t="s">
        <v>1887</v>
      </c>
      <c r="I241" s="129">
        <v>10</v>
      </c>
      <c r="J241" s="148"/>
      <c r="K241" s="148"/>
      <c r="L241" s="148"/>
      <c r="M241" s="148"/>
      <c r="N241" s="148">
        <v>10</v>
      </c>
      <c r="O241" s="148"/>
      <c r="P241" s="148"/>
      <c r="Q241" s="148"/>
      <c r="R241" s="148"/>
      <c r="S241" s="148"/>
      <c r="T241" s="834"/>
    </row>
    <row r="242" spans="1:20" s="765" customFormat="1">
      <c r="A242" s="1467" t="s">
        <v>3548</v>
      </c>
      <c r="B242" s="1284"/>
      <c r="C242" s="124" t="s">
        <v>3584</v>
      </c>
      <c r="D242" s="1363">
        <v>10</v>
      </c>
      <c r="E242" s="1390" t="s">
        <v>880</v>
      </c>
      <c r="F242" s="1413">
        <v>850</v>
      </c>
      <c r="G242" s="680">
        <f t="shared" si="4"/>
        <v>8500</v>
      </c>
      <c r="H242" s="499" t="s">
        <v>1887</v>
      </c>
      <c r="I242" s="943" t="s">
        <v>3569</v>
      </c>
      <c r="J242" s="772"/>
      <c r="K242" s="772"/>
      <c r="L242" s="772"/>
      <c r="M242" s="772">
        <v>3</v>
      </c>
      <c r="N242" s="772"/>
      <c r="O242" s="772"/>
      <c r="P242" s="772"/>
      <c r="Q242" s="772">
        <v>3</v>
      </c>
      <c r="R242" s="772"/>
      <c r="S242" s="772"/>
      <c r="T242" s="1453">
        <v>1</v>
      </c>
    </row>
    <row r="243" spans="1:20" s="765" customFormat="1">
      <c r="A243" s="1467" t="s">
        <v>3630</v>
      </c>
      <c r="B243" s="1284"/>
      <c r="C243" s="1310" t="s">
        <v>3675</v>
      </c>
      <c r="D243" s="1364">
        <v>1</v>
      </c>
      <c r="E243" s="1364" t="s">
        <v>880</v>
      </c>
      <c r="F243" s="1419">
        <v>2000</v>
      </c>
      <c r="G243" s="680">
        <f t="shared" si="4"/>
        <v>2000</v>
      </c>
      <c r="H243" s="499" t="s">
        <v>1887</v>
      </c>
      <c r="I243" s="995">
        <v>1</v>
      </c>
      <c r="J243" s="773"/>
      <c r="K243" s="773"/>
      <c r="L243" s="773"/>
      <c r="M243" s="773"/>
      <c r="N243" s="773"/>
      <c r="O243" s="773"/>
      <c r="P243" s="773"/>
      <c r="Q243" s="773"/>
      <c r="R243" s="773"/>
      <c r="S243" s="773"/>
      <c r="T243" s="1450"/>
    </row>
    <row r="244" spans="1:20" s="765" customFormat="1">
      <c r="A244" s="1465" t="s">
        <v>2132</v>
      </c>
      <c r="B244" s="1009"/>
      <c r="C244" s="979" t="s">
        <v>950</v>
      </c>
      <c r="D244" s="117">
        <v>24</v>
      </c>
      <c r="E244" s="118" t="s">
        <v>2212</v>
      </c>
      <c r="F244" s="1244">
        <v>3500</v>
      </c>
      <c r="G244" s="680">
        <f t="shared" si="4"/>
        <v>84000</v>
      </c>
      <c r="H244" s="499" t="s">
        <v>1887</v>
      </c>
      <c r="I244" s="125">
        <v>24</v>
      </c>
      <c r="J244" s="773"/>
      <c r="K244" s="773"/>
      <c r="L244" s="773"/>
      <c r="M244" s="773"/>
      <c r="N244" s="773"/>
      <c r="O244" s="773"/>
      <c r="P244" s="773"/>
      <c r="Q244" s="773"/>
      <c r="R244" s="773"/>
      <c r="S244" s="773"/>
      <c r="T244" s="1450"/>
    </row>
    <row r="245" spans="1:20" s="930" customFormat="1">
      <c r="A245" s="1259" t="s">
        <v>2412</v>
      </c>
      <c r="B245" s="1009"/>
      <c r="C245" s="1266" t="s">
        <v>950</v>
      </c>
      <c r="D245" s="1261">
        <v>12</v>
      </c>
      <c r="E245" s="1272" t="s">
        <v>880</v>
      </c>
      <c r="F245" s="1273">
        <v>1100</v>
      </c>
      <c r="G245" s="680">
        <f t="shared" si="4"/>
        <v>13200</v>
      </c>
      <c r="H245" s="499" t="s">
        <v>1887</v>
      </c>
      <c r="I245" s="1270">
        <v>6</v>
      </c>
      <c r="J245" s="1270"/>
      <c r="K245" s="1270"/>
      <c r="L245" s="1270"/>
      <c r="M245" s="1270"/>
      <c r="N245" s="1270"/>
      <c r="O245" s="1270">
        <v>6</v>
      </c>
      <c r="P245" s="1270"/>
      <c r="Q245" s="1270"/>
      <c r="R245" s="1270"/>
      <c r="S245" s="1270"/>
      <c r="T245" s="1274"/>
    </row>
    <row r="246" spans="1:20" s="930" customFormat="1">
      <c r="A246" s="1465" t="s">
        <v>2905</v>
      </c>
      <c r="B246" s="889"/>
      <c r="C246" s="1242" t="s">
        <v>2962</v>
      </c>
      <c r="D246" s="1304">
        <v>100</v>
      </c>
      <c r="E246" s="1305" t="s">
        <v>576</v>
      </c>
      <c r="F246" s="909">
        <v>4500</v>
      </c>
      <c r="G246" s="680">
        <f t="shared" si="4"/>
        <v>450000</v>
      </c>
      <c r="H246" s="499" t="s">
        <v>1887</v>
      </c>
      <c r="I246" s="129"/>
      <c r="J246" s="1439"/>
      <c r="K246" s="148"/>
      <c r="L246" s="148"/>
      <c r="M246" s="148"/>
      <c r="N246" s="148"/>
      <c r="O246" s="148"/>
      <c r="P246" s="148"/>
      <c r="Q246" s="148"/>
      <c r="R246" s="1246"/>
      <c r="S246" s="148"/>
      <c r="T246" s="1025"/>
    </row>
    <row r="247" spans="1:20" s="930" customFormat="1">
      <c r="A247" s="1467" t="s">
        <v>3023</v>
      </c>
      <c r="B247" s="884"/>
      <c r="C247" s="1339" t="s">
        <v>950</v>
      </c>
      <c r="D247" s="1296">
        <v>60</v>
      </c>
      <c r="E247" s="1297" t="s">
        <v>880</v>
      </c>
      <c r="F247" s="1418">
        <v>2500</v>
      </c>
      <c r="G247" s="680">
        <f t="shared" si="4"/>
        <v>150000</v>
      </c>
      <c r="H247" s="499" t="s">
        <v>1887</v>
      </c>
      <c r="I247" s="129">
        <v>30</v>
      </c>
      <c r="J247" s="1246"/>
      <c r="K247" s="148"/>
      <c r="L247" s="148"/>
      <c r="M247" s="148"/>
      <c r="N247" s="148">
        <v>10</v>
      </c>
      <c r="O247" s="148"/>
      <c r="P247" s="148"/>
      <c r="Q247" s="148"/>
      <c r="R247" s="148">
        <v>10</v>
      </c>
      <c r="S247" s="148"/>
      <c r="T247" s="1025"/>
    </row>
    <row r="248" spans="1:20" s="930" customFormat="1">
      <c r="A248" s="1465" t="s">
        <v>3231</v>
      </c>
      <c r="B248" s="887"/>
      <c r="C248" s="1323" t="s">
        <v>2962</v>
      </c>
      <c r="D248" s="900">
        <v>100</v>
      </c>
      <c r="E248" s="901" t="s">
        <v>576</v>
      </c>
      <c r="F248" s="868">
        <v>4500</v>
      </c>
      <c r="G248" s="680">
        <f t="shared" si="4"/>
        <v>450000</v>
      </c>
      <c r="H248" s="499" t="s">
        <v>1887</v>
      </c>
      <c r="I248" s="1148"/>
      <c r="J248" s="1434"/>
      <c r="K248" s="772">
        <v>30</v>
      </c>
      <c r="L248" s="772"/>
      <c r="M248" s="772"/>
      <c r="N248" s="772">
        <v>30</v>
      </c>
      <c r="O248" s="772"/>
      <c r="P248" s="772"/>
      <c r="Q248" s="772">
        <v>10</v>
      </c>
      <c r="R248" s="773"/>
      <c r="S248" s="773"/>
      <c r="T248" s="1452"/>
    </row>
    <row r="249" spans="1:20" s="930" customFormat="1">
      <c r="A249" s="1465" t="s">
        <v>3231</v>
      </c>
      <c r="B249" s="887"/>
      <c r="C249" s="1323" t="s">
        <v>3315</v>
      </c>
      <c r="D249" s="900">
        <v>1</v>
      </c>
      <c r="E249" s="901" t="s">
        <v>627</v>
      </c>
      <c r="F249" s="868">
        <v>350</v>
      </c>
      <c r="G249" s="680">
        <f t="shared" si="4"/>
        <v>350</v>
      </c>
      <c r="H249" s="499" t="s">
        <v>1887</v>
      </c>
      <c r="I249" s="1148"/>
      <c r="J249" s="1433"/>
      <c r="K249" s="772"/>
      <c r="L249" s="772"/>
      <c r="M249" s="772"/>
      <c r="N249" s="772"/>
      <c r="O249" s="772"/>
      <c r="P249" s="772"/>
      <c r="Q249" s="772"/>
      <c r="R249" s="773"/>
      <c r="S249" s="773"/>
      <c r="T249" s="1452"/>
    </row>
    <row r="250" spans="1:20" s="930" customFormat="1">
      <c r="A250" s="1467" t="s">
        <v>3023</v>
      </c>
      <c r="B250" s="887"/>
      <c r="C250" s="1339" t="s">
        <v>954</v>
      </c>
      <c r="D250" s="1296">
        <v>100</v>
      </c>
      <c r="E250" s="1297" t="s">
        <v>627</v>
      </c>
      <c r="F250" s="1418">
        <v>200</v>
      </c>
      <c r="G250" s="680">
        <f t="shared" si="4"/>
        <v>20000</v>
      </c>
      <c r="H250" s="499" t="s">
        <v>1887</v>
      </c>
      <c r="I250" s="129">
        <v>50</v>
      </c>
      <c r="J250" s="1246"/>
      <c r="K250" s="148"/>
      <c r="L250" s="148"/>
      <c r="M250" s="148"/>
      <c r="N250" s="148">
        <v>20</v>
      </c>
      <c r="O250" s="148"/>
      <c r="P250" s="148"/>
      <c r="Q250" s="148"/>
      <c r="R250" s="148">
        <v>30</v>
      </c>
      <c r="S250" s="148"/>
      <c r="T250" s="1025"/>
    </row>
    <row r="251" spans="1:20" s="930" customFormat="1">
      <c r="A251" s="1465" t="s">
        <v>2113</v>
      </c>
      <c r="B251" s="887"/>
      <c r="C251" s="1323" t="s">
        <v>955</v>
      </c>
      <c r="D251" s="125">
        <v>300</v>
      </c>
      <c r="E251" s="126" t="s">
        <v>620</v>
      </c>
      <c r="F251" s="127">
        <v>450</v>
      </c>
      <c r="G251" s="680">
        <f t="shared" si="4"/>
        <v>135000</v>
      </c>
      <c r="H251" s="499" t="s">
        <v>1887</v>
      </c>
      <c r="I251" s="125">
        <v>300</v>
      </c>
      <c r="J251" s="1246"/>
      <c r="K251" s="148"/>
      <c r="L251" s="148"/>
      <c r="M251" s="148"/>
      <c r="N251" s="148"/>
      <c r="O251" s="148"/>
      <c r="P251" s="148"/>
      <c r="Q251" s="148"/>
      <c r="R251" s="148"/>
      <c r="S251" s="148"/>
      <c r="T251" s="1025"/>
    </row>
    <row r="252" spans="1:20" s="930" customFormat="1">
      <c r="A252" s="1467" t="s">
        <v>3548</v>
      </c>
      <c r="B252" s="887"/>
      <c r="C252" s="1323" t="s">
        <v>3585</v>
      </c>
      <c r="D252" s="826">
        <v>50</v>
      </c>
      <c r="E252" s="1309" t="s">
        <v>627</v>
      </c>
      <c r="F252" s="828">
        <v>130</v>
      </c>
      <c r="G252" s="680">
        <f t="shared" si="4"/>
        <v>6500</v>
      </c>
      <c r="H252" s="499" t="s">
        <v>1887</v>
      </c>
      <c r="I252" s="943" t="s">
        <v>3586</v>
      </c>
      <c r="J252" s="1433"/>
      <c r="K252" s="772"/>
      <c r="L252" s="772"/>
      <c r="M252" s="772">
        <v>15</v>
      </c>
      <c r="N252" s="772"/>
      <c r="O252" s="772"/>
      <c r="P252" s="772"/>
      <c r="Q252" s="772">
        <v>10</v>
      </c>
      <c r="R252" s="772"/>
      <c r="S252" s="772"/>
      <c r="T252" s="1011">
        <v>10</v>
      </c>
    </row>
    <row r="253" spans="1:20" s="930" customFormat="1">
      <c r="A253" s="1465" t="s">
        <v>2045</v>
      </c>
      <c r="B253" s="887"/>
      <c r="C253" s="1343" t="s">
        <v>2060</v>
      </c>
      <c r="D253" s="794">
        <v>50</v>
      </c>
      <c r="E253" s="795" t="s">
        <v>627</v>
      </c>
      <c r="F253" s="796">
        <v>300</v>
      </c>
      <c r="G253" s="680">
        <f t="shared" si="4"/>
        <v>15000</v>
      </c>
      <c r="H253" s="499" t="s">
        <v>1887</v>
      </c>
      <c r="I253" s="798"/>
      <c r="J253" s="1441"/>
      <c r="K253" s="799"/>
      <c r="L253" s="799"/>
      <c r="M253" s="799"/>
      <c r="N253" s="799"/>
      <c r="O253" s="799"/>
      <c r="P253" s="799"/>
      <c r="Q253" s="799"/>
      <c r="R253" s="799"/>
      <c r="S253" s="799"/>
      <c r="T253" s="1462"/>
    </row>
    <row r="254" spans="1:20" s="930" customFormat="1">
      <c r="A254" s="1465" t="s">
        <v>2045</v>
      </c>
      <c r="B254" s="887"/>
      <c r="C254" s="1343" t="s">
        <v>2061</v>
      </c>
      <c r="D254" s="794">
        <v>50</v>
      </c>
      <c r="E254" s="795" t="s">
        <v>627</v>
      </c>
      <c r="F254" s="796">
        <v>300</v>
      </c>
      <c r="G254" s="680">
        <f t="shared" si="4"/>
        <v>15000</v>
      </c>
      <c r="H254" s="499" t="s">
        <v>1887</v>
      </c>
      <c r="I254" s="798"/>
      <c r="J254" s="1441"/>
      <c r="K254" s="799"/>
      <c r="L254" s="799"/>
      <c r="M254" s="799"/>
      <c r="N254" s="799"/>
      <c r="O254" s="799"/>
      <c r="P254" s="799"/>
      <c r="Q254" s="799"/>
      <c r="R254" s="799"/>
      <c r="S254" s="799"/>
      <c r="T254" s="1462"/>
    </row>
    <row r="255" spans="1:20" s="930" customFormat="1">
      <c r="A255" s="1259" t="s">
        <v>2599</v>
      </c>
      <c r="B255" s="887"/>
      <c r="C255" s="885" t="s">
        <v>2639</v>
      </c>
      <c r="D255" s="882">
        <v>1</v>
      </c>
      <c r="E255" s="825" t="s">
        <v>627</v>
      </c>
      <c r="F255" s="886">
        <f>450*1.5</f>
        <v>675</v>
      </c>
      <c r="G255" s="680">
        <f t="shared" si="4"/>
        <v>675</v>
      </c>
      <c r="H255" s="499" t="s">
        <v>1887</v>
      </c>
      <c r="I255" s="888"/>
      <c r="J255" s="889"/>
      <c r="K255" s="888"/>
      <c r="L255" s="890"/>
      <c r="M255" s="890"/>
      <c r="N255" s="890"/>
      <c r="O255" s="890"/>
      <c r="P255" s="890"/>
      <c r="Q255" s="890"/>
      <c r="R255" s="882">
        <v>1</v>
      </c>
      <c r="S255" s="890"/>
      <c r="T255" s="891"/>
    </row>
    <row r="256" spans="1:20" s="930" customFormat="1">
      <c r="A256" s="1259" t="s">
        <v>2599</v>
      </c>
      <c r="B256" s="887"/>
      <c r="C256" s="885" t="s">
        <v>2640</v>
      </c>
      <c r="D256" s="882">
        <v>8</v>
      </c>
      <c r="E256" s="825" t="s">
        <v>627</v>
      </c>
      <c r="F256" s="886">
        <f>850*1.5</f>
        <v>1275</v>
      </c>
      <c r="G256" s="680">
        <f t="shared" si="4"/>
        <v>10200</v>
      </c>
      <c r="H256" s="499" t="s">
        <v>1887</v>
      </c>
      <c r="I256" s="888"/>
      <c r="J256" s="889"/>
      <c r="K256" s="888"/>
      <c r="L256" s="890"/>
      <c r="M256" s="890"/>
      <c r="N256" s="890"/>
      <c r="O256" s="890"/>
      <c r="P256" s="890"/>
      <c r="Q256" s="890"/>
      <c r="R256" s="882">
        <v>8</v>
      </c>
      <c r="S256" s="890"/>
      <c r="T256" s="891"/>
    </row>
    <row r="257" spans="1:20" s="930" customFormat="1">
      <c r="A257" s="1467" t="s">
        <v>3023</v>
      </c>
      <c r="B257" s="887"/>
      <c r="C257" s="1339" t="s">
        <v>3139</v>
      </c>
      <c r="D257" s="1293">
        <v>2</v>
      </c>
      <c r="E257" s="1239" t="s">
        <v>36</v>
      </c>
      <c r="F257" s="1295">
        <v>3500</v>
      </c>
      <c r="G257" s="680">
        <f t="shared" si="4"/>
        <v>7000</v>
      </c>
      <c r="H257" s="499" t="s">
        <v>1887</v>
      </c>
      <c r="I257" s="129">
        <v>2</v>
      </c>
      <c r="J257" s="1246"/>
      <c r="K257" s="148"/>
      <c r="L257" s="148"/>
      <c r="M257" s="148"/>
      <c r="N257" s="148">
        <v>2</v>
      </c>
      <c r="O257" s="148"/>
      <c r="P257" s="148"/>
      <c r="Q257" s="148"/>
      <c r="R257" s="148"/>
      <c r="S257" s="148"/>
      <c r="T257" s="1025"/>
    </row>
    <row r="258" spans="1:20" s="930" customFormat="1">
      <c r="A258" s="1465" t="s">
        <v>3231</v>
      </c>
      <c r="B258" s="887"/>
      <c r="C258" s="1323" t="s">
        <v>3314</v>
      </c>
      <c r="D258" s="900">
        <v>8</v>
      </c>
      <c r="E258" s="901" t="s">
        <v>627</v>
      </c>
      <c r="F258" s="868">
        <v>209</v>
      </c>
      <c r="G258" s="680">
        <f t="shared" si="4"/>
        <v>1672</v>
      </c>
      <c r="H258" s="499" t="s">
        <v>1887</v>
      </c>
      <c r="I258" s="1148"/>
      <c r="J258" s="1433"/>
      <c r="K258" s="772">
        <v>2</v>
      </c>
      <c r="L258" s="772"/>
      <c r="M258" s="772"/>
      <c r="N258" s="772">
        <v>2</v>
      </c>
      <c r="O258" s="772"/>
      <c r="P258" s="772"/>
      <c r="Q258" s="772">
        <v>2</v>
      </c>
      <c r="R258" s="773"/>
      <c r="S258" s="773"/>
      <c r="T258" s="1452"/>
    </row>
    <row r="259" spans="1:20" s="930" customFormat="1" ht="24">
      <c r="A259" s="1465" t="s">
        <v>2905</v>
      </c>
      <c r="B259" s="887"/>
      <c r="C259" s="1323" t="s">
        <v>2963</v>
      </c>
      <c r="D259" s="900">
        <v>20</v>
      </c>
      <c r="E259" s="901" t="s">
        <v>627</v>
      </c>
      <c r="F259" s="868">
        <v>4500</v>
      </c>
      <c r="G259" s="680">
        <f t="shared" si="4"/>
        <v>90000</v>
      </c>
      <c r="H259" s="499" t="s">
        <v>1887</v>
      </c>
      <c r="I259" s="787"/>
      <c r="J259" s="1435"/>
      <c r="K259" s="773"/>
      <c r="L259" s="773"/>
      <c r="M259" s="773"/>
      <c r="N259" s="773"/>
      <c r="O259" s="773"/>
      <c r="P259" s="773"/>
      <c r="Q259" s="773"/>
      <c r="R259" s="773"/>
      <c r="S259" s="773"/>
      <c r="T259" s="1452"/>
    </row>
    <row r="260" spans="1:20" s="930" customFormat="1">
      <c r="A260" s="1467" t="s">
        <v>3548</v>
      </c>
      <c r="B260" s="887"/>
      <c r="C260" s="1323" t="s">
        <v>3562</v>
      </c>
      <c r="D260" s="125">
        <v>50</v>
      </c>
      <c r="E260" s="942" t="s">
        <v>44</v>
      </c>
      <c r="F260" s="127">
        <v>200</v>
      </c>
      <c r="G260" s="680">
        <f t="shared" si="4"/>
        <v>10000</v>
      </c>
      <c r="H260" s="499" t="s">
        <v>1887</v>
      </c>
      <c r="I260" s="943" t="s">
        <v>3563</v>
      </c>
      <c r="J260" s="1433"/>
      <c r="K260" s="772"/>
      <c r="L260" s="772">
        <v>10</v>
      </c>
      <c r="M260" s="772"/>
      <c r="N260" s="772"/>
      <c r="O260" s="772"/>
      <c r="P260" s="772">
        <v>10</v>
      </c>
      <c r="Q260" s="772"/>
      <c r="R260" s="772"/>
      <c r="S260" s="772"/>
      <c r="T260" s="1011">
        <v>20</v>
      </c>
    </row>
    <row r="261" spans="1:20" s="930" customFormat="1">
      <c r="A261" s="1467" t="s">
        <v>3630</v>
      </c>
      <c r="B261" s="887"/>
      <c r="C261" s="1352" t="s">
        <v>3670</v>
      </c>
      <c r="D261" s="995">
        <v>1</v>
      </c>
      <c r="E261" s="995" t="s">
        <v>620</v>
      </c>
      <c r="F261" s="1405"/>
      <c r="G261" s="680">
        <f t="shared" si="4"/>
        <v>0</v>
      </c>
      <c r="H261" s="499" t="s">
        <v>1887</v>
      </c>
      <c r="I261" s="995">
        <v>1</v>
      </c>
      <c r="J261" s="1435"/>
      <c r="K261" s="773"/>
      <c r="L261" s="773"/>
      <c r="M261" s="773"/>
      <c r="N261" s="773"/>
      <c r="O261" s="773"/>
      <c r="P261" s="773"/>
      <c r="Q261" s="773"/>
      <c r="R261" s="773"/>
      <c r="S261" s="773"/>
      <c r="T261" s="1452"/>
    </row>
    <row r="262" spans="1:20" s="930" customFormat="1">
      <c r="A262" s="1467" t="s">
        <v>3548</v>
      </c>
      <c r="B262" s="887"/>
      <c r="C262" s="1323" t="s">
        <v>3564</v>
      </c>
      <c r="D262" s="125">
        <v>5</v>
      </c>
      <c r="E262" s="942" t="s">
        <v>627</v>
      </c>
      <c r="F262" s="127">
        <v>980</v>
      </c>
      <c r="G262" s="680">
        <f t="shared" si="4"/>
        <v>4900</v>
      </c>
      <c r="H262" s="499" t="s">
        <v>1887</v>
      </c>
      <c r="I262" s="943" t="s">
        <v>2423</v>
      </c>
      <c r="J262" s="1433"/>
      <c r="K262" s="772"/>
      <c r="L262" s="772"/>
      <c r="M262" s="772">
        <v>1</v>
      </c>
      <c r="N262" s="772"/>
      <c r="O262" s="772"/>
      <c r="P262" s="772"/>
      <c r="Q262" s="772">
        <v>1</v>
      </c>
      <c r="R262" s="772"/>
      <c r="S262" s="772"/>
      <c r="T262" s="1011">
        <v>1</v>
      </c>
    </row>
    <row r="263" spans="1:20" s="930" customFormat="1">
      <c r="A263" s="1465" t="s">
        <v>2132</v>
      </c>
      <c r="B263" s="887"/>
      <c r="C263" s="1476" t="s">
        <v>984</v>
      </c>
      <c r="D263" s="125">
        <v>250</v>
      </c>
      <c r="E263" s="126" t="s">
        <v>2213</v>
      </c>
      <c r="F263" s="127">
        <v>45</v>
      </c>
      <c r="G263" s="680">
        <f t="shared" si="4"/>
        <v>11250</v>
      </c>
      <c r="H263" s="499" t="s">
        <v>1887</v>
      </c>
      <c r="I263" s="125">
        <v>250</v>
      </c>
      <c r="J263" s="1443"/>
      <c r="K263" s="773"/>
      <c r="L263" s="773"/>
      <c r="M263" s="773"/>
      <c r="N263" s="773"/>
      <c r="O263" s="773"/>
      <c r="P263" s="773"/>
      <c r="Q263" s="773"/>
      <c r="R263" s="773"/>
      <c r="S263" s="773"/>
      <c r="T263" s="1452"/>
    </row>
    <row r="264" spans="1:20" s="78" customFormat="1">
      <c r="A264" s="1465" t="s">
        <v>2905</v>
      </c>
      <c r="B264" s="887"/>
      <c r="C264" s="1323" t="s">
        <v>984</v>
      </c>
      <c r="D264" s="900">
        <v>500</v>
      </c>
      <c r="E264" s="901" t="s">
        <v>576</v>
      </c>
      <c r="F264" s="868">
        <v>65</v>
      </c>
      <c r="G264" s="680">
        <f t="shared" si="4"/>
        <v>32500</v>
      </c>
      <c r="H264" s="499" t="s">
        <v>1887</v>
      </c>
      <c r="I264" s="129"/>
      <c r="J264" s="1439"/>
      <c r="K264" s="148"/>
      <c r="L264" s="148"/>
      <c r="M264" s="148"/>
      <c r="N264" s="148"/>
      <c r="O264" s="148"/>
      <c r="P264" s="148"/>
      <c r="Q264" s="148"/>
      <c r="R264" s="148"/>
      <c r="S264" s="148"/>
      <c r="T264" s="1025"/>
    </row>
    <row r="265" spans="1:20" s="78" customFormat="1">
      <c r="A265" s="1464" t="s">
        <v>3023</v>
      </c>
      <c r="B265" s="768"/>
      <c r="C265" s="1499" t="s">
        <v>984</v>
      </c>
      <c r="D265" s="1479">
        <v>300</v>
      </c>
      <c r="E265" s="1490" t="s">
        <v>44</v>
      </c>
      <c r="F265" s="1492">
        <v>75</v>
      </c>
      <c r="G265" s="680">
        <f t="shared" si="4"/>
        <v>22500</v>
      </c>
      <c r="H265" s="499" t="s">
        <v>1887</v>
      </c>
      <c r="I265" s="122">
        <v>100</v>
      </c>
      <c r="J265" s="147"/>
      <c r="K265" s="147"/>
      <c r="L265" s="147"/>
      <c r="M265" s="147"/>
      <c r="N265" s="147">
        <v>100</v>
      </c>
      <c r="O265" s="147"/>
      <c r="P265" s="147"/>
      <c r="Q265" s="147"/>
      <c r="R265" s="147">
        <v>100</v>
      </c>
      <c r="S265" s="147"/>
      <c r="T265" s="147"/>
    </row>
    <row r="266" spans="1:20" s="78" customFormat="1">
      <c r="A266" s="115" t="s">
        <v>3231</v>
      </c>
      <c r="B266" s="768"/>
      <c r="C266" s="986" t="s">
        <v>984</v>
      </c>
      <c r="D266" s="1022">
        <v>1000</v>
      </c>
      <c r="E266" s="1021" t="s">
        <v>576</v>
      </c>
      <c r="F266" s="1003">
        <v>65</v>
      </c>
      <c r="G266" s="680">
        <f t="shared" si="4"/>
        <v>65000</v>
      </c>
      <c r="H266" s="499" t="s">
        <v>1887</v>
      </c>
      <c r="I266" s="1148"/>
      <c r="J266" s="772"/>
      <c r="K266" s="772">
        <v>250</v>
      </c>
      <c r="L266" s="772"/>
      <c r="M266" s="772"/>
      <c r="N266" s="772">
        <v>250</v>
      </c>
      <c r="O266" s="772"/>
      <c r="P266" s="772"/>
      <c r="Q266" s="772">
        <v>250</v>
      </c>
      <c r="R266" s="773"/>
      <c r="S266" s="773"/>
      <c r="T266" s="774"/>
    </row>
    <row r="267" spans="1:20" s="1253" customFormat="1">
      <c r="A267" s="1464" t="s">
        <v>3548</v>
      </c>
      <c r="B267" s="768"/>
      <c r="C267" s="986" t="s">
        <v>3565</v>
      </c>
      <c r="D267" s="1243">
        <v>50</v>
      </c>
      <c r="E267" s="1381" t="s">
        <v>44</v>
      </c>
      <c r="F267" s="119">
        <v>250</v>
      </c>
      <c r="G267" s="680">
        <f t="shared" si="4"/>
        <v>12500</v>
      </c>
      <c r="H267" s="499" t="s">
        <v>1887</v>
      </c>
      <c r="I267" s="943" t="s">
        <v>3555</v>
      </c>
      <c r="J267" s="773"/>
      <c r="K267" s="773"/>
      <c r="L267" s="772">
        <v>10</v>
      </c>
      <c r="M267" s="773"/>
      <c r="N267" s="773"/>
      <c r="O267" s="773"/>
      <c r="P267" s="772">
        <v>10</v>
      </c>
      <c r="Q267" s="773"/>
      <c r="R267" s="773"/>
      <c r="S267" s="773"/>
      <c r="T267" s="944">
        <v>10</v>
      </c>
    </row>
    <row r="268" spans="1:20" s="78" customFormat="1" ht="15" customHeight="1">
      <c r="A268" s="1464" t="s">
        <v>3548</v>
      </c>
      <c r="B268" s="123"/>
      <c r="C268" s="124" t="s">
        <v>3566</v>
      </c>
      <c r="D268" s="125">
        <v>50</v>
      </c>
      <c r="E268" s="942" t="s">
        <v>36</v>
      </c>
      <c r="F268" s="127">
        <v>250</v>
      </c>
      <c r="G268" s="680">
        <f t="shared" si="4"/>
        <v>12500</v>
      </c>
      <c r="H268" s="499" t="s">
        <v>1887</v>
      </c>
      <c r="I268" s="943" t="s">
        <v>3555</v>
      </c>
      <c r="J268" s="773"/>
      <c r="K268" s="773"/>
      <c r="L268" s="772">
        <v>10</v>
      </c>
      <c r="M268" s="773"/>
      <c r="N268" s="773"/>
      <c r="O268" s="773"/>
      <c r="P268" s="772">
        <v>10</v>
      </c>
      <c r="Q268" s="773"/>
      <c r="R268" s="773"/>
      <c r="S268" s="773"/>
      <c r="T268" s="944">
        <v>10</v>
      </c>
    </row>
    <row r="269" spans="1:20" s="81" customFormat="1">
      <c r="A269" s="115" t="s">
        <v>2132</v>
      </c>
      <c r="B269" s="123"/>
      <c r="C269" s="979" t="s">
        <v>2216</v>
      </c>
      <c r="D269" s="125">
        <v>2</v>
      </c>
      <c r="E269" s="126" t="s">
        <v>576</v>
      </c>
      <c r="F269" s="127">
        <v>185</v>
      </c>
      <c r="G269" s="680">
        <f t="shared" si="4"/>
        <v>370</v>
      </c>
      <c r="H269" s="499" t="s">
        <v>1887</v>
      </c>
      <c r="I269" s="125">
        <v>2</v>
      </c>
      <c r="J269" s="773"/>
      <c r="K269" s="773"/>
      <c r="L269" s="773"/>
      <c r="M269" s="773"/>
      <c r="N269" s="773"/>
      <c r="O269" s="773"/>
      <c r="P269" s="773"/>
      <c r="Q269" s="773"/>
      <c r="R269" s="773"/>
      <c r="S269" s="773"/>
      <c r="T269" s="774"/>
    </row>
    <row r="270" spans="1:20" s="81" customFormat="1">
      <c r="A270" s="115" t="s">
        <v>2132</v>
      </c>
      <c r="B270" s="987"/>
      <c r="C270" s="1346" t="s">
        <v>2215</v>
      </c>
      <c r="D270" s="947">
        <v>2</v>
      </c>
      <c r="E270" s="1488" t="s">
        <v>576</v>
      </c>
      <c r="F270" s="855">
        <v>185</v>
      </c>
      <c r="G270" s="680">
        <f t="shared" si="4"/>
        <v>370</v>
      </c>
      <c r="H270" s="499" t="s">
        <v>1887</v>
      </c>
      <c r="I270" s="1493">
        <v>2</v>
      </c>
      <c r="J270" s="778"/>
      <c r="K270" s="778"/>
      <c r="L270" s="778"/>
      <c r="M270" s="778"/>
      <c r="N270" s="778"/>
      <c r="O270" s="778"/>
      <c r="P270" s="773"/>
      <c r="Q270" s="773"/>
      <c r="R270" s="917"/>
      <c r="S270" s="917"/>
      <c r="T270" s="1452"/>
    </row>
    <row r="271" spans="1:20" s="81" customFormat="1">
      <c r="A271" s="115" t="s">
        <v>2132</v>
      </c>
      <c r="B271" s="989"/>
      <c r="C271" s="979" t="s">
        <v>2214</v>
      </c>
      <c r="D271" s="947">
        <v>2</v>
      </c>
      <c r="E271" s="126" t="s">
        <v>576</v>
      </c>
      <c r="F271" s="127">
        <v>185</v>
      </c>
      <c r="G271" s="680">
        <f t="shared" si="4"/>
        <v>370</v>
      </c>
      <c r="H271" s="499" t="s">
        <v>1887</v>
      </c>
      <c r="I271" s="125">
        <v>2</v>
      </c>
      <c r="J271" s="773"/>
      <c r="K271" s="773"/>
      <c r="L271" s="773"/>
      <c r="M271" s="773"/>
      <c r="N271" s="773"/>
      <c r="O271" s="773"/>
      <c r="P271" s="773"/>
      <c r="Q271" s="773"/>
      <c r="R271" s="773"/>
      <c r="S271" s="773"/>
      <c r="T271" s="1456"/>
    </row>
    <row r="272" spans="1:20" s="78" customFormat="1">
      <c r="A272" s="1464" t="s">
        <v>3023</v>
      </c>
      <c r="B272" s="989"/>
      <c r="C272" s="124" t="s">
        <v>3161</v>
      </c>
      <c r="D272" s="1486">
        <v>500</v>
      </c>
      <c r="E272" s="901" t="s">
        <v>576</v>
      </c>
      <c r="F272" s="1295">
        <v>300</v>
      </c>
      <c r="G272" s="680">
        <f t="shared" si="4"/>
        <v>150000</v>
      </c>
      <c r="H272" s="499" t="s">
        <v>1887</v>
      </c>
      <c r="I272" s="129">
        <v>300</v>
      </c>
      <c r="J272" s="148"/>
      <c r="K272" s="148"/>
      <c r="L272" s="148"/>
      <c r="M272" s="148"/>
      <c r="N272" s="148">
        <v>200</v>
      </c>
      <c r="O272" s="148"/>
      <c r="P272" s="148"/>
      <c r="Q272" s="148"/>
      <c r="R272" s="148"/>
      <c r="S272" s="148"/>
      <c r="T272" s="1025"/>
    </row>
    <row r="273" spans="1:20" s="78" customFormat="1">
      <c r="A273" s="1466" t="s">
        <v>2599</v>
      </c>
      <c r="B273" s="768"/>
      <c r="C273" s="1500" t="s">
        <v>986</v>
      </c>
      <c r="D273" s="1505">
        <v>100</v>
      </c>
      <c r="E273" s="1510" t="s">
        <v>818</v>
      </c>
      <c r="F273" s="1515">
        <f>405*1.5</f>
        <v>607.5</v>
      </c>
      <c r="G273" s="680">
        <f t="shared" ref="G273:G336" si="5">D273*F273</f>
        <v>60750</v>
      </c>
      <c r="H273" s="499" t="s">
        <v>1887</v>
      </c>
      <c r="I273" s="1444"/>
      <c r="J273" s="1442"/>
      <c r="K273" s="1444"/>
      <c r="L273" s="1442"/>
      <c r="M273" s="1442"/>
      <c r="N273" s="1442"/>
      <c r="O273" s="1442"/>
      <c r="P273" s="1442"/>
      <c r="Q273" s="1442"/>
      <c r="R273" s="1448">
        <v>100</v>
      </c>
      <c r="S273" s="1442"/>
      <c r="T273" s="1527"/>
    </row>
    <row r="274" spans="1:20" s="78" customFormat="1">
      <c r="A274" s="1464" t="s">
        <v>3023</v>
      </c>
      <c r="B274" s="768"/>
      <c r="C274" s="1328" t="s">
        <v>986</v>
      </c>
      <c r="D274" s="1293">
        <v>10</v>
      </c>
      <c r="E274" s="1239" t="s">
        <v>818</v>
      </c>
      <c r="F274" s="1410">
        <v>450</v>
      </c>
      <c r="G274" s="680">
        <f t="shared" si="5"/>
        <v>4500</v>
      </c>
      <c r="H274" s="499" t="s">
        <v>1887</v>
      </c>
      <c r="I274" s="129">
        <v>5</v>
      </c>
      <c r="J274" s="148"/>
      <c r="K274" s="148"/>
      <c r="L274" s="148"/>
      <c r="M274" s="148"/>
      <c r="N274" s="148">
        <v>5</v>
      </c>
      <c r="O274" s="148"/>
      <c r="P274" s="148"/>
      <c r="Q274" s="148"/>
      <c r="R274" s="148"/>
      <c r="S274" s="148"/>
      <c r="T274" s="1246"/>
    </row>
    <row r="275" spans="1:20" s="78" customFormat="1">
      <c r="A275" s="115" t="s">
        <v>2132</v>
      </c>
      <c r="B275" s="768"/>
      <c r="C275" s="1325" t="s">
        <v>2217</v>
      </c>
      <c r="D275" s="125">
        <v>6</v>
      </c>
      <c r="E275" s="126" t="s">
        <v>2174</v>
      </c>
      <c r="F275" s="1244">
        <v>3500</v>
      </c>
      <c r="G275" s="680">
        <f t="shared" si="5"/>
        <v>21000</v>
      </c>
      <c r="H275" s="499" t="s">
        <v>1887</v>
      </c>
      <c r="I275" s="125">
        <v>6</v>
      </c>
      <c r="J275" s="773"/>
      <c r="K275" s="773"/>
      <c r="L275" s="773"/>
      <c r="M275" s="773"/>
      <c r="N275" s="773"/>
      <c r="O275" s="773"/>
      <c r="P275" s="773"/>
      <c r="Q275" s="773"/>
      <c r="R275" s="773"/>
      <c r="S275" s="773"/>
      <c r="T275" s="1435"/>
    </row>
    <row r="276" spans="1:20" s="78" customFormat="1">
      <c r="A276" s="1474" t="s">
        <v>2316</v>
      </c>
      <c r="B276" s="768"/>
      <c r="C276" s="1242" t="s">
        <v>2339</v>
      </c>
      <c r="D276" s="125">
        <v>20</v>
      </c>
      <c r="E276" s="126" t="s">
        <v>2340</v>
      </c>
      <c r="F276" s="1244">
        <v>500</v>
      </c>
      <c r="G276" s="680">
        <f t="shared" si="5"/>
        <v>10000</v>
      </c>
      <c r="H276" s="499" t="s">
        <v>1887</v>
      </c>
      <c r="I276" s="129"/>
      <c r="J276" s="148"/>
      <c r="K276" s="148"/>
      <c r="L276" s="148"/>
      <c r="M276" s="148"/>
      <c r="N276" s="148"/>
      <c r="O276" s="148"/>
      <c r="P276" s="148"/>
      <c r="Q276" s="148"/>
      <c r="R276" s="148"/>
      <c r="S276" s="148"/>
      <c r="T276" s="1246"/>
    </row>
    <row r="277" spans="1:20" s="78" customFormat="1">
      <c r="A277" s="115" t="s">
        <v>3231</v>
      </c>
      <c r="B277" s="768"/>
      <c r="C277" s="1242" t="s">
        <v>3316</v>
      </c>
      <c r="D277" s="900">
        <v>10</v>
      </c>
      <c r="E277" s="901" t="s">
        <v>627</v>
      </c>
      <c r="F277" s="909">
        <v>1100</v>
      </c>
      <c r="G277" s="680">
        <f t="shared" si="5"/>
        <v>11000</v>
      </c>
      <c r="H277" s="499" t="s">
        <v>1887</v>
      </c>
      <c r="I277" s="1148"/>
      <c r="J277" s="772"/>
      <c r="K277" s="772">
        <v>2</v>
      </c>
      <c r="L277" s="772"/>
      <c r="M277" s="772"/>
      <c r="N277" s="772">
        <v>2</v>
      </c>
      <c r="O277" s="772"/>
      <c r="P277" s="772"/>
      <c r="Q277" s="772">
        <v>2</v>
      </c>
      <c r="R277" s="773"/>
      <c r="S277" s="773"/>
      <c r="T277" s="1435"/>
    </row>
    <row r="278" spans="1:20" s="78" customFormat="1">
      <c r="A278" s="1464" t="s">
        <v>3548</v>
      </c>
      <c r="B278" s="768"/>
      <c r="C278" s="1242" t="s">
        <v>3567</v>
      </c>
      <c r="D278" s="125">
        <v>100</v>
      </c>
      <c r="E278" s="942" t="s">
        <v>44</v>
      </c>
      <c r="F278" s="1244">
        <v>850</v>
      </c>
      <c r="G278" s="680">
        <f t="shared" si="5"/>
        <v>85000</v>
      </c>
      <c r="H278" s="499" t="s">
        <v>1887</v>
      </c>
      <c r="I278" s="129">
        <v>30</v>
      </c>
      <c r="J278" s="148"/>
      <c r="K278" s="148"/>
      <c r="L278" s="148">
        <v>30</v>
      </c>
      <c r="M278" s="148"/>
      <c r="N278" s="148"/>
      <c r="O278" s="148">
        <v>30</v>
      </c>
      <c r="P278" s="148"/>
      <c r="Q278" s="148"/>
      <c r="R278" s="148">
        <v>10</v>
      </c>
      <c r="S278" s="148"/>
      <c r="T278" s="1246"/>
    </row>
    <row r="279" spans="1:20" s="78" customFormat="1">
      <c r="A279" s="1466" t="s">
        <v>2412</v>
      </c>
      <c r="B279" s="768"/>
      <c r="C279" s="1325" t="s">
        <v>2497</v>
      </c>
      <c r="D279" s="1267">
        <v>50</v>
      </c>
      <c r="E279" s="1380" t="s">
        <v>44</v>
      </c>
      <c r="F279" s="1263">
        <v>65</v>
      </c>
      <c r="G279" s="680">
        <f t="shared" si="5"/>
        <v>3250</v>
      </c>
      <c r="H279" s="499" t="s">
        <v>1887</v>
      </c>
      <c r="I279" s="988">
        <v>25</v>
      </c>
      <c r="J279" s="988"/>
      <c r="K279" s="988"/>
      <c r="L279" s="988"/>
      <c r="M279" s="988">
        <v>10</v>
      </c>
      <c r="N279" s="988"/>
      <c r="O279" s="988"/>
      <c r="P279" s="988">
        <v>10</v>
      </c>
      <c r="Q279" s="988"/>
      <c r="R279" s="988"/>
      <c r="S279" s="988">
        <v>5</v>
      </c>
      <c r="T279" s="1454"/>
    </row>
    <row r="280" spans="1:20" s="78" customFormat="1">
      <c r="A280" s="115" t="s">
        <v>3231</v>
      </c>
      <c r="B280" s="768"/>
      <c r="C280" s="1242" t="s">
        <v>3317</v>
      </c>
      <c r="D280" s="900">
        <v>100</v>
      </c>
      <c r="E280" s="901" t="s">
        <v>576</v>
      </c>
      <c r="F280" s="909">
        <v>120</v>
      </c>
      <c r="G280" s="680">
        <f t="shared" si="5"/>
        <v>12000</v>
      </c>
      <c r="H280" s="499" t="s">
        <v>1887</v>
      </c>
      <c r="I280" s="1148"/>
      <c r="J280" s="772"/>
      <c r="K280" s="772">
        <v>20</v>
      </c>
      <c r="L280" s="772"/>
      <c r="M280" s="772"/>
      <c r="N280" s="772">
        <v>20</v>
      </c>
      <c r="O280" s="772"/>
      <c r="P280" s="772"/>
      <c r="Q280" s="772">
        <v>20</v>
      </c>
      <c r="R280" s="773"/>
      <c r="S280" s="773"/>
      <c r="T280" s="1435"/>
    </row>
    <row r="281" spans="1:20" s="78" customFormat="1">
      <c r="A281" s="1466" t="s">
        <v>2412</v>
      </c>
      <c r="B281" s="768"/>
      <c r="C281" s="1325" t="s">
        <v>2496</v>
      </c>
      <c r="D281" s="1267">
        <v>50</v>
      </c>
      <c r="E281" s="1380" t="s">
        <v>44</v>
      </c>
      <c r="F281" s="1263">
        <v>65</v>
      </c>
      <c r="G281" s="680">
        <f t="shared" si="5"/>
        <v>3250</v>
      </c>
      <c r="H281" s="499" t="s">
        <v>1887</v>
      </c>
      <c r="I281" s="988">
        <v>25</v>
      </c>
      <c r="J281" s="988"/>
      <c r="K281" s="988"/>
      <c r="L281" s="988"/>
      <c r="M281" s="988">
        <v>10</v>
      </c>
      <c r="N281" s="988"/>
      <c r="O281" s="988"/>
      <c r="P281" s="988">
        <v>10</v>
      </c>
      <c r="Q281" s="988"/>
      <c r="R281" s="988"/>
      <c r="S281" s="988">
        <v>5</v>
      </c>
      <c r="T281" s="1454"/>
    </row>
    <row r="282" spans="1:20" s="78" customFormat="1">
      <c r="A282" s="115" t="s">
        <v>2905</v>
      </c>
      <c r="B282" s="768"/>
      <c r="C282" s="1242" t="s">
        <v>2964</v>
      </c>
      <c r="D282" s="900">
        <v>100</v>
      </c>
      <c r="E282" s="901" t="s">
        <v>576</v>
      </c>
      <c r="F282" s="909">
        <v>125</v>
      </c>
      <c r="G282" s="680">
        <f t="shared" si="5"/>
        <v>12500</v>
      </c>
      <c r="H282" s="499" t="s">
        <v>1887</v>
      </c>
      <c r="I282" s="787"/>
      <c r="J282" s="773"/>
      <c r="K282" s="773"/>
      <c r="L282" s="773"/>
      <c r="M282" s="773"/>
      <c r="N282" s="773"/>
      <c r="O282" s="773"/>
      <c r="P282" s="773"/>
      <c r="Q282" s="773"/>
      <c r="R282" s="773"/>
      <c r="S282" s="773"/>
      <c r="T282" s="1435"/>
    </row>
    <row r="283" spans="1:20" s="78" customFormat="1">
      <c r="A283" s="115" t="s">
        <v>3231</v>
      </c>
      <c r="B283" s="768"/>
      <c r="C283" s="1242" t="s">
        <v>2964</v>
      </c>
      <c r="D283" s="900">
        <v>100</v>
      </c>
      <c r="E283" s="901" t="s">
        <v>576</v>
      </c>
      <c r="F283" s="909">
        <v>125</v>
      </c>
      <c r="G283" s="680">
        <f t="shared" si="5"/>
        <v>12500</v>
      </c>
      <c r="H283" s="499" t="s">
        <v>1887</v>
      </c>
      <c r="I283" s="1148"/>
      <c r="J283" s="772"/>
      <c r="K283" s="772">
        <v>20</v>
      </c>
      <c r="L283" s="772"/>
      <c r="M283" s="772"/>
      <c r="N283" s="772">
        <v>20</v>
      </c>
      <c r="O283" s="772"/>
      <c r="P283" s="772"/>
      <c r="Q283" s="772">
        <v>20</v>
      </c>
      <c r="R283" s="773"/>
      <c r="S283" s="773"/>
      <c r="T283" s="1435"/>
    </row>
    <row r="284" spans="1:20" s="78" customFormat="1">
      <c r="A284" s="1466" t="s">
        <v>2412</v>
      </c>
      <c r="B284" s="768"/>
      <c r="C284" s="1325" t="s">
        <v>2495</v>
      </c>
      <c r="D284" s="1267">
        <v>100</v>
      </c>
      <c r="E284" s="1380" t="s">
        <v>44</v>
      </c>
      <c r="F284" s="1263">
        <v>70</v>
      </c>
      <c r="G284" s="680">
        <f t="shared" si="5"/>
        <v>7000</v>
      </c>
      <c r="H284" s="499" t="s">
        <v>1887</v>
      </c>
      <c r="I284" s="988">
        <v>50</v>
      </c>
      <c r="J284" s="988"/>
      <c r="K284" s="988"/>
      <c r="L284" s="988"/>
      <c r="M284" s="988">
        <v>25</v>
      </c>
      <c r="N284" s="988"/>
      <c r="O284" s="988"/>
      <c r="P284" s="988">
        <v>25</v>
      </c>
      <c r="Q284" s="988"/>
      <c r="R284" s="988"/>
      <c r="S284" s="988">
        <v>25</v>
      </c>
      <c r="T284" s="1454"/>
    </row>
    <row r="285" spans="1:20" s="78" customFormat="1">
      <c r="A285" s="115" t="s">
        <v>2905</v>
      </c>
      <c r="B285" s="123"/>
      <c r="C285" s="124" t="s">
        <v>987</v>
      </c>
      <c r="D285" s="900">
        <v>100</v>
      </c>
      <c r="E285" s="901" t="s">
        <v>576</v>
      </c>
      <c r="F285" s="868">
        <v>120</v>
      </c>
      <c r="G285" s="680">
        <f t="shared" si="5"/>
        <v>12000</v>
      </c>
      <c r="H285" s="499" t="s">
        <v>1887</v>
      </c>
      <c r="I285" s="787"/>
      <c r="J285" s="773"/>
      <c r="K285" s="773"/>
      <c r="L285" s="773"/>
      <c r="M285" s="773"/>
      <c r="N285" s="928"/>
      <c r="O285" s="773"/>
      <c r="P285" s="928"/>
      <c r="Q285" s="773"/>
      <c r="R285" s="928"/>
      <c r="S285" s="773"/>
      <c r="T285" s="774"/>
    </row>
    <row r="286" spans="1:20" s="78" customFormat="1">
      <c r="A286" s="1464" t="s">
        <v>3023</v>
      </c>
      <c r="B286" s="123"/>
      <c r="C286" s="381" t="s">
        <v>987</v>
      </c>
      <c r="D286" s="1293">
        <v>200</v>
      </c>
      <c r="E286" s="1239" t="s">
        <v>627</v>
      </c>
      <c r="F286" s="1294">
        <v>72</v>
      </c>
      <c r="G286" s="680">
        <f t="shared" si="5"/>
        <v>14400</v>
      </c>
      <c r="H286" s="499" t="s">
        <v>1887</v>
      </c>
      <c r="I286" s="129">
        <v>100</v>
      </c>
      <c r="J286" s="148"/>
      <c r="K286" s="148"/>
      <c r="L286" s="148"/>
      <c r="M286" s="148"/>
      <c r="N286" s="148"/>
      <c r="O286" s="148"/>
      <c r="P286" s="927"/>
      <c r="Q286" s="148"/>
      <c r="R286" s="148">
        <v>100</v>
      </c>
      <c r="S286" s="148"/>
      <c r="T286" s="155"/>
    </row>
    <row r="287" spans="1:20" s="78" customFormat="1">
      <c r="A287" s="115" t="s">
        <v>3231</v>
      </c>
      <c r="B287" s="123"/>
      <c r="C287" s="124" t="s">
        <v>987</v>
      </c>
      <c r="D287" s="900">
        <v>100</v>
      </c>
      <c r="E287" s="901" t="s">
        <v>576</v>
      </c>
      <c r="F287" s="868">
        <v>120</v>
      </c>
      <c r="G287" s="680">
        <f t="shared" si="5"/>
        <v>12000</v>
      </c>
      <c r="H287" s="499" t="s">
        <v>1887</v>
      </c>
      <c r="I287" s="1148"/>
      <c r="J287" s="772"/>
      <c r="K287" s="772">
        <v>20</v>
      </c>
      <c r="L287" s="772"/>
      <c r="M287" s="772"/>
      <c r="N287" s="772">
        <v>20</v>
      </c>
      <c r="O287" s="772"/>
      <c r="P287" s="772"/>
      <c r="Q287" s="772">
        <v>20</v>
      </c>
      <c r="R287" s="773"/>
      <c r="S287" s="773"/>
      <c r="T287" s="774"/>
    </row>
    <row r="288" spans="1:20" s="78" customFormat="1">
      <c r="A288" s="1466" t="s">
        <v>2412</v>
      </c>
      <c r="B288" s="123"/>
      <c r="C288" s="979" t="s">
        <v>2494</v>
      </c>
      <c r="D288" s="1267">
        <v>120</v>
      </c>
      <c r="E288" s="1380" t="s">
        <v>44</v>
      </c>
      <c r="F288" s="1380">
        <v>70</v>
      </c>
      <c r="G288" s="680">
        <f t="shared" si="5"/>
        <v>8400</v>
      </c>
      <c r="H288" s="499" t="s">
        <v>1887</v>
      </c>
      <c r="I288" s="988">
        <v>50</v>
      </c>
      <c r="J288" s="988"/>
      <c r="K288" s="988"/>
      <c r="L288" s="988"/>
      <c r="M288" s="988">
        <v>25</v>
      </c>
      <c r="N288" s="988"/>
      <c r="O288" s="988"/>
      <c r="P288" s="988">
        <v>25</v>
      </c>
      <c r="Q288" s="988"/>
      <c r="R288" s="988"/>
      <c r="S288" s="988">
        <v>25</v>
      </c>
      <c r="T288" s="1449"/>
    </row>
    <row r="289" spans="1:20" s="78" customFormat="1">
      <c r="A289" s="115" t="s">
        <v>2905</v>
      </c>
      <c r="B289" s="123"/>
      <c r="C289" s="124" t="s">
        <v>988</v>
      </c>
      <c r="D289" s="900">
        <v>100</v>
      </c>
      <c r="E289" s="901" t="s">
        <v>576</v>
      </c>
      <c r="F289" s="868">
        <v>120</v>
      </c>
      <c r="G289" s="680">
        <f t="shared" si="5"/>
        <v>12000</v>
      </c>
      <c r="H289" s="499" t="s">
        <v>1887</v>
      </c>
      <c r="I289" s="787"/>
      <c r="J289" s="773"/>
      <c r="K289" s="773"/>
      <c r="L289" s="773"/>
      <c r="M289" s="773"/>
      <c r="N289" s="773"/>
      <c r="O289" s="773"/>
      <c r="P289" s="773"/>
      <c r="Q289" s="773"/>
      <c r="R289" s="773"/>
      <c r="S289" s="773"/>
      <c r="T289" s="774"/>
    </row>
    <row r="290" spans="1:20" s="78" customFormat="1">
      <c r="A290" s="1464" t="s">
        <v>3023</v>
      </c>
      <c r="B290" s="123"/>
      <c r="C290" s="381" t="s">
        <v>988</v>
      </c>
      <c r="D290" s="1293">
        <v>200</v>
      </c>
      <c r="E290" s="1239" t="s">
        <v>627</v>
      </c>
      <c r="F290" s="1294">
        <v>84</v>
      </c>
      <c r="G290" s="680">
        <f t="shared" si="5"/>
        <v>16800</v>
      </c>
      <c r="H290" s="499" t="s">
        <v>1887</v>
      </c>
      <c r="I290" s="129">
        <v>100</v>
      </c>
      <c r="J290" s="148"/>
      <c r="K290" s="148"/>
      <c r="L290" s="148"/>
      <c r="M290" s="148"/>
      <c r="N290" s="148"/>
      <c r="O290" s="148"/>
      <c r="P290" s="148"/>
      <c r="Q290" s="148"/>
      <c r="R290" s="148">
        <v>100</v>
      </c>
      <c r="S290" s="148"/>
      <c r="T290" s="155"/>
    </row>
    <row r="291" spans="1:20" s="78" customFormat="1">
      <c r="A291" s="115" t="s">
        <v>2905</v>
      </c>
      <c r="B291" s="123"/>
      <c r="C291" s="124" t="s">
        <v>989</v>
      </c>
      <c r="D291" s="900">
        <v>100</v>
      </c>
      <c r="E291" s="901" t="s">
        <v>576</v>
      </c>
      <c r="F291" s="868">
        <v>120</v>
      </c>
      <c r="G291" s="680">
        <f t="shared" si="5"/>
        <v>12000</v>
      </c>
      <c r="H291" s="499" t="s">
        <v>1887</v>
      </c>
      <c r="I291" s="787"/>
      <c r="J291" s="773"/>
      <c r="K291" s="773"/>
      <c r="L291" s="773"/>
      <c r="M291" s="773"/>
      <c r="N291" s="773"/>
      <c r="O291" s="773"/>
      <c r="P291" s="773"/>
      <c r="Q291" s="773"/>
      <c r="R291" s="773"/>
      <c r="S291" s="773"/>
      <c r="T291" s="774"/>
    </row>
    <row r="292" spans="1:20" s="78" customFormat="1">
      <c r="A292" s="1464" t="s">
        <v>3023</v>
      </c>
      <c r="B292" s="123"/>
      <c r="C292" s="381" t="s">
        <v>989</v>
      </c>
      <c r="D292" s="1293">
        <v>200</v>
      </c>
      <c r="E292" s="1239" t="s">
        <v>627</v>
      </c>
      <c r="F292" s="1294">
        <v>84</v>
      </c>
      <c r="G292" s="680">
        <f t="shared" si="5"/>
        <v>16800</v>
      </c>
      <c r="H292" s="499" t="s">
        <v>1887</v>
      </c>
      <c r="I292" s="129">
        <v>100</v>
      </c>
      <c r="J292" s="148"/>
      <c r="K292" s="148"/>
      <c r="L292" s="148"/>
      <c r="M292" s="148"/>
      <c r="N292" s="148"/>
      <c r="O292" s="148"/>
      <c r="P292" s="148"/>
      <c r="Q292" s="148"/>
      <c r="R292" s="148">
        <v>100</v>
      </c>
      <c r="S292" s="148"/>
      <c r="T292" s="155"/>
    </row>
    <row r="293" spans="1:20" s="78" customFormat="1">
      <c r="A293" s="1464" t="s">
        <v>3023</v>
      </c>
      <c r="B293" s="123"/>
      <c r="C293" s="381" t="s">
        <v>990</v>
      </c>
      <c r="D293" s="1293">
        <v>200</v>
      </c>
      <c r="E293" s="1239" t="s">
        <v>627</v>
      </c>
      <c r="F293" s="1294">
        <v>72</v>
      </c>
      <c r="G293" s="680">
        <f t="shared" si="5"/>
        <v>14400</v>
      </c>
      <c r="H293" s="499" t="s">
        <v>1887</v>
      </c>
      <c r="I293" s="129">
        <v>100</v>
      </c>
      <c r="J293" s="148"/>
      <c r="K293" s="148"/>
      <c r="L293" s="148"/>
      <c r="M293" s="148"/>
      <c r="N293" s="148"/>
      <c r="O293" s="148"/>
      <c r="P293" s="148"/>
      <c r="Q293" s="148"/>
      <c r="R293" s="148">
        <v>100</v>
      </c>
      <c r="S293" s="148"/>
      <c r="T293" s="155"/>
    </row>
    <row r="294" spans="1:20" s="78" customFormat="1">
      <c r="A294" s="115" t="s">
        <v>3231</v>
      </c>
      <c r="B294" s="123"/>
      <c r="C294" s="124" t="s">
        <v>990</v>
      </c>
      <c r="D294" s="900">
        <v>100</v>
      </c>
      <c r="E294" s="901" t="s">
        <v>576</v>
      </c>
      <c r="F294" s="868">
        <v>120</v>
      </c>
      <c r="G294" s="680">
        <f t="shared" si="5"/>
        <v>12000</v>
      </c>
      <c r="H294" s="499" t="s">
        <v>1887</v>
      </c>
      <c r="I294" s="1148"/>
      <c r="J294" s="772"/>
      <c r="K294" s="772">
        <v>20</v>
      </c>
      <c r="L294" s="772"/>
      <c r="M294" s="772"/>
      <c r="N294" s="772">
        <v>20</v>
      </c>
      <c r="O294" s="772"/>
      <c r="P294" s="772"/>
      <c r="Q294" s="772">
        <v>20</v>
      </c>
      <c r="R294" s="773"/>
      <c r="S294" s="773"/>
      <c r="T294" s="774"/>
    </row>
    <row r="295" spans="1:20" s="78" customFormat="1">
      <c r="A295" s="115" t="s">
        <v>2132</v>
      </c>
      <c r="B295" s="123"/>
      <c r="C295" s="979" t="s">
        <v>2218</v>
      </c>
      <c r="D295" s="125">
        <v>25</v>
      </c>
      <c r="E295" s="126" t="s">
        <v>576</v>
      </c>
      <c r="F295" s="127">
        <v>85</v>
      </c>
      <c r="G295" s="680">
        <f t="shared" si="5"/>
        <v>2125</v>
      </c>
      <c r="H295" s="499" t="s">
        <v>1887</v>
      </c>
      <c r="I295" s="125">
        <v>25</v>
      </c>
      <c r="J295" s="773"/>
      <c r="K295" s="773"/>
      <c r="L295" s="773"/>
      <c r="M295" s="773"/>
      <c r="N295" s="773"/>
      <c r="O295" s="773"/>
      <c r="P295" s="773"/>
      <c r="Q295" s="773"/>
      <c r="R295" s="773"/>
      <c r="S295" s="773"/>
      <c r="T295" s="774"/>
    </row>
    <row r="296" spans="1:20" s="78" customFormat="1">
      <c r="A296" s="115" t="s">
        <v>2132</v>
      </c>
      <c r="B296" s="123"/>
      <c r="C296" s="979" t="s">
        <v>2219</v>
      </c>
      <c r="D296" s="125">
        <v>25</v>
      </c>
      <c r="E296" s="126" t="s">
        <v>576</v>
      </c>
      <c r="F296" s="127">
        <v>95</v>
      </c>
      <c r="G296" s="680">
        <f t="shared" si="5"/>
        <v>2375</v>
      </c>
      <c r="H296" s="499" t="s">
        <v>1887</v>
      </c>
      <c r="I296" s="125">
        <v>25</v>
      </c>
      <c r="J296" s="773"/>
      <c r="K296" s="773"/>
      <c r="L296" s="773"/>
      <c r="M296" s="773"/>
      <c r="N296" s="773"/>
      <c r="O296" s="773"/>
      <c r="P296" s="773"/>
      <c r="Q296" s="773"/>
      <c r="R296" s="773"/>
      <c r="S296" s="773"/>
      <c r="T296" s="774"/>
    </row>
    <row r="297" spans="1:20" s="78" customFormat="1">
      <c r="A297" s="115" t="s">
        <v>2132</v>
      </c>
      <c r="B297" s="123"/>
      <c r="C297" s="979" t="s">
        <v>2220</v>
      </c>
      <c r="D297" s="125">
        <v>250</v>
      </c>
      <c r="E297" s="126" t="s">
        <v>576</v>
      </c>
      <c r="F297" s="127">
        <v>95</v>
      </c>
      <c r="G297" s="680">
        <f t="shared" si="5"/>
        <v>23750</v>
      </c>
      <c r="H297" s="499" t="s">
        <v>1887</v>
      </c>
      <c r="I297" s="125">
        <v>250</v>
      </c>
      <c r="J297" s="773"/>
      <c r="K297" s="773"/>
      <c r="L297" s="773"/>
      <c r="M297" s="773"/>
      <c r="N297" s="773"/>
      <c r="O297" s="773"/>
      <c r="P297" s="773"/>
      <c r="Q297" s="773"/>
      <c r="R297" s="773"/>
      <c r="S297" s="773"/>
      <c r="T297" s="774"/>
    </row>
    <row r="298" spans="1:20" s="78" customFormat="1">
      <c r="A298" s="115" t="s">
        <v>2132</v>
      </c>
      <c r="B298" s="123"/>
      <c r="C298" s="979" t="s">
        <v>2221</v>
      </c>
      <c r="D298" s="125">
        <v>250</v>
      </c>
      <c r="E298" s="126" t="s">
        <v>576</v>
      </c>
      <c r="F298" s="127">
        <v>95</v>
      </c>
      <c r="G298" s="680">
        <f t="shared" si="5"/>
        <v>23750</v>
      </c>
      <c r="H298" s="499" t="s">
        <v>1887</v>
      </c>
      <c r="I298" s="125">
        <v>250</v>
      </c>
      <c r="J298" s="773"/>
      <c r="K298" s="773"/>
      <c r="L298" s="773"/>
      <c r="M298" s="773"/>
      <c r="N298" s="773"/>
      <c r="O298" s="773"/>
      <c r="P298" s="773"/>
      <c r="Q298" s="773"/>
      <c r="R298" s="773"/>
      <c r="S298" s="773"/>
      <c r="T298" s="774"/>
    </row>
    <row r="299" spans="1:20" s="78" customFormat="1">
      <c r="A299" s="115" t="s">
        <v>2132</v>
      </c>
      <c r="B299" s="123"/>
      <c r="C299" s="979" t="s">
        <v>2222</v>
      </c>
      <c r="D299" s="125">
        <v>24</v>
      </c>
      <c r="E299" s="126" t="s">
        <v>576</v>
      </c>
      <c r="F299" s="127">
        <v>110</v>
      </c>
      <c r="G299" s="680">
        <f t="shared" si="5"/>
        <v>2640</v>
      </c>
      <c r="H299" s="499" t="s">
        <v>1887</v>
      </c>
      <c r="I299" s="125">
        <v>24</v>
      </c>
      <c r="J299" s="773"/>
      <c r="K299" s="773"/>
      <c r="L299" s="773"/>
      <c r="M299" s="773"/>
      <c r="N299" s="773"/>
      <c r="O299" s="773"/>
      <c r="P299" s="773"/>
      <c r="Q299" s="773"/>
      <c r="R299" s="773"/>
      <c r="S299" s="773"/>
      <c r="T299" s="774"/>
    </row>
    <row r="300" spans="1:20" s="78" customFormat="1">
      <c r="A300" s="115" t="s">
        <v>2132</v>
      </c>
      <c r="B300" s="123"/>
      <c r="C300" s="979" t="s">
        <v>2223</v>
      </c>
      <c r="D300" s="125">
        <v>24</v>
      </c>
      <c r="E300" s="126" t="s">
        <v>576</v>
      </c>
      <c r="F300" s="127">
        <v>110</v>
      </c>
      <c r="G300" s="680">
        <f t="shared" si="5"/>
        <v>2640</v>
      </c>
      <c r="H300" s="499" t="s">
        <v>1887</v>
      </c>
      <c r="I300" s="125">
        <v>24</v>
      </c>
      <c r="J300" s="773"/>
      <c r="K300" s="773"/>
      <c r="L300" s="773"/>
      <c r="M300" s="773"/>
      <c r="N300" s="773"/>
      <c r="O300" s="773"/>
      <c r="P300" s="773"/>
      <c r="Q300" s="773"/>
      <c r="R300" s="773"/>
      <c r="S300" s="773"/>
      <c r="T300" s="774"/>
    </row>
    <row r="301" spans="1:20" s="78" customFormat="1">
      <c r="A301" s="115" t="s">
        <v>2905</v>
      </c>
      <c r="B301" s="123"/>
      <c r="C301" s="124" t="s">
        <v>991</v>
      </c>
      <c r="D301" s="900">
        <v>100</v>
      </c>
      <c r="E301" s="901" t="s">
        <v>2965</v>
      </c>
      <c r="F301" s="868">
        <v>15</v>
      </c>
      <c r="G301" s="680">
        <f t="shared" si="5"/>
        <v>1500</v>
      </c>
      <c r="H301" s="499" t="s">
        <v>1887</v>
      </c>
      <c r="I301" s="787"/>
      <c r="J301" s="773"/>
      <c r="K301" s="773"/>
      <c r="L301" s="773"/>
      <c r="M301" s="773"/>
      <c r="N301" s="773"/>
      <c r="O301" s="773"/>
      <c r="P301" s="773"/>
      <c r="Q301" s="773"/>
      <c r="R301" s="773"/>
      <c r="S301" s="773"/>
      <c r="T301" s="774"/>
    </row>
    <row r="302" spans="1:20" s="78" customFormat="1">
      <c r="A302" s="1464" t="s">
        <v>3023</v>
      </c>
      <c r="B302" s="123"/>
      <c r="C302" s="381" t="s">
        <v>991</v>
      </c>
      <c r="D302" s="1293">
        <v>10</v>
      </c>
      <c r="E302" s="1239" t="s">
        <v>627</v>
      </c>
      <c r="F302" s="1294">
        <v>2500</v>
      </c>
      <c r="G302" s="680">
        <f t="shared" si="5"/>
        <v>25000</v>
      </c>
      <c r="H302" s="499" t="s">
        <v>1887</v>
      </c>
      <c r="I302" s="129">
        <v>5</v>
      </c>
      <c r="J302" s="148"/>
      <c r="K302" s="148"/>
      <c r="L302" s="148"/>
      <c r="M302" s="148"/>
      <c r="N302" s="148">
        <v>2</v>
      </c>
      <c r="O302" s="148"/>
      <c r="P302" s="148"/>
      <c r="Q302" s="148"/>
      <c r="R302" s="148">
        <v>3</v>
      </c>
      <c r="S302" s="148"/>
      <c r="T302" s="155"/>
    </row>
    <row r="303" spans="1:20" s="78" customFormat="1">
      <c r="A303" s="115" t="s">
        <v>3231</v>
      </c>
      <c r="B303" s="123"/>
      <c r="C303" s="124" t="s">
        <v>991</v>
      </c>
      <c r="D303" s="900">
        <v>100</v>
      </c>
      <c r="E303" s="901" t="s">
        <v>2965</v>
      </c>
      <c r="F303" s="868">
        <v>15</v>
      </c>
      <c r="G303" s="680">
        <f t="shared" si="5"/>
        <v>1500</v>
      </c>
      <c r="H303" s="499" t="s">
        <v>1887</v>
      </c>
      <c r="I303" s="1148"/>
      <c r="J303" s="772"/>
      <c r="K303" s="772">
        <v>20</v>
      </c>
      <c r="L303" s="772"/>
      <c r="M303" s="772"/>
      <c r="N303" s="772">
        <v>20</v>
      </c>
      <c r="O303" s="772"/>
      <c r="P303" s="772"/>
      <c r="Q303" s="772">
        <v>20</v>
      </c>
      <c r="R303" s="773"/>
      <c r="S303" s="773"/>
      <c r="T303" s="774"/>
    </row>
    <row r="304" spans="1:20" s="78" customFormat="1">
      <c r="A304" s="115" t="s">
        <v>2132</v>
      </c>
      <c r="B304" s="123"/>
      <c r="C304" s="932" t="s">
        <v>2224</v>
      </c>
      <c r="D304" s="125">
        <v>3</v>
      </c>
      <c r="E304" s="126" t="s">
        <v>627</v>
      </c>
      <c r="F304" s="127">
        <v>3500</v>
      </c>
      <c r="G304" s="680">
        <f t="shared" si="5"/>
        <v>10500</v>
      </c>
      <c r="H304" s="499" t="s">
        <v>1887</v>
      </c>
      <c r="I304" s="125">
        <v>3</v>
      </c>
      <c r="J304" s="773"/>
      <c r="K304" s="773"/>
      <c r="L304" s="773"/>
      <c r="M304" s="773"/>
      <c r="N304" s="773"/>
      <c r="O304" s="773"/>
      <c r="P304" s="773"/>
      <c r="Q304" s="773"/>
      <c r="R304" s="773"/>
      <c r="S304" s="773"/>
      <c r="T304" s="774"/>
    </row>
    <row r="305" spans="1:20" s="78" customFormat="1">
      <c r="A305" s="1466" t="s">
        <v>2412</v>
      </c>
      <c r="B305" s="123"/>
      <c r="C305" s="979" t="s">
        <v>2498</v>
      </c>
      <c r="D305" s="1370">
        <v>60</v>
      </c>
      <c r="E305" s="1380" t="s">
        <v>1947</v>
      </c>
      <c r="F305" s="1380">
        <v>1500</v>
      </c>
      <c r="G305" s="680">
        <f t="shared" si="5"/>
        <v>90000</v>
      </c>
      <c r="H305" s="499" t="s">
        <v>1887</v>
      </c>
      <c r="I305" s="988">
        <v>20</v>
      </c>
      <c r="J305" s="988"/>
      <c r="K305" s="988"/>
      <c r="L305" s="988">
        <v>10</v>
      </c>
      <c r="M305" s="988"/>
      <c r="N305" s="988"/>
      <c r="O305" s="988">
        <v>10</v>
      </c>
      <c r="P305" s="988"/>
      <c r="Q305" s="988"/>
      <c r="R305" s="988">
        <v>20</v>
      </c>
      <c r="S305" s="988"/>
      <c r="T305" s="1449"/>
    </row>
    <row r="306" spans="1:20" s="78" customFormat="1">
      <c r="A306" s="115" t="s">
        <v>2905</v>
      </c>
      <c r="B306" s="123"/>
      <c r="C306" s="124" t="s">
        <v>992</v>
      </c>
      <c r="D306" s="900">
        <v>50</v>
      </c>
      <c r="E306" s="901" t="s">
        <v>627</v>
      </c>
      <c r="F306" s="868">
        <v>5850</v>
      </c>
      <c r="G306" s="680">
        <f t="shared" si="5"/>
        <v>292500</v>
      </c>
      <c r="H306" s="499" t="s">
        <v>1887</v>
      </c>
      <c r="I306" s="787"/>
      <c r="J306" s="773"/>
      <c r="K306" s="773"/>
      <c r="L306" s="773"/>
      <c r="M306" s="773"/>
      <c r="N306" s="773"/>
      <c r="O306" s="773"/>
      <c r="P306" s="773"/>
      <c r="Q306" s="773"/>
      <c r="R306" s="773"/>
      <c r="S306" s="773"/>
      <c r="T306" s="774"/>
    </row>
    <row r="307" spans="1:20" s="78" customFormat="1">
      <c r="A307" s="115" t="s">
        <v>3231</v>
      </c>
      <c r="B307" s="123"/>
      <c r="C307" s="124" t="s">
        <v>992</v>
      </c>
      <c r="D307" s="900">
        <v>50</v>
      </c>
      <c r="E307" s="901" t="s">
        <v>627</v>
      </c>
      <c r="F307" s="868">
        <v>5850</v>
      </c>
      <c r="G307" s="680">
        <f t="shared" si="5"/>
        <v>292500</v>
      </c>
      <c r="H307" s="499" t="s">
        <v>1887</v>
      </c>
      <c r="I307" s="1148"/>
      <c r="J307" s="772"/>
      <c r="K307" s="772">
        <v>10</v>
      </c>
      <c r="L307" s="772"/>
      <c r="M307" s="772"/>
      <c r="N307" s="772">
        <v>10</v>
      </c>
      <c r="O307" s="772"/>
      <c r="P307" s="772"/>
      <c r="Q307" s="772">
        <v>10</v>
      </c>
      <c r="R307" s="773"/>
      <c r="S307" s="773"/>
      <c r="T307" s="774"/>
    </row>
    <row r="308" spans="1:20" s="78" customFormat="1">
      <c r="A308" s="115" t="s">
        <v>2132</v>
      </c>
      <c r="B308" s="123"/>
      <c r="C308" s="932" t="s">
        <v>2225</v>
      </c>
      <c r="D308" s="125">
        <v>24</v>
      </c>
      <c r="E308" s="126" t="s">
        <v>627</v>
      </c>
      <c r="F308" s="127">
        <v>155</v>
      </c>
      <c r="G308" s="680">
        <f t="shared" si="5"/>
        <v>3720</v>
      </c>
      <c r="H308" s="499" t="s">
        <v>1887</v>
      </c>
      <c r="I308" s="125">
        <v>24</v>
      </c>
      <c r="J308" s="773"/>
      <c r="K308" s="773"/>
      <c r="L308" s="773"/>
      <c r="M308" s="773"/>
      <c r="N308" s="773"/>
      <c r="O308" s="773"/>
      <c r="P308" s="773"/>
      <c r="Q308" s="773"/>
      <c r="R308" s="773"/>
      <c r="S308" s="773"/>
      <c r="T308" s="774"/>
    </row>
    <row r="309" spans="1:20" s="78" customFormat="1">
      <c r="A309" s="1466" t="s">
        <v>2599</v>
      </c>
      <c r="B309" s="123"/>
      <c r="C309" s="443" t="s">
        <v>2641</v>
      </c>
      <c r="D309" s="882">
        <v>5</v>
      </c>
      <c r="E309" s="825" t="s">
        <v>627</v>
      </c>
      <c r="F309" s="886">
        <f>890*1.5</f>
        <v>1335</v>
      </c>
      <c r="G309" s="680">
        <f t="shared" si="5"/>
        <v>6675</v>
      </c>
      <c r="H309" s="499" t="s">
        <v>1887</v>
      </c>
      <c r="I309" s="888"/>
      <c r="J309" s="890"/>
      <c r="K309" s="888"/>
      <c r="L309" s="890"/>
      <c r="M309" s="890"/>
      <c r="N309" s="890"/>
      <c r="O309" s="890"/>
      <c r="P309" s="890"/>
      <c r="Q309" s="890"/>
      <c r="R309" s="882">
        <v>5</v>
      </c>
      <c r="S309" s="890"/>
      <c r="T309" s="1451"/>
    </row>
    <row r="310" spans="1:20" s="78" customFormat="1">
      <c r="A310" s="1466" t="s">
        <v>2412</v>
      </c>
      <c r="B310" s="123"/>
      <c r="C310" s="979" t="s">
        <v>2501</v>
      </c>
      <c r="D310" s="1267">
        <v>20</v>
      </c>
      <c r="E310" s="1380" t="s">
        <v>627</v>
      </c>
      <c r="F310" s="1380">
        <v>5000</v>
      </c>
      <c r="G310" s="680">
        <f t="shared" si="5"/>
        <v>100000</v>
      </c>
      <c r="H310" s="499" t="s">
        <v>1887</v>
      </c>
      <c r="I310" s="988">
        <v>10</v>
      </c>
      <c r="J310" s="988"/>
      <c r="K310" s="988"/>
      <c r="L310" s="988"/>
      <c r="M310" s="988">
        <v>10</v>
      </c>
      <c r="N310" s="988"/>
      <c r="O310" s="988"/>
      <c r="P310" s="988"/>
      <c r="Q310" s="988">
        <v>10</v>
      </c>
      <c r="R310" s="988"/>
      <c r="S310" s="988"/>
      <c r="T310" s="1449"/>
    </row>
    <row r="311" spans="1:20" s="78" customFormat="1">
      <c r="A311" s="1466" t="s">
        <v>2412</v>
      </c>
      <c r="B311" s="123"/>
      <c r="C311" s="979" t="s">
        <v>2500</v>
      </c>
      <c r="D311" s="1267">
        <v>20</v>
      </c>
      <c r="E311" s="1380" t="s">
        <v>627</v>
      </c>
      <c r="F311" s="1380">
        <v>6000</v>
      </c>
      <c r="G311" s="680">
        <f t="shared" si="5"/>
        <v>120000</v>
      </c>
      <c r="H311" s="499" t="s">
        <v>1887</v>
      </c>
      <c r="I311" s="988">
        <v>10</v>
      </c>
      <c r="J311" s="988"/>
      <c r="K311" s="988"/>
      <c r="L311" s="988"/>
      <c r="M311" s="988">
        <v>10</v>
      </c>
      <c r="N311" s="988"/>
      <c r="O311" s="988"/>
      <c r="P311" s="988"/>
      <c r="Q311" s="988"/>
      <c r="R311" s="988"/>
      <c r="S311" s="988"/>
      <c r="T311" s="1449"/>
    </row>
    <row r="312" spans="1:20" s="78" customFormat="1">
      <c r="A312" s="1466" t="s">
        <v>2412</v>
      </c>
      <c r="B312" s="123"/>
      <c r="C312" s="979" t="s">
        <v>2502</v>
      </c>
      <c r="D312" s="1267">
        <v>10</v>
      </c>
      <c r="E312" s="1380" t="s">
        <v>627</v>
      </c>
      <c r="F312" s="1380">
        <v>6000</v>
      </c>
      <c r="G312" s="680">
        <f t="shared" si="5"/>
        <v>60000</v>
      </c>
      <c r="H312" s="499" t="s">
        <v>1887</v>
      </c>
      <c r="I312" s="988">
        <v>10</v>
      </c>
      <c r="J312" s="988"/>
      <c r="K312" s="988"/>
      <c r="L312" s="988"/>
      <c r="M312" s="988"/>
      <c r="N312" s="988"/>
      <c r="O312" s="988"/>
      <c r="P312" s="988"/>
      <c r="Q312" s="988"/>
      <c r="R312" s="988"/>
      <c r="S312" s="988"/>
      <c r="T312" s="1449"/>
    </row>
    <row r="313" spans="1:20" s="78" customFormat="1">
      <c r="A313" s="1466" t="s">
        <v>2412</v>
      </c>
      <c r="B313" s="123"/>
      <c r="C313" s="979" t="s">
        <v>2503</v>
      </c>
      <c r="D313" s="1267">
        <v>6</v>
      </c>
      <c r="E313" s="1380" t="s">
        <v>627</v>
      </c>
      <c r="F313" s="1380">
        <v>6000</v>
      </c>
      <c r="G313" s="680">
        <f t="shared" si="5"/>
        <v>36000</v>
      </c>
      <c r="H313" s="499" t="s">
        <v>1887</v>
      </c>
      <c r="I313" s="988">
        <v>6</v>
      </c>
      <c r="J313" s="988"/>
      <c r="K313" s="988"/>
      <c r="L313" s="988"/>
      <c r="M313" s="988"/>
      <c r="N313" s="988"/>
      <c r="O313" s="988"/>
      <c r="P313" s="988"/>
      <c r="Q313" s="988"/>
      <c r="R313" s="988"/>
      <c r="S313" s="988"/>
      <c r="T313" s="1449"/>
    </row>
    <row r="314" spans="1:20" s="78" customFormat="1">
      <c r="A314" s="1466" t="s">
        <v>2412</v>
      </c>
      <c r="B314" s="123"/>
      <c r="C314" s="979" t="s">
        <v>2503</v>
      </c>
      <c r="D314" s="1267">
        <v>6</v>
      </c>
      <c r="E314" s="1380" t="s">
        <v>627</v>
      </c>
      <c r="F314" s="1380">
        <v>6000</v>
      </c>
      <c r="G314" s="680">
        <f t="shared" si="5"/>
        <v>36000</v>
      </c>
      <c r="H314" s="499" t="s">
        <v>1887</v>
      </c>
      <c r="I314" s="988">
        <v>6</v>
      </c>
      <c r="J314" s="988"/>
      <c r="K314" s="988"/>
      <c r="L314" s="988"/>
      <c r="M314" s="988"/>
      <c r="N314" s="988"/>
      <c r="O314" s="988"/>
      <c r="P314" s="988"/>
      <c r="Q314" s="988"/>
      <c r="R314" s="988"/>
      <c r="S314" s="988"/>
      <c r="T314" s="1449"/>
    </row>
    <row r="315" spans="1:20" s="78" customFormat="1">
      <c r="A315" s="115" t="s">
        <v>2905</v>
      </c>
      <c r="B315" s="123"/>
      <c r="C315" s="124" t="s">
        <v>2966</v>
      </c>
      <c r="D315" s="900">
        <v>50</v>
      </c>
      <c r="E315" s="901" t="s">
        <v>627</v>
      </c>
      <c r="F315" s="868">
        <v>7800</v>
      </c>
      <c r="G315" s="680">
        <f t="shared" si="5"/>
        <v>390000</v>
      </c>
      <c r="H315" s="499" t="s">
        <v>1887</v>
      </c>
      <c r="I315" s="787"/>
      <c r="J315" s="773"/>
      <c r="K315" s="773"/>
      <c r="L315" s="773"/>
      <c r="M315" s="773"/>
      <c r="N315" s="773"/>
      <c r="O315" s="773"/>
      <c r="P315" s="773"/>
      <c r="Q315" s="773"/>
      <c r="R315" s="773"/>
      <c r="S315" s="773"/>
      <c r="T315" s="774"/>
    </row>
    <row r="316" spans="1:20" s="78" customFormat="1">
      <c r="A316" s="115" t="s">
        <v>3231</v>
      </c>
      <c r="B316" s="123"/>
      <c r="C316" s="124" t="s">
        <v>2966</v>
      </c>
      <c r="D316" s="900">
        <v>1</v>
      </c>
      <c r="E316" s="901" t="s">
        <v>627</v>
      </c>
      <c r="F316" s="868">
        <v>7800</v>
      </c>
      <c r="G316" s="680">
        <f t="shared" si="5"/>
        <v>7800</v>
      </c>
      <c r="H316" s="499" t="s">
        <v>1887</v>
      </c>
      <c r="I316" s="1148"/>
      <c r="J316" s="772"/>
      <c r="K316" s="772"/>
      <c r="L316" s="772"/>
      <c r="M316" s="772"/>
      <c r="N316" s="772"/>
      <c r="O316" s="772"/>
      <c r="P316" s="772"/>
      <c r="Q316" s="772"/>
      <c r="R316" s="773"/>
      <c r="S316" s="773"/>
      <c r="T316" s="774"/>
    </row>
    <row r="317" spans="1:20" s="78" customFormat="1">
      <c r="A317" s="115" t="s">
        <v>2132</v>
      </c>
      <c r="B317" s="123"/>
      <c r="C317" s="932" t="s">
        <v>2226</v>
      </c>
      <c r="D317" s="125">
        <v>25</v>
      </c>
      <c r="E317" s="126" t="s">
        <v>627</v>
      </c>
      <c r="F317" s="127">
        <v>8500</v>
      </c>
      <c r="G317" s="680">
        <f t="shared" si="5"/>
        <v>212500</v>
      </c>
      <c r="H317" s="499" t="s">
        <v>1887</v>
      </c>
      <c r="I317" s="125">
        <v>25</v>
      </c>
      <c r="J317" s="773"/>
      <c r="K317" s="773"/>
      <c r="L317" s="773"/>
      <c r="M317" s="773"/>
      <c r="N317" s="773"/>
      <c r="O317" s="773"/>
      <c r="P317" s="773"/>
      <c r="Q317" s="773"/>
      <c r="R317" s="773"/>
      <c r="S317" s="773"/>
      <c r="T317" s="774"/>
    </row>
    <row r="318" spans="1:20" s="78" customFormat="1">
      <c r="A318" s="115" t="s">
        <v>2905</v>
      </c>
      <c r="B318" s="123"/>
      <c r="C318" s="124" t="s">
        <v>2967</v>
      </c>
      <c r="D318" s="900">
        <v>50</v>
      </c>
      <c r="E318" s="901" t="s">
        <v>627</v>
      </c>
      <c r="F318" s="868">
        <v>7800</v>
      </c>
      <c r="G318" s="680">
        <f t="shared" si="5"/>
        <v>390000</v>
      </c>
      <c r="H318" s="499" t="s">
        <v>1887</v>
      </c>
      <c r="I318" s="787"/>
      <c r="J318" s="773"/>
      <c r="K318" s="773"/>
      <c r="L318" s="773"/>
      <c r="M318" s="773"/>
      <c r="N318" s="773"/>
      <c r="O318" s="773"/>
      <c r="P318" s="773"/>
      <c r="Q318" s="773"/>
      <c r="R318" s="773"/>
      <c r="S318" s="773"/>
      <c r="T318" s="774"/>
    </row>
    <row r="319" spans="1:20" s="78" customFormat="1">
      <c r="A319" s="115" t="s">
        <v>3231</v>
      </c>
      <c r="B319" s="123"/>
      <c r="C319" s="124" t="s">
        <v>2967</v>
      </c>
      <c r="D319" s="900">
        <v>3</v>
      </c>
      <c r="E319" s="901" t="s">
        <v>627</v>
      </c>
      <c r="F319" s="868">
        <v>7800</v>
      </c>
      <c r="G319" s="680">
        <f t="shared" si="5"/>
        <v>23400</v>
      </c>
      <c r="H319" s="499" t="s">
        <v>1887</v>
      </c>
      <c r="I319" s="1148"/>
      <c r="J319" s="772"/>
      <c r="K319" s="772"/>
      <c r="L319" s="772"/>
      <c r="M319" s="772"/>
      <c r="N319" s="772"/>
      <c r="O319" s="772"/>
      <c r="P319" s="772"/>
      <c r="Q319" s="772"/>
      <c r="R319" s="773"/>
      <c r="S319" s="773"/>
      <c r="T319" s="774"/>
    </row>
    <row r="320" spans="1:20" s="78" customFormat="1">
      <c r="A320" s="1464" t="s">
        <v>3630</v>
      </c>
      <c r="B320" s="123"/>
      <c r="C320" s="1310" t="s">
        <v>3672</v>
      </c>
      <c r="D320" s="995">
        <v>1</v>
      </c>
      <c r="E320" s="995" t="s">
        <v>620</v>
      </c>
      <c r="F320" s="1405">
        <v>3500</v>
      </c>
      <c r="G320" s="680">
        <f t="shared" si="5"/>
        <v>3500</v>
      </c>
      <c r="H320" s="499" t="s">
        <v>1887</v>
      </c>
      <c r="I320" s="995">
        <v>1</v>
      </c>
      <c r="J320" s="773"/>
      <c r="K320" s="773"/>
      <c r="L320" s="773"/>
      <c r="M320" s="773"/>
      <c r="N320" s="773"/>
      <c r="O320" s="773"/>
      <c r="P320" s="773"/>
      <c r="Q320" s="773"/>
      <c r="R320" s="773"/>
      <c r="S320" s="773"/>
      <c r="T320" s="774"/>
    </row>
    <row r="321" spans="1:20" s="78" customFormat="1">
      <c r="A321" s="115" t="s">
        <v>2132</v>
      </c>
      <c r="B321" s="123"/>
      <c r="C321" s="932" t="s">
        <v>2227</v>
      </c>
      <c r="D321" s="125">
        <v>25</v>
      </c>
      <c r="E321" s="126" t="s">
        <v>627</v>
      </c>
      <c r="F321" s="127">
        <v>8500</v>
      </c>
      <c r="G321" s="680">
        <f t="shared" si="5"/>
        <v>212500</v>
      </c>
      <c r="H321" s="499" t="s">
        <v>1887</v>
      </c>
      <c r="I321" s="125">
        <v>25</v>
      </c>
      <c r="J321" s="773"/>
      <c r="K321" s="773"/>
      <c r="L321" s="773"/>
      <c r="M321" s="773"/>
      <c r="N321" s="773"/>
      <c r="O321" s="773"/>
      <c r="P321" s="773"/>
      <c r="Q321" s="773"/>
      <c r="R321" s="773"/>
      <c r="S321" s="773"/>
      <c r="T321" s="774"/>
    </row>
    <row r="322" spans="1:20" s="78" customFormat="1">
      <c r="A322" s="115" t="s">
        <v>2905</v>
      </c>
      <c r="B322" s="123"/>
      <c r="C322" s="124" t="s">
        <v>2968</v>
      </c>
      <c r="D322" s="900">
        <v>25</v>
      </c>
      <c r="E322" s="901" t="s">
        <v>627</v>
      </c>
      <c r="F322" s="868">
        <v>7800</v>
      </c>
      <c r="G322" s="680">
        <f t="shared" si="5"/>
        <v>195000</v>
      </c>
      <c r="H322" s="499" t="s">
        <v>1887</v>
      </c>
      <c r="I322" s="787"/>
      <c r="J322" s="773"/>
      <c r="K322" s="773"/>
      <c r="L322" s="773"/>
      <c r="M322" s="773"/>
      <c r="N322" s="773"/>
      <c r="O322" s="773"/>
      <c r="P322" s="773"/>
      <c r="Q322" s="773"/>
      <c r="R322" s="773"/>
      <c r="S322" s="773"/>
      <c r="T322" s="774"/>
    </row>
    <row r="323" spans="1:20" s="78" customFormat="1">
      <c r="A323" s="115" t="s">
        <v>3231</v>
      </c>
      <c r="B323" s="123"/>
      <c r="C323" s="124" t="s">
        <v>2968</v>
      </c>
      <c r="D323" s="900">
        <v>20</v>
      </c>
      <c r="E323" s="901" t="s">
        <v>627</v>
      </c>
      <c r="F323" s="868">
        <v>7800</v>
      </c>
      <c r="G323" s="680">
        <f t="shared" si="5"/>
        <v>156000</v>
      </c>
      <c r="H323" s="499" t="s">
        <v>1887</v>
      </c>
      <c r="I323" s="1148"/>
      <c r="J323" s="772"/>
      <c r="K323" s="772">
        <v>5</v>
      </c>
      <c r="L323" s="772"/>
      <c r="M323" s="772"/>
      <c r="N323" s="772">
        <v>5</v>
      </c>
      <c r="O323" s="772"/>
      <c r="P323" s="772"/>
      <c r="Q323" s="772">
        <v>5</v>
      </c>
      <c r="R323" s="773"/>
      <c r="S323" s="773"/>
      <c r="T323" s="774"/>
    </row>
    <row r="324" spans="1:20" s="78" customFormat="1">
      <c r="A324" s="1464" t="s">
        <v>3630</v>
      </c>
      <c r="B324" s="123"/>
      <c r="C324" s="1310" t="s">
        <v>3671</v>
      </c>
      <c r="D324" s="995">
        <v>1</v>
      </c>
      <c r="E324" s="995" t="s">
        <v>620</v>
      </c>
      <c r="F324" s="1405">
        <v>2300</v>
      </c>
      <c r="G324" s="680">
        <f t="shared" si="5"/>
        <v>2300</v>
      </c>
      <c r="H324" s="499" t="s">
        <v>1887</v>
      </c>
      <c r="I324" s="995">
        <v>1</v>
      </c>
      <c r="J324" s="773"/>
      <c r="K324" s="773"/>
      <c r="L324" s="773"/>
      <c r="M324" s="773"/>
      <c r="N324" s="773"/>
      <c r="O324" s="773"/>
      <c r="P324" s="773"/>
      <c r="Q324" s="773"/>
      <c r="R324" s="773"/>
      <c r="S324" s="773"/>
      <c r="T324" s="774"/>
    </row>
    <row r="325" spans="1:20" s="78" customFormat="1">
      <c r="A325" s="115" t="s">
        <v>2132</v>
      </c>
      <c r="B325" s="123"/>
      <c r="C325" s="932" t="s">
        <v>2228</v>
      </c>
      <c r="D325" s="125">
        <v>25</v>
      </c>
      <c r="E325" s="126" t="s">
        <v>627</v>
      </c>
      <c r="F325" s="127">
        <v>8500</v>
      </c>
      <c r="G325" s="680">
        <f t="shared" si="5"/>
        <v>212500</v>
      </c>
      <c r="H325" s="499" t="s">
        <v>1887</v>
      </c>
      <c r="I325" s="125">
        <v>25</v>
      </c>
      <c r="J325" s="773"/>
      <c r="K325" s="773"/>
      <c r="L325" s="773"/>
      <c r="M325" s="773"/>
      <c r="N325" s="773"/>
      <c r="O325" s="773"/>
      <c r="P325" s="773"/>
      <c r="Q325" s="773"/>
      <c r="R325" s="773"/>
      <c r="S325" s="773"/>
      <c r="T325" s="774"/>
    </row>
    <row r="326" spans="1:20" s="78" customFormat="1">
      <c r="A326" s="115" t="s">
        <v>2905</v>
      </c>
      <c r="B326" s="123"/>
      <c r="C326" s="124" t="s">
        <v>997</v>
      </c>
      <c r="D326" s="900">
        <v>25</v>
      </c>
      <c r="E326" s="901" t="s">
        <v>627</v>
      </c>
      <c r="F326" s="868">
        <v>7800</v>
      </c>
      <c r="G326" s="680">
        <f t="shared" si="5"/>
        <v>195000</v>
      </c>
      <c r="H326" s="499" t="s">
        <v>1887</v>
      </c>
      <c r="I326" s="787"/>
      <c r="J326" s="773"/>
      <c r="K326" s="773"/>
      <c r="L326" s="773"/>
      <c r="M326" s="773"/>
      <c r="N326" s="773"/>
      <c r="O326" s="773"/>
      <c r="P326" s="773"/>
      <c r="Q326" s="773"/>
      <c r="R326" s="773"/>
      <c r="S326" s="773"/>
      <c r="T326" s="774"/>
    </row>
    <row r="327" spans="1:20" s="78" customFormat="1">
      <c r="A327" s="115" t="s">
        <v>3231</v>
      </c>
      <c r="B327" s="123"/>
      <c r="C327" s="124" t="s">
        <v>997</v>
      </c>
      <c r="D327" s="900">
        <v>50</v>
      </c>
      <c r="E327" s="901" t="s">
        <v>627</v>
      </c>
      <c r="F327" s="868">
        <v>7800</v>
      </c>
      <c r="G327" s="680">
        <f t="shared" si="5"/>
        <v>390000</v>
      </c>
      <c r="H327" s="499" t="s">
        <v>1887</v>
      </c>
      <c r="I327" s="1148"/>
      <c r="J327" s="772"/>
      <c r="K327" s="772">
        <v>10</v>
      </c>
      <c r="L327" s="772"/>
      <c r="M327" s="772"/>
      <c r="N327" s="772">
        <v>20</v>
      </c>
      <c r="O327" s="772"/>
      <c r="P327" s="772"/>
      <c r="Q327" s="772">
        <v>10</v>
      </c>
      <c r="R327" s="773"/>
      <c r="S327" s="773"/>
      <c r="T327" s="774"/>
    </row>
    <row r="328" spans="1:20" s="78" customFormat="1">
      <c r="A328" s="115" t="s">
        <v>2132</v>
      </c>
      <c r="B328" s="123"/>
      <c r="C328" s="932" t="s">
        <v>2229</v>
      </c>
      <c r="D328" s="125">
        <v>25</v>
      </c>
      <c r="E328" s="126" t="s">
        <v>627</v>
      </c>
      <c r="F328" s="127">
        <v>8500</v>
      </c>
      <c r="G328" s="680">
        <f t="shared" si="5"/>
        <v>212500</v>
      </c>
      <c r="H328" s="499" t="s">
        <v>1887</v>
      </c>
      <c r="I328" s="125">
        <v>25</v>
      </c>
      <c r="J328" s="773"/>
      <c r="K328" s="773"/>
      <c r="L328" s="773"/>
      <c r="M328" s="773"/>
      <c r="N328" s="773"/>
      <c r="O328" s="773"/>
      <c r="P328" s="773"/>
      <c r="Q328" s="773"/>
      <c r="R328" s="773"/>
      <c r="S328" s="773"/>
      <c r="T328" s="774"/>
    </row>
    <row r="329" spans="1:20" s="78" customFormat="1">
      <c r="A329" s="115" t="s">
        <v>2905</v>
      </c>
      <c r="B329" s="123"/>
      <c r="C329" s="124" t="s">
        <v>998</v>
      </c>
      <c r="D329" s="900">
        <v>25</v>
      </c>
      <c r="E329" s="901" t="s">
        <v>627</v>
      </c>
      <c r="F329" s="868">
        <v>7800</v>
      </c>
      <c r="G329" s="680">
        <f t="shared" si="5"/>
        <v>195000</v>
      </c>
      <c r="H329" s="499" t="s">
        <v>1887</v>
      </c>
      <c r="I329" s="787"/>
      <c r="J329" s="773"/>
      <c r="K329" s="773"/>
      <c r="L329" s="773"/>
      <c r="M329" s="773"/>
      <c r="N329" s="773"/>
      <c r="O329" s="773"/>
      <c r="P329" s="773"/>
      <c r="Q329" s="773"/>
      <c r="R329" s="773"/>
      <c r="S329" s="773"/>
      <c r="T329" s="774"/>
    </row>
    <row r="330" spans="1:20" s="78" customFormat="1">
      <c r="A330" s="115" t="s">
        <v>3231</v>
      </c>
      <c r="B330" s="123"/>
      <c r="C330" s="124" t="s">
        <v>998</v>
      </c>
      <c r="D330" s="900">
        <v>50</v>
      </c>
      <c r="E330" s="901" t="s">
        <v>627</v>
      </c>
      <c r="F330" s="868">
        <v>7800</v>
      </c>
      <c r="G330" s="680">
        <f t="shared" si="5"/>
        <v>390000</v>
      </c>
      <c r="H330" s="499" t="s">
        <v>1887</v>
      </c>
      <c r="I330" s="1148"/>
      <c r="J330" s="772"/>
      <c r="K330" s="772">
        <v>10</v>
      </c>
      <c r="L330" s="772"/>
      <c r="M330" s="772"/>
      <c r="N330" s="772">
        <v>20</v>
      </c>
      <c r="O330" s="772"/>
      <c r="P330" s="772"/>
      <c r="Q330" s="772">
        <v>10</v>
      </c>
      <c r="R330" s="773"/>
      <c r="S330" s="773"/>
      <c r="T330" s="774"/>
    </row>
    <row r="331" spans="1:20" s="78" customFormat="1">
      <c r="A331" s="115" t="s">
        <v>2132</v>
      </c>
      <c r="B331" s="123"/>
      <c r="C331" s="932" t="s">
        <v>2230</v>
      </c>
      <c r="D331" s="125">
        <v>10</v>
      </c>
      <c r="E331" s="126" t="s">
        <v>627</v>
      </c>
      <c r="F331" s="127">
        <v>8500</v>
      </c>
      <c r="G331" s="680">
        <f t="shared" si="5"/>
        <v>85000</v>
      </c>
      <c r="H331" s="499" t="s">
        <v>1887</v>
      </c>
      <c r="I331" s="125">
        <v>10</v>
      </c>
      <c r="J331" s="773"/>
      <c r="K331" s="773"/>
      <c r="L331" s="773"/>
      <c r="M331" s="773"/>
      <c r="N331" s="773"/>
      <c r="O331" s="773"/>
      <c r="P331" s="773"/>
      <c r="Q331" s="773"/>
      <c r="R331" s="773"/>
      <c r="S331" s="773"/>
      <c r="T331" s="774"/>
    </row>
    <row r="332" spans="1:20" s="78" customFormat="1">
      <c r="A332" s="1464" t="s">
        <v>3023</v>
      </c>
      <c r="B332" s="123"/>
      <c r="C332" s="381" t="s">
        <v>3134</v>
      </c>
      <c r="D332" s="1293">
        <v>20</v>
      </c>
      <c r="E332" s="1239" t="s">
        <v>627</v>
      </c>
      <c r="F332" s="1299">
        <v>9000</v>
      </c>
      <c r="G332" s="680">
        <f t="shared" si="5"/>
        <v>180000</v>
      </c>
      <c r="H332" s="499" t="s">
        <v>1887</v>
      </c>
      <c r="I332" s="129">
        <v>5</v>
      </c>
      <c r="J332" s="148"/>
      <c r="K332" s="148"/>
      <c r="L332" s="148">
        <v>5</v>
      </c>
      <c r="M332" s="148"/>
      <c r="N332" s="148"/>
      <c r="O332" s="148">
        <v>5</v>
      </c>
      <c r="P332" s="148"/>
      <c r="Q332" s="148"/>
      <c r="R332" s="148"/>
      <c r="S332" s="148">
        <v>5</v>
      </c>
      <c r="T332" s="155"/>
    </row>
    <row r="333" spans="1:20" s="78" customFormat="1">
      <c r="A333" s="1464" t="s">
        <v>3023</v>
      </c>
      <c r="B333" s="123"/>
      <c r="C333" s="381" t="s">
        <v>3135</v>
      </c>
      <c r="D333" s="1293">
        <v>20</v>
      </c>
      <c r="E333" s="1239" t="s">
        <v>627</v>
      </c>
      <c r="F333" s="1295">
        <v>6600</v>
      </c>
      <c r="G333" s="680">
        <f t="shared" si="5"/>
        <v>132000</v>
      </c>
      <c r="H333" s="499" t="s">
        <v>1887</v>
      </c>
      <c r="I333" s="129">
        <v>5</v>
      </c>
      <c r="J333" s="148"/>
      <c r="K333" s="148"/>
      <c r="L333" s="148">
        <v>5</v>
      </c>
      <c r="M333" s="148"/>
      <c r="N333" s="148"/>
      <c r="O333" s="148">
        <v>5</v>
      </c>
      <c r="P333" s="148"/>
      <c r="Q333" s="148"/>
      <c r="R333" s="148"/>
      <c r="S333" s="148">
        <v>5</v>
      </c>
      <c r="T333" s="155"/>
    </row>
    <row r="334" spans="1:20" s="78" customFormat="1">
      <c r="A334" s="1464" t="s">
        <v>3023</v>
      </c>
      <c r="B334" s="123"/>
      <c r="C334" s="381" t="s">
        <v>3136</v>
      </c>
      <c r="D334" s="1293">
        <v>20</v>
      </c>
      <c r="E334" s="1239" t="s">
        <v>627</v>
      </c>
      <c r="F334" s="1295">
        <v>5500</v>
      </c>
      <c r="G334" s="680">
        <f t="shared" si="5"/>
        <v>110000</v>
      </c>
      <c r="H334" s="499" t="s">
        <v>1887</v>
      </c>
      <c r="I334" s="129">
        <v>5</v>
      </c>
      <c r="J334" s="148"/>
      <c r="K334" s="148"/>
      <c r="L334" s="148">
        <v>5</v>
      </c>
      <c r="M334" s="148"/>
      <c r="N334" s="148"/>
      <c r="O334" s="148">
        <v>5</v>
      </c>
      <c r="P334" s="148"/>
      <c r="Q334" s="148"/>
      <c r="R334" s="148"/>
      <c r="S334" s="148">
        <v>5</v>
      </c>
      <c r="T334" s="155"/>
    </row>
    <row r="335" spans="1:20" s="78" customFormat="1">
      <c r="A335" s="1464" t="s">
        <v>3023</v>
      </c>
      <c r="B335" s="123"/>
      <c r="C335" s="381" t="s">
        <v>3137</v>
      </c>
      <c r="D335" s="1293">
        <v>20</v>
      </c>
      <c r="E335" s="1239" t="s">
        <v>627</v>
      </c>
      <c r="F335" s="1295">
        <v>6600</v>
      </c>
      <c r="G335" s="680">
        <f t="shared" si="5"/>
        <v>132000</v>
      </c>
      <c r="H335" s="499" t="s">
        <v>1887</v>
      </c>
      <c r="I335" s="129">
        <v>5</v>
      </c>
      <c r="J335" s="148"/>
      <c r="K335" s="148"/>
      <c r="L335" s="148">
        <v>5</v>
      </c>
      <c r="M335" s="148"/>
      <c r="N335" s="148"/>
      <c r="O335" s="148">
        <v>5</v>
      </c>
      <c r="P335" s="148"/>
      <c r="Q335" s="148"/>
      <c r="R335" s="148"/>
      <c r="S335" s="148">
        <v>5</v>
      </c>
      <c r="T335" s="155"/>
    </row>
    <row r="336" spans="1:20" s="78" customFormat="1">
      <c r="A336" s="1464" t="s">
        <v>3023</v>
      </c>
      <c r="B336" s="123"/>
      <c r="C336" s="381" t="s">
        <v>3138</v>
      </c>
      <c r="D336" s="1293">
        <v>20</v>
      </c>
      <c r="E336" s="1239" t="s">
        <v>627</v>
      </c>
      <c r="F336" s="1300">
        <v>6600</v>
      </c>
      <c r="G336" s="680">
        <f t="shared" si="5"/>
        <v>132000</v>
      </c>
      <c r="H336" s="499" t="s">
        <v>1887</v>
      </c>
      <c r="I336" s="129">
        <v>5</v>
      </c>
      <c r="J336" s="148"/>
      <c r="K336" s="148"/>
      <c r="L336" s="148">
        <v>5</v>
      </c>
      <c r="M336" s="148"/>
      <c r="N336" s="148"/>
      <c r="O336" s="148">
        <v>5</v>
      </c>
      <c r="P336" s="148"/>
      <c r="Q336" s="148"/>
      <c r="R336" s="148"/>
      <c r="S336" s="148">
        <v>5</v>
      </c>
      <c r="T336" s="155"/>
    </row>
    <row r="337" spans="1:20" s="78" customFormat="1">
      <c r="A337" s="1466" t="s">
        <v>2412</v>
      </c>
      <c r="B337" s="123"/>
      <c r="C337" s="1266" t="s">
        <v>2499</v>
      </c>
      <c r="D337" s="1267">
        <v>50</v>
      </c>
      <c r="E337" s="1268" t="s">
        <v>44</v>
      </c>
      <c r="F337" s="1268">
        <v>50</v>
      </c>
      <c r="G337" s="680">
        <f t="shared" ref="G337:G400" si="6">D337*F337</f>
        <v>2500</v>
      </c>
      <c r="H337" s="499" t="s">
        <v>1887</v>
      </c>
      <c r="I337" s="1270">
        <v>50</v>
      </c>
      <c r="J337" s="1270"/>
      <c r="K337" s="1270"/>
      <c r="L337" s="1270"/>
      <c r="M337" s="1270"/>
      <c r="N337" s="1270"/>
      <c r="O337" s="1270"/>
      <c r="P337" s="1270"/>
      <c r="Q337" s="1270"/>
      <c r="R337" s="1270"/>
      <c r="S337" s="1270"/>
      <c r="T337" s="1271"/>
    </row>
    <row r="338" spans="1:20" s="78" customFormat="1">
      <c r="A338" s="1466" t="s">
        <v>2599</v>
      </c>
      <c r="B338" s="123"/>
      <c r="C338" s="443" t="s">
        <v>2642</v>
      </c>
      <c r="D338" s="882">
        <v>100</v>
      </c>
      <c r="E338" s="825" t="s">
        <v>36</v>
      </c>
      <c r="F338" s="886">
        <f>24*1.5</f>
        <v>36</v>
      </c>
      <c r="G338" s="680">
        <f t="shared" si="6"/>
        <v>3600</v>
      </c>
      <c r="H338" s="499" t="s">
        <v>1887</v>
      </c>
      <c r="I338" s="888"/>
      <c r="J338" s="890"/>
      <c r="K338" s="888"/>
      <c r="L338" s="890"/>
      <c r="M338" s="890"/>
      <c r="N338" s="890"/>
      <c r="O338" s="890"/>
      <c r="P338" s="890"/>
      <c r="Q338" s="890"/>
      <c r="R338" s="882">
        <v>100</v>
      </c>
      <c r="S338" s="890"/>
      <c r="T338" s="1451"/>
    </row>
    <row r="339" spans="1:20" s="78" customFormat="1">
      <c r="A339" s="1464" t="s">
        <v>3023</v>
      </c>
      <c r="B339" s="123"/>
      <c r="C339" s="381" t="s">
        <v>3087</v>
      </c>
      <c r="D339" s="1293">
        <v>4</v>
      </c>
      <c r="E339" s="1239" t="s">
        <v>44</v>
      </c>
      <c r="F339" s="1300">
        <v>2500</v>
      </c>
      <c r="G339" s="680">
        <f t="shared" si="6"/>
        <v>10000</v>
      </c>
      <c r="H339" s="499" t="s">
        <v>1887</v>
      </c>
      <c r="I339" s="129">
        <v>4</v>
      </c>
      <c r="J339" s="148"/>
      <c r="K339" s="148"/>
      <c r="L339" s="148"/>
      <c r="M339" s="148"/>
      <c r="N339" s="148"/>
      <c r="O339" s="148"/>
      <c r="P339" s="148"/>
      <c r="Q339" s="148"/>
      <c r="R339" s="148"/>
      <c r="S339" s="148"/>
      <c r="T339" s="155"/>
    </row>
    <row r="340" spans="1:20" s="78" customFormat="1">
      <c r="A340" s="1464" t="s">
        <v>3023</v>
      </c>
      <c r="B340" s="123"/>
      <c r="C340" s="381" t="s">
        <v>3086</v>
      </c>
      <c r="D340" s="1293">
        <v>2</v>
      </c>
      <c r="E340" s="1239" t="s">
        <v>44</v>
      </c>
      <c r="F340" s="1300">
        <v>1000</v>
      </c>
      <c r="G340" s="680">
        <f t="shared" si="6"/>
        <v>2000</v>
      </c>
      <c r="H340" s="499" t="s">
        <v>1887</v>
      </c>
      <c r="I340" s="129">
        <v>5</v>
      </c>
      <c r="J340" s="148"/>
      <c r="K340" s="148"/>
      <c r="L340" s="148">
        <v>5</v>
      </c>
      <c r="M340" s="148"/>
      <c r="N340" s="148"/>
      <c r="O340" s="148">
        <v>5</v>
      </c>
      <c r="P340" s="148"/>
      <c r="Q340" s="148"/>
      <c r="R340" s="148"/>
      <c r="S340" s="148">
        <v>5</v>
      </c>
      <c r="T340" s="155"/>
    </row>
    <row r="341" spans="1:20" s="78" customFormat="1">
      <c r="A341" s="1464" t="s">
        <v>3023</v>
      </c>
      <c r="B341" s="123"/>
      <c r="C341" s="381" t="s">
        <v>3140</v>
      </c>
      <c r="D341" s="1293">
        <v>4</v>
      </c>
      <c r="E341" s="1239" t="s">
        <v>44</v>
      </c>
      <c r="F341" s="1300">
        <v>1500</v>
      </c>
      <c r="G341" s="680">
        <f t="shared" si="6"/>
        <v>6000</v>
      </c>
      <c r="H341" s="499" t="s">
        <v>1887</v>
      </c>
      <c r="I341" s="129">
        <v>2</v>
      </c>
      <c r="J341" s="148"/>
      <c r="K341" s="148"/>
      <c r="L341" s="148"/>
      <c r="M341" s="148"/>
      <c r="N341" s="148">
        <v>2</v>
      </c>
      <c r="O341" s="148"/>
      <c r="P341" s="148"/>
      <c r="Q341" s="148"/>
      <c r="R341" s="148"/>
      <c r="S341" s="148"/>
      <c r="T341" s="155"/>
    </row>
    <row r="342" spans="1:20" s="78" customFormat="1">
      <c r="A342" s="115" t="s">
        <v>2132</v>
      </c>
      <c r="B342" s="123"/>
      <c r="C342" s="979" t="s">
        <v>2231</v>
      </c>
      <c r="D342" s="980">
        <v>12</v>
      </c>
      <c r="E342" s="981" t="s">
        <v>627</v>
      </c>
      <c r="F342" s="982">
        <v>1500</v>
      </c>
      <c r="G342" s="680">
        <f t="shared" si="6"/>
        <v>18000</v>
      </c>
      <c r="H342" s="499" t="s">
        <v>1887</v>
      </c>
      <c r="I342" s="980">
        <v>12</v>
      </c>
      <c r="J342" s="773"/>
      <c r="K342" s="773"/>
      <c r="L342" s="773"/>
      <c r="M342" s="773"/>
      <c r="N342" s="773"/>
      <c r="O342" s="773"/>
      <c r="P342" s="773"/>
      <c r="Q342" s="773"/>
      <c r="R342" s="773"/>
      <c r="S342" s="773"/>
      <c r="T342" s="774"/>
    </row>
    <row r="343" spans="1:20" s="78" customFormat="1">
      <c r="A343" s="1466" t="s">
        <v>2412</v>
      </c>
      <c r="B343" s="123"/>
      <c r="C343" s="979" t="s">
        <v>2504</v>
      </c>
      <c r="D343" s="1267">
        <v>10</v>
      </c>
      <c r="E343" s="1380" t="s">
        <v>627</v>
      </c>
      <c r="F343" s="1380">
        <v>1500</v>
      </c>
      <c r="G343" s="680">
        <f t="shared" si="6"/>
        <v>15000</v>
      </c>
      <c r="H343" s="499" t="s">
        <v>1887</v>
      </c>
      <c r="I343" s="988">
        <v>5</v>
      </c>
      <c r="J343" s="988"/>
      <c r="K343" s="988"/>
      <c r="L343" s="988"/>
      <c r="M343" s="988"/>
      <c r="N343" s="988"/>
      <c r="O343" s="988">
        <v>5</v>
      </c>
      <c r="P343" s="988"/>
      <c r="Q343" s="988"/>
      <c r="R343" s="988"/>
      <c r="S343" s="988"/>
      <c r="T343" s="1449"/>
    </row>
    <row r="344" spans="1:20" s="78" customFormat="1">
      <c r="A344" s="115" t="s">
        <v>2905</v>
      </c>
      <c r="B344" s="123"/>
      <c r="C344" s="124" t="s">
        <v>2969</v>
      </c>
      <c r="D344" s="900">
        <v>10</v>
      </c>
      <c r="E344" s="901" t="s">
        <v>576</v>
      </c>
      <c r="F344" s="868">
        <v>235</v>
      </c>
      <c r="G344" s="680">
        <f t="shared" si="6"/>
        <v>2350</v>
      </c>
      <c r="H344" s="499" t="s">
        <v>1887</v>
      </c>
      <c r="I344" s="787"/>
      <c r="J344" s="773"/>
      <c r="K344" s="773"/>
      <c r="L344" s="773"/>
      <c r="M344" s="773"/>
      <c r="N344" s="773"/>
      <c r="O344" s="773"/>
      <c r="P344" s="773"/>
      <c r="Q344" s="773"/>
      <c r="R344" s="773"/>
      <c r="S344" s="773"/>
      <c r="T344" s="774"/>
    </row>
    <row r="345" spans="1:20" s="78" customFormat="1">
      <c r="A345" s="115" t="s">
        <v>3231</v>
      </c>
      <c r="B345" s="123"/>
      <c r="C345" s="124" t="s">
        <v>2969</v>
      </c>
      <c r="D345" s="900">
        <v>10</v>
      </c>
      <c r="E345" s="901" t="s">
        <v>576</v>
      </c>
      <c r="F345" s="868">
        <v>235</v>
      </c>
      <c r="G345" s="680">
        <f t="shared" si="6"/>
        <v>2350</v>
      </c>
      <c r="H345" s="499" t="s">
        <v>1887</v>
      </c>
      <c r="I345" s="1148"/>
      <c r="J345" s="772"/>
      <c r="K345" s="772"/>
      <c r="L345" s="772"/>
      <c r="M345" s="772"/>
      <c r="N345" s="772"/>
      <c r="O345" s="772"/>
      <c r="P345" s="772"/>
      <c r="Q345" s="772"/>
      <c r="R345" s="773"/>
      <c r="S345" s="773"/>
      <c r="T345" s="774"/>
    </row>
    <row r="346" spans="1:20" s="78" customFormat="1">
      <c r="A346" s="1466" t="s">
        <v>2412</v>
      </c>
      <c r="B346" s="123"/>
      <c r="C346" s="979" t="s">
        <v>2505</v>
      </c>
      <c r="D346" s="1267">
        <v>10</v>
      </c>
      <c r="E346" s="1380" t="s">
        <v>627</v>
      </c>
      <c r="F346" s="1380">
        <v>1800</v>
      </c>
      <c r="G346" s="680">
        <f t="shared" si="6"/>
        <v>18000</v>
      </c>
      <c r="H346" s="499" t="s">
        <v>1887</v>
      </c>
      <c r="I346" s="988">
        <v>5</v>
      </c>
      <c r="J346" s="988"/>
      <c r="K346" s="988"/>
      <c r="L346" s="988"/>
      <c r="M346" s="988"/>
      <c r="N346" s="988"/>
      <c r="O346" s="988">
        <v>5</v>
      </c>
      <c r="P346" s="988"/>
      <c r="Q346" s="988"/>
      <c r="R346" s="988"/>
      <c r="S346" s="988"/>
      <c r="T346" s="1449"/>
    </row>
    <row r="347" spans="1:20" s="78" customFormat="1">
      <c r="A347" s="768" t="s">
        <v>2113</v>
      </c>
      <c r="B347" s="1257"/>
      <c r="C347" s="124" t="s">
        <v>2126</v>
      </c>
      <c r="D347" s="117">
        <v>10000</v>
      </c>
      <c r="E347" s="118" t="s">
        <v>576</v>
      </c>
      <c r="F347" s="1244">
        <v>28</v>
      </c>
      <c r="G347" s="680">
        <f t="shared" si="6"/>
        <v>280000</v>
      </c>
      <c r="H347" s="499" t="s">
        <v>1887</v>
      </c>
      <c r="I347" s="125">
        <v>10000</v>
      </c>
      <c r="J347" s="148"/>
      <c r="K347" s="148"/>
      <c r="L347" s="148"/>
      <c r="M347" s="148"/>
      <c r="N347" s="148"/>
      <c r="O347" s="148"/>
      <c r="P347" s="148"/>
      <c r="Q347" s="148"/>
      <c r="R347" s="148"/>
      <c r="S347" s="148"/>
      <c r="T347" s="155"/>
    </row>
    <row r="348" spans="1:20" s="78" customFormat="1">
      <c r="A348" s="1257" t="s">
        <v>3023</v>
      </c>
      <c r="B348" s="1257"/>
      <c r="C348" s="381" t="s">
        <v>1004</v>
      </c>
      <c r="D348" s="1355">
        <v>50</v>
      </c>
      <c r="E348" s="1384" t="s">
        <v>576</v>
      </c>
      <c r="F348" s="1406">
        <v>345</v>
      </c>
      <c r="G348" s="680">
        <f t="shared" si="6"/>
        <v>17250</v>
      </c>
      <c r="H348" s="499" t="s">
        <v>1887</v>
      </c>
      <c r="I348" s="129">
        <v>20</v>
      </c>
      <c r="J348" s="148"/>
      <c r="K348" s="148"/>
      <c r="L348" s="148"/>
      <c r="M348" s="148">
        <v>20</v>
      </c>
      <c r="N348" s="148"/>
      <c r="O348" s="148"/>
      <c r="P348" s="148"/>
      <c r="Q348" s="148">
        <v>10</v>
      </c>
      <c r="R348" s="148"/>
      <c r="S348" s="148"/>
      <c r="T348" s="155"/>
    </row>
    <row r="349" spans="1:20" s="78" customFormat="1">
      <c r="A349" s="1257" t="s">
        <v>3023</v>
      </c>
      <c r="B349" s="1257"/>
      <c r="C349" s="381" t="s">
        <v>1005</v>
      </c>
      <c r="D349" s="1355">
        <v>50</v>
      </c>
      <c r="E349" s="1384" t="s">
        <v>576</v>
      </c>
      <c r="F349" s="1406">
        <v>345</v>
      </c>
      <c r="G349" s="680">
        <f t="shared" si="6"/>
        <v>17250</v>
      </c>
      <c r="H349" s="499" t="s">
        <v>1887</v>
      </c>
      <c r="I349" s="129">
        <v>20</v>
      </c>
      <c r="J349" s="148"/>
      <c r="K349" s="148"/>
      <c r="L349" s="148"/>
      <c r="M349" s="148">
        <v>20</v>
      </c>
      <c r="N349" s="148"/>
      <c r="O349" s="148"/>
      <c r="P349" s="148"/>
      <c r="Q349" s="148">
        <v>10</v>
      </c>
      <c r="R349" s="148"/>
      <c r="S349" s="148"/>
      <c r="T349" s="155"/>
    </row>
    <row r="350" spans="1:20" s="78" customFormat="1">
      <c r="A350" s="768" t="s">
        <v>2905</v>
      </c>
      <c r="B350" s="1257"/>
      <c r="C350" s="124" t="s">
        <v>2970</v>
      </c>
      <c r="D350" s="893">
        <v>50</v>
      </c>
      <c r="E350" s="894" t="s">
        <v>576</v>
      </c>
      <c r="F350" s="909">
        <v>60</v>
      </c>
      <c r="G350" s="680">
        <f t="shared" si="6"/>
        <v>3000</v>
      </c>
      <c r="H350" s="499" t="s">
        <v>1887</v>
      </c>
      <c r="I350" s="787"/>
      <c r="J350" s="773"/>
      <c r="K350" s="773"/>
      <c r="L350" s="773"/>
      <c r="M350" s="773"/>
      <c r="N350" s="773"/>
      <c r="O350" s="773"/>
      <c r="P350" s="773"/>
      <c r="Q350" s="773"/>
      <c r="R350" s="773"/>
      <c r="S350" s="773"/>
      <c r="T350" s="774"/>
    </row>
    <row r="351" spans="1:20" s="78" customFormat="1">
      <c r="A351" s="1257" t="s">
        <v>3023</v>
      </c>
      <c r="B351" s="1257"/>
      <c r="C351" s="381" t="s">
        <v>1006</v>
      </c>
      <c r="D351" s="1355">
        <v>80</v>
      </c>
      <c r="E351" s="1384" t="s">
        <v>91</v>
      </c>
      <c r="F351" s="1516">
        <v>350</v>
      </c>
      <c r="G351" s="680">
        <f t="shared" si="6"/>
        <v>28000</v>
      </c>
      <c r="H351" s="499" t="s">
        <v>1887</v>
      </c>
      <c r="I351" s="129">
        <v>40</v>
      </c>
      <c r="J351" s="148"/>
      <c r="K351" s="148"/>
      <c r="L351" s="148"/>
      <c r="M351" s="148">
        <v>20</v>
      </c>
      <c r="N351" s="148"/>
      <c r="O351" s="148"/>
      <c r="P351" s="148"/>
      <c r="Q351" s="148">
        <v>20</v>
      </c>
      <c r="R351" s="148"/>
      <c r="S351" s="148"/>
      <c r="T351" s="155"/>
    </row>
    <row r="352" spans="1:20" s="78" customFormat="1">
      <c r="A352" s="768" t="s">
        <v>2132</v>
      </c>
      <c r="B352" s="1257"/>
      <c r="C352" s="979" t="s">
        <v>2232</v>
      </c>
      <c r="D352" s="980">
        <v>10</v>
      </c>
      <c r="E352" s="983" t="s">
        <v>627</v>
      </c>
      <c r="F352" s="984">
        <v>1250</v>
      </c>
      <c r="G352" s="680">
        <f t="shared" si="6"/>
        <v>12500</v>
      </c>
      <c r="H352" s="499" t="s">
        <v>1887</v>
      </c>
      <c r="I352" s="980">
        <v>10</v>
      </c>
      <c r="J352" s="773"/>
      <c r="K352" s="773"/>
      <c r="L352" s="773"/>
      <c r="M352" s="773"/>
      <c r="N352" s="773"/>
      <c r="O352" s="773"/>
      <c r="P352" s="773"/>
      <c r="Q352" s="773"/>
      <c r="R352" s="773"/>
      <c r="S352" s="773"/>
      <c r="T352" s="774"/>
    </row>
    <row r="353" spans="1:20" s="78" customFormat="1">
      <c r="A353" s="768" t="s">
        <v>2905</v>
      </c>
      <c r="B353" s="1257"/>
      <c r="C353" s="124" t="s">
        <v>2971</v>
      </c>
      <c r="D353" s="900">
        <v>50</v>
      </c>
      <c r="E353" s="901" t="s">
        <v>627</v>
      </c>
      <c r="F353" s="868">
        <v>3500</v>
      </c>
      <c r="G353" s="680">
        <f t="shared" si="6"/>
        <v>175000</v>
      </c>
      <c r="H353" s="499" t="s">
        <v>1887</v>
      </c>
      <c r="I353" s="787"/>
      <c r="J353" s="773"/>
      <c r="K353" s="773"/>
      <c r="L353" s="773"/>
      <c r="M353" s="773"/>
      <c r="N353" s="773"/>
      <c r="O353" s="773"/>
      <c r="P353" s="773"/>
      <c r="Q353" s="773"/>
      <c r="R353" s="773"/>
      <c r="S353" s="773"/>
      <c r="T353" s="774"/>
    </row>
    <row r="354" spans="1:20" s="78" customFormat="1">
      <c r="A354" s="768" t="s">
        <v>3231</v>
      </c>
      <c r="B354" s="1257"/>
      <c r="C354" s="124" t="s">
        <v>2971</v>
      </c>
      <c r="D354" s="900">
        <v>50</v>
      </c>
      <c r="E354" s="901" t="s">
        <v>627</v>
      </c>
      <c r="F354" s="868">
        <v>3500</v>
      </c>
      <c r="G354" s="680">
        <f t="shared" si="6"/>
        <v>175000</v>
      </c>
      <c r="H354" s="499" t="s">
        <v>1887</v>
      </c>
      <c r="I354" s="1148"/>
      <c r="J354" s="772"/>
      <c r="K354" s="772">
        <v>10</v>
      </c>
      <c r="L354" s="772"/>
      <c r="M354" s="772"/>
      <c r="N354" s="772">
        <v>10</v>
      </c>
      <c r="O354" s="772"/>
      <c r="P354" s="772"/>
      <c r="Q354" s="772">
        <v>10</v>
      </c>
      <c r="R354" s="773"/>
      <c r="S354" s="773"/>
      <c r="T354" s="774"/>
    </row>
    <row r="355" spans="1:20" s="78" customFormat="1">
      <c r="A355" s="77" t="s">
        <v>2412</v>
      </c>
      <c r="B355" s="1257"/>
      <c r="C355" s="1266" t="s">
        <v>2506</v>
      </c>
      <c r="D355" s="1267">
        <v>5</v>
      </c>
      <c r="E355" s="1268" t="s">
        <v>148</v>
      </c>
      <c r="F355" s="1268">
        <v>193</v>
      </c>
      <c r="G355" s="680">
        <f t="shared" si="6"/>
        <v>965</v>
      </c>
      <c r="H355" s="499" t="s">
        <v>1887</v>
      </c>
      <c r="I355" s="1270">
        <v>10</v>
      </c>
      <c r="J355" s="1270"/>
      <c r="K355" s="1270"/>
      <c r="L355" s="1270"/>
      <c r="M355" s="1270"/>
      <c r="N355" s="1270">
        <v>10</v>
      </c>
      <c r="O355" s="1270"/>
      <c r="P355" s="1270"/>
      <c r="Q355" s="1270"/>
      <c r="R355" s="1270"/>
      <c r="S355" s="1270"/>
      <c r="T355" s="1271"/>
    </row>
    <row r="356" spans="1:20" s="78" customFormat="1">
      <c r="A356" s="1257" t="s">
        <v>3023</v>
      </c>
      <c r="B356" s="1257"/>
      <c r="C356" s="381" t="s">
        <v>3116</v>
      </c>
      <c r="D356" s="1001">
        <v>30</v>
      </c>
      <c r="E356" s="1291" t="s">
        <v>44</v>
      </c>
      <c r="F356" s="1292">
        <v>700</v>
      </c>
      <c r="G356" s="680">
        <f t="shared" si="6"/>
        <v>21000</v>
      </c>
      <c r="H356" s="499" t="s">
        <v>1887</v>
      </c>
      <c r="I356" s="129">
        <v>20</v>
      </c>
      <c r="J356" s="148"/>
      <c r="K356" s="148"/>
      <c r="L356" s="148"/>
      <c r="M356" s="148"/>
      <c r="N356" s="148">
        <v>10</v>
      </c>
      <c r="O356" s="148"/>
      <c r="P356" s="148"/>
      <c r="Q356" s="148"/>
      <c r="R356" s="148"/>
      <c r="S356" s="148"/>
      <c r="T356" s="155"/>
    </row>
    <row r="357" spans="1:20" s="78" customFormat="1">
      <c r="A357" s="768" t="s">
        <v>2905</v>
      </c>
      <c r="B357" s="1257"/>
      <c r="C357" s="124" t="s">
        <v>2972</v>
      </c>
      <c r="D357" s="900">
        <v>500</v>
      </c>
      <c r="E357" s="901" t="s">
        <v>576</v>
      </c>
      <c r="F357" s="868">
        <v>165</v>
      </c>
      <c r="G357" s="680">
        <f t="shared" si="6"/>
        <v>82500</v>
      </c>
      <c r="H357" s="499" t="s">
        <v>1887</v>
      </c>
      <c r="I357" s="787"/>
      <c r="J357" s="773"/>
      <c r="K357" s="773"/>
      <c r="L357" s="773"/>
      <c r="M357" s="773"/>
      <c r="N357" s="773"/>
      <c r="O357" s="773"/>
      <c r="P357" s="773"/>
      <c r="Q357" s="773"/>
      <c r="R357" s="773"/>
      <c r="S357" s="773"/>
      <c r="T357" s="774"/>
    </row>
    <row r="358" spans="1:20" s="78" customFormat="1">
      <c r="A358" s="1257" t="s">
        <v>3023</v>
      </c>
      <c r="B358" s="1257"/>
      <c r="C358" s="381" t="s">
        <v>1007</v>
      </c>
      <c r="D358" s="1293">
        <v>500</v>
      </c>
      <c r="E358" s="1239" t="s">
        <v>44</v>
      </c>
      <c r="F358" s="1429">
        <v>250</v>
      </c>
      <c r="G358" s="680">
        <f t="shared" si="6"/>
        <v>125000</v>
      </c>
      <c r="H358" s="499" t="s">
        <v>1887</v>
      </c>
      <c r="I358" s="129">
        <v>200</v>
      </c>
      <c r="J358" s="148"/>
      <c r="K358" s="148"/>
      <c r="L358" s="148"/>
      <c r="M358" s="148">
        <v>100</v>
      </c>
      <c r="N358" s="148"/>
      <c r="O358" s="148"/>
      <c r="P358" s="148"/>
      <c r="Q358" s="148">
        <v>200</v>
      </c>
      <c r="R358" s="148"/>
      <c r="S358" s="148"/>
      <c r="T358" s="155"/>
    </row>
    <row r="359" spans="1:20" s="78" customFormat="1">
      <c r="A359" s="768" t="s">
        <v>3231</v>
      </c>
      <c r="B359" s="1257"/>
      <c r="C359" s="124" t="s">
        <v>2972</v>
      </c>
      <c r="D359" s="900">
        <v>200</v>
      </c>
      <c r="E359" s="901" t="s">
        <v>576</v>
      </c>
      <c r="F359" s="868">
        <v>165</v>
      </c>
      <c r="G359" s="680">
        <f t="shared" si="6"/>
        <v>33000</v>
      </c>
      <c r="H359" s="499" t="s">
        <v>1887</v>
      </c>
      <c r="I359" s="1148"/>
      <c r="J359" s="772"/>
      <c r="K359" s="772">
        <v>50</v>
      </c>
      <c r="L359" s="772"/>
      <c r="M359" s="772"/>
      <c r="N359" s="772">
        <v>50</v>
      </c>
      <c r="O359" s="772"/>
      <c r="P359" s="772"/>
      <c r="Q359" s="772">
        <v>50</v>
      </c>
      <c r="R359" s="773"/>
      <c r="S359" s="773"/>
      <c r="T359" s="774"/>
    </row>
    <row r="360" spans="1:20" s="78" customFormat="1">
      <c r="A360" s="768" t="s">
        <v>2132</v>
      </c>
      <c r="B360" s="1257"/>
      <c r="C360" s="979" t="s">
        <v>2233</v>
      </c>
      <c r="D360" s="125">
        <v>200</v>
      </c>
      <c r="E360" s="126" t="s">
        <v>1616</v>
      </c>
      <c r="F360" s="127">
        <v>1000</v>
      </c>
      <c r="G360" s="680">
        <f t="shared" si="6"/>
        <v>200000</v>
      </c>
      <c r="H360" s="499" t="s">
        <v>1887</v>
      </c>
      <c r="I360" s="125">
        <v>200</v>
      </c>
      <c r="J360" s="773"/>
      <c r="K360" s="773"/>
      <c r="L360" s="773"/>
      <c r="M360" s="773"/>
      <c r="N360" s="773"/>
      <c r="O360" s="773"/>
      <c r="P360" s="773"/>
      <c r="Q360" s="773"/>
      <c r="R360" s="773"/>
      <c r="S360" s="773"/>
      <c r="T360" s="774"/>
    </row>
    <row r="361" spans="1:20" s="78" customFormat="1">
      <c r="A361" s="768" t="s">
        <v>2905</v>
      </c>
      <c r="B361" s="1257"/>
      <c r="C361" s="124" t="s">
        <v>2973</v>
      </c>
      <c r="D361" s="900">
        <v>100</v>
      </c>
      <c r="E361" s="901" t="s">
        <v>576</v>
      </c>
      <c r="F361" s="868">
        <v>45</v>
      </c>
      <c r="G361" s="680">
        <f t="shared" si="6"/>
        <v>4500</v>
      </c>
      <c r="H361" s="499" t="s">
        <v>1887</v>
      </c>
      <c r="I361" s="787"/>
      <c r="J361" s="773"/>
      <c r="K361" s="773"/>
      <c r="L361" s="773"/>
      <c r="M361" s="773"/>
      <c r="N361" s="773"/>
      <c r="O361" s="773"/>
      <c r="P361" s="773"/>
      <c r="Q361" s="773"/>
      <c r="R361" s="773"/>
      <c r="S361" s="773"/>
      <c r="T361" s="774"/>
    </row>
    <row r="362" spans="1:20" s="78" customFormat="1">
      <c r="A362" s="768" t="s">
        <v>2132</v>
      </c>
      <c r="B362" s="1257"/>
      <c r="C362" s="979" t="s">
        <v>2234</v>
      </c>
      <c r="D362" s="125">
        <v>150</v>
      </c>
      <c r="E362" s="126" t="s">
        <v>1234</v>
      </c>
      <c r="F362" s="127">
        <v>35</v>
      </c>
      <c r="G362" s="680">
        <f t="shared" si="6"/>
        <v>5250</v>
      </c>
      <c r="H362" s="499" t="s">
        <v>1887</v>
      </c>
      <c r="I362" s="125">
        <v>150</v>
      </c>
      <c r="J362" s="773"/>
      <c r="K362" s="773"/>
      <c r="L362" s="773"/>
      <c r="M362" s="773"/>
      <c r="N362" s="773"/>
      <c r="O362" s="773"/>
      <c r="P362" s="773"/>
      <c r="Q362" s="773"/>
      <c r="R362" s="773"/>
      <c r="S362" s="773"/>
      <c r="T362" s="774"/>
    </row>
    <row r="363" spans="1:20" s="78" customFormat="1">
      <c r="A363" s="768" t="s">
        <v>69</v>
      </c>
      <c r="B363" s="1257"/>
      <c r="C363" s="124" t="s">
        <v>2696</v>
      </c>
      <c r="D363" s="900">
        <v>10</v>
      </c>
      <c r="E363" s="901" t="s">
        <v>2697</v>
      </c>
      <c r="F363" s="868">
        <v>800</v>
      </c>
      <c r="G363" s="680">
        <f t="shared" si="6"/>
        <v>8000</v>
      </c>
      <c r="H363" s="499" t="s">
        <v>1887</v>
      </c>
      <c r="I363" s="129"/>
      <c r="J363" s="148"/>
      <c r="K363" s="148"/>
      <c r="L363" s="148"/>
      <c r="M363" s="148"/>
      <c r="N363" s="148"/>
      <c r="O363" s="148"/>
      <c r="P363" s="148"/>
      <c r="Q363" s="148"/>
      <c r="R363" s="148"/>
      <c r="S363" s="148"/>
      <c r="T363" s="155"/>
    </row>
    <row r="364" spans="1:20" s="78" customFormat="1">
      <c r="A364" s="768" t="s">
        <v>69</v>
      </c>
      <c r="B364" s="1257"/>
      <c r="C364" s="124" t="s">
        <v>2695</v>
      </c>
      <c r="D364" s="900">
        <v>6</v>
      </c>
      <c r="E364" s="901" t="s">
        <v>620</v>
      </c>
      <c r="F364" s="868">
        <v>320</v>
      </c>
      <c r="G364" s="680">
        <f t="shared" si="6"/>
        <v>1920</v>
      </c>
      <c r="H364" s="499" t="s">
        <v>1887</v>
      </c>
      <c r="I364" s="129"/>
      <c r="J364" s="148"/>
      <c r="K364" s="148"/>
      <c r="L364" s="148"/>
      <c r="M364" s="148"/>
      <c r="N364" s="148"/>
      <c r="O364" s="148"/>
      <c r="P364" s="148"/>
      <c r="Q364" s="148"/>
      <c r="R364" s="148"/>
      <c r="S364" s="148"/>
      <c r="T364" s="155"/>
    </row>
    <row r="365" spans="1:20" s="78" customFormat="1">
      <c r="A365" s="1257" t="s">
        <v>3548</v>
      </c>
      <c r="B365" s="1257"/>
      <c r="C365" s="124" t="s">
        <v>3592</v>
      </c>
      <c r="D365" s="125">
        <v>50</v>
      </c>
      <c r="E365" s="124" t="s">
        <v>627</v>
      </c>
      <c r="F365" s="127"/>
      <c r="G365" s="680">
        <f t="shared" si="6"/>
        <v>0</v>
      </c>
      <c r="H365" s="499" t="s">
        <v>1887</v>
      </c>
      <c r="I365" s="125">
        <v>50</v>
      </c>
      <c r="J365" s="773"/>
      <c r="K365" s="773"/>
      <c r="L365" s="773"/>
      <c r="M365" s="773"/>
      <c r="N365" s="773"/>
      <c r="O365" s="773"/>
      <c r="P365" s="773"/>
      <c r="Q365" s="773"/>
      <c r="R365" s="773"/>
      <c r="S365" s="773"/>
      <c r="T365" s="774"/>
    </row>
    <row r="366" spans="1:20" s="78" customFormat="1">
      <c r="A366" s="768" t="s">
        <v>2132</v>
      </c>
      <c r="B366" s="1257"/>
      <c r="C366" s="979" t="s">
        <v>2236</v>
      </c>
      <c r="D366" s="125">
        <v>75</v>
      </c>
      <c r="E366" s="126" t="s">
        <v>1947</v>
      </c>
      <c r="F366" s="127">
        <v>900</v>
      </c>
      <c r="G366" s="680">
        <f t="shared" si="6"/>
        <v>67500</v>
      </c>
      <c r="H366" s="499" t="s">
        <v>1887</v>
      </c>
      <c r="I366" s="125">
        <v>75</v>
      </c>
      <c r="J366" s="773"/>
      <c r="K366" s="773"/>
      <c r="L366" s="773"/>
      <c r="M366" s="773"/>
      <c r="N366" s="773"/>
      <c r="O366" s="773"/>
      <c r="P366" s="773"/>
      <c r="Q366" s="773"/>
      <c r="R366" s="773"/>
      <c r="S366" s="773"/>
      <c r="T366" s="774"/>
    </row>
    <row r="367" spans="1:20" s="78" customFormat="1">
      <c r="A367" s="77" t="s">
        <v>2412</v>
      </c>
      <c r="B367" s="1257"/>
      <c r="C367" s="979" t="s">
        <v>2507</v>
      </c>
      <c r="D367" s="1267">
        <v>50</v>
      </c>
      <c r="E367" s="1380" t="s">
        <v>627</v>
      </c>
      <c r="F367" s="1380">
        <v>900</v>
      </c>
      <c r="G367" s="680">
        <f t="shared" si="6"/>
        <v>45000</v>
      </c>
      <c r="H367" s="499" t="s">
        <v>1887</v>
      </c>
      <c r="I367" s="988">
        <v>20</v>
      </c>
      <c r="J367" s="988"/>
      <c r="K367" s="988"/>
      <c r="L367" s="988">
        <v>10</v>
      </c>
      <c r="M367" s="988"/>
      <c r="N367" s="988"/>
      <c r="O367" s="988">
        <v>10</v>
      </c>
      <c r="P367" s="988"/>
      <c r="Q367" s="988"/>
      <c r="R367" s="988">
        <v>10</v>
      </c>
      <c r="S367" s="988"/>
      <c r="T367" s="1449"/>
    </row>
    <row r="368" spans="1:20" s="78" customFormat="1">
      <c r="A368" s="1257" t="s">
        <v>3630</v>
      </c>
      <c r="B368" s="1257"/>
      <c r="C368" s="1310" t="s">
        <v>3673</v>
      </c>
      <c r="D368" s="995">
        <v>1</v>
      </c>
      <c r="E368" s="995" t="s">
        <v>620</v>
      </c>
      <c r="F368" s="1405">
        <v>900</v>
      </c>
      <c r="G368" s="680">
        <f t="shared" si="6"/>
        <v>900</v>
      </c>
      <c r="H368" s="499" t="s">
        <v>1887</v>
      </c>
      <c r="I368" s="995">
        <v>1</v>
      </c>
      <c r="J368" s="773"/>
      <c r="K368" s="773"/>
      <c r="L368" s="773"/>
      <c r="M368" s="773"/>
      <c r="N368" s="773"/>
      <c r="O368" s="773"/>
      <c r="P368" s="773"/>
      <c r="Q368" s="773"/>
      <c r="R368" s="773"/>
      <c r="S368" s="773"/>
      <c r="T368" s="774"/>
    </row>
    <row r="369" spans="1:20" s="78" customFormat="1">
      <c r="A369" s="1257" t="s">
        <v>3023</v>
      </c>
      <c r="B369" s="1257"/>
      <c r="C369" s="381" t="s">
        <v>1012</v>
      </c>
      <c r="D369" s="1293">
        <v>50</v>
      </c>
      <c r="E369" s="1239" t="s">
        <v>627</v>
      </c>
      <c r="F369" s="1295">
        <v>900</v>
      </c>
      <c r="G369" s="680">
        <f t="shared" si="6"/>
        <v>45000</v>
      </c>
      <c r="H369" s="499" t="s">
        <v>1887</v>
      </c>
      <c r="I369" s="129">
        <v>300</v>
      </c>
      <c r="J369" s="148"/>
      <c r="K369" s="148"/>
      <c r="L369" s="148"/>
      <c r="M369" s="148">
        <v>100</v>
      </c>
      <c r="N369" s="148"/>
      <c r="O369" s="148"/>
      <c r="P369" s="148"/>
      <c r="Q369" s="148">
        <v>100</v>
      </c>
      <c r="R369" s="148"/>
      <c r="S369" s="148"/>
      <c r="T369" s="155"/>
    </row>
    <row r="370" spans="1:20" s="78" customFormat="1">
      <c r="A370" s="1257" t="s">
        <v>3023</v>
      </c>
      <c r="B370" s="1257"/>
      <c r="C370" s="381" t="s">
        <v>1013</v>
      </c>
      <c r="D370" s="1293">
        <v>10</v>
      </c>
      <c r="E370" s="1239" t="s">
        <v>627</v>
      </c>
      <c r="F370" s="1295">
        <v>2846</v>
      </c>
      <c r="G370" s="680">
        <f t="shared" si="6"/>
        <v>28460</v>
      </c>
      <c r="H370" s="499" t="s">
        <v>1887</v>
      </c>
      <c r="I370" s="129">
        <v>5</v>
      </c>
      <c r="J370" s="148"/>
      <c r="K370" s="148"/>
      <c r="L370" s="148"/>
      <c r="M370" s="148">
        <v>5</v>
      </c>
      <c r="N370" s="148"/>
      <c r="O370" s="148"/>
      <c r="P370" s="148"/>
      <c r="Q370" s="148"/>
      <c r="R370" s="148"/>
      <c r="S370" s="148"/>
      <c r="T370" s="155"/>
    </row>
    <row r="371" spans="1:20" s="78" customFormat="1">
      <c r="A371" s="768" t="s">
        <v>2905</v>
      </c>
      <c r="B371" s="1257"/>
      <c r="C371" s="124" t="s">
        <v>2975</v>
      </c>
      <c r="D371" s="900">
        <v>100</v>
      </c>
      <c r="E371" s="901" t="s">
        <v>576</v>
      </c>
      <c r="F371" s="868">
        <v>135</v>
      </c>
      <c r="G371" s="680">
        <f t="shared" si="6"/>
        <v>13500</v>
      </c>
      <c r="H371" s="499" t="s">
        <v>1887</v>
      </c>
      <c r="I371" s="787"/>
      <c r="J371" s="773"/>
      <c r="K371" s="773"/>
      <c r="L371" s="773"/>
      <c r="M371" s="773"/>
      <c r="N371" s="773"/>
      <c r="O371" s="773"/>
      <c r="P371" s="773"/>
      <c r="Q371" s="773"/>
      <c r="R371" s="773"/>
      <c r="S371" s="773"/>
      <c r="T371" s="774"/>
    </row>
    <row r="372" spans="1:20" s="78" customFormat="1">
      <c r="A372" s="768" t="s">
        <v>3231</v>
      </c>
      <c r="B372" s="1257"/>
      <c r="C372" s="124" t="s">
        <v>2975</v>
      </c>
      <c r="D372" s="900">
        <v>100</v>
      </c>
      <c r="E372" s="901" t="s">
        <v>576</v>
      </c>
      <c r="F372" s="868">
        <v>135</v>
      </c>
      <c r="G372" s="680">
        <f t="shared" si="6"/>
        <v>13500</v>
      </c>
      <c r="H372" s="499" t="s">
        <v>1887</v>
      </c>
      <c r="I372" s="1148"/>
      <c r="J372" s="772"/>
      <c r="K372" s="772"/>
      <c r="L372" s="772"/>
      <c r="M372" s="772"/>
      <c r="N372" s="772"/>
      <c r="O372" s="772">
        <v>50</v>
      </c>
      <c r="P372" s="772"/>
      <c r="Q372" s="772"/>
      <c r="R372" s="773"/>
      <c r="S372" s="773"/>
      <c r="T372" s="774"/>
    </row>
    <row r="373" spans="1:20" s="78" customFormat="1">
      <c r="A373" s="768" t="s">
        <v>2132</v>
      </c>
      <c r="B373" s="1257"/>
      <c r="C373" s="979" t="s">
        <v>2235</v>
      </c>
      <c r="D373" s="125">
        <v>100</v>
      </c>
      <c r="E373" s="126" t="s">
        <v>1616</v>
      </c>
      <c r="F373" s="127">
        <v>1000</v>
      </c>
      <c r="G373" s="680">
        <f t="shared" si="6"/>
        <v>100000</v>
      </c>
      <c r="H373" s="499" t="s">
        <v>1887</v>
      </c>
      <c r="I373" s="125">
        <v>100</v>
      </c>
      <c r="J373" s="773"/>
      <c r="K373" s="773"/>
      <c r="L373" s="773"/>
      <c r="M373" s="773"/>
      <c r="N373" s="773"/>
      <c r="O373" s="773"/>
      <c r="P373" s="773"/>
      <c r="Q373" s="773"/>
      <c r="R373" s="773"/>
      <c r="S373" s="773"/>
      <c r="T373" s="774"/>
    </row>
    <row r="374" spans="1:20" s="78" customFormat="1">
      <c r="A374" s="77" t="s">
        <v>2412</v>
      </c>
      <c r="B374" s="1257"/>
      <c r="C374" s="979" t="s">
        <v>2235</v>
      </c>
      <c r="D374" s="1267">
        <v>100</v>
      </c>
      <c r="E374" s="1380" t="s">
        <v>44</v>
      </c>
      <c r="F374" s="1380">
        <v>100</v>
      </c>
      <c r="G374" s="680">
        <f t="shared" si="6"/>
        <v>10000</v>
      </c>
      <c r="H374" s="499" t="s">
        <v>1887</v>
      </c>
      <c r="I374" s="988">
        <v>100</v>
      </c>
      <c r="J374" s="988"/>
      <c r="K374" s="988"/>
      <c r="L374" s="988"/>
      <c r="M374" s="988"/>
      <c r="N374" s="988"/>
      <c r="O374" s="988"/>
      <c r="P374" s="988"/>
      <c r="Q374" s="988"/>
      <c r="R374" s="988"/>
      <c r="S374" s="988"/>
      <c r="T374" s="1449"/>
    </row>
    <row r="375" spans="1:20" s="78" customFormat="1">
      <c r="A375" s="768" t="s">
        <v>2905</v>
      </c>
      <c r="B375" s="1257"/>
      <c r="C375" s="124" t="s">
        <v>2974</v>
      </c>
      <c r="D375" s="900">
        <v>200</v>
      </c>
      <c r="E375" s="901" t="s">
        <v>576</v>
      </c>
      <c r="F375" s="868">
        <v>185</v>
      </c>
      <c r="G375" s="680">
        <f t="shared" si="6"/>
        <v>37000</v>
      </c>
      <c r="H375" s="499" t="s">
        <v>1887</v>
      </c>
      <c r="I375" s="787"/>
      <c r="J375" s="773"/>
      <c r="K375" s="773"/>
      <c r="L375" s="773"/>
      <c r="M375" s="773"/>
      <c r="N375" s="773"/>
      <c r="O375" s="773"/>
      <c r="P375" s="773"/>
      <c r="Q375" s="773"/>
      <c r="R375" s="773"/>
      <c r="S375" s="773"/>
      <c r="T375" s="774"/>
    </row>
    <row r="376" spans="1:20" s="78" customFormat="1">
      <c r="A376" s="1257" t="s">
        <v>3023</v>
      </c>
      <c r="B376" s="1257"/>
      <c r="C376" s="381" t="s">
        <v>2235</v>
      </c>
      <c r="D376" s="1293">
        <v>500</v>
      </c>
      <c r="E376" s="1239" t="s">
        <v>44</v>
      </c>
      <c r="F376" s="1295">
        <v>250</v>
      </c>
      <c r="G376" s="680">
        <f t="shared" si="6"/>
        <v>125000</v>
      </c>
      <c r="H376" s="499" t="s">
        <v>1887</v>
      </c>
      <c r="I376" s="129">
        <v>200</v>
      </c>
      <c r="J376" s="148"/>
      <c r="K376" s="148"/>
      <c r="L376" s="148"/>
      <c r="M376" s="148">
        <v>100</v>
      </c>
      <c r="N376" s="148"/>
      <c r="O376" s="148"/>
      <c r="P376" s="148"/>
      <c r="Q376" s="148">
        <v>200</v>
      </c>
      <c r="R376" s="148"/>
      <c r="S376" s="148"/>
      <c r="T376" s="155"/>
    </row>
    <row r="377" spans="1:20" s="78" customFormat="1">
      <c r="A377" s="768" t="s">
        <v>3231</v>
      </c>
      <c r="B377" s="1257"/>
      <c r="C377" s="124" t="s">
        <v>2974</v>
      </c>
      <c r="D377" s="900">
        <v>500</v>
      </c>
      <c r="E377" s="901" t="s">
        <v>576</v>
      </c>
      <c r="F377" s="868">
        <v>185</v>
      </c>
      <c r="G377" s="680">
        <f t="shared" si="6"/>
        <v>92500</v>
      </c>
      <c r="H377" s="499" t="s">
        <v>1887</v>
      </c>
      <c r="I377" s="1148"/>
      <c r="J377" s="772"/>
      <c r="K377" s="772">
        <v>150</v>
      </c>
      <c r="L377" s="772"/>
      <c r="M377" s="772"/>
      <c r="N377" s="772">
        <v>100</v>
      </c>
      <c r="O377" s="772"/>
      <c r="P377" s="772"/>
      <c r="Q377" s="772">
        <v>100</v>
      </c>
      <c r="R377" s="773"/>
      <c r="S377" s="773"/>
      <c r="T377" s="774"/>
    </row>
    <row r="378" spans="1:20" s="78" customFormat="1">
      <c r="A378" s="1257" t="s">
        <v>3023</v>
      </c>
      <c r="B378" s="1257"/>
      <c r="C378" s="381" t="s">
        <v>1016</v>
      </c>
      <c r="D378" s="1293">
        <v>2</v>
      </c>
      <c r="E378" s="1239" t="s">
        <v>44</v>
      </c>
      <c r="F378" s="1406">
        <v>900</v>
      </c>
      <c r="G378" s="680">
        <f t="shared" si="6"/>
        <v>1800</v>
      </c>
      <c r="H378" s="499" t="s">
        <v>1887</v>
      </c>
      <c r="I378" s="129">
        <v>1</v>
      </c>
      <c r="J378" s="148"/>
      <c r="K378" s="148"/>
      <c r="L378" s="148"/>
      <c r="M378" s="148">
        <v>1</v>
      </c>
      <c r="N378" s="148"/>
      <c r="O378" s="148"/>
      <c r="P378" s="148"/>
      <c r="Q378" s="148"/>
      <c r="R378" s="148"/>
      <c r="S378" s="148"/>
      <c r="T378" s="155"/>
    </row>
    <row r="379" spans="1:20" s="78" customFormat="1">
      <c r="A379" s="1257" t="s">
        <v>3548</v>
      </c>
      <c r="B379" s="1257"/>
      <c r="C379" s="124" t="s">
        <v>3568</v>
      </c>
      <c r="D379" s="125">
        <v>10</v>
      </c>
      <c r="E379" s="942" t="s">
        <v>36</v>
      </c>
      <c r="F379" s="127">
        <v>350</v>
      </c>
      <c r="G379" s="680">
        <f t="shared" si="6"/>
        <v>3500</v>
      </c>
      <c r="H379" s="499" t="s">
        <v>1887</v>
      </c>
      <c r="I379" s="943" t="s">
        <v>3569</v>
      </c>
      <c r="J379" s="772"/>
      <c r="K379" s="772"/>
      <c r="L379" s="772">
        <v>3</v>
      </c>
      <c r="M379" s="772"/>
      <c r="N379" s="772"/>
      <c r="O379" s="772"/>
      <c r="P379" s="772">
        <v>3</v>
      </c>
      <c r="Q379" s="772"/>
      <c r="R379" s="772"/>
      <c r="S379" s="772"/>
      <c r="T379" s="944">
        <v>1</v>
      </c>
    </row>
    <row r="380" spans="1:20" s="78" customFormat="1">
      <c r="A380" s="77" t="s">
        <v>2599</v>
      </c>
      <c r="B380" s="1257"/>
      <c r="C380" s="443" t="s">
        <v>2643</v>
      </c>
      <c r="D380" s="882">
        <v>100</v>
      </c>
      <c r="E380" s="825" t="s">
        <v>36</v>
      </c>
      <c r="F380" s="881">
        <f>17*1.5</f>
        <v>25.5</v>
      </c>
      <c r="G380" s="680">
        <f t="shared" si="6"/>
        <v>2550</v>
      </c>
      <c r="H380" s="499" t="s">
        <v>1887</v>
      </c>
      <c r="I380" s="888"/>
      <c r="J380" s="890"/>
      <c r="K380" s="888"/>
      <c r="L380" s="890"/>
      <c r="M380" s="890"/>
      <c r="N380" s="890"/>
      <c r="O380" s="890"/>
      <c r="P380" s="890"/>
      <c r="Q380" s="890"/>
      <c r="R380" s="882">
        <v>100</v>
      </c>
      <c r="S380" s="890"/>
      <c r="T380" s="1451"/>
    </row>
    <row r="381" spans="1:20" s="78" customFormat="1">
      <c r="A381" s="77" t="s">
        <v>2599</v>
      </c>
      <c r="B381" s="1257"/>
      <c r="C381" s="443" t="s">
        <v>2644</v>
      </c>
      <c r="D381" s="882">
        <v>100</v>
      </c>
      <c r="E381" s="825" t="s">
        <v>44</v>
      </c>
      <c r="F381" s="881">
        <f>20*1.5</f>
        <v>30</v>
      </c>
      <c r="G381" s="680">
        <f t="shared" si="6"/>
        <v>3000</v>
      </c>
      <c r="H381" s="499" t="s">
        <v>1887</v>
      </c>
      <c r="I381" s="888"/>
      <c r="J381" s="890"/>
      <c r="K381" s="888"/>
      <c r="L381" s="890"/>
      <c r="M381" s="890"/>
      <c r="N381" s="890"/>
      <c r="O381" s="890"/>
      <c r="P381" s="890"/>
      <c r="Q381" s="890"/>
      <c r="R381" s="882">
        <v>100</v>
      </c>
      <c r="S381" s="890"/>
      <c r="T381" s="1451"/>
    </row>
    <row r="382" spans="1:20" s="78" customFormat="1">
      <c r="A382" s="77" t="s">
        <v>2412</v>
      </c>
      <c r="B382" s="1257"/>
      <c r="C382" s="979" t="s">
        <v>2514</v>
      </c>
      <c r="D382" s="1267">
        <v>100</v>
      </c>
      <c r="E382" s="1380" t="s">
        <v>44</v>
      </c>
      <c r="F382" s="1263">
        <v>150</v>
      </c>
      <c r="G382" s="680">
        <f t="shared" si="6"/>
        <v>15000</v>
      </c>
      <c r="H382" s="499" t="s">
        <v>1887</v>
      </c>
      <c r="I382" s="988">
        <v>20</v>
      </c>
      <c r="J382" s="988"/>
      <c r="K382" s="988"/>
      <c r="L382" s="988"/>
      <c r="M382" s="988"/>
      <c r="N382" s="988">
        <v>20</v>
      </c>
      <c r="O382" s="988"/>
      <c r="P382" s="988"/>
      <c r="Q382" s="988"/>
      <c r="R382" s="988">
        <v>10</v>
      </c>
      <c r="S382" s="988"/>
      <c r="T382" s="1449"/>
    </row>
    <row r="383" spans="1:20" s="78" customFormat="1">
      <c r="A383" s="77" t="s">
        <v>2412</v>
      </c>
      <c r="B383" s="1257"/>
      <c r="C383" s="979" t="s">
        <v>2513</v>
      </c>
      <c r="D383" s="1267">
        <v>100</v>
      </c>
      <c r="E383" s="1380" t="s">
        <v>44</v>
      </c>
      <c r="F383" s="1380">
        <v>150</v>
      </c>
      <c r="G383" s="680">
        <f t="shared" si="6"/>
        <v>15000</v>
      </c>
      <c r="H383" s="499" t="s">
        <v>1887</v>
      </c>
      <c r="I383" s="988">
        <v>20</v>
      </c>
      <c r="J383" s="988"/>
      <c r="K383" s="988"/>
      <c r="L383" s="988"/>
      <c r="M383" s="988"/>
      <c r="N383" s="988">
        <v>20</v>
      </c>
      <c r="O383" s="988"/>
      <c r="P383" s="988"/>
      <c r="Q383" s="988"/>
      <c r="R383" s="988">
        <v>10</v>
      </c>
      <c r="S383" s="988"/>
      <c r="T383" s="1449"/>
    </row>
    <row r="384" spans="1:20" s="78" customFormat="1">
      <c r="A384" s="1257" t="s">
        <v>3548</v>
      </c>
      <c r="B384" s="1257"/>
      <c r="C384" s="124" t="s">
        <v>3570</v>
      </c>
      <c r="D384" s="125">
        <v>100</v>
      </c>
      <c r="E384" s="942" t="s">
        <v>44</v>
      </c>
      <c r="F384" s="127">
        <v>160</v>
      </c>
      <c r="G384" s="680">
        <f t="shared" si="6"/>
        <v>16000</v>
      </c>
      <c r="H384" s="499" t="s">
        <v>1887</v>
      </c>
      <c r="I384" s="129">
        <v>30</v>
      </c>
      <c r="J384" s="148"/>
      <c r="K384" s="148"/>
      <c r="L384" s="148">
        <v>30</v>
      </c>
      <c r="M384" s="148"/>
      <c r="N384" s="148"/>
      <c r="O384" s="148">
        <v>30</v>
      </c>
      <c r="P384" s="148"/>
      <c r="Q384" s="148"/>
      <c r="R384" s="148">
        <v>10</v>
      </c>
      <c r="S384" s="773"/>
      <c r="T384" s="774"/>
    </row>
    <row r="385" spans="1:20" s="78" customFormat="1">
      <c r="A385" s="768" t="s">
        <v>2905</v>
      </c>
      <c r="B385" s="1257"/>
      <c r="C385" s="124" t="s">
        <v>1019</v>
      </c>
      <c r="D385" s="900">
        <v>100</v>
      </c>
      <c r="E385" s="901" t="s">
        <v>576</v>
      </c>
      <c r="F385" s="868">
        <v>170</v>
      </c>
      <c r="G385" s="680">
        <f t="shared" si="6"/>
        <v>17000</v>
      </c>
      <c r="H385" s="499" t="s">
        <v>1887</v>
      </c>
      <c r="I385" s="787"/>
      <c r="J385" s="773"/>
      <c r="K385" s="773"/>
      <c r="L385" s="773"/>
      <c r="M385" s="773"/>
      <c r="N385" s="773"/>
      <c r="O385" s="773"/>
      <c r="P385" s="773"/>
      <c r="Q385" s="773"/>
      <c r="R385" s="773"/>
      <c r="S385" s="773"/>
      <c r="T385" s="774"/>
    </row>
    <row r="386" spans="1:20" s="78" customFormat="1">
      <c r="A386" s="1257" t="s">
        <v>3023</v>
      </c>
      <c r="B386" s="1257"/>
      <c r="C386" s="381" t="s">
        <v>1019</v>
      </c>
      <c r="D386" s="1293">
        <v>4</v>
      </c>
      <c r="E386" s="1239" t="s">
        <v>627</v>
      </c>
      <c r="F386" s="1295">
        <v>2625</v>
      </c>
      <c r="G386" s="680">
        <f t="shared" si="6"/>
        <v>10500</v>
      </c>
      <c r="H386" s="499" t="s">
        <v>1887</v>
      </c>
      <c r="I386" s="129">
        <v>2</v>
      </c>
      <c r="J386" s="148"/>
      <c r="K386" s="148"/>
      <c r="L386" s="148"/>
      <c r="M386" s="148">
        <v>2</v>
      </c>
      <c r="N386" s="148"/>
      <c r="O386" s="148"/>
      <c r="P386" s="148"/>
      <c r="Q386" s="148"/>
      <c r="R386" s="148"/>
      <c r="S386" s="148"/>
      <c r="T386" s="155"/>
    </row>
    <row r="387" spans="1:20" s="78" customFormat="1">
      <c r="A387" s="768" t="s">
        <v>2132</v>
      </c>
      <c r="B387" s="1257"/>
      <c r="C387" s="979" t="s">
        <v>2237</v>
      </c>
      <c r="D387" s="125">
        <v>500</v>
      </c>
      <c r="E387" s="126" t="s">
        <v>576</v>
      </c>
      <c r="F387" s="127">
        <v>145</v>
      </c>
      <c r="G387" s="680">
        <f t="shared" si="6"/>
        <v>72500</v>
      </c>
      <c r="H387" s="499" t="s">
        <v>1887</v>
      </c>
      <c r="I387" s="125">
        <v>500</v>
      </c>
      <c r="J387" s="773"/>
      <c r="K387" s="773"/>
      <c r="L387" s="773"/>
      <c r="M387" s="773"/>
      <c r="N387" s="773"/>
      <c r="O387" s="773"/>
      <c r="P387" s="773"/>
      <c r="Q387" s="773"/>
      <c r="R387" s="773"/>
      <c r="S387" s="773"/>
      <c r="T387" s="774"/>
    </row>
    <row r="388" spans="1:20" s="78" customFormat="1">
      <c r="A388" s="1257" t="s">
        <v>3023</v>
      </c>
      <c r="B388" s="1257"/>
      <c r="C388" s="381" t="s">
        <v>1020</v>
      </c>
      <c r="D388" s="1293">
        <v>4</v>
      </c>
      <c r="E388" s="1239" t="s">
        <v>627</v>
      </c>
      <c r="F388" s="1295">
        <v>2625</v>
      </c>
      <c r="G388" s="680">
        <f t="shared" si="6"/>
        <v>10500</v>
      </c>
      <c r="H388" s="499" t="s">
        <v>1887</v>
      </c>
      <c r="I388" s="129">
        <v>2</v>
      </c>
      <c r="J388" s="148"/>
      <c r="K388" s="148"/>
      <c r="L388" s="148"/>
      <c r="M388" s="148">
        <v>2</v>
      </c>
      <c r="N388" s="148"/>
      <c r="O388" s="148"/>
      <c r="P388" s="148"/>
      <c r="Q388" s="148"/>
      <c r="R388" s="148"/>
      <c r="S388" s="148"/>
      <c r="T388" s="155"/>
    </row>
    <row r="389" spans="1:20" s="78" customFormat="1">
      <c r="A389" s="768" t="s">
        <v>3231</v>
      </c>
      <c r="B389" s="1257"/>
      <c r="C389" s="124" t="s">
        <v>1020</v>
      </c>
      <c r="D389" s="900">
        <v>500</v>
      </c>
      <c r="E389" s="901" t="s">
        <v>576</v>
      </c>
      <c r="F389" s="868">
        <v>170</v>
      </c>
      <c r="G389" s="680">
        <f t="shared" si="6"/>
        <v>85000</v>
      </c>
      <c r="H389" s="499" t="s">
        <v>1887</v>
      </c>
      <c r="I389" s="1148"/>
      <c r="J389" s="772"/>
      <c r="K389" s="772">
        <v>150</v>
      </c>
      <c r="L389" s="772"/>
      <c r="M389" s="772"/>
      <c r="N389" s="772">
        <v>100</v>
      </c>
      <c r="O389" s="772"/>
      <c r="P389" s="772"/>
      <c r="Q389" s="772">
        <v>100</v>
      </c>
      <c r="R389" s="773"/>
      <c r="S389" s="773"/>
      <c r="T389" s="774"/>
    </row>
    <row r="390" spans="1:20" s="78" customFormat="1">
      <c r="A390" s="768" t="s">
        <v>2132</v>
      </c>
      <c r="B390" s="1257"/>
      <c r="C390" s="979" t="s">
        <v>2238</v>
      </c>
      <c r="D390" s="125">
        <v>500</v>
      </c>
      <c r="E390" s="126" t="s">
        <v>576</v>
      </c>
      <c r="F390" s="127">
        <v>145</v>
      </c>
      <c r="G390" s="680">
        <f t="shared" si="6"/>
        <v>72500</v>
      </c>
      <c r="H390" s="499" t="s">
        <v>1887</v>
      </c>
      <c r="I390" s="125">
        <v>500</v>
      </c>
      <c r="J390" s="773"/>
      <c r="K390" s="773"/>
      <c r="L390" s="773"/>
      <c r="M390" s="773"/>
      <c r="N390" s="773"/>
      <c r="O390" s="773"/>
      <c r="P390" s="773"/>
      <c r="Q390" s="773"/>
      <c r="R390" s="773"/>
      <c r="S390" s="773"/>
      <c r="T390" s="774"/>
    </row>
    <row r="391" spans="1:20" s="78" customFormat="1">
      <c r="A391" s="77" t="s">
        <v>2412</v>
      </c>
      <c r="B391" s="1257"/>
      <c r="C391" s="979" t="s">
        <v>2509</v>
      </c>
      <c r="D391" s="1267">
        <v>4</v>
      </c>
      <c r="E391" s="1380" t="s">
        <v>627</v>
      </c>
      <c r="F391" s="1380">
        <v>600</v>
      </c>
      <c r="G391" s="680">
        <f t="shared" si="6"/>
        <v>2400</v>
      </c>
      <c r="H391" s="499" t="s">
        <v>1887</v>
      </c>
      <c r="I391" s="988">
        <v>1</v>
      </c>
      <c r="J391" s="988"/>
      <c r="K391" s="988"/>
      <c r="L391" s="988"/>
      <c r="M391" s="988">
        <v>1</v>
      </c>
      <c r="N391" s="988"/>
      <c r="O391" s="988"/>
      <c r="P391" s="988">
        <v>1</v>
      </c>
      <c r="Q391" s="988"/>
      <c r="R391" s="988"/>
      <c r="S391" s="988">
        <v>1</v>
      </c>
      <c r="T391" s="1449"/>
    </row>
    <row r="392" spans="1:20" s="78" customFormat="1">
      <c r="A392" s="768" t="s">
        <v>2113</v>
      </c>
      <c r="B392" s="1257"/>
      <c r="C392" s="124" t="s">
        <v>2127</v>
      </c>
      <c r="D392" s="125">
        <v>10000</v>
      </c>
      <c r="E392" s="126" t="s">
        <v>576</v>
      </c>
      <c r="F392" s="127">
        <v>4.5</v>
      </c>
      <c r="G392" s="680">
        <f t="shared" si="6"/>
        <v>45000</v>
      </c>
      <c r="H392" s="499" t="s">
        <v>1887</v>
      </c>
      <c r="I392" s="125">
        <v>10000</v>
      </c>
      <c r="J392" s="148"/>
      <c r="K392" s="148"/>
      <c r="L392" s="148"/>
      <c r="M392" s="148"/>
      <c r="N392" s="148"/>
      <c r="O392" s="148"/>
      <c r="P392" s="148"/>
      <c r="Q392" s="148"/>
      <c r="R392" s="148"/>
      <c r="S392" s="148"/>
      <c r="T392" s="155"/>
    </row>
    <row r="393" spans="1:20" s="78" customFormat="1">
      <c r="A393" s="1257" t="s">
        <v>3023</v>
      </c>
      <c r="B393" s="1257"/>
      <c r="C393" s="381" t="s">
        <v>3132</v>
      </c>
      <c r="D393" s="1293">
        <v>300</v>
      </c>
      <c r="E393" s="1239" t="s">
        <v>44</v>
      </c>
      <c r="F393" s="1294">
        <v>500</v>
      </c>
      <c r="G393" s="680">
        <f t="shared" si="6"/>
        <v>150000</v>
      </c>
      <c r="H393" s="499" t="s">
        <v>1887</v>
      </c>
      <c r="I393" s="129">
        <v>100</v>
      </c>
      <c r="J393" s="148"/>
      <c r="K393" s="148"/>
      <c r="L393" s="148"/>
      <c r="M393" s="148"/>
      <c r="N393" s="148">
        <v>100</v>
      </c>
      <c r="O393" s="148"/>
      <c r="P393" s="148"/>
      <c r="Q393" s="148"/>
      <c r="R393" s="148">
        <v>100</v>
      </c>
      <c r="S393" s="148"/>
      <c r="T393" s="155"/>
    </row>
    <row r="394" spans="1:20" s="78" customFormat="1">
      <c r="A394" s="768" t="s">
        <v>2132</v>
      </c>
      <c r="B394" s="1257"/>
      <c r="C394" s="979" t="s">
        <v>2241</v>
      </c>
      <c r="D394" s="125">
        <v>3</v>
      </c>
      <c r="E394" s="126" t="s">
        <v>627</v>
      </c>
      <c r="F394" s="127">
        <v>500</v>
      </c>
      <c r="G394" s="680">
        <f t="shared" si="6"/>
        <v>1500</v>
      </c>
      <c r="H394" s="499" t="s">
        <v>1887</v>
      </c>
      <c r="I394" s="125">
        <v>3</v>
      </c>
      <c r="J394" s="773"/>
      <c r="K394" s="773"/>
      <c r="L394" s="773"/>
      <c r="M394" s="773"/>
      <c r="N394" s="773"/>
      <c r="O394" s="773"/>
      <c r="P394" s="773"/>
      <c r="Q394" s="773"/>
      <c r="R394" s="773"/>
      <c r="S394" s="773"/>
      <c r="T394" s="774"/>
    </row>
    <row r="395" spans="1:20" s="78" customFormat="1">
      <c r="A395" s="77" t="s">
        <v>2412</v>
      </c>
      <c r="B395" s="1257"/>
      <c r="C395" s="979" t="s">
        <v>2512</v>
      </c>
      <c r="D395" s="1267">
        <v>4</v>
      </c>
      <c r="E395" s="1380" t="s">
        <v>627</v>
      </c>
      <c r="F395" s="1380">
        <v>600</v>
      </c>
      <c r="G395" s="680">
        <f t="shared" si="6"/>
        <v>2400</v>
      </c>
      <c r="H395" s="499" t="s">
        <v>1887</v>
      </c>
      <c r="I395" s="988">
        <v>1</v>
      </c>
      <c r="J395" s="988"/>
      <c r="K395" s="988"/>
      <c r="L395" s="988"/>
      <c r="M395" s="988">
        <v>1</v>
      </c>
      <c r="N395" s="988"/>
      <c r="O395" s="988"/>
      <c r="P395" s="988">
        <v>1</v>
      </c>
      <c r="Q395" s="988"/>
      <c r="R395" s="988"/>
      <c r="S395" s="988">
        <v>1</v>
      </c>
      <c r="T395" s="1449"/>
    </row>
    <row r="396" spans="1:20" s="78" customFormat="1">
      <c r="A396" s="77" t="s">
        <v>2412</v>
      </c>
      <c r="B396" s="1257"/>
      <c r="C396" s="979" t="s">
        <v>2511</v>
      </c>
      <c r="D396" s="1267">
        <v>4</v>
      </c>
      <c r="E396" s="1380" t="s">
        <v>627</v>
      </c>
      <c r="F396" s="1380">
        <v>600</v>
      </c>
      <c r="G396" s="680">
        <f t="shared" si="6"/>
        <v>2400</v>
      </c>
      <c r="H396" s="499" t="s">
        <v>1887</v>
      </c>
      <c r="I396" s="988">
        <v>1</v>
      </c>
      <c r="J396" s="988"/>
      <c r="K396" s="988"/>
      <c r="L396" s="988"/>
      <c r="M396" s="988">
        <v>1</v>
      </c>
      <c r="N396" s="988"/>
      <c r="O396" s="988"/>
      <c r="P396" s="988">
        <v>1</v>
      </c>
      <c r="Q396" s="988"/>
      <c r="R396" s="988"/>
      <c r="S396" s="988">
        <v>1</v>
      </c>
      <c r="T396" s="1449"/>
    </row>
    <row r="397" spans="1:20" s="78" customFormat="1">
      <c r="A397" s="768" t="s">
        <v>2132</v>
      </c>
      <c r="B397" s="1257"/>
      <c r="C397" s="979" t="s">
        <v>2240</v>
      </c>
      <c r="D397" s="125">
        <v>3</v>
      </c>
      <c r="E397" s="126" t="s">
        <v>627</v>
      </c>
      <c r="F397" s="127">
        <v>500</v>
      </c>
      <c r="G397" s="680">
        <f t="shared" si="6"/>
        <v>1500</v>
      </c>
      <c r="H397" s="499" t="s">
        <v>1887</v>
      </c>
      <c r="I397" s="125">
        <v>3</v>
      </c>
      <c r="J397" s="773"/>
      <c r="K397" s="773"/>
      <c r="L397" s="773"/>
      <c r="M397" s="773"/>
      <c r="N397" s="773"/>
      <c r="O397" s="773"/>
      <c r="P397" s="773"/>
      <c r="Q397" s="773"/>
      <c r="R397" s="773"/>
      <c r="S397" s="773"/>
      <c r="T397" s="774"/>
    </row>
    <row r="398" spans="1:20" s="78" customFormat="1">
      <c r="A398" s="77" t="s">
        <v>2412</v>
      </c>
      <c r="B398" s="1257"/>
      <c r="C398" s="979" t="s">
        <v>2510</v>
      </c>
      <c r="D398" s="1267">
        <v>4</v>
      </c>
      <c r="E398" s="1380" t="s">
        <v>627</v>
      </c>
      <c r="F398" s="1380">
        <v>600</v>
      </c>
      <c r="G398" s="680">
        <f t="shared" si="6"/>
        <v>2400</v>
      </c>
      <c r="H398" s="499" t="s">
        <v>1887</v>
      </c>
      <c r="I398" s="988">
        <v>1</v>
      </c>
      <c r="J398" s="988"/>
      <c r="K398" s="988"/>
      <c r="L398" s="988"/>
      <c r="M398" s="988">
        <v>1</v>
      </c>
      <c r="N398" s="988"/>
      <c r="O398" s="988"/>
      <c r="P398" s="988">
        <v>1</v>
      </c>
      <c r="Q398" s="988"/>
      <c r="R398" s="988"/>
      <c r="S398" s="988">
        <v>1</v>
      </c>
      <c r="T398" s="1449"/>
    </row>
    <row r="399" spans="1:20" s="78" customFormat="1">
      <c r="A399" s="77" t="s">
        <v>2412</v>
      </c>
      <c r="B399" s="1257"/>
      <c r="C399" s="979" t="s">
        <v>2508</v>
      </c>
      <c r="D399" s="1267">
        <v>4</v>
      </c>
      <c r="E399" s="1380" t="s">
        <v>627</v>
      </c>
      <c r="F399" s="1380">
        <v>600</v>
      </c>
      <c r="G399" s="680">
        <f t="shared" si="6"/>
        <v>2400</v>
      </c>
      <c r="H399" s="499" t="s">
        <v>1887</v>
      </c>
      <c r="I399" s="988">
        <v>1</v>
      </c>
      <c r="J399" s="988"/>
      <c r="K399" s="988"/>
      <c r="L399" s="988"/>
      <c r="M399" s="988">
        <v>1</v>
      </c>
      <c r="N399" s="988"/>
      <c r="O399" s="988"/>
      <c r="P399" s="988">
        <v>1</v>
      </c>
      <c r="Q399" s="988"/>
      <c r="R399" s="988"/>
      <c r="S399" s="988">
        <v>1</v>
      </c>
      <c r="T399" s="1449"/>
    </row>
    <row r="400" spans="1:20" s="78" customFormat="1">
      <c r="A400" s="768" t="s">
        <v>2905</v>
      </c>
      <c r="B400" s="1257"/>
      <c r="C400" s="124" t="s">
        <v>2976</v>
      </c>
      <c r="D400" s="900">
        <v>10</v>
      </c>
      <c r="E400" s="901" t="s">
        <v>627</v>
      </c>
      <c r="F400" s="868">
        <v>3500</v>
      </c>
      <c r="G400" s="680">
        <f t="shared" si="6"/>
        <v>35000</v>
      </c>
      <c r="H400" s="499" t="s">
        <v>1887</v>
      </c>
      <c r="I400" s="787"/>
      <c r="J400" s="773"/>
      <c r="K400" s="773"/>
      <c r="L400" s="773"/>
      <c r="M400" s="773"/>
      <c r="N400" s="773"/>
      <c r="O400" s="773"/>
      <c r="P400" s="773"/>
      <c r="Q400" s="773"/>
      <c r="R400" s="773"/>
      <c r="S400" s="773"/>
      <c r="T400" s="774"/>
    </row>
    <row r="401" spans="1:20" s="78" customFormat="1">
      <c r="A401" s="768" t="s">
        <v>3231</v>
      </c>
      <c r="B401" s="1257"/>
      <c r="C401" s="124" t="s">
        <v>2976</v>
      </c>
      <c r="D401" s="900">
        <v>5</v>
      </c>
      <c r="E401" s="901" t="s">
        <v>627</v>
      </c>
      <c r="F401" s="868">
        <v>3500</v>
      </c>
      <c r="G401" s="680">
        <f t="shared" ref="G401:G464" si="7">D401*F401</f>
        <v>17500</v>
      </c>
      <c r="H401" s="499" t="s">
        <v>1887</v>
      </c>
      <c r="I401" s="1148"/>
      <c r="J401" s="772"/>
      <c r="K401" s="772">
        <v>2</v>
      </c>
      <c r="L401" s="772"/>
      <c r="M401" s="772"/>
      <c r="N401" s="772">
        <v>1</v>
      </c>
      <c r="O401" s="772"/>
      <c r="P401" s="772"/>
      <c r="Q401" s="772">
        <v>1</v>
      </c>
      <c r="R401" s="773"/>
      <c r="S401" s="773"/>
      <c r="T401" s="774"/>
    </row>
    <row r="402" spans="1:20" s="78" customFormat="1">
      <c r="A402" s="768" t="s">
        <v>2905</v>
      </c>
      <c r="B402" s="1257"/>
      <c r="C402" s="124" t="s">
        <v>2977</v>
      </c>
      <c r="D402" s="900">
        <v>10</v>
      </c>
      <c r="E402" s="901" t="s">
        <v>627</v>
      </c>
      <c r="F402" s="868">
        <v>3500</v>
      </c>
      <c r="G402" s="680">
        <f t="shared" si="7"/>
        <v>35000</v>
      </c>
      <c r="H402" s="499" t="s">
        <v>1887</v>
      </c>
      <c r="I402" s="787"/>
      <c r="J402" s="773"/>
      <c r="K402" s="773"/>
      <c r="L402" s="773"/>
      <c r="M402" s="773"/>
      <c r="N402" s="773"/>
      <c r="O402" s="773"/>
      <c r="P402" s="773"/>
      <c r="Q402" s="773"/>
      <c r="R402" s="773"/>
      <c r="S402" s="773"/>
      <c r="T402" s="774"/>
    </row>
    <row r="403" spans="1:20" s="78" customFormat="1">
      <c r="A403" s="768" t="s">
        <v>3231</v>
      </c>
      <c r="B403" s="1257"/>
      <c r="C403" s="124" t="s">
        <v>2977</v>
      </c>
      <c r="D403" s="900">
        <v>5</v>
      </c>
      <c r="E403" s="901" t="s">
        <v>627</v>
      </c>
      <c r="F403" s="868">
        <v>3500</v>
      </c>
      <c r="G403" s="680">
        <f t="shared" si="7"/>
        <v>17500</v>
      </c>
      <c r="H403" s="499" t="s">
        <v>1887</v>
      </c>
      <c r="I403" s="1148"/>
      <c r="J403" s="772"/>
      <c r="K403" s="772">
        <v>2</v>
      </c>
      <c r="L403" s="772"/>
      <c r="M403" s="772"/>
      <c r="N403" s="772">
        <v>1</v>
      </c>
      <c r="O403" s="772"/>
      <c r="P403" s="772"/>
      <c r="Q403" s="772">
        <v>1</v>
      </c>
      <c r="R403" s="773"/>
      <c r="S403" s="773"/>
      <c r="T403" s="774"/>
    </row>
    <row r="404" spans="1:20" s="78" customFormat="1">
      <c r="A404" s="768" t="s">
        <v>2905</v>
      </c>
      <c r="B404" s="1257"/>
      <c r="C404" s="124" t="s">
        <v>2978</v>
      </c>
      <c r="D404" s="900">
        <v>5</v>
      </c>
      <c r="E404" s="901" t="s">
        <v>627</v>
      </c>
      <c r="F404" s="868">
        <v>3500</v>
      </c>
      <c r="G404" s="680">
        <f t="shared" si="7"/>
        <v>17500</v>
      </c>
      <c r="H404" s="499" t="s">
        <v>1887</v>
      </c>
      <c r="I404" s="787"/>
      <c r="J404" s="773"/>
      <c r="K404" s="773"/>
      <c r="L404" s="773"/>
      <c r="M404" s="773"/>
      <c r="N404" s="773"/>
      <c r="O404" s="773"/>
      <c r="P404" s="773"/>
      <c r="Q404" s="773"/>
      <c r="R404" s="773"/>
      <c r="S404" s="773"/>
      <c r="T404" s="774"/>
    </row>
    <row r="405" spans="1:20" s="78" customFormat="1">
      <c r="A405" s="768" t="s">
        <v>3231</v>
      </c>
      <c r="B405" s="1257"/>
      <c r="C405" s="124" t="s">
        <v>2978</v>
      </c>
      <c r="D405" s="900">
        <v>5</v>
      </c>
      <c r="E405" s="901" t="s">
        <v>627</v>
      </c>
      <c r="F405" s="868">
        <v>3500</v>
      </c>
      <c r="G405" s="680">
        <f t="shared" si="7"/>
        <v>17500</v>
      </c>
      <c r="H405" s="499" t="s">
        <v>1887</v>
      </c>
      <c r="I405" s="1148"/>
      <c r="J405" s="772"/>
      <c r="K405" s="772">
        <v>2</v>
      </c>
      <c r="L405" s="772"/>
      <c r="M405" s="772"/>
      <c r="N405" s="772">
        <v>1</v>
      </c>
      <c r="O405" s="772"/>
      <c r="P405" s="772"/>
      <c r="Q405" s="772">
        <v>1</v>
      </c>
      <c r="R405" s="773"/>
      <c r="S405" s="773"/>
      <c r="T405" s="774"/>
    </row>
    <row r="406" spans="1:20" s="78" customFormat="1">
      <c r="A406" s="1257" t="s">
        <v>3630</v>
      </c>
      <c r="B406" s="1257"/>
      <c r="C406" s="1310" t="s">
        <v>3667</v>
      </c>
      <c r="D406" s="995">
        <v>1</v>
      </c>
      <c r="E406" s="995" t="s">
        <v>620</v>
      </c>
      <c r="F406" s="1405">
        <v>5500</v>
      </c>
      <c r="G406" s="680">
        <f t="shared" si="7"/>
        <v>5500</v>
      </c>
      <c r="H406" s="499" t="s">
        <v>1887</v>
      </c>
      <c r="I406" s="995">
        <v>1</v>
      </c>
      <c r="J406" s="773"/>
      <c r="K406" s="773"/>
      <c r="L406" s="773"/>
      <c r="M406" s="773"/>
      <c r="N406" s="773"/>
      <c r="O406" s="773"/>
      <c r="P406" s="773"/>
      <c r="Q406" s="773"/>
      <c r="R406" s="773"/>
      <c r="S406" s="773"/>
      <c r="T406" s="774"/>
    </row>
    <row r="407" spans="1:20" s="78" customFormat="1">
      <c r="A407" s="768" t="s">
        <v>2132</v>
      </c>
      <c r="B407" s="1257"/>
      <c r="C407" s="979" t="s">
        <v>2239</v>
      </c>
      <c r="D407" s="125">
        <v>3</v>
      </c>
      <c r="E407" s="126" t="s">
        <v>627</v>
      </c>
      <c r="F407" s="127">
        <v>500</v>
      </c>
      <c r="G407" s="680">
        <f t="shared" si="7"/>
        <v>1500</v>
      </c>
      <c r="H407" s="499" t="s">
        <v>1887</v>
      </c>
      <c r="I407" s="125">
        <v>3</v>
      </c>
      <c r="J407" s="773"/>
      <c r="K407" s="773"/>
      <c r="L407" s="773"/>
      <c r="M407" s="773"/>
      <c r="N407" s="773"/>
      <c r="O407" s="773"/>
      <c r="P407" s="773"/>
      <c r="Q407" s="773"/>
      <c r="R407" s="773"/>
      <c r="S407" s="773"/>
      <c r="T407" s="774"/>
    </row>
    <row r="408" spans="1:20" s="78" customFormat="1">
      <c r="A408" s="768" t="s">
        <v>2905</v>
      </c>
      <c r="B408" s="1257"/>
      <c r="C408" s="124" t="s">
        <v>2239</v>
      </c>
      <c r="D408" s="900">
        <v>5</v>
      </c>
      <c r="E408" s="901" t="s">
        <v>627</v>
      </c>
      <c r="F408" s="868">
        <v>3500</v>
      </c>
      <c r="G408" s="680">
        <f t="shared" si="7"/>
        <v>17500</v>
      </c>
      <c r="H408" s="499" t="s">
        <v>1887</v>
      </c>
      <c r="I408" s="129"/>
      <c r="J408" s="148"/>
      <c r="K408" s="148"/>
      <c r="L408" s="148"/>
      <c r="M408" s="148"/>
      <c r="N408" s="148"/>
      <c r="O408" s="148"/>
      <c r="P408" s="148"/>
      <c r="Q408" s="148"/>
      <c r="R408" s="148"/>
      <c r="S408" s="148"/>
      <c r="T408" s="155"/>
    </row>
    <row r="409" spans="1:20" s="78" customFormat="1">
      <c r="A409" s="768" t="s">
        <v>3231</v>
      </c>
      <c r="B409" s="1257"/>
      <c r="C409" s="124" t="s">
        <v>2239</v>
      </c>
      <c r="D409" s="900">
        <v>5</v>
      </c>
      <c r="E409" s="901" t="s">
        <v>627</v>
      </c>
      <c r="F409" s="868">
        <v>3500</v>
      </c>
      <c r="G409" s="680">
        <f t="shared" si="7"/>
        <v>17500</v>
      </c>
      <c r="H409" s="499" t="s">
        <v>1887</v>
      </c>
      <c r="I409" s="1148"/>
      <c r="J409" s="772"/>
      <c r="K409" s="772">
        <v>2</v>
      </c>
      <c r="L409" s="772"/>
      <c r="M409" s="772"/>
      <c r="N409" s="772">
        <v>1</v>
      </c>
      <c r="O409" s="772"/>
      <c r="P409" s="772"/>
      <c r="Q409" s="772">
        <v>1</v>
      </c>
      <c r="R409" s="773"/>
      <c r="S409" s="773"/>
      <c r="T409" s="774"/>
    </row>
    <row r="410" spans="1:20" s="78" customFormat="1">
      <c r="A410" s="1257" t="s">
        <v>3548</v>
      </c>
      <c r="B410" s="1257"/>
      <c r="C410" s="124" t="s">
        <v>3571</v>
      </c>
      <c r="D410" s="125">
        <v>50</v>
      </c>
      <c r="E410" s="942" t="s">
        <v>44</v>
      </c>
      <c r="F410" s="127">
        <v>200</v>
      </c>
      <c r="G410" s="680">
        <f t="shared" si="7"/>
        <v>10000</v>
      </c>
      <c r="H410" s="499" t="s">
        <v>1887</v>
      </c>
      <c r="I410" s="943" t="s">
        <v>3555</v>
      </c>
      <c r="J410" s="773"/>
      <c r="K410" s="773"/>
      <c r="L410" s="772">
        <v>10</v>
      </c>
      <c r="M410" s="773"/>
      <c r="N410" s="773"/>
      <c r="O410" s="773"/>
      <c r="P410" s="772">
        <v>10</v>
      </c>
      <c r="Q410" s="773"/>
      <c r="R410" s="773"/>
      <c r="S410" s="773"/>
      <c r="T410" s="944">
        <v>10</v>
      </c>
    </row>
    <row r="411" spans="1:20" s="78" customFormat="1">
      <c r="A411" s="1257" t="s">
        <v>3023</v>
      </c>
      <c r="B411" s="1257"/>
      <c r="C411" s="381" t="s">
        <v>1021</v>
      </c>
      <c r="D411" s="1293">
        <v>100</v>
      </c>
      <c r="E411" s="1239" t="s">
        <v>44</v>
      </c>
      <c r="F411" s="1295">
        <v>290</v>
      </c>
      <c r="G411" s="680">
        <f t="shared" si="7"/>
        <v>29000</v>
      </c>
      <c r="H411" s="499" t="s">
        <v>1887</v>
      </c>
      <c r="I411" s="129">
        <v>50</v>
      </c>
      <c r="J411" s="148"/>
      <c r="K411" s="148"/>
      <c r="L411" s="148"/>
      <c r="M411" s="148"/>
      <c r="N411" s="148">
        <v>50</v>
      </c>
      <c r="O411" s="148"/>
      <c r="P411" s="148"/>
      <c r="Q411" s="148"/>
      <c r="R411" s="148"/>
      <c r="S411" s="148"/>
      <c r="T411" s="155"/>
    </row>
    <row r="412" spans="1:20" s="78" customFormat="1">
      <c r="A412" s="768" t="s">
        <v>3231</v>
      </c>
      <c r="B412" s="1257"/>
      <c r="C412" s="124" t="s">
        <v>3318</v>
      </c>
      <c r="D412" s="900">
        <v>20</v>
      </c>
      <c r="E412" s="901" t="s">
        <v>2980</v>
      </c>
      <c r="F412" s="868">
        <v>510</v>
      </c>
      <c r="G412" s="680">
        <f t="shared" si="7"/>
        <v>10200</v>
      </c>
      <c r="H412" s="499" t="s">
        <v>1887</v>
      </c>
      <c r="I412" s="1148"/>
      <c r="J412" s="772"/>
      <c r="K412" s="772"/>
      <c r="L412" s="772"/>
      <c r="M412" s="772"/>
      <c r="N412" s="772">
        <v>10</v>
      </c>
      <c r="O412" s="772"/>
      <c r="P412" s="772"/>
      <c r="Q412" s="772"/>
      <c r="R412" s="773"/>
      <c r="S412" s="773"/>
      <c r="T412" s="774"/>
    </row>
    <row r="413" spans="1:20" s="78" customFormat="1">
      <c r="A413" s="768" t="s">
        <v>3231</v>
      </c>
      <c r="B413" s="1257"/>
      <c r="C413" s="124" t="s">
        <v>3319</v>
      </c>
      <c r="D413" s="900">
        <v>20</v>
      </c>
      <c r="E413" s="901" t="s">
        <v>2980</v>
      </c>
      <c r="F413" s="868">
        <v>510</v>
      </c>
      <c r="G413" s="680">
        <f t="shared" si="7"/>
        <v>10200</v>
      </c>
      <c r="H413" s="499" t="s">
        <v>1887</v>
      </c>
      <c r="I413" s="1148"/>
      <c r="J413" s="772"/>
      <c r="K413" s="772"/>
      <c r="L413" s="772"/>
      <c r="M413" s="772"/>
      <c r="N413" s="772">
        <v>10</v>
      </c>
      <c r="O413" s="772"/>
      <c r="P413" s="773"/>
      <c r="Q413" s="773"/>
      <c r="R413" s="773"/>
      <c r="S413" s="773"/>
      <c r="T413" s="774"/>
    </row>
    <row r="414" spans="1:20" s="78" customFormat="1">
      <c r="A414" s="768" t="s">
        <v>2905</v>
      </c>
      <c r="B414" s="1257"/>
      <c r="C414" s="124" t="s">
        <v>2979</v>
      </c>
      <c r="D414" s="900">
        <v>50</v>
      </c>
      <c r="E414" s="901" t="s">
        <v>2980</v>
      </c>
      <c r="F414" s="868">
        <v>510</v>
      </c>
      <c r="G414" s="680">
        <f t="shared" si="7"/>
        <v>25500</v>
      </c>
      <c r="H414" s="499" t="s">
        <v>1887</v>
      </c>
      <c r="I414" s="787"/>
      <c r="J414" s="773"/>
      <c r="K414" s="773"/>
      <c r="L414" s="773"/>
      <c r="M414" s="773"/>
      <c r="N414" s="773"/>
      <c r="O414" s="773"/>
      <c r="P414" s="773"/>
      <c r="Q414" s="773"/>
      <c r="R414" s="773"/>
      <c r="S414" s="773"/>
      <c r="T414" s="774"/>
    </row>
    <row r="415" spans="1:20" s="78" customFormat="1">
      <c r="A415" s="768" t="s">
        <v>2132</v>
      </c>
      <c r="B415" s="1257"/>
      <c r="C415" s="979" t="s">
        <v>2242</v>
      </c>
      <c r="D415" s="125">
        <v>150</v>
      </c>
      <c r="E415" s="126" t="s">
        <v>576</v>
      </c>
      <c r="F415" s="127">
        <v>485</v>
      </c>
      <c r="G415" s="680">
        <f t="shared" si="7"/>
        <v>72750</v>
      </c>
      <c r="H415" s="499" t="s">
        <v>1887</v>
      </c>
      <c r="I415" s="125">
        <v>150</v>
      </c>
      <c r="J415" s="773"/>
      <c r="K415" s="773"/>
      <c r="L415" s="773"/>
      <c r="M415" s="773"/>
      <c r="N415" s="773"/>
      <c r="O415" s="773"/>
      <c r="P415" s="773"/>
      <c r="Q415" s="773"/>
      <c r="R415" s="773"/>
      <c r="S415" s="773"/>
      <c r="T415" s="774"/>
    </row>
    <row r="416" spans="1:20" s="78" customFormat="1">
      <c r="A416" s="768" t="s">
        <v>2132</v>
      </c>
      <c r="B416" s="1257"/>
      <c r="C416" s="979" t="s">
        <v>2243</v>
      </c>
      <c r="D416" s="125">
        <v>150</v>
      </c>
      <c r="E416" s="126" t="s">
        <v>576</v>
      </c>
      <c r="F416" s="127">
        <v>485</v>
      </c>
      <c r="G416" s="680">
        <f t="shared" si="7"/>
        <v>72750</v>
      </c>
      <c r="H416" s="499" t="s">
        <v>1887</v>
      </c>
      <c r="I416" s="125">
        <v>150</v>
      </c>
      <c r="J416" s="773"/>
      <c r="K416" s="773"/>
      <c r="L416" s="773"/>
      <c r="M416" s="773"/>
      <c r="N416" s="773"/>
      <c r="O416" s="773"/>
      <c r="P416" s="773"/>
      <c r="Q416" s="773"/>
      <c r="R416" s="773"/>
      <c r="S416" s="773"/>
      <c r="T416" s="774"/>
    </row>
    <row r="417" spans="1:20" s="78" customFormat="1">
      <c r="A417" s="768" t="s">
        <v>2132</v>
      </c>
      <c r="B417" s="1257"/>
      <c r="C417" s="979" t="s">
        <v>2244</v>
      </c>
      <c r="D417" s="125">
        <v>150</v>
      </c>
      <c r="E417" s="126" t="s">
        <v>576</v>
      </c>
      <c r="F417" s="127">
        <v>485</v>
      </c>
      <c r="G417" s="680">
        <f t="shared" si="7"/>
        <v>72750</v>
      </c>
      <c r="H417" s="499" t="s">
        <v>1887</v>
      </c>
      <c r="I417" s="125">
        <v>150</v>
      </c>
      <c r="J417" s="773"/>
      <c r="K417" s="773"/>
      <c r="L417" s="773"/>
      <c r="M417" s="773"/>
      <c r="N417" s="773"/>
      <c r="O417" s="773"/>
      <c r="P417" s="773"/>
      <c r="Q417" s="773"/>
      <c r="R417" s="773"/>
      <c r="S417" s="773"/>
      <c r="T417" s="774"/>
    </row>
    <row r="418" spans="1:20" s="78" customFormat="1">
      <c r="A418" s="768" t="s">
        <v>2132</v>
      </c>
      <c r="B418" s="1257"/>
      <c r="C418" s="979" t="s">
        <v>2245</v>
      </c>
      <c r="D418" s="125">
        <v>150</v>
      </c>
      <c r="E418" s="126" t="s">
        <v>576</v>
      </c>
      <c r="F418" s="127">
        <v>485</v>
      </c>
      <c r="G418" s="680">
        <f t="shared" si="7"/>
        <v>72750</v>
      </c>
      <c r="H418" s="499" t="s">
        <v>1887</v>
      </c>
      <c r="I418" s="125">
        <v>150</v>
      </c>
      <c r="J418" s="773"/>
      <c r="K418" s="773"/>
      <c r="L418" s="773"/>
      <c r="M418" s="773"/>
      <c r="N418" s="773"/>
      <c r="O418" s="773"/>
      <c r="P418" s="773"/>
      <c r="Q418" s="773"/>
      <c r="R418" s="773"/>
      <c r="S418" s="773"/>
      <c r="T418" s="774"/>
    </row>
    <row r="419" spans="1:20" s="78" customFormat="1">
      <c r="A419" s="1257" t="s">
        <v>3548</v>
      </c>
      <c r="B419" s="1257"/>
      <c r="C419" s="124" t="s">
        <v>3572</v>
      </c>
      <c r="D419" s="125">
        <v>100</v>
      </c>
      <c r="E419" s="942" t="s">
        <v>44</v>
      </c>
      <c r="F419" s="127">
        <v>140</v>
      </c>
      <c r="G419" s="680">
        <f t="shared" si="7"/>
        <v>14000</v>
      </c>
      <c r="H419" s="499" t="s">
        <v>1887</v>
      </c>
      <c r="I419" s="129">
        <v>30</v>
      </c>
      <c r="J419" s="148"/>
      <c r="K419" s="148"/>
      <c r="L419" s="148">
        <v>30</v>
      </c>
      <c r="M419" s="148"/>
      <c r="N419" s="148"/>
      <c r="O419" s="148">
        <v>30</v>
      </c>
      <c r="P419" s="148"/>
      <c r="Q419" s="148"/>
      <c r="R419" s="148">
        <v>10</v>
      </c>
      <c r="S419" s="773"/>
      <c r="T419" s="774"/>
    </row>
    <row r="420" spans="1:20" s="78" customFormat="1">
      <c r="A420" s="1257" t="s">
        <v>3023</v>
      </c>
      <c r="B420" s="1257"/>
      <c r="C420" s="381" t="s">
        <v>1029</v>
      </c>
      <c r="D420" s="1293">
        <v>50</v>
      </c>
      <c r="E420" s="1239" t="s">
        <v>627</v>
      </c>
      <c r="F420" s="1295">
        <v>1000</v>
      </c>
      <c r="G420" s="680">
        <f t="shared" si="7"/>
        <v>50000</v>
      </c>
      <c r="H420" s="499" t="s">
        <v>1887</v>
      </c>
      <c r="I420" s="129">
        <v>20</v>
      </c>
      <c r="J420" s="148"/>
      <c r="K420" s="148"/>
      <c r="L420" s="148"/>
      <c r="M420" s="148">
        <v>20</v>
      </c>
      <c r="N420" s="148"/>
      <c r="O420" s="148"/>
      <c r="P420" s="148"/>
      <c r="Q420" s="148">
        <v>10</v>
      </c>
      <c r="R420" s="148"/>
      <c r="S420" s="148"/>
      <c r="T420" s="155"/>
    </row>
    <row r="421" spans="1:20" s="78" customFormat="1">
      <c r="A421" s="1257" t="s">
        <v>3023</v>
      </c>
      <c r="B421" s="1257"/>
      <c r="C421" s="381" t="s">
        <v>1030</v>
      </c>
      <c r="D421" s="1293">
        <v>50</v>
      </c>
      <c r="E421" s="1239" t="s">
        <v>627</v>
      </c>
      <c r="F421" s="1299">
        <v>1000</v>
      </c>
      <c r="G421" s="680">
        <f t="shared" si="7"/>
        <v>50000</v>
      </c>
      <c r="H421" s="499" t="s">
        <v>1887</v>
      </c>
      <c r="I421" s="129">
        <v>20</v>
      </c>
      <c r="J421" s="148"/>
      <c r="K421" s="148"/>
      <c r="L421" s="148"/>
      <c r="M421" s="148">
        <v>20</v>
      </c>
      <c r="N421" s="148"/>
      <c r="O421" s="148"/>
      <c r="P421" s="148"/>
      <c r="Q421" s="148">
        <v>10</v>
      </c>
      <c r="R421" s="148"/>
      <c r="S421" s="148"/>
      <c r="T421" s="155"/>
    </row>
    <row r="422" spans="1:20" s="78" customFormat="1">
      <c r="A422" s="1257" t="s">
        <v>3023</v>
      </c>
      <c r="B422" s="1257"/>
      <c r="C422" s="381" t="s">
        <v>1031</v>
      </c>
      <c r="D422" s="1293">
        <v>50</v>
      </c>
      <c r="E422" s="1239" t="s">
        <v>627</v>
      </c>
      <c r="F422" s="1299">
        <v>1000</v>
      </c>
      <c r="G422" s="680">
        <f t="shared" si="7"/>
        <v>50000</v>
      </c>
      <c r="H422" s="499" t="s">
        <v>1887</v>
      </c>
      <c r="I422" s="129">
        <v>20</v>
      </c>
      <c r="J422" s="148"/>
      <c r="K422" s="148"/>
      <c r="L422" s="148"/>
      <c r="M422" s="148">
        <v>20</v>
      </c>
      <c r="N422" s="148"/>
      <c r="O422" s="148"/>
      <c r="P422" s="148"/>
      <c r="Q422" s="148">
        <v>10</v>
      </c>
      <c r="R422" s="148"/>
      <c r="S422" s="148"/>
      <c r="T422" s="155"/>
    </row>
    <row r="423" spans="1:20" s="78" customFormat="1">
      <c r="A423" s="768" t="s">
        <v>2132</v>
      </c>
      <c r="B423" s="1257"/>
      <c r="C423" s="979" t="s">
        <v>2246</v>
      </c>
      <c r="D423" s="125">
        <v>5</v>
      </c>
      <c r="E423" s="126" t="s">
        <v>627</v>
      </c>
      <c r="F423" s="127">
        <v>2150</v>
      </c>
      <c r="G423" s="680">
        <f t="shared" si="7"/>
        <v>10750</v>
      </c>
      <c r="H423" s="499" t="s">
        <v>1887</v>
      </c>
      <c r="I423" s="125">
        <v>5</v>
      </c>
      <c r="J423" s="773"/>
      <c r="K423" s="773"/>
      <c r="L423" s="773"/>
      <c r="M423" s="773"/>
      <c r="N423" s="773"/>
      <c r="O423" s="773"/>
      <c r="P423" s="773"/>
      <c r="Q423" s="773"/>
      <c r="R423" s="773"/>
      <c r="S423" s="773"/>
      <c r="T423" s="774"/>
    </row>
    <row r="424" spans="1:20" s="78" customFormat="1">
      <c r="A424" s="1257" t="s">
        <v>3023</v>
      </c>
      <c r="B424" s="1257"/>
      <c r="C424" s="381" t="s">
        <v>1032</v>
      </c>
      <c r="D424" s="1293">
        <v>50</v>
      </c>
      <c r="E424" s="1239" t="s">
        <v>627</v>
      </c>
      <c r="F424" s="1300">
        <v>580</v>
      </c>
      <c r="G424" s="680">
        <f t="shared" si="7"/>
        <v>29000</v>
      </c>
      <c r="H424" s="499" t="s">
        <v>1887</v>
      </c>
      <c r="I424" s="129">
        <v>20</v>
      </c>
      <c r="J424" s="148"/>
      <c r="K424" s="148"/>
      <c r="L424" s="148"/>
      <c r="M424" s="148">
        <v>20</v>
      </c>
      <c r="N424" s="148"/>
      <c r="O424" s="148"/>
      <c r="P424" s="148"/>
      <c r="Q424" s="148">
        <v>10</v>
      </c>
      <c r="R424" s="148"/>
      <c r="S424" s="148"/>
      <c r="T424" s="155"/>
    </row>
    <row r="425" spans="1:20" s="78" customFormat="1">
      <c r="A425" s="768" t="s">
        <v>2132</v>
      </c>
      <c r="B425" s="1257"/>
      <c r="C425" s="1325" t="s">
        <v>2247</v>
      </c>
      <c r="D425" s="125">
        <v>5</v>
      </c>
      <c r="E425" s="126" t="s">
        <v>627</v>
      </c>
      <c r="F425" s="127">
        <v>2150</v>
      </c>
      <c r="G425" s="680">
        <f t="shared" si="7"/>
        <v>10750</v>
      </c>
      <c r="H425" s="499" t="s">
        <v>1887</v>
      </c>
      <c r="I425" s="125">
        <v>5</v>
      </c>
      <c r="J425" s="773"/>
      <c r="K425" s="773"/>
      <c r="L425" s="773"/>
      <c r="M425" s="773"/>
      <c r="N425" s="773"/>
      <c r="O425" s="773"/>
      <c r="P425" s="773"/>
      <c r="Q425" s="773"/>
      <c r="R425" s="773"/>
      <c r="S425" s="773"/>
      <c r="T425" s="774"/>
    </row>
    <row r="426" spans="1:20" s="78" customFormat="1">
      <c r="A426" s="768" t="s">
        <v>2132</v>
      </c>
      <c r="B426" s="1257"/>
      <c r="C426" s="979" t="s">
        <v>2248</v>
      </c>
      <c r="D426" s="125">
        <v>5</v>
      </c>
      <c r="E426" s="126" t="s">
        <v>627</v>
      </c>
      <c r="F426" s="127">
        <v>2150</v>
      </c>
      <c r="G426" s="680">
        <f t="shared" si="7"/>
        <v>10750</v>
      </c>
      <c r="H426" s="499" t="s">
        <v>1887</v>
      </c>
      <c r="I426" s="125">
        <v>5</v>
      </c>
      <c r="J426" s="773"/>
      <c r="K426" s="773"/>
      <c r="L426" s="773"/>
      <c r="M426" s="773"/>
      <c r="N426" s="773"/>
      <c r="O426" s="773"/>
      <c r="P426" s="773"/>
      <c r="Q426" s="773"/>
      <c r="R426" s="773"/>
      <c r="S426" s="773"/>
      <c r="T426" s="774"/>
    </row>
    <row r="427" spans="1:20" s="78" customFormat="1">
      <c r="A427" s="768" t="s">
        <v>2132</v>
      </c>
      <c r="B427" s="1257"/>
      <c r="C427" s="979" t="s">
        <v>2249</v>
      </c>
      <c r="D427" s="125">
        <v>500</v>
      </c>
      <c r="E427" s="126" t="s">
        <v>910</v>
      </c>
      <c r="F427" s="127">
        <v>65</v>
      </c>
      <c r="G427" s="680">
        <f t="shared" si="7"/>
        <v>32500</v>
      </c>
      <c r="H427" s="499" t="s">
        <v>1887</v>
      </c>
      <c r="I427" s="125">
        <v>500</v>
      </c>
      <c r="J427" s="773"/>
      <c r="K427" s="773"/>
      <c r="L427" s="773"/>
      <c r="M427" s="773"/>
      <c r="N427" s="773"/>
      <c r="O427" s="773"/>
      <c r="P427" s="773"/>
      <c r="Q427" s="773"/>
      <c r="R427" s="773"/>
      <c r="S427" s="773"/>
      <c r="T427" s="774"/>
    </row>
    <row r="428" spans="1:20" s="78" customFormat="1">
      <c r="A428" s="77" t="s">
        <v>2412</v>
      </c>
      <c r="B428" s="1257"/>
      <c r="C428" s="979" t="s">
        <v>2516</v>
      </c>
      <c r="D428" s="1267">
        <v>150</v>
      </c>
      <c r="E428" s="1380" t="s">
        <v>44</v>
      </c>
      <c r="F428" s="1380">
        <v>50</v>
      </c>
      <c r="G428" s="680">
        <f t="shared" si="7"/>
        <v>7500</v>
      </c>
      <c r="H428" s="499" t="s">
        <v>1887</v>
      </c>
      <c r="I428" s="988">
        <v>150</v>
      </c>
      <c r="J428" s="988"/>
      <c r="K428" s="988"/>
      <c r="L428" s="988"/>
      <c r="M428" s="988"/>
      <c r="N428" s="988"/>
      <c r="O428" s="988">
        <v>150</v>
      </c>
      <c r="P428" s="988"/>
      <c r="Q428" s="988"/>
      <c r="R428" s="988"/>
      <c r="S428" s="988"/>
      <c r="T428" s="1449"/>
    </row>
    <row r="429" spans="1:20" s="78" customFormat="1">
      <c r="A429" s="768" t="s">
        <v>2905</v>
      </c>
      <c r="B429" s="1257"/>
      <c r="C429" s="124" t="s">
        <v>2249</v>
      </c>
      <c r="D429" s="900">
        <v>1000</v>
      </c>
      <c r="E429" s="901" t="s">
        <v>576</v>
      </c>
      <c r="F429" s="868">
        <v>95</v>
      </c>
      <c r="G429" s="680">
        <f t="shared" si="7"/>
        <v>95000</v>
      </c>
      <c r="H429" s="499" t="s">
        <v>1887</v>
      </c>
      <c r="I429" s="787"/>
      <c r="J429" s="773"/>
      <c r="K429" s="773"/>
      <c r="L429" s="773"/>
      <c r="M429" s="773"/>
      <c r="N429" s="773"/>
      <c r="O429" s="773"/>
      <c r="P429" s="773"/>
      <c r="Q429" s="773"/>
      <c r="R429" s="773"/>
      <c r="S429" s="773"/>
      <c r="T429" s="774"/>
    </row>
    <row r="430" spans="1:20" s="78" customFormat="1">
      <c r="A430" s="768" t="s">
        <v>2132</v>
      </c>
      <c r="B430" s="1257"/>
      <c r="C430" s="979" t="s">
        <v>2251</v>
      </c>
      <c r="D430" s="850">
        <v>100</v>
      </c>
      <c r="E430" s="851" t="s">
        <v>910</v>
      </c>
      <c r="F430" s="127">
        <v>95</v>
      </c>
      <c r="G430" s="680">
        <f t="shared" si="7"/>
        <v>9500</v>
      </c>
      <c r="H430" s="499" t="s">
        <v>1887</v>
      </c>
      <c r="I430" s="850">
        <v>100</v>
      </c>
      <c r="J430" s="773"/>
      <c r="K430" s="773"/>
      <c r="L430" s="773"/>
      <c r="M430" s="773"/>
      <c r="N430" s="773"/>
      <c r="O430" s="773"/>
      <c r="P430" s="773"/>
      <c r="Q430" s="773"/>
      <c r="R430" s="773"/>
      <c r="S430" s="773"/>
      <c r="T430" s="774"/>
    </row>
    <row r="431" spans="1:20" s="78" customFormat="1">
      <c r="A431" s="768" t="s">
        <v>2905</v>
      </c>
      <c r="B431" s="1257"/>
      <c r="C431" s="124" t="s">
        <v>2251</v>
      </c>
      <c r="D431" s="900">
        <v>100</v>
      </c>
      <c r="E431" s="901" t="s">
        <v>576</v>
      </c>
      <c r="F431" s="868">
        <v>95</v>
      </c>
      <c r="G431" s="680">
        <f t="shared" si="7"/>
        <v>9500</v>
      </c>
      <c r="H431" s="499" t="s">
        <v>1887</v>
      </c>
      <c r="I431" s="787"/>
      <c r="J431" s="773"/>
      <c r="K431" s="773"/>
      <c r="L431" s="773"/>
      <c r="M431" s="773"/>
      <c r="N431" s="773"/>
      <c r="O431" s="773"/>
      <c r="P431" s="773"/>
      <c r="Q431" s="773"/>
      <c r="R431" s="773"/>
      <c r="S431" s="773"/>
      <c r="T431" s="774"/>
    </row>
    <row r="432" spans="1:20" s="78" customFormat="1">
      <c r="A432" s="768" t="s">
        <v>3231</v>
      </c>
      <c r="B432" s="1257"/>
      <c r="C432" s="124" t="s">
        <v>2251</v>
      </c>
      <c r="D432" s="900">
        <v>100</v>
      </c>
      <c r="E432" s="901" t="s">
        <v>576</v>
      </c>
      <c r="F432" s="868">
        <v>95</v>
      </c>
      <c r="G432" s="680">
        <f t="shared" si="7"/>
        <v>9500</v>
      </c>
      <c r="H432" s="499" t="s">
        <v>1887</v>
      </c>
      <c r="I432" s="946"/>
      <c r="J432" s="772"/>
      <c r="K432" s="772">
        <v>20</v>
      </c>
      <c r="L432" s="772"/>
      <c r="M432" s="772"/>
      <c r="N432" s="772">
        <v>20</v>
      </c>
      <c r="O432" s="772"/>
      <c r="P432" s="772"/>
      <c r="Q432" s="772">
        <v>30</v>
      </c>
      <c r="R432" s="773"/>
      <c r="S432" s="773"/>
      <c r="T432" s="774"/>
    </row>
    <row r="433" spans="1:20" s="78" customFormat="1">
      <c r="A433" s="768" t="s">
        <v>2132</v>
      </c>
      <c r="B433" s="1257"/>
      <c r="C433" s="979" t="s">
        <v>2250</v>
      </c>
      <c r="D433" s="125">
        <v>250</v>
      </c>
      <c r="E433" s="126" t="s">
        <v>910</v>
      </c>
      <c r="F433" s="127">
        <v>90</v>
      </c>
      <c r="G433" s="680">
        <f t="shared" si="7"/>
        <v>22500</v>
      </c>
      <c r="H433" s="499" t="s">
        <v>1887</v>
      </c>
      <c r="I433" s="125">
        <v>250</v>
      </c>
      <c r="J433" s="773"/>
      <c r="K433" s="773"/>
      <c r="L433" s="773"/>
      <c r="M433" s="773"/>
      <c r="N433" s="773"/>
      <c r="O433" s="773"/>
      <c r="P433" s="773"/>
      <c r="Q433" s="773"/>
      <c r="R433" s="773"/>
      <c r="S433" s="773"/>
      <c r="T433" s="774"/>
    </row>
    <row r="434" spans="1:20" s="78" customFormat="1">
      <c r="A434" s="77" t="s">
        <v>2412</v>
      </c>
      <c r="B434" s="1257"/>
      <c r="C434" s="979" t="s">
        <v>2515</v>
      </c>
      <c r="D434" s="1267">
        <v>150</v>
      </c>
      <c r="E434" s="1380" t="s">
        <v>44</v>
      </c>
      <c r="F434" s="1380">
        <v>80</v>
      </c>
      <c r="G434" s="680">
        <f t="shared" si="7"/>
        <v>12000</v>
      </c>
      <c r="H434" s="499" t="s">
        <v>1887</v>
      </c>
      <c r="I434" s="988">
        <v>100</v>
      </c>
      <c r="J434" s="988"/>
      <c r="K434" s="988"/>
      <c r="L434" s="988"/>
      <c r="M434" s="988"/>
      <c r="N434" s="988"/>
      <c r="O434" s="988">
        <v>100</v>
      </c>
      <c r="P434" s="988"/>
      <c r="Q434" s="988"/>
      <c r="R434" s="988"/>
      <c r="S434" s="988"/>
      <c r="T434" s="1449"/>
    </row>
    <row r="435" spans="1:20" s="78" customFormat="1">
      <c r="A435" s="768" t="s">
        <v>3231</v>
      </c>
      <c r="B435" s="1257"/>
      <c r="C435" s="124" t="s">
        <v>2250</v>
      </c>
      <c r="D435" s="900">
        <v>200</v>
      </c>
      <c r="E435" s="901" t="s">
        <v>576</v>
      </c>
      <c r="F435" s="868">
        <v>95</v>
      </c>
      <c r="G435" s="680">
        <f t="shared" si="7"/>
        <v>19000</v>
      </c>
      <c r="H435" s="499" t="s">
        <v>1887</v>
      </c>
      <c r="I435" s="1148"/>
      <c r="J435" s="772"/>
      <c r="K435" s="772">
        <v>50</v>
      </c>
      <c r="L435" s="772"/>
      <c r="M435" s="772"/>
      <c r="N435" s="772">
        <v>50</v>
      </c>
      <c r="O435" s="772"/>
      <c r="P435" s="772"/>
      <c r="Q435" s="772">
        <v>50</v>
      </c>
      <c r="R435" s="773"/>
      <c r="S435" s="773"/>
      <c r="T435" s="774"/>
    </row>
    <row r="436" spans="1:20" s="78" customFormat="1">
      <c r="A436" s="1257" t="s">
        <v>3023</v>
      </c>
      <c r="B436" s="1257"/>
      <c r="C436" s="381" t="s">
        <v>1033</v>
      </c>
      <c r="D436" s="1293">
        <v>30</v>
      </c>
      <c r="E436" s="1239" t="s">
        <v>627</v>
      </c>
      <c r="F436" s="1299">
        <v>6000</v>
      </c>
      <c r="G436" s="680">
        <f t="shared" si="7"/>
        <v>180000</v>
      </c>
      <c r="H436" s="499" t="s">
        <v>1887</v>
      </c>
      <c r="I436" s="129">
        <v>20</v>
      </c>
      <c r="J436" s="148"/>
      <c r="K436" s="148"/>
      <c r="L436" s="148"/>
      <c r="M436" s="148"/>
      <c r="N436" s="148">
        <v>10</v>
      </c>
      <c r="O436" s="148"/>
      <c r="P436" s="148"/>
      <c r="Q436" s="148"/>
      <c r="R436" s="148"/>
      <c r="S436" s="148"/>
      <c r="T436" s="155"/>
    </row>
    <row r="437" spans="1:20" s="78" customFormat="1">
      <c r="A437" s="1257" t="s">
        <v>3023</v>
      </c>
      <c r="B437" s="1257"/>
      <c r="C437" s="381" t="s">
        <v>1034</v>
      </c>
      <c r="D437" s="1293">
        <v>30</v>
      </c>
      <c r="E437" s="1239" t="s">
        <v>627</v>
      </c>
      <c r="F437" s="1295">
        <v>6000</v>
      </c>
      <c r="G437" s="680">
        <f t="shared" si="7"/>
        <v>180000</v>
      </c>
      <c r="H437" s="499" t="s">
        <v>1887</v>
      </c>
      <c r="I437" s="129">
        <v>20</v>
      </c>
      <c r="J437" s="148"/>
      <c r="K437" s="148"/>
      <c r="L437" s="148"/>
      <c r="M437" s="148"/>
      <c r="N437" s="148">
        <v>10</v>
      </c>
      <c r="O437" s="148"/>
      <c r="P437" s="148"/>
      <c r="Q437" s="148"/>
      <c r="R437" s="148"/>
      <c r="S437" s="148"/>
      <c r="T437" s="155"/>
    </row>
    <row r="438" spans="1:20" s="78" customFormat="1">
      <c r="A438" s="1257" t="s">
        <v>3023</v>
      </c>
      <c r="B438" s="1257"/>
      <c r="C438" s="381" t="s">
        <v>1035</v>
      </c>
      <c r="D438" s="1293">
        <v>30</v>
      </c>
      <c r="E438" s="1239" t="s">
        <v>627</v>
      </c>
      <c r="F438" s="1295">
        <v>9600</v>
      </c>
      <c r="G438" s="680">
        <f t="shared" si="7"/>
        <v>288000</v>
      </c>
      <c r="H438" s="499" t="s">
        <v>1887</v>
      </c>
      <c r="I438" s="129">
        <v>20</v>
      </c>
      <c r="J438" s="148"/>
      <c r="K438" s="148"/>
      <c r="L438" s="148"/>
      <c r="M438" s="148"/>
      <c r="N438" s="148">
        <v>10</v>
      </c>
      <c r="O438" s="148"/>
      <c r="P438" s="148"/>
      <c r="Q438" s="148"/>
      <c r="R438" s="148"/>
      <c r="S438" s="148"/>
      <c r="T438" s="155"/>
    </row>
    <row r="439" spans="1:20" s="78" customFormat="1">
      <c r="A439" s="768" t="s">
        <v>2905</v>
      </c>
      <c r="B439" s="1257"/>
      <c r="C439" s="124" t="s">
        <v>2981</v>
      </c>
      <c r="D439" s="900">
        <v>100</v>
      </c>
      <c r="E439" s="901" t="s">
        <v>576</v>
      </c>
      <c r="F439" s="868">
        <v>95</v>
      </c>
      <c r="G439" s="680">
        <f t="shared" si="7"/>
        <v>9500</v>
      </c>
      <c r="H439" s="499" t="s">
        <v>1887</v>
      </c>
      <c r="I439" s="787"/>
      <c r="J439" s="773"/>
      <c r="K439" s="773"/>
      <c r="L439" s="773"/>
      <c r="M439" s="773"/>
      <c r="N439" s="773"/>
      <c r="O439" s="773"/>
      <c r="P439" s="773"/>
      <c r="Q439" s="773"/>
      <c r="R439" s="773"/>
      <c r="S439" s="773"/>
      <c r="T439" s="774"/>
    </row>
    <row r="440" spans="1:20" s="78" customFormat="1">
      <c r="A440" s="768" t="s">
        <v>3231</v>
      </c>
      <c r="B440" s="1257"/>
      <c r="C440" s="124" t="s">
        <v>3321</v>
      </c>
      <c r="D440" s="900">
        <v>20</v>
      </c>
      <c r="E440" s="901" t="s">
        <v>576</v>
      </c>
      <c r="F440" s="868">
        <v>95</v>
      </c>
      <c r="G440" s="680">
        <f t="shared" si="7"/>
        <v>1900</v>
      </c>
      <c r="H440" s="499" t="s">
        <v>1887</v>
      </c>
      <c r="I440" s="946"/>
      <c r="J440" s="772"/>
      <c r="K440" s="772">
        <v>5</v>
      </c>
      <c r="L440" s="772"/>
      <c r="M440" s="772"/>
      <c r="N440" s="772">
        <v>5</v>
      </c>
      <c r="O440" s="772"/>
      <c r="P440" s="772"/>
      <c r="Q440" s="772">
        <v>5</v>
      </c>
      <c r="R440" s="773"/>
      <c r="S440" s="773"/>
      <c r="T440" s="774"/>
    </row>
    <row r="441" spans="1:20" s="78" customFormat="1">
      <c r="A441" s="768" t="s">
        <v>3231</v>
      </c>
      <c r="B441" s="1257"/>
      <c r="C441" s="124" t="s">
        <v>3320</v>
      </c>
      <c r="D441" s="900">
        <v>50</v>
      </c>
      <c r="E441" s="901" t="s">
        <v>576</v>
      </c>
      <c r="F441" s="868">
        <v>95</v>
      </c>
      <c r="G441" s="680">
        <f t="shared" si="7"/>
        <v>4750</v>
      </c>
      <c r="H441" s="499" t="s">
        <v>1887</v>
      </c>
      <c r="I441" s="946"/>
      <c r="J441" s="772"/>
      <c r="K441" s="772">
        <v>10</v>
      </c>
      <c r="L441" s="772"/>
      <c r="M441" s="772"/>
      <c r="N441" s="772">
        <v>20</v>
      </c>
      <c r="O441" s="772"/>
      <c r="P441" s="772"/>
      <c r="Q441" s="772">
        <v>10</v>
      </c>
      <c r="R441" s="773"/>
      <c r="S441" s="773"/>
      <c r="T441" s="774"/>
    </row>
    <row r="442" spans="1:20" s="78" customFormat="1">
      <c r="A442" s="1257" t="s">
        <v>3023</v>
      </c>
      <c r="B442" s="1257"/>
      <c r="C442" s="381" t="s">
        <v>1036</v>
      </c>
      <c r="D442" s="1293">
        <v>30</v>
      </c>
      <c r="E442" s="1239" t="s">
        <v>627</v>
      </c>
      <c r="F442" s="1295">
        <v>144</v>
      </c>
      <c r="G442" s="680">
        <f t="shared" si="7"/>
        <v>4320</v>
      </c>
      <c r="H442" s="499" t="s">
        <v>1887</v>
      </c>
      <c r="I442" s="129">
        <v>20</v>
      </c>
      <c r="J442" s="148"/>
      <c r="K442" s="148"/>
      <c r="L442" s="148"/>
      <c r="M442" s="148"/>
      <c r="N442" s="148">
        <v>10</v>
      </c>
      <c r="O442" s="148"/>
      <c r="P442" s="148"/>
      <c r="Q442" s="148"/>
      <c r="R442" s="148"/>
      <c r="S442" s="148"/>
      <c r="T442" s="155"/>
    </row>
    <row r="443" spans="1:20" s="78" customFormat="1">
      <c r="A443" s="1257" t="s">
        <v>3023</v>
      </c>
      <c r="B443" s="1257"/>
      <c r="C443" s="381" t="s">
        <v>1037</v>
      </c>
      <c r="D443" s="1293">
        <v>30</v>
      </c>
      <c r="E443" s="1239" t="s">
        <v>627</v>
      </c>
      <c r="F443" s="1295">
        <v>108</v>
      </c>
      <c r="G443" s="680">
        <f t="shared" si="7"/>
        <v>3240</v>
      </c>
      <c r="H443" s="499" t="s">
        <v>1887</v>
      </c>
      <c r="I443" s="129">
        <v>20</v>
      </c>
      <c r="J443" s="148"/>
      <c r="K443" s="148"/>
      <c r="L443" s="148"/>
      <c r="M443" s="148"/>
      <c r="N443" s="148">
        <v>10</v>
      </c>
      <c r="O443" s="148"/>
      <c r="P443" s="148"/>
      <c r="Q443" s="148"/>
      <c r="R443" s="148"/>
      <c r="S443" s="148"/>
      <c r="T443" s="155"/>
    </row>
    <row r="444" spans="1:20" s="78" customFormat="1">
      <c r="A444" s="768" t="s">
        <v>2132</v>
      </c>
      <c r="B444" s="1257"/>
      <c r="C444" s="979" t="s">
        <v>2252</v>
      </c>
      <c r="D444" s="850">
        <v>250</v>
      </c>
      <c r="E444" s="851" t="s">
        <v>910</v>
      </c>
      <c r="F444" s="127">
        <v>150</v>
      </c>
      <c r="G444" s="680">
        <f t="shared" si="7"/>
        <v>37500</v>
      </c>
      <c r="H444" s="499" t="s">
        <v>1887</v>
      </c>
      <c r="I444" s="850">
        <v>250</v>
      </c>
      <c r="J444" s="773"/>
      <c r="K444" s="773"/>
      <c r="L444" s="773"/>
      <c r="M444" s="773"/>
      <c r="N444" s="773"/>
      <c r="O444" s="773"/>
      <c r="P444" s="773"/>
      <c r="Q444" s="773"/>
      <c r="R444" s="773"/>
      <c r="S444" s="773"/>
      <c r="T444" s="774"/>
    </row>
    <row r="445" spans="1:20" s="78" customFormat="1">
      <c r="A445" s="77" t="s">
        <v>2412</v>
      </c>
      <c r="B445" s="1257"/>
      <c r="C445" s="979" t="s">
        <v>2518</v>
      </c>
      <c r="D445" s="1267">
        <v>100</v>
      </c>
      <c r="E445" s="1380" t="s">
        <v>44</v>
      </c>
      <c r="F445" s="1380">
        <v>150</v>
      </c>
      <c r="G445" s="680">
        <f t="shared" si="7"/>
        <v>15000</v>
      </c>
      <c r="H445" s="499" t="s">
        <v>1887</v>
      </c>
      <c r="I445" s="988">
        <v>20</v>
      </c>
      <c r="J445" s="988"/>
      <c r="K445" s="988"/>
      <c r="L445" s="988">
        <v>20</v>
      </c>
      <c r="M445" s="988"/>
      <c r="N445" s="988"/>
      <c r="O445" s="988">
        <v>20</v>
      </c>
      <c r="P445" s="988"/>
      <c r="Q445" s="988"/>
      <c r="R445" s="988">
        <v>20</v>
      </c>
      <c r="S445" s="988"/>
      <c r="T445" s="1449">
        <v>20</v>
      </c>
    </row>
    <row r="446" spans="1:20" s="78" customFormat="1">
      <c r="A446" s="768" t="s">
        <v>2132</v>
      </c>
      <c r="B446" s="1257"/>
      <c r="C446" s="979" t="s">
        <v>2254</v>
      </c>
      <c r="D446" s="850">
        <v>50</v>
      </c>
      <c r="E446" s="851" t="s">
        <v>910</v>
      </c>
      <c r="F446" s="127">
        <v>150</v>
      </c>
      <c r="G446" s="680">
        <f t="shared" si="7"/>
        <v>7500</v>
      </c>
      <c r="H446" s="499" t="s">
        <v>1887</v>
      </c>
      <c r="I446" s="850">
        <v>50</v>
      </c>
      <c r="J446" s="773"/>
      <c r="K446" s="773"/>
      <c r="L446" s="773"/>
      <c r="M446" s="773"/>
      <c r="N446" s="773"/>
      <c r="O446" s="773"/>
      <c r="P446" s="773"/>
      <c r="Q446" s="773"/>
      <c r="R446" s="773"/>
      <c r="S446" s="773"/>
      <c r="T446" s="774"/>
    </row>
    <row r="447" spans="1:20" s="78" customFormat="1">
      <c r="A447" s="768" t="s">
        <v>2132</v>
      </c>
      <c r="B447" s="1257"/>
      <c r="C447" s="979" t="s">
        <v>2253</v>
      </c>
      <c r="D447" s="850">
        <v>150</v>
      </c>
      <c r="E447" s="851" t="s">
        <v>910</v>
      </c>
      <c r="F447" s="127">
        <v>165</v>
      </c>
      <c r="G447" s="680">
        <f t="shared" si="7"/>
        <v>24750</v>
      </c>
      <c r="H447" s="499" t="s">
        <v>1887</v>
      </c>
      <c r="I447" s="850">
        <v>150</v>
      </c>
      <c r="J447" s="773"/>
      <c r="K447" s="773"/>
      <c r="L447" s="773"/>
      <c r="M447" s="773"/>
      <c r="N447" s="773"/>
      <c r="O447" s="773"/>
      <c r="P447" s="773"/>
      <c r="Q447" s="773"/>
      <c r="R447" s="773"/>
      <c r="S447" s="773"/>
      <c r="T447" s="774"/>
    </row>
    <row r="448" spans="1:20" s="78" customFormat="1">
      <c r="A448" s="77" t="s">
        <v>2412</v>
      </c>
      <c r="B448" s="1257"/>
      <c r="C448" s="979" t="s">
        <v>2517</v>
      </c>
      <c r="D448" s="1267">
        <v>100</v>
      </c>
      <c r="E448" s="1380" t="s">
        <v>44</v>
      </c>
      <c r="F448" s="1380">
        <v>130</v>
      </c>
      <c r="G448" s="680">
        <f t="shared" si="7"/>
        <v>13000</v>
      </c>
      <c r="H448" s="499" t="s">
        <v>1887</v>
      </c>
      <c r="I448" s="988">
        <v>20</v>
      </c>
      <c r="J448" s="988"/>
      <c r="K448" s="988"/>
      <c r="L448" s="988">
        <v>20</v>
      </c>
      <c r="M448" s="988"/>
      <c r="N448" s="988"/>
      <c r="O448" s="988">
        <v>20</v>
      </c>
      <c r="P448" s="988"/>
      <c r="Q448" s="988"/>
      <c r="R448" s="988">
        <v>20</v>
      </c>
      <c r="S448" s="988"/>
      <c r="T448" s="1449">
        <v>20</v>
      </c>
    </row>
    <row r="449" spans="1:20" s="78" customFormat="1">
      <c r="A449" s="768" t="s">
        <v>2132</v>
      </c>
      <c r="B449" s="1257"/>
      <c r="C449" s="124" t="s">
        <v>2158</v>
      </c>
      <c r="D449" s="125">
        <v>500</v>
      </c>
      <c r="E449" s="126" t="s">
        <v>2159</v>
      </c>
      <c r="F449" s="127">
        <v>950</v>
      </c>
      <c r="G449" s="680">
        <f t="shared" si="7"/>
        <v>475000</v>
      </c>
      <c r="H449" s="499" t="s">
        <v>1887</v>
      </c>
      <c r="I449" s="125">
        <v>500</v>
      </c>
      <c r="J449" s="148"/>
      <c r="K449" s="148"/>
      <c r="L449" s="148"/>
      <c r="M449" s="148"/>
      <c r="N449" s="148"/>
      <c r="O449" s="148"/>
      <c r="P449" s="148"/>
      <c r="Q449" s="148"/>
      <c r="R449" s="148"/>
      <c r="S449" s="148"/>
      <c r="T449" s="155"/>
    </row>
    <row r="450" spans="1:20" s="78" customFormat="1">
      <c r="A450" s="1257" t="s">
        <v>3023</v>
      </c>
      <c r="B450" s="1257"/>
      <c r="C450" s="381" t="s">
        <v>3141</v>
      </c>
      <c r="D450" s="1293">
        <v>4</v>
      </c>
      <c r="E450" s="1239" t="s">
        <v>44</v>
      </c>
      <c r="F450" s="1300">
        <v>4500</v>
      </c>
      <c r="G450" s="680">
        <f t="shared" si="7"/>
        <v>18000</v>
      </c>
      <c r="H450" s="499" t="s">
        <v>1887</v>
      </c>
      <c r="I450" s="129">
        <v>2</v>
      </c>
      <c r="J450" s="148"/>
      <c r="K450" s="148"/>
      <c r="L450" s="148"/>
      <c r="M450" s="148"/>
      <c r="N450" s="148">
        <v>2</v>
      </c>
      <c r="O450" s="148"/>
      <c r="P450" s="148"/>
      <c r="Q450" s="148"/>
      <c r="R450" s="148"/>
      <c r="S450" s="148"/>
      <c r="T450" s="155"/>
    </row>
    <row r="451" spans="1:20" s="78" customFormat="1">
      <c r="A451" s="77" t="s">
        <v>2599</v>
      </c>
      <c r="B451" s="1257"/>
      <c r="C451" s="443" t="s">
        <v>2645</v>
      </c>
      <c r="D451" s="882">
        <v>100</v>
      </c>
      <c r="E451" s="825" t="s">
        <v>36</v>
      </c>
      <c r="F451" s="886">
        <f>33.5*1.5</f>
        <v>50.25</v>
      </c>
      <c r="G451" s="680">
        <f t="shared" si="7"/>
        <v>5025</v>
      </c>
      <c r="H451" s="499" t="s">
        <v>1887</v>
      </c>
      <c r="I451" s="888"/>
      <c r="J451" s="890"/>
      <c r="K451" s="888"/>
      <c r="L451" s="890"/>
      <c r="M451" s="890"/>
      <c r="N451" s="890"/>
      <c r="O451" s="890"/>
      <c r="P451" s="890"/>
      <c r="Q451" s="890"/>
      <c r="R451" s="882">
        <v>100</v>
      </c>
      <c r="S451" s="890"/>
      <c r="T451" s="1451"/>
    </row>
    <row r="452" spans="1:20" s="78" customFormat="1">
      <c r="A452" s="1257" t="s">
        <v>3023</v>
      </c>
      <c r="B452" s="1257"/>
      <c r="C452" s="124" t="s">
        <v>3162</v>
      </c>
      <c r="D452" s="993">
        <v>100</v>
      </c>
      <c r="E452" s="901" t="s">
        <v>3163</v>
      </c>
      <c r="F452" s="1299">
        <v>600</v>
      </c>
      <c r="G452" s="680">
        <f t="shared" si="7"/>
        <v>60000</v>
      </c>
      <c r="H452" s="499" t="s">
        <v>1887</v>
      </c>
      <c r="I452" s="129">
        <v>50</v>
      </c>
      <c r="J452" s="148"/>
      <c r="K452" s="148"/>
      <c r="L452" s="148"/>
      <c r="M452" s="148"/>
      <c r="N452" s="148">
        <v>50</v>
      </c>
      <c r="O452" s="148"/>
      <c r="P452" s="148"/>
      <c r="Q452" s="148"/>
      <c r="R452" s="148"/>
      <c r="S452" s="148"/>
      <c r="T452" s="155"/>
    </row>
    <row r="453" spans="1:20" s="78" customFormat="1">
      <c r="A453" s="1257" t="s">
        <v>3023</v>
      </c>
      <c r="B453" s="1257"/>
      <c r="C453" s="932" t="s">
        <v>3143</v>
      </c>
      <c r="D453" s="1293">
        <v>2</v>
      </c>
      <c r="E453" s="1239" t="s">
        <v>44</v>
      </c>
      <c r="F453" s="1300">
        <v>8000</v>
      </c>
      <c r="G453" s="680">
        <f t="shared" si="7"/>
        <v>16000</v>
      </c>
      <c r="H453" s="499" t="s">
        <v>1887</v>
      </c>
      <c r="I453" s="129">
        <v>2</v>
      </c>
      <c r="J453" s="148"/>
      <c r="K453" s="148"/>
      <c r="L453" s="148"/>
      <c r="M453" s="148"/>
      <c r="N453" s="148">
        <v>2</v>
      </c>
      <c r="O453" s="148"/>
      <c r="P453" s="148"/>
      <c r="Q453" s="148"/>
      <c r="R453" s="148"/>
      <c r="S453" s="148"/>
      <c r="T453" s="155"/>
    </row>
    <row r="454" spans="1:20" s="78" customFormat="1">
      <c r="A454" s="1257" t="s">
        <v>3548</v>
      </c>
      <c r="B454" s="1257"/>
      <c r="C454" s="124" t="s">
        <v>3573</v>
      </c>
      <c r="D454" s="125">
        <v>100</v>
      </c>
      <c r="E454" s="942" t="s">
        <v>44</v>
      </c>
      <c r="F454" s="127">
        <v>800</v>
      </c>
      <c r="G454" s="680">
        <f t="shared" si="7"/>
        <v>80000</v>
      </c>
      <c r="H454" s="499" t="s">
        <v>1887</v>
      </c>
      <c r="I454" s="129">
        <v>30</v>
      </c>
      <c r="J454" s="148"/>
      <c r="K454" s="148"/>
      <c r="L454" s="148">
        <v>30</v>
      </c>
      <c r="M454" s="148"/>
      <c r="N454" s="148"/>
      <c r="O454" s="148">
        <v>30</v>
      </c>
      <c r="P454" s="148"/>
      <c r="Q454" s="148"/>
      <c r="R454" s="148">
        <v>10</v>
      </c>
      <c r="S454" s="773"/>
      <c r="T454" s="774"/>
    </row>
    <row r="455" spans="1:20" s="78" customFormat="1">
      <c r="A455" s="1257" t="s">
        <v>3548</v>
      </c>
      <c r="B455" s="1257"/>
      <c r="C455" s="124" t="s">
        <v>3574</v>
      </c>
      <c r="D455" s="125">
        <v>100</v>
      </c>
      <c r="E455" s="942" t="s">
        <v>44</v>
      </c>
      <c r="F455" s="127">
        <v>800</v>
      </c>
      <c r="G455" s="680">
        <f t="shared" si="7"/>
        <v>80000</v>
      </c>
      <c r="H455" s="499" t="s">
        <v>1887</v>
      </c>
      <c r="I455" s="129">
        <v>30</v>
      </c>
      <c r="J455" s="148"/>
      <c r="K455" s="148"/>
      <c r="L455" s="148">
        <v>30</v>
      </c>
      <c r="M455" s="148"/>
      <c r="N455" s="148"/>
      <c r="O455" s="148">
        <v>30</v>
      </c>
      <c r="P455" s="148"/>
      <c r="Q455" s="148"/>
      <c r="R455" s="148">
        <v>10</v>
      </c>
      <c r="S455" s="773"/>
      <c r="T455" s="774"/>
    </row>
    <row r="456" spans="1:20" s="78" customFormat="1">
      <c r="A456" s="768" t="s">
        <v>3231</v>
      </c>
      <c r="B456" s="1257"/>
      <c r="C456" s="124" t="s">
        <v>3322</v>
      </c>
      <c r="D456" s="900">
        <v>150</v>
      </c>
      <c r="E456" s="901" t="s">
        <v>627</v>
      </c>
      <c r="F456" s="868">
        <v>700</v>
      </c>
      <c r="G456" s="680">
        <f t="shared" si="7"/>
        <v>105000</v>
      </c>
      <c r="H456" s="499" t="s">
        <v>1887</v>
      </c>
      <c r="I456" s="946"/>
      <c r="J456" s="772"/>
      <c r="K456" s="772">
        <v>30</v>
      </c>
      <c r="L456" s="772"/>
      <c r="M456" s="772"/>
      <c r="N456" s="772">
        <v>50</v>
      </c>
      <c r="O456" s="772"/>
      <c r="P456" s="772"/>
      <c r="Q456" s="772">
        <v>50</v>
      </c>
      <c r="R456" s="773"/>
      <c r="S456" s="773"/>
      <c r="T456" s="774"/>
    </row>
    <row r="457" spans="1:20" s="78" customFormat="1">
      <c r="A457" s="77" t="s">
        <v>2412</v>
      </c>
      <c r="B457" s="1257"/>
      <c r="C457" s="979" t="s">
        <v>1039</v>
      </c>
      <c r="D457" s="1267">
        <v>6</v>
      </c>
      <c r="E457" s="1380" t="s">
        <v>44</v>
      </c>
      <c r="F457" s="1380">
        <v>200</v>
      </c>
      <c r="G457" s="680">
        <f t="shared" si="7"/>
        <v>1200</v>
      </c>
      <c r="H457" s="499" t="s">
        <v>1887</v>
      </c>
      <c r="I457" s="988">
        <v>6</v>
      </c>
      <c r="J457" s="988"/>
      <c r="K457" s="988"/>
      <c r="L457" s="988"/>
      <c r="M457" s="988"/>
      <c r="N457" s="988"/>
      <c r="O457" s="988"/>
      <c r="P457" s="988"/>
      <c r="Q457" s="988"/>
      <c r="R457" s="988"/>
      <c r="S457" s="988"/>
      <c r="T457" s="1449"/>
    </row>
    <row r="458" spans="1:20" s="78" customFormat="1">
      <c r="A458" s="1257" t="s">
        <v>3023</v>
      </c>
      <c r="B458" s="1257"/>
      <c r="C458" s="381" t="s">
        <v>1039</v>
      </c>
      <c r="D458" s="1293">
        <v>10</v>
      </c>
      <c r="E458" s="1239"/>
      <c r="F458" s="1295">
        <v>1000</v>
      </c>
      <c r="G458" s="680">
        <f t="shared" si="7"/>
        <v>10000</v>
      </c>
      <c r="H458" s="499" t="s">
        <v>1887</v>
      </c>
      <c r="I458" s="129">
        <v>5</v>
      </c>
      <c r="J458" s="148"/>
      <c r="K458" s="148"/>
      <c r="L458" s="148"/>
      <c r="M458" s="148"/>
      <c r="N458" s="148">
        <v>5</v>
      </c>
      <c r="O458" s="148"/>
      <c r="P458" s="148"/>
      <c r="Q458" s="148"/>
      <c r="R458" s="148"/>
      <c r="S458" s="148"/>
      <c r="T458" s="155"/>
    </row>
    <row r="459" spans="1:20" s="78" customFormat="1">
      <c r="A459" s="1257" t="s">
        <v>3023</v>
      </c>
      <c r="B459" s="1257"/>
      <c r="C459" s="381" t="s">
        <v>3142</v>
      </c>
      <c r="D459" s="1293">
        <v>4</v>
      </c>
      <c r="E459" s="1239" t="s">
        <v>44</v>
      </c>
      <c r="F459" s="1300">
        <v>1200</v>
      </c>
      <c r="G459" s="680">
        <f t="shared" si="7"/>
        <v>4800</v>
      </c>
      <c r="H459" s="499" t="s">
        <v>1887</v>
      </c>
      <c r="I459" s="129">
        <v>2</v>
      </c>
      <c r="J459" s="148"/>
      <c r="K459" s="148"/>
      <c r="L459" s="148"/>
      <c r="M459" s="148"/>
      <c r="N459" s="148">
        <v>2</v>
      </c>
      <c r="O459" s="148"/>
      <c r="P459" s="148"/>
      <c r="Q459" s="148"/>
      <c r="R459" s="148"/>
      <c r="S459" s="148"/>
      <c r="T459" s="155"/>
    </row>
    <row r="460" spans="1:20" s="78" customFormat="1">
      <c r="A460" s="77" t="s">
        <v>2599</v>
      </c>
      <c r="B460" s="1257"/>
      <c r="C460" s="443" t="s">
        <v>2646</v>
      </c>
      <c r="D460" s="882">
        <v>100</v>
      </c>
      <c r="E460" s="825" t="s">
        <v>818</v>
      </c>
      <c r="F460" s="886">
        <v>1200</v>
      </c>
      <c r="G460" s="680">
        <f t="shared" si="7"/>
        <v>120000</v>
      </c>
      <c r="H460" s="499" t="s">
        <v>1887</v>
      </c>
      <c r="I460" s="888"/>
      <c r="J460" s="890"/>
      <c r="K460" s="888"/>
      <c r="L460" s="890"/>
      <c r="M460" s="890"/>
      <c r="N460" s="890"/>
      <c r="O460" s="890"/>
      <c r="P460" s="890"/>
      <c r="Q460" s="890"/>
      <c r="R460" s="882">
        <v>100</v>
      </c>
      <c r="S460" s="890"/>
      <c r="T460" s="1451"/>
    </row>
    <row r="461" spans="1:20" s="78" customFormat="1">
      <c r="A461" s="1257" t="s">
        <v>3023</v>
      </c>
      <c r="B461" s="1257"/>
      <c r="C461" s="381" t="s">
        <v>1044</v>
      </c>
      <c r="D461" s="1293">
        <v>5</v>
      </c>
      <c r="E461" s="1239" t="s">
        <v>627</v>
      </c>
      <c r="F461" s="1295">
        <v>5352</v>
      </c>
      <c r="G461" s="680">
        <f t="shared" si="7"/>
        <v>26760</v>
      </c>
      <c r="H461" s="499" t="s">
        <v>1887</v>
      </c>
      <c r="I461" s="129">
        <v>3</v>
      </c>
      <c r="J461" s="148"/>
      <c r="K461" s="148"/>
      <c r="L461" s="148"/>
      <c r="M461" s="148"/>
      <c r="N461" s="148">
        <v>2</v>
      </c>
      <c r="O461" s="148"/>
      <c r="P461" s="148"/>
      <c r="Q461" s="148"/>
      <c r="R461" s="148"/>
      <c r="S461" s="148"/>
      <c r="T461" s="155"/>
    </row>
    <row r="462" spans="1:20" s="78" customFormat="1">
      <c r="A462" s="768" t="s">
        <v>2132</v>
      </c>
      <c r="B462" s="1257"/>
      <c r="C462" s="979" t="s">
        <v>2255</v>
      </c>
      <c r="D462" s="850">
        <v>2</v>
      </c>
      <c r="E462" s="851" t="s">
        <v>627</v>
      </c>
      <c r="F462" s="127">
        <v>780</v>
      </c>
      <c r="G462" s="680">
        <f t="shared" si="7"/>
        <v>1560</v>
      </c>
      <c r="H462" s="499" t="s">
        <v>1887</v>
      </c>
      <c r="I462" s="850">
        <v>2</v>
      </c>
      <c r="J462" s="773"/>
      <c r="K462" s="773"/>
      <c r="L462" s="773"/>
      <c r="M462" s="773"/>
      <c r="N462" s="773"/>
      <c r="O462" s="773"/>
      <c r="P462" s="773"/>
      <c r="Q462" s="773"/>
      <c r="R462" s="773"/>
      <c r="S462" s="773"/>
      <c r="T462" s="774"/>
    </row>
    <row r="463" spans="1:20" s="78" customFormat="1">
      <c r="A463" s="1257" t="s">
        <v>3023</v>
      </c>
      <c r="B463" s="1257"/>
      <c r="C463" s="381" t="s">
        <v>1045</v>
      </c>
      <c r="D463" s="1293">
        <v>5</v>
      </c>
      <c r="E463" s="1239" t="s">
        <v>627</v>
      </c>
      <c r="F463" s="1295">
        <v>5000</v>
      </c>
      <c r="G463" s="680">
        <f t="shared" si="7"/>
        <v>25000</v>
      </c>
      <c r="H463" s="499" t="s">
        <v>1887</v>
      </c>
      <c r="I463" s="129">
        <v>3</v>
      </c>
      <c r="J463" s="148"/>
      <c r="K463" s="148"/>
      <c r="L463" s="148"/>
      <c r="M463" s="148"/>
      <c r="N463" s="148">
        <v>2</v>
      </c>
      <c r="O463" s="148"/>
      <c r="P463" s="148"/>
      <c r="Q463" s="148"/>
      <c r="R463" s="148"/>
      <c r="S463" s="148"/>
      <c r="T463" s="155"/>
    </row>
    <row r="464" spans="1:20" s="78" customFormat="1">
      <c r="A464" s="768" t="s">
        <v>3231</v>
      </c>
      <c r="B464" s="1257"/>
      <c r="C464" s="979" t="s">
        <v>3323</v>
      </c>
      <c r="D464" s="1356">
        <v>20</v>
      </c>
      <c r="E464" s="1383" t="s">
        <v>44</v>
      </c>
      <c r="F464" s="1383">
        <v>250</v>
      </c>
      <c r="G464" s="680">
        <f t="shared" si="7"/>
        <v>5000</v>
      </c>
      <c r="H464" s="499" t="s">
        <v>1887</v>
      </c>
      <c r="I464" s="946"/>
      <c r="J464" s="773"/>
      <c r="K464" s="773"/>
      <c r="L464" s="773"/>
      <c r="M464" s="773"/>
      <c r="N464" s="773"/>
      <c r="O464" s="773"/>
      <c r="P464" s="773"/>
      <c r="Q464" s="773"/>
      <c r="R464" s="773"/>
      <c r="S464" s="773"/>
      <c r="T464" s="774"/>
    </row>
    <row r="465" spans="1:20" s="78" customFormat="1">
      <c r="A465" s="768" t="s">
        <v>3231</v>
      </c>
      <c r="B465" s="1257"/>
      <c r="C465" s="979" t="s">
        <v>3324</v>
      </c>
      <c r="D465" s="1356">
        <v>20</v>
      </c>
      <c r="E465" s="1383" t="s">
        <v>44</v>
      </c>
      <c r="F465" s="1383">
        <v>250</v>
      </c>
      <c r="G465" s="680">
        <f t="shared" ref="G465:G528" si="8">D465*F465</f>
        <v>5000</v>
      </c>
      <c r="H465" s="499" t="s">
        <v>1887</v>
      </c>
      <c r="I465" s="946"/>
      <c r="J465" s="773"/>
      <c r="K465" s="773"/>
      <c r="L465" s="773"/>
      <c r="M465" s="773"/>
      <c r="N465" s="773"/>
      <c r="O465" s="773"/>
      <c r="P465" s="773"/>
      <c r="Q465" s="773"/>
      <c r="R465" s="773"/>
      <c r="S465" s="773"/>
      <c r="T465" s="774"/>
    </row>
    <row r="466" spans="1:20" s="78" customFormat="1">
      <c r="A466" s="768" t="s">
        <v>3231</v>
      </c>
      <c r="B466" s="1257"/>
      <c r="C466" s="979" t="s">
        <v>3325</v>
      </c>
      <c r="D466" s="1356">
        <v>20</v>
      </c>
      <c r="E466" s="1383" t="s">
        <v>44</v>
      </c>
      <c r="F466" s="1383">
        <v>250</v>
      </c>
      <c r="G466" s="680">
        <f t="shared" si="8"/>
        <v>5000</v>
      </c>
      <c r="H466" s="499" t="s">
        <v>1887</v>
      </c>
      <c r="I466" s="946"/>
      <c r="J466" s="773"/>
      <c r="K466" s="773"/>
      <c r="L466" s="773"/>
      <c r="M466" s="773"/>
      <c r="N466" s="773"/>
      <c r="O466" s="773"/>
      <c r="P466" s="773"/>
      <c r="Q466" s="773"/>
      <c r="R466" s="773"/>
      <c r="S466" s="773"/>
      <c r="T466" s="774"/>
    </row>
    <row r="467" spans="1:20" s="78" customFormat="1">
      <c r="A467" s="768" t="s">
        <v>2905</v>
      </c>
      <c r="B467" s="1257"/>
      <c r="C467" s="124" t="s">
        <v>1046</v>
      </c>
      <c r="D467" s="900">
        <v>500</v>
      </c>
      <c r="E467" s="901" t="s">
        <v>576</v>
      </c>
      <c r="F467" s="868">
        <v>65</v>
      </c>
      <c r="G467" s="680">
        <f t="shared" si="8"/>
        <v>32500</v>
      </c>
      <c r="H467" s="499" t="s">
        <v>1887</v>
      </c>
      <c r="I467" s="787"/>
      <c r="J467" s="773"/>
      <c r="K467" s="773"/>
      <c r="L467" s="773"/>
      <c r="M467" s="773"/>
      <c r="N467" s="773"/>
      <c r="O467" s="773"/>
      <c r="P467" s="773"/>
      <c r="Q467" s="773"/>
      <c r="R467" s="773"/>
      <c r="S467" s="773"/>
      <c r="T467" s="774"/>
    </row>
    <row r="468" spans="1:20" s="78" customFormat="1">
      <c r="A468" s="768" t="s">
        <v>3231</v>
      </c>
      <c r="B468" s="1257"/>
      <c r="C468" s="124" t="s">
        <v>1046</v>
      </c>
      <c r="D468" s="900">
        <v>20</v>
      </c>
      <c r="E468" s="901" t="s">
        <v>576</v>
      </c>
      <c r="F468" s="868">
        <v>65</v>
      </c>
      <c r="G468" s="680">
        <f t="shared" si="8"/>
        <v>1300</v>
      </c>
      <c r="H468" s="499" t="s">
        <v>1887</v>
      </c>
      <c r="I468" s="946"/>
      <c r="J468" s="772"/>
      <c r="K468" s="772"/>
      <c r="L468" s="772"/>
      <c r="M468" s="772"/>
      <c r="N468" s="772"/>
      <c r="O468" s="772"/>
      <c r="P468" s="772"/>
      <c r="Q468" s="772"/>
      <c r="R468" s="773"/>
      <c r="S468" s="773"/>
      <c r="T468" s="774"/>
    </row>
    <row r="469" spans="1:20" s="78" customFormat="1">
      <c r="A469" s="1257" t="s">
        <v>3548</v>
      </c>
      <c r="B469" s="1257"/>
      <c r="C469" s="124" t="s">
        <v>3575</v>
      </c>
      <c r="D469" s="125">
        <v>50</v>
      </c>
      <c r="E469" s="942" t="s">
        <v>44</v>
      </c>
      <c r="F469" s="127">
        <v>140</v>
      </c>
      <c r="G469" s="680">
        <f t="shared" si="8"/>
        <v>7000</v>
      </c>
      <c r="H469" s="499" t="s">
        <v>1887</v>
      </c>
      <c r="I469" s="943" t="s">
        <v>3555</v>
      </c>
      <c r="J469" s="773"/>
      <c r="K469" s="773"/>
      <c r="L469" s="772">
        <v>10</v>
      </c>
      <c r="M469" s="773"/>
      <c r="N469" s="773"/>
      <c r="O469" s="773"/>
      <c r="P469" s="772">
        <v>10</v>
      </c>
      <c r="Q469" s="773"/>
      <c r="R469" s="773"/>
      <c r="S469" s="773"/>
      <c r="T469" s="944">
        <v>10</v>
      </c>
    </row>
    <row r="470" spans="1:20" s="78" customFormat="1">
      <c r="A470" s="77" t="s">
        <v>2599</v>
      </c>
      <c r="B470" s="1257"/>
      <c r="C470" s="443" t="s">
        <v>2647</v>
      </c>
      <c r="D470" s="882">
        <v>100</v>
      </c>
      <c r="E470" s="825" t="s">
        <v>1018</v>
      </c>
      <c r="F470" s="886">
        <v>5000</v>
      </c>
      <c r="G470" s="680">
        <f t="shared" si="8"/>
        <v>500000</v>
      </c>
      <c r="H470" s="499" t="s">
        <v>1887</v>
      </c>
      <c r="I470" s="888"/>
      <c r="J470" s="890"/>
      <c r="K470" s="888"/>
      <c r="L470" s="890"/>
      <c r="M470" s="890"/>
      <c r="N470" s="890"/>
      <c r="O470" s="890"/>
      <c r="P470" s="890"/>
      <c r="Q470" s="890"/>
      <c r="R470" s="882">
        <v>100</v>
      </c>
      <c r="S470" s="890"/>
      <c r="T470" s="1451"/>
    </row>
    <row r="471" spans="1:20" s="78" customFormat="1">
      <c r="A471" s="768" t="s">
        <v>2905</v>
      </c>
      <c r="B471" s="1257"/>
      <c r="C471" s="124" t="s">
        <v>2982</v>
      </c>
      <c r="D471" s="900">
        <v>25</v>
      </c>
      <c r="E471" s="901" t="s">
        <v>576</v>
      </c>
      <c r="F471" s="868">
        <v>175</v>
      </c>
      <c r="G471" s="680">
        <f t="shared" si="8"/>
        <v>4375</v>
      </c>
      <c r="H471" s="499" t="s">
        <v>1887</v>
      </c>
      <c r="I471" s="787"/>
      <c r="J471" s="773"/>
      <c r="K471" s="773"/>
      <c r="L471" s="773"/>
      <c r="M471" s="773"/>
      <c r="N471" s="773"/>
      <c r="O471" s="773"/>
      <c r="P471" s="773"/>
      <c r="Q471" s="773"/>
      <c r="R471" s="773"/>
      <c r="S471" s="773"/>
      <c r="T471" s="774"/>
    </row>
    <row r="472" spans="1:20" s="78" customFormat="1">
      <c r="A472" s="1257" t="s">
        <v>3023</v>
      </c>
      <c r="B472" s="1257"/>
      <c r="C472" s="381" t="s">
        <v>1054</v>
      </c>
      <c r="D472" s="1293">
        <v>30</v>
      </c>
      <c r="E472" s="1239" t="s">
        <v>576</v>
      </c>
      <c r="F472" s="1295">
        <v>150</v>
      </c>
      <c r="G472" s="680">
        <f t="shared" si="8"/>
        <v>4500</v>
      </c>
      <c r="H472" s="499" t="s">
        <v>1887</v>
      </c>
      <c r="I472" s="129">
        <v>20</v>
      </c>
      <c r="J472" s="148"/>
      <c r="K472" s="148"/>
      <c r="L472" s="148"/>
      <c r="M472" s="148"/>
      <c r="N472" s="148">
        <v>10</v>
      </c>
      <c r="O472" s="148"/>
      <c r="P472" s="148"/>
      <c r="Q472" s="148"/>
      <c r="R472" s="148"/>
      <c r="S472" s="148"/>
      <c r="T472" s="155"/>
    </row>
    <row r="473" spans="1:20" s="78" customFormat="1">
      <c r="A473" s="1257" t="s">
        <v>3023</v>
      </c>
      <c r="B473" s="1257"/>
      <c r="C473" s="381" t="s">
        <v>1058</v>
      </c>
      <c r="D473" s="1293">
        <v>250</v>
      </c>
      <c r="E473" s="1239" t="s">
        <v>576</v>
      </c>
      <c r="F473" s="1295">
        <v>50</v>
      </c>
      <c r="G473" s="680">
        <f t="shared" si="8"/>
        <v>12500</v>
      </c>
      <c r="H473" s="499" t="s">
        <v>1887</v>
      </c>
      <c r="I473" s="129">
        <v>150</v>
      </c>
      <c r="J473" s="148"/>
      <c r="K473" s="148"/>
      <c r="L473" s="148"/>
      <c r="M473" s="148"/>
      <c r="N473" s="148">
        <v>100</v>
      </c>
      <c r="O473" s="148"/>
      <c r="P473" s="148"/>
      <c r="Q473" s="148"/>
      <c r="R473" s="148"/>
      <c r="S473" s="148"/>
      <c r="T473" s="155"/>
    </row>
    <row r="474" spans="1:20" s="78" customFormat="1">
      <c r="A474" s="77" t="s">
        <v>2412</v>
      </c>
      <c r="B474" s="1257"/>
      <c r="C474" s="979" t="s">
        <v>2520</v>
      </c>
      <c r="D474" s="1267">
        <v>50</v>
      </c>
      <c r="E474" s="1268" t="s">
        <v>1945</v>
      </c>
      <c r="F474" s="1268">
        <v>300</v>
      </c>
      <c r="G474" s="680">
        <f t="shared" si="8"/>
        <v>15000</v>
      </c>
      <c r="H474" s="499" t="s">
        <v>1887</v>
      </c>
      <c r="I474" s="1270">
        <v>30</v>
      </c>
      <c r="J474" s="1270"/>
      <c r="K474" s="1270"/>
      <c r="L474" s="1270"/>
      <c r="M474" s="1270">
        <v>10</v>
      </c>
      <c r="N474" s="1270"/>
      <c r="O474" s="1270"/>
      <c r="P474" s="1270"/>
      <c r="Q474" s="1270">
        <v>10</v>
      </c>
      <c r="R474" s="1270"/>
      <c r="S474" s="1270"/>
      <c r="T474" s="1271"/>
    </row>
    <row r="475" spans="1:20" s="78" customFormat="1">
      <c r="A475" s="77" t="s">
        <v>2412</v>
      </c>
      <c r="B475" s="1257"/>
      <c r="C475" s="979" t="s">
        <v>2523</v>
      </c>
      <c r="D475" s="1267">
        <v>50</v>
      </c>
      <c r="E475" s="1268" t="s">
        <v>1945</v>
      </c>
      <c r="F475" s="1268">
        <v>300</v>
      </c>
      <c r="G475" s="680">
        <f t="shared" si="8"/>
        <v>15000</v>
      </c>
      <c r="H475" s="499" t="s">
        <v>1887</v>
      </c>
      <c r="I475" s="1270">
        <v>30</v>
      </c>
      <c r="J475" s="1270"/>
      <c r="K475" s="1270"/>
      <c r="L475" s="1270"/>
      <c r="M475" s="1270">
        <v>10</v>
      </c>
      <c r="N475" s="1270"/>
      <c r="O475" s="1270"/>
      <c r="P475" s="1270"/>
      <c r="Q475" s="1270">
        <v>10</v>
      </c>
      <c r="R475" s="1270"/>
      <c r="S475" s="1270"/>
      <c r="T475" s="1271"/>
    </row>
    <row r="476" spans="1:20" s="78" customFormat="1">
      <c r="A476" s="77" t="s">
        <v>2412</v>
      </c>
      <c r="B476" s="1257"/>
      <c r="C476" s="979" t="s">
        <v>2522</v>
      </c>
      <c r="D476" s="1267">
        <v>50</v>
      </c>
      <c r="E476" s="1268" t="s">
        <v>1945</v>
      </c>
      <c r="F476" s="1268">
        <v>300</v>
      </c>
      <c r="G476" s="680">
        <f t="shared" si="8"/>
        <v>15000</v>
      </c>
      <c r="H476" s="499" t="s">
        <v>1887</v>
      </c>
      <c r="I476" s="1270">
        <v>30</v>
      </c>
      <c r="J476" s="1270"/>
      <c r="K476" s="1270"/>
      <c r="L476" s="1270"/>
      <c r="M476" s="1270">
        <v>10</v>
      </c>
      <c r="N476" s="1270"/>
      <c r="O476" s="1270"/>
      <c r="P476" s="1270"/>
      <c r="Q476" s="1270">
        <v>10</v>
      </c>
      <c r="R476" s="1270"/>
      <c r="S476" s="1270"/>
      <c r="T476" s="1271"/>
    </row>
    <row r="477" spans="1:20" s="78" customFormat="1">
      <c r="A477" s="77" t="s">
        <v>2412</v>
      </c>
      <c r="B477" s="1257"/>
      <c r="C477" s="979" t="s">
        <v>2521</v>
      </c>
      <c r="D477" s="1267">
        <v>50</v>
      </c>
      <c r="E477" s="1268" t="s">
        <v>1945</v>
      </c>
      <c r="F477" s="1268">
        <v>300</v>
      </c>
      <c r="G477" s="680">
        <f t="shared" si="8"/>
        <v>15000</v>
      </c>
      <c r="H477" s="499" t="s">
        <v>1887</v>
      </c>
      <c r="I477" s="1270">
        <v>30</v>
      </c>
      <c r="J477" s="1270"/>
      <c r="K477" s="1270"/>
      <c r="L477" s="1270"/>
      <c r="M477" s="1270">
        <v>10</v>
      </c>
      <c r="N477" s="1270"/>
      <c r="O477" s="1270"/>
      <c r="P477" s="1270"/>
      <c r="Q477" s="1270">
        <v>10</v>
      </c>
      <c r="R477" s="1270"/>
      <c r="S477" s="1270"/>
      <c r="T477" s="1271"/>
    </row>
    <row r="478" spans="1:20" s="78" customFormat="1">
      <c r="A478" s="77" t="s">
        <v>2412</v>
      </c>
      <c r="B478" s="1257"/>
      <c r="C478" s="979" t="s">
        <v>2519</v>
      </c>
      <c r="D478" s="1267">
        <v>50</v>
      </c>
      <c r="E478" s="1268" t="s">
        <v>1945</v>
      </c>
      <c r="F478" s="1268">
        <v>300</v>
      </c>
      <c r="G478" s="680">
        <f t="shared" si="8"/>
        <v>15000</v>
      </c>
      <c r="H478" s="499" t="s">
        <v>1887</v>
      </c>
      <c r="I478" s="1270">
        <v>30</v>
      </c>
      <c r="J478" s="1270"/>
      <c r="K478" s="1270"/>
      <c r="L478" s="1270"/>
      <c r="M478" s="1270">
        <v>10</v>
      </c>
      <c r="N478" s="1270"/>
      <c r="O478" s="1270"/>
      <c r="P478" s="1270"/>
      <c r="Q478" s="1270">
        <v>10</v>
      </c>
      <c r="R478" s="1270"/>
      <c r="S478" s="1270"/>
      <c r="T478" s="1271"/>
    </row>
    <row r="479" spans="1:20" s="78" customFormat="1">
      <c r="A479" s="1257" t="s">
        <v>3023</v>
      </c>
      <c r="B479" s="1257"/>
      <c r="C479" s="381" t="s">
        <v>1061</v>
      </c>
      <c r="D479" s="1293">
        <v>20</v>
      </c>
      <c r="E479" s="1239" t="s">
        <v>627</v>
      </c>
      <c r="F479" s="1295">
        <v>3000</v>
      </c>
      <c r="G479" s="680">
        <f t="shared" si="8"/>
        <v>60000</v>
      </c>
      <c r="H479" s="499" t="s">
        <v>1887</v>
      </c>
      <c r="I479" s="129">
        <v>10</v>
      </c>
      <c r="J479" s="148"/>
      <c r="K479" s="148"/>
      <c r="L479" s="148"/>
      <c r="M479" s="148"/>
      <c r="N479" s="148">
        <v>10</v>
      </c>
      <c r="O479" s="148"/>
      <c r="P479" s="148"/>
      <c r="Q479" s="148"/>
      <c r="R479" s="148"/>
      <c r="S479" s="148"/>
      <c r="T479" s="155"/>
    </row>
    <row r="480" spans="1:20" s="78" customFormat="1">
      <c r="A480" s="768" t="s">
        <v>2132</v>
      </c>
      <c r="B480" s="1257"/>
      <c r="C480" s="979" t="s">
        <v>2256</v>
      </c>
      <c r="D480" s="850">
        <v>6</v>
      </c>
      <c r="E480" s="851" t="s">
        <v>627</v>
      </c>
      <c r="F480" s="127">
        <v>3000</v>
      </c>
      <c r="G480" s="680">
        <f t="shared" si="8"/>
        <v>18000</v>
      </c>
      <c r="H480" s="499" t="s">
        <v>1887</v>
      </c>
      <c r="I480" s="850">
        <v>6</v>
      </c>
      <c r="J480" s="773"/>
      <c r="K480" s="773"/>
      <c r="L480" s="773"/>
      <c r="M480" s="773"/>
      <c r="N480" s="773"/>
      <c r="O480" s="773"/>
      <c r="P480" s="773"/>
      <c r="Q480" s="773"/>
      <c r="R480" s="773"/>
      <c r="S480" s="773"/>
      <c r="T480" s="774"/>
    </row>
    <row r="481" spans="1:20" s="78" customFormat="1">
      <c r="A481" s="1257" t="s">
        <v>3023</v>
      </c>
      <c r="B481" s="1257"/>
      <c r="C481" s="381" t="s">
        <v>1062</v>
      </c>
      <c r="D481" s="1293">
        <v>20</v>
      </c>
      <c r="E481" s="1239" t="s">
        <v>627</v>
      </c>
      <c r="F481" s="1299">
        <v>1440</v>
      </c>
      <c r="G481" s="680">
        <f t="shared" si="8"/>
        <v>28800</v>
      </c>
      <c r="H481" s="499" t="s">
        <v>1887</v>
      </c>
      <c r="I481" s="129"/>
      <c r="J481" s="148"/>
      <c r="K481" s="148"/>
      <c r="L481" s="148"/>
      <c r="M481" s="148"/>
      <c r="N481" s="148"/>
      <c r="O481" s="148"/>
      <c r="P481" s="148"/>
      <c r="Q481" s="148"/>
      <c r="R481" s="148"/>
      <c r="S481" s="148"/>
      <c r="T481" s="155"/>
    </row>
    <row r="482" spans="1:20" s="78" customFormat="1">
      <c r="A482" s="1257" t="s">
        <v>3023</v>
      </c>
      <c r="B482" s="1257"/>
      <c r="C482" s="381" t="s">
        <v>1063</v>
      </c>
      <c r="D482" s="1293">
        <v>20</v>
      </c>
      <c r="E482" s="1239" t="s">
        <v>627</v>
      </c>
      <c r="F482" s="1295">
        <v>650</v>
      </c>
      <c r="G482" s="680">
        <f t="shared" si="8"/>
        <v>13000</v>
      </c>
      <c r="H482" s="499" t="s">
        <v>1887</v>
      </c>
      <c r="I482" s="129">
        <v>10</v>
      </c>
      <c r="J482" s="148"/>
      <c r="K482" s="148"/>
      <c r="L482" s="148"/>
      <c r="M482" s="148"/>
      <c r="N482" s="148">
        <v>10</v>
      </c>
      <c r="O482" s="148"/>
      <c r="P482" s="148"/>
      <c r="Q482" s="148"/>
      <c r="R482" s="148"/>
      <c r="S482" s="148"/>
      <c r="T482" s="155"/>
    </row>
    <row r="483" spans="1:20" s="78" customFormat="1">
      <c r="A483" s="1257" t="s">
        <v>3023</v>
      </c>
      <c r="B483" s="1257"/>
      <c r="C483" s="381" t="s">
        <v>1064</v>
      </c>
      <c r="D483" s="1293">
        <v>20</v>
      </c>
      <c r="E483" s="1239" t="s">
        <v>627</v>
      </c>
      <c r="F483" s="1295">
        <v>1440</v>
      </c>
      <c r="G483" s="680">
        <f t="shared" si="8"/>
        <v>28800</v>
      </c>
      <c r="H483" s="499" t="s">
        <v>1887</v>
      </c>
      <c r="I483" s="129">
        <v>10</v>
      </c>
      <c r="J483" s="148"/>
      <c r="K483" s="148"/>
      <c r="L483" s="148"/>
      <c r="M483" s="148"/>
      <c r="N483" s="148">
        <v>10</v>
      </c>
      <c r="O483" s="148"/>
      <c r="P483" s="148"/>
      <c r="Q483" s="148"/>
      <c r="R483" s="148"/>
      <c r="S483" s="148"/>
      <c r="T483" s="155"/>
    </row>
    <row r="484" spans="1:20" s="78" customFormat="1">
      <c r="A484" s="768" t="s">
        <v>2132</v>
      </c>
      <c r="B484" s="1257"/>
      <c r="C484" s="979" t="s">
        <v>2257</v>
      </c>
      <c r="D484" s="850">
        <v>12</v>
      </c>
      <c r="E484" s="851" t="s">
        <v>627</v>
      </c>
      <c r="F484" s="127">
        <v>3000</v>
      </c>
      <c r="G484" s="680">
        <f t="shared" si="8"/>
        <v>36000</v>
      </c>
      <c r="H484" s="499" t="s">
        <v>1887</v>
      </c>
      <c r="I484" s="850">
        <v>12</v>
      </c>
      <c r="J484" s="773"/>
      <c r="K484" s="773"/>
      <c r="L484" s="773"/>
      <c r="M484" s="773"/>
      <c r="N484" s="773"/>
      <c r="O484" s="773"/>
      <c r="P484" s="773"/>
      <c r="Q484" s="773"/>
      <c r="R484" s="773"/>
      <c r="S484" s="773"/>
      <c r="T484" s="774"/>
    </row>
    <row r="485" spans="1:20" s="78" customFormat="1">
      <c r="A485" s="1257" t="s">
        <v>3023</v>
      </c>
      <c r="B485" s="1257"/>
      <c r="C485" s="381" t="s">
        <v>1065</v>
      </c>
      <c r="D485" s="1293">
        <v>20</v>
      </c>
      <c r="E485" s="1239" t="s">
        <v>627</v>
      </c>
      <c r="F485" s="1295">
        <v>1440</v>
      </c>
      <c r="G485" s="680">
        <f t="shared" si="8"/>
        <v>28800</v>
      </c>
      <c r="H485" s="499" t="s">
        <v>1887</v>
      </c>
      <c r="I485" s="129">
        <v>10</v>
      </c>
      <c r="J485" s="148"/>
      <c r="K485" s="148"/>
      <c r="L485" s="148"/>
      <c r="M485" s="148"/>
      <c r="N485" s="148">
        <v>10</v>
      </c>
      <c r="O485" s="148"/>
      <c r="P485" s="148"/>
      <c r="Q485" s="148"/>
      <c r="R485" s="148"/>
      <c r="S485" s="148"/>
      <c r="T485" s="155"/>
    </row>
    <row r="486" spans="1:20" s="78" customFormat="1">
      <c r="A486" s="1257" t="s">
        <v>3023</v>
      </c>
      <c r="B486" s="1257"/>
      <c r="C486" s="381" t="s">
        <v>1066</v>
      </c>
      <c r="D486" s="1293">
        <v>20</v>
      </c>
      <c r="E486" s="1239" t="s">
        <v>627</v>
      </c>
      <c r="F486" s="1295">
        <v>650</v>
      </c>
      <c r="G486" s="680">
        <f t="shared" si="8"/>
        <v>13000</v>
      </c>
      <c r="H486" s="499" t="s">
        <v>1887</v>
      </c>
      <c r="I486" s="129">
        <v>10</v>
      </c>
      <c r="J486" s="148"/>
      <c r="K486" s="148"/>
      <c r="L486" s="148"/>
      <c r="M486" s="148"/>
      <c r="N486" s="148">
        <v>10</v>
      </c>
      <c r="O486" s="148"/>
      <c r="P486" s="148"/>
      <c r="Q486" s="148"/>
      <c r="R486" s="148"/>
      <c r="S486" s="148"/>
      <c r="T486" s="155"/>
    </row>
    <row r="487" spans="1:20" s="78" customFormat="1">
      <c r="A487" s="1257" t="s">
        <v>3023</v>
      </c>
      <c r="B487" s="1257"/>
      <c r="C487" s="381" t="s">
        <v>1067</v>
      </c>
      <c r="D487" s="1293">
        <v>20</v>
      </c>
      <c r="E487" s="1239" t="s">
        <v>627</v>
      </c>
      <c r="F487" s="1295">
        <v>1440</v>
      </c>
      <c r="G487" s="680">
        <f t="shared" si="8"/>
        <v>28800</v>
      </c>
      <c r="H487" s="499" t="s">
        <v>1887</v>
      </c>
      <c r="I487" s="129">
        <v>10</v>
      </c>
      <c r="J487" s="148"/>
      <c r="K487" s="148"/>
      <c r="L487" s="148"/>
      <c r="M487" s="148"/>
      <c r="N487" s="148">
        <v>10</v>
      </c>
      <c r="O487" s="148"/>
      <c r="P487" s="148"/>
      <c r="Q487" s="148"/>
      <c r="R487" s="148"/>
      <c r="S487" s="148"/>
      <c r="T487" s="155"/>
    </row>
    <row r="488" spans="1:20" s="78" customFormat="1">
      <c r="A488" s="1257" t="s">
        <v>3023</v>
      </c>
      <c r="B488" s="1257"/>
      <c r="C488" s="381" t="s">
        <v>1068</v>
      </c>
      <c r="D488" s="1293">
        <v>20</v>
      </c>
      <c r="E488" s="1239" t="s">
        <v>627</v>
      </c>
      <c r="F488" s="1299">
        <v>650</v>
      </c>
      <c r="G488" s="680">
        <f t="shared" si="8"/>
        <v>13000</v>
      </c>
      <c r="H488" s="499" t="s">
        <v>1887</v>
      </c>
      <c r="I488" s="129">
        <v>10</v>
      </c>
      <c r="J488" s="148"/>
      <c r="K488" s="148"/>
      <c r="L488" s="148"/>
      <c r="M488" s="148"/>
      <c r="N488" s="148">
        <v>10</v>
      </c>
      <c r="O488" s="148"/>
      <c r="P488" s="148"/>
      <c r="Q488" s="148"/>
      <c r="R488" s="148"/>
      <c r="S488" s="148"/>
      <c r="T488" s="155"/>
    </row>
    <row r="489" spans="1:20" s="78" customFormat="1">
      <c r="A489" s="768" t="s">
        <v>2132</v>
      </c>
      <c r="B489" s="1257"/>
      <c r="C489" s="979" t="s">
        <v>2258</v>
      </c>
      <c r="D489" s="850">
        <v>12</v>
      </c>
      <c r="E489" s="851" t="s">
        <v>627</v>
      </c>
      <c r="F489" s="127">
        <v>3000</v>
      </c>
      <c r="G489" s="680">
        <f t="shared" si="8"/>
        <v>36000</v>
      </c>
      <c r="H489" s="499" t="s">
        <v>1887</v>
      </c>
      <c r="I489" s="850">
        <v>12</v>
      </c>
      <c r="J489" s="773"/>
      <c r="K489" s="773"/>
      <c r="L489" s="773"/>
      <c r="M489" s="773"/>
      <c r="N489" s="773"/>
      <c r="O489" s="773"/>
      <c r="P489" s="773"/>
      <c r="Q489" s="773"/>
      <c r="R489" s="773"/>
      <c r="S489" s="773"/>
      <c r="T489" s="774"/>
    </row>
    <row r="490" spans="1:20" s="78" customFormat="1">
      <c r="A490" s="1257" t="s">
        <v>3023</v>
      </c>
      <c r="B490" s="1257"/>
      <c r="C490" s="381" t="s">
        <v>1069</v>
      </c>
      <c r="D490" s="1293">
        <v>20</v>
      </c>
      <c r="E490" s="1239" t="s">
        <v>627</v>
      </c>
      <c r="F490" s="1299">
        <v>1440</v>
      </c>
      <c r="G490" s="680">
        <f t="shared" si="8"/>
        <v>28800</v>
      </c>
      <c r="H490" s="499" t="s">
        <v>1887</v>
      </c>
      <c r="I490" s="129">
        <v>10</v>
      </c>
      <c r="J490" s="148"/>
      <c r="K490" s="148"/>
      <c r="L490" s="148"/>
      <c r="M490" s="148"/>
      <c r="N490" s="148">
        <v>10</v>
      </c>
      <c r="O490" s="148"/>
      <c r="P490" s="148"/>
      <c r="Q490" s="148"/>
      <c r="R490" s="148"/>
      <c r="S490" s="148"/>
      <c r="T490" s="155"/>
    </row>
    <row r="491" spans="1:20" s="78" customFormat="1">
      <c r="A491" s="1257" t="s">
        <v>3023</v>
      </c>
      <c r="B491" s="1257"/>
      <c r="C491" s="381" t="s">
        <v>1070</v>
      </c>
      <c r="D491" s="1293">
        <v>20</v>
      </c>
      <c r="E491" s="1239" t="s">
        <v>627</v>
      </c>
      <c r="F491" s="1295">
        <v>1440</v>
      </c>
      <c r="G491" s="680">
        <f t="shared" si="8"/>
        <v>28800</v>
      </c>
      <c r="H491" s="499" t="s">
        <v>1887</v>
      </c>
      <c r="I491" s="129">
        <v>10</v>
      </c>
      <c r="J491" s="148"/>
      <c r="K491" s="148"/>
      <c r="L491" s="148"/>
      <c r="M491" s="148"/>
      <c r="N491" s="148">
        <v>10</v>
      </c>
      <c r="O491" s="148"/>
      <c r="P491" s="148"/>
      <c r="Q491" s="148"/>
      <c r="R491" s="148"/>
      <c r="S491" s="148"/>
      <c r="T491" s="155"/>
    </row>
    <row r="492" spans="1:20" s="78" customFormat="1">
      <c r="A492" s="1257" t="s">
        <v>3023</v>
      </c>
      <c r="B492" s="1257"/>
      <c r="C492" s="381" t="s">
        <v>1070</v>
      </c>
      <c r="D492" s="1293">
        <v>20</v>
      </c>
      <c r="E492" s="1239" t="s">
        <v>627</v>
      </c>
      <c r="F492" s="1295">
        <v>450</v>
      </c>
      <c r="G492" s="680">
        <f t="shared" si="8"/>
        <v>9000</v>
      </c>
      <c r="H492" s="499" t="s">
        <v>1887</v>
      </c>
      <c r="I492" s="129">
        <v>10</v>
      </c>
      <c r="J492" s="148"/>
      <c r="K492" s="148"/>
      <c r="L492" s="148"/>
      <c r="M492" s="148"/>
      <c r="N492" s="148">
        <v>10</v>
      </c>
      <c r="O492" s="148"/>
      <c r="P492" s="148"/>
      <c r="Q492" s="148"/>
      <c r="R492" s="148"/>
      <c r="S492" s="148"/>
      <c r="T492" s="155"/>
    </row>
    <row r="493" spans="1:20" s="78" customFormat="1">
      <c r="A493" s="768" t="s">
        <v>2132</v>
      </c>
      <c r="B493" s="1257"/>
      <c r="C493" s="979" t="s">
        <v>2259</v>
      </c>
      <c r="D493" s="850">
        <v>12</v>
      </c>
      <c r="E493" s="851" t="s">
        <v>627</v>
      </c>
      <c r="F493" s="127">
        <v>3000</v>
      </c>
      <c r="G493" s="680">
        <f t="shared" si="8"/>
        <v>36000</v>
      </c>
      <c r="H493" s="499" t="s">
        <v>1887</v>
      </c>
      <c r="I493" s="850">
        <v>12</v>
      </c>
      <c r="J493" s="773"/>
      <c r="K493" s="773"/>
      <c r="L493" s="773"/>
      <c r="M493" s="773"/>
      <c r="N493" s="773"/>
      <c r="O493" s="773"/>
      <c r="P493" s="773"/>
      <c r="Q493" s="773"/>
      <c r="R493" s="773"/>
      <c r="S493" s="773"/>
      <c r="T493" s="774"/>
    </row>
    <row r="494" spans="1:20" s="78" customFormat="1">
      <c r="A494" s="1257" t="s">
        <v>3023</v>
      </c>
      <c r="B494" s="1257"/>
      <c r="C494" s="381" t="s">
        <v>1071</v>
      </c>
      <c r="D494" s="1293">
        <v>20</v>
      </c>
      <c r="E494" s="1239" t="s">
        <v>627</v>
      </c>
      <c r="F494" s="1295">
        <v>1440</v>
      </c>
      <c r="G494" s="680">
        <f t="shared" si="8"/>
        <v>28800</v>
      </c>
      <c r="H494" s="499" t="s">
        <v>1887</v>
      </c>
      <c r="I494" s="129">
        <v>10</v>
      </c>
      <c r="J494" s="148"/>
      <c r="K494" s="148"/>
      <c r="L494" s="148"/>
      <c r="M494" s="148"/>
      <c r="N494" s="148">
        <v>10</v>
      </c>
      <c r="O494" s="148"/>
      <c r="P494" s="148"/>
      <c r="Q494" s="148"/>
      <c r="R494" s="148"/>
      <c r="S494" s="148"/>
      <c r="T494" s="155"/>
    </row>
    <row r="495" spans="1:20" s="78" customFormat="1">
      <c r="A495" s="768" t="s">
        <v>2132</v>
      </c>
      <c r="B495" s="1257"/>
      <c r="C495" s="979" t="s">
        <v>2260</v>
      </c>
      <c r="D495" s="850">
        <v>3</v>
      </c>
      <c r="E495" s="851" t="s">
        <v>627</v>
      </c>
      <c r="F495" s="127">
        <v>3000</v>
      </c>
      <c r="G495" s="680">
        <f t="shared" si="8"/>
        <v>9000</v>
      </c>
      <c r="H495" s="499" t="s">
        <v>1887</v>
      </c>
      <c r="I495" s="850">
        <v>3</v>
      </c>
      <c r="J495" s="773"/>
      <c r="K495" s="773"/>
      <c r="L495" s="773"/>
      <c r="M495" s="773"/>
      <c r="N495" s="773"/>
      <c r="O495" s="773"/>
      <c r="P495" s="773"/>
      <c r="Q495" s="773"/>
      <c r="R495" s="773"/>
      <c r="S495" s="773"/>
      <c r="T495" s="774"/>
    </row>
    <row r="496" spans="1:20" s="78" customFormat="1">
      <c r="A496" s="1257" t="s">
        <v>3023</v>
      </c>
      <c r="B496" s="1257"/>
      <c r="C496" s="381" t="s">
        <v>1072</v>
      </c>
      <c r="D496" s="1355">
        <v>20</v>
      </c>
      <c r="E496" s="1384" t="s">
        <v>627</v>
      </c>
      <c r="F496" s="1295">
        <v>650</v>
      </c>
      <c r="G496" s="680">
        <f t="shared" si="8"/>
        <v>13000</v>
      </c>
      <c r="H496" s="499" t="s">
        <v>1887</v>
      </c>
      <c r="I496" s="129">
        <v>10</v>
      </c>
      <c r="J496" s="148"/>
      <c r="K496" s="148"/>
      <c r="L496" s="148"/>
      <c r="M496" s="148"/>
      <c r="N496" s="148">
        <v>10</v>
      </c>
      <c r="O496" s="148"/>
      <c r="P496" s="148"/>
      <c r="Q496" s="148"/>
      <c r="R496" s="148"/>
      <c r="S496" s="148"/>
      <c r="T496" s="155"/>
    </row>
    <row r="497" spans="1:20" s="78" customFormat="1">
      <c r="A497" s="1257" t="s">
        <v>3023</v>
      </c>
      <c r="B497" s="1257"/>
      <c r="C497" s="381" t="s">
        <v>1073</v>
      </c>
      <c r="D497" s="1355">
        <v>20</v>
      </c>
      <c r="E497" s="1384" t="s">
        <v>627</v>
      </c>
      <c r="F497" s="1295">
        <v>300</v>
      </c>
      <c r="G497" s="680">
        <f t="shared" si="8"/>
        <v>6000</v>
      </c>
      <c r="H497" s="499" t="s">
        <v>1887</v>
      </c>
      <c r="I497" s="129">
        <v>10</v>
      </c>
      <c r="J497" s="148"/>
      <c r="K497" s="148"/>
      <c r="L497" s="148"/>
      <c r="M497" s="148"/>
      <c r="N497" s="148">
        <v>10</v>
      </c>
      <c r="O497" s="148"/>
      <c r="P497" s="148"/>
      <c r="Q497" s="148"/>
      <c r="R497" s="148"/>
      <c r="S497" s="148"/>
      <c r="T497" s="155"/>
    </row>
    <row r="498" spans="1:20" s="78" customFormat="1">
      <c r="A498" s="1257" t="s">
        <v>3023</v>
      </c>
      <c r="B498" s="1257"/>
      <c r="C498" s="1301" t="s">
        <v>1074</v>
      </c>
      <c r="D498" s="1355">
        <v>20</v>
      </c>
      <c r="E498" s="1384" t="s">
        <v>627</v>
      </c>
      <c r="F498" s="1295">
        <v>3000</v>
      </c>
      <c r="G498" s="680">
        <f t="shared" si="8"/>
        <v>60000</v>
      </c>
      <c r="H498" s="499" t="s">
        <v>1887</v>
      </c>
      <c r="I498" s="129">
        <v>10</v>
      </c>
      <c r="J498" s="148"/>
      <c r="K498" s="148"/>
      <c r="L498" s="148"/>
      <c r="M498" s="148"/>
      <c r="N498" s="148">
        <v>10</v>
      </c>
      <c r="O498" s="148"/>
      <c r="P498" s="148"/>
      <c r="Q498" s="148"/>
      <c r="R498" s="148"/>
      <c r="S498" s="148"/>
      <c r="T498" s="155"/>
    </row>
    <row r="499" spans="1:20" s="78" customFormat="1">
      <c r="A499" s="1257" t="s">
        <v>3023</v>
      </c>
      <c r="B499" s="1257"/>
      <c r="C499" s="381" t="s">
        <v>1075</v>
      </c>
      <c r="D499" s="1355">
        <v>20</v>
      </c>
      <c r="E499" s="1384" t="s">
        <v>627</v>
      </c>
      <c r="F499" s="1295">
        <v>3000</v>
      </c>
      <c r="G499" s="680">
        <f t="shared" si="8"/>
        <v>60000</v>
      </c>
      <c r="H499" s="499" t="s">
        <v>1887</v>
      </c>
      <c r="I499" s="129">
        <v>10</v>
      </c>
      <c r="J499" s="148"/>
      <c r="K499" s="148"/>
      <c r="L499" s="148"/>
      <c r="M499" s="148"/>
      <c r="N499" s="148">
        <v>10</v>
      </c>
      <c r="O499" s="148"/>
      <c r="P499" s="148"/>
      <c r="Q499" s="148"/>
      <c r="R499" s="148"/>
      <c r="S499" s="148"/>
      <c r="T499" s="155"/>
    </row>
    <row r="500" spans="1:20" s="78" customFormat="1">
      <c r="A500" s="1257" t="s">
        <v>3023</v>
      </c>
      <c r="B500" s="1257"/>
      <c r="C500" s="381" t="s">
        <v>1076</v>
      </c>
      <c r="D500" s="1355">
        <v>20</v>
      </c>
      <c r="E500" s="1384" t="s">
        <v>627</v>
      </c>
      <c r="F500" s="1300">
        <v>650</v>
      </c>
      <c r="G500" s="680">
        <f t="shared" si="8"/>
        <v>13000</v>
      </c>
      <c r="H500" s="499" t="s">
        <v>1887</v>
      </c>
      <c r="I500" s="129">
        <v>10</v>
      </c>
      <c r="J500" s="148"/>
      <c r="K500" s="148"/>
      <c r="L500" s="148"/>
      <c r="M500" s="148"/>
      <c r="N500" s="148">
        <v>10</v>
      </c>
      <c r="O500" s="148"/>
      <c r="P500" s="148"/>
      <c r="Q500" s="148"/>
      <c r="R500" s="148"/>
      <c r="S500" s="148"/>
      <c r="T500" s="155"/>
    </row>
    <row r="501" spans="1:20" s="78" customFormat="1">
      <c r="A501" s="1257" t="s">
        <v>3023</v>
      </c>
      <c r="B501" s="1257"/>
      <c r="C501" s="1324" t="s">
        <v>1077</v>
      </c>
      <c r="D501" s="1355">
        <v>20</v>
      </c>
      <c r="E501" s="1239" t="s">
        <v>627</v>
      </c>
      <c r="F501" s="1414">
        <v>3000</v>
      </c>
      <c r="G501" s="680">
        <f t="shared" si="8"/>
        <v>60000</v>
      </c>
      <c r="H501" s="499" t="s">
        <v>1887</v>
      </c>
      <c r="I501" s="129">
        <v>10</v>
      </c>
      <c r="J501" s="148"/>
      <c r="K501" s="148"/>
      <c r="L501" s="148"/>
      <c r="M501" s="148"/>
      <c r="N501" s="148">
        <v>10</v>
      </c>
      <c r="O501" s="148"/>
      <c r="P501" s="148"/>
      <c r="Q501" s="148"/>
      <c r="R501" s="148"/>
      <c r="S501" s="148"/>
      <c r="T501" s="155"/>
    </row>
    <row r="502" spans="1:20" s="78" customFormat="1">
      <c r="A502" s="1257" t="s">
        <v>3023</v>
      </c>
      <c r="B502" s="1257"/>
      <c r="C502" s="1324" t="s">
        <v>1078</v>
      </c>
      <c r="D502" s="1355">
        <v>20</v>
      </c>
      <c r="E502" s="1389" t="s">
        <v>627</v>
      </c>
      <c r="F502" s="1517">
        <v>3000</v>
      </c>
      <c r="G502" s="680">
        <f t="shared" si="8"/>
        <v>60000</v>
      </c>
      <c r="H502" s="499" t="s">
        <v>1887</v>
      </c>
      <c r="I502" s="129">
        <v>10</v>
      </c>
      <c r="J502" s="148"/>
      <c r="K502" s="148"/>
      <c r="L502" s="148"/>
      <c r="M502" s="148"/>
      <c r="N502" s="148">
        <v>10</v>
      </c>
      <c r="O502" s="148"/>
      <c r="P502" s="148"/>
      <c r="Q502" s="148"/>
      <c r="R502" s="148"/>
      <c r="S502" s="148"/>
      <c r="T502" s="155"/>
    </row>
    <row r="503" spans="1:20" s="78" customFormat="1">
      <c r="A503" s="1257" t="s">
        <v>3023</v>
      </c>
      <c r="B503" s="1257"/>
      <c r="C503" s="1324" t="s">
        <v>1079</v>
      </c>
      <c r="D503" s="1362">
        <v>20</v>
      </c>
      <c r="E503" s="1389" t="s">
        <v>627</v>
      </c>
      <c r="F503" s="1406">
        <v>3000</v>
      </c>
      <c r="G503" s="680">
        <f t="shared" si="8"/>
        <v>60000</v>
      </c>
      <c r="H503" s="499" t="s">
        <v>1887</v>
      </c>
      <c r="I503" s="129">
        <v>10</v>
      </c>
      <c r="J503" s="148"/>
      <c r="K503" s="148"/>
      <c r="L503" s="148"/>
      <c r="M503" s="148"/>
      <c r="N503" s="148">
        <v>10</v>
      </c>
      <c r="O503" s="148"/>
      <c r="P503" s="148"/>
      <c r="Q503" s="148"/>
      <c r="R503" s="148"/>
      <c r="S503" s="148"/>
      <c r="T503" s="155"/>
    </row>
    <row r="504" spans="1:20" s="78" customFormat="1">
      <c r="A504" s="1257" t="s">
        <v>3023</v>
      </c>
      <c r="B504" s="1257"/>
      <c r="C504" s="1324" t="s">
        <v>1080</v>
      </c>
      <c r="D504" s="1362">
        <v>20</v>
      </c>
      <c r="E504" s="1389" t="s">
        <v>627</v>
      </c>
      <c r="F504" s="1406">
        <v>650</v>
      </c>
      <c r="G504" s="680">
        <f t="shared" si="8"/>
        <v>13000</v>
      </c>
      <c r="H504" s="499" t="s">
        <v>1887</v>
      </c>
      <c r="I504" s="129">
        <v>10</v>
      </c>
      <c r="J504" s="148"/>
      <c r="K504" s="148"/>
      <c r="L504" s="148"/>
      <c r="M504" s="148"/>
      <c r="N504" s="148">
        <v>10</v>
      </c>
      <c r="O504" s="148"/>
      <c r="P504" s="148"/>
      <c r="Q504" s="148"/>
      <c r="R504" s="148"/>
      <c r="S504" s="148"/>
      <c r="T504" s="155"/>
    </row>
    <row r="505" spans="1:20" s="78" customFormat="1">
      <c r="A505" s="1257" t="s">
        <v>3023</v>
      </c>
      <c r="B505" s="1257"/>
      <c r="C505" s="1324" t="s">
        <v>1083</v>
      </c>
      <c r="D505" s="1362">
        <v>40</v>
      </c>
      <c r="E505" s="1389" t="s">
        <v>3145</v>
      </c>
      <c r="F505" s="1406">
        <v>750</v>
      </c>
      <c r="G505" s="680">
        <f t="shared" si="8"/>
        <v>30000</v>
      </c>
      <c r="H505" s="499" t="s">
        <v>1887</v>
      </c>
      <c r="I505" s="129">
        <v>20</v>
      </c>
      <c r="J505" s="148"/>
      <c r="K505" s="148"/>
      <c r="L505" s="148"/>
      <c r="M505" s="148"/>
      <c r="N505" s="148">
        <v>20</v>
      </c>
      <c r="O505" s="148"/>
      <c r="P505" s="148"/>
      <c r="Q505" s="148"/>
      <c r="R505" s="148"/>
      <c r="S505" s="148"/>
      <c r="T505" s="155"/>
    </row>
    <row r="506" spans="1:20" s="78" customFormat="1">
      <c r="A506" s="77" t="s">
        <v>2412</v>
      </c>
      <c r="B506" s="1257"/>
      <c r="C506" s="1351" t="s">
        <v>1084</v>
      </c>
      <c r="D506" s="1282">
        <v>200</v>
      </c>
      <c r="E506" s="1403" t="s">
        <v>44</v>
      </c>
      <c r="F506" s="1263">
        <v>200</v>
      </c>
      <c r="G506" s="680">
        <f t="shared" si="8"/>
        <v>40000</v>
      </c>
      <c r="H506" s="499" t="s">
        <v>1887</v>
      </c>
      <c r="I506" s="988">
        <v>100</v>
      </c>
      <c r="J506" s="988"/>
      <c r="K506" s="988"/>
      <c r="L506" s="988"/>
      <c r="M506" s="988"/>
      <c r="N506" s="988"/>
      <c r="O506" s="988">
        <v>100</v>
      </c>
      <c r="P506" s="988"/>
      <c r="Q506" s="988"/>
      <c r="R506" s="988"/>
      <c r="S506" s="988"/>
      <c r="T506" s="1449"/>
    </row>
    <row r="507" spans="1:20" s="78" customFormat="1">
      <c r="A507" s="1257" t="s">
        <v>3023</v>
      </c>
      <c r="B507" s="1257"/>
      <c r="C507" s="1324" t="s">
        <v>1084</v>
      </c>
      <c r="D507" s="1362">
        <v>300</v>
      </c>
      <c r="E507" s="1389"/>
      <c r="F507" s="1406">
        <v>250</v>
      </c>
      <c r="G507" s="680">
        <f t="shared" si="8"/>
        <v>75000</v>
      </c>
      <c r="H507" s="499" t="s">
        <v>1887</v>
      </c>
      <c r="I507" s="129">
        <v>200</v>
      </c>
      <c r="J507" s="148"/>
      <c r="K507" s="148"/>
      <c r="L507" s="148"/>
      <c r="M507" s="148"/>
      <c r="N507" s="148">
        <v>100</v>
      </c>
      <c r="O507" s="148"/>
      <c r="P507" s="148"/>
      <c r="Q507" s="148"/>
      <c r="R507" s="148"/>
      <c r="S507" s="148"/>
      <c r="T507" s="155"/>
    </row>
    <row r="508" spans="1:20" s="78" customFormat="1">
      <c r="A508" s="768" t="s">
        <v>2132</v>
      </c>
      <c r="B508" s="1257"/>
      <c r="C508" s="1346" t="s">
        <v>2261</v>
      </c>
      <c r="D508" s="1373">
        <v>500</v>
      </c>
      <c r="E508" s="854" t="s">
        <v>910</v>
      </c>
      <c r="F508" s="1244">
        <v>255</v>
      </c>
      <c r="G508" s="680">
        <f t="shared" si="8"/>
        <v>127500</v>
      </c>
      <c r="H508" s="499" t="s">
        <v>1887</v>
      </c>
      <c r="I508" s="850">
        <v>500</v>
      </c>
      <c r="J508" s="773"/>
      <c r="K508" s="773"/>
      <c r="L508" s="773"/>
      <c r="M508" s="773"/>
      <c r="N508" s="773"/>
      <c r="O508" s="773"/>
      <c r="P508" s="773"/>
      <c r="Q508" s="773"/>
      <c r="R508" s="773"/>
      <c r="S508" s="773"/>
      <c r="T508" s="774"/>
    </row>
    <row r="509" spans="1:20" s="78" customFormat="1">
      <c r="A509" s="768" t="s">
        <v>2905</v>
      </c>
      <c r="B509" s="1257"/>
      <c r="C509" s="1342" t="s">
        <v>2983</v>
      </c>
      <c r="D509" s="925">
        <v>500</v>
      </c>
      <c r="E509" s="1511" t="s">
        <v>576</v>
      </c>
      <c r="F509" s="909">
        <v>325</v>
      </c>
      <c r="G509" s="680">
        <f t="shared" si="8"/>
        <v>162500</v>
      </c>
      <c r="H509" s="499" t="s">
        <v>1887</v>
      </c>
      <c r="I509" s="787"/>
      <c r="J509" s="773"/>
      <c r="K509" s="773"/>
      <c r="L509" s="773"/>
      <c r="M509" s="773"/>
      <c r="N509" s="773"/>
      <c r="O509" s="773"/>
      <c r="P509" s="773"/>
      <c r="Q509" s="773"/>
      <c r="R509" s="773"/>
      <c r="S509" s="773"/>
      <c r="T509" s="774"/>
    </row>
    <row r="510" spans="1:20" s="78" customFormat="1">
      <c r="A510" s="768" t="s">
        <v>3231</v>
      </c>
      <c r="B510" s="1257"/>
      <c r="C510" s="124" t="s">
        <v>3326</v>
      </c>
      <c r="D510" s="900">
        <v>1000</v>
      </c>
      <c r="E510" s="901" t="s">
        <v>576</v>
      </c>
      <c r="F510" s="868">
        <v>500</v>
      </c>
      <c r="G510" s="680">
        <f t="shared" si="8"/>
        <v>500000</v>
      </c>
      <c r="H510" s="499" t="s">
        <v>1887</v>
      </c>
      <c r="I510" s="946"/>
      <c r="J510" s="773"/>
      <c r="K510" s="772">
        <v>250</v>
      </c>
      <c r="L510" s="773"/>
      <c r="M510" s="773"/>
      <c r="N510" s="772">
        <v>250</v>
      </c>
      <c r="O510" s="773"/>
      <c r="P510" s="773"/>
      <c r="Q510" s="772">
        <v>250</v>
      </c>
      <c r="R510" s="772"/>
      <c r="S510" s="772"/>
      <c r="T510" s="774"/>
    </row>
    <row r="511" spans="1:20" s="78" customFormat="1">
      <c r="A511" s="768" t="s">
        <v>2132</v>
      </c>
      <c r="B511" s="1257"/>
      <c r="C511" s="979" t="s">
        <v>2262</v>
      </c>
      <c r="D511" s="850">
        <v>2500</v>
      </c>
      <c r="E511" s="851" t="s">
        <v>576</v>
      </c>
      <c r="F511" s="127">
        <v>55</v>
      </c>
      <c r="G511" s="680">
        <f t="shared" si="8"/>
        <v>137500</v>
      </c>
      <c r="H511" s="499" t="s">
        <v>1887</v>
      </c>
      <c r="I511" s="850">
        <v>2500</v>
      </c>
      <c r="J511" s="773"/>
      <c r="K511" s="773"/>
      <c r="L511" s="773"/>
      <c r="M511" s="773"/>
      <c r="N511" s="773"/>
      <c r="O511" s="773"/>
      <c r="P511" s="773"/>
      <c r="Q511" s="773"/>
      <c r="R511" s="773"/>
      <c r="S511" s="773"/>
      <c r="T511" s="774"/>
    </row>
    <row r="512" spans="1:20" s="78" customFormat="1">
      <c r="A512" s="1257" t="s">
        <v>3023</v>
      </c>
      <c r="B512" s="1257"/>
      <c r="C512" s="381" t="s">
        <v>1085</v>
      </c>
      <c r="D512" s="1293">
        <v>20000</v>
      </c>
      <c r="E512" s="1239"/>
      <c r="F512" s="1299">
        <v>15</v>
      </c>
      <c r="G512" s="680">
        <f t="shared" si="8"/>
        <v>300000</v>
      </c>
      <c r="H512" s="499" t="s">
        <v>1887</v>
      </c>
      <c r="I512" s="129">
        <v>10000</v>
      </c>
      <c r="J512" s="148"/>
      <c r="K512" s="148"/>
      <c r="L512" s="148">
        <v>5000</v>
      </c>
      <c r="M512" s="148"/>
      <c r="N512" s="148"/>
      <c r="O512" s="148"/>
      <c r="P512" s="148">
        <v>5000</v>
      </c>
      <c r="Q512" s="148"/>
      <c r="R512" s="148"/>
      <c r="S512" s="148"/>
      <c r="T512" s="155"/>
    </row>
    <row r="513" spans="1:20" s="78" customFormat="1">
      <c r="A513" s="115" t="s">
        <v>2905</v>
      </c>
      <c r="B513" s="768"/>
      <c r="C513" s="116" t="s">
        <v>2984</v>
      </c>
      <c r="D513" s="925">
        <v>1000</v>
      </c>
      <c r="E513" s="992" t="s">
        <v>576</v>
      </c>
      <c r="F513" s="895">
        <v>75</v>
      </c>
      <c r="G513" s="680">
        <f t="shared" si="8"/>
        <v>75000</v>
      </c>
      <c r="H513" s="499" t="s">
        <v>1887</v>
      </c>
      <c r="I513" s="787"/>
      <c r="J513" s="773"/>
      <c r="K513" s="773"/>
      <c r="L513" s="773"/>
      <c r="M513" s="773"/>
      <c r="N513" s="773"/>
      <c r="O513" s="773"/>
      <c r="P513" s="773"/>
      <c r="Q513" s="773"/>
      <c r="R513" s="773"/>
      <c r="S513" s="773"/>
      <c r="T513" s="773"/>
    </row>
    <row r="514" spans="1:20" s="78" customFormat="1">
      <c r="A514" s="115" t="s">
        <v>3231</v>
      </c>
      <c r="B514" s="803"/>
      <c r="C514" s="1242" t="s">
        <v>2984</v>
      </c>
      <c r="D514" s="1304">
        <v>1000</v>
      </c>
      <c r="E514" s="1305" t="s">
        <v>576</v>
      </c>
      <c r="F514" s="909">
        <v>75</v>
      </c>
      <c r="G514" s="680">
        <f t="shared" si="8"/>
        <v>75000</v>
      </c>
      <c r="H514" s="499" t="s">
        <v>1887</v>
      </c>
      <c r="I514" s="1148"/>
      <c r="J514" s="772"/>
      <c r="K514" s="772">
        <v>250</v>
      </c>
      <c r="L514" s="772"/>
      <c r="M514" s="772"/>
      <c r="N514" s="772">
        <v>250</v>
      </c>
      <c r="O514" s="772"/>
      <c r="P514" s="772"/>
      <c r="Q514" s="772">
        <v>250</v>
      </c>
      <c r="R514" s="772"/>
      <c r="S514" s="772"/>
      <c r="T514" s="773"/>
    </row>
    <row r="515" spans="1:20" s="78" customFormat="1">
      <c r="A515" s="1464" t="s">
        <v>3023</v>
      </c>
      <c r="B515" s="768"/>
      <c r="C515" s="1328" t="s">
        <v>3130</v>
      </c>
      <c r="D515" s="1293">
        <v>60</v>
      </c>
      <c r="E515" s="1297" t="s">
        <v>627</v>
      </c>
      <c r="F515" s="1410">
        <v>1500</v>
      </c>
      <c r="G515" s="680">
        <f t="shared" si="8"/>
        <v>90000</v>
      </c>
      <c r="H515" s="499" t="s">
        <v>1887</v>
      </c>
      <c r="I515" s="129">
        <v>30</v>
      </c>
      <c r="J515" s="148"/>
      <c r="K515" s="148"/>
      <c r="L515" s="148"/>
      <c r="M515" s="148"/>
      <c r="N515" s="148">
        <v>30</v>
      </c>
      <c r="O515" s="148"/>
      <c r="P515" s="148"/>
      <c r="Q515" s="148"/>
      <c r="R515" s="148">
        <v>20</v>
      </c>
      <c r="S515" s="148"/>
      <c r="T515" s="148"/>
    </row>
    <row r="516" spans="1:20" s="78" customFormat="1">
      <c r="A516" s="1464" t="s">
        <v>3023</v>
      </c>
      <c r="B516" s="768"/>
      <c r="C516" s="1328" t="s">
        <v>3129</v>
      </c>
      <c r="D516" s="1293">
        <v>60</v>
      </c>
      <c r="E516" s="1239" t="s">
        <v>627</v>
      </c>
      <c r="F516" s="1410">
        <v>1500</v>
      </c>
      <c r="G516" s="680">
        <f t="shared" si="8"/>
        <v>90000</v>
      </c>
      <c r="H516" s="499" t="s">
        <v>1887</v>
      </c>
      <c r="I516" s="129">
        <v>30</v>
      </c>
      <c r="J516" s="148"/>
      <c r="K516" s="148"/>
      <c r="L516" s="148"/>
      <c r="M516" s="148"/>
      <c r="N516" s="148">
        <v>30</v>
      </c>
      <c r="O516" s="148"/>
      <c r="P516" s="148"/>
      <c r="Q516" s="148"/>
      <c r="R516" s="148">
        <v>20</v>
      </c>
      <c r="S516" s="148"/>
      <c r="T516" s="155"/>
    </row>
    <row r="517" spans="1:20" s="78" customFormat="1">
      <c r="A517" s="1464" t="s">
        <v>3023</v>
      </c>
      <c r="B517" s="768"/>
      <c r="C517" s="1328" t="s">
        <v>3128</v>
      </c>
      <c r="D517" s="1293">
        <v>60</v>
      </c>
      <c r="E517" s="1297" t="s">
        <v>627</v>
      </c>
      <c r="F517" s="1410">
        <v>1500</v>
      </c>
      <c r="G517" s="680">
        <f t="shared" si="8"/>
        <v>90000</v>
      </c>
      <c r="H517" s="499" t="s">
        <v>1887</v>
      </c>
      <c r="I517" s="129">
        <v>30</v>
      </c>
      <c r="J517" s="148"/>
      <c r="K517" s="148"/>
      <c r="L517" s="148"/>
      <c r="M517" s="148"/>
      <c r="N517" s="148">
        <v>30</v>
      </c>
      <c r="O517" s="148"/>
      <c r="P517" s="148"/>
      <c r="Q517" s="148"/>
      <c r="R517" s="148">
        <v>20</v>
      </c>
      <c r="S517" s="148"/>
      <c r="T517" s="155"/>
    </row>
    <row r="518" spans="1:20" s="78" customFormat="1">
      <c r="A518" s="1466" t="s">
        <v>2412</v>
      </c>
      <c r="B518" s="768"/>
      <c r="C518" s="1344" t="s">
        <v>2529</v>
      </c>
      <c r="D518" s="1267">
        <v>30</v>
      </c>
      <c r="E518" s="1380" t="s">
        <v>627</v>
      </c>
      <c r="F518" s="1263">
        <v>770</v>
      </c>
      <c r="G518" s="680">
        <f t="shared" si="8"/>
        <v>23100</v>
      </c>
      <c r="H518" s="499" t="s">
        <v>1887</v>
      </c>
      <c r="I518" s="988">
        <v>10</v>
      </c>
      <c r="J518" s="988"/>
      <c r="K518" s="988"/>
      <c r="L518" s="988"/>
      <c r="M518" s="988">
        <v>10</v>
      </c>
      <c r="N518" s="988"/>
      <c r="O518" s="988"/>
      <c r="P518" s="988"/>
      <c r="Q518" s="988">
        <v>10</v>
      </c>
      <c r="R518" s="988"/>
      <c r="S518" s="988"/>
      <c r="T518" s="1449"/>
    </row>
    <row r="519" spans="1:20" s="78" customFormat="1">
      <c r="A519" s="115" t="s">
        <v>2905</v>
      </c>
      <c r="B519" s="768"/>
      <c r="C519" s="1242" t="s">
        <v>2985</v>
      </c>
      <c r="D519" s="900">
        <v>100</v>
      </c>
      <c r="E519" s="901" t="s">
        <v>627</v>
      </c>
      <c r="F519" s="909">
        <v>4500</v>
      </c>
      <c r="G519" s="680">
        <f t="shared" si="8"/>
        <v>450000</v>
      </c>
      <c r="H519" s="499" t="s">
        <v>1887</v>
      </c>
      <c r="I519" s="787"/>
      <c r="J519" s="773"/>
      <c r="K519" s="773"/>
      <c r="L519" s="773"/>
      <c r="M519" s="773"/>
      <c r="N519" s="773"/>
      <c r="O519" s="773"/>
      <c r="P519" s="773"/>
      <c r="Q519" s="773"/>
      <c r="R519" s="773"/>
      <c r="S519" s="773"/>
      <c r="T519" s="774"/>
    </row>
    <row r="520" spans="1:20" s="78" customFormat="1">
      <c r="A520" s="115" t="s">
        <v>3231</v>
      </c>
      <c r="B520" s="803"/>
      <c r="C520" s="1242" t="s">
        <v>2985</v>
      </c>
      <c r="D520" s="900">
        <v>100</v>
      </c>
      <c r="E520" s="901" t="s">
        <v>627</v>
      </c>
      <c r="F520" s="909">
        <v>4500</v>
      </c>
      <c r="G520" s="680">
        <f t="shared" si="8"/>
        <v>450000</v>
      </c>
      <c r="H520" s="499" t="s">
        <v>1887</v>
      </c>
      <c r="I520" s="1148"/>
      <c r="J520" s="772"/>
      <c r="K520" s="772">
        <v>20</v>
      </c>
      <c r="L520" s="772"/>
      <c r="M520" s="772"/>
      <c r="N520" s="772">
        <v>30</v>
      </c>
      <c r="O520" s="772"/>
      <c r="P520" s="772"/>
      <c r="Q520" s="772">
        <v>20</v>
      </c>
      <c r="R520" s="772"/>
      <c r="S520" s="773"/>
      <c r="T520" s="774"/>
    </row>
    <row r="521" spans="1:20" s="78" customFormat="1">
      <c r="A521" s="1466" t="s">
        <v>2412</v>
      </c>
      <c r="B521" s="769"/>
      <c r="C521" s="1276" t="s">
        <v>2528</v>
      </c>
      <c r="D521" s="1261">
        <v>30</v>
      </c>
      <c r="E521" s="1262" t="s">
        <v>627</v>
      </c>
      <c r="F521" s="1263">
        <v>770</v>
      </c>
      <c r="G521" s="680">
        <f t="shared" si="8"/>
        <v>23100</v>
      </c>
      <c r="H521" s="499" t="s">
        <v>1887</v>
      </c>
      <c r="I521" s="988">
        <v>10</v>
      </c>
      <c r="J521" s="988"/>
      <c r="K521" s="988"/>
      <c r="L521" s="988"/>
      <c r="M521" s="988">
        <v>10</v>
      </c>
      <c r="N521" s="988"/>
      <c r="O521" s="988"/>
      <c r="P521" s="988"/>
      <c r="Q521" s="988">
        <v>10</v>
      </c>
      <c r="R521" s="988"/>
      <c r="S521" s="988"/>
      <c r="T521" s="1449"/>
    </row>
    <row r="522" spans="1:20" s="78" customFormat="1">
      <c r="A522" s="115" t="s">
        <v>2905</v>
      </c>
      <c r="B522" s="768"/>
      <c r="C522" s="1242" t="s">
        <v>960</v>
      </c>
      <c r="D522" s="900">
        <v>100</v>
      </c>
      <c r="E522" s="901" t="s">
        <v>627</v>
      </c>
      <c r="F522" s="909">
        <v>4500</v>
      </c>
      <c r="G522" s="680">
        <f t="shared" si="8"/>
        <v>450000</v>
      </c>
      <c r="H522" s="499" t="s">
        <v>1887</v>
      </c>
      <c r="I522" s="787"/>
      <c r="J522" s="773"/>
      <c r="K522" s="773"/>
      <c r="L522" s="773"/>
      <c r="M522" s="773"/>
      <c r="N522" s="773"/>
      <c r="O522" s="773"/>
      <c r="P522" s="773"/>
      <c r="Q522" s="773"/>
      <c r="R522" s="773"/>
      <c r="S522" s="773"/>
      <c r="T522" s="774"/>
    </row>
    <row r="523" spans="1:20" s="78" customFormat="1">
      <c r="A523" s="115" t="s">
        <v>3231</v>
      </c>
      <c r="B523" s="803"/>
      <c r="C523" s="1242" t="s">
        <v>960</v>
      </c>
      <c r="D523" s="900">
        <v>100</v>
      </c>
      <c r="E523" s="901" t="s">
        <v>627</v>
      </c>
      <c r="F523" s="909">
        <v>4500</v>
      </c>
      <c r="G523" s="680">
        <f t="shared" si="8"/>
        <v>450000</v>
      </c>
      <c r="H523" s="499" t="s">
        <v>1887</v>
      </c>
      <c r="I523" s="1148"/>
      <c r="J523" s="772"/>
      <c r="K523" s="772">
        <v>20</v>
      </c>
      <c r="L523" s="772"/>
      <c r="M523" s="772"/>
      <c r="N523" s="772">
        <v>30</v>
      </c>
      <c r="O523" s="772"/>
      <c r="P523" s="772"/>
      <c r="Q523" s="772">
        <v>20</v>
      </c>
      <c r="R523" s="772"/>
      <c r="S523" s="773"/>
      <c r="T523" s="774"/>
    </row>
    <row r="524" spans="1:20" s="78" customFormat="1">
      <c r="A524" s="1466" t="s">
        <v>2412</v>
      </c>
      <c r="B524" s="803"/>
      <c r="C524" s="1344" t="s">
        <v>2526</v>
      </c>
      <c r="D524" s="1267">
        <v>30</v>
      </c>
      <c r="E524" s="1380" t="s">
        <v>627</v>
      </c>
      <c r="F524" s="1263">
        <v>770</v>
      </c>
      <c r="G524" s="680">
        <f t="shared" si="8"/>
        <v>23100</v>
      </c>
      <c r="H524" s="499" t="s">
        <v>1887</v>
      </c>
      <c r="I524" s="988">
        <v>10</v>
      </c>
      <c r="J524" s="988"/>
      <c r="K524" s="988"/>
      <c r="L524" s="988"/>
      <c r="M524" s="988">
        <v>10</v>
      </c>
      <c r="N524" s="988"/>
      <c r="O524" s="988"/>
      <c r="P524" s="988"/>
      <c r="Q524" s="988">
        <v>10</v>
      </c>
      <c r="R524" s="988"/>
      <c r="S524" s="988"/>
      <c r="T524" s="1449"/>
    </row>
    <row r="525" spans="1:20" s="78" customFormat="1">
      <c r="A525" s="115" t="s">
        <v>2905</v>
      </c>
      <c r="B525" s="769"/>
      <c r="C525" s="124" t="s">
        <v>2986</v>
      </c>
      <c r="D525" s="900">
        <v>500</v>
      </c>
      <c r="E525" s="901" t="s">
        <v>627</v>
      </c>
      <c r="F525" s="868">
        <v>4500</v>
      </c>
      <c r="G525" s="680">
        <f t="shared" si="8"/>
        <v>2250000</v>
      </c>
      <c r="H525" s="499" t="s">
        <v>1887</v>
      </c>
      <c r="I525" s="787"/>
      <c r="J525" s="773"/>
      <c r="K525" s="773"/>
      <c r="L525" s="773"/>
      <c r="M525" s="773"/>
      <c r="N525" s="773"/>
      <c r="O525" s="773"/>
      <c r="P525" s="773"/>
      <c r="Q525" s="773"/>
      <c r="R525" s="773"/>
      <c r="S525" s="773"/>
      <c r="T525" s="774"/>
    </row>
    <row r="526" spans="1:20" s="78" customFormat="1">
      <c r="A526" s="115" t="s">
        <v>3231</v>
      </c>
      <c r="B526" s="769"/>
      <c r="C526" s="124" t="s">
        <v>2986</v>
      </c>
      <c r="D526" s="900">
        <v>500</v>
      </c>
      <c r="E526" s="901" t="s">
        <v>627</v>
      </c>
      <c r="F526" s="868">
        <v>4500</v>
      </c>
      <c r="G526" s="680">
        <f t="shared" si="8"/>
        <v>2250000</v>
      </c>
      <c r="H526" s="499" t="s">
        <v>1887</v>
      </c>
      <c r="I526" s="1148"/>
      <c r="J526" s="772"/>
      <c r="K526" s="772">
        <v>100</v>
      </c>
      <c r="L526" s="772"/>
      <c r="M526" s="772"/>
      <c r="N526" s="772">
        <v>150</v>
      </c>
      <c r="O526" s="772"/>
      <c r="P526" s="772"/>
      <c r="Q526" s="772">
        <v>150</v>
      </c>
      <c r="R526" s="772"/>
      <c r="S526" s="773"/>
      <c r="T526" s="774"/>
    </row>
    <row r="527" spans="1:20" s="78" customFormat="1">
      <c r="A527" s="1466" t="s">
        <v>2412</v>
      </c>
      <c r="B527" s="769"/>
      <c r="C527" s="1276" t="s">
        <v>2527</v>
      </c>
      <c r="D527" s="1267">
        <v>30</v>
      </c>
      <c r="E527" s="1380" t="s">
        <v>627</v>
      </c>
      <c r="F527" s="1380">
        <v>770</v>
      </c>
      <c r="G527" s="680">
        <f t="shared" si="8"/>
        <v>23100</v>
      </c>
      <c r="H527" s="499" t="s">
        <v>1887</v>
      </c>
      <c r="I527" s="988">
        <v>10</v>
      </c>
      <c r="J527" s="988"/>
      <c r="K527" s="988"/>
      <c r="L527" s="988"/>
      <c r="M527" s="988">
        <v>10</v>
      </c>
      <c r="N527" s="988"/>
      <c r="O527" s="988"/>
      <c r="P527" s="988"/>
      <c r="Q527" s="988">
        <v>10</v>
      </c>
      <c r="R527" s="988"/>
      <c r="S527" s="988"/>
      <c r="T527" s="1449"/>
    </row>
    <row r="528" spans="1:20" s="78" customFormat="1">
      <c r="A528" s="115" t="s">
        <v>2905</v>
      </c>
      <c r="B528" s="769"/>
      <c r="C528" s="124" t="s">
        <v>2987</v>
      </c>
      <c r="D528" s="900">
        <v>500</v>
      </c>
      <c r="E528" s="901" t="s">
        <v>627</v>
      </c>
      <c r="F528" s="868">
        <v>4500</v>
      </c>
      <c r="G528" s="680">
        <f t="shared" si="8"/>
        <v>2250000</v>
      </c>
      <c r="H528" s="499" t="s">
        <v>1887</v>
      </c>
      <c r="I528" s="787"/>
      <c r="J528" s="773"/>
      <c r="K528" s="773"/>
      <c r="L528" s="773"/>
      <c r="M528" s="773"/>
      <c r="N528" s="773"/>
      <c r="O528" s="773"/>
      <c r="P528" s="773"/>
      <c r="Q528" s="773"/>
      <c r="R528" s="773"/>
      <c r="S528" s="773"/>
      <c r="T528" s="774"/>
    </row>
    <row r="529" spans="1:20" s="78" customFormat="1">
      <c r="A529" s="115" t="s">
        <v>3231</v>
      </c>
      <c r="B529" s="769"/>
      <c r="C529" s="124" t="s">
        <v>2987</v>
      </c>
      <c r="D529" s="900">
        <v>500</v>
      </c>
      <c r="E529" s="901" t="s">
        <v>627</v>
      </c>
      <c r="F529" s="868">
        <v>4500</v>
      </c>
      <c r="G529" s="680">
        <f t="shared" ref="G529:G592" si="9">D529*F529</f>
        <v>2250000</v>
      </c>
      <c r="H529" s="499" t="s">
        <v>1887</v>
      </c>
      <c r="I529" s="1148"/>
      <c r="J529" s="772"/>
      <c r="K529" s="772">
        <v>100</v>
      </c>
      <c r="L529" s="772"/>
      <c r="M529" s="772"/>
      <c r="N529" s="772">
        <v>150</v>
      </c>
      <c r="O529" s="772"/>
      <c r="P529" s="772"/>
      <c r="Q529" s="772">
        <v>150</v>
      </c>
      <c r="R529" s="772"/>
      <c r="S529" s="773"/>
      <c r="T529" s="774"/>
    </row>
    <row r="530" spans="1:20" s="78" customFormat="1">
      <c r="A530" s="1464" t="s">
        <v>3630</v>
      </c>
      <c r="B530" s="769"/>
      <c r="C530" s="1310" t="s">
        <v>3669</v>
      </c>
      <c r="D530" s="995">
        <v>1</v>
      </c>
      <c r="E530" s="995" t="s">
        <v>620</v>
      </c>
      <c r="F530" s="1405">
        <v>990</v>
      </c>
      <c r="G530" s="680">
        <f t="shared" si="9"/>
        <v>990</v>
      </c>
      <c r="H530" s="499" t="s">
        <v>1887</v>
      </c>
      <c r="I530" s="995">
        <v>1</v>
      </c>
      <c r="J530" s="773"/>
      <c r="K530" s="773"/>
      <c r="L530" s="773"/>
      <c r="M530" s="773"/>
      <c r="N530" s="773"/>
      <c r="O530" s="773"/>
      <c r="P530" s="773"/>
      <c r="Q530" s="773"/>
      <c r="R530" s="773"/>
      <c r="S530" s="773"/>
      <c r="T530" s="774"/>
    </row>
    <row r="531" spans="1:20" s="78" customFormat="1">
      <c r="A531" s="1466" t="s">
        <v>2412</v>
      </c>
      <c r="B531" s="769"/>
      <c r="C531" s="1276" t="s">
        <v>2531</v>
      </c>
      <c r="D531" s="1267">
        <v>250</v>
      </c>
      <c r="E531" s="1380" t="s">
        <v>1945</v>
      </c>
      <c r="F531" s="1380">
        <v>50</v>
      </c>
      <c r="G531" s="680">
        <f t="shared" si="9"/>
        <v>12500</v>
      </c>
      <c r="H531" s="499" t="s">
        <v>1887</v>
      </c>
      <c r="I531" s="988">
        <v>100</v>
      </c>
      <c r="J531" s="988"/>
      <c r="K531" s="988"/>
      <c r="L531" s="988"/>
      <c r="M531" s="988">
        <v>100</v>
      </c>
      <c r="N531" s="988"/>
      <c r="O531" s="988"/>
      <c r="P531" s="988"/>
      <c r="Q531" s="988">
        <v>50</v>
      </c>
      <c r="R531" s="988"/>
      <c r="S531" s="988"/>
      <c r="T531" s="1449"/>
    </row>
    <row r="532" spans="1:20" s="78" customFormat="1">
      <c r="A532" s="1464" t="s">
        <v>3548</v>
      </c>
      <c r="B532" s="769"/>
      <c r="C532" s="124" t="s">
        <v>3576</v>
      </c>
      <c r="D532" s="125">
        <v>30</v>
      </c>
      <c r="E532" s="942" t="s">
        <v>44</v>
      </c>
      <c r="F532" s="127">
        <v>400</v>
      </c>
      <c r="G532" s="680">
        <f t="shared" si="9"/>
        <v>12000</v>
      </c>
      <c r="H532" s="499" t="s">
        <v>1887</v>
      </c>
      <c r="I532" s="943" t="s">
        <v>3563</v>
      </c>
      <c r="J532" s="772"/>
      <c r="K532" s="772"/>
      <c r="L532" s="772"/>
      <c r="M532" s="772">
        <v>5</v>
      </c>
      <c r="N532" s="772"/>
      <c r="O532" s="772"/>
      <c r="P532" s="772"/>
      <c r="Q532" s="772">
        <v>5</v>
      </c>
      <c r="R532" s="772"/>
      <c r="S532" s="772"/>
      <c r="T532" s="945" t="s">
        <v>3563</v>
      </c>
    </row>
    <row r="533" spans="1:20" s="78" customFormat="1">
      <c r="A533" s="1466" t="s">
        <v>2412</v>
      </c>
      <c r="B533" s="769"/>
      <c r="C533" s="1276" t="s">
        <v>2530</v>
      </c>
      <c r="D533" s="1267">
        <v>250</v>
      </c>
      <c r="E533" s="1380" t="s">
        <v>1947</v>
      </c>
      <c r="F533" s="1380">
        <v>1500</v>
      </c>
      <c r="G533" s="680">
        <f t="shared" si="9"/>
        <v>375000</v>
      </c>
      <c r="H533" s="499" t="s">
        <v>1887</v>
      </c>
      <c r="I533" s="988">
        <v>100</v>
      </c>
      <c r="J533" s="988"/>
      <c r="K533" s="988"/>
      <c r="L533" s="988">
        <v>50</v>
      </c>
      <c r="M533" s="988"/>
      <c r="N533" s="988"/>
      <c r="O533" s="988">
        <v>50</v>
      </c>
      <c r="P533" s="988"/>
      <c r="Q533" s="988"/>
      <c r="R533" s="988">
        <v>50</v>
      </c>
      <c r="S533" s="988"/>
      <c r="T533" s="1449"/>
    </row>
    <row r="534" spans="1:20" s="78" customFormat="1">
      <c r="A534" s="1464" t="s">
        <v>3023</v>
      </c>
      <c r="B534" s="769"/>
      <c r="C534" s="381" t="s">
        <v>1092</v>
      </c>
      <c r="D534" s="1293">
        <v>50</v>
      </c>
      <c r="E534" s="1239" t="s">
        <v>627</v>
      </c>
      <c r="F534" s="1295">
        <v>1800</v>
      </c>
      <c r="G534" s="680">
        <f t="shared" si="9"/>
        <v>90000</v>
      </c>
      <c r="H534" s="499" t="s">
        <v>1887</v>
      </c>
      <c r="I534" s="129">
        <v>30</v>
      </c>
      <c r="J534" s="148"/>
      <c r="K534" s="148"/>
      <c r="L534" s="148">
        <v>10</v>
      </c>
      <c r="M534" s="148"/>
      <c r="N534" s="148"/>
      <c r="O534" s="148"/>
      <c r="P534" s="148">
        <v>10</v>
      </c>
      <c r="Q534" s="148"/>
      <c r="R534" s="148"/>
      <c r="S534" s="148"/>
      <c r="T534" s="155"/>
    </row>
    <row r="535" spans="1:20" s="78" customFormat="1">
      <c r="A535" s="1464" t="s">
        <v>3630</v>
      </c>
      <c r="B535" s="769"/>
      <c r="C535" s="1310" t="s">
        <v>3674</v>
      </c>
      <c r="D535" s="995">
        <v>1</v>
      </c>
      <c r="E535" s="995" t="s">
        <v>620</v>
      </c>
      <c r="F535" s="1405">
        <v>900</v>
      </c>
      <c r="G535" s="680">
        <f t="shared" si="9"/>
        <v>900</v>
      </c>
      <c r="H535" s="499" t="s">
        <v>1887</v>
      </c>
      <c r="I535" s="995">
        <v>1</v>
      </c>
      <c r="J535" s="773"/>
      <c r="K535" s="773"/>
      <c r="L535" s="773"/>
      <c r="M535" s="773"/>
      <c r="N535" s="773"/>
      <c r="O535" s="773"/>
      <c r="P535" s="773"/>
      <c r="Q535" s="773"/>
      <c r="R535" s="773"/>
      <c r="S535" s="773"/>
      <c r="T535" s="774"/>
    </row>
    <row r="536" spans="1:20" s="78" customFormat="1">
      <c r="A536" s="115" t="s">
        <v>2132</v>
      </c>
      <c r="B536" s="769"/>
      <c r="C536" s="979" t="s">
        <v>2263</v>
      </c>
      <c r="D536" s="850">
        <v>50</v>
      </c>
      <c r="E536" s="851" t="s">
        <v>627</v>
      </c>
      <c r="F536" s="127">
        <v>1900</v>
      </c>
      <c r="G536" s="680">
        <f t="shared" si="9"/>
        <v>95000</v>
      </c>
      <c r="H536" s="499" t="s">
        <v>1887</v>
      </c>
      <c r="I536" s="850">
        <v>50</v>
      </c>
      <c r="J536" s="773"/>
      <c r="K536" s="773"/>
      <c r="L536" s="773"/>
      <c r="M536" s="773"/>
      <c r="N536" s="773"/>
      <c r="O536" s="773"/>
      <c r="P536" s="773"/>
      <c r="Q536" s="773"/>
      <c r="R536" s="773"/>
      <c r="S536" s="773"/>
      <c r="T536" s="774"/>
    </row>
    <row r="537" spans="1:20" s="78" customFormat="1" ht="14.25" customHeight="1">
      <c r="A537" s="1466" t="s">
        <v>2599</v>
      </c>
      <c r="B537" s="769"/>
      <c r="C537" s="443" t="s">
        <v>2648</v>
      </c>
      <c r="D537" s="882">
        <v>100</v>
      </c>
      <c r="E537" s="825" t="s">
        <v>91</v>
      </c>
      <c r="F537" s="886">
        <f>70*1.5</f>
        <v>105</v>
      </c>
      <c r="G537" s="680">
        <f t="shared" si="9"/>
        <v>10500</v>
      </c>
      <c r="H537" s="499" t="s">
        <v>1887</v>
      </c>
      <c r="I537" s="888"/>
      <c r="J537" s="890"/>
      <c r="K537" s="888"/>
      <c r="L537" s="890"/>
      <c r="M537" s="890"/>
      <c r="N537" s="890"/>
      <c r="O537" s="890"/>
      <c r="P537" s="890"/>
      <c r="Q537" s="890"/>
      <c r="R537" s="882">
        <v>100</v>
      </c>
      <c r="S537" s="890"/>
      <c r="T537" s="1451"/>
    </row>
    <row r="538" spans="1:20" s="78" customFormat="1" ht="12.75" customHeight="1">
      <c r="A538" s="1464" t="s">
        <v>3023</v>
      </c>
      <c r="B538" s="769"/>
      <c r="C538" s="381" t="s">
        <v>1094</v>
      </c>
      <c r="D538" s="1293">
        <v>30</v>
      </c>
      <c r="E538" s="1239"/>
      <c r="F538" s="1295">
        <v>250</v>
      </c>
      <c r="G538" s="680">
        <f t="shared" si="9"/>
        <v>7500</v>
      </c>
      <c r="H538" s="499" t="s">
        <v>1887</v>
      </c>
      <c r="I538" s="129">
        <v>20</v>
      </c>
      <c r="J538" s="148"/>
      <c r="K538" s="148"/>
      <c r="L538" s="148"/>
      <c r="M538" s="148"/>
      <c r="N538" s="148">
        <v>10</v>
      </c>
      <c r="O538" s="148"/>
      <c r="P538" s="148"/>
      <c r="Q538" s="148"/>
      <c r="R538" s="148"/>
      <c r="S538" s="148"/>
      <c r="T538" s="155"/>
    </row>
    <row r="539" spans="1:20" s="78" customFormat="1" ht="12.75" customHeight="1">
      <c r="A539" s="1464" t="s">
        <v>3023</v>
      </c>
      <c r="B539" s="769"/>
      <c r="C539" s="381" t="s">
        <v>1095</v>
      </c>
      <c r="D539" s="1293">
        <v>15</v>
      </c>
      <c r="E539" s="1239"/>
      <c r="F539" s="1295">
        <v>1000</v>
      </c>
      <c r="G539" s="680">
        <f t="shared" si="9"/>
        <v>15000</v>
      </c>
      <c r="H539" s="499" t="s">
        <v>1887</v>
      </c>
      <c r="I539" s="129">
        <v>10</v>
      </c>
      <c r="J539" s="148"/>
      <c r="K539" s="148"/>
      <c r="L539" s="148"/>
      <c r="M539" s="148"/>
      <c r="N539" s="148">
        <v>5</v>
      </c>
      <c r="O539" s="148"/>
      <c r="P539" s="148"/>
      <c r="Q539" s="148"/>
      <c r="R539" s="148"/>
      <c r="S539" s="148"/>
      <c r="T539" s="155"/>
    </row>
    <row r="540" spans="1:20" s="78" customFormat="1" ht="12.75" customHeight="1">
      <c r="A540" s="1466" t="s">
        <v>2412</v>
      </c>
      <c r="B540" s="769"/>
      <c r="C540" s="1266" t="s">
        <v>2524</v>
      </c>
      <c r="D540" s="1267">
        <v>12</v>
      </c>
      <c r="E540" s="1268" t="s">
        <v>44</v>
      </c>
      <c r="F540" s="1268">
        <v>1500</v>
      </c>
      <c r="G540" s="680">
        <f t="shared" si="9"/>
        <v>18000</v>
      </c>
      <c r="H540" s="499" t="s">
        <v>1887</v>
      </c>
      <c r="I540" s="1270">
        <v>12</v>
      </c>
      <c r="J540" s="1270"/>
      <c r="K540" s="1270"/>
      <c r="L540" s="1270"/>
      <c r="M540" s="1270"/>
      <c r="N540" s="1270"/>
      <c r="O540" s="1270"/>
      <c r="P540" s="1270"/>
      <c r="Q540" s="1270"/>
      <c r="R540" s="1270"/>
      <c r="S540" s="1270"/>
      <c r="T540" s="1271"/>
    </row>
    <row r="541" spans="1:20" s="78" customFormat="1">
      <c r="A541" s="1466" t="s">
        <v>2412</v>
      </c>
      <c r="B541" s="769"/>
      <c r="C541" s="1266" t="s">
        <v>2525</v>
      </c>
      <c r="D541" s="1267">
        <v>12</v>
      </c>
      <c r="E541" s="1268" t="s">
        <v>44</v>
      </c>
      <c r="F541" s="1268">
        <v>1300</v>
      </c>
      <c r="G541" s="680">
        <f t="shared" si="9"/>
        <v>15600</v>
      </c>
      <c r="H541" s="499" t="s">
        <v>1887</v>
      </c>
      <c r="I541" s="1270">
        <v>12</v>
      </c>
      <c r="J541" s="1270"/>
      <c r="K541" s="1270"/>
      <c r="L541" s="1270"/>
      <c r="M541" s="1270"/>
      <c r="N541" s="1270"/>
      <c r="O541" s="1270"/>
      <c r="P541" s="1270"/>
      <c r="Q541" s="1270"/>
      <c r="R541" s="1270"/>
      <c r="S541" s="1270"/>
      <c r="T541" s="1271"/>
    </row>
    <row r="542" spans="1:20" s="78" customFormat="1">
      <c r="A542" s="115" t="s">
        <v>3231</v>
      </c>
      <c r="B542" s="1009"/>
      <c r="C542" s="124" t="s">
        <v>2525</v>
      </c>
      <c r="D542" s="893">
        <v>5</v>
      </c>
      <c r="E542" s="894" t="s">
        <v>3327</v>
      </c>
      <c r="F542" s="909">
        <v>1300</v>
      </c>
      <c r="G542" s="680">
        <f t="shared" si="9"/>
        <v>6500</v>
      </c>
      <c r="H542" s="499" t="s">
        <v>1887</v>
      </c>
      <c r="I542" s="1148"/>
      <c r="J542" s="772"/>
      <c r="K542" s="772">
        <v>1</v>
      </c>
      <c r="L542" s="772"/>
      <c r="M542" s="772"/>
      <c r="N542" s="772">
        <v>2</v>
      </c>
      <c r="O542" s="772"/>
      <c r="P542" s="772"/>
      <c r="Q542" s="1433">
        <v>1</v>
      </c>
      <c r="R542" s="772"/>
      <c r="S542" s="773"/>
      <c r="T542" s="1452"/>
    </row>
    <row r="543" spans="1:20" s="78" customFormat="1">
      <c r="A543" s="115" t="s">
        <v>2132</v>
      </c>
      <c r="B543" s="1009"/>
      <c r="C543" s="979" t="s">
        <v>2264</v>
      </c>
      <c r="D543" s="1369">
        <v>12</v>
      </c>
      <c r="E543" s="941" t="s">
        <v>576</v>
      </c>
      <c r="F543" s="1244">
        <v>85</v>
      </c>
      <c r="G543" s="680">
        <f t="shared" si="9"/>
        <v>1020</v>
      </c>
      <c r="H543" s="499" t="s">
        <v>1887</v>
      </c>
      <c r="I543" s="850">
        <v>12</v>
      </c>
      <c r="J543" s="773"/>
      <c r="K543" s="773"/>
      <c r="L543" s="773"/>
      <c r="M543" s="773"/>
      <c r="N543" s="773"/>
      <c r="O543" s="773"/>
      <c r="P543" s="773"/>
      <c r="Q543" s="1435"/>
      <c r="R543" s="773"/>
      <c r="S543" s="773"/>
      <c r="T543" s="1452"/>
    </row>
    <row r="544" spans="1:20" s="78" customFormat="1">
      <c r="A544" s="115" t="s">
        <v>3231</v>
      </c>
      <c r="B544" s="1277"/>
      <c r="C544" s="124" t="s">
        <v>3328</v>
      </c>
      <c r="D544" s="893">
        <v>10</v>
      </c>
      <c r="E544" s="894" t="s">
        <v>44</v>
      </c>
      <c r="F544" s="909">
        <v>800</v>
      </c>
      <c r="G544" s="680">
        <f t="shared" si="9"/>
        <v>8000</v>
      </c>
      <c r="H544" s="499" t="s">
        <v>1887</v>
      </c>
      <c r="I544" s="1148"/>
      <c r="J544" s="772"/>
      <c r="K544" s="772"/>
      <c r="L544" s="772"/>
      <c r="M544" s="772"/>
      <c r="N544" s="772">
        <v>5</v>
      </c>
      <c r="O544" s="772"/>
      <c r="P544" s="772"/>
      <c r="Q544" s="1433"/>
      <c r="R544" s="772"/>
      <c r="S544" s="773"/>
      <c r="T544" s="1435"/>
    </row>
    <row r="545" spans="1:20" s="78" customFormat="1">
      <c r="A545" s="1464" t="s">
        <v>3023</v>
      </c>
      <c r="B545" s="1277"/>
      <c r="C545" s="381" t="s">
        <v>1102</v>
      </c>
      <c r="D545" s="1355">
        <v>2</v>
      </c>
      <c r="E545" s="1384"/>
      <c r="F545" s="1406">
        <v>800</v>
      </c>
      <c r="G545" s="680">
        <f t="shared" si="9"/>
        <v>1600</v>
      </c>
      <c r="H545" s="499" t="s">
        <v>1887</v>
      </c>
      <c r="I545" s="129">
        <v>2</v>
      </c>
      <c r="J545" s="148"/>
      <c r="K545" s="148"/>
      <c r="L545" s="148"/>
      <c r="M545" s="148"/>
      <c r="N545" s="148"/>
      <c r="O545" s="148"/>
      <c r="P545" s="148"/>
      <c r="Q545" s="1246"/>
      <c r="R545" s="148"/>
      <c r="S545" s="148"/>
      <c r="T545" s="1246"/>
    </row>
    <row r="546" spans="1:20" s="78" customFormat="1">
      <c r="A546" s="1464" t="s">
        <v>3023</v>
      </c>
      <c r="B546" s="769"/>
      <c r="C546" s="381" t="s">
        <v>3147</v>
      </c>
      <c r="D546" s="1293">
        <v>2</v>
      </c>
      <c r="E546" s="1239"/>
      <c r="F546" s="1295">
        <v>800</v>
      </c>
      <c r="G546" s="680">
        <f t="shared" si="9"/>
        <v>1600</v>
      </c>
      <c r="H546" s="499" t="s">
        <v>1887</v>
      </c>
      <c r="I546" s="129">
        <v>2</v>
      </c>
      <c r="J546" s="148"/>
      <c r="K546" s="148"/>
      <c r="L546" s="148"/>
      <c r="M546" s="148"/>
      <c r="N546" s="148"/>
      <c r="O546" s="148"/>
      <c r="P546" s="148"/>
      <c r="Q546" s="148"/>
      <c r="R546" s="148"/>
      <c r="S546" s="148"/>
      <c r="T546" s="155"/>
    </row>
    <row r="547" spans="1:20" s="78" customFormat="1">
      <c r="A547" s="1464" t="s">
        <v>3023</v>
      </c>
      <c r="B547" s="769"/>
      <c r="C547" s="1293" t="s">
        <v>3158</v>
      </c>
      <c r="D547" s="1356">
        <v>500</v>
      </c>
      <c r="E547" s="995" t="s">
        <v>44</v>
      </c>
      <c r="F547" s="1291">
        <v>3500</v>
      </c>
      <c r="G547" s="680">
        <f t="shared" si="9"/>
        <v>1750000</v>
      </c>
      <c r="H547" s="499" t="s">
        <v>1887</v>
      </c>
      <c r="I547" s="129">
        <v>300</v>
      </c>
      <c r="J547" s="148"/>
      <c r="K547" s="148"/>
      <c r="L547" s="148"/>
      <c r="M547" s="148"/>
      <c r="N547" s="148">
        <v>200</v>
      </c>
      <c r="O547" s="148"/>
      <c r="P547" s="148"/>
      <c r="Q547" s="148"/>
      <c r="R547" s="148"/>
      <c r="S547" s="148"/>
      <c r="T547" s="155"/>
    </row>
    <row r="548" spans="1:20" s="78" customFormat="1">
      <c r="A548" s="1466" t="s">
        <v>2412</v>
      </c>
      <c r="B548" s="769"/>
      <c r="C548" s="1276" t="s">
        <v>2535</v>
      </c>
      <c r="D548" s="1267">
        <v>220</v>
      </c>
      <c r="E548" s="1380" t="s">
        <v>44</v>
      </c>
      <c r="F548" s="1380">
        <v>30</v>
      </c>
      <c r="G548" s="680">
        <f t="shared" si="9"/>
        <v>6600</v>
      </c>
      <c r="H548" s="499" t="s">
        <v>1887</v>
      </c>
      <c r="I548" s="988">
        <v>20</v>
      </c>
      <c r="J548" s="988">
        <v>20</v>
      </c>
      <c r="K548" s="988">
        <v>20</v>
      </c>
      <c r="L548" s="988">
        <v>20</v>
      </c>
      <c r="M548" s="988">
        <v>20</v>
      </c>
      <c r="N548" s="988">
        <v>20</v>
      </c>
      <c r="O548" s="988">
        <v>20</v>
      </c>
      <c r="P548" s="988">
        <v>20</v>
      </c>
      <c r="Q548" s="988">
        <v>20</v>
      </c>
      <c r="R548" s="988">
        <v>20</v>
      </c>
      <c r="S548" s="988">
        <v>20</v>
      </c>
      <c r="T548" s="1449">
        <v>20</v>
      </c>
    </row>
    <row r="549" spans="1:20" s="78" customFormat="1">
      <c r="A549" s="1466" t="s">
        <v>2412</v>
      </c>
      <c r="B549" s="769"/>
      <c r="C549" s="1276" t="s">
        <v>2536</v>
      </c>
      <c r="D549" s="1267">
        <v>220</v>
      </c>
      <c r="E549" s="1380" t="s">
        <v>44</v>
      </c>
      <c r="F549" s="1380">
        <v>30</v>
      </c>
      <c r="G549" s="680">
        <f t="shared" si="9"/>
        <v>6600</v>
      </c>
      <c r="H549" s="499" t="s">
        <v>1887</v>
      </c>
      <c r="I549" s="988">
        <v>20</v>
      </c>
      <c r="J549" s="988">
        <v>20</v>
      </c>
      <c r="K549" s="988">
        <v>20</v>
      </c>
      <c r="L549" s="988">
        <v>20</v>
      </c>
      <c r="M549" s="988">
        <v>20</v>
      </c>
      <c r="N549" s="988">
        <v>20</v>
      </c>
      <c r="O549" s="988">
        <v>20</v>
      </c>
      <c r="P549" s="988">
        <v>20</v>
      </c>
      <c r="Q549" s="988">
        <v>20</v>
      </c>
      <c r="R549" s="988">
        <v>20</v>
      </c>
      <c r="S549" s="988">
        <v>20</v>
      </c>
      <c r="T549" s="1449">
        <v>20</v>
      </c>
    </row>
    <row r="550" spans="1:20" s="78" customFormat="1">
      <c r="A550" s="1466" t="s">
        <v>2412</v>
      </c>
      <c r="B550" s="769"/>
      <c r="C550" s="1276" t="s">
        <v>2537</v>
      </c>
      <c r="D550" s="1267">
        <v>220</v>
      </c>
      <c r="E550" s="1380" t="s">
        <v>44</v>
      </c>
      <c r="F550" s="1380">
        <v>30</v>
      </c>
      <c r="G550" s="680">
        <f t="shared" si="9"/>
        <v>6600</v>
      </c>
      <c r="H550" s="499" t="s">
        <v>1887</v>
      </c>
      <c r="I550" s="988">
        <v>20</v>
      </c>
      <c r="J550" s="988">
        <v>20</v>
      </c>
      <c r="K550" s="988">
        <v>20</v>
      </c>
      <c r="L550" s="988">
        <v>20</v>
      </c>
      <c r="M550" s="988">
        <v>20</v>
      </c>
      <c r="N550" s="988">
        <v>20</v>
      </c>
      <c r="O550" s="988">
        <v>20</v>
      </c>
      <c r="P550" s="988">
        <v>20</v>
      </c>
      <c r="Q550" s="988">
        <v>20</v>
      </c>
      <c r="R550" s="988">
        <v>20</v>
      </c>
      <c r="S550" s="988">
        <v>20</v>
      </c>
      <c r="T550" s="1449">
        <v>20</v>
      </c>
    </row>
    <row r="551" spans="1:20" s="78" customFormat="1">
      <c r="A551" s="1466" t="s">
        <v>2412</v>
      </c>
      <c r="B551" s="769"/>
      <c r="C551" s="1276" t="s">
        <v>2538</v>
      </c>
      <c r="D551" s="1267">
        <v>220</v>
      </c>
      <c r="E551" s="1380" t="s">
        <v>44</v>
      </c>
      <c r="F551" s="1268">
        <v>30</v>
      </c>
      <c r="G551" s="680">
        <f t="shared" si="9"/>
        <v>6600</v>
      </c>
      <c r="H551" s="499" t="s">
        <v>1887</v>
      </c>
      <c r="I551" s="988">
        <v>20</v>
      </c>
      <c r="J551" s="988">
        <v>20</v>
      </c>
      <c r="K551" s="988">
        <v>20</v>
      </c>
      <c r="L551" s="988">
        <v>20</v>
      </c>
      <c r="M551" s="988">
        <v>20</v>
      </c>
      <c r="N551" s="988">
        <v>20</v>
      </c>
      <c r="O551" s="988">
        <v>20</v>
      </c>
      <c r="P551" s="988">
        <v>20</v>
      </c>
      <c r="Q551" s="988">
        <v>20</v>
      </c>
      <c r="R551" s="988">
        <v>20</v>
      </c>
      <c r="S551" s="988">
        <v>20</v>
      </c>
      <c r="T551" s="1449">
        <v>20</v>
      </c>
    </row>
    <row r="552" spans="1:20" s="78" customFormat="1">
      <c r="A552" s="1466" t="s">
        <v>2412</v>
      </c>
      <c r="B552" s="769"/>
      <c r="C552" s="1276" t="s">
        <v>2533</v>
      </c>
      <c r="D552" s="1267">
        <v>100</v>
      </c>
      <c r="E552" s="1380" t="s">
        <v>44</v>
      </c>
      <c r="F552" s="1268">
        <v>30</v>
      </c>
      <c r="G552" s="680">
        <f t="shared" si="9"/>
        <v>3000</v>
      </c>
      <c r="H552" s="499" t="s">
        <v>1887</v>
      </c>
      <c r="I552" s="988">
        <v>20</v>
      </c>
      <c r="J552" s="988"/>
      <c r="K552" s="988"/>
      <c r="L552" s="988"/>
      <c r="M552" s="988">
        <v>20</v>
      </c>
      <c r="N552" s="988"/>
      <c r="O552" s="988"/>
      <c r="P552" s="988"/>
      <c r="Q552" s="988">
        <v>20</v>
      </c>
      <c r="R552" s="988"/>
      <c r="S552" s="988">
        <v>20</v>
      </c>
      <c r="T552" s="1449">
        <v>20</v>
      </c>
    </row>
    <row r="553" spans="1:20" s="78" customFormat="1">
      <c r="A553" s="115" t="s">
        <v>2132</v>
      </c>
      <c r="B553" s="769"/>
      <c r="C553" s="979" t="s">
        <v>2265</v>
      </c>
      <c r="D553" s="850">
        <v>50</v>
      </c>
      <c r="E553" s="851" t="s">
        <v>576</v>
      </c>
      <c r="F553" s="127">
        <v>40</v>
      </c>
      <c r="G553" s="680">
        <f t="shared" si="9"/>
        <v>2000</v>
      </c>
      <c r="H553" s="499" t="s">
        <v>1887</v>
      </c>
      <c r="I553" s="850">
        <v>50</v>
      </c>
      <c r="J553" s="773"/>
      <c r="K553" s="773"/>
      <c r="L553" s="773"/>
      <c r="M553" s="773"/>
      <c r="N553" s="773"/>
      <c r="O553" s="773"/>
      <c r="P553" s="773"/>
      <c r="Q553" s="773"/>
      <c r="R553" s="773"/>
      <c r="S553" s="773"/>
      <c r="T553" s="774"/>
    </row>
    <row r="554" spans="1:20" s="78" customFormat="1">
      <c r="A554" s="115" t="s">
        <v>2132</v>
      </c>
      <c r="B554" s="769"/>
      <c r="C554" s="979" t="s">
        <v>2266</v>
      </c>
      <c r="D554" s="850">
        <v>50</v>
      </c>
      <c r="E554" s="851" t="s">
        <v>576</v>
      </c>
      <c r="F554" s="127">
        <v>40</v>
      </c>
      <c r="G554" s="680">
        <f t="shared" si="9"/>
        <v>2000</v>
      </c>
      <c r="H554" s="499" t="s">
        <v>1887</v>
      </c>
      <c r="I554" s="850">
        <v>50</v>
      </c>
      <c r="J554" s="773"/>
      <c r="K554" s="773"/>
      <c r="L554" s="773"/>
      <c r="M554" s="773"/>
      <c r="N554" s="773"/>
      <c r="O554" s="773"/>
      <c r="P554" s="773"/>
      <c r="Q554" s="773"/>
      <c r="R554" s="773"/>
      <c r="S554" s="773"/>
      <c r="T554" s="774"/>
    </row>
    <row r="555" spans="1:20" s="78" customFormat="1">
      <c r="A555" s="115" t="s">
        <v>2132</v>
      </c>
      <c r="B555" s="769"/>
      <c r="C555" s="979" t="s">
        <v>2267</v>
      </c>
      <c r="D555" s="850">
        <v>50</v>
      </c>
      <c r="E555" s="851" t="s">
        <v>576</v>
      </c>
      <c r="F555" s="127">
        <v>40</v>
      </c>
      <c r="G555" s="680">
        <f t="shared" si="9"/>
        <v>2000</v>
      </c>
      <c r="H555" s="499" t="s">
        <v>1887</v>
      </c>
      <c r="I555" s="850">
        <v>50</v>
      </c>
      <c r="J555" s="773"/>
      <c r="K555" s="773"/>
      <c r="L555" s="773"/>
      <c r="M555" s="773"/>
      <c r="N555" s="773"/>
      <c r="O555" s="773"/>
      <c r="P555" s="773"/>
      <c r="Q555" s="773"/>
      <c r="R555" s="773"/>
      <c r="S555" s="773"/>
      <c r="T555" s="774"/>
    </row>
    <row r="556" spans="1:20" s="78" customFormat="1">
      <c r="A556" s="115" t="s">
        <v>2132</v>
      </c>
      <c r="B556" s="769"/>
      <c r="C556" s="979" t="s">
        <v>2268</v>
      </c>
      <c r="D556" s="850">
        <v>250</v>
      </c>
      <c r="E556" s="851" t="s">
        <v>576</v>
      </c>
      <c r="F556" s="127">
        <v>40</v>
      </c>
      <c r="G556" s="680">
        <f t="shared" si="9"/>
        <v>10000</v>
      </c>
      <c r="H556" s="499" t="s">
        <v>1887</v>
      </c>
      <c r="I556" s="850">
        <v>250</v>
      </c>
      <c r="J556" s="773"/>
      <c r="K556" s="773"/>
      <c r="L556" s="773"/>
      <c r="M556" s="773"/>
      <c r="N556" s="773"/>
      <c r="O556" s="773"/>
      <c r="P556" s="773"/>
      <c r="Q556" s="773"/>
      <c r="R556" s="773"/>
      <c r="S556" s="773"/>
      <c r="T556" s="774"/>
    </row>
    <row r="557" spans="1:20" s="78" customFormat="1">
      <c r="A557" s="115" t="s">
        <v>2132</v>
      </c>
      <c r="B557" s="769"/>
      <c r="C557" s="979" t="s">
        <v>2269</v>
      </c>
      <c r="D557" s="850">
        <v>250</v>
      </c>
      <c r="E557" s="851" t="s">
        <v>576</v>
      </c>
      <c r="F557" s="127">
        <v>40</v>
      </c>
      <c r="G557" s="680">
        <f t="shared" si="9"/>
        <v>10000</v>
      </c>
      <c r="H557" s="499" t="s">
        <v>1887</v>
      </c>
      <c r="I557" s="850">
        <v>250</v>
      </c>
      <c r="J557" s="773"/>
      <c r="K557" s="773"/>
      <c r="L557" s="773"/>
      <c r="M557" s="773"/>
      <c r="N557" s="773"/>
      <c r="O557" s="773"/>
      <c r="P557" s="773"/>
      <c r="Q557" s="773"/>
      <c r="R557" s="773"/>
      <c r="S557" s="773"/>
      <c r="T557" s="774"/>
    </row>
    <row r="558" spans="1:20" s="78" customFormat="1">
      <c r="A558" s="115" t="s">
        <v>2132</v>
      </c>
      <c r="B558" s="769"/>
      <c r="C558" s="979" t="s">
        <v>2270</v>
      </c>
      <c r="D558" s="850">
        <v>100</v>
      </c>
      <c r="E558" s="851" t="s">
        <v>576</v>
      </c>
      <c r="F558" s="127">
        <v>40</v>
      </c>
      <c r="G558" s="680">
        <f t="shared" si="9"/>
        <v>4000</v>
      </c>
      <c r="H558" s="499" t="s">
        <v>1887</v>
      </c>
      <c r="I558" s="850">
        <v>100</v>
      </c>
      <c r="J558" s="773"/>
      <c r="K558" s="773"/>
      <c r="L558" s="773"/>
      <c r="M558" s="773"/>
      <c r="N558" s="773"/>
      <c r="O558" s="773"/>
      <c r="P558" s="773"/>
      <c r="Q558" s="773"/>
      <c r="R558" s="773"/>
      <c r="S558" s="773"/>
      <c r="T558" s="774"/>
    </row>
    <row r="559" spans="1:20" s="78" customFormat="1">
      <c r="A559" s="1464" t="s">
        <v>3023</v>
      </c>
      <c r="B559" s="769"/>
      <c r="C559" s="381" t="s">
        <v>1104</v>
      </c>
      <c r="D559" s="1293">
        <v>100</v>
      </c>
      <c r="E559" s="1239"/>
      <c r="F559" s="1295">
        <v>30</v>
      </c>
      <c r="G559" s="680">
        <f t="shared" si="9"/>
        <v>3000</v>
      </c>
      <c r="H559" s="499" t="s">
        <v>1887</v>
      </c>
      <c r="I559" s="129">
        <v>50</v>
      </c>
      <c r="J559" s="148"/>
      <c r="K559" s="148"/>
      <c r="L559" s="148"/>
      <c r="M559" s="148"/>
      <c r="N559" s="148">
        <v>50</v>
      </c>
      <c r="O559" s="148"/>
      <c r="P559" s="148"/>
      <c r="Q559" s="148"/>
      <c r="R559" s="148"/>
      <c r="S559" s="148"/>
      <c r="T559" s="155"/>
    </row>
    <row r="560" spans="1:20" s="78" customFormat="1">
      <c r="A560" s="1464" t="s">
        <v>3023</v>
      </c>
      <c r="B560" s="769"/>
      <c r="C560" s="381" t="s">
        <v>1105</v>
      </c>
      <c r="D560" s="1293">
        <v>100</v>
      </c>
      <c r="E560" s="1239"/>
      <c r="F560" s="1300">
        <v>30</v>
      </c>
      <c r="G560" s="680">
        <f t="shared" si="9"/>
        <v>3000</v>
      </c>
      <c r="H560" s="499" t="s">
        <v>1887</v>
      </c>
      <c r="I560" s="129">
        <v>50</v>
      </c>
      <c r="J560" s="148"/>
      <c r="K560" s="148"/>
      <c r="L560" s="148"/>
      <c r="M560" s="148"/>
      <c r="N560" s="148">
        <v>50</v>
      </c>
      <c r="O560" s="148"/>
      <c r="P560" s="148"/>
      <c r="Q560" s="148"/>
      <c r="R560" s="148"/>
      <c r="S560" s="148"/>
      <c r="T560" s="155"/>
    </row>
    <row r="561" spans="1:20" s="78" customFormat="1">
      <c r="A561" s="1464" t="s">
        <v>3023</v>
      </c>
      <c r="B561" s="769"/>
      <c r="C561" s="381" t="s">
        <v>1106</v>
      </c>
      <c r="D561" s="1293">
        <v>100</v>
      </c>
      <c r="E561" s="1239"/>
      <c r="F561" s="1295">
        <v>30</v>
      </c>
      <c r="G561" s="680">
        <f t="shared" si="9"/>
        <v>3000</v>
      </c>
      <c r="H561" s="499" t="s">
        <v>1887</v>
      </c>
      <c r="I561" s="129">
        <v>50</v>
      </c>
      <c r="J561" s="148"/>
      <c r="K561" s="148"/>
      <c r="L561" s="148"/>
      <c r="M561" s="148"/>
      <c r="N561" s="148">
        <v>50</v>
      </c>
      <c r="O561" s="148"/>
      <c r="P561" s="148"/>
      <c r="Q561" s="148"/>
      <c r="R561" s="148"/>
      <c r="S561" s="148"/>
      <c r="T561" s="155"/>
    </row>
    <row r="562" spans="1:20" s="78" customFormat="1">
      <c r="A562" s="1464" t="s">
        <v>3023</v>
      </c>
      <c r="B562" s="769"/>
      <c r="C562" s="381" t="s">
        <v>1107</v>
      </c>
      <c r="D562" s="1293">
        <v>100</v>
      </c>
      <c r="E562" s="1239"/>
      <c r="F562" s="1295">
        <v>30</v>
      </c>
      <c r="G562" s="680">
        <f t="shared" si="9"/>
        <v>3000</v>
      </c>
      <c r="H562" s="499" t="s">
        <v>1887</v>
      </c>
      <c r="I562" s="129">
        <v>50</v>
      </c>
      <c r="J562" s="148"/>
      <c r="K562" s="148"/>
      <c r="L562" s="148"/>
      <c r="M562" s="148"/>
      <c r="N562" s="148">
        <v>50</v>
      </c>
      <c r="O562" s="148"/>
      <c r="P562" s="148"/>
      <c r="Q562" s="148"/>
      <c r="R562" s="148"/>
      <c r="S562" s="148"/>
      <c r="T562" s="155"/>
    </row>
    <row r="563" spans="1:20" s="78" customFormat="1">
      <c r="A563" s="1464" t="s">
        <v>3023</v>
      </c>
      <c r="B563" s="769"/>
      <c r="C563" s="381" t="s">
        <v>1108</v>
      </c>
      <c r="D563" s="1293">
        <v>100</v>
      </c>
      <c r="E563" s="1239"/>
      <c r="F563" s="1295">
        <v>300</v>
      </c>
      <c r="G563" s="680">
        <f t="shared" si="9"/>
        <v>30000</v>
      </c>
      <c r="H563" s="499" t="s">
        <v>1887</v>
      </c>
      <c r="I563" s="129">
        <v>50</v>
      </c>
      <c r="J563" s="148"/>
      <c r="K563" s="148"/>
      <c r="L563" s="148"/>
      <c r="M563" s="148"/>
      <c r="N563" s="148">
        <v>50</v>
      </c>
      <c r="O563" s="148"/>
      <c r="P563" s="148"/>
      <c r="Q563" s="148"/>
      <c r="R563" s="148"/>
      <c r="S563" s="148"/>
      <c r="T563" s="155"/>
    </row>
    <row r="564" spans="1:20" s="78" customFormat="1">
      <c r="A564" s="1464" t="s">
        <v>3023</v>
      </c>
      <c r="B564" s="769"/>
      <c r="C564" s="381" t="s">
        <v>1109</v>
      </c>
      <c r="D564" s="1293">
        <v>100</v>
      </c>
      <c r="E564" s="1239"/>
      <c r="F564" s="1295">
        <v>30</v>
      </c>
      <c r="G564" s="680">
        <f t="shared" si="9"/>
        <v>3000</v>
      </c>
      <c r="H564" s="499" t="s">
        <v>1887</v>
      </c>
      <c r="I564" s="129">
        <v>50</v>
      </c>
      <c r="J564" s="148"/>
      <c r="K564" s="148"/>
      <c r="L564" s="148"/>
      <c r="M564" s="148"/>
      <c r="N564" s="148">
        <v>50</v>
      </c>
      <c r="O564" s="148"/>
      <c r="P564" s="148"/>
      <c r="Q564" s="148"/>
      <c r="R564" s="148"/>
      <c r="S564" s="148"/>
      <c r="T564" s="155"/>
    </row>
    <row r="565" spans="1:20" s="78" customFormat="1">
      <c r="A565" s="115" t="s">
        <v>2905</v>
      </c>
      <c r="B565" s="769"/>
      <c r="C565" s="124" t="s">
        <v>2989</v>
      </c>
      <c r="D565" s="900">
        <v>100</v>
      </c>
      <c r="E565" s="901" t="s">
        <v>576</v>
      </c>
      <c r="F565" s="868">
        <v>55</v>
      </c>
      <c r="G565" s="680">
        <f t="shared" si="9"/>
        <v>5500</v>
      </c>
      <c r="H565" s="499" t="s">
        <v>1887</v>
      </c>
      <c r="I565" s="787"/>
      <c r="J565" s="773"/>
      <c r="K565" s="773"/>
      <c r="L565" s="773"/>
      <c r="M565" s="773"/>
      <c r="N565" s="773"/>
      <c r="O565" s="773"/>
      <c r="P565" s="773"/>
      <c r="Q565" s="773"/>
      <c r="R565" s="773"/>
      <c r="S565" s="773"/>
      <c r="T565" s="774"/>
    </row>
    <row r="566" spans="1:20" s="78" customFormat="1">
      <c r="A566" s="115" t="s">
        <v>3231</v>
      </c>
      <c r="B566" s="769"/>
      <c r="C566" s="124" t="s">
        <v>2989</v>
      </c>
      <c r="D566" s="900">
        <v>100</v>
      </c>
      <c r="E566" s="901" t="s">
        <v>576</v>
      </c>
      <c r="F566" s="868">
        <v>55</v>
      </c>
      <c r="G566" s="680">
        <f t="shared" si="9"/>
        <v>5500</v>
      </c>
      <c r="H566" s="499" t="s">
        <v>1887</v>
      </c>
      <c r="I566" s="1148"/>
      <c r="J566" s="772"/>
      <c r="K566" s="772">
        <v>30</v>
      </c>
      <c r="L566" s="772"/>
      <c r="M566" s="772"/>
      <c r="N566" s="772">
        <v>30</v>
      </c>
      <c r="O566" s="772"/>
      <c r="P566" s="772"/>
      <c r="Q566" s="772">
        <v>10</v>
      </c>
      <c r="R566" s="772"/>
      <c r="S566" s="773"/>
      <c r="T566" s="774"/>
    </row>
    <row r="567" spans="1:20" s="78" customFormat="1">
      <c r="A567" s="115" t="s">
        <v>3231</v>
      </c>
      <c r="B567" s="769"/>
      <c r="C567" s="124" t="s">
        <v>3330</v>
      </c>
      <c r="D567" s="900">
        <v>100</v>
      </c>
      <c r="E567" s="901" t="s">
        <v>576</v>
      </c>
      <c r="F567" s="868">
        <v>55</v>
      </c>
      <c r="G567" s="680">
        <f t="shared" si="9"/>
        <v>5500</v>
      </c>
      <c r="H567" s="499" t="s">
        <v>1887</v>
      </c>
      <c r="I567" s="1148"/>
      <c r="J567" s="772"/>
      <c r="K567" s="772">
        <v>30</v>
      </c>
      <c r="L567" s="772"/>
      <c r="M567" s="772"/>
      <c r="N567" s="772">
        <v>30</v>
      </c>
      <c r="O567" s="772"/>
      <c r="P567" s="772"/>
      <c r="Q567" s="772">
        <v>10</v>
      </c>
      <c r="R567" s="772"/>
      <c r="S567" s="773"/>
      <c r="T567" s="774"/>
    </row>
    <row r="568" spans="1:20" s="78" customFormat="1">
      <c r="A568" s="115" t="s">
        <v>3231</v>
      </c>
      <c r="B568" s="769"/>
      <c r="C568" s="124" t="s">
        <v>3329</v>
      </c>
      <c r="D568" s="900">
        <v>100</v>
      </c>
      <c r="E568" s="901" t="s">
        <v>576</v>
      </c>
      <c r="F568" s="868">
        <v>45</v>
      </c>
      <c r="G568" s="680">
        <f t="shared" si="9"/>
        <v>4500</v>
      </c>
      <c r="H568" s="499" t="s">
        <v>1887</v>
      </c>
      <c r="I568" s="1148"/>
      <c r="J568" s="772"/>
      <c r="K568" s="772">
        <v>30</v>
      </c>
      <c r="L568" s="772"/>
      <c r="M568" s="772"/>
      <c r="N568" s="772">
        <v>30</v>
      </c>
      <c r="O568" s="772"/>
      <c r="P568" s="772"/>
      <c r="Q568" s="772">
        <v>10</v>
      </c>
      <c r="R568" s="772"/>
      <c r="S568" s="773"/>
      <c r="T568" s="774"/>
    </row>
    <row r="569" spans="1:20" s="78" customFormat="1">
      <c r="A569" s="115" t="s">
        <v>2905</v>
      </c>
      <c r="B569" s="769"/>
      <c r="C569" s="124" t="s">
        <v>2988</v>
      </c>
      <c r="D569" s="900">
        <v>100</v>
      </c>
      <c r="E569" s="901" t="s">
        <v>576</v>
      </c>
      <c r="F569" s="868">
        <v>45</v>
      </c>
      <c r="G569" s="680">
        <f t="shared" si="9"/>
        <v>4500</v>
      </c>
      <c r="H569" s="499" t="s">
        <v>1887</v>
      </c>
      <c r="I569" s="787"/>
      <c r="J569" s="773"/>
      <c r="K569" s="773"/>
      <c r="L569" s="773"/>
      <c r="M569" s="773"/>
      <c r="N569" s="773"/>
      <c r="O569" s="773"/>
      <c r="P569" s="773"/>
      <c r="Q569" s="773"/>
      <c r="R569" s="773"/>
      <c r="S569" s="773"/>
      <c r="T569" s="774"/>
    </row>
    <row r="570" spans="1:20" s="78" customFormat="1">
      <c r="A570" s="115" t="s">
        <v>3231</v>
      </c>
      <c r="B570" s="769"/>
      <c r="C570" s="124" t="s">
        <v>2988</v>
      </c>
      <c r="D570" s="900">
        <v>100</v>
      </c>
      <c r="E570" s="901" t="s">
        <v>576</v>
      </c>
      <c r="F570" s="868">
        <v>45</v>
      </c>
      <c r="G570" s="680">
        <f t="shared" si="9"/>
        <v>4500</v>
      </c>
      <c r="H570" s="499" t="s">
        <v>1887</v>
      </c>
      <c r="I570" s="1148"/>
      <c r="J570" s="772"/>
      <c r="K570" s="772">
        <v>30</v>
      </c>
      <c r="L570" s="772"/>
      <c r="M570" s="772"/>
      <c r="N570" s="772">
        <v>30</v>
      </c>
      <c r="O570" s="772"/>
      <c r="P570" s="772"/>
      <c r="Q570" s="772">
        <v>10</v>
      </c>
      <c r="R570" s="772"/>
      <c r="S570" s="773"/>
      <c r="T570" s="774"/>
    </row>
    <row r="571" spans="1:20" s="78" customFormat="1">
      <c r="A571" s="1466" t="s">
        <v>2412</v>
      </c>
      <c r="B571" s="769"/>
      <c r="C571" s="1276" t="s">
        <v>2534</v>
      </c>
      <c r="D571" s="1267">
        <v>100</v>
      </c>
      <c r="E571" s="1380" t="s">
        <v>44</v>
      </c>
      <c r="F571" s="1380">
        <v>30</v>
      </c>
      <c r="G571" s="680">
        <f t="shared" si="9"/>
        <v>3000</v>
      </c>
      <c r="H571" s="499" t="s">
        <v>1887</v>
      </c>
      <c r="I571" s="988">
        <v>20</v>
      </c>
      <c r="J571" s="988"/>
      <c r="K571" s="988"/>
      <c r="L571" s="988"/>
      <c r="M571" s="988">
        <v>20</v>
      </c>
      <c r="N571" s="988"/>
      <c r="O571" s="988"/>
      <c r="P571" s="988"/>
      <c r="Q571" s="988">
        <v>20</v>
      </c>
      <c r="R571" s="988"/>
      <c r="S571" s="988">
        <v>20</v>
      </c>
      <c r="T571" s="1449">
        <v>20</v>
      </c>
    </row>
    <row r="572" spans="1:20" s="78" customFormat="1">
      <c r="A572" s="115" t="s">
        <v>2905</v>
      </c>
      <c r="B572" s="769"/>
      <c r="C572" s="124" t="s">
        <v>1111</v>
      </c>
      <c r="D572" s="900">
        <v>5</v>
      </c>
      <c r="E572" s="901" t="s">
        <v>627</v>
      </c>
      <c r="F572" s="868">
        <v>2500</v>
      </c>
      <c r="G572" s="680">
        <f t="shared" si="9"/>
        <v>12500</v>
      </c>
      <c r="H572" s="499" t="s">
        <v>1887</v>
      </c>
      <c r="I572" s="787"/>
      <c r="J572" s="773"/>
      <c r="K572" s="773"/>
      <c r="L572" s="773"/>
      <c r="M572" s="773"/>
      <c r="N572" s="773"/>
      <c r="O572" s="773"/>
      <c r="P572" s="773"/>
      <c r="Q572" s="773"/>
      <c r="R572" s="773"/>
      <c r="S572" s="773"/>
      <c r="T572" s="774"/>
    </row>
    <row r="573" spans="1:20" s="78" customFormat="1">
      <c r="A573" s="115" t="s">
        <v>3231</v>
      </c>
      <c r="B573" s="769"/>
      <c r="C573" s="124" t="s">
        <v>1111</v>
      </c>
      <c r="D573" s="900">
        <v>5</v>
      </c>
      <c r="E573" s="901" t="s">
        <v>627</v>
      </c>
      <c r="F573" s="868">
        <v>2500</v>
      </c>
      <c r="G573" s="680">
        <f t="shared" si="9"/>
        <v>12500</v>
      </c>
      <c r="H573" s="499" t="s">
        <v>1887</v>
      </c>
      <c r="I573" s="1148"/>
      <c r="J573" s="772"/>
      <c r="K573" s="772">
        <v>1</v>
      </c>
      <c r="L573" s="772"/>
      <c r="M573" s="772"/>
      <c r="N573" s="772">
        <v>2</v>
      </c>
      <c r="O573" s="772"/>
      <c r="P573" s="772"/>
      <c r="Q573" s="772">
        <v>1</v>
      </c>
      <c r="R573" s="772"/>
      <c r="S573" s="773"/>
      <c r="T573" s="774"/>
    </row>
    <row r="574" spans="1:20" s="78" customFormat="1">
      <c r="A574" s="1466" t="s">
        <v>2412</v>
      </c>
      <c r="B574" s="769"/>
      <c r="C574" s="1349" t="s">
        <v>2539</v>
      </c>
      <c r="D574" s="1370">
        <v>5</v>
      </c>
      <c r="E574" s="1380" t="s">
        <v>627</v>
      </c>
      <c r="F574" s="1422">
        <v>2000</v>
      </c>
      <c r="G574" s="680">
        <f t="shared" si="9"/>
        <v>10000</v>
      </c>
      <c r="H574" s="499" t="s">
        <v>1887</v>
      </c>
      <c r="I574" s="1278">
        <v>22</v>
      </c>
      <c r="J574" s="1279"/>
      <c r="K574" s="1279"/>
      <c r="L574" s="1279"/>
      <c r="M574" s="1279">
        <v>2</v>
      </c>
      <c r="N574" s="1279"/>
      <c r="O574" s="1279"/>
      <c r="P574" s="1279"/>
      <c r="Q574" s="1279"/>
      <c r="R574" s="1279"/>
      <c r="S574" s="1279"/>
      <c r="T574" s="1461">
        <v>5</v>
      </c>
    </row>
    <row r="575" spans="1:20" s="78" customFormat="1">
      <c r="A575" s="115" t="s">
        <v>2132</v>
      </c>
      <c r="B575" s="769"/>
      <c r="C575" s="172" t="s">
        <v>2274</v>
      </c>
      <c r="D575" s="1255">
        <v>5</v>
      </c>
      <c r="E575" s="1256" t="s">
        <v>2184</v>
      </c>
      <c r="F575" s="832">
        <v>1500</v>
      </c>
      <c r="G575" s="680">
        <f t="shared" si="9"/>
        <v>7500</v>
      </c>
      <c r="H575" s="499" t="s">
        <v>1887</v>
      </c>
      <c r="I575" s="1255">
        <v>5</v>
      </c>
      <c r="J575" s="172"/>
      <c r="K575" s="172"/>
      <c r="L575" s="172"/>
      <c r="M575" s="172"/>
      <c r="N575" s="172"/>
      <c r="O575" s="172"/>
      <c r="P575" s="172"/>
      <c r="Q575" s="172"/>
      <c r="R575" s="172"/>
      <c r="S575" s="172"/>
      <c r="T575" s="1345"/>
    </row>
    <row r="576" spans="1:20" s="78" customFormat="1">
      <c r="A576" s="115" t="s">
        <v>2132</v>
      </c>
      <c r="B576" s="769"/>
      <c r="C576" s="172" t="s">
        <v>2275</v>
      </c>
      <c r="D576" s="1255">
        <v>5</v>
      </c>
      <c r="E576" s="1256" t="s">
        <v>2184</v>
      </c>
      <c r="F576" s="832">
        <v>1500</v>
      </c>
      <c r="G576" s="680">
        <f t="shared" si="9"/>
        <v>7500</v>
      </c>
      <c r="H576" s="499" t="s">
        <v>1887</v>
      </c>
      <c r="I576" s="1255">
        <v>5</v>
      </c>
      <c r="J576" s="773"/>
      <c r="K576" s="773"/>
      <c r="L576" s="773"/>
      <c r="M576" s="773"/>
      <c r="N576" s="773"/>
      <c r="O576" s="773"/>
      <c r="P576" s="773"/>
      <c r="Q576" s="773"/>
      <c r="R576" s="773"/>
      <c r="S576" s="773"/>
      <c r="T576" s="774"/>
    </row>
    <row r="577" spans="1:20" s="78" customFormat="1">
      <c r="A577" s="115" t="s">
        <v>2132</v>
      </c>
      <c r="B577" s="769"/>
      <c r="C577" s="172" t="s">
        <v>2276</v>
      </c>
      <c r="D577" s="1255">
        <v>5</v>
      </c>
      <c r="E577" s="1256" t="s">
        <v>2184</v>
      </c>
      <c r="F577" s="832">
        <v>1500</v>
      </c>
      <c r="G577" s="680">
        <f t="shared" si="9"/>
        <v>7500</v>
      </c>
      <c r="H577" s="499" t="s">
        <v>1887</v>
      </c>
      <c r="I577" s="1255">
        <v>5</v>
      </c>
      <c r="J577" s="773"/>
      <c r="K577" s="773"/>
      <c r="L577" s="773"/>
      <c r="M577" s="773"/>
      <c r="N577" s="773"/>
      <c r="O577" s="773"/>
      <c r="P577" s="773"/>
      <c r="Q577" s="773"/>
      <c r="R577" s="773"/>
      <c r="S577" s="773"/>
      <c r="T577" s="774"/>
    </row>
    <row r="578" spans="1:20" s="78" customFormat="1">
      <c r="A578" s="1464" t="s">
        <v>3023</v>
      </c>
      <c r="B578" s="769"/>
      <c r="C578" s="381" t="s">
        <v>1112</v>
      </c>
      <c r="D578" s="1293">
        <v>200</v>
      </c>
      <c r="E578" s="1239" t="s">
        <v>576</v>
      </c>
      <c r="F578" s="1295">
        <v>10</v>
      </c>
      <c r="G578" s="680">
        <f t="shared" si="9"/>
        <v>2000</v>
      </c>
      <c r="H578" s="499" t="s">
        <v>1887</v>
      </c>
      <c r="I578" s="129">
        <v>100</v>
      </c>
      <c r="J578" s="148"/>
      <c r="K578" s="148"/>
      <c r="L578" s="148"/>
      <c r="M578" s="148"/>
      <c r="N578" s="148">
        <v>50</v>
      </c>
      <c r="O578" s="148"/>
      <c r="P578" s="148"/>
      <c r="Q578" s="148">
        <v>50</v>
      </c>
      <c r="R578" s="148"/>
      <c r="S578" s="148"/>
      <c r="T578" s="155"/>
    </row>
    <row r="579" spans="1:20" s="78" customFormat="1">
      <c r="A579" s="1464" t="s">
        <v>3023</v>
      </c>
      <c r="B579" s="769"/>
      <c r="C579" s="381" t="s">
        <v>3148</v>
      </c>
      <c r="D579" s="1293">
        <v>200</v>
      </c>
      <c r="E579" s="1239" t="s">
        <v>44</v>
      </c>
      <c r="F579" s="1295">
        <v>10</v>
      </c>
      <c r="G579" s="680">
        <f t="shared" si="9"/>
        <v>2000</v>
      </c>
      <c r="H579" s="499" t="s">
        <v>1887</v>
      </c>
      <c r="I579" s="129">
        <v>100</v>
      </c>
      <c r="J579" s="148"/>
      <c r="K579" s="148"/>
      <c r="L579" s="148"/>
      <c r="M579" s="148"/>
      <c r="N579" s="148">
        <v>50</v>
      </c>
      <c r="O579" s="148"/>
      <c r="P579" s="148"/>
      <c r="Q579" s="148">
        <v>50</v>
      </c>
      <c r="R579" s="148"/>
      <c r="S579" s="148"/>
      <c r="T579" s="155"/>
    </row>
    <row r="580" spans="1:20" s="78" customFormat="1">
      <c r="A580" s="1464" t="s">
        <v>3023</v>
      </c>
      <c r="B580" s="769"/>
      <c r="C580" s="381" t="s">
        <v>1113</v>
      </c>
      <c r="D580" s="1355">
        <v>200</v>
      </c>
      <c r="E580" s="1384" t="s">
        <v>576</v>
      </c>
      <c r="F580" s="1406">
        <v>10</v>
      </c>
      <c r="G580" s="680">
        <f t="shared" si="9"/>
        <v>2000</v>
      </c>
      <c r="H580" s="499" t="s">
        <v>1887</v>
      </c>
      <c r="I580" s="129">
        <v>100</v>
      </c>
      <c r="J580" s="148"/>
      <c r="K580" s="148"/>
      <c r="L580" s="148"/>
      <c r="M580" s="148"/>
      <c r="N580" s="148">
        <v>50</v>
      </c>
      <c r="O580" s="148"/>
      <c r="P580" s="148"/>
      <c r="Q580" s="148">
        <v>50</v>
      </c>
      <c r="R580" s="148"/>
      <c r="S580" s="148"/>
      <c r="T580" s="155"/>
    </row>
    <row r="581" spans="1:20" s="78" customFormat="1">
      <c r="A581" s="1464" t="s">
        <v>3023</v>
      </c>
      <c r="B581" s="769"/>
      <c r="C581" s="381" t="s">
        <v>1114</v>
      </c>
      <c r="D581" s="1355">
        <v>200</v>
      </c>
      <c r="E581" s="1384" t="s">
        <v>576</v>
      </c>
      <c r="F581" s="1406">
        <v>10</v>
      </c>
      <c r="G581" s="680">
        <f t="shared" si="9"/>
        <v>2000</v>
      </c>
      <c r="H581" s="499" t="s">
        <v>1887</v>
      </c>
      <c r="I581" s="129">
        <v>100</v>
      </c>
      <c r="J581" s="148"/>
      <c r="K581" s="148"/>
      <c r="L581" s="148"/>
      <c r="M581" s="148"/>
      <c r="N581" s="148">
        <v>50</v>
      </c>
      <c r="O581" s="148"/>
      <c r="P581" s="148"/>
      <c r="Q581" s="148">
        <v>50</v>
      </c>
      <c r="R581" s="148"/>
      <c r="S581" s="148"/>
      <c r="T581" s="155"/>
    </row>
    <row r="582" spans="1:20" s="78" customFormat="1">
      <c r="A582" s="115" t="s">
        <v>2132</v>
      </c>
      <c r="B582" s="769"/>
      <c r="C582" s="1254" t="s">
        <v>2271</v>
      </c>
      <c r="D582" s="1369">
        <v>100</v>
      </c>
      <c r="E582" s="1392" t="s">
        <v>627</v>
      </c>
      <c r="F582" s="1244">
        <v>550</v>
      </c>
      <c r="G582" s="680">
        <f t="shared" si="9"/>
        <v>55000</v>
      </c>
      <c r="H582" s="499" t="s">
        <v>1887</v>
      </c>
      <c r="I582" s="850">
        <v>100</v>
      </c>
      <c r="J582" s="773"/>
      <c r="K582" s="773"/>
      <c r="L582" s="773"/>
      <c r="M582" s="773"/>
      <c r="N582" s="773"/>
      <c r="O582" s="773"/>
      <c r="P582" s="773"/>
      <c r="Q582" s="773"/>
      <c r="R582" s="773"/>
      <c r="S582" s="773"/>
      <c r="T582" s="774"/>
    </row>
    <row r="583" spans="1:20" s="78" customFormat="1">
      <c r="A583" s="115" t="s">
        <v>2132</v>
      </c>
      <c r="B583" s="769"/>
      <c r="C583" s="1254" t="s">
        <v>2272</v>
      </c>
      <c r="D583" s="850">
        <v>150</v>
      </c>
      <c r="E583" s="825" t="s">
        <v>627</v>
      </c>
      <c r="F583" s="127">
        <v>550</v>
      </c>
      <c r="G583" s="680">
        <f t="shared" si="9"/>
        <v>82500</v>
      </c>
      <c r="H583" s="499" t="s">
        <v>1887</v>
      </c>
      <c r="I583" s="850">
        <v>150</v>
      </c>
      <c r="J583" s="148"/>
      <c r="K583" s="148"/>
      <c r="L583" s="148"/>
      <c r="M583" s="148"/>
      <c r="N583" s="148"/>
      <c r="O583" s="148"/>
      <c r="P583" s="148"/>
      <c r="Q583" s="148"/>
      <c r="R583" s="148"/>
      <c r="S583" s="148"/>
      <c r="T583" s="155"/>
    </row>
    <row r="584" spans="1:20" s="78" customFormat="1">
      <c r="A584" s="115" t="s">
        <v>2132</v>
      </c>
      <c r="B584" s="769"/>
      <c r="C584" s="1254" t="s">
        <v>2273</v>
      </c>
      <c r="D584" s="1255">
        <v>100</v>
      </c>
      <c r="E584" s="825" t="s">
        <v>627</v>
      </c>
      <c r="F584" s="127">
        <v>550</v>
      </c>
      <c r="G584" s="680">
        <f t="shared" si="9"/>
        <v>55000</v>
      </c>
      <c r="H584" s="499" t="s">
        <v>1887</v>
      </c>
      <c r="I584" s="1255">
        <v>100</v>
      </c>
      <c r="J584" s="172"/>
      <c r="K584" s="172"/>
      <c r="L584" s="172"/>
      <c r="M584" s="172"/>
      <c r="N584" s="172"/>
      <c r="O584" s="172"/>
      <c r="P584" s="172"/>
      <c r="Q584" s="172"/>
      <c r="R584" s="172"/>
      <c r="S584" s="172"/>
      <c r="T584" s="1345"/>
    </row>
    <row r="585" spans="1:20" s="78" customFormat="1">
      <c r="A585" s="1464" t="s">
        <v>3023</v>
      </c>
      <c r="B585" s="769"/>
      <c r="C585" s="381" t="s">
        <v>3144</v>
      </c>
      <c r="D585" s="1293">
        <v>300</v>
      </c>
      <c r="E585" s="1239" t="s">
        <v>44</v>
      </c>
      <c r="F585" s="1300">
        <v>45</v>
      </c>
      <c r="G585" s="680">
        <f t="shared" si="9"/>
        <v>13500</v>
      </c>
      <c r="H585" s="499" t="s">
        <v>1887</v>
      </c>
      <c r="I585" s="129">
        <v>200</v>
      </c>
      <c r="J585" s="148"/>
      <c r="K585" s="148"/>
      <c r="L585" s="148"/>
      <c r="M585" s="148"/>
      <c r="N585" s="148">
        <v>100</v>
      </c>
      <c r="O585" s="148"/>
      <c r="P585" s="148"/>
      <c r="Q585" s="148"/>
      <c r="R585" s="148"/>
      <c r="S585" s="148"/>
      <c r="T585" s="155"/>
    </row>
    <row r="586" spans="1:20" s="78" customFormat="1">
      <c r="A586" s="658" t="s">
        <v>1885</v>
      </c>
      <c r="B586" s="769"/>
      <c r="C586" s="511" t="s">
        <v>1791</v>
      </c>
      <c r="D586" s="1378">
        <v>1200</v>
      </c>
      <c r="E586" s="1404" t="s">
        <v>44</v>
      </c>
      <c r="F586" s="1428">
        <v>1.55</v>
      </c>
      <c r="G586" s="680">
        <f t="shared" si="9"/>
        <v>1860</v>
      </c>
      <c r="H586" s="499" t="s">
        <v>1887</v>
      </c>
      <c r="I586" s="503"/>
      <c r="J586" s="503">
        <v>300</v>
      </c>
      <c r="K586" s="503"/>
      <c r="L586" s="503"/>
      <c r="M586" s="503">
        <f>IF(J586="","",J586)</f>
        <v>300</v>
      </c>
      <c r="N586" s="503"/>
      <c r="O586" s="503"/>
      <c r="P586" s="503">
        <f>IF(J586="","",J586)</f>
        <v>300</v>
      </c>
      <c r="Q586" s="503"/>
      <c r="R586" s="503"/>
      <c r="S586" s="503">
        <f>IF(J586="","",J586)</f>
        <v>300</v>
      </c>
      <c r="T586" s="561"/>
    </row>
    <row r="587" spans="1:20" s="78" customFormat="1">
      <c r="A587" s="115" t="s">
        <v>69</v>
      </c>
      <c r="B587" s="769"/>
      <c r="C587" s="124" t="s">
        <v>1791</v>
      </c>
      <c r="D587" s="1357">
        <v>1200</v>
      </c>
      <c r="E587" s="1155" t="s">
        <v>44</v>
      </c>
      <c r="F587" s="1407">
        <v>4</v>
      </c>
      <c r="G587" s="680">
        <f t="shared" si="9"/>
        <v>4800</v>
      </c>
      <c r="H587" s="499" t="s">
        <v>1887</v>
      </c>
      <c r="I587" s="129"/>
      <c r="J587" s="148"/>
      <c r="K587" s="148"/>
      <c r="L587" s="148"/>
      <c r="M587" s="148"/>
      <c r="N587" s="148"/>
      <c r="O587" s="148"/>
      <c r="P587" s="148"/>
      <c r="Q587" s="148"/>
      <c r="R587" s="148"/>
      <c r="S587" s="148"/>
      <c r="T587" s="155"/>
    </row>
    <row r="588" spans="1:20" s="78" customFormat="1">
      <c r="A588" s="115" t="s">
        <v>3386</v>
      </c>
      <c r="B588" s="769"/>
      <c r="C588" s="124" t="s">
        <v>1791</v>
      </c>
      <c r="D588" s="1357">
        <v>1200</v>
      </c>
      <c r="E588" s="1155" t="s">
        <v>44</v>
      </c>
      <c r="F588" s="1407">
        <v>4</v>
      </c>
      <c r="G588" s="680">
        <f t="shared" si="9"/>
        <v>4800</v>
      </c>
      <c r="H588" s="499" t="s">
        <v>1887</v>
      </c>
      <c r="I588" s="129"/>
      <c r="J588" s="148"/>
      <c r="K588" s="148"/>
      <c r="L588" s="148"/>
      <c r="M588" s="148"/>
      <c r="N588" s="148"/>
      <c r="O588" s="148"/>
      <c r="P588" s="148"/>
      <c r="Q588" s="148"/>
      <c r="R588" s="148"/>
      <c r="S588" s="148"/>
      <c r="T588" s="155"/>
    </row>
    <row r="589" spans="1:20" s="78" customFormat="1">
      <c r="A589" s="1466" t="s">
        <v>2599</v>
      </c>
      <c r="B589" s="769"/>
      <c r="C589" s="443" t="s">
        <v>2649</v>
      </c>
      <c r="D589" s="882">
        <v>100</v>
      </c>
      <c r="E589" s="825" t="s">
        <v>627</v>
      </c>
      <c r="F589" s="886">
        <f>1500*1.5</f>
        <v>2250</v>
      </c>
      <c r="G589" s="680">
        <f t="shared" si="9"/>
        <v>225000</v>
      </c>
      <c r="H589" s="499" t="s">
        <v>1887</v>
      </c>
      <c r="I589" s="888"/>
      <c r="J589" s="890"/>
      <c r="K589" s="888"/>
      <c r="L589" s="890"/>
      <c r="M589" s="890"/>
      <c r="N589" s="890"/>
      <c r="O589" s="890"/>
      <c r="P589" s="890"/>
      <c r="Q589" s="890"/>
      <c r="R589" s="882">
        <v>100</v>
      </c>
      <c r="S589" s="890"/>
      <c r="T589" s="1451"/>
    </row>
    <row r="590" spans="1:20" s="78" customFormat="1">
      <c r="A590" s="1464" t="s">
        <v>3023</v>
      </c>
      <c r="B590" s="769"/>
      <c r="C590" s="381" t="s">
        <v>1127</v>
      </c>
      <c r="D590" s="1293">
        <v>100</v>
      </c>
      <c r="E590" s="1239" t="s">
        <v>627</v>
      </c>
      <c r="F590" s="1295">
        <v>1300</v>
      </c>
      <c r="G590" s="680">
        <f t="shared" si="9"/>
        <v>130000</v>
      </c>
      <c r="H590" s="499" t="s">
        <v>1887</v>
      </c>
      <c r="I590" s="129">
        <v>50</v>
      </c>
      <c r="J590" s="148"/>
      <c r="K590" s="148"/>
      <c r="L590" s="148"/>
      <c r="M590" s="148"/>
      <c r="N590" s="148">
        <v>50</v>
      </c>
      <c r="O590" s="148"/>
      <c r="P590" s="148"/>
      <c r="Q590" s="148"/>
      <c r="R590" s="148"/>
      <c r="S590" s="148"/>
      <c r="T590" s="155"/>
    </row>
    <row r="591" spans="1:20" s="78" customFormat="1">
      <c r="A591" s="1464" t="s">
        <v>3023</v>
      </c>
      <c r="B591" s="769"/>
      <c r="C591" s="381" t="s">
        <v>3149</v>
      </c>
      <c r="D591" s="1293">
        <v>400</v>
      </c>
      <c r="E591" s="1239" t="s">
        <v>627</v>
      </c>
      <c r="F591" s="1295">
        <v>1300</v>
      </c>
      <c r="G591" s="680">
        <f t="shared" si="9"/>
        <v>520000</v>
      </c>
      <c r="H591" s="499" t="s">
        <v>1887</v>
      </c>
      <c r="I591" s="129">
        <v>200</v>
      </c>
      <c r="J591" s="148"/>
      <c r="K591" s="148"/>
      <c r="L591" s="148"/>
      <c r="M591" s="148"/>
      <c r="N591" s="148">
        <v>200</v>
      </c>
      <c r="O591" s="148"/>
      <c r="P591" s="148"/>
      <c r="Q591" s="148"/>
      <c r="R591" s="148"/>
      <c r="S591" s="148"/>
      <c r="T591" s="155"/>
    </row>
    <row r="592" spans="1:20" s="78" customFormat="1">
      <c r="A592" s="115" t="s">
        <v>2132</v>
      </c>
      <c r="B592" s="769"/>
      <c r="C592" s="979" t="s">
        <v>2277</v>
      </c>
      <c r="D592" s="783">
        <v>50</v>
      </c>
      <c r="E592" s="851" t="s">
        <v>627</v>
      </c>
      <c r="F592" s="127">
        <v>3500</v>
      </c>
      <c r="G592" s="680">
        <f t="shared" si="9"/>
        <v>175000</v>
      </c>
      <c r="H592" s="499" t="s">
        <v>1887</v>
      </c>
      <c r="I592" s="783">
        <v>50</v>
      </c>
      <c r="J592" s="773"/>
      <c r="K592" s="773"/>
      <c r="L592" s="773"/>
      <c r="M592" s="773"/>
      <c r="N592" s="773"/>
      <c r="O592" s="773"/>
      <c r="P592" s="773"/>
      <c r="Q592" s="773"/>
      <c r="R592" s="773"/>
      <c r="S592" s="773"/>
      <c r="T592" s="774"/>
    </row>
    <row r="593" spans="1:20" s="78" customFormat="1">
      <c r="A593" s="1466" t="s">
        <v>2412</v>
      </c>
      <c r="B593" s="769"/>
      <c r="C593" s="1276" t="s">
        <v>2277</v>
      </c>
      <c r="D593" s="1267">
        <v>100</v>
      </c>
      <c r="E593" s="1380" t="s">
        <v>627</v>
      </c>
      <c r="F593" s="1380">
        <v>1200</v>
      </c>
      <c r="G593" s="680">
        <f t="shared" ref="G593:G656" si="10">D593*F593</f>
        <v>120000</v>
      </c>
      <c r="H593" s="499" t="s">
        <v>1887</v>
      </c>
      <c r="I593" s="988">
        <v>40</v>
      </c>
      <c r="J593" s="988"/>
      <c r="K593" s="988"/>
      <c r="L593" s="988"/>
      <c r="M593" s="988">
        <v>20</v>
      </c>
      <c r="N593" s="988"/>
      <c r="O593" s="988"/>
      <c r="P593" s="988">
        <v>20</v>
      </c>
      <c r="Q593" s="988"/>
      <c r="R593" s="988"/>
      <c r="S593" s="988">
        <v>20</v>
      </c>
      <c r="T593" s="1449"/>
    </row>
    <row r="594" spans="1:20" s="78" customFormat="1">
      <c r="A594" s="115" t="s">
        <v>2905</v>
      </c>
      <c r="B594" s="769"/>
      <c r="C594" s="124" t="s">
        <v>2993</v>
      </c>
      <c r="D594" s="900">
        <v>100</v>
      </c>
      <c r="E594" s="901" t="s">
        <v>627</v>
      </c>
      <c r="F594" s="868">
        <v>3500</v>
      </c>
      <c r="G594" s="680">
        <f t="shared" si="10"/>
        <v>350000</v>
      </c>
      <c r="H594" s="499" t="s">
        <v>1887</v>
      </c>
      <c r="I594" s="787"/>
      <c r="J594" s="773"/>
      <c r="K594" s="773"/>
      <c r="L594" s="773"/>
      <c r="M594" s="773"/>
      <c r="N594" s="773"/>
      <c r="O594" s="773"/>
      <c r="P594" s="773"/>
      <c r="Q594" s="773"/>
      <c r="R594" s="773"/>
      <c r="S594" s="773"/>
      <c r="T594" s="774"/>
    </row>
    <row r="595" spans="1:20" s="78" customFormat="1">
      <c r="A595" s="115" t="s">
        <v>3231</v>
      </c>
      <c r="B595" s="769"/>
      <c r="C595" s="124" t="s">
        <v>2993</v>
      </c>
      <c r="D595" s="900">
        <v>50</v>
      </c>
      <c r="E595" s="901" t="s">
        <v>627</v>
      </c>
      <c r="F595" s="868">
        <v>3500</v>
      </c>
      <c r="G595" s="680">
        <f t="shared" si="10"/>
        <v>175000</v>
      </c>
      <c r="H595" s="499" t="s">
        <v>1887</v>
      </c>
      <c r="I595" s="1148"/>
      <c r="J595" s="772"/>
      <c r="K595" s="772"/>
      <c r="L595" s="772"/>
      <c r="M595" s="772"/>
      <c r="N595" s="772"/>
      <c r="O595" s="772">
        <v>30</v>
      </c>
      <c r="P595" s="772"/>
      <c r="Q595" s="772"/>
      <c r="R595" s="773"/>
      <c r="S595" s="773"/>
      <c r="T595" s="774"/>
    </row>
    <row r="596" spans="1:20" s="78" customFormat="1">
      <c r="A596" s="115" t="s">
        <v>2132</v>
      </c>
      <c r="B596" s="769"/>
      <c r="C596" s="979" t="s">
        <v>2280</v>
      </c>
      <c r="D596" s="783">
        <v>50</v>
      </c>
      <c r="E596" s="851" t="s">
        <v>627</v>
      </c>
      <c r="F596" s="127">
        <v>3500</v>
      </c>
      <c r="G596" s="680">
        <f t="shared" si="10"/>
        <v>175000</v>
      </c>
      <c r="H596" s="499" t="s">
        <v>1887</v>
      </c>
      <c r="I596" s="783">
        <v>50</v>
      </c>
      <c r="J596" s="773"/>
      <c r="K596" s="773"/>
      <c r="L596" s="773"/>
      <c r="M596" s="773"/>
      <c r="N596" s="773"/>
      <c r="O596" s="773"/>
      <c r="P596" s="773"/>
      <c r="Q596" s="773"/>
      <c r="R596" s="773"/>
      <c r="S596" s="773"/>
      <c r="T596" s="774"/>
    </row>
    <row r="597" spans="1:20" s="78" customFormat="1">
      <c r="A597" s="1466" t="s">
        <v>2412</v>
      </c>
      <c r="B597" s="769"/>
      <c r="C597" s="1276" t="s">
        <v>2280</v>
      </c>
      <c r="D597" s="1267">
        <v>100</v>
      </c>
      <c r="E597" s="1380" t="s">
        <v>627</v>
      </c>
      <c r="F597" s="1380">
        <v>500</v>
      </c>
      <c r="G597" s="680">
        <f t="shared" si="10"/>
        <v>50000</v>
      </c>
      <c r="H597" s="499" t="s">
        <v>1887</v>
      </c>
      <c r="I597" s="988">
        <v>40</v>
      </c>
      <c r="J597" s="988"/>
      <c r="K597" s="988"/>
      <c r="L597" s="988"/>
      <c r="M597" s="988">
        <v>20</v>
      </c>
      <c r="N597" s="988"/>
      <c r="O597" s="988"/>
      <c r="P597" s="988">
        <v>20</v>
      </c>
      <c r="Q597" s="988"/>
      <c r="R597" s="988"/>
      <c r="S597" s="988">
        <v>20</v>
      </c>
      <c r="T597" s="1449"/>
    </row>
    <row r="598" spans="1:20" s="78" customFormat="1">
      <c r="A598" s="1464" t="s">
        <v>3548</v>
      </c>
      <c r="B598" s="769"/>
      <c r="C598" s="124" t="s">
        <v>3577</v>
      </c>
      <c r="D598" s="125">
        <v>3</v>
      </c>
      <c r="E598" s="942" t="s">
        <v>627</v>
      </c>
      <c r="F598" s="127">
        <v>800</v>
      </c>
      <c r="G598" s="680">
        <f t="shared" si="10"/>
        <v>2400</v>
      </c>
      <c r="H598" s="499" t="s">
        <v>1887</v>
      </c>
      <c r="I598" s="943" t="s">
        <v>2423</v>
      </c>
      <c r="J598" s="772"/>
      <c r="K598" s="772"/>
      <c r="L598" s="772"/>
      <c r="M598" s="772"/>
      <c r="N598" s="772">
        <v>1</v>
      </c>
      <c r="O598" s="772"/>
      <c r="P598" s="772"/>
      <c r="Q598" s="772"/>
      <c r="R598" s="772"/>
      <c r="S598" s="772"/>
      <c r="T598" s="944">
        <v>1</v>
      </c>
    </row>
    <row r="599" spans="1:20" s="78" customFormat="1">
      <c r="A599" s="115" t="s">
        <v>2905</v>
      </c>
      <c r="B599" s="769"/>
      <c r="C599" s="124" t="s">
        <v>2990</v>
      </c>
      <c r="D599" s="900">
        <v>100</v>
      </c>
      <c r="E599" s="901" t="s">
        <v>627</v>
      </c>
      <c r="F599" s="868">
        <v>3500</v>
      </c>
      <c r="G599" s="680">
        <f t="shared" si="10"/>
        <v>350000</v>
      </c>
      <c r="H599" s="499" t="s">
        <v>1887</v>
      </c>
      <c r="I599" s="787"/>
      <c r="J599" s="773"/>
      <c r="K599" s="773"/>
      <c r="L599" s="773"/>
      <c r="M599" s="773"/>
      <c r="N599" s="773"/>
      <c r="O599" s="773"/>
      <c r="P599" s="773"/>
      <c r="Q599" s="773"/>
      <c r="R599" s="773"/>
      <c r="S599" s="773"/>
      <c r="T599" s="774"/>
    </row>
    <row r="600" spans="1:20" s="78" customFormat="1">
      <c r="A600" s="115" t="s">
        <v>3231</v>
      </c>
      <c r="B600" s="769"/>
      <c r="C600" s="124" t="s">
        <v>2990</v>
      </c>
      <c r="D600" s="893">
        <v>50</v>
      </c>
      <c r="E600" s="894" t="s">
        <v>627</v>
      </c>
      <c r="F600" s="909">
        <v>3500</v>
      </c>
      <c r="G600" s="680">
        <f t="shared" si="10"/>
        <v>175000</v>
      </c>
      <c r="H600" s="499" t="s">
        <v>1887</v>
      </c>
      <c r="I600" s="1148"/>
      <c r="J600" s="772"/>
      <c r="K600" s="772">
        <v>10</v>
      </c>
      <c r="L600" s="772"/>
      <c r="M600" s="772"/>
      <c r="N600" s="772">
        <v>20</v>
      </c>
      <c r="O600" s="772"/>
      <c r="P600" s="772"/>
      <c r="Q600" s="772">
        <v>10</v>
      </c>
      <c r="R600" s="772"/>
      <c r="S600" s="773"/>
      <c r="T600" s="774"/>
    </row>
    <row r="601" spans="1:20" s="78" customFormat="1">
      <c r="A601" s="1464" t="s">
        <v>3630</v>
      </c>
      <c r="B601" s="769"/>
      <c r="C601" s="1310" t="s">
        <v>3666</v>
      </c>
      <c r="D601" s="1484">
        <v>1</v>
      </c>
      <c r="E601" s="1484" t="s">
        <v>620</v>
      </c>
      <c r="F601" s="1419">
        <v>550</v>
      </c>
      <c r="G601" s="680">
        <f t="shared" si="10"/>
        <v>550</v>
      </c>
      <c r="H601" s="499" t="s">
        <v>1887</v>
      </c>
      <c r="I601" s="995">
        <v>1</v>
      </c>
      <c r="J601" s="773"/>
      <c r="K601" s="773"/>
      <c r="L601" s="773"/>
      <c r="M601" s="773"/>
      <c r="N601" s="773"/>
      <c r="O601" s="773"/>
      <c r="P601" s="773"/>
      <c r="Q601" s="773"/>
      <c r="R601" s="773"/>
      <c r="S601" s="773"/>
      <c r="T601" s="774"/>
    </row>
    <row r="602" spans="1:20" s="78" customFormat="1">
      <c r="A602" s="1464" t="s">
        <v>3023</v>
      </c>
      <c r="B602" s="769"/>
      <c r="C602" s="381" t="s">
        <v>3151</v>
      </c>
      <c r="D602" s="1353">
        <v>200</v>
      </c>
      <c r="E602" s="1394" t="s">
        <v>627</v>
      </c>
      <c r="F602" s="1406">
        <v>1300</v>
      </c>
      <c r="G602" s="680">
        <f t="shared" si="10"/>
        <v>260000</v>
      </c>
      <c r="H602" s="499" t="s">
        <v>1887</v>
      </c>
      <c r="I602" s="129">
        <v>100</v>
      </c>
      <c r="J602" s="148"/>
      <c r="K602" s="148"/>
      <c r="L602" s="148"/>
      <c r="M602" s="148"/>
      <c r="N602" s="148">
        <v>100</v>
      </c>
      <c r="O602" s="148"/>
      <c r="P602" s="148"/>
      <c r="Q602" s="148"/>
      <c r="R602" s="148"/>
      <c r="S602" s="148"/>
      <c r="T602" s="155"/>
    </row>
    <row r="603" spans="1:20" s="78" customFormat="1">
      <c r="A603" s="1464" t="s">
        <v>3023</v>
      </c>
      <c r="B603" s="769"/>
      <c r="C603" s="381" t="s">
        <v>3150</v>
      </c>
      <c r="D603" s="1293">
        <v>400</v>
      </c>
      <c r="E603" s="1239" t="s">
        <v>627</v>
      </c>
      <c r="F603" s="1295">
        <v>1300</v>
      </c>
      <c r="G603" s="680">
        <f t="shared" si="10"/>
        <v>520000</v>
      </c>
      <c r="H603" s="499" t="s">
        <v>1887</v>
      </c>
      <c r="I603" s="129">
        <v>200</v>
      </c>
      <c r="J603" s="148"/>
      <c r="K603" s="148"/>
      <c r="L603" s="148"/>
      <c r="M603" s="148"/>
      <c r="N603" s="148">
        <v>200</v>
      </c>
      <c r="O603" s="148"/>
      <c r="P603" s="148"/>
      <c r="Q603" s="148"/>
      <c r="R603" s="148"/>
      <c r="S603" s="148"/>
      <c r="T603" s="155"/>
    </row>
    <row r="604" spans="1:20" s="78" customFormat="1">
      <c r="A604" s="115" t="s">
        <v>2132</v>
      </c>
      <c r="B604" s="769"/>
      <c r="C604" s="979" t="s">
        <v>2279</v>
      </c>
      <c r="D604" s="783">
        <v>50</v>
      </c>
      <c r="E604" s="851" t="s">
        <v>627</v>
      </c>
      <c r="F604" s="127">
        <v>3500</v>
      </c>
      <c r="G604" s="680">
        <f t="shared" si="10"/>
        <v>175000</v>
      </c>
      <c r="H604" s="499" t="s">
        <v>1887</v>
      </c>
      <c r="I604" s="783">
        <v>50</v>
      </c>
      <c r="J604" s="773"/>
      <c r="K604" s="773"/>
      <c r="L604" s="773"/>
      <c r="M604" s="773"/>
      <c r="N604" s="773"/>
      <c r="O604" s="773"/>
      <c r="P604" s="773"/>
      <c r="Q604" s="773"/>
      <c r="R604" s="773"/>
      <c r="S604" s="773"/>
      <c r="T604" s="774"/>
    </row>
    <row r="605" spans="1:20" s="78" customFormat="1">
      <c r="A605" s="1466" t="s">
        <v>2412</v>
      </c>
      <c r="B605" s="769"/>
      <c r="C605" s="1276" t="s">
        <v>2279</v>
      </c>
      <c r="D605" s="1267">
        <v>100</v>
      </c>
      <c r="E605" s="1380" t="s">
        <v>627</v>
      </c>
      <c r="F605" s="1380">
        <v>800</v>
      </c>
      <c r="G605" s="680">
        <f t="shared" si="10"/>
        <v>80000</v>
      </c>
      <c r="H605" s="499" t="s">
        <v>1887</v>
      </c>
      <c r="I605" s="988">
        <v>40</v>
      </c>
      <c r="J605" s="988"/>
      <c r="K605" s="988"/>
      <c r="L605" s="988"/>
      <c r="M605" s="988">
        <v>20</v>
      </c>
      <c r="N605" s="988"/>
      <c r="O605" s="988"/>
      <c r="P605" s="988">
        <v>20</v>
      </c>
      <c r="Q605" s="988"/>
      <c r="R605" s="988"/>
      <c r="S605" s="988">
        <v>20</v>
      </c>
      <c r="T605" s="1449"/>
    </row>
    <row r="606" spans="1:20" s="78" customFormat="1">
      <c r="A606" s="1464" t="s">
        <v>3548</v>
      </c>
      <c r="B606" s="769"/>
      <c r="C606" s="124" t="s">
        <v>3578</v>
      </c>
      <c r="D606" s="125">
        <v>3</v>
      </c>
      <c r="E606" s="942" t="s">
        <v>627</v>
      </c>
      <c r="F606" s="127">
        <v>800</v>
      </c>
      <c r="G606" s="680">
        <f t="shared" si="10"/>
        <v>2400</v>
      </c>
      <c r="H606" s="499" t="s">
        <v>1887</v>
      </c>
      <c r="I606" s="943" t="s">
        <v>2423</v>
      </c>
      <c r="J606" s="772"/>
      <c r="K606" s="772"/>
      <c r="L606" s="772"/>
      <c r="M606" s="772"/>
      <c r="N606" s="772">
        <v>1</v>
      </c>
      <c r="O606" s="772"/>
      <c r="P606" s="772"/>
      <c r="Q606" s="772"/>
      <c r="R606" s="772"/>
      <c r="S606" s="772"/>
      <c r="T606" s="944">
        <v>1</v>
      </c>
    </row>
    <row r="607" spans="1:20" s="78" customFormat="1">
      <c r="A607" s="115" t="s">
        <v>2905</v>
      </c>
      <c r="B607" s="769"/>
      <c r="C607" s="124" t="s">
        <v>2991</v>
      </c>
      <c r="D607" s="900">
        <v>100</v>
      </c>
      <c r="E607" s="901" t="s">
        <v>627</v>
      </c>
      <c r="F607" s="868">
        <v>3500</v>
      </c>
      <c r="G607" s="680">
        <f t="shared" si="10"/>
        <v>350000</v>
      </c>
      <c r="H607" s="499" t="s">
        <v>1887</v>
      </c>
      <c r="I607" s="787"/>
      <c r="J607" s="773"/>
      <c r="K607" s="773"/>
      <c r="L607" s="773"/>
      <c r="M607" s="773"/>
      <c r="N607" s="773"/>
      <c r="O607" s="773"/>
      <c r="P607" s="773"/>
      <c r="Q607" s="773"/>
      <c r="R607" s="773"/>
      <c r="S607" s="773"/>
      <c r="T607" s="774"/>
    </row>
    <row r="608" spans="1:20" s="78" customFormat="1">
      <c r="A608" s="115" t="s">
        <v>3231</v>
      </c>
      <c r="B608" s="769"/>
      <c r="C608" s="124" t="s">
        <v>2991</v>
      </c>
      <c r="D608" s="900">
        <v>100</v>
      </c>
      <c r="E608" s="901" t="s">
        <v>627</v>
      </c>
      <c r="F608" s="868">
        <v>3500</v>
      </c>
      <c r="G608" s="680">
        <f t="shared" si="10"/>
        <v>350000</v>
      </c>
      <c r="H608" s="499" t="s">
        <v>1887</v>
      </c>
      <c r="I608" s="1148"/>
      <c r="J608" s="772"/>
      <c r="K608" s="772"/>
      <c r="L608" s="772"/>
      <c r="M608" s="772"/>
      <c r="N608" s="772"/>
      <c r="O608" s="772">
        <v>50</v>
      </c>
      <c r="P608" s="772"/>
      <c r="Q608" s="772"/>
      <c r="R608" s="773"/>
      <c r="S608" s="773"/>
      <c r="T608" s="774"/>
    </row>
    <row r="609" spans="1:20" s="78" customFormat="1">
      <c r="A609" s="1466" t="s">
        <v>2412</v>
      </c>
      <c r="B609" s="769"/>
      <c r="C609" s="1276" t="s">
        <v>2532</v>
      </c>
      <c r="D609" s="1267">
        <v>3</v>
      </c>
      <c r="E609" s="1380" t="s">
        <v>627</v>
      </c>
      <c r="F609" s="1380">
        <v>4500</v>
      </c>
      <c r="G609" s="680">
        <f t="shared" si="10"/>
        <v>13500</v>
      </c>
      <c r="H609" s="499" t="s">
        <v>1887</v>
      </c>
      <c r="I609" s="988">
        <v>5</v>
      </c>
      <c r="J609" s="988"/>
      <c r="K609" s="988"/>
      <c r="L609" s="988"/>
      <c r="M609" s="988"/>
      <c r="N609" s="988"/>
      <c r="O609" s="988"/>
      <c r="P609" s="988"/>
      <c r="Q609" s="988"/>
      <c r="R609" s="988"/>
      <c r="S609" s="988"/>
      <c r="T609" s="1449"/>
    </row>
    <row r="610" spans="1:20" s="78" customFormat="1">
      <c r="A610" s="1464" t="s">
        <v>3023</v>
      </c>
      <c r="B610" s="769"/>
      <c r="C610" s="381" t="s">
        <v>1128</v>
      </c>
      <c r="D610" s="1293">
        <v>100</v>
      </c>
      <c r="E610" s="1239" t="s">
        <v>44</v>
      </c>
      <c r="F610" s="1295">
        <v>20</v>
      </c>
      <c r="G610" s="680">
        <f t="shared" si="10"/>
        <v>2000</v>
      </c>
      <c r="H610" s="499" t="s">
        <v>1887</v>
      </c>
      <c r="I610" s="129">
        <v>50</v>
      </c>
      <c r="J610" s="148"/>
      <c r="K610" s="148"/>
      <c r="L610" s="148"/>
      <c r="M610" s="148"/>
      <c r="N610" s="148">
        <v>50</v>
      </c>
      <c r="O610" s="148"/>
      <c r="P610" s="148"/>
      <c r="Q610" s="148"/>
      <c r="R610" s="148"/>
      <c r="S610" s="148"/>
      <c r="T610" s="155"/>
    </row>
    <row r="611" spans="1:20" s="78" customFormat="1">
      <c r="A611" s="1464" t="s">
        <v>3630</v>
      </c>
      <c r="B611" s="769"/>
      <c r="C611" s="1310" t="s">
        <v>3665</v>
      </c>
      <c r="D611" s="995">
        <v>1</v>
      </c>
      <c r="E611" s="995" t="s">
        <v>620</v>
      </c>
      <c r="F611" s="1405">
        <v>1500</v>
      </c>
      <c r="G611" s="680">
        <f t="shared" si="10"/>
        <v>1500</v>
      </c>
      <c r="H611" s="499" t="s">
        <v>1887</v>
      </c>
      <c r="I611" s="995">
        <v>1</v>
      </c>
      <c r="J611" s="773"/>
      <c r="K611" s="773"/>
      <c r="L611" s="773"/>
      <c r="M611" s="773"/>
      <c r="N611" s="773"/>
      <c r="O611" s="773"/>
      <c r="P611" s="773"/>
      <c r="Q611" s="773"/>
      <c r="R611" s="773"/>
      <c r="S611" s="773"/>
      <c r="T611" s="774"/>
    </row>
    <row r="612" spans="1:20" s="78" customFormat="1">
      <c r="A612" s="115" t="s">
        <v>2132</v>
      </c>
      <c r="B612" s="769"/>
      <c r="C612" s="979" t="s">
        <v>2278</v>
      </c>
      <c r="D612" s="783">
        <v>50</v>
      </c>
      <c r="E612" s="851" t="s">
        <v>627</v>
      </c>
      <c r="F612" s="127">
        <v>3500</v>
      </c>
      <c r="G612" s="680">
        <f t="shared" si="10"/>
        <v>175000</v>
      </c>
      <c r="H612" s="499" t="s">
        <v>1887</v>
      </c>
      <c r="I612" s="783">
        <v>50</v>
      </c>
      <c r="J612" s="773"/>
      <c r="K612" s="773"/>
      <c r="L612" s="773"/>
      <c r="M612" s="773"/>
      <c r="N612" s="773"/>
      <c r="O612" s="773"/>
      <c r="P612" s="773"/>
      <c r="Q612" s="773"/>
      <c r="R612" s="773"/>
      <c r="S612" s="773"/>
      <c r="T612" s="774"/>
    </row>
    <row r="613" spans="1:20" s="78" customFormat="1">
      <c r="A613" s="1466" t="s">
        <v>2412</v>
      </c>
      <c r="B613" s="768"/>
      <c r="C613" s="1501" t="s">
        <v>2278</v>
      </c>
      <c r="D613" s="1482">
        <v>100</v>
      </c>
      <c r="E613" s="1487" t="s">
        <v>627</v>
      </c>
      <c r="F613" s="1487">
        <v>1000</v>
      </c>
      <c r="G613" s="680">
        <f t="shared" si="10"/>
        <v>100000</v>
      </c>
      <c r="H613" s="499" t="s">
        <v>1887</v>
      </c>
      <c r="I613" s="1015">
        <v>40</v>
      </c>
      <c r="J613" s="1015"/>
      <c r="K613" s="1015"/>
      <c r="L613" s="1015"/>
      <c r="M613" s="1015">
        <v>20</v>
      </c>
      <c r="N613" s="1015"/>
      <c r="O613" s="1015"/>
      <c r="P613" s="1015">
        <v>20</v>
      </c>
      <c r="Q613" s="1015"/>
      <c r="R613" s="1015"/>
      <c r="S613" s="1015">
        <v>20</v>
      </c>
      <c r="T613" s="1321"/>
    </row>
    <row r="614" spans="1:20" s="78" customFormat="1" ht="11.25" customHeight="1">
      <c r="A614" s="1464" t="s">
        <v>3023</v>
      </c>
      <c r="B614" s="768"/>
      <c r="C614" s="1322" t="s">
        <v>1129</v>
      </c>
      <c r="D614" s="1479">
        <v>500</v>
      </c>
      <c r="E614" s="1490" t="s">
        <v>627</v>
      </c>
      <c r="F614" s="1518">
        <v>1100</v>
      </c>
      <c r="G614" s="680">
        <f t="shared" si="10"/>
        <v>550000</v>
      </c>
      <c r="H614" s="499" t="s">
        <v>1887</v>
      </c>
      <c r="I614" s="129">
        <v>300</v>
      </c>
      <c r="J614" s="148"/>
      <c r="K614" s="148"/>
      <c r="L614" s="148"/>
      <c r="M614" s="148"/>
      <c r="N614" s="148">
        <v>200</v>
      </c>
      <c r="O614" s="148"/>
      <c r="P614" s="148"/>
      <c r="Q614" s="148"/>
      <c r="R614" s="148"/>
      <c r="S614" s="148"/>
      <c r="T614" s="155"/>
    </row>
    <row r="615" spans="1:20" s="78" customFormat="1">
      <c r="A615" s="115" t="s">
        <v>2905</v>
      </c>
      <c r="B615" s="768"/>
      <c r="C615" s="986" t="s">
        <v>2992</v>
      </c>
      <c r="D615" s="1304">
        <v>100</v>
      </c>
      <c r="E615" s="894" t="s">
        <v>627</v>
      </c>
      <c r="F615" s="895">
        <v>3500</v>
      </c>
      <c r="G615" s="680">
        <f t="shared" si="10"/>
        <v>350000</v>
      </c>
      <c r="H615" s="499" t="s">
        <v>1887</v>
      </c>
      <c r="I615" s="787"/>
      <c r="J615" s="773"/>
      <c r="K615" s="773"/>
      <c r="L615" s="773"/>
      <c r="M615" s="773"/>
      <c r="N615" s="773"/>
      <c r="O615" s="773"/>
      <c r="P615" s="773"/>
      <c r="Q615" s="773"/>
      <c r="R615" s="773"/>
      <c r="S615" s="773"/>
      <c r="T615" s="774"/>
    </row>
    <row r="616" spans="1:20" s="451" customFormat="1">
      <c r="A616" s="115" t="s">
        <v>3231</v>
      </c>
      <c r="B616" s="768"/>
      <c r="C616" s="116" t="s">
        <v>2992</v>
      </c>
      <c r="D616" s="893">
        <v>100</v>
      </c>
      <c r="E616" s="894" t="s">
        <v>627</v>
      </c>
      <c r="F616" s="895">
        <v>3500</v>
      </c>
      <c r="G616" s="680">
        <f t="shared" si="10"/>
        <v>350000</v>
      </c>
      <c r="H616" s="499" t="s">
        <v>1887</v>
      </c>
      <c r="I616" s="1432"/>
      <c r="J616" s="1014"/>
      <c r="K616" s="1014"/>
      <c r="L616" s="1014"/>
      <c r="M616" s="1014"/>
      <c r="N616" s="1014"/>
      <c r="O616" s="1014">
        <v>50</v>
      </c>
      <c r="P616" s="1014"/>
      <c r="Q616" s="1014"/>
      <c r="R616" s="940"/>
      <c r="S616" s="940"/>
      <c r="T616" s="940"/>
    </row>
    <row r="617" spans="1:20" s="78" customFormat="1">
      <c r="A617" s="1466" t="s">
        <v>2412</v>
      </c>
      <c r="B617" s="482"/>
      <c r="C617" s="1293" t="s">
        <v>2540</v>
      </c>
      <c r="D617" s="1267">
        <v>3</v>
      </c>
      <c r="E617" s="995" t="s">
        <v>44</v>
      </c>
      <c r="F617" s="1291">
        <v>90</v>
      </c>
      <c r="G617" s="680">
        <f t="shared" si="10"/>
        <v>270</v>
      </c>
      <c r="H617" s="499" t="s">
        <v>1887</v>
      </c>
      <c r="I617" s="995">
        <v>3</v>
      </c>
      <c r="J617" s="995">
        <v>0</v>
      </c>
      <c r="K617" s="995">
        <v>0</v>
      </c>
      <c r="L617" s="995">
        <v>0</v>
      </c>
      <c r="M617" s="995">
        <v>0</v>
      </c>
      <c r="N617" s="995">
        <v>0</v>
      </c>
      <c r="O617" s="995">
        <v>0</v>
      </c>
      <c r="P617" s="995">
        <v>0</v>
      </c>
      <c r="Q617" s="995">
        <v>0</v>
      </c>
      <c r="R617" s="995">
        <v>0</v>
      </c>
      <c r="S617" s="995">
        <v>0</v>
      </c>
      <c r="T617" s="1028">
        <v>0</v>
      </c>
    </row>
    <row r="618" spans="1:20" s="78" customFormat="1">
      <c r="A618" s="1257" t="s">
        <v>3023</v>
      </c>
      <c r="B618" s="1257"/>
      <c r="C618" s="1353" t="s">
        <v>3156</v>
      </c>
      <c r="D618" s="1286">
        <v>4</v>
      </c>
      <c r="E618" s="1376" t="s">
        <v>44</v>
      </c>
      <c r="F618" s="1302">
        <v>90</v>
      </c>
      <c r="G618" s="680">
        <f t="shared" si="10"/>
        <v>360</v>
      </c>
      <c r="H618" s="499" t="s">
        <v>1887</v>
      </c>
      <c r="I618" s="122">
        <v>2</v>
      </c>
      <c r="J618" s="147"/>
      <c r="K618" s="147"/>
      <c r="L618" s="147"/>
      <c r="M618" s="147"/>
      <c r="N618" s="147">
        <v>2</v>
      </c>
      <c r="O618" s="147"/>
      <c r="P618" s="147"/>
      <c r="Q618" s="147"/>
      <c r="R618" s="147"/>
      <c r="S618" s="147"/>
      <c r="T618" s="147"/>
    </row>
    <row r="619" spans="1:20" s="78" customFormat="1">
      <c r="A619" s="768" t="s">
        <v>3231</v>
      </c>
      <c r="B619" s="1257"/>
      <c r="C619" s="124" t="s">
        <v>3332</v>
      </c>
      <c r="D619" s="900">
        <v>200</v>
      </c>
      <c r="E619" s="901" t="s">
        <v>576</v>
      </c>
      <c r="F619" s="868">
        <v>100</v>
      </c>
      <c r="G619" s="680">
        <f t="shared" si="10"/>
        <v>20000</v>
      </c>
      <c r="H619" s="499" t="s">
        <v>1887</v>
      </c>
      <c r="I619" s="1148"/>
      <c r="J619" s="772"/>
      <c r="K619" s="772">
        <v>50</v>
      </c>
      <c r="L619" s="772"/>
      <c r="M619" s="772"/>
      <c r="N619" s="772">
        <v>50</v>
      </c>
      <c r="O619" s="772"/>
      <c r="P619" s="772"/>
      <c r="Q619" s="1148">
        <v>50</v>
      </c>
      <c r="R619" s="773"/>
      <c r="S619" s="773"/>
      <c r="T619" s="774"/>
    </row>
    <row r="620" spans="1:20" s="78" customFormat="1">
      <c r="A620" s="1257" t="s">
        <v>3023</v>
      </c>
      <c r="B620" s="1257"/>
      <c r="C620" s="381" t="s">
        <v>1135</v>
      </c>
      <c r="D620" s="1293">
        <v>20</v>
      </c>
      <c r="E620" s="1239" t="s">
        <v>627</v>
      </c>
      <c r="F620" s="1295">
        <v>600</v>
      </c>
      <c r="G620" s="680">
        <f t="shared" si="10"/>
        <v>12000</v>
      </c>
      <c r="H620" s="499" t="s">
        <v>1887</v>
      </c>
      <c r="I620" s="129">
        <v>10</v>
      </c>
      <c r="J620" s="148"/>
      <c r="K620" s="148"/>
      <c r="L620" s="148"/>
      <c r="M620" s="148"/>
      <c r="N620" s="148">
        <v>10</v>
      </c>
      <c r="O620" s="148"/>
      <c r="P620" s="148"/>
      <c r="Q620" s="148"/>
      <c r="R620" s="148"/>
      <c r="S620" s="148"/>
      <c r="T620" s="155"/>
    </row>
    <row r="621" spans="1:20" s="78" customFormat="1" ht="12" customHeight="1">
      <c r="A621" s="1257" t="s">
        <v>3023</v>
      </c>
      <c r="B621" s="1257"/>
      <c r="C621" s="381" t="s">
        <v>1136</v>
      </c>
      <c r="D621" s="1293">
        <v>20</v>
      </c>
      <c r="E621" s="1239" t="s">
        <v>627</v>
      </c>
      <c r="F621" s="1295">
        <v>600</v>
      </c>
      <c r="G621" s="680">
        <f t="shared" si="10"/>
        <v>12000</v>
      </c>
      <c r="H621" s="499" t="s">
        <v>1887</v>
      </c>
      <c r="I621" s="129">
        <v>10</v>
      </c>
      <c r="J621" s="148"/>
      <c r="K621" s="148"/>
      <c r="L621" s="148"/>
      <c r="M621" s="148"/>
      <c r="N621" s="148">
        <v>10</v>
      </c>
      <c r="O621" s="148"/>
      <c r="P621" s="148"/>
      <c r="Q621" s="148"/>
      <c r="R621" s="148"/>
      <c r="S621" s="148"/>
      <c r="T621" s="155"/>
    </row>
    <row r="622" spans="1:20" s="78" customFormat="1">
      <c r="A622" s="1257" t="s">
        <v>3023</v>
      </c>
      <c r="B622" s="1257"/>
      <c r="C622" s="381" t="s">
        <v>1137</v>
      </c>
      <c r="D622" s="1293">
        <v>20</v>
      </c>
      <c r="E622" s="1239" t="s">
        <v>627</v>
      </c>
      <c r="F622" s="1295">
        <v>600</v>
      </c>
      <c r="G622" s="680">
        <f t="shared" si="10"/>
        <v>12000</v>
      </c>
      <c r="H622" s="499" t="s">
        <v>1887</v>
      </c>
      <c r="I622" s="129">
        <v>10</v>
      </c>
      <c r="J622" s="148"/>
      <c r="K622" s="148"/>
      <c r="L622" s="148"/>
      <c r="M622" s="148"/>
      <c r="N622" s="148">
        <v>10</v>
      </c>
      <c r="O622" s="148"/>
      <c r="P622" s="148"/>
      <c r="Q622" s="148"/>
      <c r="R622" s="148"/>
      <c r="S622" s="148"/>
      <c r="T622" s="155"/>
    </row>
    <row r="623" spans="1:20" s="78" customFormat="1">
      <c r="A623" s="1257" t="s">
        <v>3023</v>
      </c>
      <c r="B623" s="1257"/>
      <c r="C623" s="381" t="s">
        <v>1138</v>
      </c>
      <c r="D623" s="1293">
        <v>20</v>
      </c>
      <c r="E623" s="1239" t="s">
        <v>627</v>
      </c>
      <c r="F623" s="1295">
        <v>600</v>
      </c>
      <c r="G623" s="680">
        <f t="shared" si="10"/>
        <v>12000</v>
      </c>
      <c r="H623" s="499" t="s">
        <v>1887</v>
      </c>
      <c r="I623" s="129">
        <v>10</v>
      </c>
      <c r="J623" s="148"/>
      <c r="K623" s="148"/>
      <c r="L623" s="148"/>
      <c r="M623" s="148"/>
      <c r="N623" s="148">
        <v>10</v>
      </c>
      <c r="O623" s="148"/>
      <c r="P623" s="148"/>
      <c r="Q623" s="148"/>
      <c r="R623" s="148"/>
      <c r="S623" s="148"/>
      <c r="T623" s="155"/>
    </row>
    <row r="624" spans="1:20" s="78" customFormat="1">
      <c r="A624" s="1257" t="s">
        <v>3023</v>
      </c>
      <c r="B624" s="1257"/>
      <c r="C624" s="381" t="s">
        <v>1139</v>
      </c>
      <c r="D624" s="1293">
        <v>20</v>
      </c>
      <c r="E624" s="1239" t="s">
        <v>627</v>
      </c>
      <c r="F624" s="1295">
        <v>50</v>
      </c>
      <c r="G624" s="680">
        <f t="shared" si="10"/>
        <v>1000</v>
      </c>
      <c r="H624" s="499" t="s">
        <v>1887</v>
      </c>
      <c r="I624" s="129">
        <v>10</v>
      </c>
      <c r="J624" s="148"/>
      <c r="K624" s="148"/>
      <c r="L624" s="148"/>
      <c r="M624" s="148"/>
      <c r="N624" s="148">
        <v>10</v>
      </c>
      <c r="O624" s="148"/>
      <c r="P624" s="148"/>
      <c r="Q624" s="148"/>
      <c r="R624" s="1246"/>
      <c r="S624" s="148"/>
      <c r="T624" s="148"/>
    </row>
    <row r="625" spans="1:20" s="78" customFormat="1">
      <c r="A625" s="1257" t="s">
        <v>3023</v>
      </c>
      <c r="B625" s="1257"/>
      <c r="C625" s="381" t="s">
        <v>1140</v>
      </c>
      <c r="D625" s="1293">
        <v>20</v>
      </c>
      <c r="E625" s="1239" t="s">
        <v>627</v>
      </c>
      <c r="F625" s="1295">
        <v>50</v>
      </c>
      <c r="G625" s="680">
        <f t="shared" si="10"/>
        <v>1000</v>
      </c>
      <c r="H625" s="499" t="s">
        <v>1887</v>
      </c>
      <c r="I625" s="129">
        <v>10</v>
      </c>
      <c r="J625" s="148"/>
      <c r="K625" s="148"/>
      <c r="L625" s="148"/>
      <c r="M625" s="148"/>
      <c r="N625" s="148">
        <v>10</v>
      </c>
      <c r="O625" s="148"/>
      <c r="P625" s="148"/>
      <c r="Q625" s="148"/>
      <c r="R625" s="148"/>
      <c r="S625" s="148"/>
      <c r="T625" s="155"/>
    </row>
    <row r="626" spans="1:20" s="78" customFormat="1">
      <c r="A626" s="1257" t="s">
        <v>3023</v>
      </c>
      <c r="B626" s="1257"/>
      <c r="C626" s="381" t="s">
        <v>1147</v>
      </c>
      <c r="D626" s="1293">
        <v>1000</v>
      </c>
      <c r="E626" s="1239" t="s">
        <v>576</v>
      </c>
      <c r="F626" s="1299">
        <v>20</v>
      </c>
      <c r="G626" s="680">
        <f t="shared" si="10"/>
        <v>20000</v>
      </c>
      <c r="H626" s="499" t="s">
        <v>1887</v>
      </c>
      <c r="I626" s="129">
        <v>500</v>
      </c>
      <c r="J626" s="148"/>
      <c r="K626" s="148"/>
      <c r="L626" s="148"/>
      <c r="M626" s="148"/>
      <c r="N626" s="148">
        <v>500</v>
      </c>
      <c r="O626" s="148"/>
      <c r="P626" s="148"/>
      <c r="Q626" s="148"/>
      <c r="R626" s="148"/>
      <c r="S626" s="148"/>
      <c r="T626" s="155"/>
    </row>
    <row r="627" spans="1:20" s="78" customFormat="1">
      <c r="A627" s="77" t="s">
        <v>2412</v>
      </c>
      <c r="B627" s="1257"/>
      <c r="C627" s="1276" t="s">
        <v>1149</v>
      </c>
      <c r="D627" s="1267">
        <v>20</v>
      </c>
      <c r="E627" s="1380" t="s">
        <v>1947</v>
      </c>
      <c r="F627" s="1380">
        <v>100</v>
      </c>
      <c r="G627" s="680">
        <f t="shared" si="10"/>
        <v>2000</v>
      </c>
      <c r="H627" s="499" t="s">
        <v>1887</v>
      </c>
      <c r="I627" s="988">
        <v>8</v>
      </c>
      <c r="J627" s="988"/>
      <c r="K627" s="988"/>
      <c r="L627" s="988"/>
      <c r="M627" s="988"/>
      <c r="N627" s="988">
        <v>6</v>
      </c>
      <c r="O627" s="988"/>
      <c r="P627" s="988"/>
      <c r="Q627" s="988"/>
      <c r="R627" s="988">
        <v>6</v>
      </c>
      <c r="S627" s="988"/>
      <c r="T627" s="1265"/>
    </row>
    <row r="628" spans="1:20" s="78" customFormat="1">
      <c r="A628" s="1257" t="s">
        <v>3023</v>
      </c>
      <c r="B628" s="1257"/>
      <c r="C628" s="381" t="s">
        <v>1149</v>
      </c>
      <c r="D628" s="1293">
        <v>50</v>
      </c>
      <c r="E628" s="1239" t="s">
        <v>627</v>
      </c>
      <c r="F628" s="1295">
        <v>300</v>
      </c>
      <c r="G628" s="680">
        <f t="shared" si="10"/>
        <v>15000</v>
      </c>
      <c r="H628" s="499" t="s">
        <v>1887</v>
      </c>
      <c r="I628" s="129">
        <v>30</v>
      </c>
      <c r="J628" s="148"/>
      <c r="K628" s="148"/>
      <c r="L628" s="148"/>
      <c r="M628" s="148"/>
      <c r="N628" s="148">
        <v>20</v>
      </c>
      <c r="O628" s="148"/>
      <c r="P628" s="148"/>
      <c r="Q628" s="148"/>
      <c r="R628" s="148"/>
      <c r="S628" s="148"/>
      <c r="T628" s="155"/>
    </row>
    <row r="629" spans="1:20" s="78" customFormat="1">
      <c r="A629" s="768" t="s">
        <v>3231</v>
      </c>
      <c r="B629" s="1257"/>
      <c r="C629" s="1341" t="s">
        <v>1150</v>
      </c>
      <c r="D629" s="1356">
        <v>50</v>
      </c>
      <c r="E629" s="1398" t="s">
        <v>1947</v>
      </c>
      <c r="F629" s="1422">
        <v>1000</v>
      </c>
      <c r="G629" s="680">
        <f t="shared" si="10"/>
        <v>50000</v>
      </c>
      <c r="H629" s="499" t="s">
        <v>1887</v>
      </c>
      <c r="I629" s="1148"/>
      <c r="J629" s="772"/>
      <c r="K629" s="772"/>
      <c r="L629" s="772"/>
      <c r="M629" s="772"/>
      <c r="N629" s="772"/>
      <c r="O629" s="772">
        <v>25</v>
      </c>
      <c r="P629" s="772"/>
      <c r="Q629" s="772"/>
      <c r="R629" s="773"/>
      <c r="S629" s="773"/>
      <c r="T629" s="774"/>
    </row>
    <row r="630" spans="1:20" s="78" customFormat="1">
      <c r="A630" s="77" t="s">
        <v>2412</v>
      </c>
      <c r="B630" s="1257"/>
      <c r="C630" s="979" t="s">
        <v>2542</v>
      </c>
      <c r="D630" s="1370">
        <v>12</v>
      </c>
      <c r="E630" s="1380" t="s">
        <v>44</v>
      </c>
      <c r="F630" s="1380">
        <v>500</v>
      </c>
      <c r="G630" s="680">
        <f t="shared" si="10"/>
        <v>6000</v>
      </c>
      <c r="H630" s="499" t="s">
        <v>1887</v>
      </c>
      <c r="I630" s="988">
        <v>6</v>
      </c>
      <c r="J630" s="988"/>
      <c r="K630" s="988"/>
      <c r="L630" s="988"/>
      <c r="M630" s="988"/>
      <c r="N630" s="988">
        <v>6</v>
      </c>
      <c r="O630" s="1279"/>
      <c r="P630" s="1279"/>
      <c r="Q630" s="1279"/>
      <c r="R630" s="1279"/>
      <c r="S630" s="1279"/>
      <c r="T630" s="1461"/>
    </row>
    <row r="631" spans="1:20" s="78" customFormat="1" ht="13.9" customHeight="1">
      <c r="A631" s="77" t="s">
        <v>2412</v>
      </c>
      <c r="B631" s="1257"/>
      <c r="C631" s="979" t="s">
        <v>2543</v>
      </c>
      <c r="D631" s="1356">
        <v>12</v>
      </c>
      <c r="E631" s="1383" t="s">
        <v>44</v>
      </c>
      <c r="F631" s="1383">
        <v>500</v>
      </c>
      <c r="G631" s="680">
        <f t="shared" si="10"/>
        <v>6000</v>
      </c>
      <c r="H631" s="499" t="s">
        <v>1887</v>
      </c>
      <c r="I631" s="1012">
        <v>6</v>
      </c>
      <c r="J631" s="1012"/>
      <c r="K631" s="1012"/>
      <c r="L631" s="1012"/>
      <c r="M631" s="1012"/>
      <c r="N631" s="1012">
        <v>6</v>
      </c>
      <c r="O631" s="1279"/>
      <c r="P631" s="1279"/>
      <c r="Q631" s="1279"/>
      <c r="R631" s="1279"/>
      <c r="S631" s="1279"/>
      <c r="T631" s="1461"/>
    </row>
    <row r="632" spans="1:20" s="78" customFormat="1">
      <c r="A632" s="77" t="s">
        <v>2412</v>
      </c>
      <c r="B632" s="1257"/>
      <c r="C632" s="1276" t="s">
        <v>2541</v>
      </c>
      <c r="D632" s="1267">
        <v>10</v>
      </c>
      <c r="E632" s="1380" t="s">
        <v>627</v>
      </c>
      <c r="F632" s="1380">
        <v>400</v>
      </c>
      <c r="G632" s="680">
        <f t="shared" si="10"/>
        <v>4000</v>
      </c>
      <c r="H632" s="499" t="s">
        <v>1887</v>
      </c>
      <c r="I632" s="988">
        <v>5</v>
      </c>
      <c r="J632" s="988"/>
      <c r="K632" s="988"/>
      <c r="L632" s="988"/>
      <c r="M632" s="988"/>
      <c r="N632" s="988"/>
      <c r="O632" s="988"/>
      <c r="P632" s="988">
        <v>5</v>
      </c>
      <c r="Q632" s="988"/>
      <c r="R632" s="988"/>
      <c r="S632" s="988"/>
      <c r="T632" s="1449"/>
    </row>
    <row r="633" spans="1:20" s="78" customFormat="1">
      <c r="A633" s="768" t="s">
        <v>3231</v>
      </c>
      <c r="B633" s="1257"/>
      <c r="C633" s="979" t="s">
        <v>2541</v>
      </c>
      <c r="D633" s="1356">
        <v>1</v>
      </c>
      <c r="E633" s="1398" t="s">
        <v>627</v>
      </c>
      <c r="F633" s="1422">
        <v>400</v>
      </c>
      <c r="G633" s="680">
        <f t="shared" si="10"/>
        <v>400</v>
      </c>
      <c r="H633" s="499" t="s">
        <v>1887</v>
      </c>
      <c r="I633" s="1148"/>
      <c r="J633" s="772"/>
      <c r="K633" s="772"/>
      <c r="L633" s="772"/>
      <c r="M633" s="772"/>
      <c r="N633" s="772"/>
      <c r="O633" s="772"/>
      <c r="P633" s="772"/>
      <c r="Q633" s="772"/>
      <c r="R633" s="773"/>
      <c r="S633" s="773"/>
      <c r="T633" s="774"/>
    </row>
    <row r="634" spans="1:20" s="78" customFormat="1">
      <c r="A634" s="1257" t="s">
        <v>3023</v>
      </c>
      <c r="B634" s="1257"/>
      <c r="C634" s="381" t="s">
        <v>1152</v>
      </c>
      <c r="D634" s="1293">
        <v>20</v>
      </c>
      <c r="E634" s="1239" t="s">
        <v>1947</v>
      </c>
      <c r="F634" s="1299">
        <v>600</v>
      </c>
      <c r="G634" s="680">
        <f t="shared" si="10"/>
        <v>12000</v>
      </c>
      <c r="H634" s="499" t="s">
        <v>1887</v>
      </c>
      <c r="I634" s="129">
        <v>10</v>
      </c>
      <c r="J634" s="148"/>
      <c r="K634" s="148"/>
      <c r="L634" s="148"/>
      <c r="M634" s="148"/>
      <c r="N634" s="148">
        <v>10</v>
      </c>
      <c r="O634" s="148"/>
      <c r="P634" s="148"/>
      <c r="Q634" s="148"/>
      <c r="R634" s="148"/>
      <c r="S634" s="148"/>
      <c r="T634" s="155"/>
    </row>
    <row r="635" spans="1:20" s="78" customFormat="1">
      <c r="A635" s="1257" t="s">
        <v>3548</v>
      </c>
      <c r="B635" s="1257"/>
      <c r="C635" s="124" t="s">
        <v>3579</v>
      </c>
      <c r="D635" s="125">
        <v>100</v>
      </c>
      <c r="E635" s="942" t="s">
        <v>36</v>
      </c>
      <c r="F635" s="127">
        <v>2500</v>
      </c>
      <c r="G635" s="680">
        <f t="shared" si="10"/>
        <v>250000</v>
      </c>
      <c r="H635" s="499" t="s">
        <v>1887</v>
      </c>
      <c r="I635" s="129">
        <v>30</v>
      </c>
      <c r="J635" s="148"/>
      <c r="K635" s="148"/>
      <c r="L635" s="148">
        <v>30</v>
      </c>
      <c r="M635" s="148"/>
      <c r="N635" s="148"/>
      <c r="O635" s="148">
        <v>30</v>
      </c>
      <c r="P635" s="148"/>
      <c r="Q635" s="148"/>
      <c r="R635" s="148">
        <v>10</v>
      </c>
      <c r="S635" s="772"/>
      <c r="T635" s="944"/>
    </row>
    <row r="636" spans="1:20" s="78" customFormat="1">
      <c r="A636" s="77" t="s">
        <v>2412</v>
      </c>
      <c r="B636" s="1257"/>
      <c r="C636" s="1276" t="s">
        <v>2544</v>
      </c>
      <c r="D636" s="1267">
        <v>200</v>
      </c>
      <c r="E636" s="1380" t="s">
        <v>44</v>
      </c>
      <c r="F636" s="1380">
        <v>200</v>
      </c>
      <c r="G636" s="680">
        <f t="shared" si="10"/>
        <v>40000</v>
      </c>
      <c r="H636" s="499" t="s">
        <v>1887</v>
      </c>
      <c r="I636" s="988">
        <v>100</v>
      </c>
      <c r="J636" s="988"/>
      <c r="K636" s="988"/>
      <c r="L636" s="988"/>
      <c r="M636" s="988"/>
      <c r="N636" s="988">
        <v>100</v>
      </c>
      <c r="O636" s="988"/>
      <c r="P636" s="988"/>
      <c r="Q636" s="988"/>
      <c r="R636" s="988"/>
      <c r="S636" s="988"/>
      <c r="T636" s="1449"/>
    </row>
    <row r="637" spans="1:20" s="78" customFormat="1">
      <c r="A637" s="1257" t="s">
        <v>3023</v>
      </c>
      <c r="B637" s="1257"/>
      <c r="C637" s="381" t="s">
        <v>1157</v>
      </c>
      <c r="D637" s="1293">
        <v>500</v>
      </c>
      <c r="E637" s="1239" t="s">
        <v>2157</v>
      </c>
      <c r="F637" s="1295">
        <v>30</v>
      </c>
      <c r="G637" s="680">
        <f t="shared" si="10"/>
        <v>15000</v>
      </c>
      <c r="H637" s="499" t="s">
        <v>1887</v>
      </c>
      <c r="I637" s="129">
        <v>300</v>
      </c>
      <c r="J637" s="148"/>
      <c r="K637" s="148"/>
      <c r="L637" s="148"/>
      <c r="M637" s="148"/>
      <c r="N637" s="148">
        <v>200</v>
      </c>
      <c r="O637" s="148"/>
      <c r="P637" s="148"/>
      <c r="Q637" s="148"/>
      <c r="R637" s="148"/>
      <c r="S637" s="148"/>
      <c r="T637" s="155"/>
    </row>
    <row r="638" spans="1:20" s="78" customFormat="1">
      <c r="A638" s="77" t="s">
        <v>2412</v>
      </c>
      <c r="B638" s="1257"/>
      <c r="C638" s="1260" t="s">
        <v>2545</v>
      </c>
      <c r="D638" s="1267">
        <v>1000</v>
      </c>
      <c r="E638" s="1380" t="s">
        <v>576</v>
      </c>
      <c r="F638" s="1380">
        <v>3</v>
      </c>
      <c r="G638" s="680">
        <f t="shared" si="10"/>
        <v>3000</v>
      </c>
      <c r="H638" s="499" t="s">
        <v>1887</v>
      </c>
      <c r="I638" s="988">
        <v>250</v>
      </c>
      <c r="J638" s="988"/>
      <c r="K638" s="988"/>
      <c r="L638" s="988">
        <v>250</v>
      </c>
      <c r="M638" s="988"/>
      <c r="N638" s="988"/>
      <c r="O638" s="988">
        <v>250</v>
      </c>
      <c r="P638" s="988"/>
      <c r="Q638" s="988"/>
      <c r="R638" s="988"/>
      <c r="S638" s="988"/>
      <c r="T638" s="1449"/>
    </row>
    <row r="639" spans="1:20" s="78" customFormat="1">
      <c r="A639" s="768" t="s">
        <v>2905</v>
      </c>
      <c r="B639" s="1257"/>
      <c r="C639" s="124" t="s">
        <v>2994</v>
      </c>
      <c r="D639" s="900">
        <v>500</v>
      </c>
      <c r="E639" s="901" t="s">
        <v>576</v>
      </c>
      <c r="F639" s="868">
        <v>5</v>
      </c>
      <c r="G639" s="680">
        <f t="shared" si="10"/>
        <v>2500</v>
      </c>
      <c r="H639" s="499" t="s">
        <v>1887</v>
      </c>
      <c r="I639" s="787"/>
      <c r="J639" s="773"/>
      <c r="K639" s="773"/>
      <c r="L639" s="773"/>
      <c r="M639" s="773"/>
      <c r="N639" s="773"/>
      <c r="O639" s="773"/>
      <c r="P639" s="773"/>
      <c r="Q639" s="773"/>
      <c r="R639" s="773"/>
      <c r="S639" s="773"/>
      <c r="T639" s="774"/>
    </row>
    <row r="640" spans="1:20" s="78" customFormat="1" ht="13.9" customHeight="1">
      <c r="A640" s="768" t="s">
        <v>3231</v>
      </c>
      <c r="B640" s="1257"/>
      <c r="C640" s="124" t="s">
        <v>2994</v>
      </c>
      <c r="D640" s="900">
        <v>500</v>
      </c>
      <c r="E640" s="901" t="s">
        <v>576</v>
      </c>
      <c r="F640" s="868">
        <v>5</v>
      </c>
      <c r="G640" s="680">
        <f t="shared" si="10"/>
        <v>2500</v>
      </c>
      <c r="H640" s="499" t="s">
        <v>1887</v>
      </c>
      <c r="I640" s="1148"/>
      <c r="J640" s="772"/>
      <c r="K640" s="772">
        <v>100</v>
      </c>
      <c r="L640" s="772"/>
      <c r="M640" s="772"/>
      <c r="N640" s="772">
        <v>100</v>
      </c>
      <c r="O640" s="772"/>
      <c r="P640" s="772"/>
      <c r="Q640" s="1148">
        <v>200</v>
      </c>
      <c r="R640" s="773"/>
      <c r="S640" s="773"/>
      <c r="T640" s="774"/>
    </row>
    <row r="641" spans="1:20" s="78" customFormat="1">
      <c r="A641" s="1473" t="s">
        <v>2748</v>
      </c>
      <c r="B641" s="1257"/>
      <c r="C641" s="990" t="s">
        <v>2816</v>
      </c>
      <c r="D641" s="1377">
        <v>24</v>
      </c>
      <c r="E641" s="988" t="s">
        <v>910</v>
      </c>
      <c r="F641" s="991">
        <v>500</v>
      </c>
      <c r="G641" s="680">
        <f t="shared" si="10"/>
        <v>12000</v>
      </c>
      <c r="H641" s="499" t="s">
        <v>1887</v>
      </c>
      <c r="I641" s="988">
        <v>2</v>
      </c>
      <c r="J641" s="988">
        <v>2</v>
      </c>
      <c r="K641" s="988">
        <v>2</v>
      </c>
      <c r="L641" s="988">
        <v>2</v>
      </c>
      <c r="M641" s="988">
        <v>2</v>
      </c>
      <c r="N641" s="988">
        <v>2</v>
      </c>
      <c r="O641" s="988">
        <v>2</v>
      </c>
      <c r="P641" s="988">
        <v>2</v>
      </c>
      <c r="Q641" s="988">
        <v>2</v>
      </c>
      <c r="R641" s="988">
        <v>2</v>
      </c>
      <c r="S641" s="988">
        <v>2</v>
      </c>
      <c r="T641" s="1265">
        <v>2</v>
      </c>
    </row>
    <row r="642" spans="1:20" s="78" customFormat="1">
      <c r="A642" s="1257" t="s">
        <v>3630</v>
      </c>
      <c r="B642" s="1257"/>
      <c r="C642" s="1317" t="s">
        <v>3690</v>
      </c>
      <c r="D642" s="1319">
        <v>6</v>
      </c>
      <c r="E642" s="995" t="s">
        <v>818</v>
      </c>
      <c r="F642" s="1408">
        <v>1560</v>
      </c>
      <c r="G642" s="680">
        <f t="shared" si="10"/>
        <v>9360</v>
      </c>
      <c r="H642" s="499" t="s">
        <v>1887</v>
      </c>
      <c r="I642" s="1319">
        <v>6</v>
      </c>
      <c r="J642" s="773">
        <v>10</v>
      </c>
      <c r="K642" s="773"/>
      <c r="L642" s="773"/>
      <c r="M642" s="773"/>
      <c r="N642" s="773"/>
      <c r="O642" s="773"/>
      <c r="P642" s="773"/>
      <c r="Q642" s="773"/>
      <c r="R642" s="773"/>
      <c r="S642" s="773"/>
      <c r="T642" s="774"/>
    </row>
    <row r="643" spans="1:20" s="78" customFormat="1">
      <c r="A643" s="1257" t="s">
        <v>3630</v>
      </c>
      <c r="B643" s="1257"/>
      <c r="C643" s="1310" t="s">
        <v>3677</v>
      </c>
      <c r="D643" s="995">
        <v>3</v>
      </c>
      <c r="E643" s="995" t="s">
        <v>818</v>
      </c>
      <c r="F643" s="1405">
        <v>450</v>
      </c>
      <c r="G643" s="680">
        <f t="shared" si="10"/>
        <v>1350</v>
      </c>
      <c r="H643" s="499" t="s">
        <v>1887</v>
      </c>
      <c r="I643" s="995">
        <v>3</v>
      </c>
      <c r="J643" s="773"/>
      <c r="K643" s="773"/>
      <c r="L643" s="773"/>
      <c r="M643" s="773"/>
      <c r="N643" s="773"/>
      <c r="O643" s="773"/>
      <c r="P643" s="773"/>
      <c r="Q643" s="773"/>
      <c r="R643" s="773"/>
      <c r="S643" s="773"/>
      <c r="T643" s="774"/>
    </row>
    <row r="644" spans="1:20" s="78" customFormat="1">
      <c r="A644" s="1257" t="s">
        <v>3630</v>
      </c>
      <c r="B644" s="1257"/>
      <c r="C644" s="1317" t="s">
        <v>3691</v>
      </c>
      <c r="D644" s="1320">
        <v>72</v>
      </c>
      <c r="E644" s="1320" t="s">
        <v>880</v>
      </c>
      <c r="F644" s="1427">
        <v>4500</v>
      </c>
      <c r="G644" s="680">
        <f t="shared" si="10"/>
        <v>324000</v>
      </c>
      <c r="H644" s="499" t="s">
        <v>1887</v>
      </c>
      <c r="I644" s="1320">
        <v>72</v>
      </c>
      <c r="J644" s="148"/>
      <c r="K644" s="148"/>
      <c r="L644" s="148"/>
      <c r="M644" s="148"/>
      <c r="N644" s="148"/>
      <c r="O644" s="148"/>
      <c r="P644" s="148"/>
      <c r="Q644" s="148"/>
      <c r="R644" s="148"/>
      <c r="S644" s="148"/>
      <c r="T644" s="155"/>
    </row>
    <row r="645" spans="1:20" s="78" customFormat="1">
      <c r="A645" s="1257" t="s">
        <v>3023</v>
      </c>
      <c r="B645" s="1257"/>
      <c r="C645" s="381" t="s">
        <v>1163</v>
      </c>
      <c r="D645" s="1293">
        <v>30</v>
      </c>
      <c r="E645" s="1239" t="s">
        <v>1947</v>
      </c>
      <c r="F645" s="1295">
        <v>3000</v>
      </c>
      <c r="G645" s="680">
        <f t="shared" si="10"/>
        <v>90000</v>
      </c>
      <c r="H645" s="499" t="s">
        <v>1887</v>
      </c>
      <c r="I645" s="129">
        <v>20</v>
      </c>
      <c r="J645" s="148"/>
      <c r="K645" s="148"/>
      <c r="L645" s="148"/>
      <c r="M645" s="148"/>
      <c r="N645" s="148">
        <v>10</v>
      </c>
      <c r="O645" s="148"/>
      <c r="P645" s="148"/>
      <c r="Q645" s="148"/>
      <c r="R645" s="148"/>
      <c r="S645" s="148"/>
      <c r="T645" s="155"/>
    </row>
    <row r="646" spans="1:20" s="78" customFormat="1">
      <c r="A646" s="1257" t="s">
        <v>3023</v>
      </c>
      <c r="B646" s="1257"/>
      <c r="C646" s="1293" t="s">
        <v>1163</v>
      </c>
      <c r="D646" s="1356">
        <v>10</v>
      </c>
      <c r="E646" s="995" t="s">
        <v>2470</v>
      </c>
      <c r="F646" s="1291">
        <v>850</v>
      </c>
      <c r="G646" s="680">
        <f t="shared" si="10"/>
        <v>8500</v>
      </c>
      <c r="H646" s="499" t="s">
        <v>1887</v>
      </c>
      <c r="I646" s="129">
        <v>5</v>
      </c>
      <c r="J646" s="148"/>
      <c r="K646" s="148"/>
      <c r="L646" s="148"/>
      <c r="M646" s="148"/>
      <c r="N646" s="148">
        <v>5</v>
      </c>
      <c r="O646" s="148"/>
      <c r="P646" s="148"/>
      <c r="Q646" s="148"/>
      <c r="R646" s="148"/>
      <c r="S646" s="148"/>
      <c r="T646" s="155"/>
    </row>
    <row r="647" spans="1:20" s="78" customFormat="1">
      <c r="A647" s="768" t="s">
        <v>3231</v>
      </c>
      <c r="B647" s="1257"/>
      <c r="C647" s="124" t="s">
        <v>3333</v>
      </c>
      <c r="D647" s="900">
        <v>10</v>
      </c>
      <c r="E647" s="901" t="s">
        <v>627</v>
      </c>
      <c r="F647" s="868">
        <v>2000</v>
      </c>
      <c r="G647" s="680">
        <f t="shared" si="10"/>
        <v>20000</v>
      </c>
      <c r="H647" s="499" t="s">
        <v>1887</v>
      </c>
      <c r="I647" s="1148"/>
      <c r="J647" s="772"/>
      <c r="K647" s="772">
        <v>3</v>
      </c>
      <c r="L647" s="772"/>
      <c r="M647" s="772"/>
      <c r="N647" s="772">
        <v>3</v>
      </c>
      <c r="O647" s="772"/>
      <c r="P647" s="772"/>
      <c r="Q647" s="1148">
        <v>3</v>
      </c>
      <c r="R647" s="773"/>
      <c r="S647" s="773"/>
      <c r="T647" s="774"/>
    </row>
    <row r="648" spans="1:20" s="78" customFormat="1">
      <c r="A648" s="768" t="s">
        <v>3231</v>
      </c>
      <c r="B648" s="1257"/>
      <c r="C648" s="124" t="s">
        <v>3334</v>
      </c>
      <c r="D648" s="900">
        <v>10</v>
      </c>
      <c r="E648" s="901" t="s">
        <v>627</v>
      </c>
      <c r="F648" s="868">
        <v>2000</v>
      </c>
      <c r="G648" s="680">
        <f t="shared" si="10"/>
        <v>20000</v>
      </c>
      <c r="H648" s="499" t="s">
        <v>1887</v>
      </c>
      <c r="I648" s="1148"/>
      <c r="J648" s="772"/>
      <c r="K648" s="772">
        <v>3</v>
      </c>
      <c r="L648" s="772"/>
      <c r="M648" s="772"/>
      <c r="N648" s="772">
        <v>2</v>
      </c>
      <c r="O648" s="772"/>
      <c r="P648" s="772"/>
      <c r="Q648" s="1148">
        <v>3</v>
      </c>
      <c r="R648" s="773"/>
      <c r="S648" s="773"/>
      <c r="T648" s="774"/>
    </row>
    <row r="649" spans="1:20" s="78" customFormat="1">
      <c r="A649" s="768" t="s">
        <v>3231</v>
      </c>
      <c r="B649" s="1257"/>
      <c r="C649" s="124" t="s">
        <v>3335</v>
      </c>
      <c r="D649" s="900">
        <v>10</v>
      </c>
      <c r="E649" s="901" t="s">
        <v>627</v>
      </c>
      <c r="F649" s="868">
        <v>2000</v>
      </c>
      <c r="G649" s="680">
        <f t="shared" si="10"/>
        <v>20000</v>
      </c>
      <c r="H649" s="499" t="s">
        <v>1887</v>
      </c>
      <c r="I649" s="1148"/>
      <c r="J649" s="772"/>
      <c r="K649" s="772">
        <v>3</v>
      </c>
      <c r="L649" s="772"/>
      <c r="M649" s="772"/>
      <c r="N649" s="772">
        <v>2</v>
      </c>
      <c r="O649" s="772"/>
      <c r="P649" s="772"/>
      <c r="Q649" s="1148">
        <v>3</v>
      </c>
      <c r="R649" s="773"/>
      <c r="S649" s="773"/>
      <c r="T649" s="774"/>
    </row>
    <row r="650" spans="1:20" s="78" customFormat="1">
      <c r="A650" s="768" t="s">
        <v>3231</v>
      </c>
      <c r="B650" s="1257"/>
      <c r="C650" s="124" t="s">
        <v>3336</v>
      </c>
      <c r="D650" s="900">
        <v>10</v>
      </c>
      <c r="E650" s="901" t="s">
        <v>627</v>
      </c>
      <c r="F650" s="868">
        <v>2000</v>
      </c>
      <c r="G650" s="680">
        <f t="shared" si="10"/>
        <v>20000</v>
      </c>
      <c r="H650" s="499" t="s">
        <v>1887</v>
      </c>
      <c r="I650" s="1148"/>
      <c r="J650" s="772"/>
      <c r="K650" s="772">
        <v>3</v>
      </c>
      <c r="L650" s="772"/>
      <c r="M650" s="772"/>
      <c r="N650" s="772">
        <v>2</v>
      </c>
      <c r="O650" s="772"/>
      <c r="P650" s="772"/>
      <c r="Q650" s="1148">
        <v>3</v>
      </c>
      <c r="R650" s="773"/>
      <c r="S650" s="773"/>
      <c r="T650" s="774"/>
    </row>
    <row r="651" spans="1:20" s="78" customFormat="1">
      <c r="A651" s="768" t="s">
        <v>3231</v>
      </c>
      <c r="B651" s="1257"/>
      <c r="C651" s="124" t="s">
        <v>3337</v>
      </c>
      <c r="D651" s="900">
        <v>10</v>
      </c>
      <c r="E651" s="901" t="s">
        <v>627</v>
      </c>
      <c r="F651" s="868">
        <v>2000</v>
      </c>
      <c r="G651" s="680">
        <f t="shared" si="10"/>
        <v>20000</v>
      </c>
      <c r="H651" s="499" t="s">
        <v>1887</v>
      </c>
      <c r="I651" s="1148"/>
      <c r="J651" s="772"/>
      <c r="K651" s="772">
        <v>3</v>
      </c>
      <c r="L651" s="772"/>
      <c r="M651" s="772"/>
      <c r="N651" s="772">
        <v>2</v>
      </c>
      <c r="O651" s="772"/>
      <c r="P651" s="772"/>
      <c r="Q651" s="1148">
        <v>3</v>
      </c>
      <c r="R651" s="773"/>
      <c r="S651" s="773"/>
      <c r="T651" s="774"/>
    </row>
    <row r="652" spans="1:20" s="1257" customFormat="1">
      <c r="A652" s="768" t="s">
        <v>2905</v>
      </c>
      <c r="C652" s="124" t="s">
        <v>2995</v>
      </c>
      <c r="D652" s="900">
        <v>100</v>
      </c>
      <c r="E652" s="901" t="s">
        <v>576</v>
      </c>
      <c r="F652" s="868">
        <v>65</v>
      </c>
      <c r="G652" s="680">
        <f t="shared" si="10"/>
        <v>6500</v>
      </c>
      <c r="H652" s="499" t="s">
        <v>1887</v>
      </c>
      <c r="I652" s="787"/>
      <c r="J652" s="773"/>
      <c r="K652" s="773"/>
      <c r="L652" s="773"/>
      <c r="M652" s="773"/>
      <c r="N652" s="773"/>
      <c r="O652" s="773"/>
      <c r="P652" s="773"/>
      <c r="Q652" s="773"/>
      <c r="R652" s="773"/>
      <c r="S652" s="773"/>
      <c r="T652" s="774"/>
    </row>
    <row r="653" spans="1:20" s="1257" customFormat="1">
      <c r="A653" s="768" t="s">
        <v>3231</v>
      </c>
      <c r="B653" s="123"/>
      <c r="C653" s="124" t="s">
        <v>2995</v>
      </c>
      <c r="D653" s="1368">
        <v>100</v>
      </c>
      <c r="E653" s="1393" t="s">
        <v>576</v>
      </c>
      <c r="F653" s="1417">
        <v>65</v>
      </c>
      <c r="G653" s="680">
        <f t="shared" si="10"/>
        <v>6500</v>
      </c>
      <c r="H653" s="499" t="s">
        <v>1887</v>
      </c>
      <c r="I653" s="1029"/>
      <c r="J653" s="1438"/>
      <c r="K653" s="1438">
        <v>25</v>
      </c>
      <c r="L653" s="1438"/>
      <c r="M653" s="1438"/>
      <c r="N653" s="1438">
        <v>25</v>
      </c>
      <c r="O653" s="1438"/>
      <c r="P653" s="1438"/>
      <c r="Q653" s="1447">
        <v>25</v>
      </c>
      <c r="R653" s="1440"/>
      <c r="S653" s="1440"/>
      <c r="T653" s="1440"/>
    </row>
    <row r="654" spans="1:20" s="1257" customFormat="1">
      <c r="A654" s="1257" t="s">
        <v>3023</v>
      </c>
      <c r="B654" s="769"/>
      <c r="C654" s="381" t="s">
        <v>1164</v>
      </c>
      <c r="D654" s="1375">
        <v>20</v>
      </c>
      <c r="E654" s="1402" t="s">
        <v>3152</v>
      </c>
      <c r="F654" s="1420">
        <v>280</v>
      </c>
      <c r="G654" s="680">
        <f t="shared" si="10"/>
        <v>5600</v>
      </c>
      <c r="H654" s="499" t="s">
        <v>1887</v>
      </c>
      <c r="I654" s="1431">
        <v>10</v>
      </c>
      <c r="J654" s="148"/>
      <c r="K654" s="148"/>
      <c r="L654" s="148"/>
      <c r="M654" s="148"/>
      <c r="N654" s="148">
        <v>10</v>
      </c>
      <c r="O654" s="148"/>
      <c r="P654" s="148"/>
      <c r="Q654" s="148"/>
      <c r="R654" s="148"/>
      <c r="S654" s="148"/>
      <c r="T654" s="148"/>
    </row>
    <row r="655" spans="1:20" s="1257" customFormat="1">
      <c r="A655" s="768" t="s">
        <v>2132</v>
      </c>
      <c r="B655" s="769"/>
      <c r="C655" s="979" t="s">
        <v>1168</v>
      </c>
      <c r="D655" s="1354">
        <v>1000</v>
      </c>
      <c r="E655" s="1382" t="s">
        <v>576</v>
      </c>
      <c r="F655" s="781">
        <v>85</v>
      </c>
      <c r="G655" s="680">
        <f t="shared" si="10"/>
        <v>85000</v>
      </c>
      <c r="H655" s="499" t="s">
        <v>1887</v>
      </c>
      <c r="I655" s="1354">
        <v>1000</v>
      </c>
      <c r="J655" s="773"/>
      <c r="K655" s="773"/>
      <c r="L655" s="773"/>
      <c r="M655" s="773"/>
      <c r="N655" s="773"/>
      <c r="O655" s="773"/>
      <c r="P655" s="773"/>
      <c r="Q655" s="773"/>
      <c r="R655" s="773"/>
      <c r="S655" s="773"/>
      <c r="T655" s="773"/>
    </row>
    <row r="656" spans="1:20" s="1257" customFormat="1">
      <c r="A656" s="768" t="s">
        <v>2905</v>
      </c>
      <c r="B656" s="769"/>
      <c r="C656" s="124" t="s">
        <v>1168</v>
      </c>
      <c r="D656" s="1368">
        <v>500</v>
      </c>
      <c r="E656" s="1393" t="s">
        <v>576</v>
      </c>
      <c r="F656" s="1417">
        <v>115</v>
      </c>
      <c r="G656" s="680">
        <f t="shared" si="10"/>
        <v>57500</v>
      </c>
      <c r="H656" s="499" t="s">
        <v>1887</v>
      </c>
      <c r="I656" s="856"/>
      <c r="J656" s="773"/>
      <c r="K656" s="773"/>
      <c r="L656" s="773"/>
      <c r="M656" s="773"/>
      <c r="N656" s="773"/>
      <c r="O656" s="773"/>
      <c r="P656" s="773"/>
      <c r="Q656" s="773"/>
      <c r="R656" s="773"/>
      <c r="S656" s="773"/>
      <c r="T656" s="773"/>
    </row>
    <row r="657" spans="1:20" s="1257" customFormat="1">
      <c r="A657" s="1257" t="s">
        <v>3023</v>
      </c>
      <c r="B657" s="769"/>
      <c r="C657" s="381" t="s">
        <v>1168</v>
      </c>
      <c r="D657" s="1375">
        <v>30</v>
      </c>
      <c r="E657" s="1402" t="s">
        <v>3152</v>
      </c>
      <c r="F657" s="1420">
        <v>30</v>
      </c>
      <c r="G657" s="680">
        <f t="shared" ref="G657:G674" si="11">D657*F657</f>
        <v>900</v>
      </c>
      <c r="H657" s="499" t="s">
        <v>1887</v>
      </c>
      <c r="I657" s="1431">
        <v>20</v>
      </c>
      <c r="J657" s="148"/>
      <c r="K657" s="148"/>
      <c r="L657" s="148"/>
      <c r="M657" s="148"/>
      <c r="N657" s="148">
        <v>10</v>
      </c>
      <c r="O657" s="148"/>
      <c r="P657" s="148"/>
      <c r="Q657" s="148"/>
      <c r="R657" s="148"/>
      <c r="S657" s="148"/>
      <c r="T657" s="148"/>
    </row>
    <row r="658" spans="1:20" s="1257" customFormat="1" ht="18.600000000000001" customHeight="1">
      <c r="A658" s="768" t="s">
        <v>3231</v>
      </c>
      <c r="B658" s="769"/>
      <c r="C658" s="124" t="s">
        <v>1168</v>
      </c>
      <c r="D658" s="1368">
        <v>100</v>
      </c>
      <c r="E658" s="1393" t="s">
        <v>576</v>
      </c>
      <c r="F658" s="1417">
        <v>115</v>
      </c>
      <c r="G658" s="680">
        <f t="shared" si="11"/>
        <v>11500</v>
      </c>
      <c r="H658" s="499" t="s">
        <v>1887</v>
      </c>
      <c r="I658" s="1029"/>
      <c r="J658" s="772"/>
      <c r="K658" s="772">
        <v>20</v>
      </c>
      <c r="L658" s="772"/>
      <c r="M658" s="772"/>
      <c r="N658" s="772">
        <v>30</v>
      </c>
      <c r="O658" s="772"/>
      <c r="P658" s="772"/>
      <c r="Q658" s="1148">
        <v>20</v>
      </c>
      <c r="R658" s="773"/>
      <c r="S658" s="773"/>
      <c r="T658" s="773"/>
    </row>
    <row r="659" spans="1:20" s="1257" customFormat="1" ht="13.9" customHeight="1">
      <c r="A659" s="1257" t="s">
        <v>3548</v>
      </c>
      <c r="B659" s="769"/>
      <c r="C659" s="124" t="s">
        <v>3580</v>
      </c>
      <c r="D659" s="837">
        <v>200</v>
      </c>
      <c r="E659" s="1386" t="s">
        <v>36</v>
      </c>
      <c r="F659" s="781">
        <v>1800</v>
      </c>
      <c r="G659" s="680">
        <f t="shared" si="11"/>
        <v>360000</v>
      </c>
      <c r="H659" s="499" t="s">
        <v>1887</v>
      </c>
      <c r="I659" s="1430" t="s">
        <v>3581</v>
      </c>
      <c r="J659" s="772"/>
      <c r="K659" s="772"/>
      <c r="L659" s="772"/>
      <c r="M659" s="772">
        <v>50</v>
      </c>
      <c r="N659" s="772"/>
      <c r="O659" s="772"/>
      <c r="P659" s="772">
        <v>50</v>
      </c>
      <c r="Q659" s="772"/>
      <c r="R659" s="772"/>
      <c r="S659" s="772"/>
      <c r="T659" s="772">
        <v>50</v>
      </c>
    </row>
    <row r="660" spans="1:20" s="1257" customFormat="1">
      <c r="A660" s="1257" t="s">
        <v>3548</v>
      </c>
      <c r="B660" s="769"/>
      <c r="C660" s="124" t="s">
        <v>3582</v>
      </c>
      <c r="D660" s="837">
        <v>100</v>
      </c>
      <c r="E660" s="1386" t="s">
        <v>36</v>
      </c>
      <c r="F660" s="781">
        <v>1800</v>
      </c>
      <c r="G660" s="680">
        <f t="shared" si="11"/>
        <v>180000</v>
      </c>
      <c r="H660" s="499" t="s">
        <v>1887</v>
      </c>
      <c r="I660" s="1431">
        <v>30</v>
      </c>
      <c r="J660" s="148"/>
      <c r="K660" s="148"/>
      <c r="L660" s="148">
        <v>30</v>
      </c>
      <c r="M660" s="148"/>
      <c r="N660" s="148"/>
      <c r="O660" s="148">
        <v>30</v>
      </c>
      <c r="P660" s="148"/>
      <c r="Q660" s="148"/>
      <c r="R660" s="772">
        <v>10</v>
      </c>
      <c r="S660" s="772"/>
      <c r="T660" s="772"/>
    </row>
    <row r="661" spans="1:20" s="1257" customFormat="1">
      <c r="A661" s="1257" t="s">
        <v>3548</v>
      </c>
      <c r="B661" s="769"/>
      <c r="C661" s="124" t="s">
        <v>3583</v>
      </c>
      <c r="D661" s="837">
        <v>100</v>
      </c>
      <c r="E661" s="1386" t="s">
        <v>36</v>
      </c>
      <c r="F661" s="781">
        <v>1800</v>
      </c>
      <c r="G661" s="680">
        <f t="shared" si="11"/>
        <v>180000</v>
      </c>
      <c r="H661" s="499" t="s">
        <v>1887</v>
      </c>
      <c r="I661" s="1431">
        <v>30</v>
      </c>
      <c r="J661" s="148"/>
      <c r="K661" s="148"/>
      <c r="L661" s="148">
        <v>30</v>
      </c>
      <c r="M661" s="148"/>
      <c r="N661" s="148"/>
      <c r="O661" s="148">
        <v>30</v>
      </c>
      <c r="P661" s="148"/>
      <c r="Q661" s="148"/>
      <c r="R661" s="772">
        <v>10</v>
      </c>
      <c r="S661" s="772"/>
      <c r="T661" s="772"/>
    </row>
    <row r="662" spans="1:20" s="1257" customFormat="1">
      <c r="A662" s="1257" t="s">
        <v>3023</v>
      </c>
      <c r="B662" s="769"/>
      <c r="C662" s="381" t="s">
        <v>1171</v>
      </c>
      <c r="D662" s="1365">
        <v>10</v>
      </c>
      <c r="E662" s="1387" t="s">
        <v>627</v>
      </c>
      <c r="F662" s="1420">
        <v>4800</v>
      </c>
      <c r="G662" s="680">
        <f t="shared" si="11"/>
        <v>48000</v>
      </c>
      <c r="H662" s="499" t="s">
        <v>1887</v>
      </c>
      <c r="I662" s="1431">
        <v>10</v>
      </c>
      <c r="J662" s="148"/>
      <c r="K662" s="148"/>
      <c r="L662" s="148"/>
      <c r="M662" s="148"/>
      <c r="N662" s="148"/>
      <c r="O662" s="148"/>
      <c r="P662" s="148"/>
      <c r="Q662" s="148"/>
      <c r="R662" s="148"/>
      <c r="S662" s="148"/>
      <c r="T662" s="148"/>
    </row>
    <row r="663" spans="1:20" s="1257" customFormat="1">
      <c r="A663" s="1257" t="s">
        <v>3023</v>
      </c>
      <c r="B663" s="769"/>
      <c r="C663" s="381" t="s">
        <v>1171</v>
      </c>
      <c r="D663" s="1365">
        <v>10</v>
      </c>
      <c r="E663" s="1387" t="s">
        <v>627</v>
      </c>
      <c r="F663" s="1420">
        <v>5320</v>
      </c>
      <c r="G663" s="680">
        <f t="shared" si="11"/>
        <v>53200</v>
      </c>
      <c r="H663" s="499" t="s">
        <v>1887</v>
      </c>
      <c r="I663" s="1431">
        <v>10</v>
      </c>
      <c r="J663" s="148"/>
      <c r="K663" s="148"/>
      <c r="L663" s="148"/>
      <c r="M663" s="148"/>
      <c r="N663" s="148"/>
      <c r="O663" s="148"/>
      <c r="P663" s="148"/>
      <c r="Q663" s="148"/>
      <c r="R663" s="148"/>
      <c r="S663" s="148"/>
      <c r="T663" s="148"/>
    </row>
    <row r="664" spans="1:20" s="1257" customFormat="1">
      <c r="A664" s="1257" t="s">
        <v>3023</v>
      </c>
      <c r="B664" s="769"/>
      <c r="C664" s="381" t="s">
        <v>1174</v>
      </c>
      <c r="D664" s="1365">
        <v>10</v>
      </c>
      <c r="E664" s="1387" t="s">
        <v>627</v>
      </c>
      <c r="F664" s="1420">
        <v>650</v>
      </c>
      <c r="G664" s="680">
        <f t="shared" si="11"/>
        <v>6500</v>
      </c>
      <c r="H664" s="499" t="s">
        <v>1887</v>
      </c>
      <c r="I664" s="1431">
        <v>10</v>
      </c>
      <c r="J664" s="148"/>
      <c r="K664" s="148"/>
      <c r="L664" s="148"/>
      <c r="M664" s="148"/>
      <c r="N664" s="148"/>
      <c r="O664" s="148"/>
      <c r="P664" s="148"/>
      <c r="Q664" s="148"/>
      <c r="R664" s="148"/>
      <c r="S664" s="148"/>
      <c r="T664" s="148"/>
    </row>
    <row r="665" spans="1:20" s="1257" customFormat="1">
      <c r="A665" s="1257" t="s">
        <v>3023</v>
      </c>
      <c r="B665" s="769"/>
      <c r="C665" s="381" t="s">
        <v>1175</v>
      </c>
      <c r="D665" s="1365">
        <v>10</v>
      </c>
      <c r="E665" s="1387" t="s">
        <v>627</v>
      </c>
      <c r="F665" s="1412">
        <v>9360</v>
      </c>
      <c r="G665" s="680">
        <f t="shared" si="11"/>
        <v>93600</v>
      </c>
      <c r="H665" s="499" t="s">
        <v>1887</v>
      </c>
      <c r="I665" s="1431">
        <v>10</v>
      </c>
      <c r="J665" s="148"/>
      <c r="K665" s="148"/>
      <c r="L665" s="148"/>
      <c r="M665" s="148"/>
      <c r="N665" s="148"/>
      <c r="O665" s="148"/>
      <c r="P665" s="148"/>
      <c r="Q665" s="148"/>
      <c r="R665" s="148"/>
      <c r="S665" s="148"/>
      <c r="T665" s="148"/>
    </row>
    <row r="666" spans="1:20" s="1257" customFormat="1">
      <c r="A666" s="1257" t="s">
        <v>3023</v>
      </c>
      <c r="B666" s="769"/>
      <c r="C666" s="381" t="s">
        <v>1176</v>
      </c>
      <c r="D666" s="1365">
        <v>10</v>
      </c>
      <c r="E666" s="1387" t="s">
        <v>627</v>
      </c>
      <c r="F666" s="1412">
        <v>650</v>
      </c>
      <c r="G666" s="680">
        <f t="shared" si="11"/>
        <v>6500</v>
      </c>
      <c r="H666" s="499" t="s">
        <v>1887</v>
      </c>
      <c r="I666" s="1431">
        <v>10</v>
      </c>
      <c r="J666" s="148"/>
      <c r="K666" s="148"/>
      <c r="L666" s="148"/>
      <c r="M666" s="148"/>
      <c r="N666" s="148"/>
      <c r="O666" s="148"/>
      <c r="P666" s="148"/>
      <c r="Q666" s="148"/>
      <c r="R666" s="148"/>
      <c r="S666" s="148"/>
      <c r="T666" s="148"/>
    </row>
    <row r="667" spans="1:20" s="1257" customFormat="1">
      <c r="A667" s="768" t="s">
        <v>2132</v>
      </c>
      <c r="B667" s="123"/>
      <c r="C667" s="932" t="s">
        <v>2281</v>
      </c>
      <c r="D667" s="1372">
        <v>50</v>
      </c>
      <c r="E667" s="1400" t="s">
        <v>576</v>
      </c>
      <c r="F667" s="1424">
        <v>225</v>
      </c>
      <c r="G667" s="680">
        <f t="shared" si="11"/>
        <v>11250</v>
      </c>
      <c r="H667" s="499" t="s">
        <v>1887</v>
      </c>
      <c r="I667" s="1372">
        <v>50</v>
      </c>
      <c r="J667" s="773"/>
      <c r="K667" s="773"/>
      <c r="L667" s="773"/>
      <c r="M667" s="773"/>
      <c r="N667" s="773"/>
      <c r="O667" s="773"/>
      <c r="P667" s="773"/>
      <c r="Q667" s="773"/>
      <c r="R667" s="773"/>
      <c r="S667" s="773"/>
      <c r="T667" s="774"/>
    </row>
    <row r="668" spans="1:20" s="1257" customFormat="1">
      <c r="A668" s="77" t="s">
        <v>2599</v>
      </c>
      <c r="B668" s="123"/>
      <c r="C668" s="443" t="s">
        <v>823</v>
      </c>
      <c r="D668" s="882">
        <v>100</v>
      </c>
      <c r="E668" s="1385" t="s">
        <v>44</v>
      </c>
      <c r="F668" s="1409">
        <f>170*1.5</f>
        <v>255</v>
      </c>
      <c r="G668" s="680">
        <f t="shared" si="11"/>
        <v>25500</v>
      </c>
      <c r="H668" s="499" t="s">
        <v>1887</v>
      </c>
      <c r="I668" s="888"/>
      <c r="J668" s="890"/>
      <c r="K668" s="888"/>
      <c r="L668" s="890"/>
      <c r="M668" s="890"/>
      <c r="N668" s="890"/>
      <c r="O668" s="890"/>
      <c r="P668" s="890"/>
      <c r="Q668" s="890"/>
      <c r="R668" s="882">
        <v>100</v>
      </c>
      <c r="S668" s="890"/>
      <c r="T668" s="1451"/>
    </row>
    <row r="669" spans="1:20" s="1257" customFormat="1">
      <c r="A669" s="1257" t="s">
        <v>3630</v>
      </c>
      <c r="B669" s="123"/>
      <c r="C669" s="1312" t="s">
        <v>3683</v>
      </c>
      <c r="D669" s="1315">
        <v>25</v>
      </c>
      <c r="E669" s="1316" t="s">
        <v>3684</v>
      </c>
      <c r="F669" s="1314">
        <v>950</v>
      </c>
      <c r="G669" s="680">
        <f t="shared" si="11"/>
        <v>23750</v>
      </c>
      <c r="H669" s="499" t="s">
        <v>1887</v>
      </c>
      <c r="I669" s="1315">
        <v>25</v>
      </c>
      <c r="J669" s="773"/>
      <c r="K669" s="773"/>
      <c r="L669" s="773"/>
      <c r="M669" s="773"/>
      <c r="N669" s="773"/>
      <c r="O669" s="773"/>
      <c r="P669" s="773"/>
      <c r="Q669" s="773"/>
      <c r="R669" s="773"/>
      <c r="S669" s="773"/>
      <c r="T669" s="774"/>
    </row>
    <row r="670" spans="1:20" s="1257" customFormat="1">
      <c r="A670" s="1257" t="s">
        <v>3630</v>
      </c>
      <c r="B670" s="123"/>
      <c r="C670" s="1312" t="s">
        <v>3678</v>
      </c>
      <c r="D670" s="1027">
        <v>6</v>
      </c>
      <c r="E670" s="1027" t="s">
        <v>818</v>
      </c>
      <c r="F670" s="1313">
        <v>5500</v>
      </c>
      <c r="G670" s="680">
        <f t="shared" si="11"/>
        <v>33000</v>
      </c>
      <c r="H670" s="499" t="s">
        <v>1887</v>
      </c>
      <c r="I670" s="1027">
        <v>6</v>
      </c>
      <c r="J670" s="148"/>
      <c r="K670" s="148"/>
      <c r="L670" s="148"/>
      <c r="M670" s="148"/>
      <c r="N670" s="148"/>
      <c r="O670" s="148"/>
      <c r="P670" s="148"/>
      <c r="Q670" s="148"/>
      <c r="R670" s="148"/>
      <c r="S670" s="148"/>
      <c r="T670" s="155"/>
    </row>
    <row r="671" spans="1:20" s="1257" customFormat="1">
      <c r="A671" s="1257" t="s">
        <v>3630</v>
      </c>
      <c r="B671" s="769"/>
      <c r="C671" s="1312" t="s">
        <v>3680</v>
      </c>
      <c r="D671" s="1027">
        <v>10</v>
      </c>
      <c r="E671" s="1027" t="s">
        <v>3681</v>
      </c>
      <c r="F671" s="1314">
        <v>6760</v>
      </c>
      <c r="G671" s="680">
        <f t="shared" si="11"/>
        <v>67600</v>
      </c>
      <c r="H671" s="499" t="s">
        <v>1887</v>
      </c>
      <c r="I671" s="1027">
        <v>10</v>
      </c>
      <c r="J671" s="148"/>
      <c r="K671" s="148"/>
      <c r="L671" s="148"/>
      <c r="M671" s="148"/>
      <c r="N671" s="148"/>
      <c r="O671" s="148"/>
      <c r="P671" s="148"/>
      <c r="Q671" s="148"/>
      <c r="R671" s="148"/>
      <c r="S671" s="148"/>
      <c r="T671" s="155"/>
    </row>
    <row r="672" spans="1:20" s="1257" customFormat="1">
      <c r="A672" s="1257" t="s">
        <v>3630</v>
      </c>
      <c r="B672" s="123"/>
      <c r="C672" s="1312" t="s">
        <v>3682</v>
      </c>
      <c r="D672" s="995">
        <v>15</v>
      </c>
      <c r="E672" s="1027" t="s">
        <v>3681</v>
      </c>
      <c r="F672" s="1314">
        <v>10500</v>
      </c>
      <c r="G672" s="680">
        <f t="shared" si="11"/>
        <v>157500</v>
      </c>
      <c r="H672" s="499" t="s">
        <v>1887</v>
      </c>
      <c r="I672" s="995">
        <v>15</v>
      </c>
      <c r="J672" s="148"/>
      <c r="K672" s="148"/>
      <c r="L672" s="148"/>
      <c r="M672" s="148"/>
      <c r="N672" s="148"/>
      <c r="O672" s="148"/>
      <c r="P672" s="148"/>
      <c r="Q672" s="148"/>
      <c r="R672" s="148"/>
      <c r="S672" s="148"/>
      <c r="T672" s="155"/>
    </row>
    <row r="673" spans="1:20" s="1257" customFormat="1">
      <c r="A673" s="1257" t="s">
        <v>3630</v>
      </c>
      <c r="B673" s="123"/>
      <c r="C673" s="1012" t="s">
        <v>3679</v>
      </c>
      <c r="D673" s="995">
        <v>6</v>
      </c>
      <c r="E673" s="1027" t="s">
        <v>818</v>
      </c>
      <c r="F673" s="1318">
        <v>5500</v>
      </c>
      <c r="G673" s="680">
        <f t="shared" si="11"/>
        <v>33000</v>
      </c>
      <c r="H673" s="499" t="s">
        <v>1887</v>
      </c>
      <c r="I673" s="995">
        <v>6</v>
      </c>
      <c r="J673" s="148"/>
      <c r="K673" s="148" t="s">
        <v>3446</v>
      </c>
      <c r="L673" s="148"/>
      <c r="M673" s="148"/>
      <c r="N673" s="148"/>
      <c r="O673" s="148"/>
      <c r="P673" s="148"/>
      <c r="Q673" s="148"/>
      <c r="R673" s="148"/>
      <c r="S673" s="148"/>
      <c r="T673" s="155"/>
    </row>
    <row r="674" spans="1:20" s="78" customFormat="1">
      <c r="A674" s="768" t="s">
        <v>3231</v>
      </c>
      <c r="B674" s="123"/>
      <c r="C674" s="124" t="s">
        <v>3338</v>
      </c>
      <c r="D674" s="900">
        <v>20</v>
      </c>
      <c r="E674" s="1393" t="s">
        <v>44</v>
      </c>
      <c r="F674" s="909">
        <v>500</v>
      </c>
      <c r="G674" s="680">
        <f t="shared" si="11"/>
        <v>10000</v>
      </c>
      <c r="H674" s="499" t="s">
        <v>1887</v>
      </c>
      <c r="I674" s="1148"/>
      <c r="J674" s="772"/>
      <c r="K674" s="772"/>
      <c r="L674" s="772"/>
      <c r="M674" s="772"/>
      <c r="N674" s="772">
        <v>10</v>
      </c>
      <c r="O674" s="772"/>
      <c r="P674" s="772"/>
      <c r="Q674" s="1148"/>
      <c r="R674" s="773"/>
      <c r="S674" s="773"/>
      <c r="T674" s="774"/>
    </row>
    <row r="675" spans="1:20" s="78" customFormat="1">
      <c r="A675" s="137"/>
      <c r="B675" s="768"/>
      <c r="C675" s="116"/>
      <c r="D675" s="117"/>
      <c r="E675" s="118"/>
      <c r="F675" s="119"/>
      <c r="G675" s="120"/>
      <c r="H675" s="121"/>
      <c r="I675" s="122"/>
      <c r="J675" s="147"/>
      <c r="K675" s="147"/>
      <c r="L675" s="147"/>
      <c r="M675" s="147"/>
      <c r="N675" s="147"/>
      <c r="O675" s="147"/>
      <c r="P675" s="147"/>
      <c r="Q675" s="147"/>
      <c r="R675" s="147"/>
      <c r="S675" s="147"/>
      <c r="T675" s="147"/>
    </row>
    <row r="676" spans="1:20" s="78" customFormat="1">
      <c r="A676" s="137"/>
      <c r="B676" s="123"/>
      <c r="C676" s="124"/>
      <c r="D676" s="125"/>
      <c r="E676" s="126"/>
      <c r="F676" s="127"/>
      <c r="G676" s="120"/>
      <c r="H676" s="128"/>
      <c r="I676" s="129"/>
      <c r="J676" s="148"/>
      <c r="K676" s="148"/>
      <c r="L676" s="148"/>
      <c r="M676" s="148"/>
      <c r="N676" s="148"/>
      <c r="O676" s="148"/>
      <c r="P676" s="148"/>
      <c r="Q676" s="148"/>
      <c r="R676" s="148"/>
      <c r="S676" s="148"/>
      <c r="T676" s="155"/>
    </row>
    <row r="677" spans="1:20" s="765" customFormat="1">
      <c r="A677" s="137"/>
      <c r="B677" s="123"/>
      <c r="C677" s="124"/>
      <c r="D677" s="125"/>
      <c r="E677" s="126"/>
      <c r="F677" s="127"/>
      <c r="G677" s="120"/>
      <c r="H677" s="128"/>
      <c r="I677" s="129"/>
      <c r="J677" s="148"/>
      <c r="K677" s="148"/>
      <c r="L677" s="148"/>
      <c r="M677" s="148"/>
      <c r="N677" s="148"/>
      <c r="O677" s="148"/>
      <c r="P677" s="148"/>
      <c r="Q677" s="148"/>
      <c r="R677" s="148"/>
      <c r="S677" s="148"/>
      <c r="T677" s="155"/>
    </row>
    <row r="678" spans="1:20" s="765" customFormat="1">
      <c r="A678" s="115"/>
      <c r="B678" s="790"/>
      <c r="C678" s="785"/>
      <c r="D678" s="783"/>
      <c r="E678" s="805"/>
      <c r="F678" s="127"/>
      <c r="G678" s="784"/>
      <c r="H678" s="128"/>
      <c r="I678" s="129"/>
      <c r="J678" s="148"/>
      <c r="K678" s="148"/>
      <c r="L678" s="148"/>
      <c r="M678" s="148"/>
      <c r="N678" s="148"/>
      <c r="O678" s="148"/>
      <c r="P678" s="148"/>
      <c r="Q678" s="148"/>
      <c r="R678" s="148"/>
      <c r="S678" s="148"/>
      <c r="T678" s="155"/>
    </row>
    <row r="679" spans="1:20" s="801" customFormat="1" ht="12.75">
      <c r="A679" s="115"/>
      <c r="B679" s="790"/>
      <c r="C679" s="785"/>
      <c r="D679" s="783"/>
      <c r="E679" s="805"/>
      <c r="F679" s="127"/>
      <c r="G679" s="784"/>
      <c r="H679" s="128"/>
      <c r="I679" s="129"/>
      <c r="J679" s="148"/>
      <c r="K679" s="148"/>
      <c r="L679" s="148"/>
      <c r="M679" s="148"/>
      <c r="N679" s="148"/>
      <c r="O679" s="148"/>
      <c r="P679" s="148"/>
      <c r="Q679" s="148"/>
      <c r="R679" s="148"/>
      <c r="S679" s="148"/>
      <c r="T679" s="155"/>
    </row>
    <row r="680" spans="1:20">
      <c r="A680" s="115"/>
      <c r="B680" s="790"/>
      <c r="C680" s="785"/>
      <c r="D680" s="783"/>
      <c r="E680" s="806"/>
      <c r="F680" s="127"/>
      <c r="G680" s="784"/>
      <c r="H680" s="128"/>
      <c r="I680" s="129"/>
      <c r="J680" s="148"/>
      <c r="K680" s="148"/>
      <c r="L680" s="148"/>
      <c r="M680" s="148"/>
      <c r="N680" s="148"/>
      <c r="O680" s="148"/>
      <c r="P680" s="148"/>
      <c r="Q680" s="148"/>
      <c r="R680" s="148"/>
      <c r="S680" s="148"/>
      <c r="T680" s="155"/>
    </row>
    <row r="681" spans="1:20" ht="12.75" thickBot="1">
      <c r="A681" s="433"/>
      <c r="B681" s="433"/>
      <c r="G681" s="679"/>
    </row>
    <row r="682" spans="1:20" ht="15.75" thickTop="1">
      <c r="A682" s="448" t="s">
        <v>1691</v>
      </c>
      <c r="B682" s="448"/>
      <c r="D682" s="2708">
        <f>SUM(G14:G680)</f>
        <v>47278297.920000002</v>
      </c>
      <c r="E682" s="2636"/>
      <c r="F682" s="2636"/>
      <c r="G682" s="2636"/>
    </row>
    <row r="683" spans="1:20">
      <c r="A683" s="447" t="s">
        <v>1692</v>
      </c>
      <c r="B683" s="447"/>
      <c r="C683" s="446"/>
      <c r="D683" s="2637">
        <f>PRODUCT(D682,0.1)</f>
        <v>4727829.7920000004</v>
      </c>
      <c r="E683" s="2638"/>
      <c r="F683" s="2638"/>
      <c r="G683" s="2639"/>
      <c r="I683" s="2621"/>
      <c r="J683" s="2621"/>
      <c r="K683" s="2621"/>
      <c r="L683" s="2621"/>
      <c r="M683" s="445"/>
      <c r="N683" s="445"/>
      <c r="O683" s="432"/>
    </row>
    <row r="684" spans="1:20">
      <c r="A684" s="444" t="s">
        <v>1693</v>
      </c>
      <c r="B684" s="444"/>
      <c r="C684" s="443"/>
      <c r="D684" s="2632">
        <f>PRODUCT(D682,0.1)</f>
        <v>4727829.7920000004</v>
      </c>
      <c r="E684" s="2633"/>
      <c r="F684" s="2633"/>
      <c r="G684" s="2634"/>
      <c r="K684" s="2601"/>
      <c r="L684" s="2601"/>
      <c r="M684" s="2601"/>
      <c r="N684" s="2601"/>
    </row>
    <row r="685" spans="1:20">
      <c r="A685" s="444" t="s">
        <v>1694</v>
      </c>
      <c r="B685" s="444"/>
      <c r="C685" s="443"/>
      <c r="D685" s="2632">
        <f>SUM(D682:G684)</f>
        <v>56733957.504000008</v>
      </c>
      <c r="E685" s="2633"/>
      <c r="F685" s="2633"/>
      <c r="G685" s="2634"/>
      <c r="K685" s="2601"/>
      <c r="L685" s="2601"/>
      <c r="M685" s="2601"/>
      <c r="N685" s="2601"/>
    </row>
    <row r="686" spans="1:20">
      <c r="A686" s="433"/>
      <c r="B686" s="433"/>
      <c r="D686" s="677"/>
      <c r="E686" s="678"/>
      <c r="K686" s="2601"/>
      <c r="L686" s="2601"/>
      <c r="M686" s="2601"/>
      <c r="N686" s="2601"/>
      <c r="P686" s="184"/>
    </row>
    <row r="687" spans="1:20">
      <c r="A687" s="441" t="s">
        <v>1763</v>
      </c>
      <c r="B687" s="441"/>
      <c r="P687" s="440"/>
      <c r="Q687" s="184"/>
    </row>
    <row r="689" spans="1:20">
      <c r="A689" s="431" t="s">
        <v>1696</v>
      </c>
      <c r="D689" s="431" t="s">
        <v>1697</v>
      </c>
      <c r="E689" s="431"/>
      <c r="F689" s="439"/>
      <c r="G689" s="438"/>
      <c r="H689" s="425"/>
      <c r="M689" s="431" t="s">
        <v>1698</v>
      </c>
      <c r="N689" s="431"/>
    </row>
    <row r="690" spans="1:20">
      <c r="D690" s="425"/>
      <c r="F690" s="437"/>
      <c r="G690" s="437"/>
      <c r="H690" s="436"/>
      <c r="I690" s="436"/>
      <c r="J690" s="436"/>
      <c r="K690" s="436"/>
    </row>
    <row r="691" spans="1:20">
      <c r="C691" s="435" t="s">
        <v>1762</v>
      </c>
      <c r="D691" s="425"/>
      <c r="E691" s="434"/>
      <c r="F691" s="2629" t="s">
        <v>1761</v>
      </c>
      <c r="G691" s="2630"/>
      <c r="H691" s="2604"/>
      <c r="I691" s="2605"/>
      <c r="J691" s="2605"/>
      <c r="K691" s="2605"/>
      <c r="L691" s="434"/>
      <c r="M691" s="434"/>
      <c r="N691" s="434"/>
      <c r="P691" s="2606" t="s">
        <v>1699</v>
      </c>
      <c r="Q691" s="2606"/>
      <c r="R691" s="2606"/>
      <c r="S691" s="2606"/>
      <c r="T691" s="2606"/>
    </row>
    <row r="692" spans="1:20">
      <c r="A692" s="433"/>
      <c r="B692" s="433"/>
      <c r="C692" s="432" t="s">
        <v>1760</v>
      </c>
      <c r="D692" s="425"/>
      <c r="F692" s="2631" t="s">
        <v>1759</v>
      </c>
      <c r="G692" s="2631"/>
      <c r="H692" s="2608"/>
      <c r="I692" s="2609"/>
      <c r="J692" s="2609"/>
      <c r="K692" s="2609"/>
      <c r="L692" s="432"/>
      <c r="P692" s="2608" t="s">
        <v>1700</v>
      </c>
      <c r="Q692" s="2608"/>
      <c r="R692" s="2608"/>
      <c r="S692" s="2608"/>
      <c r="T692" s="2608"/>
    </row>
  </sheetData>
  <mergeCells count="28">
    <mergeCell ref="A12:A13"/>
    <mergeCell ref="C12:C13"/>
    <mergeCell ref="E12:E13"/>
    <mergeCell ref="F12:F13"/>
    <mergeCell ref="G12:G13"/>
    <mergeCell ref="A1:T1"/>
    <mergeCell ref="A2:T2"/>
    <mergeCell ref="A3:T3"/>
    <mergeCell ref="A4:T4"/>
    <mergeCell ref="A6:T6"/>
    <mergeCell ref="H12:H13"/>
    <mergeCell ref="I12:T12"/>
    <mergeCell ref="D682:G682"/>
    <mergeCell ref="D683:G683"/>
    <mergeCell ref="I683:J683"/>
    <mergeCell ref="K683:L683"/>
    <mergeCell ref="D684:G684"/>
    <mergeCell ref="K684:L684"/>
    <mergeCell ref="M684:N684"/>
    <mergeCell ref="D685:G685"/>
    <mergeCell ref="K685:L685"/>
    <mergeCell ref="M685:N685"/>
    <mergeCell ref="K686:L686"/>
    <mergeCell ref="M686:N686"/>
    <mergeCell ref="F691:K691"/>
    <mergeCell ref="P691:T691"/>
    <mergeCell ref="F692:K692"/>
    <mergeCell ref="P692:T692"/>
  </mergeCells>
  <conditionalFormatting sqref="F363:F370">
    <cfRule type="cellIs" dxfId="44" priority="21" operator="equal">
      <formula>0</formula>
    </cfRule>
  </conditionalFormatting>
  <conditionalFormatting sqref="F372:F377">
    <cfRule type="cellIs" dxfId="43" priority="20" operator="equal">
      <formula>0</formula>
    </cfRule>
  </conditionalFormatting>
  <conditionalFormatting sqref="F379">
    <cfRule type="cellIs" dxfId="42" priority="19" operator="equal">
      <formula>0</formula>
    </cfRule>
  </conditionalFormatting>
  <conditionalFormatting sqref="F399:F483">
    <cfRule type="cellIs" dxfId="41" priority="2" operator="equal">
      <formula>0</formula>
    </cfRule>
  </conditionalFormatting>
  <conditionalFormatting sqref="L20:L25 O20:O25 R20:R25">
    <cfRule type="cellIs" dxfId="40" priority="22" operator="equal">
      <formula>0</formula>
    </cfRule>
  </conditionalFormatting>
  <conditionalFormatting sqref="L27:L38 O27:O38 R27:R38 L40:L269 O40:O269 R40:R269">
    <cfRule type="cellIs" dxfId="39" priority="49" operator="equal">
      <formula>0</formula>
    </cfRule>
  </conditionalFormatting>
  <conditionalFormatting sqref="L617:L680 O617:O680 R617:R680">
    <cfRule type="cellIs" dxfId="38" priority="1" operator="equal">
      <formula>0</formula>
    </cfRule>
  </conditionalFormatting>
  <printOptions horizontalCentered="1"/>
  <pageMargins left="0.25" right="0.25" top="0.75" bottom="0.75" header="0.3" footer="0.3"/>
  <pageSetup paperSize="9" scale="87" orientation="landscape" r:id="rId1"/>
  <headerFooter>
    <oddFooter>&amp;LPROJECT PROCUREMENT MANAGEMENT PLAN 2023&amp;CBilling and Claims Section
&amp;RPage &amp;P of &amp;N</oddFooter>
  </headerFooter>
  <drawing r:id="rId2"/>
  <tableParts count="1">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3A24A-C80F-454B-9E07-170BC198224D}">
  <sheetPr codeName="Sheet16">
    <tabColor theme="6"/>
  </sheetPr>
  <dimension ref="A1:T990"/>
  <sheetViews>
    <sheetView showGridLines="0" topLeftCell="A927" zoomScaleNormal="100" workbookViewId="0">
      <selection activeCell="A15" sqref="A15:T942"/>
    </sheetView>
  </sheetViews>
  <sheetFormatPr defaultColWidth="8.28515625" defaultRowHeight="12"/>
  <cols>
    <col min="1" max="1" width="6.5703125" style="431" customWidth="1"/>
    <col min="2" max="2" width="10.7109375" style="431" hidden="1" customWidth="1"/>
    <col min="3" max="3" width="37.7109375" style="425" customWidth="1"/>
    <col min="4" max="4" width="11.42578125" style="430" customWidth="1"/>
    <col min="5" max="5" width="11.5703125" style="425" customWidth="1"/>
    <col min="6" max="6" width="13.42578125" style="677" customWidth="1"/>
    <col min="7" max="7" width="12.28515625" style="676" customWidth="1"/>
    <col min="8" max="8" width="7.28515625" style="427" customWidth="1"/>
    <col min="9" max="10" width="5.140625" style="425" customWidth="1"/>
    <col min="11" max="12" width="5.42578125" style="425" customWidth="1"/>
    <col min="13" max="13" width="5" style="425" customWidth="1"/>
    <col min="14" max="14" width="5.5703125" style="425" customWidth="1"/>
    <col min="15" max="15" width="5.140625" style="425" customWidth="1"/>
    <col min="16" max="16" width="6.85546875" style="425" customWidth="1"/>
    <col min="17" max="17" width="4.85546875" style="425" customWidth="1"/>
    <col min="18" max="18" width="5.85546875" style="425" customWidth="1"/>
    <col min="19" max="19" width="5.140625" style="425" customWidth="1"/>
    <col min="20" max="20" width="4.5703125" style="425" customWidth="1"/>
    <col min="21" max="16384" width="8.28515625" style="425"/>
  </cols>
  <sheetData>
    <row r="1" spans="1:20" s="758" customFormat="1" ht="12.75">
      <c r="A1" s="2705" t="s">
        <v>0</v>
      </c>
      <c r="B1" s="2705"/>
      <c r="C1" s="2705"/>
      <c r="D1" s="2705"/>
      <c r="E1" s="2705"/>
      <c r="F1" s="2705"/>
      <c r="G1" s="2705"/>
      <c r="H1" s="2705"/>
      <c r="I1" s="2705"/>
      <c r="J1" s="2705"/>
      <c r="K1" s="2705"/>
      <c r="L1" s="2705"/>
      <c r="M1" s="2705"/>
      <c r="N1" s="2705"/>
      <c r="O1" s="2705"/>
      <c r="P1" s="2705"/>
      <c r="Q1" s="2705"/>
      <c r="R1" s="2705"/>
      <c r="S1" s="2705"/>
      <c r="T1" s="2705"/>
    </row>
    <row r="2" spans="1:20" s="758" customFormat="1" ht="12.75">
      <c r="A2" s="2705" t="s">
        <v>1656</v>
      </c>
      <c r="B2" s="2705"/>
      <c r="C2" s="2705"/>
      <c r="D2" s="2705"/>
      <c r="E2" s="2705"/>
      <c r="F2" s="2705"/>
      <c r="G2" s="2705"/>
      <c r="H2" s="2705"/>
      <c r="I2" s="2705"/>
      <c r="J2" s="2705"/>
      <c r="K2" s="2705"/>
      <c r="L2" s="2705"/>
      <c r="M2" s="2705"/>
      <c r="N2" s="2705"/>
      <c r="O2" s="2705"/>
      <c r="P2" s="2705"/>
      <c r="Q2" s="2705"/>
      <c r="R2" s="2705"/>
      <c r="S2" s="2705"/>
      <c r="T2" s="2705"/>
    </row>
    <row r="3" spans="1:20" s="758" customFormat="1" ht="18" customHeight="1">
      <c r="A3" s="2706" t="s">
        <v>2</v>
      </c>
      <c r="B3" s="2706"/>
      <c r="C3" s="2706"/>
      <c r="D3" s="2706"/>
      <c r="E3" s="2706"/>
      <c r="F3" s="2706"/>
      <c r="G3" s="2706"/>
      <c r="H3" s="2706"/>
      <c r="I3" s="2706"/>
      <c r="J3" s="2706"/>
      <c r="K3" s="2706"/>
      <c r="L3" s="2706"/>
      <c r="M3" s="2706"/>
      <c r="N3" s="2706"/>
      <c r="O3" s="2706"/>
      <c r="P3" s="2706"/>
      <c r="Q3" s="2706"/>
      <c r="R3" s="2706"/>
      <c r="S3" s="2706"/>
      <c r="T3" s="2706"/>
    </row>
    <row r="4" spans="1:20" s="758" customFormat="1" ht="3" customHeight="1">
      <c r="A4" s="2705"/>
      <c r="B4" s="2705"/>
      <c r="C4" s="2705"/>
      <c r="D4" s="2705"/>
      <c r="E4" s="2705"/>
      <c r="F4" s="2705"/>
      <c r="G4" s="2705"/>
      <c r="H4" s="2705"/>
      <c r="I4" s="2705"/>
      <c r="J4" s="2705"/>
      <c r="K4" s="2705"/>
      <c r="L4" s="2705"/>
      <c r="M4" s="2705"/>
      <c r="N4" s="2705"/>
      <c r="O4" s="2705"/>
      <c r="P4" s="2705"/>
      <c r="Q4" s="2705"/>
      <c r="R4" s="2705"/>
      <c r="S4" s="2705"/>
      <c r="T4" s="2705"/>
    </row>
    <row r="5" spans="1:20" s="758" customFormat="1" ht="6" customHeight="1">
      <c r="A5" s="949"/>
      <c r="B5" s="949"/>
      <c r="F5" s="761"/>
      <c r="G5" s="760"/>
      <c r="H5" s="759"/>
    </row>
    <row r="6" spans="1:20" s="758" customFormat="1" ht="18.75">
      <c r="A6" s="2707" t="s">
        <v>3727</v>
      </c>
      <c r="B6" s="2707"/>
      <c r="C6" s="2707"/>
      <c r="D6" s="2707"/>
      <c r="E6" s="2707"/>
      <c r="F6" s="2707"/>
      <c r="G6" s="2707"/>
      <c r="H6" s="2707"/>
      <c r="I6" s="2707"/>
      <c r="J6" s="2707"/>
      <c r="K6" s="2707"/>
      <c r="L6" s="2707"/>
      <c r="M6" s="2707"/>
      <c r="N6" s="2707"/>
      <c r="O6" s="2707"/>
      <c r="P6" s="2707"/>
      <c r="Q6" s="2707"/>
      <c r="R6" s="2707"/>
      <c r="S6" s="2707"/>
      <c r="T6" s="2707"/>
    </row>
    <row r="7" spans="1:20">
      <c r="A7" s="674"/>
      <c r="B7" s="674"/>
    </row>
    <row r="8" spans="1:20" ht="18.75">
      <c r="A8" s="950" t="s">
        <v>3728</v>
      </c>
      <c r="B8" s="674"/>
    </row>
    <row r="9" spans="1:20" ht="4.5" customHeight="1">
      <c r="A9" s="674"/>
      <c r="B9" s="674"/>
    </row>
    <row r="10" spans="1:20">
      <c r="A10" s="675" t="s">
        <v>1857</v>
      </c>
      <c r="B10" s="675"/>
    </row>
    <row r="11" spans="1:20" ht="12.75" thickBot="1">
      <c r="A11" s="674" t="s">
        <v>1660</v>
      </c>
      <c r="B11" s="674"/>
    </row>
    <row r="12" spans="1:20">
      <c r="A12" s="2622" t="s">
        <v>7</v>
      </c>
      <c r="B12" s="673"/>
      <c r="C12" s="2613" t="s">
        <v>1661</v>
      </c>
      <c r="D12" s="672" t="s">
        <v>1662</v>
      </c>
      <c r="E12" s="2613" t="s">
        <v>1663</v>
      </c>
      <c r="F12" s="2640" t="s">
        <v>1664</v>
      </c>
      <c r="G12" s="2642" t="s">
        <v>1665</v>
      </c>
      <c r="H12" s="2613" t="s">
        <v>1666</v>
      </c>
      <c r="I12" s="2613" t="s">
        <v>1667</v>
      </c>
      <c r="J12" s="2613"/>
      <c r="K12" s="2613"/>
      <c r="L12" s="2613"/>
      <c r="M12" s="2613"/>
      <c r="N12" s="2613"/>
      <c r="O12" s="2613"/>
      <c r="P12" s="2613"/>
      <c r="Q12" s="2613"/>
      <c r="R12" s="2613"/>
      <c r="S12" s="2613"/>
      <c r="T12" s="2615"/>
    </row>
    <row r="13" spans="1:20" ht="12.75" thickBot="1">
      <c r="A13" s="2623"/>
      <c r="B13" s="671"/>
      <c r="C13" s="2614"/>
      <c r="D13" s="670" t="s">
        <v>1668</v>
      </c>
      <c r="E13" s="2614"/>
      <c r="F13" s="2641"/>
      <c r="G13" s="2643"/>
      <c r="H13" s="2614"/>
      <c r="I13" s="669" t="s">
        <v>1669</v>
      </c>
      <c r="J13" s="669" t="s">
        <v>1670</v>
      </c>
      <c r="K13" s="669" t="s">
        <v>1671</v>
      </c>
      <c r="L13" s="669" t="s">
        <v>1672</v>
      </c>
      <c r="M13" s="669" t="s">
        <v>1673</v>
      </c>
      <c r="N13" s="669" t="s">
        <v>1674</v>
      </c>
      <c r="O13" s="669" t="s">
        <v>1675</v>
      </c>
      <c r="P13" s="669" t="s">
        <v>1676</v>
      </c>
      <c r="Q13" s="669" t="s">
        <v>1677</v>
      </c>
      <c r="R13" s="669" t="s">
        <v>1678</v>
      </c>
      <c r="S13" s="669" t="s">
        <v>1679</v>
      </c>
      <c r="T13" s="668" t="s">
        <v>1680</v>
      </c>
    </row>
    <row r="14" spans="1:20" s="659" customFormat="1" ht="10.5" customHeight="1" thickBot="1">
      <c r="A14" s="667" t="s">
        <v>7</v>
      </c>
      <c r="B14" s="667" t="s">
        <v>30</v>
      </c>
      <c r="C14" s="663" t="s">
        <v>1661</v>
      </c>
      <c r="D14" s="666" t="s">
        <v>1668</v>
      </c>
      <c r="E14" s="663" t="s">
        <v>1663</v>
      </c>
      <c r="F14" s="745" t="s">
        <v>1664</v>
      </c>
      <c r="G14" s="744" t="s">
        <v>1665</v>
      </c>
      <c r="H14" s="663" t="s">
        <v>1666</v>
      </c>
      <c r="I14" s="662" t="s">
        <v>1669</v>
      </c>
      <c r="J14" s="662" t="s">
        <v>1670</v>
      </c>
      <c r="K14" s="662" t="s">
        <v>1671</v>
      </c>
      <c r="L14" s="662" t="s">
        <v>1672</v>
      </c>
      <c r="M14" s="662" t="s">
        <v>1673</v>
      </c>
      <c r="N14" s="662" t="s">
        <v>1674</v>
      </c>
      <c r="O14" s="662" t="s">
        <v>1675</v>
      </c>
      <c r="P14" s="662" t="s">
        <v>1676</v>
      </c>
      <c r="Q14" s="662" t="s">
        <v>1677</v>
      </c>
      <c r="R14" s="662" t="s">
        <v>1678</v>
      </c>
      <c r="S14" s="662" t="s">
        <v>1679</v>
      </c>
      <c r="T14" s="661" t="s">
        <v>1680</v>
      </c>
    </row>
    <row r="15" spans="1:20" s="764" customFormat="1" ht="15.75">
      <c r="A15" s="1232" t="s">
        <v>1841</v>
      </c>
      <c r="B15" s="809"/>
      <c r="C15" s="810"/>
      <c r="D15" s="811"/>
      <c r="E15" s="812"/>
      <c r="F15" s="813"/>
      <c r="G15" s="813">
        <f>Table131_2341727891011[[#This Row],[SIZE]]*Table131_2341727891011[[#This Row],[Unit Price]]</f>
        <v>0</v>
      </c>
      <c r="H15" s="814"/>
      <c r="I15" s="815"/>
      <c r="J15" s="810"/>
      <c r="K15" s="810"/>
      <c r="L15" s="810"/>
      <c r="M15" s="810"/>
      <c r="N15" s="810"/>
      <c r="O15" s="810"/>
      <c r="P15" s="810"/>
      <c r="Q15" s="810"/>
      <c r="R15" s="810"/>
      <c r="S15" s="810"/>
      <c r="T15" s="816"/>
    </row>
    <row r="16" spans="1:20" s="1600" customFormat="1">
      <c r="A16" s="979" t="s">
        <v>2316</v>
      </c>
      <c r="B16" s="443"/>
      <c r="C16" s="1349" t="s">
        <v>3769</v>
      </c>
      <c r="D16" s="1622">
        <v>2</v>
      </c>
      <c r="E16" s="825" t="s">
        <v>1252</v>
      </c>
      <c r="F16" s="830">
        <v>175</v>
      </c>
      <c r="G16" s="1610">
        <f t="shared" ref="G16:G77" si="0">F16*D16</f>
        <v>350</v>
      </c>
      <c r="H16" s="1623" t="s">
        <v>1887</v>
      </c>
      <c r="I16" s="1624"/>
      <c r="J16" s="1624"/>
      <c r="K16" s="1624"/>
      <c r="L16" s="1624"/>
      <c r="M16" s="1624"/>
      <c r="N16" s="1624"/>
      <c r="O16" s="1624"/>
      <c r="P16" s="1624"/>
      <c r="Q16" s="1624"/>
      <c r="R16" s="1624"/>
      <c r="S16" s="1624"/>
      <c r="T16" s="1624"/>
    </row>
    <row r="17" spans="1:20" s="764" customFormat="1" ht="12" customHeight="1">
      <c r="A17" s="172" t="s">
        <v>2905</v>
      </c>
      <c r="B17" s="443"/>
      <c r="C17" s="1349" t="s">
        <v>3769</v>
      </c>
      <c r="D17" s="1625">
        <v>50</v>
      </c>
      <c r="E17" s="1626" t="s">
        <v>1252</v>
      </c>
      <c r="F17" s="1627">
        <v>180</v>
      </c>
      <c r="G17" s="1610">
        <f t="shared" si="0"/>
        <v>9000</v>
      </c>
      <c r="H17" s="1623" t="s">
        <v>1887</v>
      </c>
      <c r="I17" s="1624"/>
      <c r="J17" s="1624"/>
      <c r="K17" s="1624"/>
      <c r="L17" s="1624"/>
      <c r="M17" s="1624"/>
      <c r="N17" s="1624"/>
      <c r="O17" s="1624"/>
      <c r="P17" s="1624"/>
      <c r="Q17" s="1624"/>
      <c r="R17" s="1624"/>
      <c r="S17" s="1624"/>
      <c r="T17" s="1624"/>
    </row>
    <row r="18" spans="1:20" s="645" customFormat="1" ht="12" customHeight="1">
      <c r="A18" s="172" t="s">
        <v>3231</v>
      </c>
      <c r="B18" s="443"/>
      <c r="C18" s="1349" t="s">
        <v>3769</v>
      </c>
      <c r="D18" s="1625">
        <v>20</v>
      </c>
      <c r="E18" s="1626" t="s">
        <v>1252</v>
      </c>
      <c r="F18" s="1627">
        <v>180</v>
      </c>
      <c r="G18" s="1610">
        <f t="shared" si="0"/>
        <v>3600</v>
      </c>
      <c r="H18" s="1623" t="s">
        <v>1887</v>
      </c>
      <c r="I18" s="1628">
        <v>5</v>
      </c>
      <c r="J18" s="1629"/>
      <c r="K18" s="1629"/>
      <c r="L18" s="1629">
        <v>5</v>
      </c>
      <c r="M18" s="1629"/>
      <c r="N18" s="1629"/>
      <c r="O18" s="1629">
        <v>5</v>
      </c>
      <c r="P18" s="1629"/>
      <c r="Q18" s="1629"/>
      <c r="R18" s="1629">
        <v>5</v>
      </c>
      <c r="S18" s="1629"/>
      <c r="T18" s="1629"/>
    </row>
    <row r="19" spans="1:20" s="645" customFormat="1" ht="12" customHeight="1">
      <c r="A19" s="979" t="s">
        <v>2316</v>
      </c>
      <c r="B19" s="1606"/>
      <c r="C19" s="1349" t="s">
        <v>3770</v>
      </c>
      <c r="D19" s="1622">
        <v>20</v>
      </c>
      <c r="E19" s="825" t="s">
        <v>44</v>
      </c>
      <c r="F19" s="830">
        <v>15</v>
      </c>
      <c r="G19" s="1610">
        <f t="shared" si="0"/>
        <v>300</v>
      </c>
      <c r="H19" s="1623" t="s">
        <v>1887</v>
      </c>
      <c r="I19" s="1624"/>
      <c r="J19" s="1624"/>
      <c r="K19" s="1624"/>
      <c r="L19" s="1624"/>
      <c r="M19" s="1624"/>
      <c r="N19" s="1624"/>
      <c r="O19" s="1624"/>
      <c r="P19" s="1624"/>
      <c r="Q19" s="1624"/>
      <c r="R19" s="1624"/>
      <c r="S19" s="1624"/>
      <c r="T19" s="1624"/>
    </row>
    <row r="20" spans="1:20" s="645" customFormat="1" ht="13.9" customHeight="1">
      <c r="A20" s="172" t="s">
        <v>3457</v>
      </c>
      <c r="B20" s="1606"/>
      <c r="C20" s="1349" t="s">
        <v>3475</v>
      </c>
      <c r="D20" s="1630">
        <v>5</v>
      </c>
      <c r="E20" s="1631" t="s">
        <v>3476</v>
      </c>
      <c r="F20" s="1632">
        <v>500</v>
      </c>
      <c r="G20" s="1610">
        <f t="shared" si="0"/>
        <v>2500</v>
      </c>
      <c r="H20" s="1623" t="s">
        <v>1887</v>
      </c>
      <c r="I20" s="1624">
        <v>5</v>
      </c>
      <c r="J20" s="1624"/>
      <c r="K20" s="1624"/>
      <c r="L20" s="1624"/>
      <c r="M20" s="1624"/>
      <c r="N20" s="1624"/>
      <c r="O20" s="1624"/>
      <c r="P20" s="1624"/>
      <c r="Q20" s="1624"/>
      <c r="R20" s="1624"/>
      <c r="S20" s="1624"/>
      <c r="T20" s="1624"/>
    </row>
    <row r="21" spans="1:20" s="645" customFormat="1" ht="13.9" customHeight="1">
      <c r="A21" s="882" t="s">
        <v>3023</v>
      </c>
      <c r="B21" s="443"/>
      <c r="C21" s="882" t="s">
        <v>3196</v>
      </c>
      <c r="D21" s="1558">
        <v>50</v>
      </c>
      <c r="E21" s="833" t="s">
        <v>91</v>
      </c>
      <c r="F21" s="1568">
        <v>50</v>
      </c>
      <c r="G21" s="1610">
        <f t="shared" si="0"/>
        <v>2500</v>
      </c>
      <c r="H21" s="1623" t="s">
        <v>1887</v>
      </c>
      <c r="I21" s="1624">
        <v>20</v>
      </c>
      <c r="J21" s="1624"/>
      <c r="K21" s="1624"/>
      <c r="L21" s="1624">
        <v>10</v>
      </c>
      <c r="M21" s="1624"/>
      <c r="N21" s="1624"/>
      <c r="O21" s="1624"/>
      <c r="P21" s="1624">
        <v>10</v>
      </c>
      <c r="Q21" s="1624"/>
      <c r="R21" s="1624"/>
      <c r="S21" s="1624"/>
      <c r="T21" s="1624"/>
    </row>
    <row r="22" spans="1:20" s="645" customFormat="1" ht="12" customHeight="1">
      <c r="A22" s="443" t="s">
        <v>3527</v>
      </c>
      <c r="B22" s="443"/>
      <c r="C22" s="443" t="s">
        <v>3528</v>
      </c>
      <c r="D22" s="1559">
        <v>25</v>
      </c>
      <c r="E22" s="1633" t="s">
        <v>1896</v>
      </c>
      <c r="F22" s="1573">
        <v>175</v>
      </c>
      <c r="G22" s="1610">
        <f t="shared" si="0"/>
        <v>4375</v>
      </c>
      <c r="H22" s="1623" t="s">
        <v>1887</v>
      </c>
      <c r="I22" s="1574"/>
      <c r="J22" s="1633"/>
      <c r="K22" s="1633">
        <v>25</v>
      </c>
      <c r="L22" s="1575">
        <v>0</v>
      </c>
      <c r="M22" s="1633"/>
      <c r="N22" s="1633"/>
      <c r="O22" s="1559">
        <v>0</v>
      </c>
      <c r="P22" s="1633"/>
      <c r="Q22" s="1633"/>
      <c r="R22" s="1559">
        <v>0</v>
      </c>
      <c r="S22" s="1633"/>
      <c r="T22" s="1633"/>
    </row>
    <row r="23" spans="1:20" s="645" customFormat="1" ht="12" customHeight="1">
      <c r="A23" s="172" t="s">
        <v>3457</v>
      </c>
      <c r="B23" s="443"/>
      <c r="C23" s="1349" t="s">
        <v>3516</v>
      </c>
      <c r="D23" s="1630">
        <v>5</v>
      </c>
      <c r="E23" s="1631" t="s">
        <v>44</v>
      </c>
      <c r="F23" s="1632">
        <v>150</v>
      </c>
      <c r="G23" s="1610">
        <f t="shared" si="0"/>
        <v>750</v>
      </c>
      <c r="H23" s="1623" t="s">
        <v>1887</v>
      </c>
      <c r="I23" s="1624">
        <v>1</v>
      </c>
      <c r="J23" s="1624"/>
      <c r="K23" s="1624"/>
      <c r="L23" s="1624">
        <v>1</v>
      </c>
      <c r="M23" s="1624"/>
      <c r="N23" s="1624"/>
      <c r="O23" s="1624">
        <v>1</v>
      </c>
      <c r="P23" s="1624"/>
      <c r="Q23" s="1624"/>
      <c r="R23" s="1624">
        <v>1</v>
      </c>
      <c r="S23" s="1624"/>
      <c r="T23" s="1624">
        <v>1</v>
      </c>
    </row>
    <row r="24" spans="1:20" s="645" customFormat="1" ht="12" customHeight="1">
      <c r="A24" s="172" t="s">
        <v>3457</v>
      </c>
      <c r="B24" s="443"/>
      <c r="C24" s="1349" t="s">
        <v>3517</v>
      </c>
      <c r="D24" s="1630">
        <v>5</v>
      </c>
      <c r="E24" s="1631" t="s">
        <v>44</v>
      </c>
      <c r="F24" s="1632">
        <v>180</v>
      </c>
      <c r="G24" s="1610">
        <f t="shared" si="0"/>
        <v>900</v>
      </c>
      <c r="H24" s="1623" t="s">
        <v>1887</v>
      </c>
      <c r="I24" s="1624">
        <v>1</v>
      </c>
      <c r="J24" s="1624"/>
      <c r="K24" s="1624"/>
      <c r="L24" s="1624">
        <v>1</v>
      </c>
      <c r="M24" s="1624"/>
      <c r="N24" s="1624"/>
      <c r="O24" s="1624">
        <v>1</v>
      </c>
      <c r="P24" s="1624"/>
      <c r="Q24" s="1624"/>
      <c r="R24" s="1624">
        <v>1</v>
      </c>
      <c r="S24" s="1624"/>
      <c r="T24" s="1624">
        <v>1</v>
      </c>
    </row>
    <row r="25" spans="1:20" s="645" customFormat="1" ht="12" customHeight="1">
      <c r="A25" s="172" t="s">
        <v>1968</v>
      </c>
      <c r="B25" s="443"/>
      <c r="C25" s="932" t="s">
        <v>1952</v>
      </c>
      <c r="D25" s="1589">
        <v>15</v>
      </c>
      <c r="E25" s="833" t="s">
        <v>44</v>
      </c>
      <c r="F25" s="932">
        <v>100</v>
      </c>
      <c r="G25" s="1610">
        <f t="shared" si="0"/>
        <v>1500</v>
      </c>
      <c r="H25" s="1623" t="s">
        <v>1887</v>
      </c>
      <c r="I25" s="1622">
        <v>5</v>
      </c>
      <c r="J25" s="825"/>
      <c r="K25" s="833"/>
      <c r="L25" s="833"/>
      <c r="M25" s="833">
        <v>5</v>
      </c>
      <c r="N25" s="833"/>
      <c r="O25" s="833"/>
      <c r="P25" s="833"/>
      <c r="Q25" s="833">
        <v>5</v>
      </c>
      <c r="R25" s="833"/>
      <c r="S25" s="833"/>
      <c r="T25" s="1624"/>
    </row>
    <row r="26" spans="1:20" s="645" customFormat="1" ht="12" customHeight="1">
      <c r="A26" s="172" t="s">
        <v>1941</v>
      </c>
      <c r="B26" s="443"/>
      <c r="C26" s="932" t="s">
        <v>1952</v>
      </c>
      <c r="D26" s="1589">
        <v>15</v>
      </c>
      <c r="E26" s="833" t="s">
        <v>44</v>
      </c>
      <c r="F26" s="932">
        <v>100</v>
      </c>
      <c r="G26" s="1610">
        <f t="shared" si="0"/>
        <v>1500</v>
      </c>
      <c r="H26" s="1623" t="s">
        <v>1887</v>
      </c>
      <c r="I26" s="1622">
        <v>5</v>
      </c>
      <c r="J26" s="825"/>
      <c r="K26" s="833"/>
      <c r="L26" s="833"/>
      <c r="M26" s="833">
        <v>5</v>
      </c>
      <c r="N26" s="833"/>
      <c r="O26" s="833"/>
      <c r="P26" s="833"/>
      <c r="Q26" s="833">
        <v>5</v>
      </c>
      <c r="R26" s="833"/>
      <c r="S26" s="833"/>
      <c r="T26" s="1624"/>
    </row>
    <row r="27" spans="1:20" s="645" customFormat="1" ht="12" customHeight="1">
      <c r="A27" s="172" t="s">
        <v>1968</v>
      </c>
      <c r="B27" s="443"/>
      <c r="C27" s="932" t="s">
        <v>1953</v>
      </c>
      <c r="D27" s="1589">
        <v>15</v>
      </c>
      <c r="E27" s="833" t="s">
        <v>44</v>
      </c>
      <c r="F27" s="932">
        <v>150</v>
      </c>
      <c r="G27" s="1610">
        <f t="shared" si="0"/>
        <v>2250</v>
      </c>
      <c r="H27" s="1623" t="s">
        <v>1887</v>
      </c>
      <c r="I27" s="1622">
        <v>5</v>
      </c>
      <c r="J27" s="825"/>
      <c r="K27" s="833"/>
      <c r="L27" s="833"/>
      <c r="M27" s="833">
        <v>5</v>
      </c>
      <c r="N27" s="833"/>
      <c r="O27" s="833"/>
      <c r="P27" s="833"/>
      <c r="Q27" s="833">
        <v>5</v>
      </c>
      <c r="R27" s="833"/>
      <c r="S27" s="833"/>
      <c r="T27" s="1624"/>
    </row>
    <row r="28" spans="1:20" s="645" customFormat="1" ht="12" customHeight="1">
      <c r="A28" s="172" t="s">
        <v>1941</v>
      </c>
      <c r="B28" s="443"/>
      <c r="C28" s="932" t="s">
        <v>1953</v>
      </c>
      <c r="D28" s="1589">
        <v>15</v>
      </c>
      <c r="E28" s="833" t="s">
        <v>44</v>
      </c>
      <c r="F28" s="932">
        <v>150</v>
      </c>
      <c r="G28" s="1610">
        <f t="shared" si="0"/>
        <v>2250</v>
      </c>
      <c r="H28" s="1623" t="s">
        <v>1887</v>
      </c>
      <c r="I28" s="1622">
        <v>5</v>
      </c>
      <c r="J28" s="825"/>
      <c r="K28" s="833"/>
      <c r="L28" s="833"/>
      <c r="M28" s="833">
        <v>5</v>
      </c>
      <c r="N28" s="833"/>
      <c r="O28" s="833"/>
      <c r="P28" s="833"/>
      <c r="Q28" s="833">
        <v>5</v>
      </c>
      <c r="R28" s="833"/>
      <c r="S28" s="833"/>
      <c r="T28" s="1624"/>
    </row>
    <row r="29" spans="1:20" s="645" customFormat="1" ht="12" customHeight="1">
      <c r="A29" s="1259" t="s">
        <v>2748</v>
      </c>
      <c r="B29" s="443"/>
      <c r="C29" s="1259" t="s">
        <v>2819</v>
      </c>
      <c r="D29" s="1267">
        <v>15</v>
      </c>
      <c r="E29" s="1268" t="s">
        <v>576</v>
      </c>
      <c r="F29" s="1634">
        <v>160</v>
      </c>
      <c r="G29" s="1610">
        <f t="shared" si="0"/>
        <v>2400</v>
      </c>
      <c r="H29" s="1623" t="s">
        <v>1887</v>
      </c>
      <c r="I29" s="1567">
        <v>2</v>
      </c>
      <c r="J29" s="1567">
        <v>1</v>
      </c>
      <c r="K29" s="1269">
        <v>1</v>
      </c>
      <c r="L29" s="1567">
        <v>1</v>
      </c>
      <c r="M29" s="1567">
        <v>1</v>
      </c>
      <c r="N29" s="1269">
        <v>2</v>
      </c>
      <c r="O29" s="1567">
        <v>1</v>
      </c>
      <c r="P29" s="1567">
        <v>1</v>
      </c>
      <c r="Q29" s="1269">
        <v>1</v>
      </c>
      <c r="R29" s="1567">
        <v>1</v>
      </c>
      <c r="S29" s="1567">
        <v>1</v>
      </c>
      <c r="T29" s="1269">
        <v>2</v>
      </c>
    </row>
    <row r="30" spans="1:20" s="645" customFormat="1" ht="12" customHeight="1">
      <c r="A30" s="1259" t="s">
        <v>2748</v>
      </c>
      <c r="B30" s="1606"/>
      <c r="C30" s="1259" t="s">
        <v>2818</v>
      </c>
      <c r="D30" s="1267">
        <v>6</v>
      </c>
      <c r="E30" s="1268" t="s">
        <v>576</v>
      </c>
      <c r="F30" s="1634">
        <v>165</v>
      </c>
      <c r="G30" s="1610">
        <f t="shared" si="0"/>
        <v>990</v>
      </c>
      <c r="H30" s="1623" t="s">
        <v>1887</v>
      </c>
      <c r="I30" s="1567">
        <v>3</v>
      </c>
      <c r="J30" s="1567"/>
      <c r="K30" s="1269"/>
      <c r="L30" s="1567"/>
      <c r="M30" s="1567"/>
      <c r="N30" s="1269"/>
      <c r="O30" s="1567">
        <v>3</v>
      </c>
      <c r="P30" s="1567"/>
      <c r="Q30" s="1269"/>
      <c r="R30" s="1567"/>
      <c r="S30" s="1567"/>
      <c r="T30" s="1269"/>
    </row>
    <row r="31" spans="1:20" s="645" customFormat="1" ht="12" customHeight="1">
      <c r="A31" s="172" t="s">
        <v>2045</v>
      </c>
      <c r="B31" s="1606"/>
      <c r="C31" s="1349" t="s">
        <v>2067</v>
      </c>
      <c r="D31" s="1635">
        <v>12</v>
      </c>
      <c r="E31" s="1631" t="s">
        <v>627</v>
      </c>
      <c r="F31" s="1632">
        <v>300</v>
      </c>
      <c r="G31" s="1610">
        <f t="shared" si="0"/>
        <v>3600</v>
      </c>
      <c r="H31" s="1623" t="s">
        <v>1887</v>
      </c>
      <c r="I31" s="1635">
        <v>12</v>
      </c>
      <c r="J31" s="1624"/>
      <c r="K31" s="1624"/>
      <c r="L31" s="1624"/>
      <c r="M31" s="1624"/>
      <c r="N31" s="1624"/>
      <c r="O31" s="1624"/>
      <c r="P31" s="1624"/>
      <c r="Q31" s="1624"/>
      <c r="R31" s="1624"/>
      <c r="S31" s="1624"/>
      <c r="T31" s="1624"/>
    </row>
    <row r="32" spans="1:20" s="645" customFormat="1" ht="12" customHeight="1">
      <c r="A32" s="172" t="s">
        <v>2045</v>
      </c>
      <c r="B32" s="1606"/>
      <c r="C32" s="1349" t="s">
        <v>2068</v>
      </c>
      <c r="D32" s="1635">
        <v>12</v>
      </c>
      <c r="E32" s="1631" t="s">
        <v>627</v>
      </c>
      <c r="F32" s="1632">
        <v>500</v>
      </c>
      <c r="G32" s="1610">
        <f t="shared" si="0"/>
        <v>6000</v>
      </c>
      <c r="H32" s="1623" t="s">
        <v>1887</v>
      </c>
      <c r="I32" s="1635">
        <v>12</v>
      </c>
      <c r="J32" s="1624"/>
      <c r="K32" s="1624"/>
      <c r="L32" s="1624"/>
      <c r="M32" s="1624"/>
      <c r="N32" s="1624"/>
      <c r="O32" s="1624"/>
      <c r="P32" s="1624"/>
      <c r="Q32" s="1624"/>
      <c r="R32" s="1624"/>
      <c r="S32" s="1624"/>
      <c r="T32" s="1624"/>
    </row>
    <row r="33" spans="1:20" s="645" customFormat="1" ht="12" customHeight="1">
      <c r="A33" s="172" t="s">
        <v>2045</v>
      </c>
      <c r="B33" s="1606"/>
      <c r="C33" s="1349" t="s">
        <v>2069</v>
      </c>
      <c r="D33" s="1635">
        <v>12</v>
      </c>
      <c r="E33" s="1631" t="s">
        <v>627</v>
      </c>
      <c r="F33" s="1632">
        <v>500</v>
      </c>
      <c r="G33" s="1610">
        <f t="shared" si="0"/>
        <v>6000</v>
      </c>
      <c r="H33" s="1623" t="s">
        <v>1887</v>
      </c>
      <c r="I33" s="1635">
        <v>12</v>
      </c>
      <c r="J33" s="1624"/>
      <c r="K33" s="1624"/>
      <c r="L33" s="1624"/>
      <c r="M33" s="1624"/>
      <c r="N33" s="1624"/>
      <c r="O33" s="1624"/>
      <c r="P33" s="1624"/>
      <c r="Q33" s="1624"/>
      <c r="R33" s="1624"/>
      <c r="S33" s="1624"/>
      <c r="T33" s="1624"/>
    </row>
    <row r="34" spans="1:20" s="645" customFormat="1" ht="12" customHeight="1">
      <c r="A34" s="172" t="s">
        <v>2113</v>
      </c>
      <c r="B34" s="1606"/>
      <c r="C34" s="1349" t="s">
        <v>1242</v>
      </c>
      <c r="D34" s="1630">
        <v>120</v>
      </c>
      <c r="E34" s="1631" t="s">
        <v>576</v>
      </c>
      <c r="F34" s="1632">
        <v>10</v>
      </c>
      <c r="G34" s="1610">
        <f t="shared" si="0"/>
        <v>1200</v>
      </c>
      <c r="H34" s="1623" t="s">
        <v>1887</v>
      </c>
      <c r="I34" s="1630">
        <v>120</v>
      </c>
      <c r="J34" s="1624"/>
      <c r="K34" s="1624"/>
      <c r="L34" s="1624"/>
      <c r="M34" s="1624"/>
      <c r="N34" s="1624"/>
      <c r="O34" s="1624"/>
      <c r="P34" s="1624"/>
      <c r="Q34" s="1624"/>
      <c r="R34" s="1624"/>
      <c r="S34" s="1624"/>
      <c r="T34" s="1624"/>
    </row>
    <row r="35" spans="1:20" s="645" customFormat="1" ht="12" customHeight="1">
      <c r="A35" s="1259" t="s">
        <v>2599</v>
      </c>
      <c r="B35" s="1606"/>
      <c r="C35" s="443" t="s">
        <v>1242</v>
      </c>
      <c r="D35" s="882">
        <v>1</v>
      </c>
      <c r="E35" s="825" t="s">
        <v>1959</v>
      </c>
      <c r="F35" s="1573">
        <f>7*50</f>
        <v>350</v>
      </c>
      <c r="G35" s="1610">
        <f t="shared" si="0"/>
        <v>350</v>
      </c>
      <c r="H35" s="1623" t="s">
        <v>1887</v>
      </c>
      <c r="I35" s="882"/>
      <c r="J35" s="443"/>
      <c r="K35" s="882"/>
      <c r="L35" s="443"/>
      <c r="M35" s="443"/>
      <c r="N35" s="443"/>
      <c r="O35" s="443"/>
      <c r="P35" s="443"/>
      <c r="Q35" s="443"/>
      <c r="R35" s="882">
        <v>1</v>
      </c>
      <c r="S35" s="443"/>
      <c r="T35" s="1533"/>
    </row>
    <row r="36" spans="1:20" s="645" customFormat="1" ht="12" customHeight="1">
      <c r="A36" s="172" t="s">
        <v>69</v>
      </c>
      <c r="B36" s="1606"/>
      <c r="C36" s="932" t="s">
        <v>2698</v>
      </c>
      <c r="D36" s="1636">
        <v>30</v>
      </c>
      <c r="E36" s="1537" t="s">
        <v>620</v>
      </c>
      <c r="F36" s="1637">
        <v>330</v>
      </c>
      <c r="G36" s="1610">
        <f t="shared" si="0"/>
        <v>9900</v>
      </c>
      <c r="H36" s="1623" t="s">
        <v>1887</v>
      </c>
      <c r="I36" s="1624"/>
      <c r="J36" s="1624"/>
      <c r="K36" s="1624"/>
      <c r="L36" s="1624"/>
      <c r="M36" s="1624"/>
      <c r="N36" s="1624"/>
      <c r="O36" s="1624"/>
      <c r="P36" s="1624"/>
      <c r="Q36" s="1624"/>
      <c r="R36" s="1624"/>
      <c r="S36" s="1624"/>
      <c r="T36" s="1624"/>
    </row>
    <row r="37" spans="1:20" s="645" customFormat="1" ht="12" customHeight="1">
      <c r="A37" s="172" t="s">
        <v>3386</v>
      </c>
      <c r="B37" s="443"/>
      <c r="C37" s="932" t="s">
        <v>3401</v>
      </c>
      <c r="D37" s="1636">
        <v>20</v>
      </c>
      <c r="E37" s="1537" t="s">
        <v>620</v>
      </c>
      <c r="F37" s="1637">
        <v>330</v>
      </c>
      <c r="G37" s="1610">
        <f t="shared" si="0"/>
        <v>6600</v>
      </c>
      <c r="H37" s="1623" t="s">
        <v>1887</v>
      </c>
      <c r="I37" s="1624"/>
      <c r="J37" s="1624"/>
      <c r="K37" s="1624"/>
      <c r="L37" s="1624"/>
      <c r="M37" s="1624"/>
      <c r="N37" s="1624"/>
      <c r="O37" s="1624"/>
      <c r="P37" s="1624"/>
      <c r="Q37" s="1624"/>
      <c r="R37" s="1624"/>
      <c r="S37" s="1624"/>
      <c r="T37" s="1624"/>
    </row>
    <row r="38" spans="1:20" s="645" customFormat="1" ht="12" customHeight="1">
      <c r="A38" s="882" t="s">
        <v>3548</v>
      </c>
      <c r="B38" s="443"/>
      <c r="C38" s="1349" t="s">
        <v>3593</v>
      </c>
      <c r="D38" s="1630">
        <v>50</v>
      </c>
      <c r="E38" s="1638" t="s">
        <v>627</v>
      </c>
      <c r="F38" s="1632">
        <v>150</v>
      </c>
      <c r="G38" s="1610">
        <f t="shared" si="0"/>
        <v>7500</v>
      </c>
      <c r="H38" s="1623" t="s">
        <v>1887</v>
      </c>
      <c r="I38" s="1624">
        <v>15</v>
      </c>
      <c r="J38" s="1624"/>
      <c r="K38" s="1624"/>
      <c r="L38" s="1624"/>
      <c r="M38" s="1624">
        <v>15</v>
      </c>
      <c r="N38" s="1624"/>
      <c r="O38" s="1624"/>
      <c r="P38" s="1624"/>
      <c r="Q38" s="1624">
        <v>10</v>
      </c>
      <c r="R38" s="1624"/>
      <c r="S38" s="1624"/>
      <c r="T38" s="1624">
        <v>10</v>
      </c>
    </row>
    <row r="39" spans="1:20" s="645" customFormat="1">
      <c r="A39" s="882" t="s">
        <v>3023</v>
      </c>
      <c r="B39" s="443"/>
      <c r="C39" s="882" t="s">
        <v>3180</v>
      </c>
      <c r="D39" s="1558">
        <v>300</v>
      </c>
      <c r="E39" s="833" t="s">
        <v>44</v>
      </c>
      <c r="F39" s="1568">
        <v>5</v>
      </c>
      <c r="G39" s="1610">
        <f t="shared" si="0"/>
        <v>1500</v>
      </c>
      <c r="H39" s="1623" t="s">
        <v>1887</v>
      </c>
      <c r="I39" s="1624">
        <v>100</v>
      </c>
      <c r="J39" s="1624"/>
      <c r="K39" s="1624"/>
      <c r="L39" s="1624">
        <v>100</v>
      </c>
      <c r="M39" s="1624"/>
      <c r="N39" s="1624"/>
      <c r="O39" s="1624"/>
      <c r="P39" s="1624">
        <v>100</v>
      </c>
      <c r="Q39" s="1624"/>
      <c r="R39" s="1624"/>
      <c r="S39" s="1624"/>
      <c r="T39" s="1624"/>
    </row>
    <row r="40" spans="1:20" s="645" customFormat="1" ht="12" customHeight="1">
      <c r="A40" s="172" t="s">
        <v>2132</v>
      </c>
      <c r="B40" s="443"/>
      <c r="C40" s="1639" t="s">
        <v>3733</v>
      </c>
      <c r="D40" s="1540">
        <v>1000</v>
      </c>
      <c r="E40" s="1538" t="s">
        <v>576</v>
      </c>
      <c r="F40" s="1539">
        <v>9</v>
      </c>
      <c r="G40" s="1610">
        <f t="shared" si="0"/>
        <v>9000</v>
      </c>
      <c r="H40" s="1623" t="s">
        <v>1887</v>
      </c>
      <c r="I40" s="1540">
        <v>1000</v>
      </c>
      <c r="J40" s="932"/>
      <c r="K40" s="932"/>
      <c r="L40" s="932"/>
      <c r="M40" s="932"/>
      <c r="N40" s="932"/>
      <c r="O40" s="932"/>
      <c r="P40" s="932"/>
      <c r="Q40" s="932"/>
      <c r="R40" s="932"/>
      <c r="S40" s="932"/>
      <c r="T40" s="1640"/>
    </row>
    <row r="41" spans="1:20" s="645" customFormat="1" ht="12" customHeight="1">
      <c r="A41" s="172" t="s">
        <v>3386</v>
      </c>
      <c r="B41" s="443"/>
      <c r="C41" s="932" t="s">
        <v>3402</v>
      </c>
      <c r="D41" s="1636">
        <v>20</v>
      </c>
      <c r="E41" s="1537"/>
      <c r="F41" s="1637">
        <v>330</v>
      </c>
      <c r="G41" s="1610">
        <f t="shared" si="0"/>
        <v>6600</v>
      </c>
      <c r="H41" s="1623" t="s">
        <v>1887</v>
      </c>
      <c r="I41" s="1641"/>
      <c r="J41" s="1641"/>
      <c r="K41" s="1642"/>
      <c r="L41" s="1642"/>
      <c r="M41" s="1642"/>
      <c r="N41" s="1642"/>
      <c r="O41" s="1642"/>
      <c r="P41" s="1642"/>
      <c r="Q41" s="1642"/>
      <c r="R41" s="1642"/>
      <c r="S41" s="1642"/>
      <c r="T41" s="1642"/>
    </row>
    <row r="42" spans="1:20" s="645" customFormat="1" ht="12" customHeight="1">
      <c r="A42" s="172" t="s">
        <v>3386</v>
      </c>
      <c r="B42" s="443"/>
      <c r="C42" s="932" t="s">
        <v>3403</v>
      </c>
      <c r="D42" s="1636">
        <v>20</v>
      </c>
      <c r="E42" s="1537"/>
      <c r="F42" s="1637">
        <v>330</v>
      </c>
      <c r="G42" s="1610">
        <f t="shared" si="0"/>
        <v>6600</v>
      </c>
      <c r="H42" s="1623" t="s">
        <v>1887</v>
      </c>
      <c r="I42" s="1641"/>
      <c r="J42" s="1641"/>
      <c r="K42" s="1642"/>
      <c r="L42" s="1642"/>
      <c r="M42" s="1642"/>
      <c r="N42" s="1642"/>
      <c r="O42" s="1642"/>
      <c r="P42" s="1642"/>
      <c r="Q42" s="1642"/>
      <c r="R42" s="1642"/>
      <c r="S42" s="1642"/>
      <c r="T42" s="1642"/>
    </row>
    <row r="43" spans="1:20" s="645" customFormat="1" ht="12" customHeight="1">
      <c r="A43" s="882" t="s">
        <v>3548</v>
      </c>
      <c r="B43" s="443"/>
      <c r="C43" s="1349" t="s">
        <v>3403</v>
      </c>
      <c r="D43" s="1630">
        <v>50</v>
      </c>
      <c r="E43" s="1638" t="s">
        <v>627</v>
      </c>
      <c r="F43" s="1632">
        <v>150</v>
      </c>
      <c r="G43" s="1610">
        <f t="shared" si="0"/>
        <v>7500</v>
      </c>
      <c r="H43" s="1623" t="s">
        <v>1887</v>
      </c>
      <c r="I43" s="1624">
        <v>15</v>
      </c>
      <c r="J43" s="1624"/>
      <c r="K43" s="1624"/>
      <c r="L43" s="1624"/>
      <c r="M43" s="1624">
        <v>15</v>
      </c>
      <c r="N43" s="1624"/>
      <c r="O43" s="1624"/>
      <c r="P43" s="1624"/>
      <c r="Q43" s="1624">
        <v>10</v>
      </c>
      <c r="R43" s="1624"/>
      <c r="S43" s="1624"/>
      <c r="T43" s="1624">
        <v>10</v>
      </c>
    </row>
    <row r="44" spans="1:20" s="645" customFormat="1" ht="12" customHeight="1">
      <c r="A44" s="172" t="s">
        <v>2905</v>
      </c>
      <c r="B44" s="443"/>
      <c r="C44" s="1349" t="s">
        <v>2997</v>
      </c>
      <c r="D44" s="1625">
        <v>10</v>
      </c>
      <c r="E44" s="1626" t="s">
        <v>627</v>
      </c>
      <c r="F44" s="1627">
        <v>70</v>
      </c>
      <c r="G44" s="1610">
        <f t="shared" si="0"/>
        <v>700</v>
      </c>
      <c r="H44" s="1623" t="s">
        <v>1887</v>
      </c>
      <c r="I44" s="1624"/>
      <c r="J44" s="1624"/>
      <c r="K44" s="1624"/>
      <c r="L44" s="1624"/>
      <c r="M44" s="1624"/>
      <c r="N44" s="1624"/>
      <c r="O44" s="1624"/>
      <c r="P44" s="1624"/>
      <c r="Q44" s="1624"/>
      <c r="R44" s="1624"/>
      <c r="S44" s="1624"/>
      <c r="T44" s="1624"/>
    </row>
    <row r="45" spans="1:20" s="645" customFormat="1" ht="12" customHeight="1">
      <c r="A45" s="172" t="s">
        <v>3231</v>
      </c>
      <c r="B45" s="443"/>
      <c r="C45" s="1349" t="s">
        <v>2997</v>
      </c>
      <c r="D45" s="1625">
        <v>10</v>
      </c>
      <c r="E45" s="1626" t="s">
        <v>627</v>
      </c>
      <c r="F45" s="1627">
        <v>70</v>
      </c>
      <c r="G45" s="1610">
        <f t="shared" si="0"/>
        <v>700</v>
      </c>
      <c r="H45" s="1623" t="s">
        <v>1887</v>
      </c>
      <c r="I45" s="1628">
        <v>2</v>
      </c>
      <c r="J45" s="1629"/>
      <c r="K45" s="1629"/>
      <c r="L45" s="1629">
        <v>2</v>
      </c>
      <c r="M45" s="1629"/>
      <c r="N45" s="1629"/>
      <c r="O45" s="1629">
        <v>3</v>
      </c>
      <c r="P45" s="1629"/>
      <c r="Q45" s="1629"/>
      <c r="R45" s="1629">
        <v>3</v>
      </c>
      <c r="S45" s="1629"/>
      <c r="T45" s="1629"/>
    </row>
    <row r="46" spans="1:20" s="645" customFormat="1" ht="12" customHeight="1">
      <c r="A46" s="1259" t="s">
        <v>2412</v>
      </c>
      <c r="B46" s="443"/>
      <c r="C46" s="1535" t="s">
        <v>2551</v>
      </c>
      <c r="D46" s="1576">
        <v>10</v>
      </c>
      <c r="E46" s="1576" t="s">
        <v>627</v>
      </c>
      <c r="F46" s="1577">
        <v>100</v>
      </c>
      <c r="G46" s="1610">
        <f t="shared" si="0"/>
        <v>1000</v>
      </c>
      <c r="H46" s="1623" t="s">
        <v>1887</v>
      </c>
      <c r="I46" s="1641"/>
      <c r="J46" s="1642"/>
      <c r="K46" s="1642"/>
      <c r="L46" s="1642"/>
      <c r="M46" s="1642"/>
      <c r="N46" s="1642"/>
      <c r="O46" s="1642"/>
      <c r="P46" s="1642"/>
      <c r="Q46" s="1642"/>
      <c r="R46" s="1642"/>
      <c r="S46" s="1642"/>
      <c r="T46" s="1642"/>
    </row>
    <row r="47" spans="1:20" s="645" customFormat="1" ht="12" customHeight="1">
      <c r="A47" s="172" t="s">
        <v>1968</v>
      </c>
      <c r="B47" s="443"/>
      <c r="C47" s="1639" t="s">
        <v>3758</v>
      </c>
      <c r="D47" s="1589">
        <v>40</v>
      </c>
      <c r="E47" s="1538" t="s">
        <v>44</v>
      </c>
      <c r="F47" s="1610">
        <v>9</v>
      </c>
      <c r="G47" s="1610">
        <f t="shared" si="0"/>
        <v>360</v>
      </c>
      <c r="H47" s="1623" t="s">
        <v>1887</v>
      </c>
      <c r="I47" s="833">
        <v>10</v>
      </c>
      <c r="J47" s="833"/>
      <c r="K47" s="833"/>
      <c r="L47" s="833">
        <v>10</v>
      </c>
      <c r="M47" s="833"/>
      <c r="N47" s="833"/>
      <c r="O47" s="833">
        <v>10</v>
      </c>
      <c r="P47" s="833"/>
      <c r="Q47" s="833"/>
      <c r="R47" s="833">
        <v>10</v>
      </c>
      <c r="S47" s="833"/>
      <c r="T47" s="833"/>
    </row>
    <row r="48" spans="1:20" s="645" customFormat="1" ht="12" customHeight="1">
      <c r="A48" s="172" t="s">
        <v>1941</v>
      </c>
      <c r="B48" s="443"/>
      <c r="C48" s="1639" t="s">
        <v>3758</v>
      </c>
      <c r="D48" s="1589">
        <v>40</v>
      </c>
      <c r="E48" s="1538" t="s">
        <v>44</v>
      </c>
      <c r="F48" s="1610">
        <v>9</v>
      </c>
      <c r="G48" s="1610">
        <f t="shared" si="0"/>
        <v>360</v>
      </c>
      <c r="H48" s="1623" t="s">
        <v>1887</v>
      </c>
      <c r="I48" s="833">
        <v>10</v>
      </c>
      <c r="J48" s="833"/>
      <c r="K48" s="833"/>
      <c r="L48" s="833">
        <v>10</v>
      </c>
      <c r="M48" s="833"/>
      <c r="N48" s="833"/>
      <c r="O48" s="833">
        <v>10</v>
      </c>
      <c r="P48" s="833"/>
      <c r="Q48" s="833"/>
      <c r="R48" s="833">
        <v>10</v>
      </c>
      <c r="S48" s="833"/>
      <c r="T48" s="833"/>
    </row>
    <row r="49" spans="1:20" s="645" customFormat="1" ht="12" customHeight="1">
      <c r="A49" s="172" t="s">
        <v>2905</v>
      </c>
      <c r="B49" s="443"/>
      <c r="C49" s="1349" t="s">
        <v>2998</v>
      </c>
      <c r="D49" s="1625">
        <v>10</v>
      </c>
      <c r="E49" s="1626" t="s">
        <v>627</v>
      </c>
      <c r="F49" s="1627">
        <v>70</v>
      </c>
      <c r="G49" s="1610">
        <f t="shared" si="0"/>
        <v>700</v>
      </c>
      <c r="H49" s="1623" t="s">
        <v>1887</v>
      </c>
      <c r="I49" s="1624"/>
      <c r="J49" s="1624"/>
      <c r="K49" s="1624"/>
      <c r="L49" s="1624"/>
      <c r="M49" s="1624"/>
      <c r="N49" s="1624"/>
      <c r="O49" s="1624"/>
      <c r="P49" s="1624"/>
      <c r="Q49" s="1624"/>
      <c r="R49" s="1624"/>
      <c r="S49" s="1624"/>
      <c r="T49" s="1624"/>
    </row>
    <row r="50" spans="1:20" s="645" customFormat="1" ht="24" customHeight="1">
      <c r="A50" s="172" t="s">
        <v>3231</v>
      </c>
      <c r="B50" s="443"/>
      <c r="C50" s="1349" t="s">
        <v>2998</v>
      </c>
      <c r="D50" s="1625">
        <v>10</v>
      </c>
      <c r="E50" s="1626" t="s">
        <v>627</v>
      </c>
      <c r="F50" s="1627">
        <v>70</v>
      </c>
      <c r="G50" s="1610">
        <f t="shared" si="0"/>
        <v>700</v>
      </c>
      <c r="H50" s="1623" t="s">
        <v>1887</v>
      </c>
      <c r="I50" s="1628">
        <v>2</v>
      </c>
      <c r="J50" s="1629"/>
      <c r="K50" s="1629"/>
      <c r="L50" s="1629">
        <v>2</v>
      </c>
      <c r="M50" s="1629"/>
      <c r="N50" s="1629"/>
      <c r="O50" s="1629">
        <v>3</v>
      </c>
      <c r="P50" s="1629"/>
      <c r="Q50" s="1629"/>
      <c r="R50" s="1629">
        <v>3</v>
      </c>
      <c r="S50" s="1629"/>
      <c r="T50" s="1629"/>
    </row>
    <row r="51" spans="1:20" s="645" customFormat="1" ht="12" customHeight="1">
      <c r="A51" s="1259" t="s">
        <v>2412</v>
      </c>
      <c r="B51" s="443"/>
      <c r="C51" s="1535" t="s">
        <v>2552</v>
      </c>
      <c r="D51" s="1576">
        <v>10</v>
      </c>
      <c r="E51" s="1576" t="s">
        <v>627</v>
      </c>
      <c r="F51" s="1577">
        <v>100</v>
      </c>
      <c r="G51" s="1610">
        <f t="shared" si="0"/>
        <v>1000</v>
      </c>
      <c r="H51" s="1623" t="s">
        <v>1887</v>
      </c>
      <c r="I51" s="1641"/>
      <c r="J51" s="1642"/>
      <c r="K51" s="1642"/>
      <c r="L51" s="1642"/>
      <c r="M51" s="1642"/>
      <c r="N51" s="1642"/>
      <c r="O51" s="1642"/>
      <c r="P51" s="1642"/>
      <c r="Q51" s="1642"/>
      <c r="R51" s="1642"/>
      <c r="S51" s="1642"/>
      <c r="T51" s="1642"/>
    </row>
    <row r="52" spans="1:20" s="645" customFormat="1" ht="12" customHeight="1">
      <c r="A52" s="172" t="s">
        <v>2905</v>
      </c>
      <c r="B52" s="443"/>
      <c r="C52" s="1349" t="s">
        <v>2999</v>
      </c>
      <c r="D52" s="1625">
        <v>10</v>
      </c>
      <c r="E52" s="1626" t="s">
        <v>627</v>
      </c>
      <c r="F52" s="1627">
        <v>70</v>
      </c>
      <c r="G52" s="1610">
        <f t="shared" si="0"/>
        <v>700</v>
      </c>
      <c r="H52" s="1623" t="s">
        <v>1887</v>
      </c>
      <c r="I52" s="1624"/>
      <c r="J52" s="1624"/>
      <c r="K52" s="1624"/>
      <c r="L52" s="1624"/>
      <c r="M52" s="1624"/>
      <c r="N52" s="1624"/>
      <c r="O52" s="1624"/>
      <c r="P52" s="1624"/>
      <c r="Q52" s="1624"/>
      <c r="R52" s="1624"/>
      <c r="S52" s="1624"/>
      <c r="T52" s="1624"/>
    </row>
    <row r="53" spans="1:20" s="645" customFormat="1" ht="12" customHeight="1">
      <c r="A53" s="172" t="s">
        <v>3231</v>
      </c>
      <c r="B53" s="443"/>
      <c r="C53" s="1349" t="s">
        <v>2999</v>
      </c>
      <c r="D53" s="1625">
        <v>10</v>
      </c>
      <c r="E53" s="1626" t="s">
        <v>627</v>
      </c>
      <c r="F53" s="1627">
        <v>70</v>
      </c>
      <c r="G53" s="1610">
        <f t="shared" si="0"/>
        <v>700</v>
      </c>
      <c r="H53" s="1623" t="s">
        <v>1887</v>
      </c>
      <c r="I53" s="1628">
        <v>2</v>
      </c>
      <c r="J53" s="1629"/>
      <c r="K53" s="1629"/>
      <c r="L53" s="1629">
        <v>2</v>
      </c>
      <c r="M53" s="1629"/>
      <c r="N53" s="1629"/>
      <c r="O53" s="1629">
        <v>3</v>
      </c>
      <c r="P53" s="1629"/>
      <c r="Q53" s="1629"/>
      <c r="R53" s="1629">
        <v>3</v>
      </c>
      <c r="S53" s="1629"/>
      <c r="T53" s="1629"/>
    </row>
    <row r="54" spans="1:20" s="645" customFormat="1" ht="12" customHeight="1">
      <c r="A54" s="1259" t="s">
        <v>2412</v>
      </c>
      <c r="B54" s="443"/>
      <c r="C54" s="1535" t="s">
        <v>2550</v>
      </c>
      <c r="D54" s="1576">
        <v>10</v>
      </c>
      <c r="E54" s="1576" t="s">
        <v>627</v>
      </c>
      <c r="F54" s="1577">
        <v>100</v>
      </c>
      <c r="G54" s="1610">
        <f t="shared" si="0"/>
        <v>1000</v>
      </c>
      <c r="H54" s="1623" t="s">
        <v>1887</v>
      </c>
      <c r="I54" s="1641"/>
      <c r="J54" s="1642"/>
      <c r="K54" s="1642"/>
      <c r="L54" s="1642"/>
      <c r="M54" s="1642"/>
      <c r="N54" s="1642"/>
      <c r="O54" s="1642"/>
      <c r="P54" s="1642"/>
      <c r="Q54" s="1642"/>
      <c r="R54" s="1642"/>
      <c r="S54" s="1642"/>
      <c r="T54" s="1642"/>
    </row>
    <row r="55" spans="1:20" s="645" customFormat="1" ht="12" customHeight="1">
      <c r="A55" s="172" t="s">
        <v>3457</v>
      </c>
      <c r="B55" s="443"/>
      <c r="C55" s="1349" t="s">
        <v>3479</v>
      </c>
      <c r="D55" s="1630">
        <v>15</v>
      </c>
      <c r="E55" s="1631" t="s">
        <v>627</v>
      </c>
      <c r="F55" s="1632">
        <v>150</v>
      </c>
      <c r="G55" s="1610">
        <f t="shared" si="0"/>
        <v>2250</v>
      </c>
      <c r="H55" s="1623" t="s">
        <v>1887</v>
      </c>
      <c r="I55" s="1624">
        <v>5</v>
      </c>
      <c r="J55" s="1624"/>
      <c r="K55" s="1624"/>
      <c r="L55" s="1624"/>
      <c r="M55" s="1624"/>
      <c r="N55" s="1624">
        <v>5</v>
      </c>
      <c r="O55" s="1624"/>
      <c r="P55" s="1624"/>
      <c r="Q55" s="1624"/>
      <c r="R55" s="1624"/>
      <c r="S55" s="1624">
        <v>5</v>
      </c>
      <c r="T55" s="1624"/>
    </row>
    <row r="56" spans="1:20" s="645" customFormat="1" ht="12" customHeight="1">
      <c r="A56" s="882" t="s">
        <v>3630</v>
      </c>
      <c r="B56" s="1643"/>
      <c r="C56" s="932" t="s">
        <v>3692</v>
      </c>
      <c r="D56" s="833">
        <v>30</v>
      </c>
      <c r="E56" s="833" t="s">
        <v>1440</v>
      </c>
      <c r="F56" s="844">
        <v>10</v>
      </c>
      <c r="G56" s="1610">
        <f t="shared" si="0"/>
        <v>300</v>
      </c>
      <c r="H56" s="1623" t="s">
        <v>1887</v>
      </c>
      <c r="I56" s="1641"/>
      <c r="J56" s="1642"/>
      <c r="K56" s="1642"/>
      <c r="L56" s="1642"/>
      <c r="M56" s="1642"/>
      <c r="N56" s="1642"/>
      <c r="O56" s="1642"/>
      <c r="P56" s="1642"/>
      <c r="Q56" s="1642"/>
      <c r="R56" s="1642"/>
      <c r="S56" s="1642"/>
      <c r="T56" s="1642"/>
    </row>
    <row r="57" spans="1:20" s="645" customFormat="1" ht="13.9" customHeight="1">
      <c r="A57" s="1644" t="s">
        <v>533</v>
      </c>
      <c r="B57" s="443"/>
      <c r="C57" s="618" t="s">
        <v>2341</v>
      </c>
      <c r="D57" s="1564">
        <v>15</v>
      </c>
      <c r="E57" s="1565" t="s">
        <v>878</v>
      </c>
      <c r="F57" s="1566">
        <f>10*50</f>
        <v>500</v>
      </c>
      <c r="G57" s="1610">
        <f t="shared" si="0"/>
        <v>7500</v>
      </c>
      <c r="H57" s="1623" t="s">
        <v>1887</v>
      </c>
      <c r="I57" s="1541">
        <v>5</v>
      </c>
      <c r="J57" s="1541"/>
      <c r="K57" s="1541"/>
      <c r="L57" s="1541"/>
      <c r="M57" s="1541">
        <v>5</v>
      </c>
      <c r="N57" s="1541"/>
      <c r="O57" s="1541"/>
      <c r="P57" s="1541"/>
      <c r="Q57" s="1541"/>
      <c r="R57" s="1541">
        <v>5</v>
      </c>
      <c r="S57" s="1541"/>
      <c r="T57" s="1624"/>
    </row>
    <row r="58" spans="1:20" s="645" customFormat="1" ht="12" customHeight="1">
      <c r="A58" s="882" t="s">
        <v>3225</v>
      </c>
      <c r="B58" s="443"/>
      <c r="C58" s="618" t="s">
        <v>2341</v>
      </c>
      <c r="D58" s="1564">
        <v>5</v>
      </c>
      <c r="E58" s="1565" t="s">
        <v>878</v>
      </c>
      <c r="F58" s="1566">
        <f>10*50</f>
        <v>500</v>
      </c>
      <c r="G58" s="1610">
        <f t="shared" si="0"/>
        <v>2500</v>
      </c>
      <c r="H58" s="1623" t="s">
        <v>1887</v>
      </c>
      <c r="I58" s="1541"/>
      <c r="J58" s="1541"/>
      <c r="K58" s="1541"/>
      <c r="L58" s="1541"/>
      <c r="M58" s="1541"/>
      <c r="N58" s="1541"/>
      <c r="O58" s="1541"/>
      <c r="P58" s="1541"/>
      <c r="Q58" s="1541"/>
      <c r="R58" s="1541"/>
      <c r="S58" s="1541"/>
      <c r="T58" s="1624"/>
    </row>
    <row r="59" spans="1:20" s="645" customFormat="1">
      <c r="A59" s="1579" t="s">
        <v>3382</v>
      </c>
      <c r="B59" s="443"/>
      <c r="C59" s="618" t="s">
        <v>2341</v>
      </c>
      <c r="D59" s="1564">
        <v>5</v>
      </c>
      <c r="E59" s="1565" t="s">
        <v>878</v>
      </c>
      <c r="F59" s="1566">
        <f>10*50</f>
        <v>500</v>
      </c>
      <c r="G59" s="1610">
        <f t="shared" si="0"/>
        <v>2500</v>
      </c>
      <c r="H59" s="1623" t="s">
        <v>1887</v>
      </c>
      <c r="I59" s="1541"/>
      <c r="J59" s="1541"/>
      <c r="K59" s="1541"/>
      <c r="L59" s="1541"/>
      <c r="M59" s="1541"/>
      <c r="N59" s="1541"/>
      <c r="O59" s="1541"/>
      <c r="P59" s="1541"/>
      <c r="Q59" s="1541"/>
      <c r="R59" s="1541"/>
      <c r="S59" s="1541"/>
      <c r="T59" s="1624"/>
    </row>
    <row r="60" spans="1:20" s="645" customFormat="1">
      <c r="A60" s="882" t="s">
        <v>3630</v>
      </c>
      <c r="B60" s="443"/>
      <c r="C60" s="932" t="s">
        <v>3694</v>
      </c>
      <c r="D60" s="833">
        <v>50</v>
      </c>
      <c r="E60" s="833" t="s">
        <v>1440</v>
      </c>
      <c r="F60" s="1645">
        <v>10</v>
      </c>
      <c r="G60" s="1610">
        <f t="shared" si="0"/>
        <v>500</v>
      </c>
      <c r="H60" s="1623" t="s">
        <v>1887</v>
      </c>
      <c r="I60" s="1641"/>
      <c r="J60" s="1642"/>
      <c r="K60" s="1642"/>
      <c r="L60" s="1642"/>
      <c r="M60" s="1642"/>
      <c r="N60" s="1642"/>
      <c r="O60" s="1642"/>
      <c r="P60" s="1642"/>
      <c r="Q60" s="1642"/>
      <c r="R60" s="1642"/>
      <c r="S60" s="1642"/>
      <c r="T60" s="1642"/>
    </row>
    <row r="61" spans="1:20" s="645" customFormat="1">
      <c r="A61" s="1644" t="s">
        <v>533</v>
      </c>
      <c r="B61" s="443"/>
      <c r="C61" s="618" t="s">
        <v>2342</v>
      </c>
      <c r="D61" s="1564">
        <v>15</v>
      </c>
      <c r="E61" s="1565" t="s">
        <v>878</v>
      </c>
      <c r="F61" s="1566">
        <f>10*50</f>
        <v>500</v>
      </c>
      <c r="G61" s="1610">
        <f t="shared" si="0"/>
        <v>7500</v>
      </c>
      <c r="H61" s="1623" t="s">
        <v>1887</v>
      </c>
      <c r="I61" s="1541">
        <v>5</v>
      </c>
      <c r="J61" s="1541"/>
      <c r="K61" s="1541"/>
      <c r="L61" s="1541"/>
      <c r="M61" s="1541">
        <v>5</v>
      </c>
      <c r="N61" s="1541"/>
      <c r="O61" s="1541"/>
      <c r="P61" s="1541"/>
      <c r="Q61" s="1541"/>
      <c r="R61" s="1541">
        <v>5</v>
      </c>
      <c r="S61" s="1541"/>
      <c r="T61" s="1624"/>
    </row>
    <row r="62" spans="1:20" s="645" customFormat="1">
      <c r="A62" s="882" t="s">
        <v>3225</v>
      </c>
      <c r="B62" s="443"/>
      <c r="C62" s="618" t="s">
        <v>2342</v>
      </c>
      <c r="D62" s="1564">
        <v>5</v>
      </c>
      <c r="E62" s="1565" t="s">
        <v>878</v>
      </c>
      <c r="F62" s="1566">
        <f>10*50</f>
        <v>500</v>
      </c>
      <c r="G62" s="1610">
        <f t="shared" si="0"/>
        <v>2500</v>
      </c>
      <c r="H62" s="1623" t="s">
        <v>1887</v>
      </c>
      <c r="I62" s="1541"/>
      <c r="J62" s="1541"/>
      <c r="K62" s="1541"/>
      <c r="L62" s="1541"/>
      <c r="M62" s="1541"/>
      <c r="N62" s="1541"/>
      <c r="O62" s="1541"/>
      <c r="P62" s="1541"/>
      <c r="Q62" s="1541"/>
      <c r="R62" s="1541"/>
      <c r="S62" s="1541"/>
      <c r="T62" s="1624"/>
    </row>
    <row r="63" spans="1:20" s="645" customFormat="1">
      <c r="A63" s="1579" t="s">
        <v>3382</v>
      </c>
      <c r="B63" s="443"/>
      <c r="C63" s="618" t="s">
        <v>2342</v>
      </c>
      <c r="D63" s="1564">
        <v>5</v>
      </c>
      <c r="E63" s="1565" t="s">
        <v>878</v>
      </c>
      <c r="F63" s="1566">
        <f>10*50</f>
        <v>500</v>
      </c>
      <c r="G63" s="1610">
        <f t="shared" si="0"/>
        <v>2500</v>
      </c>
      <c r="H63" s="1623" t="s">
        <v>1887</v>
      </c>
      <c r="I63" s="1541"/>
      <c r="J63" s="1541"/>
      <c r="K63" s="1541"/>
      <c r="L63" s="1541"/>
      <c r="M63" s="1541"/>
      <c r="N63" s="1541"/>
      <c r="O63" s="1541"/>
      <c r="P63" s="1541"/>
      <c r="Q63" s="1541"/>
      <c r="R63" s="1541"/>
      <c r="S63" s="1541"/>
      <c r="T63" s="1624"/>
    </row>
    <row r="64" spans="1:20" s="645" customFormat="1">
      <c r="A64" s="882" t="s">
        <v>3630</v>
      </c>
      <c r="B64" s="443"/>
      <c r="C64" s="932" t="s">
        <v>3693</v>
      </c>
      <c r="D64" s="833">
        <v>12</v>
      </c>
      <c r="E64" s="833" t="s">
        <v>1440</v>
      </c>
      <c r="F64" s="1645">
        <v>10</v>
      </c>
      <c r="G64" s="1610">
        <f t="shared" si="0"/>
        <v>120</v>
      </c>
      <c r="H64" s="1623" t="s">
        <v>1887</v>
      </c>
      <c r="I64" s="1641"/>
      <c r="J64" s="1642"/>
      <c r="K64" s="1642"/>
      <c r="L64" s="1642"/>
      <c r="M64" s="1642"/>
      <c r="N64" s="1642"/>
      <c r="O64" s="1642"/>
      <c r="P64" s="1642"/>
      <c r="Q64" s="1642"/>
      <c r="R64" s="1642"/>
      <c r="S64" s="1642"/>
      <c r="T64" s="1642"/>
    </row>
    <row r="65" spans="1:20" s="645" customFormat="1">
      <c r="A65" s="1644" t="s">
        <v>533</v>
      </c>
      <c r="B65" s="443"/>
      <c r="C65" s="618" t="s">
        <v>2343</v>
      </c>
      <c r="D65" s="1564">
        <v>1</v>
      </c>
      <c r="E65" s="1565" t="s">
        <v>878</v>
      </c>
      <c r="F65" s="1566">
        <f>10*50</f>
        <v>500</v>
      </c>
      <c r="G65" s="1610">
        <f t="shared" si="0"/>
        <v>500</v>
      </c>
      <c r="H65" s="1623" t="s">
        <v>1887</v>
      </c>
      <c r="I65" s="1541">
        <v>1</v>
      </c>
      <c r="J65" s="1541"/>
      <c r="K65" s="1541"/>
      <c r="L65" s="1541"/>
      <c r="M65" s="1541"/>
      <c r="N65" s="1541"/>
      <c r="O65" s="1541"/>
      <c r="P65" s="1541"/>
      <c r="Q65" s="1541"/>
      <c r="R65" s="1541"/>
      <c r="S65" s="1541"/>
      <c r="T65" s="1624"/>
    </row>
    <row r="66" spans="1:20" s="645" customFormat="1">
      <c r="A66" s="1579" t="s">
        <v>3382</v>
      </c>
      <c r="B66" s="443"/>
      <c r="C66" s="618" t="s">
        <v>2343</v>
      </c>
      <c r="D66" s="1564">
        <v>1</v>
      </c>
      <c r="E66" s="1565" t="s">
        <v>878</v>
      </c>
      <c r="F66" s="1566">
        <f>10*50</f>
        <v>500</v>
      </c>
      <c r="G66" s="1610">
        <f t="shared" si="0"/>
        <v>500</v>
      </c>
      <c r="H66" s="1623" t="s">
        <v>1887</v>
      </c>
      <c r="I66" s="1541"/>
      <c r="J66" s="1541"/>
      <c r="K66" s="1541"/>
      <c r="L66" s="1541"/>
      <c r="M66" s="1541"/>
      <c r="N66" s="1541"/>
      <c r="O66" s="1541"/>
      <c r="P66" s="1541"/>
      <c r="Q66" s="1541"/>
      <c r="R66" s="1541"/>
      <c r="S66" s="1541"/>
      <c r="T66" s="1624"/>
    </row>
    <row r="67" spans="1:20" s="645" customFormat="1">
      <c r="A67" s="1259" t="s">
        <v>2748</v>
      </c>
      <c r="B67" s="443"/>
      <c r="C67" s="1259" t="s">
        <v>2826</v>
      </c>
      <c r="D67" s="1267">
        <v>60</v>
      </c>
      <c r="E67" s="1268" t="s">
        <v>576</v>
      </c>
      <c r="F67" s="1634">
        <v>8</v>
      </c>
      <c r="G67" s="1610">
        <f t="shared" si="0"/>
        <v>480</v>
      </c>
      <c r="H67" s="1623" t="s">
        <v>1887</v>
      </c>
      <c r="I67" s="1567">
        <v>10</v>
      </c>
      <c r="J67" s="1567"/>
      <c r="K67" s="1269">
        <v>10</v>
      </c>
      <c r="L67" s="1567"/>
      <c r="M67" s="1567">
        <v>10</v>
      </c>
      <c r="N67" s="1269"/>
      <c r="O67" s="1567">
        <v>10</v>
      </c>
      <c r="P67" s="1567"/>
      <c r="Q67" s="1269">
        <v>10</v>
      </c>
      <c r="R67" s="1567"/>
      <c r="S67" s="1567">
        <v>10</v>
      </c>
      <c r="T67" s="1646"/>
    </row>
    <row r="68" spans="1:20" s="645" customFormat="1">
      <c r="A68" s="172" t="s">
        <v>3418</v>
      </c>
      <c r="B68" s="443"/>
      <c r="C68" s="1535" t="s">
        <v>1243</v>
      </c>
      <c r="D68" s="1553">
        <v>120</v>
      </c>
      <c r="E68" s="1554" t="s">
        <v>44</v>
      </c>
      <c r="F68" s="1568">
        <v>10</v>
      </c>
      <c r="G68" s="1610">
        <f t="shared" si="0"/>
        <v>1200</v>
      </c>
      <c r="H68" s="1623" t="s">
        <v>1887</v>
      </c>
      <c r="I68" s="1624"/>
      <c r="J68" s="1624"/>
      <c r="K68" s="1624"/>
      <c r="L68" s="1624"/>
      <c r="M68" s="1624"/>
      <c r="N68" s="1624"/>
      <c r="O68" s="1624"/>
      <c r="P68" s="1624"/>
      <c r="Q68" s="1624"/>
      <c r="R68" s="1624"/>
      <c r="S68" s="1624"/>
      <c r="T68" s="1624"/>
    </row>
    <row r="69" spans="1:20" s="645" customFormat="1">
      <c r="A69" s="443" t="s">
        <v>1885</v>
      </c>
      <c r="B69" s="443"/>
      <c r="C69" s="618" t="s">
        <v>1837</v>
      </c>
      <c r="D69" s="1570">
        <v>120</v>
      </c>
      <c r="E69" s="1647" t="s">
        <v>1783</v>
      </c>
      <c r="F69" s="1648">
        <v>8</v>
      </c>
      <c r="G69" s="1610">
        <f t="shared" si="0"/>
        <v>960</v>
      </c>
      <c r="H69" s="1623" t="s">
        <v>1887</v>
      </c>
      <c r="I69" s="1649">
        <v>10</v>
      </c>
      <c r="J69" s="618">
        <v>10</v>
      </c>
      <c r="K69" s="1649">
        <v>10</v>
      </c>
      <c r="L69" s="1649">
        <v>10</v>
      </c>
      <c r="M69" s="1649">
        <v>10</v>
      </c>
      <c r="N69" s="1649">
        <v>10</v>
      </c>
      <c r="O69" s="1649">
        <v>10</v>
      </c>
      <c r="P69" s="1649">
        <v>10</v>
      </c>
      <c r="Q69" s="1649">
        <v>10</v>
      </c>
      <c r="R69" s="1649">
        <v>10</v>
      </c>
      <c r="S69" s="1649">
        <f>IF(J69="","",J69)</f>
        <v>10</v>
      </c>
      <c r="T69" s="1649">
        <v>10</v>
      </c>
    </row>
    <row r="70" spans="1:20" s="645" customFormat="1">
      <c r="A70" s="172" t="s">
        <v>1982</v>
      </c>
      <c r="B70" s="443"/>
      <c r="C70" s="1349" t="s">
        <v>1989</v>
      </c>
      <c r="D70" s="1630">
        <v>1</v>
      </c>
      <c r="E70" s="1631" t="s">
        <v>627</v>
      </c>
      <c r="F70" s="1632">
        <v>550</v>
      </c>
      <c r="G70" s="1610">
        <f t="shared" si="0"/>
        <v>550</v>
      </c>
      <c r="H70" s="1623" t="s">
        <v>1887</v>
      </c>
      <c r="I70" s="1624">
        <v>1</v>
      </c>
      <c r="J70" s="1624"/>
      <c r="K70" s="1624"/>
      <c r="L70" s="1624"/>
      <c r="M70" s="1624"/>
      <c r="N70" s="1624"/>
      <c r="O70" s="1624"/>
      <c r="P70" s="1624"/>
      <c r="Q70" s="1624"/>
      <c r="R70" s="1624"/>
      <c r="S70" s="1624"/>
      <c r="T70" s="1624"/>
    </row>
    <row r="71" spans="1:20" s="645" customFormat="1">
      <c r="A71" s="443" t="s">
        <v>1888</v>
      </c>
      <c r="B71" s="443"/>
      <c r="C71" s="443" t="s">
        <v>1889</v>
      </c>
      <c r="D71" s="1559">
        <v>2</v>
      </c>
      <c r="E71" s="1633" t="s">
        <v>1890</v>
      </c>
      <c r="F71" s="1573">
        <v>60</v>
      </c>
      <c r="G71" s="1610">
        <f t="shared" si="0"/>
        <v>120</v>
      </c>
      <c r="H71" s="1623" t="s">
        <v>1887</v>
      </c>
      <c r="I71" s="1574">
        <v>1</v>
      </c>
      <c r="J71" s="1633"/>
      <c r="K71" s="1633"/>
      <c r="L71" s="1575">
        <v>0</v>
      </c>
      <c r="M71" s="1633"/>
      <c r="N71" s="1633">
        <v>1</v>
      </c>
      <c r="O71" s="1559"/>
      <c r="P71" s="1633"/>
      <c r="Q71" s="1633"/>
      <c r="R71" s="1559">
        <v>0</v>
      </c>
      <c r="S71" s="1633"/>
      <c r="T71" s="1633"/>
    </row>
    <row r="72" spans="1:20" s="645" customFormat="1">
      <c r="A72" s="443" t="s">
        <v>3527</v>
      </c>
      <c r="B72" s="443"/>
      <c r="C72" s="443" t="s">
        <v>1889</v>
      </c>
      <c r="D72" s="1559">
        <v>6</v>
      </c>
      <c r="E72" s="1633" t="s">
        <v>1890</v>
      </c>
      <c r="F72" s="1573">
        <v>65</v>
      </c>
      <c r="G72" s="1610">
        <f t="shared" si="0"/>
        <v>390</v>
      </c>
      <c r="H72" s="1623" t="s">
        <v>1887</v>
      </c>
      <c r="I72" s="1574">
        <v>1</v>
      </c>
      <c r="J72" s="1633"/>
      <c r="K72" s="1633"/>
      <c r="L72" s="1575">
        <v>2</v>
      </c>
      <c r="M72" s="1633"/>
      <c r="N72" s="1633"/>
      <c r="O72" s="1559">
        <v>2</v>
      </c>
      <c r="P72" s="1633"/>
      <c r="Q72" s="1633"/>
      <c r="R72" s="1559">
        <v>1</v>
      </c>
      <c r="S72" s="1633"/>
      <c r="T72" s="1633"/>
    </row>
    <row r="73" spans="1:20" s="645" customFormat="1">
      <c r="A73" s="1259" t="s">
        <v>2748</v>
      </c>
      <c r="B73" s="443"/>
      <c r="C73" s="1259" t="s">
        <v>2827</v>
      </c>
      <c r="D73" s="1267">
        <v>60</v>
      </c>
      <c r="E73" s="1268" t="s">
        <v>576</v>
      </c>
      <c r="F73" s="1634">
        <v>8</v>
      </c>
      <c r="G73" s="1610">
        <f t="shared" si="0"/>
        <v>480</v>
      </c>
      <c r="H73" s="1623" t="s">
        <v>1887</v>
      </c>
      <c r="I73" s="1567"/>
      <c r="J73" s="1567">
        <v>10</v>
      </c>
      <c r="K73" s="1269"/>
      <c r="L73" s="1567">
        <v>10</v>
      </c>
      <c r="M73" s="1567"/>
      <c r="N73" s="1269">
        <v>10</v>
      </c>
      <c r="O73" s="1567"/>
      <c r="P73" s="1567">
        <v>10</v>
      </c>
      <c r="Q73" s="1269"/>
      <c r="R73" s="1567">
        <v>10</v>
      </c>
      <c r="S73" s="1567"/>
      <c r="T73" s="1646">
        <v>10</v>
      </c>
    </row>
    <row r="74" spans="1:20" s="645" customFormat="1">
      <c r="A74" s="172" t="s">
        <v>1982</v>
      </c>
      <c r="B74" s="443"/>
      <c r="C74" s="1349" t="s">
        <v>1990</v>
      </c>
      <c r="D74" s="1630">
        <v>1</v>
      </c>
      <c r="E74" s="1631" t="s">
        <v>627</v>
      </c>
      <c r="F74" s="1632">
        <v>550</v>
      </c>
      <c r="G74" s="1610">
        <f t="shared" si="0"/>
        <v>550</v>
      </c>
      <c r="H74" s="1623" t="s">
        <v>1887</v>
      </c>
      <c r="I74" s="1624">
        <v>1</v>
      </c>
      <c r="J74" s="1624"/>
      <c r="K74" s="1624"/>
      <c r="L74" s="1624"/>
      <c r="M74" s="1624"/>
      <c r="N74" s="1624"/>
      <c r="O74" s="1624"/>
      <c r="P74" s="1624"/>
      <c r="Q74" s="1624"/>
      <c r="R74" s="1624"/>
      <c r="S74" s="1624"/>
      <c r="T74" s="1624"/>
    </row>
    <row r="75" spans="1:20" s="645" customFormat="1">
      <c r="A75" s="443" t="s">
        <v>1885</v>
      </c>
      <c r="B75" s="443"/>
      <c r="C75" s="618" t="s">
        <v>1836</v>
      </c>
      <c r="D75" s="1570">
        <v>240</v>
      </c>
      <c r="E75" s="1647" t="s">
        <v>1783</v>
      </c>
      <c r="F75" s="1648">
        <v>8</v>
      </c>
      <c r="G75" s="1610">
        <f t="shared" si="0"/>
        <v>1920</v>
      </c>
      <c r="H75" s="1623" t="s">
        <v>1887</v>
      </c>
      <c r="I75" s="1649">
        <v>20</v>
      </c>
      <c r="J75" s="1650">
        <v>20</v>
      </c>
      <c r="K75" s="1651">
        <v>20</v>
      </c>
      <c r="L75" s="1651">
        <v>20</v>
      </c>
      <c r="M75" s="1651">
        <f>IF(J75="","",J75)</f>
        <v>20</v>
      </c>
      <c r="N75" s="1651">
        <v>20</v>
      </c>
      <c r="O75" s="1651">
        <v>20</v>
      </c>
      <c r="P75" s="1651">
        <f>IF(J75="","",J75)</f>
        <v>20</v>
      </c>
      <c r="Q75" s="1651">
        <v>20</v>
      </c>
      <c r="R75" s="1651">
        <v>20</v>
      </c>
      <c r="S75" s="1651">
        <f>IF(J75="","",J75)</f>
        <v>20</v>
      </c>
      <c r="T75" s="1651">
        <v>20</v>
      </c>
    </row>
    <row r="76" spans="1:20" s="645" customFormat="1">
      <c r="A76" s="443" t="s">
        <v>1888</v>
      </c>
      <c r="B76" s="443"/>
      <c r="C76" s="443" t="s">
        <v>1891</v>
      </c>
      <c r="D76" s="1559">
        <v>1</v>
      </c>
      <c r="E76" s="1633" t="s">
        <v>1890</v>
      </c>
      <c r="F76" s="1573">
        <v>60</v>
      </c>
      <c r="G76" s="1610">
        <f t="shared" si="0"/>
        <v>60</v>
      </c>
      <c r="H76" s="1623" t="s">
        <v>1887</v>
      </c>
      <c r="I76" s="1574">
        <v>1</v>
      </c>
      <c r="J76" s="1633"/>
      <c r="K76" s="1633"/>
      <c r="L76" s="1575"/>
      <c r="M76" s="1633"/>
      <c r="N76" s="1633"/>
      <c r="O76" s="1559"/>
      <c r="P76" s="1633"/>
      <c r="Q76" s="1633"/>
      <c r="R76" s="1559">
        <v>0</v>
      </c>
      <c r="S76" s="1633"/>
      <c r="T76" s="1633"/>
    </row>
    <row r="77" spans="1:20" s="645" customFormat="1" ht="31.15" customHeight="1">
      <c r="A77" s="443" t="s">
        <v>3527</v>
      </c>
      <c r="B77" s="443"/>
      <c r="C77" s="443" t="s">
        <v>1891</v>
      </c>
      <c r="D77" s="1559">
        <v>4</v>
      </c>
      <c r="E77" s="1633" t="s">
        <v>1890</v>
      </c>
      <c r="F77" s="1573">
        <v>65</v>
      </c>
      <c r="G77" s="1610">
        <f t="shared" si="0"/>
        <v>260</v>
      </c>
      <c r="H77" s="1623" t="s">
        <v>1887</v>
      </c>
      <c r="I77" s="1574">
        <v>2</v>
      </c>
      <c r="J77" s="1633"/>
      <c r="K77" s="1633"/>
      <c r="L77" s="1575"/>
      <c r="M77" s="1633"/>
      <c r="N77" s="1633"/>
      <c r="O77" s="1559">
        <v>2</v>
      </c>
      <c r="P77" s="1633"/>
      <c r="Q77" s="1633"/>
      <c r="R77" s="1559">
        <v>0</v>
      </c>
      <c r="S77" s="1633"/>
      <c r="T77" s="1633"/>
    </row>
    <row r="78" spans="1:20" s="645" customFormat="1">
      <c r="A78" s="1259" t="s">
        <v>2748</v>
      </c>
      <c r="B78" s="443"/>
      <c r="C78" s="1259" t="s">
        <v>2828</v>
      </c>
      <c r="D78" s="1267">
        <v>2</v>
      </c>
      <c r="E78" s="1268" t="s">
        <v>576</v>
      </c>
      <c r="F78" s="1634">
        <v>8</v>
      </c>
      <c r="G78" s="1610">
        <f t="shared" ref="G78:G141" si="1">F78*D78</f>
        <v>16</v>
      </c>
      <c r="H78" s="1623" t="s">
        <v>1887</v>
      </c>
      <c r="I78" s="1567">
        <v>1</v>
      </c>
      <c r="J78" s="1567"/>
      <c r="K78" s="1269"/>
      <c r="L78" s="1567"/>
      <c r="M78" s="1567"/>
      <c r="N78" s="1269"/>
      <c r="O78" s="1567">
        <v>1</v>
      </c>
      <c r="P78" s="1567"/>
      <c r="Q78" s="1269"/>
      <c r="R78" s="1567"/>
      <c r="S78" s="1567"/>
      <c r="T78" s="1646"/>
    </row>
    <row r="79" spans="1:20" s="645" customFormat="1">
      <c r="A79" s="979" t="s">
        <v>2316</v>
      </c>
      <c r="B79" s="443"/>
      <c r="C79" s="1349" t="s">
        <v>2331</v>
      </c>
      <c r="D79" s="1622">
        <v>3</v>
      </c>
      <c r="E79" s="825" t="s">
        <v>627</v>
      </c>
      <c r="F79" s="830">
        <v>500</v>
      </c>
      <c r="G79" s="1610">
        <f t="shared" si="1"/>
        <v>1500</v>
      </c>
      <c r="H79" s="1623" t="s">
        <v>1887</v>
      </c>
      <c r="I79" s="1624"/>
      <c r="J79" s="1624"/>
      <c r="K79" s="1624"/>
      <c r="L79" s="1624"/>
      <c r="M79" s="1624"/>
      <c r="N79" s="1624"/>
      <c r="O79" s="1624"/>
      <c r="P79" s="1624"/>
      <c r="Q79" s="1624"/>
      <c r="R79" s="1624"/>
      <c r="S79" s="1624"/>
      <c r="T79" s="1624"/>
    </row>
    <row r="80" spans="1:20" s="645" customFormat="1">
      <c r="A80" s="979" t="s">
        <v>2316</v>
      </c>
      <c r="B80" s="443"/>
      <c r="C80" s="1349" t="s">
        <v>2329</v>
      </c>
      <c r="D80" s="1622">
        <v>3</v>
      </c>
      <c r="E80" s="825" t="s">
        <v>627</v>
      </c>
      <c r="F80" s="830">
        <v>500</v>
      </c>
      <c r="G80" s="1610">
        <f t="shared" si="1"/>
        <v>1500</v>
      </c>
      <c r="H80" s="1623" t="s">
        <v>1887</v>
      </c>
      <c r="I80" s="1624"/>
      <c r="J80" s="1624"/>
      <c r="K80" s="1624"/>
      <c r="L80" s="1624"/>
      <c r="M80" s="1624"/>
      <c r="N80" s="1624"/>
      <c r="O80" s="1624"/>
      <c r="P80" s="1624"/>
      <c r="Q80" s="1624"/>
      <c r="R80" s="1624"/>
      <c r="S80" s="1624"/>
      <c r="T80" s="1624"/>
    </row>
    <row r="81" spans="1:20" s="645" customFormat="1">
      <c r="A81" s="1259" t="s">
        <v>2412</v>
      </c>
      <c r="B81" s="443"/>
      <c r="C81" s="1535" t="s">
        <v>2559</v>
      </c>
      <c r="D81" s="1576">
        <v>20</v>
      </c>
      <c r="E81" s="1576" t="s">
        <v>2560</v>
      </c>
      <c r="F81" s="1577">
        <v>75</v>
      </c>
      <c r="G81" s="1610">
        <f t="shared" si="1"/>
        <v>1500</v>
      </c>
      <c r="H81" s="1623" t="s">
        <v>1887</v>
      </c>
      <c r="I81" s="1641"/>
      <c r="J81" s="1642"/>
      <c r="K81" s="1642"/>
      <c r="L81" s="1642"/>
      <c r="M81" s="1642"/>
      <c r="N81" s="1642"/>
      <c r="O81" s="1642"/>
      <c r="P81" s="1642"/>
      <c r="Q81" s="1642"/>
      <c r="R81" s="1642"/>
      <c r="S81" s="1642"/>
      <c r="T81" s="1642"/>
    </row>
    <row r="82" spans="1:20" s="645" customFormat="1">
      <c r="A82" s="172" t="s">
        <v>2905</v>
      </c>
      <c r="B82" s="443"/>
      <c r="C82" s="1349" t="s">
        <v>3005</v>
      </c>
      <c r="D82" s="1625">
        <v>100</v>
      </c>
      <c r="E82" s="1626" t="s">
        <v>576</v>
      </c>
      <c r="F82" s="1627">
        <v>75</v>
      </c>
      <c r="G82" s="1610">
        <f t="shared" si="1"/>
        <v>7500</v>
      </c>
      <c r="H82" s="1623" t="s">
        <v>1887</v>
      </c>
      <c r="I82" s="1641"/>
      <c r="J82" s="1642"/>
      <c r="K82" s="1642"/>
      <c r="L82" s="1642"/>
      <c r="M82" s="1642"/>
      <c r="N82" s="1642"/>
      <c r="O82" s="1642"/>
      <c r="P82" s="1642"/>
      <c r="Q82" s="1642"/>
      <c r="R82" s="1642"/>
      <c r="S82" s="1642"/>
      <c r="T82" s="1642"/>
    </row>
    <row r="83" spans="1:20" s="645" customFormat="1">
      <c r="A83" s="172" t="s">
        <v>3231</v>
      </c>
      <c r="B83" s="443"/>
      <c r="C83" s="1349" t="s">
        <v>3005</v>
      </c>
      <c r="D83" s="1625">
        <v>50</v>
      </c>
      <c r="E83" s="1626" t="s">
        <v>576</v>
      </c>
      <c r="F83" s="1627">
        <v>75</v>
      </c>
      <c r="G83" s="1610">
        <f t="shared" si="1"/>
        <v>3750</v>
      </c>
      <c r="H83" s="1623" t="s">
        <v>1887</v>
      </c>
      <c r="I83" s="1628">
        <v>25</v>
      </c>
      <c r="J83" s="1629"/>
      <c r="K83" s="1629"/>
      <c r="L83" s="1629"/>
      <c r="M83" s="1629"/>
      <c r="N83" s="1629"/>
      <c r="O83" s="1629">
        <v>25</v>
      </c>
      <c r="P83" s="1629"/>
      <c r="Q83" s="1629"/>
      <c r="R83" s="1629"/>
      <c r="S83" s="1629"/>
      <c r="T83" s="1629"/>
    </row>
    <row r="84" spans="1:20" s="645" customFormat="1">
      <c r="A84" s="1644" t="s">
        <v>533</v>
      </c>
      <c r="B84" s="443"/>
      <c r="C84" s="618" t="s">
        <v>2344</v>
      </c>
      <c r="D84" s="1578">
        <v>12</v>
      </c>
      <c r="E84" s="1579" t="s">
        <v>1512</v>
      </c>
      <c r="F84" s="1580">
        <v>40</v>
      </c>
      <c r="G84" s="1610">
        <f t="shared" si="1"/>
        <v>480</v>
      </c>
      <c r="H84" s="1623" t="s">
        <v>1887</v>
      </c>
      <c r="I84" s="825">
        <v>2</v>
      </c>
      <c r="J84" s="825"/>
      <c r="K84" s="1541">
        <v>2</v>
      </c>
      <c r="L84" s="1541"/>
      <c r="M84" s="1541">
        <v>2</v>
      </c>
      <c r="N84" s="1541"/>
      <c r="O84" s="1541">
        <v>2</v>
      </c>
      <c r="P84" s="1541"/>
      <c r="Q84" s="1541">
        <v>2</v>
      </c>
      <c r="R84" s="1541"/>
      <c r="S84" s="1541"/>
      <c r="T84" s="1624"/>
    </row>
    <row r="85" spans="1:20" s="645" customFormat="1">
      <c r="A85" s="1579" t="s">
        <v>3382</v>
      </c>
      <c r="B85" s="443"/>
      <c r="C85" s="618" t="s">
        <v>2344</v>
      </c>
      <c r="D85" s="1578">
        <v>12</v>
      </c>
      <c r="E85" s="1579" t="s">
        <v>1512</v>
      </c>
      <c r="F85" s="1580">
        <v>40</v>
      </c>
      <c r="G85" s="1610">
        <f t="shared" si="1"/>
        <v>480</v>
      </c>
      <c r="H85" s="1623" t="s">
        <v>1887</v>
      </c>
      <c r="I85" s="825"/>
      <c r="J85" s="825"/>
      <c r="K85" s="1541"/>
      <c r="L85" s="1541"/>
      <c r="M85" s="1541"/>
      <c r="N85" s="1541"/>
      <c r="O85" s="1541"/>
      <c r="P85" s="1541"/>
      <c r="Q85" s="1541"/>
      <c r="R85" s="1541"/>
      <c r="S85" s="1541"/>
      <c r="T85" s="1624"/>
    </row>
    <row r="86" spans="1:20" s="645" customFormat="1">
      <c r="A86" s="1259" t="s">
        <v>2412</v>
      </c>
      <c r="B86" s="443"/>
      <c r="C86" s="1535" t="s">
        <v>2561</v>
      </c>
      <c r="D86" s="1576">
        <v>20</v>
      </c>
      <c r="E86" s="1576" t="s">
        <v>2560</v>
      </c>
      <c r="F86" s="1577">
        <v>100</v>
      </c>
      <c r="G86" s="1610">
        <f t="shared" si="1"/>
        <v>2000</v>
      </c>
      <c r="H86" s="1623" t="s">
        <v>1887</v>
      </c>
      <c r="I86" s="1641"/>
      <c r="J86" s="1642"/>
      <c r="K86" s="1642"/>
      <c r="L86" s="1642"/>
      <c r="M86" s="1642"/>
      <c r="N86" s="1642"/>
      <c r="O86" s="1642"/>
      <c r="P86" s="1642"/>
      <c r="Q86" s="1642"/>
      <c r="R86" s="1642"/>
      <c r="S86" s="1642"/>
      <c r="T86" s="1642"/>
    </row>
    <row r="87" spans="1:20" s="645" customFormat="1" ht="15.6" customHeight="1">
      <c r="A87" s="172" t="s">
        <v>2905</v>
      </c>
      <c r="B87" s="443"/>
      <c r="C87" s="1349" t="s">
        <v>3006</v>
      </c>
      <c r="D87" s="1625">
        <v>100</v>
      </c>
      <c r="E87" s="1626" t="s">
        <v>576</v>
      </c>
      <c r="F87" s="1627">
        <v>85</v>
      </c>
      <c r="G87" s="1610">
        <f t="shared" si="1"/>
        <v>8500</v>
      </c>
      <c r="H87" s="1623" t="s">
        <v>1887</v>
      </c>
      <c r="I87" s="1641"/>
      <c r="J87" s="1642"/>
      <c r="K87" s="1642"/>
      <c r="L87" s="1642"/>
      <c r="M87" s="1642"/>
      <c r="N87" s="1642"/>
      <c r="O87" s="1642"/>
      <c r="P87" s="1642"/>
      <c r="Q87" s="1642"/>
      <c r="R87" s="1642"/>
      <c r="S87" s="1642"/>
      <c r="T87" s="1642"/>
    </row>
    <row r="88" spans="1:20" s="645" customFormat="1" ht="15.6" customHeight="1">
      <c r="A88" s="172" t="s">
        <v>3231</v>
      </c>
      <c r="B88" s="443"/>
      <c r="C88" s="1349" t="s">
        <v>3006</v>
      </c>
      <c r="D88" s="1625">
        <v>50</v>
      </c>
      <c r="E88" s="1626" t="s">
        <v>576</v>
      </c>
      <c r="F88" s="1627">
        <v>85</v>
      </c>
      <c r="G88" s="1610">
        <f t="shared" si="1"/>
        <v>4250</v>
      </c>
      <c r="H88" s="1623" t="s">
        <v>1887</v>
      </c>
      <c r="I88" s="1628">
        <v>25</v>
      </c>
      <c r="J88" s="1629"/>
      <c r="K88" s="1629"/>
      <c r="L88" s="1629"/>
      <c r="M88" s="1629"/>
      <c r="N88" s="1629"/>
      <c r="O88" s="1629">
        <v>25</v>
      </c>
      <c r="P88" s="1629"/>
      <c r="Q88" s="1629"/>
      <c r="R88" s="1629"/>
      <c r="S88" s="1629"/>
      <c r="T88" s="1629"/>
    </row>
    <row r="89" spans="1:20" s="645" customFormat="1" ht="15.6" customHeight="1">
      <c r="A89" s="1259" t="s">
        <v>2412</v>
      </c>
      <c r="B89" s="443"/>
      <c r="C89" s="1535" t="s">
        <v>2562</v>
      </c>
      <c r="D89" s="1576">
        <v>10</v>
      </c>
      <c r="E89" s="1576" t="s">
        <v>2560</v>
      </c>
      <c r="F89" s="1577">
        <v>150</v>
      </c>
      <c r="G89" s="1610">
        <f t="shared" si="1"/>
        <v>1500</v>
      </c>
      <c r="H89" s="1623" t="s">
        <v>1887</v>
      </c>
      <c r="I89" s="1641"/>
      <c r="J89" s="1642"/>
      <c r="K89" s="1642"/>
      <c r="L89" s="1642"/>
      <c r="M89" s="1642"/>
      <c r="N89" s="1642"/>
      <c r="O89" s="1642"/>
      <c r="P89" s="1642"/>
      <c r="Q89" s="1642"/>
      <c r="R89" s="1642"/>
      <c r="S89" s="1642"/>
      <c r="T89" s="1642"/>
    </row>
    <row r="90" spans="1:20" s="645" customFormat="1" ht="15.6" customHeight="1">
      <c r="A90" s="172" t="s">
        <v>3231</v>
      </c>
      <c r="B90" s="443"/>
      <c r="C90" s="882" t="s">
        <v>3340</v>
      </c>
      <c r="D90" s="1536">
        <v>20</v>
      </c>
      <c r="E90" s="829" t="s">
        <v>1512</v>
      </c>
      <c r="F90" s="1537">
        <v>250</v>
      </c>
      <c r="G90" s="1610">
        <f t="shared" si="1"/>
        <v>5000</v>
      </c>
      <c r="H90" s="1623" t="s">
        <v>1887</v>
      </c>
      <c r="I90" s="1628">
        <v>10</v>
      </c>
      <c r="J90" s="1629"/>
      <c r="K90" s="1629"/>
      <c r="L90" s="1629"/>
      <c r="M90" s="1629"/>
      <c r="N90" s="1629"/>
      <c r="O90" s="1629">
        <v>10</v>
      </c>
      <c r="P90" s="1629"/>
      <c r="Q90" s="1629"/>
      <c r="R90" s="1629"/>
      <c r="S90" s="1629"/>
      <c r="T90" s="1629"/>
    </row>
    <row r="91" spans="1:20" s="645" customFormat="1" ht="15.6" customHeight="1">
      <c r="A91" s="882" t="s">
        <v>3023</v>
      </c>
      <c r="B91" s="443"/>
      <c r="C91" s="882" t="s">
        <v>3172</v>
      </c>
      <c r="D91" s="1558">
        <v>50</v>
      </c>
      <c r="E91" s="833" t="s">
        <v>576</v>
      </c>
      <c r="F91" s="1568">
        <v>250</v>
      </c>
      <c r="G91" s="1610">
        <f t="shared" si="1"/>
        <v>12500</v>
      </c>
      <c r="H91" s="1623" t="s">
        <v>1887</v>
      </c>
      <c r="I91" s="1624">
        <v>20</v>
      </c>
      <c r="J91" s="1624"/>
      <c r="K91" s="1624"/>
      <c r="L91" s="1624"/>
      <c r="M91" s="1624">
        <v>10</v>
      </c>
      <c r="N91" s="1624"/>
      <c r="O91" s="1624"/>
      <c r="P91" s="1624">
        <v>10</v>
      </c>
      <c r="Q91" s="1624"/>
      <c r="R91" s="1624">
        <v>10</v>
      </c>
      <c r="S91" s="1624"/>
      <c r="T91" s="1624"/>
    </row>
    <row r="92" spans="1:20" s="645" customFormat="1" ht="15.6" customHeight="1">
      <c r="A92" s="882" t="s">
        <v>3023</v>
      </c>
      <c r="B92" s="443"/>
      <c r="C92" s="882" t="s">
        <v>3170</v>
      </c>
      <c r="D92" s="1558">
        <v>50</v>
      </c>
      <c r="E92" s="833" t="s">
        <v>3171</v>
      </c>
      <c r="F92" s="1568">
        <v>120</v>
      </c>
      <c r="G92" s="1610">
        <f t="shared" si="1"/>
        <v>6000</v>
      </c>
      <c r="H92" s="1623" t="s">
        <v>1887</v>
      </c>
      <c r="I92" s="1624">
        <v>10</v>
      </c>
      <c r="J92" s="1624"/>
      <c r="K92" s="1624"/>
      <c r="L92" s="1624"/>
      <c r="M92" s="1624">
        <v>10</v>
      </c>
      <c r="N92" s="1624"/>
      <c r="O92" s="1624"/>
      <c r="P92" s="1624"/>
      <c r="Q92" s="1624"/>
      <c r="R92" s="1624"/>
      <c r="S92" s="1624"/>
      <c r="T92" s="1624"/>
    </row>
    <row r="93" spans="1:20" s="645" customFormat="1" ht="15.6" customHeight="1">
      <c r="A93" s="443" t="s">
        <v>1885</v>
      </c>
      <c r="B93" s="443"/>
      <c r="C93" s="618" t="s">
        <v>1879</v>
      </c>
      <c r="D93" s="1652">
        <v>4</v>
      </c>
      <c r="E93" s="1647" t="s">
        <v>910</v>
      </c>
      <c r="F93" s="1543">
        <v>82.16</v>
      </c>
      <c r="G93" s="1610">
        <f t="shared" si="1"/>
        <v>328.64</v>
      </c>
      <c r="H93" s="1623" t="s">
        <v>1887</v>
      </c>
      <c r="I93" s="1649"/>
      <c r="J93" s="1649">
        <v>1</v>
      </c>
      <c r="K93" s="1649"/>
      <c r="L93" s="1649"/>
      <c r="M93" s="1649">
        <f>IF(J93="","",J93)</f>
        <v>1</v>
      </c>
      <c r="N93" s="1649"/>
      <c r="O93" s="1649"/>
      <c r="P93" s="1649">
        <f>IF(J93="","",J93)</f>
        <v>1</v>
      </c>
      <c r="Q93" s="1649"/>
      <c r="R93" s="1649"/>
      <c r="S93" s="1649">
        <f>IF(J93="","",J93)</f>
        <v>1</v>
      </c>
      <c r="T93" s="1649"/>
    </row>
    <row r="94" spans="1:20" s="645" customFormat="1" ht="15.6" customHeight="1">
      <c r="A94" s="172" t="s">
        <v>1982</v>
      </c>
      <c r="B94" s="172"/>
      <c r="C94" s="1349" t="s">
        <v>1991</v>
      </c>
      <c r="D94" s="1630">
        <v>12</v>
      </c>
      <c r="E94" s="1631" t="s">
        <v>1512</v>
      </c>
      <c r="F94" s="1632">
        <v>20</v>
      </c>
      <c r="G94" s="1610">
        <f t="shared" si="1"/>
        <v>240</v>
      </c>
      <c r="H94" s="1623" t="s">
        <v>1887</v>
      </c>
      <c r="I94" s="1256">
        <v>1</v>
      </c>
      <c r="J94" s="1256">
        <v>1</v>
      </c>
      <c r="K94" s="1256">
        <v>1</v>
      </c>
      <c r="L94" s="1256">
        <v>1</v>
      </c>
      <c r="M94" s="1256">
        <v>1</v>
      </c>
      <c r="N94" s="1256">
        <v>1</v>
      </c>
      <c r="O94" s="1256">
        <v>1</v>
      </c>
      <c r="P94" s="1256">
        <v>1</v>
      </c>
      <c r="Q94" s="1256">
        <v>1</v>
      </c>
      <c r="R94" s="1256">
        <v>1</v>
      </c>
      <c r="S94" s="1256">
        <v>1</v>
      </c>
      <c r="T94" s="1256">
        <v>1</v>
      </c>
    </row>
    <row r="95" spans="1:20" s="765" customFormat="1" ht="31.15" customHeight="1">
      <c r="A95" s="172" t="s">
        <v>69</v>
      </c>
      <c r="B95" s="172"/>
      <c r="C95" s="1349" t="s">
        <v>1879</v>
      </c>
      <c r="D95" s="1653">
        <v>4</v>
      </c>
      <c r="E95" s="1654" t="s">
        <v>910</v>
      </c>
      <c r="F95" s="1637">
        <v>120</v>
      </c>
      <c r="G95" s="1610">
        <f t="shared" si="1"/>
        <v>480</v>
      </c>
      <c r="H95" s="1623" t="s">
        <v>1887</v>
      </c>
      <c r="I95" s="1624"/>
      <c r="J95" s="1624"/>
      <c r="K95" s="1624"/>
      <c r="L95" s="1624"/>
      <c r="M95" s="1624"/>
      <c r="N95" s="1624"/>
      <c r="O95" s="1624"/>
      <c r="P95" s="1624"/>
      <c r="Q95" s="1624"/>
      <c r="R95" s="1624"/>
      <c r="S95" s="1624"/>
      <c r="T95" s="1624"/>
    </row>
    <row r="96" spans="1:20" s="765" customFormat="1" ht="31.15" customHeight="1">
      <c r="A96" s="172" t="s">
        <v>3386</v>
      </c>
      <c r="B96" s="172"/>
      <c r="C96" s="1349" t="s">
        <v>1879</v>
      </c>
      <c r="D96" s="1653">
        <v>4</v>
      </c>
      <c r="E96" s="1654" t="s">
        <v>910</v>
      </c>
      <c r="F96" s="1637">
        <v>120</v>
      </c>
      <c r="G96" s="1610">
        <f t="shared" si="1"/>
        <v>480</v>
      </c>
      <c r="H96" s="1623" t="s">
        <v>1887</v>
      </c>
      <c r="I96" s="1624"/>
      <c r="J96" s="1624"/>
      <c r="K96" s="1624"/>
      <c r="L96" s="1624"/>
      <c r="M96" s="1624"/>
      <c r="N96" s="1624"/>
      <c r="O96" s="1624"/>
      <c r="P96" s="1624"/>
      <c r="Q96" s="1624"/>
      <c r="R96" s="1624"/>
      <c r="S96" s="1624"/>
      <c r="T96" s="1624"/>
    </row>
    <row r="97" spans="1:20" s="765" customFormat="1" ht="18" customHeight="1">
      <c r="A97" s="882" t="s">
        <v>3023</v>
      </c>
      <c r="B97" s="172"/>
      <c r="C97" s="882" t="s">
        <v>3167</v>
      </c>
      <c r="D97" s="1558">
        <v>10</v>
      </c>
      <c r="E97" s="833" t="s">
        <v>627</v>
      </c>
      <c r="F97" s="1568">
        <v>50</v>
      </c>
      <c r="G97" s="1610">
        <f t="shared" si="1"/>
        <v>500</v>
      </c>
      <c r="H97" s="1623" t="s">
        <v>1887</v>
      </c>
      <c r="I97" s="1624">
        <v>5</v>
      </c>
      <c r="J97" s="1624"/>
      <c r="K97" s="1624"/>
      <c r="L97" s="1624"/>
      <c r="M97" s="1624"/>
      <c r="N97" s="1624">
        <v>5</v>
      </c>
      <c r="O97" s="1624"/>
      <c r="P97" s="1624"/>
      <c r="Q97" s="1624"/>
      <c r="R97" s="1624"/>
      <c r="S97" s="1624"/>
      <c r="T97" s="1624"/>
    </row>
    <row r="98" spans="1:20" s="765" customFormat="1" ht="31.15" customHeight="1">
      <c r="A98" s="172" t="s">
        <v>1982</v>
      </c>
      <c r="B98" s="172"/>
      <c r="C98" s="1349" t="s">
        <v>1992</v>
      </c>
      <c r="D98" s="1630">
        <v>5</v>
      </c>
      <c r="E98" s="1631" t="s">
        <v>627</v>
      </c>
      <c r="F98" s="1632">
        <v>30</v>
      </c>
      <c r="G98" s="1610">
        <f t="shared" si="1"/>
        <v>150</v>
      </c>
      <c r="H98" s="1623" t="s">
        <v>1887</v>
      </c>
      <c r="I98" s="1624">
        <v>2</v>
      </c>
      <c r="J98" s="1624"/>
      <c r="K98" s="1624"/>
      <c r="L98" s="1624"/>
      <c r="M98" s="1624"/>
      <c r="N98" s="1624">
        <v>2</v>
      </c>
      <c r="O98" s="1624"/>
      <c r="P98" s="1624"/>
      <c r="Q98" s="1624">
        <v>1</v>
      </c>
      <c r="R98" s="1624"/>
      <c r="S98" s="1624"/>
      <c r="T98" s="1624"/>
    </row>
    <row r="99" spans="1:20" s="765" customFormat="1" ht="31.15" customHeight="1">
      <c r="A99" s="1644" t="s">
        <v>533</v>
      </c>
      <c r="B99" s="172"/>
      <c r="C99" s="618" t="s">
        <v>2345</v>
      </c>
      <c r="D99" s="1564">
        <v>12</v>
      </c>
      <c r="E99" s="1565" t="s">
        <v>627</v>
      </c>
      <c r="F99" s="1566">
        <v>30</v>
      </c>
      <c r="G99" s="1610">
        <f t="shared" si="1"/>
        <v>360</v>
      </c>
      <c r="H99" s="1623" t="s">
        <v>1887</v>
      </c>
      <c r="I99" s="1541"/>
      <c r="J99" s="1541"/>
      <c r="K99" s="1541">
        <v>3</v>
      </c>
      <c r="L99" s="1541"/>
      <c r="M99" s="1541"/>
      <c r="N99" s="1541">
        <v>3</v>
      </c>
      <c r="O99" s="1541"/>
      <c r="P99" s="1541"/>
      <c r="Q99" s="1541">
        <v>3</v>
      </c>
      <c r="R99" s="1541"/>
      <c r="S99" s="1541"/>
      <c r="T99" s="1624">
        <v>3</v>
      </c>
    </row>
    <row r="100" spans="1:20" s="765" customFormat="1" ht="31.15" customHeight="1">
      <c r="A100" s="1579" t="s">
        <v>3382</v>
      </c>
      <c r="B100" s="172"/>
      <c r="C100" s="618" t="s">
        <v>2345</v>
      </c>
      <c r="D100" s="1564">
        <v>5</v>
      </c>
      <c r="E100" s="1565" t="s">
        <v>627</v>
      </c>
      <c r="F100" s="1566">
        <v>30</v>
      </c>
      <c r="G100" s="1610">
        <f t="shared" si="1"/>
        <v>150</v>
      </c>
      <c r="H100" s="1623" t="s">
        <v>1887</v>
      </c>
      <c r="I100" s="1541"/>
      <c r="J100" s="1541"/>
      <c r="K100" s="1541"/>
      <c r="L100" s="1541"/>
      <c r="M100" s="1541"/>
      <c r="N100" s="1541"/>
      <c r="O100" s="1541"/>
      <c r="P100" s="1541"/>
      <c r="Q100" s="1541"/>
      <c r="R100" s="1541"/>
      <c r="S100" s="1541"/>
      <c r="T100" s="1624"/>
    </row>
    <row r="101" spans="1:20" s="765" customFormat="1" ht="31.15" customHeight="1">
      <c r="A101" s="172" t="s">
        <v>3457</v>
      </c>
      <c r="B101" s="172"/>
      <c r="C101" s="1349" t="s">
        <v>3487</v>
      </c>
      <c r="D101" s="1630">
        <v>5</v>
      </c>
      <c r="E101" s="1631" t="s">
        <v>627</v>
      </c>
      <c r="F101" s="1632">
        <v>180</v>
      </c>
      <c r="G101" s="1610">
        <f t="shared" si="1"/>
        <v>900</v>
      </c>
      <c r="H101" s="1623" t="s">
        <v>1887</v>
      </c>
      <c r="I101" s="1624">
        <v>1</v>
      </c>
      <c r="J101" s="1624"/>
      <c r="K101" s="1624">
        <v>1</v>
      </c>
      <c r="L101" s="1624"/>
      <c r="M101" s="1624">
        <v>1</v>
      </c>
      <c r="N101" s="1624"/>
      <c r="O101" s="1624">
        <v>1</v>
      </c>
      <c r="P101" s="1624"/>
      <c r="Q101" s="1624">
        <v>1</v>
      </c>
      <c r="R101" s="1624"/>
      <c r="S101" s="1624"/>
      <c r="T101" s="1624"/>
    </row>
    <row r="102" spans="1:20" s="765" customFormat="1" ht="31.15" customHeight="1">
      <c r="A102" s="1259" t="s">
        <v>2748</v>
      </c>
      <c r="B102" s="172"/>
      <c r="C102" s="1259" t="s">
        <v>2830</v>
      </c>
      <c r="D102" s="1267">
        <v>2</v>
      </c>
      <c r="E102" s="1268" t="s">
        <v>878</v>
      </c>
      <c r="F102" s="1634">
        <v>65</v>
      </c>
      <c r="G102" s="1610">
        <f t="shared" si="1"/>
        <v>130</v>
      </c>
      <c r="H102" s="1623" t="s">
        <v>1887</v>
      </c>
      <c r="I102" s="1567">
        <v>1</v>
      </c>
      <c r="J102" s="1567"/>
      <c r="K102" s="1269"/>
      <c r="L102" s="1567">
        <v>1</v>
      </c>
      <c r="M102" s="1567"/>
      <c r="N102" s="1269"/>
      <c r="O102" s="1567">
        <v>1</v>
      </c>
      <c r="P102" s="1567"/>
      <c r="Q102" s="1269"/>
      <c r="R102" s="1567">
        <v>1</v>
      </c>
      <c r="S102" s="1567"/>
      <c r="T102" s="1269"/>
    </row>
    <row r="103" spans="1:20" s="765" customFormat="1" ht="31.15" customHeight="1">
      <c r="A103" s="172" t="s">
        <v>3457</v>
      </c>
      <c r="B103" s="172"/>
      <c r="C103" s="1349" t="s">
        <v>3486</v>
      </c>
      <c r="D103" s="1630">
        <v>5</v>
      </c>
      <c r="E103" s="1631" t="s">
        <v>627</v>
      </c>
      <c r="F103" s="1632">
        <v>150</v>
      </c>
      <c r="G103" s="1610">
        <f t="shared" si="1"/>
        <v>750</v>
      </c>
      <c r="H103" s="1623" t="s">
        <v>1887</v>
      </c>
      <c r="I103" s="1624">
        <v>1</v>
      </c>
      <c r="J103" s="1624"/>
      <c r="K103" s="1624">
        <v>1</v>
      </c>
      <c r="L103" s="1624"/>
      <c r="M103" s="1624">
        <v>1</v>
      </c>
      <c r="N103" s="1624"/>
      <c r="O103" s="1624">
        <v>1</v>
      </c>
      <c r="P103" s="1624"/>
      <c r="Q103" s="1624">
        <v>1</v>
      </c>
      <c r="R103" s="1624"/>
      <c r="S103" s="1624"/>
      <c r="T103" s="1624"/>
    </row>
    <row r="104" spans="1:20" s="765" customFormat="1" ht="31.15" customHeight="1">
      <c r="A104" s="1259" t="s">
        <v>2748</v>
      </c>
      <c r="B104" s="172"/>
      <c r="C104" s="1259" t="s">
        <v>2829</v>
      </c>
      <c r="D104" s="1267">
        <v>2</v>
      </c>
      <c r="E104" s="1268" t="s">
        <v>878</v>
      </c>
      <c r="F104" s="1634">
        <v>60</v>
      </c>
      <c r="G104" s="1610">
        <f t="shared" si="1"/>
        <v>120</v>
      </c>
      <c r="H104" s="1623" t="s">
        <v>1887</v>
      </c>
      <c r="I104" s="1567">
        <v>1</v>
      </c>
      <c r="J104" s="1567"/>
      <c r="K104" s="1269"/>
      <c r="L104" s="1567"/>
      <c r="M104" s="1567"/>
      <c r="N104" s="1269"/>
      <c r="O104" s="1567">
        <v>1</v>
      </c>
      <c r="P104" s="1567"/>
      <c r="Q104" s="1269"/>
      <c r="R104" s="1567"/>
      <c r="S104" s="1567"/>
      <c r="T104" s="1646"/>
    </row>
    <row r="105" spans="1:20" s="765" customFormat="1" ht="31.15" customHeight="1">
      <c r="A105" s="172" t="s">
        <v>3457</v>
      </c>
      <c r="B105" s="172"/>
      <c r="C105" s="1349" t="s">
        <v>3485</v>
      </c>
      <c r="D105" s="1630">
        <v>5</v>
      </c>
      <c r="E105" s="1631" t="s">
        <v>627</v>
      </c>
      <c r="F105" s="1632">
        <v>100</v>
      </c>
      <c r="G105" s="1610">
        <f t="shared" si="1"/>
        <v>500</v>
      </c>
      <c r="H105" s="1623" t="s">
        <v>1887</v>
      </c>
      <c r="I105" s="1624">
        <v>1</v>
      </c>
      <c r="J105" s="1624"/>
      <c r="K105" s="1624">
        <v>1</v>
      </c>
      <c r="L105" s="1624"/>
      <c r="M105" s="1624">
        <v>1</v>
      </c>
      <c r="N105" s="1624"/>
      <c r="O105" s="1624">
        <v>1</v>
      </c>
      <c r="P105" s="1624"/>
      <c r="Q105" s="1624">
        <v>1</v>
      </c>
      <c r="R105" s="1624"/>
      <c r="S105" s="1624"/>
      <c r="T105" s="1624"/>
    </row>
    <row r="106" spans="1:20" s="765" customFormat="1" ht="31.15" customHeight="1">
      <c r="A106" s="172" t="s">
        <v>1968</v>
      </c>
      <c r="B106" s="172"/>
      <c r="C106" s="1639" t="s">
        <v>1958</v>
      </c>
      <c r="D106" s="1589">
        <v>10</v>
      </c>
      <c r="E106" s="825" t="s">
        <v>1959</v>
      </c>
      <c r="F106" s="830">
        <v>150</v>
      </c>
      <c r="G106" s="1610">
        <f t="shared" si="1"/>
        <v>1500</v>
      </c>
      <c r="H106" s="1623" t="s">
        <v>1887</v>
      </c>
      <c r="I106" s="1622">
        <v>6</v>
      </c>
      <c r="J106" s="825"/>
      <c r="K106" s="833"/>
      <c r="L106" s="833"/>
      <c r="M106" s="833"/>
      <c r="N106" s="833"/>
      <c r="O106" s="833">
        <v>4</v>
      </c>
      <c r="P106" s="833"/>
      <c r="Q106" s="833"/>
      <c r="R106" s="833"/>
      <c r="S106" s="833"/>
      <c r="T106" s="1624"/>
    </row>
    <row r="107" spans="1:20" s="765" customFormat="1" ht="29.25" customHeight="1">
      <c r="A107" s="172" t="s">
        <v>1941</v>
      </c>
      <c r="B107" s="172"/>
      <c r="C107" s="1639" t="s">
        <v>1958</v>
      </c>
      <c r="D107" s="1589">
        <v>10</v>
      </c>
      <c r="E107" s="825" t="s">
        <v>1959</v>
      </c>
      <c r="F107" s="830">
        <v>150</v>
      </c>
      <c r="G107" s="1610">
        <f t="shared" si="1"/>
        <v>1500</v>
      </c>
      <c r="H107" s="1623" t="s">
        <v>1887</v>
      </c>
      <c r="I107" s="1622">
        <v>6</v>
      </c>
      <c r="J107" s="825"/>
      <c r="K107" s="833"/>
      <c r="L107" s="833"/>
      <c r="M107" s="833"/>
      <c r="N107" s="833"/>
      <c r="O107" s="833">
        <v>4</v>
      </c>
      <c r="P107" s="833"/>
      <c r="Q107" s="833"/>
      <c r="R107" s="833"/>
      <c r="S107" s="833"/>
      <c r="T107" s="1624"/>
    </row>
    <row r="108" spans="1:20" s="765" customFormat="1" ht="29.25" customHeight="1">
      <c r="A108" s="1259" t="s">
        <v>2412</v>
      </c>
      <c r="B108" s="172"/>
      <c r="C108" s="1535" t="s">
        <v>2556</v>
      </c>
      <c r="D108" s="1576">
        <v>10</v>
      </c>
      <c r="E108" s="1576" t="s">
        <v>627</v>
      </c>
      <c r="F108" s="1577">
        <v>50</v>
      </c>
      <c r="G108" s="1610">
        <f t="shared" si="1"/>
        <v>500</v>
      </c>
      <c r="H108" s="1623" t="s">
        <v>1887</v>
      </c>
      <c r="I108" s="1641"/>
      <c r="J108" s="1642"/>
      <c r="K108" s="1642"/>
      <c r="L108" s="1642"/>
      <c r="M108" s="1642"/>
      <c r="N108" s="1642"/>
      <c r="O108" s="1642"/>
      <c r="P108" s="1642"/>
      <c r="Q108" s="1642"/>
      <c r="R108" s="1642"/>
      <c r="S108" s="1642"/>
      <c r="T108" s="1642"/>
    </row>
    <row r="109" spans="1:20" s="765" customFormat="1" ht="29.25" customHeight="1">
      <c r="A109" s="172" t="s">
        <v>3231</v>
      </c>
      <c r="B109" s="172"/>
      <c r="C109" s="1349" t="s">
        <v>3341</v>
      </c>
      <c r="D109" s="1625">
        <v>10</v>
      </c>
      <c r="E109" s="1626" t="s">
        <v>627</v>
      </c>
      <c r="F109" s="1627">
        <v>900</v>
      </c>
      <c r="G109" s="1610">
        <f t="shared" si="1"/>
        <v>9000</v>
      </c>
      <c r="H109" s="1623" t="s">
        <v>1887</v>
      </c>
      <c r="I109" s="1628">
        <v>5</v>
      </c>
      <c r="J109" s="1629"/>
      <c r="K109" s="1629"/>
      <c r="L109" s="1629"/>
      <c r="M109" s="1629"/>
      <c r="N109" s="1629"/>
      <c r="O109" s="1629">
        <v>5</v>
      </c>
      <c r="P109" s="1629"/>
      <c r="Q109" s="1629"/>
      <c r="R109" s="1629"/>
      <c r="S109" s="1629"/>
      <c r="T109" s="1629"/>
    </row>
    <row r="110" spans="1:20" s="765" customFormat="1" ht="33" customHeight="1">
      <c r="A110" s="172" t="s">
        <v>69</v>
      </c>
      <c r="B110" s="172"/>
      <c r="C110" s="932" t="s">
        <v>2699</v>
      </c>
      <c r="D110" s="1553">
        <v>10</v>
      </c>
      <c r="E110" s="1590" t="s">
        <v>627</v>
      </c>
      <c r="F110" s="1627">
        <v>600</v>
      </c>
      <c r="G110" s="1610">
        <f t="shared" si="1"/>
        <v>6000</v>
      </c>
      <c r="H110" s="1623" t="s">
        <v>1887</v>
      </c>
      <c r="I110" s="1624"/>
      <c r="J110" s="1624"/>
      <c r="K110" s="1624"/>
      <c r="L110" s="1624"/>
      <c r="M110" s="1624"/>
      <c r="N110" s="1624"/>
      <c r="O110" s="1624"/>
      <c r="P110" s="1624"/>
      <c r="Q110" s="1624"/>
      <c r="R110" s="1624"/>
      <c r="S110" s="1624"/>
      <c r="T110" s="1624"/>
    </row>
    <row r="111" spans="1:20" s="765" customFormat="1" ht="31.5" customHeight="1">
      <c r="A111" s="172" t="s">
        <v>3386</v>
      </c>
      <c r="B111" s="172"/>
      <c r="C111" s="932" t="s">
        <v>2699</v>
      </c>
      <c r="D111" s="1553">
        <v>10</v>
      </c>
      <c r="E111" s="1590" t="s">
        <v>627</v>
      </c>
      <c r="F111" s="1627">
        <v>600</v>
      </c>
      <c r="G111" s="1610">
        <f t="shared" si="1"/>
        <v>6000</v>
      </c>
      <c r="H111" s="1623" t="s">
        <v>1887</v>
      </c>
      <c r="I111" s="1624"/>
      <c r="J111" s="1624"/>
      <c r="K111" s="1624"/>
      <c r="L111" s="1624"/>
      <c r="M111" s="1624"/>
      <c r="N111" s="1624"/>
      <c r="O111" s="1624"/>
      <c r="P111" s="1624"/>
      <c r="Q111" s="1624"/>
      <c r="R111" s="1624"/>
      <c r="S111" s="1624"/>
      <c r="T111" s="1624"/>
    </row>
    <row r="112" spans="1:20" s="765" customFormat="1" ht="18" customHeight="1">
      <c r="A112" s="172" t="s">
        <v>2045</v>
      </c>
      <c r="B112" s="172"/>
      <c r="C112" s="1349" t="s">
        <v>2076</v>
      </c>
      <c r="D112" s="1630">
        <v>60</v>
      </c>
      <c r="E112" s="1631" t="s">
        <v>627</v>
      </c>
      <c r="F112" s="1632">
        <v>50</v>
      </c>
      <c r="G112" s="1610">
        <f t="shared" si="1"/>
        <v>3000</v>
      </c>
      <c r="H112" s="1623" t="s">
        <v>1887</v>
      </c>
      <c r="I112" s="1630">
        <v>60</v>
      </c>
      <c r="J112" s="1642"/>
      <c r="K112" s="1642"/>
      <c r="L112" s="1642"/>
      <c r="M112" s="1642"/>
      <c r="N112" s="1642"/>
      <c r="O112" s="1642"/>
      <c r="P112" s="1642"/>
      <c r="Q112" s="1642"/>
      <c r="R112" s="1642"/>
      <c r="S112" s="1642"/>
      <c r="T112" s="1642"/>
    </row>
    <row r="113" spans="1:20" s="765" customFormat="1" ht="18" customHeight="1">
      <c r="A113" s="172" t="s">
        <v>3418</v>
      </c>
      <c r="B113" s="172"/>
      <c r="C113" s="1535" t="s">
        <v>1248</v>
      </c>
      <c r="D113" s="1553">
        <v>6</v>
      </c>
      <c r="E113" s="1554" t="s">
        <v>627</v>
      </c>
      <c r="F113" s="1568">
        <v>25</v>
      </c>
      <c r="G113" s="1610">
        <f t="shared" si="1"/>
        <v>150</v>
      </c>
      <c r="H113" s="1623" t="s">
        <v>1887</v>
      </c>
      <c r="I113" s="1641"/>
      <c r="J113" s="1642"/>
      <c r="K113" s="1642"/>
      <c r="L113" s="1642"/>
      <c r="M113" s="1642"/>
      <c r="N113" s="1642"/>
      <c r="O113" s="1642"/>
      <c r="P113" s="1642"/>
      <c r="Q113" s="1642"/>
      <c r="R113" s="1642"/>
      <c r="S113" s="1642"/>
      <c r="T113" s="1642"/>
    </row>
    <row r="114" spans="1:20" s="765" customFormat="1" ht="18" customHeight="1">
      <c r="A114" s="443" t="s">
        <v>1885</v>
      </c>
      <c r="B114" s="172"/>
      <c r="C114" s="618" t="s">
        <v>1835</v>
      </c>
      <c r="D114" s="1570">
        <v>24</v>
      </c>
      <c r="E114" s="1647" t="s">
        <v>627</v>
      </c>
      <c r="F114" s="1648">
        <v>600</v>
      </c>
      <c r="G114" s="1610">
        <f t="shared" si="1"/>
        <v>14400</v>
      </c>
      <c r="H114" s="1623" t="s">
        <v>1887</v>
      </c>
      <c r="I114" s="1649"/>
      <c r="J114" s="618">
        <v>6</v>
      </c>
      <c r="K114" s="1649"/>
      <c r="L114" s="1649"/>
      <c r="M114" s="1649">
        <f>IF(J114="","",J114)</f>
        <v>6</v>
      </c>
      <c r="N114" s="1649"/>
      <c r="O114" s="1649"/>
      <c r="P114" s="1649">
        <f>IF(J114="","",J114)</f>
        <v>6</v>
      </c>
      <c r="Q114" s="1649"/>
      <c r="R114" s="1649"/>
      <c r="S114" s="1649">
        <f>IF(J114="","",J114)</f>
        <v>6</v>
      </c>
      <c r="T114" s="1649"/>
    </row>
    <row r="115" spans="1:20" s="765" customFormat="1" ht="18" customHeight="1">
      <c r="A115" s="1259" t="s">
        <v>2598</v>
      </c>
      <c r="B115" s="172"/>
      <c r="C115" s="1349" t="s">
        <v>2656</v>
      </c>
      <c r="D115" s="1655">
        <v>50</v>
      </c>
      <c r="E115" s="1626" t="s">
        <v>2653</v>
      </c>
      <c r="F115" s="1627">
        <v>7</v>
      </c>
      <c r="G115" s="1610">
        <f t="shared" si="1"/>
        <v>350</v>
      </c>
      <c r="H115" s="1623" t="s">
        <v>1887</v>
      </c>
      <c r="I115" s="1655">
        <v>50</v>
      </c>
      <c r="J115" s="1642"/>
      <c r="K115" s="1642"/>
      <c r="L115" s="1642"/>
      <c r="M115" s="1642"/>
      <c r="N115" s="1642"/>
      <c r="O115" s="1642"/>
      <c r="P115" s="1642"/>
      <c r="Q115" s="1642"/>
      <c r="R115" s="1642"/>
      <c r="S115" s="1642"/>
      <c r="T115" s="1642"/>
    </row>
    <row r="116" spans="1:20" s="765" customFormat="1" ht="18" customHeight="1">
      <c r="A116" s="172" t="s">
        <v>1982</v>
      </c>
      <c r="B116" s="172"/>
      <c r="C116" s="1349" t="s">
        <v>2001</v>
      </c>
      <c r="D116" s="1630">
        <v>10</v>
      </c>
      <c r="E116" s="1631" t="s">
        <v>576</v>
      </c>
      <c r="F116" s="1632">
        <v>125</v>
      </c>
      <c r="G116" s="1610">
        <f t="shared" si="1"/>
        <v>1250</v>
      </c>
      <c r="H116" s="1623" t="s">
        <v>1887</v>
      </c>
      <c r="I116" s="1256">
        <v>10</v>
      </c>
      <c r="J116" s="1642"/>
      <c r="K116" s="1642"/>
      <c r="L116" s="1642"/>
      <c r="M116" s="1642"/>
      <c r="N116" s="1642"/>
      <c r="O116" s="1642"/>
      <c r="P116" s="1642"/>
      <c r="Q116" s="1642"/>
      <c r="R116" s="1642"/>
      <c r="S116" s="1642"/>
      <c r="T116" s="1642"/>
    </row>
    <row r="117" spans="1:20" s="765" customFormat="1" ht="18" customHeight="1">
      <c r="A117" s="1259" t="s">
        <v>2412</v>
      </c>
      <c r="B117" s="172"/>
      <c r="C117" s="1535" t="s">
        <v>2555</v>
      </c>
      <c r="D117" s="1576">
        <v>2</v>
      </c>
      <c r="E117" s="1576" t="s">
        <v>44</v>
      </c>
      <c r="F117" s="1577">
        <v>50</v>
      </c>
      <c r="G117" s="1610">
        <f t="shared" si="1"/>
        <v>100</v>
      </c>
      <c r="H117" s="1623" t="s">
        <v>1887</v>
      </c>
      <c r="I117" s="1641"/>
      <c r="J117" s="1642"/>
      <c r="K117" s="1642"/>
      <c r="L117" s="1642"/>
      <c r="M117" s="1642"/>
      <c r="N117" s="1642"/>
      <c r="O117" s="1642"/>
      <c r="P117" s="1642"/>
      <c r="Q117" s="1642"/>
      <c r="R117" s="1642"/>
      <c r="S117" s="1642"/>
      <c r="T117" s="1642"/>
    </row>
    <row r="118" spans="1:20" s="765" customFormat="1" ht="18" customHeight="1">
      <c r="A118" s="172" t="s">
        <v>3457</v>
      </c>
      <c r="B118" s="172"/>
      <c r="C118" s="1349" t="s">
        <v>1250</v>
      </c>
      <c r="D118" s="1630">
        <v>5</v>
      </c>
      <c r="E118" s="1631" t="s">
        <v>1838</v>
      </c>
      <c r="F118" s="1632">
        <v>1500</v>
      </c>
      <c r="G118" s="1610">
        <f t="shared" si="1"/>
        <v>7500</v>
      </c>
      <c r="H118" s="1623" t="s">
        <v>1887</v>
      </c>
      <c r="I118" s="1630">
        <v>5</v>
      </c>
      <c r="J118" s="1642"/>
      <c r="K118" s="1642"/>
      <c r="L118" s="1642"/>
      <c r="M118" s="1642"/>
      <c r="N118" s="1642"/>
      <c r="O118" s="1642"/>
      <c r="P118" s="1642"/>
      <c r="Q118" s="1642"/>
      <c r="R118" s="1642"/>
      <c r="S118" s="1642"/>
      <c r="T118" s="1642"/>
    </row>
    <row r="119" spans="1:20" s="765" customFormat="1" ht="18" customHeight="1">
      <c r="A119" s="172" t="s">
        <v>2113</v>
      </c>
      <c r="B119" s="172"/>
      <c r="C119" s="1349" t="s">
        <v>2128</v>
      </c>
      <c r="D119" s="1630">
        <v>24</v>
      </c>
      <c r="E119" s="1631" t="s">
        <v>1838</v>
      </c>
      <c r="F119" s="1632">
        <v>400</v>
      </c>
      <c r="G119" s="1610">
        <f t="shared" si="1"/>
        <v>9600</v>
      </c>
      <c r="H119" s="1623" t="s">
        <v>1887</v>
      </c>
      <c r="I119" s="1630">
        <v>24</v>
      </c>
      <c r="J119" s="1624"/>
      <c r="K119" s="1624"/>
      <c r="L119" s="1624"/>
      <c r="M119" s="1624"/>
      <c r="N119" s="1624"/>
      <c r="O119" s="1624"/>
      <c r="P119" s="1624"/>
      <c r="Q119" s="1624"/>
      <c r="R119" s="1624"/>
      <c r="S119" s="1624"/>
      <c r="T119" s="1624"/>
    </row>
    <row r="120" spans="1:20" s="765" customFormat="1" ht="18" customHeight="1">
      <c r="A120" s="172" t="s">
        <v>1982</v>
      </c>
      <c r="B120" s="172"/>
      <c r="C120" s="1349" t="s">
        <v>1993</v>
      </c>
      <c r="D120" s="1630">
        <v>50</v>
      </c>
      <c r="E120" s="1631" t="s">
        <v>1252</v>
      </c>
      <c r="F120" s="1632">
        <v>230</v>
      </c>
      <c r="G120" s="1610">
        <f t="shared" si="1"/>
        <v>11500</v>
      </c>
      <c r="H120" s="1623" t="s">
        <v>1887</v>
      </c>
      <c r="I120" s="1624">
        <v>6</v>
      </c>
      <c r="J120" s="1624">
        <v>4</v>
      </c>
      <c r="K120" s="1624">
        <v>4</v>
      </c>
      <c r="L120" s="1624">
        <v>4</v>
      </c>
      <c r="M120" s="1624">
        <v>4</v>
      </c>
      <c r="N120" s="1624">
        <v>4</v>
      </c>
      <c r="O120" s="1624">
        <v>4</v>
      </c>
      <c r="P120" s="1624">
        <v>4</v>
      </c>
      <c r="Q120" s="1624">
        <v>4</v>
      </c>
      <c r="R120" s="1624">
        <v>4</v>
      </c>
      <c r="S120" s="1624">
        <v>4</v>
      </c>
      <c r="T120" s="1624">
        <v>4</v>
      </c>
    </row>
    <row r="121" spans="1:20" s="1283" customFormat="1" ht="31.15" customHeight="1">
      <c r="A121" s="172" t="s">
        <v>1982</v>
      </c>
      <c r="B121" s="172"/>
      <c r="C121" s="1349" t="s">
        <v>1994</v>
      </c>
      <c r="D121" s="1630">
        <v>50</v>
      </c>
      <c r="E121" s="1631" t="s">
        <v>1252</v>
      </c>
      <c r="F121" s="1632">
        <v>210</v>
      </c>
      <c r="G121" s="1610">
        <f t="shared" si="1"/>
        <v>10500</v>
      </c>
      <c r="H121" s="1623" t="s">
        <v>1887</v>
      </c>
      <c r="I121" s="1624">
        <v>6</v>
      </c>
      <c r="J121" s="1624">
        <v>4</v>
      </c>
      <c r="K121" s="1624">
        <v>4</v>
      </c>
      <c r="L121" s="1624">
        <v>4</v>
      </c>
      <c r="M121" s="1624">
        <v>4</v>
      </c>
      <c r="N121" s="1624">
        <v>4</v>
      </c>
      <c r="O121" s="1624">
        <v>4</v>
      </c>
      <c r="P121" s="1624">
        <v>4</v>
      </c>
      <c r="Q121" s="1624">
        <v>4</v>
      </c>
      <c r="R121" s="1624">
        <v>4</v>
      </c>
      <c r="S121" s="1624">
        <v>4</v>
      </c>
      <c r="T121" s="1624">
        <v>4</v>
      </c>
    </row>
    <row r="122" spans="1:20" s="765" customFormat="1" ht="42" customHeight="1">
      <c r="A122" s="172" t="s">
        <v>3386</v>
      </c>
      <c r="B122" s="172"/>
      <c r="C122" s="932" t="s">
        <v>3404</v>
      </c>
      <c r="D122" s="1553">
        <v>180</v>
      </c>
      <c r="E122" s="1590" t="s">
        <v>1838</v>
      </c>
      <c r="F122" s="1627"/>
      <c r="G122" s="1610">
        <f t="shared" si="1"/>
        <v>0</v>
      </c>
      <c r="H122" s="1623" t="s">
        <v>1887</v>
      </c>
      <c r="I122" s="1641"/>
      <c r="J122" s="1641"/>
      <c r="K122" s="1642"/>
      <c r="L122" s="1642"/>
      <c r="M122" s="1642"/>
      <c r="N122" s="1642"/>
      <c r="O122" s="1642"/>
      <c r="P122" s="1642"/>
      <c r="Q122" s="1642"/>
      <c r="R122" s="1642"/>
      <c r="S122" s="1642"/>
      <c r="T122" s="1642"/>
    </row>
    <row r="123" spans="1:20" s="765" customFormat="1" ht="18" customHeight="1">
      <c r="A123" s="172" t="s">
        <v>3386</v>
      </c>
      <c r="B123" s="172"/>
      <c r="C123" s="932" t="s">
        <v>3405</v>
      </c>
      <c r="D123" s="1553">
        <v>30</v>
      </c>
      <c r="E123" s="1590" t="s">
        <v>1838</v>
      </c>
      <c r="F123" s="1627"/>
      <c r="G123" s="1610">
        <f t="shared" si="1"/>
        <v>0</v>
      </c>
      <c r="H123" s="1623" t="s">
        <v>1887</v>
      </c>
      <c r="I123" s="1641"/>
      <c r="J123" s="1641"/>
      <c r="K123" s="1642"/>
      <c r="L123" s="1642"/>
      <c r="M123" s="1642"/>
      <c r="N123" s="1642"/>
      <c r="O123" s="1642"/>
      <c r="P123" s="1642"/>
      <c r="Q123" s="1642"/>
      <c r="R123" s="1642"/>
      <c r="S123" s="1642"/>
      <c r="T123" s="1642"/>
    </row>
    <row r="124" spans="1:20" s="765" customFormat="1" ht="18" customHeight="1">
      <c r="A124" s="172" t="s">
        <v>2132</v>
      </c>
      <c r="B124" s="172"/>
      <c r="C124" s="1639" t="s">
        <v>3734</v>
      </c>
      <c r="D124" s="1540">
        <v>24</v>
      </c>
      <c r="E124" s="1538" t="s">
        <v>1252</v>
      </c>
      <c r="F124" s="1539">
        <v>240</v>
      </c>
      <c r="G124" s="1610">
        <f t="shared" si="1"/>
        <v>5760</v>
      </c>
      <c r="H124" s="1623" t="s">
        <v>1887</v>
      </c>
      <c r="I124" s="1540">
        <v>24</v>
      </c>
      <c r="J124" s="932"/>
      <c r="K124" s="932"/>
      <c r="L124" s="932"/>
      <c r="M124" s="932"/>
      <c r="N124" s="932"/>
      <c r="O124" s="932"/>
      <c r="P124" s="932"/>
      <c r="Q124" s="932"/>
      <c r="R124" s="932"/>
      <c r="S124" s="932"/>
      <c r="T124" s="1640"/>
    </row>
    <row r="125" spans="1:20" s="765" customFormat="1" ht="18" customHeight="1">
      <c r="A125" s="172" t="s">
        <v>1968</v>
      </c>
      <c r="B125" s="172"/>
      <c r="C125" s="1639" t="s">
        <v>3734</v>
      </c>
      <c r="D125" s="1589">
        <v>40</v>
      </c>
      <c r="E125" s="825" t="s">
        <v>1838</v>
      </c>
      <c r="F125" s="830">
        <v>220</v>
      </c>
      <c r="G125" s="1610">
        <f t="shared" si="1"/>
        <v>8800</v>
      </c>
      <c r="H125" s="1623" t="s">
        <v>1887</v>
      </c>
      <c r="I125" s="833">
        <v>10</v>
      </c>
      <c r="J125" s="833"/>
      <c r="K125" s="833"/>
      <c r="L125" s="833">
        <v>10</v>
      </c>
      <c r="M125" s="833"/>
      <c r="N125" s="833"/>
      <c r="O125" s="833">
        <v>10</v>
      </c>
      <c r="P125" s="833"/>
      <c r="Q125" s="833"/>
      <c r="R125" s="833">
        <v>10</v>
      </c>
      <c r="S125" s="833"/>
      <c r="T125" s="1624"/>
    </row>
    <row r="126" spans="1:20" s="765" customFormat="1" ht="18" customHeight="1">
      <c r="A126" s="172" t="s">
        <v>1941</v>
      </c>
      <c r="B126" s="172"/>
      <c r="C126" s="1639" t="s">
        <v>3734</v>
      </c>
      <c r="D126" s="1589">
        <v>40</v>
      </c>
      <c r="E126" s="825" t="s">
        <v>1838</v>
      </c>
      <c r="F126" s="830">
        <v>220</v>
      </c>
      <c r="G126" s="1610">
        <f t="shared" si="1"/>
        <v>8800</v>
      </c>
      <c r="H126" s="1623" t="s">
        <v>1887</v>
      </c>
      <c r="I126" s="833">
        <v>10</v>
      </c>
      <c r="J126" s="833"/>
      <c r="K126" s="833"/>
      <c r="L126" s="833">
        <v>10</v>
      </c>
      <c r="M126" s="833"/>
      <c r="N126" s="833"/>
      <c r="O126" s="833">
        <v>10</v>
      </c>
      <c r="P126" s="833"/>
      <c r="Q126" s="833"/>
      <c r="R126" s="833">
        <v>10</v>
      </c>
      <c r="S126" s="833"/>
      <c r="T126" s="1624"/>
    </row>
    <row r="127" spans="1:20" s="765" customFormat="1" ht="18" customHeight="1">
      <c r="A127" s="172" t="s">
        <v>2045</v>
      </c>
      <c r="B127" s="172"/>
      <c r="C127" s="1349" t="s">
        <v>2065</v>
      </c>
      <c r="D127" s="1635">
        <v>2000</v>
      </c>
      <c r="E127" s="1631" t="s">
        <v>1252</v>
      </c>
      <c r="F127" s="1632">
        <v>500</v>
      </c>
      <c r="G127" s="1610">
        <f t="shared" si="1"/>
        <v>1000000</v>
      </c>
      <c r="H127" s="1623" t="s">
        <v>1887</v>
      </c>
      <c r="I127" s="1635">
        <v>2000</v>
      </c>
      <c r="J127" s="1624"/>
      <c r="K127" s="1624"/>
      <c r="L127" s="1624"/>
      <c r="M127" s="1624"/>
      <c r="N127" s="1624"/>
      <c r="O127" s="1624"/>
      <c r="P127" s="1624"/>
      <c r="Q127" s="1624"/>
      <c r="R127" s="1624"/>
      <c r="S127" s="1624"/>
      <c r="T127" s="1624"/>
    </row>
    <row r="128" spans="1:20" s="765" customFormat="1" ht="31.15" customHeight="1">
      <c r="A128" s="1259" t="s">
        <v>2412</v>
      </c>
      <c r="B128" s="172"/>
      <c r="C128" s="1535" t="s">
        <v>2548</v>
      </c>
      <c r="D128" s="1576">
        <v>10</v>
      </c>
      <c r="E128" s="1576" t="s">
        <v>1252</v>
      </c>
      <c r="F128" s="1577">
        <v>300</v>
      </c>
      <c r="G128" s="1610">
        <f t="shared" si="1"/>
        <v>3000</v>
      </c>
      <c r="H128" s="1623" t="s">
        <v>1887</v>
      </c>
      <c r="I128" s="1641"/>
      <c r="J128" s="1642"/>
      <c r="K128" s="1642"/>
      <c r="L128" s="1642"/>
      <c r="M128" s="1642"/>
      <c r="N128" s="1642"/>
      <c r="O128" s="1642"/>
      <c r="P128" s="1642"/>
      <c r="Q128" s="1642"/>
      <c r="R128" s="1642"/>
      <c r="S128" s="1642"/>
      <c r="T128" s="1642"/>
    </row>
    <row r="129" spans="1:20" s="765" customFormat="1" ht="31.15" customHeight="1">
      <c r="A129" s="882" t="s">
        <v>3548</v>
      </c>
      <c r="B129" s="172"/>
      <c r="C129" s="1349" t="s">
        <v>3599</v>
      </c>
      <c r="D129" s="1630">
        <v>50</v>
      </c>
      <c r="E129" s="1638" t="s">
        <v>1252</v>
      </c>
      <c r="F129" s="1632">
        <v>350</v>
      </c>
      <c r="G129" s="1610">
        <f t="shared" si="1"/>
        <v>17500</v>
      </c>
      <c r="H129" s="1623" t="s">
        <v>1887</v>
      </c>
      <c r="I129" s="1624">
        <v>15</v>
      </c>
      <c r="J129" s="1624"/>
      <c r="K129" s="1624"/>
      <c r="L129" s="1624"/>
      <c r="M129" s="1624">
        <v>15</v>
      </c>
      <c r="N129" s="1624"/>
      <c r="O129" s="1624"/>
      <c r="P129" s="1624"/>
      <c r="Q129" s="1624">
        <v>10</v>
      </c>
      <c r="R129" s="1624"/>
      <c r="S129" s="1624"/>
      <c r="T129" s="1624">
        <v>10</v>
      </c>
    </row>
    <row r="130" spans="1:20" s="765" customFormat="1" ht="18" customHeight="1">
      <c r="A130" s="172" t="s">
        <v>2132</v>
      </c>
      <c r="B130" s="172"/>
      <c r="C130" s="1639" t="s">
        <v>3735</v>
      </c>
      <c r="D130" s="1540">
        <v>24</v>
      </c>
      <c r="E130" s="1538" t="s">
        <v>1252</v>
      </c>
      <c r="F130" s="1539">
        <v>250</v>
      </c>
      <c r="G130" s="1610">
        <f t="shared" si="1"/>
        <v>6000</v>
      </c>
      <c r="H130" s="1623" t="s">
        <v>1887</v>
      </c>
      <c r="I130" s="1540">
        <v>24</v>
      </c>
      <c r="J130" s="932"/>
      <c r="K130" s="932"/>
      <c r="L130" s="932"/>
      <c r="M130" s="932"/>
      <c r="N130" s="932"/>
      <c r="O130" s="932"/>
      <c r="P130" s="932"/>
      <c r="Q130" s="932"/>
      <c r="R130" s="932"/>
      <c r="S130" s="932"/>
      <c r="T130" s="1640"/>
    </row>
    <row r="131" spans="1:20" s="765" customFormat="1" ht="31.15" customHeight="1">
      <c r="A131" s="172" t="s">
        <v>1968</v>
      </c>
      <c r="B131" s="172"/>
      <c r="C131" s="1639" t="s">
        <v>3735</v>
      </c>
      <c r="D131" s="1589">
        <v>40</v>
      </c>
      <c r="E131" s="825" t="s">
        <v>1838</v>
      </c>
      <c r="F131" s="830">
        <v>250</v>
      </c>
      <c r="G131" s="1610">
        <f t="shared" si="1"/>
        <v>10000</v>
      </c>
      <c r="H131" s="1623" t="s">
        <v>1887</v>
      </c>
      <c r="I131" s="833">
        <v>10</v>
      </c>
      <c r="J131" s="833"/>
      <c r="K131" s="833"/>
      <c r="L131" s="833">
        <v>10</v>
      </c>
      <c r="M131" s="833"/>
      <c r="N131" s="833"/>
      <c r="O131" s="833">
        <v>10</v>
      </c>
      <c r="P131" s="833"/>
      <c r="Q131" s="833"/>
      <c r="R131" s="833">
        <v>10</v>
      </c>
      <c r="S131" s="833"/>
      <c r="T131" s="1624"/>
    </row>
    <row r="132" spans="1:20" s="765" customFormat="1" ht="31.15" customHeight="1">
      <c r="A132" s="172" t="s">
        <v>1941</v>
      </c>
      <c r="B132" s="172"/>
      <c r="C132" s="1639" t="s">
        <v>3735</v>
      </c>
      <c r="D132" s="1589">
        <v>40</v>
      </c>
      <c r="E132" s="825" t="s">
        <v>1838</v>
      </c>
      <c r="F132" s="830">
        <v>250</v>
      </c>
      <c r="G132" s="1610">
        <f t="shared" si="1"/>
        <v>10000</v>
      </c>
      <c r="H132" s="1623" t="s">
        <v>1887</v>
      </c>
      <c r="I132" s="833">
        <v>10</v>
      </c>
      <c r="J132" s="833"/>
      <c r="K132" s="833"/>
      <c r="L132" s="833">
        <v>10</v>
      </c>
      <c r="M132" s="833"/>
      <c r="N132" s="833"/>
      <c r="O132" s="833">
        <v>10</v>
      </c>
      <c r="P132" s="833"/>
      <c r="Q132" s="833"/>
      <c r="R132" s="833">
        <v>10</v>
      </c>
      <c r="S132" s="833"/>
      <c r="T132" s="1624"/>
    </row>
    <row r="133" spans="1:20" s="765" customFormat="1" ht="31.15" customHeight="1">
      <c r="A133" s="172" t="s">
        <v>2045</v>
      </c>
      <c r="B133" s="172"/>
      <c r="C133" s="1349" t="s">
        <v>2066</v>
      </c>
      <c r="D133" s="1635">
        <v>2000</v>
      </c>
      <c r="E133" s="1631" t="s">
        <v>1252</v>
      </c>
      <c r="F133" s="1632">
        <v>500</v>
      </c>
      <c r="G133" s="1610">
        <f t="shared" si="1"/>
        <v>1000000</v>
      </c>
      <c r="H133" s="1623" t="s">
        <v>1887</v>
      </c>
      <c r="I133" s="1635">
        <v>2000</v>
      </c>
      <c r="J133" s="1624"/>
      <c r="K133" s="1624"/>
      <c r="L133" s="1624"/>
      <c r="M133" s="1624"/>
      <c r="N133" s="1624"/>
      <c r="O133" s="1624"/>
      <c r="P133" s="1624"/>
      <c r="Q133" s="1624"/>
      <c r="R133" s="1624"/>
      <c r="S133" s="1624"/>
      <c r="T133" s="1624"/>
    </row>
    <row r="134" spans="1:20" s="765" customFormat="1" ht="31.15" customHeight="1">
      <c r="A134" s="1259" t="s">
        <v>2412</v>
      </c>
      <c r="B134" s="172"/>
      <c r="C134" s="1535" t="s">
        <v>2066</v>
      </c>
      <c r="D134" s="1576">
        <v>50</v>
      </c>
      <c r="E134" s="1576" t="s">
        <v>1252</v>
      </c>
      <c r="F134" s="1577">
        <v>400</v>
      </c>
      <c r="G134" s="1610">
        <f t="shared" si="1"/>
        <v>20000</v>
      </c>
      <c r="H134" s="1623" t="s">
        <v>1887</v>
      </c>
      <c r="I134" s="1641"/>
      <c r="J134" s="1642"/>
      <c r="K134" s="1642"/>
      <c r="L134" s="1642"/>
      <c r="M134" s="1642"/>
      <c r="N134" s="1642"/>
      <c r="O134" s="1642"/>
      <c r="P134" s="1642"/>
      <c r="Q134" s="1642"/>
      <c r="R134" s="1642"/>
      <c r="S134" s="1642"/>
      <c r="T134" s="1642"/>
    </row>
    <row r="135" spans="1:20" s="765" customFormat="1" ht="31.15" customHeight="1">
      <c r="A135" s="882" t="s">
        <v>3548</v>
      </c>
      <c r="B135" s="172"/>
      <c r="C135" s="1349" t="s">
        <v>3600</v>
      </c>
      <c r="D135" s="1630">
        <v>20</v>
      </c>
      <c r="E135" s="1638" t="s">
        <v>1252</v>
      </c>
      <c r="F135" s="1632">
        <v>350</v>
      </c>
      <c r="G135" s="1610">
        <f t="shared" si="1"/>
        <v>7000</v>
      </c>
      <c r="H135" s="1623" t="s">
        <v>1887</v>
      </c>
      <c r="I135" s="1656" t="s">
        <v>3601</v>
      </c>
      <c r="J135" s="1269"/>
      <c r="K135" s="1269"/>
      <c r="L135" s="1269"/>
      <c r="M135" s="1269">
        <v>5</v>
      </c>
      <c r="N135" s="1269"/>
      <c r="O135" s="1269"/>
      <c r="P135" s="1269"/>
      <c r="Q135" s="1269">
        <v>5</v>
      </c>
      <c r="R135" s="1269"/>
      <c r="S135" s="1269"/>
      <c r="T135" s="1269">
        <v>5</v>
      </c>
    </row>
    <row r="136" spans="1:20" s="765" customFormat="1" ht="31.15" customHeight="1">
      <c r="A136" s="443" t="s">
        <v>1885</v>
      </c>
      <c r="B136" s="172"/>
      <c r="C136" s="618" t="s">
        <v>1840</v>
      </c>
      <c r="D136" s="1570">
        <v>80</v>
      </c>
      <c r="E136" s="1647" t="s">
        <v>1838</v>
      </c>
      <c r="F136" s="1648">
        <v>600</v>
      </c>
      <c r="G136" s="1610">
        <f t="shared" si="1"/>
        <v>48000</v>
      </c>
      <c r="H136" s="1623" t="s">
        <v>1887</v>
      </c>
      <c r="I136" s="1649"/>
      <c r="J136" s="618">
        <v>20</v>
      </c>
      <c r="K136" s="1649"/>
      <c r="L136" s="1649"/>
      <c r="M136" s="1649">
        <v>20</v>
      </c>
      <c r="N136" s="1649"/>
      <c r="O136" s="1649"/>
      <c r="P136" s="1649">
        <f>IF(J136="","",J136)</f>
        <v>20</v>
      </c>
      <c r="Q136" s="1649"/>
      <c r="R136" s="1649"/>
      <c r="S136" s="1649">
        <f>IF(J136="","",J136)</f>
        <v>20</v>
      </c>
      <c r="T136" s="1649"/>
    </row>
    <row r="137" spans="1:20" s="765" customFormat="1" ht="31.15" customHeight="1">
      <c r="A137" s="443" t="s">
        <v>1885</v>
      </c>
      <c r="B137" s="172"/>
      <c r="C137" s="618" t="s">
        <v>1840</v>
      </c>
      <c r="D137" s="1570">
        <v>40</v>
      </c>
      <c r="E137" s="1647" t="s">
        <v>1838</v>
      </c>
      <c r="F137" s="1543">
        <f>12*20</f>
        <v>240</v>
      </c>
      <c r="G137" s="1610">
        <f t="shared" si="1"/>
        <v>9600</v>
      </c>
      <c r="H137" s="1623" t="s">
        <v>1887</v>
      </c>
      <c r="I137" s="1649"/>
      <c r="J137" s="618">
        <v>10</v>
      </c>
      <c r="K137" s="1649"/>
      <c r="L137" s="1649"/>
      <c r="M137" s="1649">
        <f>IF(J137="","",J137)</f>
        <v>10</v>
      </c>
      <c r="N137" s="1649"/>
      <c r="O137" s="1649"/>
      <c r="P137" s="1649">
        <f>IF(J137="","",J137)</f>
        <v>10</v>
      </c>
      <c r="Q137" s="1649"/>
      <c r="R137" s="1649"/>
      <c r="S137" s="1649">
        <f>IF(J137="","",J137)</f>
        <v>10</v>
      </c>
      <c r="T137" s="1649"/>
    </row>
    <row r="138" spans="1:20" s="765" customFormat="1" ht="31.15" customHeight="1">
      <c r="A138" s="1259" t="s">
        <v>2599</v>
      </c>
      <c r="B138" s="172"/>
      <c r="C138" s="443" t="s">
        <v>1840</v>
      </c>
      <c r="D138" s="882">
        <v>10</v>
      </c>
      <c r="E138" s="825" t="s">
        <v>1838</v>
      </c>
      <c r="F138" s="1573">
        <v>225</v>
      </c>
      <c r="G138" s="1610">
        <f t="shared" si="1"/>
        <v>2250</v>
      </c>
      <c r="H138" s="1623" t="s">
        <v>1887</v>
      </c>
      <c r="I138" s="882"/>
      <c r="J138" s="443"/>
      <c r="K138" s="882"/>
      <c r="L138" s="443"/>
      <c r="M138" s="443"/>
      <c r="N138" s="443"/>
      <c r="O138" s="443"/>
      <c r="P138" s="443"/>
      <c r="Q138" s="443"/>
      <c r="R138" s="882">
        <v>10</v>
      </c>
      <c r="S138" s="443"/>
      <c r="T138" s="1533"/>
    </row>
    <row r="139" spans="1:20" s="765" customFormat="1" ht="31.15" customHeight="1">
      <c r="A139" s="1259" t="s">
        <v>2748</v>
      </c>
      <c r="B139" s="172"/>
      <c r="C139" s="1259" t="s">
        <v>2831</v>
      </c>
      <c r="D139" s="1267">
        <v>60</v>
      </c>
      <c r="E139" s="1268" t="s">
        <v>1838</v>
      </c>
      <c r="F139" s="1657">
        <v>220</v>
      </c>
      <c r="G139" s="1610">
        <f t="shared" si="1"/>
        <v>13200</v>
      </c>
      <c r="H139" s="1623" t="s">
        <v>1887</v>
      </c>
      <c r="I139" s="1567">
        <v>5</v>
      </c>
      <c r="J139" s="1567">
        <v>5</v>
      </c>
      <c r="K139" s="1270">
        <v>5</v>
      </c>
      <c r="L139" s="1567">
        <v>5</v>
      </c>
      <c r="M139" s="1567">
        <v>5</v>
      </c>
      <c r="N139" s="1270">
        <v>5</v>
      </c>
      <c r="O139" s="1567">
        <v>5</v>
      </c>
      <c r="P139" s="1567">
        <v>5</v>
      </c>
      <c r="Q139" s="1270">
        <v>5</v>
      </c>
      <c r="R139" s="1567">
        <v>5</v>
      </c>
      <c r="S139" s="1567">
        <v>5</v>
      </c>
      <c r="T139" s="1270">
        <v>5</v>
      </c>
    </row>
    <row r="140" spans="1:20" s="765" customFormat="1" ht="29.25" customHeight="1">
      <c r="A140" s="1259" t="s">
        <v>2599</v>
      </c>
      <c r="B140" s="172"/>
      <c r="C140" s="443" t="s">
        <v>2657</v>
      </c>
      <c r="D140" s="882">
        <v>10</v>
      </c>
      <c r="E140" s="825" t="s">
        <v>1838</v>
      </c>
      <c r="F140" s="1573">
        <v>250</v>
      </c>
      <c r="G140" s="1610">
        <f t="shared" si="1"/>
        <v>2500</v>
      </c>
      <c r="H140" s="1623" t="s">
        <v>1887</v>
      </c>
      <c r="I140" s="882"/>
      <c r="J140" s="443"/>
      <c r="K140" s="882"/>
      <c r="L140" s="443"/>
      <c r="M140" s="443"/>
      <c r="N140" s="443"/>
      <c r="O140" s="443"/>
      <c r="P140" s="443"/>
      <c r="Q140" s="443"/>
      <c r="R140" s="882">
        <v>10</v>
      </c>
      <c r="S140" s="443"/>
      <c r="T140" s="1533"/>
    </row>
    <row r="141" spans="1:20" s="765" customFormat="1" ht="29.25" customHeight="1">
      <c r="A141" s="1259" t="s">
        <v>2748</v>
      </c>
      <c r="B141" s="172"/>
      <c r="C141" s="1259" t="s">
        <v>2832</v>
      </c>
      <c r="D141" s="1267">
        <v>6</v>
      </c>
      <c r="E141" s="1268" t="s">
        <v>1838</v>
      </c>
      <c r="F141" s="1634">
        <v>240</v>
      </c>
      <c r="G141" s="1610">
        <f t="shared" si="1"/>
        <v>1440</v>
      </c>
      <c r="H141" s="1623" t="s">
        <v>1887</v>
      </c>
      <c r="I141" s="1567">
        <v>1</v>
      </c>
      <c r="J141" s="1567">
        <v>1</v>
      </c>
      <c r="K141" s="1269">
        <v>1</v>
      </c>
      <c r="L141" s="1567">
        <v>1</v>
      </c>
      <c r="M141" s="1567">
        <v>1</v>
      </c>
      <c r="N141" s="1269">
        <v>1</v>
      </c>
      <c r="O141" s="1567">
        <v>1</v>
      </c>
      <c r="P141" s="1567">
        <v>1</v>
      </c>
      <c r="Q141" s="1269">
        <v>1</v>
      </c>
      <c r="R141" s="1567">
        <v>1</v>
      </c>
      <c r="S141" s="1567">
        <v>1</v>
      </c>
      <c r="T141" s="1269">
        <v>1</v>
      </c>
    </row>
    <row r="142" spans="1:20" s="765" customFormat="1" ht="29.25" customHeight="1">
      <c r="A142" s="443" t="s">
        <v>1888</v>
      </c>
      <c r="B142" s="172"/>
      <c r="C142" s="443" t="s">
        <v>1892</v>
      </c>
      <c r="D142" s="1559">
        <v>35</v>
      </c>
      <c r="E142" s="1633" t="s">
        <v>1252</v>
      </c>
      <c r="F142" s="1573">
        <v>200</v>
      </c>
      <c r="G142" s="1610">
        <f t="shared" ref="G142:G205" si="2">F142*D142</f>
        <v>7000</v>
      </c>
      <c r="H142" s="1623" t="s">
        <v>1887</v>
      </c>
      <c r="I142" s="1574">
        <v>10</v>
      </c>
      <c r="J142" s="1633"/>
      <c r="K142" s="1633"/>
      <c r="L142" s="1575">
        <v>10</v>
      </c>
      <c r="M142" s="1633"/>
      <c r="N142" s="1633"/>
      <c r="O142" s="1559">
        <v>10</v>
      </c>
      <c r="P142" s="1633"/>
      <c r="Q142" s="1633"/>
      <c r="R142" s="1559">
        <v>5</v>
      </c>
      <c r="S142" s="1633"/>
      <c r="T142" s="1633"/>
    </row>
    <row r="143" spans="1:20" s="765" customFormat="1" ht="33" customHeight="1">
      <c r="A143" s="443" t="s">
        <v>3527</v>
      </c>
      <c r="B143" s="172"/>
      <c r="C143" s="443" t="s">
        <v>1892</v>
      </c>
      <c r="D143" s="1559">
        <v>240</v>
      </c>
      <c r="E143" s="1633" t="s">
        <v>1252</v>
      </c>
      <c r="F143" s="1573">
        <v>220</v>
      </c>
      <c r="G143" s="1610">
        <f t="shared" si="2"/>
        <v>52800</v>
      </c>
      <c r="H143" s="1623" t="s">
        <v>1887</v>
      </c>
      <c r="I143" s="1574">
        <v>20</v>
      </c>
      <c r="J143" s="1633">
        <v>20</v>
      </c>
      <c r="K143" s="1633">
        <v>20</v>
      </c>
      <c r="L143" s="1575">
        <v>20</v>
      </c>
      <c r="M143" s="1633">
        <v>20</v>
      </c>
      <c r="N143" s="1633">
        <v>20</v>
      </c>
      <c r="O143" s="1559">
        <v>20</v>
      </c>
      <c r="P143" s="1633">
        <v>20</v>
      </c>
      <c r="Q143" s="1633">
        <v>20</v>
      </c>
      <c r="R143" s="1559">
        <v>20</v>
      </c>
      <c r="S143" s="1633">
        <v>20</v>
      </c>
      <c r="T143" s="1633">
        <v>20</v>
      </c>
    </row>
    <row r="144" spans="1:20" s="765" customFormat="1" ht="31.5" customHeight="1">
      <c r="A144" s="443" t="s">
        <v>1888</v>
      </c>
      <c r="B144" s="172"/>
      <c r="C144" s="443" t="s">
        <v>1893</v>
      </c>
      <c r="D144" s="1559">
        <v>35</v>
      </c>
      <c r="E144" s="1633" t="s">
        <v>1252</v>
      </c>
      <c r="F144" s="1573">
        <v>210</v>
      </c>
      <c r="G144" s="1610">
        <f t="shared" si="2"/>
        <v>7350</v>
      </c>
      <c r="H144" s="1623" t="s">
        <v>1887</v>
      </c>
      <c r="I144" s="1574">
        <v>10</v>
      </c>
      <c r="J144" s="1633"/>
      <c r="K144" s="1633"/>
      <c r="L144" s="1575">
        <v>10</v>
      </c>
      <c r="M144" s="1633"/>
      <c r="N144" s="1633"/>
      <c r="O144" s="1559">
        <v>10</v>
      </c>
      <c r="P144" s="1633"/>
      <c r="Q144" s="1633"/>
      <c r="R144" s="1559">
        <v>5</v>
      </c>
      <c r="S144" s="1633"/>
      <c r="T144" s="1633"/>
    </row>
    <row r="145" spans="1:20" s="765" customFormat="1" ht="18" customHeight="1">
      <c r="A145" s="443" t="s">
        <v>3527</v>
      </c>
      <c r="B145" s="172"/>
      <c r="C145" s="443" t="s">
        <v>1893</v>
      </c>
      <c r="D145" s="1559">
        <v>22</v>
      </c>
      <c r="E145" s="1633" t="s">
        <v>1252</v>
      </c>
      <c r="F145" s="1573">
        <v>220</v>
      </c>
      <c r="G145" s="1610">
        <f t="shared" si="2"/>
        <v>4840</v>
      </c>
      <c r="H145" s="1623" t="s">
        <v>1887</v>
      </c>
      <c r="I145" s="1574">
        <v>6</v>
      </c>
      <c r="J145" s="1633"/>
      <c r="K145" s="1633"/>
      <c r="L145" s="1575">
        <v>6</v>
      </c>
      <c r="M145" s="1633"/>
      <c r="N145" s="1633"/>
      <c r="O145" s="1559">
        <v>6</v>
      </c>
      <c r="P145" s="1633"/>
      <c r="Q145" s="1633"/>
      <c r="R145" s="1559">
        <v>4</v>
      </c>
      <c r="S145" s="1633"/>
      <c r="T145" s="1633"/>
    </row>
    <row r="146" spans="1:20" s="765" customFormat="1" ht="18" customHeight="1">
      <c r="A146" s="443" t="s">
        <v>1885</v>
      </c>
      <c r="B146" s="172"/>
      <c r="C146" s="618" t="s">
        <v>1839</v>
      </c>
      <c r="D146" s="1570">
        <v>20</v>
      </c>
      <c r="E146" s="1647" t="s">
        <v>1838</v>
      </c>
      <c r="F146" s="1648">
        <v>600</v>
      </c>
      <c r="G146" s="1610">
        <f t="shared" si="2"/>
        <v>12000</v>
      </c>
      <c r="H146" s="1623" t="s">
        <v>1887</v>
      </c>
      <c r="I146" s="1649"/>
      <c r="J146" s="618">
        <v>5</v>
      </c>
      <c r="K146" s="1649"/>
      <c r="L146" s="1649"/>
      <c r="M146" s="1649">
        <v>5</v>
      </c>
      <c r="N146" s="1649"/>
      <c r="O146" s="1649"/>
      <c r="P146" s="1649">
        <f>IF(J146="","",J146)</f>
        <v>5</v>
      </c>
      <c r="Q146" s="1649"/>
      <c r="R146" s="1649"/>
      <c r="S146" s="1649">
        <f>IF(J146="","",J146)</f>
        <v>5</v>
      </c>
      <c r="T146" s="1649"/>
    </row>
    <row r="147" spans="1:20" s="765" customFormat="1" ht="18" customHeight="1">
      <c r="A147" s="882" t="s">
        <v>3023</v>
      </c>
      <c r="B147" s="172"/>
      <c r="C147" s="882" t="s">
        <v>3168</v>
      </c>
      <c r="D147" s="1558">
        <v>50</v>
      </c>
      <c r="E147" s="833" t="s">
        <v>3169</v>
      </c>
      <c r="F147" s="1568">
        <v>1300</v>
      </c>
      <c r="G147" s="1610">
        <f t="shared" si="2"/>
        <v>65000</v>
      </c>
      <c r="H147" s="1623" t="s">
        <v>1887</v>
      </c>
      <c r="I147" s="1624">
        <v>10</v>
      </c>
      <c r="J147" s="1624"/>
      <c r="K147" s="1624">
        <v>10</v>
      </c>
      <c r="L147" s="1624"/>
      <c r="M147" s="1624">
        <v>10</v>
      </c>
      <c r="N147" s="1624"/>
      <c r="O147" s="1624"/>
      <c r="P147" s="1624">
        <v>10</v>
      </c>
      <c r="Q147" s="1624"/>
      <c r="R147" s="1624">
        <v>10</v>
      </c>
      <c r="S147" s="1624"/>
      <c r="T147" s="1624"/>
    </row>
    <row r="148" spans="1:20" s="765" customFormat="1" ht="18" customHeight="1">
      <c r="A148" s="1259" t="s">
        <v>2598</v>
      </c>
      <c r="B148" s="172"/>
      <c r="C148" s="1349" t="s">
        <v>2650</v>
      </c>
      <c r="D148" s="1655">
        <v>20</v>
      </c>
      <c r="E148" s="1626" t="s">
        <v>2651</v>
      </c>
      <c r="F148" s="1627">
        <v>310</v>
      </c>
      <c r="G148" s="1610">
        <f t="shared" si="2"/>
        <v>6200</v>
      </c>
      <c r="H148" s="1623" t="s">
        <v>1887</v>
      </c>
      <c r="I148" s="1655">
        <v>20</v>
      </c>
      <c r="J148" s="1624"/>
      <c r="K148" s="1624"/>
      <c r="L148" s="1624"/>
      <c r="M148" s="1624"/>
      <c r="N148" s="1624"/>
      <c r="O148" s="1624"/>
      <c r="P148" s="1624"/>
      <c r="Q148" s="1624"/>
      <c r="R148" s="1624"/>
      <c r="S148" s="1624"/>
      <c r="T148" s="1624"/>
    </row>
    <row r="149" spans="1:20" s="765" customFormat="1" ht="18" customHeight="1">
      <c r="A149" s="172" t="s">
        <v>3418</v>
      </c>
      <c r="B149" s="172"/>
      <c r="C149" s="1535" t="s">
        <v>3424</v>
      </c>
      <c r="D149" s="1553">
        <v>6</v>
      </c>
      <c r="E149" s="1554" t="s">
        <v>1252</v>
      </c>
      <c r="F149" s="1568">
        <v>210</v>
      </c>
      <c r="G149" s="1610">
        <f t="shared" si="2"/>
        <v>1260</v>
      </c>
      <c r="H149" s="1623" t="s">
        <v>1887</v>
      </c>
      <c r="I149" s="1641"/>
      <c r="J149" s="1642"/>
      <c r="K149" s="1642"/>
      <c r="L149" s="1642"/>
      <c r="M149" s="1642"/>
      <c r="N149" s="1642"/>
      <c r="O149" s="1642"/>
      <c r="P149" s="1642"/>
      <c r="Q149" s="1642"/>
      <c r="R149" s="1642"/>
      <c r="S149" s="1642"/>
      <c r="T149" s="1642"/>
    </row>
    <row r="150" spans="1:20" s="765" customFormat="1" ht="18" customHeight="1">
      <c r="A150" s="172" t="s">
        <v>3418</v>
      </c>
      <c r="B150" s="172"/>
      <c r="C150" s="1535" t="s">
        <v>3425</v>
      </c>
      <c r="D150" s="1553">
        <v>6</v>
      </c>
      <c r="E150" s="1554" t="s">
        <v>1252</v>
      </c>
      <c r="F150" s="1568">
        <v>230</v>
      </c>
      <c r="G150" s="1610">
        <f t="shared" si="2"/>
        <v>1380</v>
      </c>
      <c r="H150" s="1623" t="s">
        <v>1887</v>
      </c>
      <c r="I150" s="1641"/>
      <c r="J150" s="1642"/>
      <c r="K150" s="1642"/>
      <c r="L150" s="1642"/>
      <c r="M150" s="1642"/>
      <c r="N150" s="1642"/>
      <c r="O150" s="1642"/>
      <c r="P150" s="1642"/>
      <c r="Q150" s="1642"/>
      <c r="R150" s="1642"/>
      <c r="S150" s="1642"/>
      <c r="T150" s="1642"/>
    </row>
    <row r="151" spans="1:20" s="765" customFormat="1" ht="18" customHeight="1">
      <c r="A151" s="172" t="s">
        <v>3418</v>
      </c>
      <c r="B151" s="172"/>
      <c r="C151" s="1535" t="s">
        <v>3427</v>
      </c>
      <c r="D151" s="882">
        <v>24</v>
      </c>
      <c r="E151" s="825" t="s">
        <v>1252</v>
      </c>
      <c r="F151" s="1584">
        <v>210</v>
      </c>
      <c r="G151" s="1610">
        <f t="shared" si="2"/>
        <v>5040</v>
      </c>
      <c r="H151" s="1623" t="s">
        <v>1887</v>
      </c>
      <c r="I151" s="1641"/>
      <c r="J151" s="1642"/>
      <c r="K151" s="1642"/>
      <c r="L151" s="1642"/>
      <c r="M151" s="1642"/>
      <c r="N151" s="1642"/>
      <c r="O151" s="1642"/>
      <c r="P151" s="1642"/>
      <c r="Q151" s="1642"/>
      <c r="R151" s="1642"/>
      <c r="S151" s="1642"/>
      <c r="T151" s="1642"/>
    </row>
    <row r="152" spans="1:20" s="765" customFormat="1" ht="18" customHeight="1">
      <c r="A152" s="1644" t="s">
        <v>533</v>
      </c>
      <c r="B152" s="172"/>
      <c r="C152" s="618" t="s">
        <v>2346</v>
      </c>
      <c r="D152" s="1564">
        <v>50</v>
      </c>
      <c r="E152" s="1565" t="s">
        <v>1252</v>
      </c>
      <c r="F152" s="1566">
        <v>230</v>
      </c>
      <c r="G152" s="1610">
        <f t="shared" si="2"/>
        <v>11500</v>
      </c>
      <c r="H152" s="1623" t="s">
        <v>1887</v>
      </c>
      <c r="I152" s="1541">
        <v>10</v>
      </c>
      <c r="J152" s="1541"/>
      <c r="K152" s="1541">
        <v>10</v>
      </c>
      <c r="L152" s="1541"/>
      <c r="M152" s="1541">
        <v>10</v>
      </c>
      <c r="N152" s="1541"/>
      <c r="O152" s="1541">
        <v>10</v>
      </c>
      <c r="P152" s="1541"/>
      <c r="Q152" s="1541">
        <v>10</v>
      </c>
      <c r="R152" s="1541"/>
      <c r="S152" s="1541"/>
      <c r="T152" s="1624"/>
    </row>
    <row r="153" spans="1:20" s="765" customFormat="1" ht="18" customHeight="1">
      <c r="A153" s="882" t="s">
        <v>3225</v>
      </c>
      <c r="B153" s="172"/>
      <c r="C153" s="618" t="s">
        <v>2346</v>
      </c>
      <c r="D153" s="1564">
        <v>5</v>
      </c>
      <c r="E153" s="1565" t="s">
        <v>1252</v>
      </c>
      <c r="F153" s="1566">
        <v>230</v>
      </c>
      <c r="G153" s="1610">
        <f t="shared" si="2"/>
        <v>1150</v>
      </c>
      <c r="H153" s="1623" t="s">
        <v>1887</v>
      </c>
      <c r="I153" s="1541"/>
      <c r="J153" s="1541"/>
      <c r="K153" s="1541"/>
      <c r="L153" s="1541"/>
      <c r="M153" s="1541"/>
      <c r="N153" s="1541"/>
      <c r="O153" s="1541"/>
      <c r="P153" s="1541"/>
      <c r="Q153" s="1541"/>
      <c r="R153" s="1541"/>
      <c r="S153" s="1541"/>
      <c r="T153" s="1624"/>
    </row>
    <row r="154" spans="1:20" s="1283" customFormat="1" ht="31.15" customHeight="1">
      <c r="A154" s="1579" t="s">
        <v>3382</v>
      </c>
      <c r="B154" s="172"/>
      <c r="C154" s="618" t="s">
        <v>2346</v>
      </c>
      <c r="D154" s="1564">
        <v>10</v>
      </c>
      <c r="E154" s="1565" t="s">
        <v>1252</v>
      </c>
      <c r="F154" s="1566">
        <v>230</v>
      </c>
      <c r="G154" s="1610">
        <f t="shared" si="2"/>
        <v>2300</v>
      </c>
      <c r="H154" s="1623" t="s">
        <v>1887</v>
      </c>
      <c r="I154" s="1541"/>
      <c r="J154" s="1541"/>
      <c r="K154" s="1541"/>
      <c r="L154" s="1541"/>
      <c r="M154" s="1541"/>
      <c r="N154" s="1541"/>
      <c r="O154" s="1541"/>
      <c r="P154" s="1541"/>
      <c r="Q154" s="1541"/>
      <c r="R154" s="1541"/>
      <c r="S154" s="1541"/>
      <c r="T154" s="1624"/>
    </row>
    <row r="155" spans="1:20" s="765" customFormat="1" ht="42" customHeight="1">
      <c r="A155" s="172" t="s">
        <v>3457</v>
      </c>
      <c r="B155" s="172"/>
      <c r="C155" s="1349" t="s">
        <v>3478</v>
      </c>
      <c r="D155" s="1630">
        <v>20</v>
      </c>
      <c r="E155" s="1631" t="s">
        <v>627</v>
      </c>
      <c r="F155" s="1632">
        <v>1200</v>
      </c>
      <c r="G155" s="1610">
        <f t="shared" si="2"/>
        <v>24000</v>
      </c>
      <c r="H155" s="1623" t="s">
        <v>1887</v>
      </c>
      <c r="I155" s="1624">
        <v>5</v>
      </c>
      <c r="J155" s="1624"/>
      <c r="K155" s="1624"/>
      <c r="L155" s="1624">
        <v>5</v>
      </c>
      <c r="M155" s="1624"/>
      <c r="N155" s="1624"/>
      <c r="O155" s="1624">
        <v>5</v>
      </c>
      <c r="P155" s="1624"/>
      <c r="Q155" s="1624"/>
      <c r="R155" s="1624"/>
      <c r="S155" s="1624">
        <v>5</v>
      </c>
      <c r="T155" s="1624" t="s">
        <v>3446</v>
      </c>
    </row>
    <row r="156" spans="1:20" s="765" customFormat="1" ht="18" customHeight="1">
      <c r="A156" s="1644" t="s">
        <v>533</v>
      </c>
      <c r="B156" s="172"/>
      <c r="C156" s="618" t="s">
        <v>2347</v>
      </c>
      <c r="D156" s="1564">
        <v>4</v>
      </c>
      <c r="E156" s="1565" t="s">
        <v>1252</v>
      </c>
      <c r="F156" s="1566">
        <v>550</v>
      </c>
      <c r="G156" s="1610">
        <f t="shared" si="2"/>
        <v>2200</v>
      </c>
      <c r="H156" s="1623" t="s">
        <v>1887</v>
      </c>
      <c r="I156" s="1541">
        <v>1</v>
      </c>
      <c r="J156" s="1541"/>
      <c r="K156" s="1541"/>
      <c r="L156" s="1541">
        <v>1</v>
      </c>
      <c r="M156" s="1541"/>
      <c r="N156" s="1541"/>
      <c r="O156" s="1541"/>
      <c r="P156" s="1541">
        <v>1</v>
      </c>
      <c r="Q156" s="1541"/>
      <c r="R156" s="1541"/>
      <c r="S156" s="1541"/>
      <c r="T156" s="1624">
        <v>1</v>
      </c>
    </row>
    <row r="157" spans="1:20" s="765" customFormat="1" ht="18" customHeight="1">
      <c r="A157" s="882" t="s">
        <v>3225</v>
      </c>
      <c r="B157" s="172"/>
      <c r="C157" s="618" t="s">
        <v>2347</v>
      </c>
      <c r="D157" s="1564">
        <v>1</v>
      </c>
      <c r="E157" s="1565" t="s">
        <v>1252</v>
      </c>
      <c r="F157" s="1566">
        <v>550</v>
      </c>
      <c r="G157" s="1610">
        <f t="shared" si="2"/>
        <v>550</v>
      </c>
      <c r="H157" s="1623" t="s">
        <v>1887</v>
      </c>
      <c r="I157" s="1541"/>
      <c r="J157" s="1541"/>
      <c r="K157" s="1541"/>
      <c r="L157" s="1541"/>
      <c r="M157" s="1541"/>
      <c r="N157" s="1541"/>
      <c r="O157" s="1541"/>
      <c r="P157" s="1541"/>
      <c r="Q157" s="1541"/>
      <c r="R157" s="1541"/>
      <c r="S157" s="1541"/>
      <c r="T157" s="1624"/>
    </row>
    <row r="158" spans="1:20" s="765" customFormat="1" ht="18" customHeight="1">
      <c r="A158" s="1579" t="s">
        <v>3382</v>
      </c>
      <c r="B158" s="172"/>
      <c r="C158" s="618" t="s">
        <v>2347</v>
      </c>
      <c r="D158" s="1564">
        <v>1</v>
      </c>
      <c r="E158" s="1565" t="s">
        <v>1252</v>
      </c>
      <c r="F158" s="1566">
        <v>550</v>
      </c>
      <c r="G158" s="1610">
        <f t="shared" si="2"/>
        <v>550</v>
      </c>
      <c r="H158" s="1623" t="s">
        <v>1887</v>
      </c>
      <c r="I158" s="1541"/>
      <c r="J158" s="1541"/>
      <c r="K158" s="1541"/>
      <c r="L158" s="1541"/>
      <c r="M158" s="1541"/>
      <c r="N158" s="1541"/>
      <c r="O158" s="1541"/>
      <c r="P158" s="1541"/>
      <c r="Q158" s="1541"/>
      <c r="R158" s="1541"/>
      <c r="S158" s="1541"/>
      <c r="T158" s="1624"/>
    </row>
    <row r="159" spans="1:20" s="765" customFormat="1" ht="18" customHeight="1">
      <c r="A159" s="172" t="s">
        <v>3457</v>
      </c>
      <c r="B159" s="172"/>
      <c r="C159" s="1349" t="s">
        <v>3477</v>
      </c>
      <c r="D159" s="1630">
        <v>50</v>
      </c>
      <c r="E159" s="1631" t="s">
        <v>627</v>
      </c>
      <c r="F159" s="1632">
        <v>1000</v>
      </c>
      <c r="G159" s="1610">
        <f t="shared" si="2"/>
        <v>50000</v>
      </c>
      <c r="H159" s="1623" t="s">
        <v>1887</v>
      </c>
      <c r="I159" s="1624">
        <v>5</v>
      </c>
      <c r="J159" s="1624"/>
      <c r="K159" s="1624">
        <v>5</v>
      </c>
      <c r="L159" s="1624"/>
      <c r="M159" s="1624">
        <v>5</v>
      </c>
      <c r="N159" s="1624">
        <v>5</v>
      </c>
      <c r="O159" s="1624">
        <v>5</v>
      </c>
      <c r="P159" s="1624">
        <v>5</v>
      </c>
      <c r="Q159" s="1624">
        <v>5</v>
      </c>
      <c r="R159" s="1624">
        <v>5</v>
      </c>
      <c r="S159" s="1624">
        <v>5</v>
      </c>
      <c r="T159" s="1624">
        <v>5</v>
      </c>
    </row>
    <row r="160" spans="1:20" s="765" customFormat="1" ht="18" customHeight="1">
      <c r="A160" s="1644" t="s">
        <v>533</v>
      </c>
      <c r="B160" s="172"/>
      <c r="C160" s="618" t="s">
        <v>2348</v>
      </c>
      <c r="D160" s="1564">
        <v>70</v>
      </c>
      <c r="E160" s="1565" t="s">
        <v>1252</v>
      </c>
      <c r="F160" s="1566">
        <v>210</v>
      </c>
      <c r="G160" s="1610">
        <f t="shared" si="2"/>
        <v>14700</v>
      </c>
      <c r="H160" s="1623" t="s">
        <v>1887</v>
      </c>
      <c r="I160" s="1541">
        <v>20</v>
      </c>
      <c r="J160" s="1541"/>
      <c r="K160" s="1541"/>
      <c r="L160" s="1541">
        <v>10</v>
      </c>
      <c r="M160" s="1541"/>
      <c r="N160" s="1541">
        <v>10</v>
      </c>
      <c r="O160" s="1541"/>
      <c r="P160" s="1541">
        <v>10</v>
      </c>
      <c r="Q160" s="1541"/>
      <c r="R160" s="1541">
        <v>10</v>
      </c>
      <c r="S160" s="1541"/>
      <c r="T160" s="1624">
        <v>10</v>
      </c>
    </row>
    <row r="161" spans="1:20" s="765" customFormat="1" ht="12" customHeight="1">
      <c r="A161" s="882" t="s">
        <v>3225</v>
      </c>
      <c r="B161" s="172"/>
      <c r="C161" s="618" t="s">
        <v>2348</v>
      </c>
      <c r="D161" s="1564">
        <v>5</v>
      </c>
      <c r="E161" s="1565" t="s">
        <v>1252</v>
      </c>
      <c r="F161" s="1566">
        <v>210</v>
      </c>
      <c r="G161" s="1610">
        <f t="shared" si="2"/>
        <v>1050</v>
      </c>
      <c r="H161" s="1623" t="s">
        <v>1887</v>
      </c>
      <c r="I161" s="1541"/>
      <c r="J161" s="1541"/>
      <c r="K161" s="1541"/>
      <c r="L161" s="1541"/>
      <c r="M161" s="1541"/>
      <c r="N161" s="1541"/>
      <c r="O161" s="1541"/>
      <c r="P161" s="1541"/>
      <c r="Q161" s="1541"/>
      <c r="R161" s="1541"/>
      <c r="S161" s="1541"/>
      <c r="T161" s="1624"/>
    </row>
    <row r="162" spans="1:20" s="765" customFormat="1" ht="12" customHeight="1">
      <c r="A162" s="1579" t="s">
        <v>3382</v>
      </c>
      <c r="B162" s="937"/>
      <c r="C162" s="618" t="s">
        <v>2348</v>
      </c>
      <c r="D162" s="1564">
        <v>10</v>
      </c>
      <c r="E162" s="1565" t="s">
        <v>1252</v>
      </c>
      <c r="F162" s="1566">
        <v>210</v>
      </c>
      <c r="G162" s="1610">
        <f t="shared" si="2"/>
        <v>2100</v>
      </c>
      <c r="H162" s="1623" t="s">
        <v>1887</v>
      </c>
      <c r="I162" s="1541"/>
      <c r="J162" s="1541"/>
      <c r="K162" s="1541"/>
      <c r="L162" s="1541"/>
      <c r="M162" s="1541"/>
      <c r="N162" s="1541"/>
      <c r="O162" s="1541"/>
      <c r="P162" s="1541"/>
      <c r="Q162" s="1541"/>
      <c r="R162" s="1541"/>
      <c r="S162" s="1541"/>
      <c r="T162" s="1624"/>
    </row>
    <row r="163" spans="1:20" s="765" customFormat="1" ht="12" customHeight="1">
      <c r="A163" s="882" t="s">
        <v>3630</v>
      </c>
      <c r="B163" s="172"/>
      <c r="C163" s="932" t="s">
        <v>2348</v>
      </c>
      <c r="D163" s="833">
        <v>60</v>
      </c>
      <c r="E163" s="833" t="s">
        <v>1252</v>
      </c>
      <c r="F163" s="841">
        <v>285</v>
      </c>
      <c r="G163" s="1610">
        <f t="shared" si="2"/>
        <v>17100</v>
      </c>
      <c r="H163" s="1623" t="s">
        <v>1887</v>
      </c>
      <c r="I163" s="1641"/>
      <c r="J163" s="1642"/>
      <c r="K163" s="1642"/>
      <c r="L163" s="1642"/>
      <c r="M163" s="1642"/>
      <c r="N163" s="1642"/>
      <c r="O163" s="1642"/>
      <c r="P163" s="1642"/>
      <c r="Q163" s="1642"/>
      <c r="R163" s="1642"/>
      <c r="S163" s="1642"/>
      <c r="T163" s="1642"/>
    </row>
    <row r="164" spans="1:20" s="765" customFormat="1" ht="12" customHeight="1">
      <c r="A164" s="172" t="s">
        <v>3418</v>
      </c>
      <c r="B164" s="172"/>
      <c r="C164" s="1535" t="s">
        <v>3426</v>
      </c>
      <c r="D164" s="1553">
        <v>4</v>
      </c>
      <c r="E164" s="1554" t="s">
        <v>1252</v>
      </c>
      <c r="F164" s="1585">
        <v>550</v>
      </c>
      <c r="G164" s="1610">
        <f t="shared" si="2"/>
        <v>2200</v>
      </c>
      <c r="H164" s="1623" t="s">
        <v>1887</v>
      </c>
      <c r="I164" s="1641"/>
      <c r="J164" s="1642"/>
      <c r="K164" s="1642"/>
      <c r="L164" s="1642"/>
      <c r="M164" s="1642"/>
      <c r="N164" s="1642"/>
      <c r="O164" s="1642"/>
      <c r="P164" s="1642"/>
      <c r="Q164" s="1642"/>
      <c r="R164" s="1642"/>
      <c r="S164" s="1642"/>
      <c r="T164" s="1642"/>
    </row>
    <row r="165" spans="1:20" s="765" customFormat="1" ht="12" customHeight="1">
      <c r="A165" s="882" t="s">
        <v>3023</v>
      </c>
      <c r="B165" s="172"/>
      <c r="C165" s="882" t="s">
        <v>3176</v>
      </c>
      <c r="D165" s="1558">
        <v>20</v>
      </c>
      <c r="E165" s="833" t="s">
        <v>3125</v>
      </c>
      <c r="F165" s="1568">
        <v>300</v>
      </c>
      <c r="G165" s="1610">
        <f t="shared" si="2"/>
        <v>6000</v>
      </c>
      <c r="H165" s="1623" t="s">
        <v>1887</v>
      </c>
      <c r="I165" s="1624">
        <v>10</v>
      </c>
      <c r="J165" s="1624"/>
      <c r="K165" s="1624"/>
      <c r="L165" s="1624"/>
      <c r="M165" s="1624">
        <v>10</v>
      </c>
      <c r="N165" s="1624"/>
      <c r="O165" s="1624"/>
      <c r="P165" s="1624"/>
      <c r="Q165" s="1624"/>
      <c r="R165" s="1624"/>
      <c r="S165" s="1624"/>
      <c r="T165" s="1624"/>
    </row>
    <row r="166" spans="1:20" s="765" customFormat="1" ht="12" customHeight="1">
      <c r="A166" s="172" t="s">
        <v>69</v>
      </c>
      <c r="B166" s="937"/>
      <c r="C166" s="932" t="s">
        <v>2700</v>
      </c>
      <c r="D166" s="1553">
        <v>120</v>
      </c>
      <c r="E166" s="1590" t="s">
        <v>1838</v>
      </c>
      <c r="F166" s="1637">
        <v>500</v>
      </c>
      <c r="G166" s="1610">
        <f t="shared" si="2"/>
        <v>60000</v>
      </c>
      <c r="H166" s="1623" t="s">
        <v>1887</v>
      </c>
      <c r="I166" s="1624"/>
      <c r="J166" s="1624"/>
      <c r="K166" s="1624"/>
      <c r="L166" s="1624"/>
      <c r="M166" s="1624"/>
      <c r="N166" s="1624"/>
      <c r="O166" s="1624"/>
      <c r="P166" s="1624"/>
      <c r="Q166" s="1624"/>
      <c r="R166" s="1624"/>
      <c r="S166" s="1624"/>
      <c r="T166" s="1624"/>
    </row>
    <row r="167" spans="1:20" s="765" customFormat="1" ht="12" customHeight="1">
      <c r="A167" s="882" t="s">
        <v>3023</v>
      </c>
      <c r="B167" s="937"/>
      <c r="C167" s="882" t="s">
        <v>3175</v>
      </c>
      <c r="D167" s="1558">
        <v>50</v>
      </c>
      <c r="E167" s="833"/>
      <c r="F167" s="1568">
        <v>10</v>
      </c>
      <c r="G167" s="1610">
        <f t="shared" si="2"/>
        <v>500</v>
      </c>
      <c r="H167" s="1623" t="s">
        <v>1887</v>
      </c>
      <c r="I167" s="1624">
        <v>20</v>
      </c>
      <c r="J167" s="1624"/>
      <c r="K167" s="1624"/>
      <c r="L167" s="1624"/>
      <c r="M167" s="1624">
        <v>10</v>
      </c>
      <c r="N167" s="1624"/>
      <c r="O167" s="1624"/>
      <c r="P167" s="1624">
        <v>10</v>
      </c>
      <c r="Q167" s="1624"/>
      <c r="R167" s="1624">
        <v>10</v>
      </c>
      <c r="S167" s="1624"/>
      <c r="T167" s="1624"/>
    </row>
    <row r="168" spans="1:20" s="765" customFormat="1" ht="12" customHeight="1">
      <c r="A168" s="172" t="s">
        <v>3231</v>
      </c>
      <c r="B168" s="937"/>
      <c r="C168" s="882" t="s">
        <v>3342</v>
      </c>
      <c r="D168" s="1536">
        <v>50</v>
      </c>
      <c r="E168" s="829" t="s">
        <v>44</v>
      </c>
      <c r="F168" s="1537">
        <v>10</v>
      </c>
      <c r="G168" s="1610">
        <f t="shared" si="2"/>
        <v>500</v>
      </c>
      <c r="H168" s="1623" t="s">
        <v>1887</v>
      </c>
      <c r="I168" s="1628">
        <v>1</v>
      </c>
      <c r="J168" s="1629"/>
      <c r="K168" s="1629"/>
      <c r="L168" s="1629"/>
      <c r="M168" s="1629"/>
      <c r="N168" s="1629"/>
      <c r="O168" s="1629"/>
      <c r="P168" s="1629"/>
      <c r="Q168" s="1629"/>
      <c r="R168" s="1629"/>
      <c r="S168" s="1629"/>
      <c r="T168" s="1629"/>
    </row>
    <row r="169" spans="1:20" s="765" customFormat="1" ht="12" customHeight="1">
      <c r="A169" s="882" t="s">
        <v>3548</v>
      </c>
      <c r="B169" s="937"/>
      <c r="C169" s="1349" t="s">
        <v>3611</v>
      </c>
      <c r="D169" s="1630">
        <v>30</v>
      </c>
      <c r="E169" s="1638" t="s">
        <v>44</v>
      </c>
      <c r="F169" s="1632">
        <v>6</v>
      </c>
      <c r="G169" s="1610">
        <f t="shared" si="2"/>
        <v>180</v>
      </c>
      <c r="H169" s="1623" t="s">
        <v>1887</v>
      </c>
      <c r="I169" s="1656" t="s">
        <v>3563</v>
      </c>
      <c r="J169" s="1269"/>
      <c r="K169" s="1269"/>
      <c r="L169" s="1269"/>
      <c r="M169" s="1269">
        <v>10</v>
      </c>
      <c r="N169" s="1269"/>
      <c r="O169" s="1269"/>
      <c r="P169" s="1269"/>
      <c r="Q169" s="1269">
        <v>5</v>
      </c>
      <c r="R169" s="1269"/>
      <c r="S169" s="1269"/>
      <c r="T169" s="1658">
        <v>5</v>
      </c>
    </row>
    <row r="170" spans="1:20" s="1547" customFormat="1" ht="13.9" customHeight="1">
      <c r="A170" s="882" t="s">
        <v>3548</v>
      </c>
      <c r="B170" s="937"/>
      <c r="C170" s="1349" t="s">
        <v>3612</v>
      </c>
      <c r="D170" s="1630">
        <v>30</v>
      </c>
      <c r="E170" s="1638" t="s">
        <v>44</v>
      </c>
      <c r="F170" s="1632">
        <v>8</v>
      </c>
      <c r="G170" s="1610">
        <f t="shared" si="2"/>
        <v>240</v>
      </c>
      <c r="H170" s="1623" t="s">
        <v>1887</v>
      </c>
      <c r="I170" s="1656" t="s">
        <v>3563</v>
      </c>
      <c r="J170" s="1269"/>
      <c r="K170" s="1269"/>
      <c r="L170" s="1269"/>
      <c r="M170" s="1269">
        <v>10</v>
      </c>
      <c r="N170" s="1269"/>
      <c r="O170" s="1269"/>
      <c r="P170" s="1269"/>
      <c r="Q170" s="1269">
        <v>5</v>
      </c>
      <c r="R170" s="1269"/>
      <c r="S170" s="1269"/>
      <c r="T170" s="1658">
        <v>5</v>
      </c>
    </row>
    <row r="171" spans="1:20" s="765" customFormat="1" ht="12" customHeight="1">
      <c r="A171" s="979" t="s">
        <v>2316</v>
      </c>
      <c r="B171" s="937"/>
      <c r="C171" s="1349" t="s">
        <v>2333</v>
      </c>
      <c r="D171" s="1630">
        <v>50</v>
      </c>
      <c r="E171" s="1631" t="s">
        <v>576</v>
      </c>
      <c r="F171" s="1632">
        <v>8</v>
      </c>
      <c r="G171" s="1610">
        <f t="shared" si="2"/>
        <v>400</v>
      </c>
      <c r="H171" s="1623" t="s">
        <v>1887</v>
      </c>
      <c r="I171" s="1624"/>
      <c r="J171" s="1624"/>
      <c r="K171" s="1624"/>
      <c r="L171" s="1624"/>
      <c r="M171" s="1624"/>
      <c r="N171" s="1624"/>
      <c r="O171" s="1624"/>
      <c r="P171" s="1624"/>
      <c r="Q171" s="1624"/>
      <c r="R171" s="1624"/>
      <c r="S171" s="1624"/>
      <c r="T171" s="1624"/>
    </row>
    <row r="172" spans="1:20" s="765" customFormat="1">
      <c r="A172" s="172" t="s">
        <v>1982</v>
      </c>
      <c r="B172" s="937"/>
      <c r="C172" s="1349" t="s">
        <v>2002</v>
      </c>
      <c r="D172" s="1630">
        <v>1</v>
      </c>
      <c r="E172" s="1631" t="s">
        <v>501</v>
      </c>
      <c r="F172" s="1632">
        <v>1000</v>
      </c>
      <c r="G172" s="1610">
        <f t="shared" si="2"/>
        <v>1000</v>
      </c>
      <c r="H172" s="1623" t="s">
        <v>1887</v>
      </c>
      <c r="I172" s="1256">
        <v>1</v>
      </c>
      <c r="J172" s="1642"/>
      <c r="K172" s="1642"/>
      <c r="L172" s="1642"/>
      <c r="M172" s="1642"/>
      <c r="N172" s="1642"/>
      <c r="O172" s="1642"/>
      <c r="P172" s="1642"/>
      <c r="Q172" s="1642"/>
      <c r="R172" s="1642"/>
      <c r="S172" s="1642"/>
      <c r="T172" s="1642"/>
    </row>
    <row r="173" spans="1:20" s="765" customFormat="1" ht="12" customHeight="1">
      <c r="A173" s="1259" t="s">
        <v>2412</v>
      </c>
      <c r="B173" s="937"/>
      <c r="C173" s="1535" t="s">
        <v>2571</v>
      </c>
      <c r="D173" s="1576">
        <v>2</v>
      </c>
      <c r="E173" s="1576" t="s">
        <v>44</v>
      </c>
      <c r="F173" s="1577">
        <v>500</v>
      </c>
      <c r="G173" s="1610">
        <f t="shared" si="2"/>
        <v>1000</v>
      </c>
      <c r="H173" s="1623" t="s">
        <v>1887</v>
      </c>
      <c r="I173" s="1641"/>
      <c r="J173" s="1642"/>
      <c r="K173" s="1642"/>
      <c r="L173" s="1642"/>
      <c r="M173" s="1642"/>
      <c r="N173" s="1642"/>
      <c r="O173" s="1642"/>
      <c r="P173" s="1642"/>
      <c r="Q173" s="1642"/>
      <c r="R173" s="1642"/>
      <c r="S173" s="1642"/>
      <c r="T173" s="1642"/>
    </row>
    <row r="174" spans="1:20" s="765" customFormat="1" ht="12" customHeight="1">
      <c r="A174" s="1259" t="s">
        <v>2412</v>
      </c>
      <c r="B174" s="937"/>
      <c r="C174" s="1535" t="s">
        <v>2572</v>
      </c>
      <c r="D174" s="1576">
        <v>24</v>
      </c>
      <c r="E174" s="1576" t="s">
        <v>91</v>
      </c>
      <c r="F174" s="1577">
        <v>450</v>
      </c>
      <c r="G174" s="1610">
        <f t="shared" si="2"/>
        <v>10800</v>
      </c>
      <c r="H174" s="1623" t="s">
        <v>1887</v>
      </c>
      <c r="I174" s="1641"/>
      <c r="J174" s="1642"/>
      <c r="K174" s="1642"/>
      <c r="L174" s="1642"/>
      <c r="M174" s="1642"/>
      <c r="N174" s="1642"/>
      <c r="O174" s="1642"/>
      <c r="P174" s="1642"/>
      <c r="Q174" s="1642"/>
      <c r="R174" s="1642"/>
      <c r="S174" s="1642"/>
      <c r="T174" s="1642"/>
    </row>
    <row r="175" spans="1:20" s="765" customFormat="1" ht="12" customHeight="1">
      <c r="A175" s="1259" t="s">
        <v>2412</v>
      </c>
      <c r="B175" s="937"/>
      <c r="C175" s="1535" t="s">
        <v>2574</v>
      </c>
      <c r="D175" s="1576">
        <v>24</v>
      </c>
      <c r="E175" s="1576" t="s">
        <v>91</v>
      </c>
      <c r="F175" s="1577">
        <v>450</v>
      </c>
      <c r="G175" s="1610">
        <f t="shared" si="2"/>
        <v>10800</v>
      </c>
      <c r="H175" s="1623" t="s">
        <v>1887</v>
      </c>
      <c r="I175" s="1641"/>
      <c r="J175" s="1642"/>
      <c r="K175" s="1642"/>
      <c r="L175" s="1642"/>
      <c r="M175" s="1642"/>
      <c r="N175" s="1642"/>
      <c r="O175" s="1642"/>
      <c r="P175" s="1642"/>
      <c r="Q175" s="1642"/>
      <c r="R175" s="1642"/>
      <c r="S175" s="1642"/>
      <c r="T175" s="1642"/>
    </row>
    <row r="176" spans="1:20" s="765" customFormat="1" ht="12" customHeight="1">
      <c r="A176" s="1259" t="s">
        <v>2412</v>
      </c>
      <c r="B176" s="937"/>
      <c r="C176" s="1535" t="s">
        <v>2575</v>
      </c>
      <c r="D176" s="1576">
        <v>24</v>
      </c>
      <c r="E176" s="1576" t="s">
        <v>91</v>
      </c>
      <c r="F176" s="1577">
        <v>450</v>
      </c>
      <c r="G176" s="1610">
        <f t="shared" si="2"/>
        <v>10800</v>
      </c>
      <c r="H176" s="1623" t="s">
        <v>1887</v>
      </c>
      <c r="I176" s="1641"/>
      <c r="J176" s="1642"/>
      <c r="K176" s="1642"/>
      <c r="L176" s="1642"/>
      <c r="M176" s="1642"/>
      <c r="N176" s="1642"/>
      <c r="O176" s="1642"/>
      <c r="P176" s="1642"/>
      <c r="Q176" s="1642"/>
      <c r="R176" s="1642"/>
      <c r="S176" s="1642"/>
      <c r="T176" s="1642"/>
    </row>
    <row r="177" spans="1:20" s="765" customFormat="1">
      <c r="A177" s="1259" t="s">
        <v>2412</v>
      </c>
      <c r="B177" s="937"/>
      <c r="C177" s="1535" t="s">
        <v>2573</v>
      </c>
      <c r="D177" s="1576">
        <v>24</v>
      </c>
      <c r="E177" s="1576" t="s">
        <v>91</v>
      </c>
      <c r="F177" s="1577">
        <v>450</v>
      </c>
      <c r="G177" s="1610">
        <f t="shared" si="2"/>
        <v>10800</v>
      </c>
      <c r="H177" s="1623" t="s">
        <v>1887</v>
      </c>
      <c r="I177" s="1641"/>
      <c r="J177" s="1642"/>
      <c r="K177" s="1642"/>
      <c r="L177" s="1642"/>
      <c r="M177" s="1642"/>
      <c r="N177" s="1642"/>
      <c r="O177" s="1642"/>
      <c r="P177" s="1642"/>
      <c r="Q177" s="1642"/>
      <c r="R177" s="1642"/>
      <c r="S177" s="1642"/>
      <c r="T177" s="1642"/>
    </row>
    <row r="178" spans="1:20" s="765" customFormat="1" ht="12" customHeight="1">
      <c r="A178" s="172" t="s">
        <v>3418</v>
      </c>
      <c r="B178" s="937"/>
      <c r="C178" s="1349" t="s">
        <v>3437</v>
      </c>
      <c r="D178" s="1625">
        <v>30</v>
      </c>
      <c r="E178" s="1659" t="s">
        <v>44</v>
      </c>
      <c r="F178" s="1627">
        <v>276</v>
      </c>
      <c r="G178" s="1610">
        <f t="shared" si="2"/>
        <v>8280</v>
      </c>
      <c r="H178" s="1623" t="s">
        <v>1887</v>
      </c>
      <c r="I178" s="1641"/>
      <c r="J178" s="1642"/>
      <c r="K178" s="1642"/>
      <c r="L178" s="1642"/>
      <c r="M178" s="1642"/>
      <c r="N178" s="1642"/>
      <c r="O178" s="1642"/>
      <c r="P178" s="1642"/>
      <c r="Q178" s="1642"/>
      <c r="R178" s="1642"/>
      <c r="S178" s="1642"/>
      <c r="T178" s="1642"/>
    </row>
    <row r="179" spans="1:20" s="765" customFormat="1" ht="12" customHeight="1">
      <c r="A179" s="172" t="s">
        <v>69</v>
      </c>
      <c r="B179" s="937"/>
      <c r="C179" s="1349" t="s">
        <v>2701</v>
      </c>
      <c r="D179" s="1653">
        <v>1</v>
      </c>
      <c r="E179" s="1654" t="s">
        <v>627</v>
      </c>
      <c r="F179" s="1637">
        <v>250</v>
      </c>
      <c r="G179" s="1610">
        <f t="shared" si="2"/>
        <v>250</v>
      </c>
      <c r="H179" s="1623" t="s">
        <v>1887</v>
      </c>
      <c r="I179" s="1624"/>
      <c r="J179" s="1624"/>
      <c r="K179" s="1624"/>
      <c r="L179" s="1624"/>
      <c r="M179" s="1624"/>
      <c r="N179" s="1624"/>
      <c r="O179" s="1624"/>
      <c r="P179" s="1624"/>
      <c r="Q179" s="1624"/>
      <c r="R179" s="1624"/>
      <c r="S179" s="1624"/>
      <c r="T179" s="1624"/>
    </row>
    <row r="180" spans="1:20" s="765" customFormat="1" ht="12" customHeight="1">
      <c r="A180" s="172" t="s">
        <v>2905</v>
      </c>
      <c r="B180" s="937"/>
      <c r="C180" s="1349" t="s">
        <v>3014</v>
      </c>
      <c r="D180" s="1625">
        <v>5</v>
      </c>
      <c r="E180" s="1626" t="s">
        <v>1838</v>
      </c>
      <c r="F180" s="1627">
        <v>450</v>
      </c>
      <c r="G180" s="1610">
        <f t="shared" si="2"/>
        <v>2250</v>
      </c>
      <c r="H180" s="1623" t="s">
        <v>1887</v>
      </c>
      <c r="I180" s="1641"/>
      <c r="J180" s="1642"/>
      <c r="K180" s="1642"/>
      <c r="L180" s="1642"/>
      <c r="M180" s="1642"/>
      <c r="N180" s="1642"/>
      <c r="O180" s="1642"/>
      <c r="P180" s="1642"/>
      <c r="Q180" s="1642"/>
      <c r="R180" s="1642"/>
      <c r="S180" s="1642"/>
      <c r="T180" s="1642"/>
    </row>
    <row r="181" spans="1:20" s="765" customFormat="1" ht="12" customHeight="1">
      <c r="A181" s="882" t="s">
        <v>3023</v>
      </c>
      <c r="B181" s="172"/>
      <c r="C181" s="932" t="s">
        <v>3201</v>
      </c>
      <c r="D181" s="1558">
        <v>1</v>
      </c>
      <c r="E181" s="833"/>
      <c r="F181" s="1568">
        <v>8000</v>
      </c>
      <c r="G181" s="1610">
        <f t="shared" si="2"/>
        <v>8000</v>
      </c>
      <c r="H181" s="1623" t="s">
        <v>1887</v>
      </c>
      <c r="I181" s="1624">
        <v>1</v>
      </c>
      <c r="J181" s="1624"/>
      <c r="K181" s="1624"/>
      <c r="L181" s="1624"/>
      <c r="M181" s="1624"/>
      <c r="N181" s="1624"/>
      <c r="O181" s="1624"/>
      <c r="P181" s="1624"/>
      <c r="Q181" s="1624"/>
      <c r="R181" s="1624"/>
      <c r="S181" s="1624"/>
      <c r="T181" s="1624"/>
    </row>
    <row r="182" spans="1:20" s="1547" customFormat="1">
      <c r="A182" s="172" t="s">
        <v>3231</v>
      </c>
      <c r="B182" s="172"/>
      <c r="C182" s="932" t="s">
        <v>3361</v>
      </c>
      <c r="D182" s="840">
        <v>10</v>
      </c>
      <c r="E182" s="829" t="s">
        <v>910</v>
      </c>
      <c r="F182" s="841">
        <v>250</v>
      </c>
      <c r="G182" s="1610">
        <f t="shared" si="2"/>
        <v>2500</v>
      </c>
      <c r="H182" s="1623" t="s">
        <v>1887</v>
      </c>
      <c r="I182" s="1624">
        <v>5</v>
      </c>
      <c r="J182" s="1624"/>
      <c r="K182" s="1624"/>
      <c r="L182" s="1624"/>
      <c r="M182" s="1624"/>
      <c r="N182" s="1624"/>
      <c r="O182" s="1624">
        <v>5</v>
      </c>
      <c r="P182" s="1624"/>
      <c r="Q182" s="1624"/>
      <c r="R182" s="1624"/>
      <c r="S182" s="1624"/>
      <c r="T182" s="1624"/>
    </row>
    <row r="183" spans="1:20" s="765" customFormat="1" ht="12" customHeight="1">
      <c r="A183" s="443" t="s">
        <v>1885</v>
      </c>
      <c r="B183" s="172"/>
      <c r="C183" s="618" t="s">
        <v>1834</v>
      </c>
      <c r="D183" s="1652">
        <v>1</v>
      </c>
      <c r="E183" s="1647" t="s">
        <v>627</v>
      </c>
      <c r="F183" s="1543">
        <v>221</v>
      </c>
      <c r="G183" s="1610">
        <f t="shared" si="2"/>
        <v>221</v>
      </c>
      <c r="H183" s="1623" t="s">
        <v>1887</v>
      </c>
      <c r="I183" s="1649"/>
      <c r="J183" s="1649">
        <v>1</v>
      </c>
      <c r="K183" s="1649"/>
      <c r="L183" s="1649"/>
      <c r="M183" s="1649"/>
      <c r="N183" s="1649"/>
      <c r="O183" s="1649"/>
      <c r="P183" s="1649"/>
      <c r="Q183" s="1649"/>
      <c r="R183" s="1649"/>
      <c r="S183" s="1649"/>
      <c r="T183" s="1649"/>
    </row>
    <row r="184" spans="1:20" s="765" customFormat="1" ht="12" customHeight="1">
      <c r="A184" s="172" t="s">
        <v>69</v>
      </c>
      <c r="B184" s="937"/>
      <c r="C184" s="1349" t="s">
        <v>1834</v>
      </c>
      <c r="D184" s="1653">
        <v>1</v>
      </c>
      <c r="E184" s="1654" t="s">
        <v>627</v>
      </c>
      <c r="F184" s="1637">
        <v>250</v>
      </c>
      <c r="G184" s="1610">
        <f t="shared" si="2"/>
        <v>250</v>
      </c>
      <c r="H184" s="1623" t="s">
        <v>1887</v>
      </c>
      <c r="I184" s="1624"/>
      <c r="J184" s="1624"/>
      <c r="K184" s="1624"/>
      <c r="L184" s="1624"/>
      <c r="M184" s="1624"/>
      <c r="N184" s="1624"/>
      <c r="O184" s="1624"/>
      <c r="P184" s="1624"/>
      <c r="Q184" s="1624"/>
      <c r="R184" s="1624"/>
      <c r="S184" s="1624"/>
      <c r="T184" s="1624"/>
    </row>
    <row r="185" spans="1:20" s="765" customFormat="1" ht="12" customHeight="1">
      <c r="A185" s="882" t="s">
        <v>3548</v>
      </c>
      <c r="B185" s="937"/>
      <c r="C185" s="1349" t="s">
        <v>3620</v>
      </c>
      <c r="D185" s="1630">
        <v>10</v>
      </c>
      <c r="E185" s="1638" t="s">
        <v>1945</v>
      </c>
      <c r="F185" s="1632">
        <v>20</v>
      </c>
      <c r="G185" s="1610">
        <f t="shared" si="2"/>
        <v>200</v>
      </c>
      <c r="H185" s="1623" t="s">
        <v>1887</v>
      </c>
      <c r="I185" s="1656" t="s">
        <v>3601</v>
      </c>
      <c r="J185" s="1269"/>
      <c r="K185" s="1269"/>
      <c r="L185" s="1269"/>
      <c r="M185" s="1269"/>
      <c r="N185" s="1269">
        <v>5</v>
      </c>
      <c r="O185" s="1269"/>
      <c r="P185" s="1269"/>
      <c r="Q185" s="1269"/>
      <c r="R185" s="1269"/>
      <c r="S185" s="1269"/>
      <c r="T185" s="1269"/>
    </row>
    <row r="186" spans="1:20" s="765" customFormat="1" ht="12" customHeight="1">
      <c r="A186" s="1259" t="s">
        <v>2412</v>
      </c>
      <c r="B186" s="937"/>
      <c r="C186" s="1535" t="s">
        <v>2564</v>
      </c>
      <c r="D186" s="1270">
        <v>30</v>
      </c>
      <c r="E186" s="1576" t="s">
        <v>44</v>
      </c>
      <c r="F186" s="1577">
        <v>10</v>
      </c>
      <c r="G186" s="1610">
        <f t="shared" si="2"/>
        <v>300</v>
      </c>
      <c r="H186" s="1623" t="s">
        <v>1887</v>
      </c>
      <c r="I186" s="1641"/>
      <c r="J186" s="1642"/>
      <c r="K186" s="1642"/>
      <c r="L186" s="1642"/>
      <c r="M186" s="1642"/>
      <c r="N186" s="1642"/>
      <c r="O186" s="1642"/>
      <c r="P186" s="1642"/>
      <c r="Q186" s="1642"/>
      <c r="R186" s="1642"/>
      <c r="S186" s="1642"/>
      <c r="T186" s="1642"/>
    </row>
    <row r="187" spans="1:20" s="765" customFormat="1" ht="12" customHeight="1">
      <c r="A187" s="172" t="s">
        <v>3231</v>
      </c>
      <c r="B187" s="937"/>
      <c r="C187" s="1349" t="s">
        <v>3345</v>
      </c>
      <c r="D187" s="1625">
        <v>20</v>
      </c>
      <c r="E187" s="1626" t="s">
        <v>576</v>
      </c>
      <c r="F187" s="1627">
        <v>50</v>
      </c>
      <c r="G187" s="1610">
        <f t="shared" si="2"/>
        <v>1000</v>
      </c>
      <c r="H187" s="1623" t="s">
        <v>1887</v>
      </c>
      <c r="I187" s="1628">
        <v>10</v>
      </c>
      <c r="J187" s="1629"/>
      <c r="K187" s="1629"/>
      <c r="L187" s="1629"/>
      <c r="M187" s="1629"/>
      <c r="N187" s="1629"/>
      <c r="O187" s="1629">
        <v>10</v>
      </c>
      <c r="P187" s="1629"/>
      <c r="Q187" s="1629"/>
      <c r="R187" s="1629"/>
      <c r="S187" s="1629"/>
      <c r="T187" s="1629"/>
    </row>
    <row r="188" spans="1:20" s="765" customFormat="1" ht="12" customHeight="1">
      <c r="A188" s="172" t="s">
        <v>2045</v>
      </c>
      <c r="B188" s="937"/>
      <c r="C188" s="1349" t="s">
        <v>2092</v>
      </c>
      <c r="D188" s="1635">
        <v>100</v>
      </c>
      <c r="E188" s="1631" t="s">
        <v>576</v>
      </c>
      <c r="F188" s="1632">
        <v>20</v>
      </c>
      <c r="G188" s="1610">
        <f t="shared" si="2"/>
        <v>2000</v>
      </c>
      <c r="H188" s="1623" t="s">
        <v>1887</v>
      </c>
      <c r="I188" s="1635">
        <v>100</v>
      </c>
      <c r="J188" s="1642"/>
      <c r="K188" s="1642"/>
      <c r="L188" s="1642"/>
      <c r="M188" s="1642"/>
      <c r="N188" s="1642"/>
      <c r="O188" s="1642"/>
      <c r="P188" s="1642"/>
      <c r="Q188" s="1642"/>
      <c r="R188" s="1642"/>
      <c r="S188" s="1642"/>
      <c r="T188" s="1642"/>
    </row>
    <row r="189" spans="1:20" s="765" customFormat="1" ht="12" customHeight="1">
      <c r="A189" s="1259" t="s">
        <v>2412</v>
      </c>
      <c r="B189" s="937"/>
      <c r="C189" s="1535" t="s">
        <v>2565</v>
      </c>
      <c r="D189" s="1270">
        <v>30</v>
      </c>
      <c r="E189" s="1576" t="s">
        <v>44</v>
      </c>
      <c r="F189" s="1577">
        <v>10</v>
      </c>
      <c r="G189" s="1610">
        <f t="shared" si="2"/>
        <v>300</v>
      </c>
      <c r="H189" s="1623" t="s">
        <v>1887</v>
      </c>
      <c r="I189" s="1641"/>
      <c r="J189" s="1642"/>
      <c r="K189" s="1642"/>
      <c r="L189" s="1642"/>
      <c r="M189" s="1642"/>
      <c r="N189" s="1642"/>
      <c r="O189" s="1642"/>
      <c r="P189" s="1642"/>
      <c r="Q189" s="1642"/>
      <c r="R189" s="1642"/>
      <c r="S189" s="1642"/>
      <c r="T189" s="1642"/>
    </row>
    <row r="190" spans="1:20" s="765" customFormat="1" ht="12" customHeight="1">
      <c r="A190" s="1259" t="s">
        <v>2412</v>
      </c>
      <c r="B190" s="937"/>
      <c r="C190" s="1535" t="s">
        <v>2567</v>
      </c>
      <c r="D190" s="1270">
        <v>30</v>
      </c>
      <c r="E190" s="1576" t="s">
        <v>44</v>
      </c>
      <c r="F190" s="1577">
        <v>10</v>
      </c>
      <c r="G190" s="1610">
        <f t="shared" si="2"/>
        <v>300</v>
      </c>
      <c r="H190" s="1623" t="s">
        <v>1887</v>
      </c>
      <c r="I190" s="1641"/>
      <c r="J190" s="1642"/>
      <c r="K190" s="1642"/>
      <c r="L190" s="1642"/>
      <c r="M190" s="1642"/>
      <c r="N190" s="1642"/>
      <c r="O190" s="1642"/>
      <c r="P190" s="1642"/>
      <c r="Q190" s="1642"/>
      <c r="R190" s="1642"/>
      <c r="S190" s="1642"/>
      <c r="T190" s="1642"/>
    </row>
    <row r="191" spans="1:20" s="765" customFormat="1" ht="12" customHeight="1">
      <c r="A191" s="172" t="s">
        <v>3231</v>
      </c>
      <c r="B191" s="937"/>
      <c r="C191" s="1349" t="s">
        <v>1267</v>
      </c>
      <c r="D191" s="1625">
        <v>20</v>
      </c>
      <c r="E191" s="1626" t="s">
        <v>576</v>
      </c>
      <c r="F191" s="1627">
        <v>50</v>
      </c>
      <c r="G191" s="1610">
        <f t="shared" si="2"/>
        <v>1000</v>
      </c>
      <c r="H191" s="1623" t="s">
        <v>1887</v>
      </c>
      <c r="I191" s="1628">
        <v>10</v>
      </c>
      <c r="J191" s="1629"/>
      <c r="K191" s="1629"/>
      <c r="L191" s="1629"/>
      <c r="M191" s="1629"/>
      <c r="N191" s="1629"/>
      <c r="O191" s="1629">
        <v>10</v>
      </c>
      <c r="P191" s="1629"/>
      <c r="Q191" s="1629"/>
      <c r="R191" s="1629"/>
      <c r="S191" s="1629"/>
      <c r="T191" s="1629"/>
    </row>
    <row r="192" spans="1:20" s="765" customFormat="1" ht="12" customHeight="1">
      <c r="A192" s="1259" t="s">
        <v>2412</v>
      </c>
      <c r="B192" s="937"/>
      <c r="C192" s="1535" t="s">
        <v>2566</v>
      </c>
      <c r="D192" s="1270">
        <v>30</v>
      </c>
      <c r="E192" s="1576" t="s">
        <v>44</v>
      </c>
      <c r="F192" s="1577">
        <v>10</v>
      </c>
      <c r="G192" s="1610">
        <f t="shared" si="2"/>
        <v>300</v>
      </c>
      <c r="H192" s="1623" t="s">
        <v>1887</v>
      </c>
      <c r="I192" s="1641"/>
      <c r="J192" s="1642"/>
      <c r="K192" s="1642"/>
      <c r="L192" s="1642"/>
      <c r="M192" s="1642"/>
      <c r="N192" s="1642"/>
      <c r="O192" s="1642"/>
      <c r="P192" s="1642"/>
      <c r="Q192" s="1642"/>
      <c r="R192" s="1642"/>
      <c r="S192" s="1642"/>
      <c r="T192" s="1642"/>
    </row>
    <row r="193" spans="1:20" s="765" customFormat="1" ht="12" customHeight="1">
      <c r="A193" s="172" t="s">
        <v>3231</v>
      </c>
      <c r="B193" s="937"/>
      <c r="C193" s="1349" t="s">
        <v>3343</v>
      </c>
      <c r="D193" s="1625">
        <v>20</v>
      </c>
      <c r="E193" s="1626" t="s">
        <v>576</v>
      </c>
      <c r="F193" s="1627">
        <v>50</v>
      </c>
      <c r="G193" s="1610">
        <f t="shared" si="2"/>
        <v>1000</v>
      </c>
      <c r="H193" s="1623" t="s">
        <v>1887</v>
      </c>
      <c r="I193" s="1628">
        <v>10</v>
      </c>
      <c r="J193" s="1629"/>
      <c r="K193" s="1629"/>
      <c r="L193" s="1629"/>
      <c r="M193" s="1629"/>
      <c r="N193" s="1629"/>
      <c r="O193" s="1629">
        <v>10</v>
      </c>
      <c r="P193" s="1629"/>
      <c r="Q193" s="1629"/>
      <c r="R193" s="1629"/>
      <c r="S193" s="1629"/>
      <c r="T193" s="1629"/>
    </row>
    <row r="194" spans="1:20" s="765" customFormat="1" ht="12" customHeight="1">
      <c r="A194" s="172" t="s">
        <v>2045</v>
      </c>
      <c r="B194" s="937"/>
      <c r="C194" s="1349" t="s">
        <v>2094</v>
      </c>
      <c r="D194" s="1635">
        <v>100</v>
      </c>
      <c r="E194" s="1631" t="s">
        <v>576</v>
      </c>
      <c r="F194" s="1632">
        <v>20</v>
      </c>
      <c r="G194" s="1610">
        <f t="shared" si="2"/>
        <v>2000</v>
      </c>
      <c r="H194" s="1623" t="s">
        <v>1887</v>
      </c>
      <c r="I194" s="1635">
        <v>100</v>
      </c>
      <c r="J194" s="1642"/>
      <c r="K194" s="1642"/>
      <c r="L194" s="1642"/>
      <c r="M194" s="1642"/>
      <c r="N194" s="1642"/>
      <c r="O194" s="1642"/>
      <c r="P194" s="1642"/>
      <c r="Q194" s="1642"/>
      <c r="R194" s="1642"/>
      <c r="S194" s="1642"/>
      <c r="T194" s="1642"/>
    </row>
    <row r="195" spans="1:20" s="765" customFormat="1" ht="12" customHeight="1">
      <c r="A195" s="172" t="s">
        <v>3231</v>
      </c>
      <c r="B195" s="937"/>
      <c r="C195" s="1349" t="s">
        <v>3344</v>
      </c>
      <c r="D195" s="1625">
        <v>20</v>
      </c>
      <c r="E195" s="1626" t="s">
        <v>576</v>
      </c>
      <c r="F195" s="1627">
        <v>50</v>
      </c>
      <c r="G195" s="1610">
        <f t="shared" si="2"/>
        <v>1000</v>
      </c>
      <c r="H195" s="1623" t="s">
        <v>1887</v>
      </c>
      <c r="I195" s="1628">
        <v>10</v>
      </c>
      <c r="J195" s="1629"/>
      <c r="K195" s="1629"/>
      <c r="L195" s="1629"/>
      <c r="M195" s="1629"/>
      <c r="N195" s="1629"/>
      <c r="O195" s="1629">
        <v>10</v>
      </c>
      <c r="P195" s="1629"/>
      <c r="Q195" s="1629"/>
      <c r="R195" s="1629"/>
      <c r="S195" s="1629"/>
      <c r="T195" s="1629"/>
    </row>
    <row r="196" spans="1:20" s="765" customFormat="1" ht="12" customHeight="1">
      <c r="A196" s="172" t="s">
        <v>2045</v>
      </c>
      <c r="B196" s="937"/>
      <c r="C196" s="1349" t="s">
        <v>2093</v>
      </c>
      <c r="D196" s="1635">
        <v>100</v>
      </c>
      <c r="E196" s="1631" t="s">
        <v>576</v>
      </c>
      <c r="F196" s="1632">
        <v>20</v>
      </c>
      <c r="G196" s="1610">
        <f t="shared" si="2"/>
        <v>2000</v>
      </c>
      <c r="H196" s="1623" t="s">
        <v>1887</v>
      </c>
      <c r="I196" s="1635">
        <v>100</v>
      </c>
      <c r="J196" s="1642"/>
      <c r="K196" s="1642"/>
      <c r="L196" s="1642"/>
      <c r="M196" s="1642"/>
      <c r="N196" s="1642"/>
      <c r="O196" s="1642"/>
      <c r="P196" s="1642"/>
      <c r="Q196" s="1642"/>
      <c r="R196" s="1642"/>
      <c r="S196" s="1642"/>
      <c r="T196" s="1642"/>
    </row>
    <row r="197" spans="1:20" s="765" customFormat="1" ht="12" customHeight="1">
      <c r="A197" s="1259" t="s">
        <v>2412</v>
      </c>
      <c r="B197" s="937"/>
      <c r="C197" s="1535" t="s">
        <v>2093</v>
      </c>
      <c r="D197" s="1270">
        <v>30</v>
      </c>
      <c r="E197" s="1576" t="s">
        <v>44</v>
      </c>
      <c r="F197" s="1577">
        <v>10</v>
      </c>
      <c r="G197" s="1610">
        <f t="shared" si="2"/>
        <v>300</v>
      </c>
      <c r="H197" s="1623" t="s">
        <v>1887</v>
      </c>
      <c r="I197" s="1641"/>
      <c r="J197" s="1642"/>
      <c r="K197" s="1642"/>
      <c r="L197" s="1642"/>
      <c r="M197" s="1642"/>
      <c r="N197" s="1642"/>
      <c r="O197" s="1642"/>
      <c r="P197" s="1642"/>
      <c r="Q197" s="1642"/>
      <c r="R197" s="1642"/>
      <c r="S197" s="1642"/>
      <c r="T197" s="1642"/>
    </row>
    <row r="198" spans="1:20" s="765" customFormat="1" ht="12" customHeight="1">
      <c r="A198" s="882" t="s">
        <v>3023</v>
      </c>
      <c r="B198" s="937"/>
      <c r="C198" s="882" t="s">
        <v>3187</v>
      </c>
      <c r="D198" s="1558">
        <v>100</v>
      </c>
      <c r="E198" s="833" t="s">
        <v>576</v>
      </c>
      <c r="F198" s="1568">
        <v>10</v>
      </c>
      <c r="G198" s="1610">
        <f t="shared" si="2"/>
        <v>1000</v>
      </c>
      <c r="H198" s="1623" t="s">
        <v>1887</v>
      </c>
      <c r="I198" s="1624">
        <v>20</v>
      </c>
      <c r="J198" s="1624"/>
      <c r="K198" s="1624"/>
      <c r="L198" s="1624">
        <v>10</v>
      </c>
      <c r="M198" s="1624"/>
      <c r="N198" s="1624"/>
      <c r="O198" s="1624">
        <v>20</v>
      </c>
      <c r="P198" s="1624"/>
      <c r="Q198" s="1624">
        <v>50</v>
      </c>
      <c r="R198" s="1624"/>
      <c r="S198" s="1624"/>
      <c r="T198" s="1624"/>
    </row>
    <row r="199" spans="1:20" s="765" customFormat="1" ht="12" customHeight="1">
      <c r="A199" s="443" t="s">
        <v>1885</v>
      </c>
      <c r="B199" s="937"/>
      <c r="C199" s="618" t="s">
        <v>1878</v>
      </c>
      <c r="D199" s="1652">
        <v>1</v>
      </c>
      <c r="E199" s="1647" t="s">
        <v>910</v>
      </c>
      <c r="F199" s="1543">
        <v>83.75</v>
      </c>
      <c r="G199" s="1610">
        <f t="shared" si="2"/>
        <v>83.75</v>
      </c>
      <c r="H199" s="1623" t="s">
        <v>1887</v>
      </c>
      <c r="I199" s="1649"/>
      <c r="J199" s="1649"/>
      <c r="K199" s="1649"/>
      <c r="L199" s="1649"/>
      <c r="M199" s="1649">
        <v>1</v>
      </c>
      <c r="N199" s="1649"/>
      <c r="O199" s="1649"/>
      <c r="P199" s="1649"/>
      <c r="Q199" s="1649"/>
      <c r="R199" s="1649"/>
      <c r="S199" s="1649"/>
      <c r="T199" s="1649"/>
    </row>
    <row r="200" spans="1:20" s="765" customFormat="1" ht="12" customHeight="1">
      <c r="A200" s="172" t="s">
        <v>69</v>
      </c>
      <c r="B200" s="937"/>
      <c r="C200" s="1349" t="s">
        <v>1878</v>
      </c>
      <c r="D200" s="1653">
        <v>1</v>
      </c>
      <c r="E200" s="1654" t="s">
        <v>910</v>
      </c>
      <c r="F200" s="1637">
        <v>90</v>
      </c>
      <c r="G200" s="1610">
        <f t="shared" si="2"/>
        <v>90</v>
      </c>
      <c r="H200" s="1623" t="s">
        <v>1887</v>
      </c>
      <c r="I200" s="1624"/>
      <c r="J200" s="1624"/>
      <c r="K200" s="1624"/>
      <c r="L200" s="1624"/>
      <c r="M200" s="1624"/>
      <c r="N200" s="1624"/>
      <c r="O200" s="1624"/>
      <c r="P200" s="1624"/>
      <c r="Q200" s="1624"/>
      <c r="R200" s="1624"/>
      <c r="S200" s="1624"/>
      <c r="T200" s="1624"/>
    </row>
    <row r="201" spans="1:20" s="765" customFormat="1" ht="12.75" customHeight="1">
      <c r="A201" s="172" t="s">
        <v>3386</v>
      </c>
      <c r="B201" s="937"/>
      <c r="C201" s="1349" t="s">
        <v>1878</v>
      </c>
      <c r="D201" s="1653">
        <v>1</v>
      </c>
      <c r="E201" s="1654" t="s">
        <v>910</v>
      </c>
      <c r="F201" s="1637">
        <v>90</v>
      </c>
      <c r="G201" s="1610">
        <f t="shared" si="2"/>
        <v>90</v>
      </c>
      <c r="H201" s="1623" t="s">
        <v>1887</v>
      </c>
      <c r="I201" s="1624"/>
      <c r="J201" s="1624"/>
      <c r="K201" s="1624"/>
      <c r="L201" s="1624"/>
      <c r="M201" s="1624"/>
      <c r="N201" s="1624"/>
      <c r="O201" s="1624"/>
      <c r="P201" s="1624"/>
      <c r="Q201" s="1624"/>
      <c r="R201" s="1624"/>
      <c r="S201" s="1624"/>
      <c r="T201" s="1624"/>
    </row>
    <row r="202" spans="1:20" s="765" customFormat="1" ht="12" customHeight="1">
      <c r="A202" s="882" t="s">
        <v>3023</v>
      </c>
      <c r="B202" s="937"/>
      <c r="C202" s="882" t="s">
        <v>3173</v>
      </c>
      <c r="D202" s="1558">
        <v>50</v>
      </c>
      <c r="E202" s="833" t="s">
        <v>576</v>
      </c>
      <c r="F202" s="1568">
        <v>250</v>
      </c>
      <c r="G202" s="1610">
        <f t="shared" si="2"/>
        <v>12500</v>
      </c>
      <c r="H202" s="1623" t="s">
        <v>1887</v>
      </c>
      <c r="I202" s="1624">
        <v>20</v>
      </c>
      <c r="J202" s="1624"/>
      <c r="K202" s="1624"/>
      <c r="L202" s="1624"/>
      <c r="M202" s="1624">
        <v>10</v>
      </c>
      <c r="N202" s="1624"/>
      <c r="O202" s="1624"/>
      <c r="P202" s="1624">
        <v>10</v>
      </c>
      <c r="Q202" s="1624"/>
      <c r="R202" s="1624">
        <v>10</v>
      </c>
      <c r="S202" s="1624"/>
      <c r="T202" s="1624"/>
    </row>
    <row r="203" spans="1:20" s="765" customFormat="1" ht="12" customHeight="1">
      <c r="A203" s="172" t="s">
        <v>3418</v>
      </c>
      <c r="B203" s="937"/>
      <c r="C203" s="1535" t="s">
        <v>3428</v>
      </c>
      <c r="D203" s="882">
        <v>100</v>
      </c>
      <c r="E203" s="825" t="s">
        <v>576</v>
      </c>
      <c r="F203" s="1584">
        <v>40</v>
      </c>
      <c r="G203" s="1610">
        <f t="shared" si="2"/>
        <v>4000</v>
      </c>
      <c r="H203" s="1623" t="s">
        <v>1887</v>
      </c>
      <c r="I203" s="1641"/>
      <c r="J203" s="1642"/>
      <c r="K203" s="1642"/>
      <c r="L203" s="1642"/>
      <c r="M203" s="1642"/>
      <c r="N203" s="1642"/>
      <c r="O203" s="1642"/>
      <c r="P203" s="1642"/>
      <c r="Q203" s="1642"/>
      <c r="R203" s="1642"/>
      <c r="S203" s="1642"/>
      <c r="T203" s="1642"/>
    </row>
    <row r="204" spans="1:20" s="765" customFormat="1" ht="12" customHeight="1">
      <c r="A204" s="979" t="s">
        <v>2316</v>
      </c>
      <c r="B204" s="937"/>
      <c r="C204" s="1349" t="s">
        <v>2334</v>
      </c>
      <c r="D204" s="1630">
        <v>100</v>
      </c>
      <c r="E204" s="1631" t="s">
        <v>576</v>
      </c>
      <c r="F204" s="1632">
        <v>15</v>
      </c>
      <c r="G204" s="1610">
        <f t="shared" si="2"/>
        <v>1500</v>
      </c>
      <c r="H204" s="1623" t="s">
        <v>1887</v>
      </c>
      <c r="I204" s="1624"/>
      <c r="J204" s="1624"/>
      <c r="K204" s="1624"/>
      <c r="L204" s="1624"/>
      <c r="M204" s="1624"/>
      <c r="N204" s="1624"/>
      <c r="O204" s="1624"/>
      <c r="P204" s="1624"/>
      <c r="Q204" s="1624"/>
      <c r="R204" s="1624"/>
      <c r="S204" s="1624"/>
      <c r="T204" s="1624"/>
    </row>
    <row r="205" spans="1:20" s="765" customFormat="1" ht="12" customHeight="1">
      <c r="A205" s="172" t="s">
        <v>69</v>
      </c>
      <c r="B205" s="937"/>
      <c r="C205" s="1349" t="s">
        <v>2702</v>
      </c>
      <c r="D205" s="1653">
        <v>1</v>
      </c>
      <c r="E205" s="1347" t="s">
        <v>1252</v>
      </c>
      <c r="F205" s="1637">
        <v>300</v>
      </c>
      <c r="G205" s="1610">
        <f t="shared" si="2"/>
        <v>300</v>
      </c>
      <c r="H205" s="1623" t="s">
        <v>1887</v>
      </c>
      <c r="I205" s="1624"/>
      <c r="J205" s="1624"/>
      <c r="K205" s="1624"/>
      <c r="L205" s="1624"/>
      <c r="M205" s="1624"/>
      <c r="N205" s="1624"/>
      <c r="O205" s="1624"/>
      <c r="P205" s="1624"/>
      <c r="Q205" s="1624"/>
      <c r="R205" s="1624"/>
      <c r="S205" s="1624"/>
      <c r="T205" s="1624"/>
    </row>
    <row r="206" spans="1:20" s="765" customFormat="1" ht="12" customHeight="1">
      <c r="A206" s="172" t="s">
        <v>3386</v>
      </c>
      <c r="B206" s="937"/>
      <c r="C206" s="1349" t="s">
        <v>2702</v>
      </c>
      <c r="D206" s="1653">
        <v>1</v>
      </c>
      <c r="E206" s="1347" t="s">
        <v>1252</v>
      </c>
      <c r="F206" s="1637">
        <v>300</v>
      </c>
      <c r="G206" s="1610">
        <f t="shared" ref="G206:G269" si="3">F206*D206</f>
        <v>300</v>
      </c>
      <c r="H206" s="1623" t="s">
        <v>1887</v>
      </c>
      <c r="I206" s="1624"/>
      <c r="J206" s="1624"/>
      <c r="K206" s="1624"/>
      <c r="L206" s="1624"/>
      <c r="M206" s="1624"/>
      <c r="N206" s="1624"/>
      <c r="O206" s="1624"/>
      <c r="P206" s="1624"/>
      <c r="Q206" s="1624"/>
      <c r="R206" s="1624"/>
      <c r="S206" s="1624"/>
      <c r="T206" s="1624"/>
    </row>
    <row r="207" spans="1:20" s="765" customFormat="1" ht="12" customHeight="1">
      <c r="A207" s="172" t="s">
        <v>3418</v>
      </c>
      <c r="B207" s="937"/>
      <c r="C207" s="1535" t="s">
        <v>3429</v>
      </c>
      <c r="D207" s="882">
        <v>120</v>
      </c>
      <c r="E207" s="825" t="s">
        <v>1234</v>
      </c>
      <c r="F207" s="1584">
        <v>150</v>
      </c>
      <c r="G207" s="1610">
        <f t="shared" si="3"/>
        <v>18000</v>
      </c>
      <c r="H207" s="1623" t="s">
        <v>1887</v>
      </c>
      <c r="I207" s="1641"/>
      <c r="J207" s="1642"/>
      <c r="K207" s="1642"/>
      <c r="L207" s="1642"/>
      <c r="M207" s="1642"/>
      <c r="N207" s="1642"/>
      <c r="O207" s="1642"/>
      <c r="P207" s="1642"/>
      <c r="Q207" s="1642"/>
      <c r="R207" s="1642"/>
      <c r="S207" s="1642"/>
      <c r="T207" s="1642"/>
    </row>
    <row r="208" spans="1:20" s="765" customFormat="1" ht="12" customHeight="1">
      <c r="A208" s="882" t="s">
        <v>3023</v>
      </c>
      <c r="B208" s="937"/>
      <c r="C208" s="882" t="s">
        <v>3174</v>
      </c>
      <c r="D208" s="1558">
        <v>50</v>
      </c>
      <c r="E208" s="833"/>
      <c r="F208" s="1568">
        <v>80</v>
      </c>
      <c r="G208" s="1610">
        <f t="shared" si="3"/>
        <v>4000</v>
      </c>
      <c r="H208" s="1623" t="s">
        <v>1887</v>
      </c>
      <c r="I208" s="1624">
        <v>20</v>
      </c>
      <c r="J208" s="1624"/>
      <c r="K208" s="1624"/>
      <c r="L208" s="1624"/>
      <c r="M208" s="1624">
        <v>10</v>
      </c>
      <c r="N208" s="1624"/>
      <c r="O208" s="1624"/>
      <c r="P208" s="1624">
        <v>10</v>
      </c>
      <c r="Q208" s="1624"/>
      <c r="R208" s="1624">
        <v>10</v>
      </c>
      <c r="S208" s="1624"/>
      <c r="T208" s="1624"/>
    </row>
    <row r="209" spans="1:20" s="765" customFormat="1" ht="12" customHeight="1">
      <c r="A209" s="172" t="s">
        <v>3231</v>
      </c>
      <c r="B209" s="937"/>
      <c r="C209" s="882" t="s">
        <v>3346</v>
      </c>
      <c r="D209" s="1536">
        <v>10</v>
      </c>
      <c r="E209" s="829" t="s">
        <v>44</v>
      </c>
      <c r="F209" s="1537">
        <v>80</v>
      </c>
      <c r="G209" s="1610">
        <f t="shared" si="3"/>
        <v>800</v>
      </c>
      <c r="H209" s="1623" t="s">
        <v>1887</v>
      </c>
      <c r="I209" s="1660">
        <v>5</v>
      </c>
      <c r="J209" s="1629"/>
      <c r="K209" s="1629"/>
      <c r="L209" s="1629"/>
      <c r="M209" s="1629"/>
      <c r="N209" s="1629"/>
      <c r="O209" s="1629">
        <v>5</v>
      </c>
      <c r="P209" s="1629"/>
      <c r="Q209" s="1629"/>
      <c r="R209" s="1629"/>
      <c r="S209" s="1629"/>
      <c r="T209" s="1629"/>
    </row>
    <row r="210" spans="1:20" s="765" customFormat="1" ht="12" customHeight="1">
      <c r="A210" s="1644" t="s">
        <v>533</v>
      </c>
      <c r="B210" s="937"/>
      <c r="C210" s="618" t="s">
        <v>2349</v>
      </c>
      <c r="D210" s="1564">
        <v>5</v>
      </c>
      <c r="E210" s="1565" t="s">
        <v>44</v>
      </c>
      <c r="F210" s="1566">
        <v>150</v>
      </c>
      <c r="G210" s="1610">
        <f t="shared" si="3"/>
        <v>750</v>
      </c>
      <c r="H210" s="1623" t="s">
        <v>1887</v>
      </c>
      <c r="I210" s="1541">
        <v>2</v>
      </c>
      <c r="J210" s="1541"/>
      <c r="K210" s="1541"/>
      <c r="L210" s="1541">
        <v>1</v>
      </c>
      <c r="M210" s="1541"/>
      <c r="N210" s="1541"/>
      <c r="O210" s="1541">
        <v>1</v>
      </c>
      <c r="P210" s="1541"/>
      <c r="Q210" s="1541"/>
      <c r="R210" s="1541">
        <v>1</v>
      </c>
      <c r="S210" s="1541"/>
      <c r="T210" s="1624"/>
    </row>
    <row r="211" spans="1:20" s="765" customFormat="1" ht="12" customHeight="1">
      <c r="A211" s="882" t="s">
        <v>3225</v>
      </c>
      <c r="B211" s="937"/>
      <c r="C211" s="618" t="s">
        <v>2349</v>
      </c>
      <c r="D211" s="1564">
        <v>1</v>
      </c>
      <c r="E211" s="1565" t="s">
        <v>44</v>
      </c>
      <c r="F211" s="1566">
        <v>150</v>
      </c>
      <c r="G211" s="1610">
        <f t="shared" si="3"/>
        <v>150</v>
      </c>
      <c r="H211" s="1623" t="s">
        <v>1887</v>
      </c>
      <c r="I211" s="1541"/>
      <c r="J211" s="1541"/>
      <c r="K211" s="1541"/>
      <c r="L211" s="1541"/>
      <c r="M211" s="1541"/>
      <c r="N211" s="1541"/>
      <c r="O211" s="1541"/>
      <c r="P211" s="1541"/>
      <c r="Q211" s="1541"/>
      <c r="R211" s="1541"/>
      <c r="S211" s="1541"/>
      <c r="T211" s="1624"/>
    </row>
    <row r="212" spans="1:20" s="765" customFormat="1" ht="12" customHeight="1">
      <c r="A212" s="1644" t="s">
        <v>533</v>
      </c>
      <c r="B212" s="937"/>
      <c r="C212" s="618" t="s">
        <v>2350</v>
      </c>
      <c r="D212" s="1564">
        <v>4</v>
      </c>
      <c r="E212" s="1565" t="s">
        <v>44</v>
      </c>
      <c r="F212" s="1566">
        <v>130</v>
      </c>
      <c r="G212" s="1610">
        <f t="shared" si="3"/>
        <v>520</v>
      </c>
      <c r="H212" s="1623" t="s">
        <v>1887</v>
      </c>
      <c r="I212" s="1541">
        <v>1</v>
      </c>
      <c r="J212" s="1541"/>
      <c r="K212" s="1541"/>
      <c r="L212" s="1541">
        <v>1</v>
      </c>
      <c r="M212" s="1541"/>
      <c r="N212" s="1541"/>
      <c r="O212" s="1541">
        <v>1</v>
      </c>
      <c r="P212" s="1541"/>
      <c r="Q212" s="1541"/>
      <c r="R212" s="1541">
        <v>1</v>
      </c>
      <c r="S212" s="1541"/>
      <c r="T212" s="1624"/>
    </row>
    <row r="213" spans="1:20" s="765" customFormat="1" ht="12" customHeight="1">
      <c r="A213" s="443" t="s">
        <v>3527</v>
      </c>
      <c r="B213" s="172"/>
      <c r="C213" s="618" t="s">
        <v>3531</v>
      </c>
      <c r="D213" s="1559">
        <v>40</v>
      </c>
      <c r="E213" s="1541" t="s">
        <v>910</v>
      </c>
      <c r="F213" s="1542"/>
      <c r="G213" s="1610">
        <f t="shared" si="3"/>
        <v>0</v>
      </c>
      <c r="H213" s="1623" t="s">
        <v>1887</v>
      </c>
      <c r="I213" s="1544">
        <v>10</v>
      </c>
      <c r="J213" s="1541"/>
      <c r="K213" s="1541"/>
      <c r="L213" s="1545"/>
      <c r="M213" s="1541">
        <v>10</v>
      </c>
      <c r="N213" s="1541"/>
      <c r="O213" s="1545">
        <v>10</v>
      </c>
      <c r="P213" s="1541"/>
      <c r="Q213" s="1541"/>
      <c r="R213" s="1545">
        <v>10</v>
      </c>
      <c r="S213" s="1541"/>
      <c r="T213" s="1541"/>
    </row>
    <row r="214" spans="1:20" s="765" customFormat="1" ht="12" customHeight="1">
      <c r="A214" s="172" t="s">
        <v>3457</v>
      </c>
      <c r="B214" s="172"/>
      <c r="C214" s="1349" t="s">
        <v>3518</v>
      </c>
      <c r="D214" s="1630">
        <v>5</v>
      </c>
      <c r="E214" s="1631" t="s">
        <v>44</v>
      </c>
      <c r="F214" s="1632">
        <v>100</v>
      </c>
      <c r="G214" s="1610">
        <f t="shared" si="3"/>
        <v>500</v>
      </c>
      <c r="H214" s="1623" t="s">
        <v>1887</v>
      </c>
      <c r="I214" s="1624">
        <v>1</v>
      </c>
      <c r="J214" s="1624"/>
      <c r="K214" s="1624"/>
      <c r="L214" s="1624">
        <v>1</v>
      </c>
      <c r="M214" s="1624"/>
      <c r="N214" s="1624"/>
      <c r="O214" s="1624">
        <v>1</v>
      </c>
      <c r="P214" s="1624"/>
      <c r="Q214" s="1624"/>
      <c r="R214" s="1624">
        <v>1</v>
      </c>
      <c r="S214" s="1624"/>
      <c r="T214" s="1624">
        <v>1</v>
      </c>
    </row>
    <row r="215" spans="1:20" s="765" customFormat="1" ht="12" customHeight="1">
      <c r="A215" s="172" t="s">
        <v>3457</v>
      </c>
      <c r="B215" s="172"/>
      <c r="C215" s="1349" t="s">
        <v>3519</v>
      </c>
      <c r="D215" s="1630">
        <v>5</v>
      </c>
      <c r="E215" s="1631" t="s">
        <v>44</v>
      </c>
      <c r="F215" s="1632">
        <v>150</v>
      </c>
      <c r="G215" s="1610">
        <f t="shared" si="3"/>
        <v>750</v>
      </c>
      <c r="H215" s="1623" t="s">
        <v>1887</v>
      </c>
      <c r="I215" s="1624">
        <v>1</v>
      </c>
      <c r="J215" s="1624"/>
      <c r="K215" s="1624"/>
      <c r="L215" s="1624">
        <v>1</v>
      </c>
      <c r="M215" s="1624"/>
      <c r="N215" s="1624"/>
      <c r="O215" s="1624">
        <v>1</v>
      </c>
      <c r="P215" s="1624"/>
      <c r="Q215" s="1624"/>
      <c r="R215" s="1624">
        <v>1</v>
      </c>
      <c r="S215" s="1624"/>
      <c r="T215" s="1624">
        <v>1</v>
      </c>
    </row>
    <row r="216" spans="1:20" s="765" customFormat="1" ht="12" customHeight="1">
      <c r="A216" s="172" t="s">
        <v>1968</v>
      </c>
      <c r="B216" s="172"/>
      <c r="C216" s="1639" t="s">
        <v>1966</v>
      </c>
      <c r="D216" s="1589">
        <v>1</v>
      </c>
      <c r="E216" s="825" t="s">
        <v>44</v>
      </c>
      <c r="F216" s="830">
        <v>300</v>
      </c>
      <c r="G216" s="1610">
        <f t="shared" si="3"/>
        <v>300</v>
      </c>
      <c r="H216" s="1623" t="s">
        <v>1887</v>
      </c>
      <c r="I216" s="825">
        <v>1</v>
      </c>
      <c r="J216" s="833"/>
      <c r="K216" s="833"/>
      <c r="L216" s="833"/>
      <c r="M216" s="833"/>
      <c r="N216" s="833"/>
      <c r="O216" s="833"/>
      <c r="P216" s="833"/>
      <c r="Q216" s="833"/>
      <c r="R216" s="833"/>
      <c r="S216" s="833"/>
      <c r="T216" s="1624"/>
    </row>
    <row r="217" spans="1:20" s="765" customFormat="1" ht="12" customHeight="1">
      <c r="A217" s="172" t="s">
        <v>1941</v>
      </c>
      <c r="B217" s="172"/>
      <c r="C217" s="1639" t="s">
        <v>1966</v>
      </c>
      <c r="D217" s="1589">
        <v>1</v>
      </c>
      <c r="E217" s="825" t="s">
        <v>44</v>
      </c>
      <c r="F217" s="830">
        <v>300</v>
      </c>
      <c r="G217" s="1610">
        <f t="shared" si="3"/>
        <v>300</v>
      </c>
      <c r="H217" s="1623" t="s">
        <v>1887</v>
      </c>
      <c r="I217" s="825">
        <v>1</v>
      </c>
      <c r="J217" s="833"/>
      <c r="K217" s="833"/>
      <c r="L217" s="833"/>
      <c r="M217" s="833"/>
      <c r="N217" s="833"/>
      <c r="O217" s="833"/>
      <c r="P217" s="833"/>
      <c r="Q217" s="833"/>
      <c r="R217" s="833"/>
      <c r="S217" s="833"/>
      <c r="T217" s="1624"/>
    </row>
    <row r="218" spans="1:20" s="1547" customFormat="1" ht="13.9" customHeight="1">
      <c r="A218" s="172" t="s">
        <v>2905</v>
      </c>
      <c r="B218" s="937"/>
      <c r="C218" s="1349" t="s">
        <v>1966</v>
      </c>
      <c r="D218" s="1625">
        <v>100</v>
      </c>
      <c r="E218" s="1626" t="s">
        <v>576</v>
      </c>
      <c r="F218" s="1627">
        <v>250</v>
      </c>
      <c r="G218" s="1610">
        <f t="shared" si="3"/>
        <v>25000</v>
      </c>
      <c r="H218" s="1623" t="s">
        <v>1887</v>
      </c>
      <c r="I218" s="1641"/>
      <c r="J218" s="1642"/>
      <c r="K218" s="1642"/>
      <c r="L218" s="1642"/>
      <c r="M218" s="1642"/>
      <c r="N218" s="1642"/>
      <c r="O218" s="1642"/>
      <c r="P218" s="1642"/>
      <c r="Q218" s="1642"/>
      <c r="R218" s="1642"/>
      <c r="S218" s="1642"/>
      <c r="T218" s="1642"/>
    </row>
    <row r="219" spans="1:20" s="765" customFormat="1" ht="13.9" customHeight="1">
      <c r="A219" s="172" t="s">
        <v>3231</v>
      </c>
      <c r="B219" s="937"/>
      <c r="C219" s="932" t="s">
        <v>3362</v>
      </c>
      <c r="D219" s="840">
        <v>10</v>
      </c>
      <c r="E219" s="829" t="s">
        <v>576</v>
      </c>
      <c r="F219" s="841">
        <v>300</v>
      </c>
      <c r="G219" s="1610">
        <f t="shared" si="3"/>
        <v>3000</v>
      </c>
      <c r="H219" s="1623" t="s">
        <v>1887</v>
      </c>
      <c r="I219" s="1624">
        <v>5</v>
      </c>
      <c r="J219" s="1624"/>
      <c r="K219" s="1624"/>
      <c r="L219" s="1624"/>
      <c r="M219" s="1624"/>
      <c r="N219" s="1624"/>
      <c r="O219" s="1624">
        <v>5</v>
      </c>
      <c r="P219" s="1624"/>
      <c r="Q219" s="1624"/>
      <c r="R219" s="1624"/>
      <c r="S219" s="1624"/>
      <c r="T219" s="1624"/>
    </row>
    <row r="220" spans="1:20" s="765" customFormat="1" ht="12" customHeight="1">
      <c r="A220" s="443" t="s">
        <v>1885</v>
      </c>
      <c r="B220" s="172"/>
      <c r="C220" s="618" t="s">
        <v>1833</v>
      </c>
      <c r="D220" s="1661">
        <v>4</v>
      </c>
      <c r="E220" s="1662" t="s">
        <v>627</v>
      </c>
      <c r="F220" s="1648">
        <v>15.22</v>
      </c>
      <c r="G220" s="1610">
        <f t="shared" si="3"/>
        <v>60.88</v>
      </c>
      <c r="H220" s="1623" t="s">
        <v>1887</v>
      </c>
      <c r="I220" s="1649"/>
      <c r="J220" s="1663">
        <v>1</v>
      </c>
      <c r="K220" s="1663"/>
      <c r="L220" s="1649"/>
      <c r="M220" s="1649">
        <f>IF(J220="","",J220)</f>
        <v>1</v>
      </c>
      <c r="N220" s="1649"/>
      <c r="O220" s="1649"/>
      <c r="P220" s="1649">
        <f>IF(J220="","",J220)</f>
        <v>1</v>
      </c>
      <c r="Q220" s="1649"/>
      <c r="R220" s="1649"/>
      <c r="S220" s="1649">
        <f>IF(J220="","",J220)</f>
        <v>1</v>
      </c>
      <c r="T220" s="1649"/>
    </row>
    <row r="221" spans="1:20" s="765" customFormat="1" ht="12" customHeight="1">
      <c r="A221" s="172" t="s">
        <v>69</v>
      </c>
      <c r="B221" s="937"/>
      <c r="C221" s="1349" t="s">
        <v>1833</v>
      </c>
      <c r="D221" s="1625">
        <v>4</v>
      </c>
      <c r="E221" s="1626" t="s">
        <v>627</v>
      </c>
      <c r="F221" s="1627">
        <v>25</v>
      </c>
      <c r="G221" s="1610">
        <f t="shared" si="3"/>
        <v>100</v>
      </c>
      <c r="H221" s="1623" t="s">
        <v>1887</v>
      </c>
      <c r="I221" s="1641"/>
      <c r="J221" s="1642"/>
      <c r="K221" s="1642"/>
      <c r="L221" s="1642"/>
      <c r="M221" s="1642"/>
      <c r="N221" s="1642"/>
      <c r="O221" s="1642"/>
      <c r="P221" s="1642"/>
      <c r="Q221" s="1642"/>
      <c r="R221" s="1642"/>
      <c r="S221" s="1642"/>
      <c r="T221" s="1642"/>
    </row>
    <row r="222" spans="1:20" s="765" customFormat="1" ht="13.9" customHeight="1">
      <c r="A222" s="172" t="s">
        <v>3386</v>
      </c>
      <c r="B222" s="937"/>
      <c r="C222" s="1349" t="s">
        <v>1833</v>
      </c>
      <c r="D222" s="1625">
        <v>4</v>
      </c>
      <c r="E222" s="1626" t="s">
        <v>627</v>
      </c>
      <c r="F222" s="1627">
        <v>25</v>
      </c>
      <c r="G222" s="1610">
        <f t="shared" si="3"/>
        <v>100</v>
      </c>
      <c r="H222" s="1623" t="s">
        <v>1887</v>
      </c>
      <c r="I222" s="1641"/>
      <c r="J222" s="1642"/>
      <c r="K222" s="1642"/>
      <c r="L222" s="1642"/>
      <c r="M222" s="1642"/>
      <c r="N222" s="1642"/>
      <c r="O222" s="1642"/>
      <c r="P222" s="1642"/>
      <c r="Q222" s="1642"/>
      <c r="R222" s="1642"/>
      <c r="S222" s="1642"/>
      <c r="T222" s="1642"/>
    </row>
    <row r="223" spans="1:20" s="765" customFormat="1" ht="12" customHeight="1">
      <c r="A223" s="443" t="s">
        <v>1888</v>
      </c>
      <c r="B223" s="937"/>
      <c r="C223" s="443" t="s">
        <v>1894</v>
      </c>
      <c r="D223" s="1559">
        <v>3</v>
      </c>
      <c r="E223" s="1633" t="s">
        <v>627</v>
      </c>
      <c r="F223" s="1573">
        <v>44</v>
      </c>
      <c r="G223" s="1610">
        <f t="shared" si="3"/>
        <v>132</v>
      </c>
      <c r="H223" s="1623" t="s">
        <v>1887</v>
      </c>
      <c r="I223" s="1574">
        <v>0</v>
      </c>
      <c r="J223" s="1633"/>
      <c r="K223" s="1633"/>
      <c r="L223" s="1575">
        <v>2</v>
      </c>
      <c r="M223" s="1633"/>
      <c r="N223" s="1633"/>
      <c r="O223" s="1559">
        <v>0</v>
      </c>
      <c r="P223" s="1633"/>
      <c r="Q223" s="1633"/>
      <c r="R223" s="1559">
        <v>1</v>
      </c>
      <c r="S223" s="1633"/>
      <c r="T223" s="1633"/>
    </row>
    <row r="224" spans="1:20" s="765" customFormat="1" ht="12" customHeight="1">
      <c r="A224" s="443" t="s">
        <v>3527</v>
      </c>
      <c r="B224" s="937"/>
      <c r="C224" s="443" t="s">
        <v>1894</v>
      </c>
      <c r="D224" s="1559">
        <v>12</v>
      </c>
      <c r="E224" s="1633" t="s">
        <v>627</v>
      </c>
      <c r="F224" s="1573">
        <v>50</v>
      </c>
      <c r="G224" s="1610">
        <f t="shared" si="3"/>
        <v>600</v>
      </c>
      <c r="H224" s="1623" t="s">
        <v>1887</v>
      </c>
      <c r="I224" s="1574">
        <v>4</v>
      </c>
      <c r="J224" s="1633"/>
      <c r="K224" s="1633"/>
      <c r="L224" s="1575">
        <v>4</v>
      </c>
      <c r="M224" s="1633"/>
      <c r="N224" s="1633"/>
      <c r="O224" s="1559">
        <v>4</v>
      </c>
      <c r="P224" s="1633"/>
      <c r="Q224" s="1633"/>
      <c r="R224" s="1559"/>
      <c r="S224" s="1633"/>
      <c r="T224" s="1633"/>
    </row>
    <row r="225" spans="1:20" s="765" customFormat="1" ht="24">
      <c r="A225" s="1644" t="s">
        <v>533</v>
      </c>
      <c r="B225" s="937"/>
      <c r="C225" s="618" t="s">
        <v>2351</v>
      </c>
      <c r="D225" s="1564">
        <v>12</v>
      </c>
      <c r="E225" s="1565" t="s">
        <v>627</v>
      </c>
      <c r="F225" s="1566">
        <v>45</v>
      </c>
      <c r="G225" s="1610">
        <f t="shared" si="3"/>
        <v>540</v>
      </c>
      <c r="H225" s="1623" t="s">
        <v>1887</v>
      </c>
      <c r="I225" s="1541">
        <v>2</v>
      </c>
      <c r="J225" s="1541"/>
      <c r="K225" s="1541">
        <v>2</v>
      </c>
      <c r="L225" s="1541"/>
      <c r="M225" s="1541">
        <v>2</v>
      </c>
      <c r="N225" s="1541"/>
      <c r="O225" s="1541">
        <v>2</v>
      </c>
      <c r="P225" s="1541"/>
      <c r="Q225" s="1541">
        <v>2</v>
      </c>
      <c r="R225" s="1541"/>
      <c r="S225" s="1541">
        <v>2</v>
      </c>
      <c r="T225" s="1624"/>
    </row>
    <row r="226" spans="1:20" s="765" customFormat="1" ht="24">
      <c r="A226" s="1644" t="s">
        <v>533</v>
      </c>
      <c r="B226" s="937"/>
      <c r="C226" s="618" t="s">
        <v>2352</v>
      </c>
      <c r="D226" s="1564">
        <v>12</v>
      </c>
      <c r="E226" s="1565" t="s">
        <v>627</v>
      </c>
      <c r="F226" s="1566">
        <v>50</v>
      </c>
      <c r="G226" s="1610">
        <f t="shared" si="3"/>
        <v>600</v>
      </c>
      <c r="H226" s="1623" t="s">
        <v>1887</v>
      </c>
      <c r="I226" s="1541">
        <v>2</v>
      </c>
      <c r="J226" s="1541"/>
      <c r="K226" s="1541">
        <v>2</v>
      </c>
      <c r="L226" s="1541"/>
      <c r="M226" s="1541">
        <v>2</v>
      </c>
      <c r="N226" s="1541"/>
      <c r="O226" s="1541">
        <v>2</v>
      </c>
      <c r="P226" s="1541"/>
      <c r="Q226" s="1541">
        <v>2</v>
      </c>
      <c r="R226" s="1541"/>
      <c r="S226" s="1541">
        <v>2</v>
      </c>
      <c r="T226" s="1624"/>
    </row>
    <row r="227" spans="1:20" s="765" customFormat="1" ht="13.9" customHeight="1">
      <c r="A227" s="1259" t="s">
        <v>2412</v>
      </c>
      <c r="B227" s="937"/>
      <c r="C227" s="1535" t="s">
        <v>2569</v>
      </c>
      <c r="D227" s="1576">
        <v>10</v>
      </c>
      <c r="E227" s="1576" t="s">
        <v>1252</v>
      </c>
      <c r="F227" s="1577">
        <v>350</v>
      </c>
      <c r="G227" s="1610">
        <f t="shared" si="3"/>
        <v>3500</v>
      </c>
      <c r="H227" s="1623" t="s">
        <v>1887</v>
      </c>
      <c r="I227" s="1641"/>
      <c r="J227" s="1642"/>
      <c r="K227" s="1642"/>
      <c r="L227" s="1642"/>
      <c r="M227" s="1642"/>
      <c r="N227" s="1642"/>
      <c r="O227" s="1642"/>
      <c r="P227" s="1642"/>
      <c r="Q227" s="1642"/>
      <c r="R227" s="1642"/>
      <c r="S227" s="1642"/>
      <c r="T227" s="1642"/>
    </row>
    <row r="228" spans="1:20" s="765" customFormat="1">
      <c r="A228" s="172" t="s">
        <v>3231</v>
      </c>
      <c r="B228" s="937"/>
      <c r="C228" s="1349" t="s">
        <v>3348</v>
      </c>
      <c r="D228" s="1625">
        <v>10</v>
      </c>
      <c r="E228" s="1626" t="s">
        <v>1252</v>
      </c>
      <c r="F228" s="1627">
        <v>210</v>
      </c>
      <c r="G228" s="1610">
        <f t="shared" si="3"/>
        <v>2100</v>
      </c>
      <c r="H228" s="1623" t="s">
        <v>1887</v>
      </c>
      <c r="I228" s="1628">
        <v>5</v>
      </c>
      <c r="J228" s="1629"/>
      <c r="K228" s="1629"/>
      <c r="L228" s="1629"/>
      <c r="M228" s="1629"/>
      <c r="N228" s="1629"/>
      <c r="O228" s="1629">
        <v>5</v>
      </c>
      <c r="P228" s="857"/>
      <c r="Q228" s="857"/>
      <c r="R228" s="857"/>
      <c r="S228" s="857"/>
      <c r="T228" s="857"/>
    </row>
    <row r="229" spans="1:20" s="765" customFormat="1">
      <c r="A229" s="1259" t="s">
        <v>2412</v>
      </c>
      <c r="B229" s="937"/>
      <c r="C229" s="1535" t="s">
        <v>2568</v>
      </c>
      <c r="D229" s="1576">
        <v>10</v>
      </c>
      <c r="E229" s="1576" t="s">
        <v>1252</v>
      </c>
      <c r="F229" s="1577">
        <v>350</v>
      </c>
      <c r="G229" s="1610">
        <f t="shared" si="3"/>
        <v>3500</v>
      </c>
      <c r="H229" s="1623" t="s">
        <v>1887</v>
      </c>
      <c r="I229" s="1641"/>
      <c r="J229" s="1642"/>
      <c r="K229" s="1642"/>
      <c r="L229" s="1642"/>
      <c r="M229" s="1642"/>
      <c r="N229" s="1642"/>
      <c r="O229" s="1642"/>
      <c r="P229" s="1642"/>
      <c r="Q229" s="1642"/>
      <c r="R229" s="1642"/>
      <c r="S229" s="1642"/>
      <c r="T229" s="1642"/>
    </row>
    <row r="230" spans="1:20" s="765" customFormat="1" ht="13.9" customHeight="1">
      <c r="A230" s="172" t="s">
        <v>2905</v>
      </c>
      <c r="B230" s="937"/>
      <c r="C230" s="1349" t="s">
        <v>3008</v>
      </c>
      <c r="D230" s="1625">
        <v>10</v>
      </c>
      <c r="E230" s="1626" t="s">
        <v>1252</v>
      </c>
      <c r="F230" s="1627">
        <v>210</v>
      </c>
      <c r="G230" s="1610">
        <f t="shared" si="3"/>
        <v>2100</v>
      </c>
      <c r="H230" s="1623" t="s">
        <v>1887</v>
      </c>
      <c r="I230" s="1641"/>
      <c r="J230" s="1642"/>
      <c r="K230" s="1642"/>
      <c r="L230" s="1642"/>
      <c r="M230" s="1642"/>
      <c r="N230" s="1642"/>
      <c r="O230" s="1642"/>
      <c r="P230" s="1642"/>
      <c r="Q230" s="1642"/>
      <c r="R230" s="1642"/>
      <c r="S230" s="1642"/>
      <c r="T230" s="1642"/>
    </row>
    <row r="231" spans="1:20" s="765" customFormat="1" ht="13.9" customHeight="1">
      <c r="A231" s="172" t="s">
        <v>3231</v>
      </c>
      <c r="B231" s="937"/>
      <c r="C231" s="1349" t="s">
        <v>3008</v>
      </c>
      <c r="D231" s="1625">
        <v>10</v>
      </c>
      <c r="E231" s="1626" t="s">
        <v>1252</v>
      </c>
      <c r="F231" s="1627">
        <v>210</v>
      </c>
      <c r="G231" s="1610">
        <f t="shared" si="3"/>
        <v>2100</v>
      </c>
      <c r="H231" s="1623" t="s">
        <v>1887</v>
      </c>
      <c r="I231" s="1628">
        <v>5</v>
      </c>
      <c r="J231" s="1629"/>
      <c r="K231" s="1629"/>
      <c r="L231" s="1629"/>
      <c r="M231" s="1629"/>
      <c r="N231" s="1629"/>
      <c r="O231" s="1629">
        <v>5</v>
      </c>
      <c r="P231" s="857"/>
      <c r="Q231" s="857"/>
      <c r="R231" s="857"/>
      <c r="S231" s="857"/>
      <c r="T231" s="857"/>
    </row>
    <row r="232" spans="1:20" s="765" customFormat="1" ht="13.9" customHeight="1">
      <c r="A232" s="172" t="s">
        <v>3231</v>
      </c>
      <c r="B232" s="937"/>
      <c r="C232" s="1349" t="s">
        <v>3347</v>
      </c>
      <c r="D232" s="1625">
        <v>10</v>
      </c>
      <c r="E232" s="1626" t="s">
        <v>1252</v>
      </c>
      <c r="F232" s="1627">
        <v>210</v>
      </c>
      <c r="G232" s="1610">
        <f t="shared" si="3"/>
        <v>2100</v>
      </c>
      <c r="H232" s="1623" t="s">
        <v>1887</v>
      </c>
      <c r="I232" s="1628">
        <v>5</v>
      </c>
      <c r="J232" s="1629"/>
      <c r="K232" s="1629"/>
      <c r="L232" s="1629"/>
      <c r="M232" s="1629"/>
      <c r="N232" s="1629"/>
      <c r="O232" s="1629">
        <v>5</v>
      </c>
      <c r="P232" s="857"/>
      <c r="Q232" s="857"/>
      <c r="R232" s="857"/>
      <c r="S232" s="857"/>
      <c r="T232" s="857"/>
    </row>
    <row r="233" spans="1:20" s="765" customFormat="1">
      <c r="A233" s="172" t="s">
        <v>2132</v>
      </c>
      <c r="B233" s="937"/>
      <c r="C233" s="1639" t="s">
        <v>3736</v>
      </c>
      <c r="D233" s="1540">
        <v>80</v>
      </c>
      <c r="E233" s="1538" t="s">
        <v>833</v>
      </c>
      <c r="F233" s="1539">
        <v>55</v>
      </c>
      <c r="G233" s="1610">
        <f t="shared" si="3"/>
        <v>4400</v>
      </c>
      <c r="H233" s="1623" t="s">
        <v>1887</v>
      </c>
      <c r="I233" s="1540">
        <v>80</v>
      </c>
      <c r="J233" s="932"/>
      <c r="K233" s="932"/>
      <c r="L233" s="932"/>
      <c r="M233" s="932"/>
      <c r="N233" s="932"/>
      <c r="O233" s="932"/>
      <c r="P233" s="932"/>
      <c r="Q233" s="932"/>
      <c r="R233" s="932"/>
      <c r="S233" s="932"/>
      <c r="T233" s="1640"/>
    </row>
    <row r="234" spans="1:20" s="765" customFormat="1" ht="13.9" customHeight="1">
      <c r="A234" s="172" t="s">
        <v>3418</v>
      </c>
      <c r="B234" s="937"/>
      <c r="C234" s="1535" t="s">
        <v>1291</v>
      </c>
      <c r="D234" s="882">
        <v>2</v>
      </c>
      <c r="E234" s="825" t="s">
        <v>1234</v>
      </c>
      <c r="F234" s="1584">
        <v>200</v>
      </c>
      <c r="G234" s="1610">
        <f t="shared" si="3"/>
        <v>400</v>
      </c>
      <c r="H234" s="1623" t="s">
        <v>1887</v>
      </c>
      <c r="I234" s="1641"/>
      <c r="J234" s="1642"/>
      <c r="K234" s="1642"/>
      <c r="L234" s="1642"/>
      <c r="M234" s="1642"/>
      <c r="N234" s="1642"/>
      <c r="O234" s="1642"/>
      <c r="P234" s="1642"/>
      <c r="Q234" s="1642"/>
      <c r="R234" s="1642"/>
      <c r="S234" s="1642"/>
      <c r="T234" s="1642"/>
    </row>
    <row r="235" spans="1:20" s="765" customFormat="1" ht="13.9" customHeight="1">
      <c r="A235" s="172" t="s">
        <v>2132</v>
      </c>
      <c r="B235" s="937"/>
      <c r="C235" s="1639" t="s">
        <v>3737</v>
      </c>
      <c r="D235" s="1540">
        <v>80</v>
      </c>
      <c r="E235" s="1538" t="s">
        <v>833</v>
      </c>
      <c r="F235" s="1539">
        <v>55</v>
      </c>
      <c r="G235" s="1610">
        <f t="shared" si="3"/>
        <v>4400</v>
      </c>
      <c r="H235" s="1623" t="s">
        <v>1887</v>
      </c>
      <c r="I235" s="1540">
        <v>80</v>
      </c>
      <c r="J235" s="932"/>
      <c r="K235" s="932"/>
      <c r="L235" s="932"/>
      <c r="M235" s="932"/>
      <c r="N235" s="932"/>
      <c r="O235" s="932"/>
      <c r="P235" s="932"/>
      <c r="Q235" s="932"/>
      <c r="R235" s="932"/>
      <c r="S235" s="932"/>
      <c r="T235" s="1640"/>
    </row>
    <row r="236" spans="1:20" s="765" customFormat="1" ht="12" customHeight="1">
      <c r="A236" s="1259" t="s">
        <v>2748</v>
      </c>
      <c r="B236" s="937"/>
      <c r="C236" s="1259" t="s">
        <v>2833</v>
      </c>
      <c r="D236" s="1267">
        <v>24</v>
      </c>
      <c r="E236" s="1664" t="s">
        <v>1838</v>
      </c>
      <c r="F236" s="1634">
        <v>600</v>
      </c>
      <c r="G236" s="1610">
        <f t="shared" si="3"/>
        <v>14400</v>
      </c>
      <c r="H236" s="1623" t="s">
        <v>1887</v>
      </c>
      <c r="I236" s="1567">
        <v>2</v>
      </c>
      <c r="J236" s="1567">
        <v>2</v>
      </c>
      <c r="K236" s="1270">
        <v>2</v>
      </c>
      <c r="L236" s="1567">
        <v>2</v>
      </c>
      <c r="M236" s="1567">
        <v>2</v>
      </c>
      <c r="N236" s="1270">
        <v>2</v>
      </c>
      <c r="O236" s="1567">
        <v>2</v>
      </c>
      <c r="P236" s="1567">
        <v>2</v>
      </c>
      <c r="Q236" s="1270">
        <v>2</v>
      </c>
      <c r="R236" s="1567">
        <v>2</v>
      </c>
      <c r="S236" s="1567">
        <v>2</v>
      </c>
      <c r="T236" s="1270">
        <v>2</v>
      </c>
    </row>
    <row r="237" spans="1:20" s="765" customFormat="1">
      <c r="A237" s="1259" t="s">
        <v>2748</v>
      </c>
      <c r="B237" s="937"/>
      <c r="C237" s="1259" t="s">
        <v>2834</v>
      </c>
      <c r="D237" s="1267">
        <v>6</v>
      </c>
      <c r="E237" s="1664" t="s">
        <v>1838</v>
      </c>
      <c r="F237" s="1634">
        <v>600</v>
      </c>
      <c r="G237" s="1610">
        <f t="shared" si="3"/>
        <v>3600</v>
      </c>
      <c r="H237" s="1623" t="s">
        <v>1887</v>
      </c>
      <c r="I237" s="1567">
        <v>1</v>
      </c>
      <c r="J237" s="1567"/>
      <c r="K237" s="1567">
        <v>1</v>
      </c>
      <c r="L237" s="1567"/>
      <c r="M237" s="1567">
        <v>1</v>
      </c>
      <c r="N237" s="1567"/>
      <c r="O237" s="1567">
        <v>1</v>
      </c>
      <c r="P237" s="1567"/>
      <c r="Q237" s="1567">
        <v>1</v>
      </c>
      <c r="R237" s="1567"/>
      <c r="S237" s="1567">
        <v>1</v>
      </c>
      <c r="T237" s="1567"/>
    </row>
    <row r="238" spans="1:20" s="765" customFormat="1" ht="13.9" customHeight="1">
      <c r="A238" s="1259" t="s">
        <v>2748</v>
      </c>
      <c r="B238" s="937"/>
      <c r="C238" s="1259" t="s">
        <v>2836</v>
      </c>
      <c r="D238" s="1267">
        <v>2</v>
      </c>
      <c r="E238" s="1268" t="s">
        <v>1838</v>
      </c>
      <c r="F238" s="1634">
        <v>600</v>
      </c>
      <c r="G238" s="1610">
        <f t="shared" si="3"/>
        <v>1200</v>
      </c>
      <c r="H238" s="1623" t="s">
        <v>1887</v>
      </c>
      <c r="I238" s="1567">
        <v>1</v>
      </c>
      <c r="J238" s="1567"/>
      <c r="K238" s="1567"/>
      <c r="L238" s="1567"/>
      <c r="M238" s="1567"/>
      <c r="N238" s="1567"/>
      <c r="O238" s="1567">
        <v>1</v>
      </c>
      <c r="P238" s="1567"/>
      <c r="Q238" s="1567"/>
      <c r="R238" s="1567"/>
      <c r="S238" s="1567"/>
      <c r="T238" s="1567"/>
    </row>
    <row r="239" spans="1:20" s="765" customFormat="1" ht="13.9" customHeight="1">
      <c r="A239" s="1259" t="s">
        <v>2748</v>
      </c>
      <c r="B239" s="937"/>
      <c r="C239" s="1259" t="s">
        <v>2835</v>
      </c>
      <c r="D239" s="1267">
        <v>6</v>
      </c>
      <c r="E239" s="1268" t="s">
        <v>1838</v>
      </c>
      <c r="F239" s="1634">
        <v>600</v>
      </c>
      <c r="G239" s="1610">
        <f t="shared" si="3"/>
        <v>3600</v>
      </c>
      <c r="H239" s="1623" t="s">
        <v>1887</v>
      </c>
      <c r="I239" s="1567">
        <v>1</v>
      </c>
      <c r="J239" s="1567"/>
      <c r="K239" s="1567">
        <v>1</v>
      </c>
      <c r="L239" s="1567"/>
      <c r="M239" s="1567">
        <v>1</v>
      </c>
      <c r="N239" s="1567"/>
      <c r="O239" s="1567">
        <v>1</v>
      </c>
      <c r="P239" s="1567"/>
      <c r="Q239" s="1567">
        <v>1</v>
      </c>
      <c r="R239" s="1567"/>
      <c r="S239" s="1567">
        <v>1</v>
      </c>
      <c r="T239" s="1567"/>
    </row>
    <row r="240" spans="1:20" s="765" customFormat="1" ht="13.9" customHeight="1">
      <c r="A240" s="172" t="s">
        <v>2132</v>
      </c>
      <c r="B240" s="937"/>
      <c r="C240" s="1639" t="s">
        <v>3738</v>
      </c>
      <c r="D240" s="1540">
        <v>72</v>
      </c>
      <c r="E240" s="1538" t="s">
        <v>833</v>
      </c>
      <c r="F240" s="1539">
        <v>55</v>
      </c>
      <c r="G240" s="1610">
        <f t="shared" si="3"/>
        <v>3960</v>
      </c>
      <c r="H240" s="1623" t="s">
        <v>1887</v>
      </c>
      <c r="I240" s="1540">
        <v>72</v>
      </c>
      <c r="J240" s="932"/>
      <c r="K240" s="932"/>
      <c r="L240" s="932"/>
      <c r="M240" s="932"/>
      <c r="N240" s="932"/>
      <c r="O240" s="932"/>
      <c r="P240" s="932"/>
      <c r="Q240" s="932"/>
      <c r="R240" s="932"/>
      <c r="S240" s="932"/>
      <c r="T240" s="1640"/>
    </row>
    <row r="241" spans="1:20" s="765" customFormat="1">
      <c r="A241" s="172" t="s">
        <v>2132</v>
      </c>
      <c r="B241" s="937"/>
      <c r="C241" s="1639" t="s">
        <v>3739</v>
      </c>
      <c r="D241" s="1540">
        <v>80</v>
      </c>
      <c r="E241" s="1538" t="s">
        <v>833</v>
      </c>
      <c r="F241" s="1539">
        <v>55</v>
      </c>
      <c r="G241" s="1610">
        <f t="shared" si="3"/>
        <v>4400</v>
      </c>
      <c r="H241" s="1623" t="s">
        <v>1887</v>
      </c>
      <c r="I241" s="1540">
        <v>80</v>
      </c>
      <c r="J241" s="932"/>
      <c r="K241" s="932"/>
      <c r="L241" s="932"/>
      <c r="M241" s="932"/>
      <c r="N241" s="932"/>
      <c r="O241" s="932"/>
      <c r="P241" s="932"/>
      <c r="Q241" s="932"/>
      <c r="R241" s="932"/>
      <c r="S241" s="932"/>
      <c r="T241" s="1640"/>
    </row>
    <row r="242" spans="1:20" s="765" customFormat="1">
      <c r="A242" s="172" t="s">
        <v>69</v>
      </c>
      <c r="B242" s="937"/>
      <c r="C242" s="1349" t="s">
        <v>1296</v>
      </c>
      <c r="D242" s="1553">
        <v>2</v>
      </c>
      <c r="E242" s="1590" t="s">
        <v>501</v>
      </c>
      <c r="F242" s="1568">
        <v>3200</v>
      </c>
      <c r="G242" s="1610">
        <f t="shared" si="3"/>
        <v>6400</v>
      </c>
      <c r="H242" s="1623" t="s">
        <v>1887</v>
      </c>
      <c r="I242" s="1641"/>
      <c r="J242" s="1641"/>
      <c r="K242" s="1642"/>
      <c r="L242" s="1642"/>
      <c r="M242" s="1642"/>
      <c r="N242" s="1642"/>
      <c r="O242" s="1642"/>
      <c r="P242" s="1642"/>
      <c r="Q242" s="1642"/>
      <c r="R242" s="1642"/>
      <c r="S242" s="1642"/>
      <c r="T242" s="1642"/>
    </row>
    <row r="243" spans="1:20" s="765" customFormat="1" ht="13.9" customHeight="1">
      <c r="A243" s="172" t="s">
        <v>3418</v>
      </c>
      <c r="B243" s="937"/>
      <c r="C243" s="1535" t="s">
        <v>3432</v>
      </c>
      <c r="D243" s="882">
        <v>1</v>
      </c>
      <c r="E243" s="825" t="s">
        <v>44</v>
      </c>
      <c r="F243" s="1584">
        <v>500</v>
      </c>
      <c r="G243" s="1610">
        <f t="shared" si="3"/>
        <v>500</v>
      </c>
      <c r="H243" s="1623" t="s">
        <v>1887</v>
      </c>
      <c r="I243" s="1641"/>
      <c r="J243" s="1642"/>
      <c r="K243" s="1642"/>
      <c r="L243" s="1642"/>
      <c r="M243" s="1642"/>
      <c r="N243" s="1642"/>
      <c r="O243" s="1642"/>
      <c r="P243" s="1642"/>
      <c r="Q243" s="1642"/>
      <c r="R243" s="1642"/>
      <c r="S243" s="1642"/>
      <c r="T243" s="1642"/>
    </row>
    <row r="244" spans="1:20" s="765" customFormat="1" ht="13.9" customHeight="1">
      <c r="A244" s="882" t="s">
        <v>3548</v>
      </c>
      <c r="B244" s="937"/>
      <c r="C244" s="1349" t="s">
        <v>3602</v>
      </c>
      <c r="D244" s="1630">
        <v>1</v>
      </c>
      <c r="E244" s="1638" t="s">
        <v>44</v>
      </c>
      <c r="F244" s="1632">
        <v>600</v>
      </c>
      <c r="G244" s="1610">
        <f t="shared" si="3"/>
        <v>600</v>
      </c>
      <c r="H244" s="1623" t="s">
        <v>1887</v>
      </c>
      <c r="I244" s="1656" t="s">
        <v>2423</v>
      </c>
      <c r="J244" s="1642"/>
      <c r="K244" s="1642"/>
      <c r="L244" s="1642"/>
      <c r="M244" s="1642"/>
      <c r="N244" s="1642"/>
      <c r="O244" s="1642"/>
      <c r="P244" s="1642"/>
      <c r="Q244" s="1642"/>
      <c r="R244" s="1642"/>
      <c r="S244" s="1642"/>
      <c r="T244" s="1642"/>
    </row>
    <row r="245" spans="1:20" s="765" customFormat="1" ht="13.9" customHeight="1">
      <c r="A245" s="172" t="s">
        <v>2905</v>
      </c>
      <c r="B245" s="937"/>
      <c r="C245" s="1349" t="s">
        <v>3013</v>
      </c>
      <c r="D245" s="1625">
        <v>5</v>
      </c>
      <c r="E245" s="1626" t="s">
        <v>576</v>
      </c>
      <c r="F245" s="1627">
        <v>1800</v>
      </c>
      <c r="G245" s="1610">
        <f t="shared" si="3"/>
        <v>9000</v>
      </c>
      <c r="H245" s="1623" t="s">
        <v>1887</v>
      </c>
      <c r="I245" s="1641"/>
      <c r="J245" s="1642"/>
      <c r="K245" s="1642"/>
      <c r="L245" s="1642"/>
      <c r="M245" s="1642"/>
      <c r="N245" s="1642"/>
      <c r="O245" s="1642"/>
      <c r="P245" s="1642"/>
      <c r="Q245" s="1642"/>
      <c r="R245" s="1642"/>
      <c r="S245" s="1642"/>
      <c r="T245" s="1642"/>
    </row>
    <row r="246" spans="1:20" s="765" customFormat="1" ht="13.9" customHeight="1">
      <c r="A246" s="172" t="s">
        <v>3231</v>
      </c>
      <c r="B246" s="937"/>
      <c r="C246" s="1349" t="s">
        <v>3013</v>
      </c>
      <c r="D246" s="1625">
        <v>4</v>
      </c>
      <c r="E246" s="1626" t="s">
        <v>576</v>
      </c>
      <c r="F246" s="1627">
        <v>1800</v>
      </c>
      <c r="G246" s="1610">
        <f t="shared" si="3"/>
        <v>7200</v>
      </c>
      <c r="H246" s="1623" t="s">
        <v>1887</v>
      </c>
      <c r="I246" s="1665">
        <v>2</v>
      </c>
      <c r="J246" s="1665"/>
      <c r="K246" s="1665"/>
      <c r="L246" s="1665"/>
      <c r="M246" s="1665"/>
      <c r="N246" s="1665"/>
      <c r="O246" s="1665">
        <v>2</v>
      </c>
      <c r="P246" s="1665"/>
      <c r="Q246" s="1665"/>
      <c r="R246" s="1665"/>
      <c r="S246" s="1624"/>
      <c r="T246" s="1624"/>
    </row>
    <row r="247" spans="1:20" s="765" customFormat="1">
      <c r="A247" s="1259" t="s">
        <v>2748</v>
      </c>
      <c r="B247" s="172"/>
      <c r="C247" s="1259" t="s">
        <v>2859</v>
      </c>
      <c r="D247" s="1267">
        <v>1</v>
      </c>
      <c r="E247" s="1268" t="s">
        <v>576</v>
      </c>
      <c r="F247" s="1634">
        <v>400</v>
      </c>
      <c r="G247" s="1610">
        <f t="shared" si="3"/>
        <v>400</v>
      </c>
      <c r="H247" s="1623" t="s">
        <v>1887</v>
      </c>
      <c r="I247" s="1270"/>
      <c r="J247" s="1270"/>
      <c r="K247" s="1270"/>
      <c r="L247" s="1270">
        <v>1</v>
      </c>
      <c r="M247" s="1270"/>
      <c r="N247" s="1270"/>
      <c r="O247" s="1270"/>
      <c r="P247" s="1270"/>
      <c r="Q247" s="1270"/>
      <c r="R247" s="1270"/>
      <c r="S247" s="1270"/>
      <c r="T247" s="1270"/>
    </row>
    <row r="248" spans="1:20" s="765" customFormat="1">
      <c r="A248" s="443" t="s">
        <v>1888</v>
      </c>
      <c r="B248" s="172"/>
      <c r="C248" s="443" t="s">
        <v>1895</v>
      </c>
      <c r="D248" s="1559">
        <v>2</v>
      </c>
      <c r="E248" s="1633" t="s">
        <v>1896</v>
      </c>
      <c r="F248" s="1573">
        <v>25</v>
      </c>
      <c r="G248" s="1610">
        <f t="shared" si="3"/>
        <v>50</v>
      </c>
      <c r="H248" s="1623" t="s">
        <v>1887</v>
      </c>
      <c r="I248" s="1574">
        <v>1</v>
      </c>
      <c r="J248" s="1633"/>
      <c r="K248" s="1633"/>
      <c r="L248" s="1575"/>
      <c r="M248" s="1633"/>
      <c r="N248" s="1633"/>
      <c r="O248" s="1559">
        <v>1</v>
      </c>
      <c r="P248" s="1633"/>
      <c r="Q248" s="1633"/>
      <c r="R248" s="1559"/>
      <c r="S248" s="1633"/>
      <c r="T248" s="1633"/>
    </row>
    <row r="249" spans="1:20" s="765" customFormat="1">
      <c r="A249" s="172" t="s">
        <v>1982</v>
      </c>
      <c r="B249" s="172"/>
      <c r="C249" s="1349" t="s">
        <v>1995</v>
      </c>
      <c r="D249" s="1630">
        <v>8</v>
      </c>
      <c r="E249" s="1631" t="s">
        <v>576</v>
      </c>
      <c r="F249" s="1632">
        <v>35</v>
      </c>
      <c r="G249" s="1610">
        <f t="shared" si="3"/>
        <v>280</v>
      </c>
      <c r="H249" s="1623" t="s">
        <v>1887</v>
      </c>
      <c r="I249" s="1646">
        <v>2</v>
      </c>
      <c r="J249" s="1269"/>
      <c r="K249" s="1642">
        <v>2</v>
      </c>
      <c r="L249" s="1624">
        <v>2</v>
      </c>
      <c r="M249" s="1642">
        <v>2</v>
      </c>
      <c r="N249" s="1642"/>
      <c r="O249" s="1642">
        <v>2</v>
      </c>
      <c r="P249" s="1642"/>
      <c r="Q249" s="1642"/>
      <c r="R249" s="1642"/>
      <c r="S249" s="1642"/>
      <c r="T249" s="1642"/>
    </row>
    <row r="250" spans="1:20" s="765" customFormat="1">
      <c r="A250" s="1259" t="s">
        <v>2748</v>
      </c>
      <c r="B250" s="172"/>
      <c r="C250" s="1259" t="s">
        <v>1995</v>
      </c>
      <c r="D250" s="1267">
        <v>24</v>
      </c>
      <c r="E250" s="1268" t="s">
        <v>576</v>
      </c>
      <c r="F250" s="1634">
        <v>50</v>
      </c>
      <c r="G250" s="1610">
        <f t="shared" si="3"/>
        <v>1200</v>
      </c>
      <c r="H250" s="1623" t="s">
        <v>1887</v>
      </c>
      <c r="I250" s="1567">
        <v>2</v>
      </c>
      <c r="J250" s="1567">
        <v>2</v>
      </c>
      <c r="K250" s="1567">
        <v>2</v>
      </c>
      <c r="L250" s="1567">
        <v>2</v>
      </c>
      <c r="M250" s="1567">
        <v>2</v>
      </c>
      <c r="N250" s="1567">
        <v>2</v>
      </c>
      <c r="O250" s="1567">
        <v>2</v>
      </c>
      <c r="P250" s="1567">
        <v>2</v>
      </c>
      <c r="Q250" s="1567">
        <v>2</v>
      </c>
      <c r="R250" s="1567">
        <v>2</v>
      </c>
      <c r="S250" s="1567">
        <v>2</v>
      </c>
      <c r="T250" s="1567">
        <v>2</v>
      </c>
    </row>
    <row r="251" spans="1:20" s="765" customFormat="1">
      <c r="A251" s="443" t="s">
        <v>3527</v>
      </c>
      <c r="B251" s="172"/>
      <c r="C251" s="443" t="s">
        <v>1895</v>
      </c>
      <c r="D251" s="1559">
        <v>5</v>
      </c>
      <c r="E251" s="1633" t="s">
        <v>1896</v>
      </c>
      <c r="F251" s="1573">
        <v>30</v>
      </c>
      <c r="G251" s="1610">
        <f t="shared" si="3"/>
        <v>150</v>
      </c>
      <c r="H251" s="1623" t="s">
        <v>1887</v>
      </c>
      <c r="I251" s="1574"/>
      <c r="J251" s="1633"/>
      <c r="K251" s="1633">
        <v>2</v>
      </c>
      <c r="L251" s="1575"/>
      <c r="M251" s="1633"/>
      <c r="N251" s="1633"/>
      <c r="O251" s="1559">
        <v>2</v>
      </c>
      <c r="P251" s="1633"/>
      <c r="Q251" s="1633"/>
      <c r="R251" s="1559">
        <v>1</v>
      </c>
      <c r="S251" s="1633"/>
      <c r="T251" s="1633"/>
    </row>
    <row r="252" spans="1:20" s="765" customFormat="1" ht="12" customHeight="1">
      <c r="A252" s="172" t="s">
        <v>3418</v>
      </c>
      <c r="B252" s="172"/>
      <c r="C252" s="1535" t="s">
        <v>1299</v>
      </c>
      <c r="D252" s="882">
        <v>2</v>
      </c>
      <c r="E252" s="825" t="s">
        <v>44</v>
      </c>
      <c r="F252" s="1584">
        <v>35</v>
      </c>
      <c r="G252" s="1610">
        <f t="shared" si="3"/>
        <v>70</v>
      </c>
      <c r="H252" s="1623" t="s">
        <v>1887</v>
      </c>
      <c r="I252" s="1641"/>
      <c r="J252" s="1642"/>
      <c r="K252" s="1642"/>
      <c r="L252" s="1642"/>
      <c r="M252" s="1642"/>
      <c r="N252" s="1642"/>
      <c r="O252" s="1642"/>
      <c r="P252" s="1642"/>
      <c r="Q252" s="1642"/>
      <c r="R252" s="1642"/>
      <c r="S252" s="1642"/>
      <c r="T252" s="1642"/>
    </row>
    <row r="253" spans="1:20" s="765" customFormat="1" ht="12" customHeight="1">
      <c r="A253" s="443" t="s">
        <v>1885</v>
      </c>
      <c r="B253" s="172"/>
      <c r="C253" s="618" t="s">
        <v>1832</v>
      </c>
      <c r="D253" s="1652">
        <v>48</v>
      </c>
      <c r="E253" s="1666" t="s">
        <v>1783</v>
      </c>
      <c r="F253" s="1543">
        <v>11.68</v>
      </c>
      <c r="G253" s="1610">
        <f t="shared" si="3"/>
        <v>560.64</v>
      </c>
      <c r="H253" s="1623" t="s">
        <v>1887</v>
      </c>
      <c r="I253" s="1649"/>
      <c r="J253" s="1549">
        <v>12</v>
      </c>
      <c r="K253" s="1649"/>
      <c r="L253" s="1649"/>
      <c r="M253" s="1649">
        <f>IF(J253="","",J253)</f>
        <v>12</v>
      </c>
      <c r="N253" s="1649"/>
      <c r="O253" s="1649"/>
      <c r="P253" s="1649">
        <f>IF(J253="","",J253)</f>
        <v>12</v>
      </c>
      <c r="Q253" s="1649"/>
      <c r="R253" s="1649"/>
      <c r="S253" s="1649">
        <f>IF(J253="","",J253)</f>
        <v>12</v>
      </c>
      <c r="T253" s="1649"/>
    </row>
    <row r="254" spans="1:20" s="1283" customFormat="1" ht="16.5" customHeight="1">
      <c r="A254" s="1644" t="s">
        <v>533</v>
      </c>
      <c r="B254" s="172"/>
      <c r="C254" s="1349" t="s">
        <v>2354</v>
      </c>
      <c r="D254" s="1549">
        <v>18</v>
      </c>
      <c r="E254" s="1347" t="s">
        <v>1783</v>
      </c>
      <c r="F254" s="1580">
        <v>12</v>
      </c>
      <c r="G254" s="1610">
        <f t="shared" si="3"/>
        <v>216</v>
      </c>
      <c r="H254" s="1623" t="s">
        <v>1887</v>
      </c>
      <c r="I254" s="825">
        <v>5</v>
      </c>
      <c r="J254" s="1541"/>
      <c r="K254" s="1541"/>
      <c r="L254" s="1541">
        <v>5</v>
      </c>
      <c r="M254" s="1541"/>
      <c r="N254" s="1541"/>
      <c r="O254" s="1541">
        <v>5</v>
      </c>
      <c r="P254" s="1541"/>
      <c r="Q254" s="1541"/>
      <c r="R254" s="1541">
        <v>3</v>
      </c>
      <c r="S254" s="1541"/>
      <c r="T254" s="1624"/>
    </row>
    <row r="255" spans="1:20" s="1283" customFormat="1" ht="18" customHeight="1">
      <c r="A255" s="172" t="s">
        <v>69</v>
      </c>
      <c r="B255" s="172"/>
      <c r="C255" s="1349" t="s">
        <v>1832</v>
      </c>
      <c r="D255" s="1653">
        <v>48</v>
      </c>
      <c r="E255" s="1347" t="s">
        <v>1783</v>
      </c>
      <c r="F255" s="1637">
        <v>25</v>
      </c>
      <c r="G255" s="1610">
        <f t="shared" si="3"/>
        <v>1200</v>
      </c>
      <c r="H255" s="1623" t="s">
        <v>1887</v>
      </c>
      <c r="I255" s="1641"/>
      <c r="J255" s="1642"/>
      <c r="K255" s="1642"/>
      <c r="L255" s="1642"/>
      <c r="M255" s="1642"/>
      <c r="N255" s="1642"/>
      <c r="O255" s="1642"/>
      <c r="P255" s="1642"/>
      <c r="Q255" s="1642"/>
      <c r="R255" s="1642"/>
      <c r="S255" s="1642"/>
      <c r="T255" s="1642"/>
    </row>
    <row r="256" spans="1:20" s="1283" customFormat="1" ht="15.75" customHeight="1">
      <c r="A256" s="882" t="s">
        <v>3225</v>
      </c>
      <c r="B256" s="172"/>
      <c r="C256" s="1349" t="s">
        <v>1832</v>
      </c>
      <c r="D256" s="1549">
        <v>10</v>
      </c>
      <c r="E256" s="1347" t="s">
        <v>1783</v>
      </c>
      <c r="F256" s="1580">
        <v>12</v>
      </c>
      <c r="G256" s="1610">
        <f t="shared" si="3"/>
        <v>120</v>
      </c>
      <c r="H256" s="1623" t="s">
        <v>1887</v>
      </c>
      <c r="I256" s="825"/>
      <c r="J256" s="1541"/>
      <c r="K256" s="1541"/>
      <c r="L256" s="1541"/>
      <c r="M256" s="1541"/>
      <c r="N256" s="1541"/>
      <c r="O256" s="1541"/>
      <c r="P256" s="1541"/>
      <c r="Q256" s="1541"/>
      <c r="R256" s="1541"/>
      <c r="S256" s="1541"/>
      <c r="T256" s="1624"/>
    </row>
    <row r="257" spans="1:20" s="1283" customFormat="1" ht="16.5" customHeight="1">
      <c r="A257" s="172" t="s">
        <v>3386</v>
      </c>
      <c r="B257" s="937"/>
      <c r="C257" s="1349" t="s">
        <v>1832</v>
      </c>
      <c r="D257" s="1653">
        <v>48</v>
      </c>
      <c r="E257" s="1347" t="s">
        <v>1783</v>
      </c>
      <c r="F257" s="1637">
        <v>25</v>
      </c>
      <c r="G257" s="1610">
        <f t="shared" si="3"/>
        <v>1200</v>
      </c>
      <c r="H257" s="1623" t="s">
        <v>1887</v>
      </c>
      <c r="I257" s="1641"/>
      <c r="J257" s="1642"/>
      <c r="K257" s="1642"/>
      <c r="L257" s="1642"/>
      <c r="M257" s="1642"/>
      <c r="N257" s="1642"/>
      <c r="O257" s="1642"/>
      <c r="P257" s="1642"/>
      <c r="Q257" s="1642"/>
      <c r="R257" s="1642"/>
      <c r="S257" s="1642"/>
      <c r="T257" s="1642"/>
    </row>
    <row r="258" spans="1:20" s="1283" customFormat="1" ht="16.5" customHeight="1">
      <c r="A258" s="172" t="s">
        <v>3457</v>
      </c>
      <c r="B258" s="172"/>
      <c r="C258" s="1349" t="s">
        <v>1298</v>
      </c>
      <c r="D258" s="1630">
        <v>20</v>
      </c>
      <c r="E258" s="1631" t="s">
        <v>44</v>
      </c>
      <c r="F258" s="1632">
        <v>20</v>
      </c>
      <c r="G258" s="1610">
        <f t="shared" si="3"/>
        <v>400</v>
      </c>
      <c r="H258" s="1623" t="s">
        <v>1887</v>
      </c>
      <c r="I258" s="1624">
        <v>5</v>
      </c>
      <c r="J258" s="1624"/>
      <c r="K258" s="1624"/>
      <c r="L258" s="1624">
        <v>5</v>
      </c>
      <c r="M258" s="1624"/>
      <c r="N258" s="1624"/>
      <c r="O258" s="1624">
        <v>5</v>
      </c>
      <c r="P258" s="1624"/>
      <c r="Q258" s="1624"/>
      <c r="R258" s="1624"/>
      <c r="S258" s="1624">
        <v>5</v>
      </c>
      <c r="T258" s="1624"/>
    </row>
    <row r="259" spans="1:20" s="1283" customFormat="1" ht="16.5" customHeight="1">
      <c r="A259" s="1644" t="s">
        <v>533</v>
      </c>
      <c r="B259" s="172"/>
      <c r="C259" s="618" t="s">
        <v>2353</v>
      </c>
      <c r="D259" s="1564">
        <v>4</v>
      </c>
      <c r="E259" s="1565" t="s">
        <v>576</v>
      </c>
      <c r="F259" s="1566">
        <v>35</v>
      </c>
      <c r="G259" s="1610">
        <f t="shared" si="3"/>
        <v>140</v>
      </c>
      <c r="H259" s="1623" t="s">
        <v>1887</v>
      </c>
      <c r="I259" s="1541">
        <v>1</v>
      </c>
      <c r="J259" s="1541"/>
      <c r="K259" s="1541"/>
      <c r="L259" s="1541">
        <v>1</v>
      </c>
      <c r="M259" s="1541"/>
      <c r="N259" s="1541"/>
      <c r="O259" s="1541">
        <v>1</v>
      </c>
      <c r="P259" s="1541"/>
      <c r="Q259" s="1541"/>
      <c r="R259" s="1541">
        <v>1</v>
      </c>
      <c r="S259" s="1541"/>
      <c r="T259" s="1624"/>
    </row>
    <row r="260" spans="1:20" s="1283" customFormat="1" ht="15.75" customHeight="1">
      <c r="A260" s="1579" t="s">
        <v>3382</v>
      </c>
      <c r="B260" s="172"/>
      <c r="C260" s="618" t="s">
        <v>2353</v>
      </c>
      <c r="D260" s="1564">
        <v>4</v>
      </c>
      <c r="E260" s="1565" t="s">
        <v>576</v>
      </c>
      <c r="F260" s="1566">
        <v>35</v>
      </c>
      <c r="G260" s="1610">
        <f t="shared" si="3"/>
        <v>140</v>
      </c>
      <c r="H260" s="1623" t="s">
        <v>1887</v>
      </c>
      <c r="I260" s="1541"/>
      <c r="J260" s="1541"/>
      <c r="K260" s="1541"/>
      <c r="L260" s="1541"/>
      <c r="M260" s="1541"/>
      <c r="N260" s="1541"/>
      <c r="O260" s="1541"/>
      <c r="P260" s="1541"/>
      <c r="Q260" s="1541"/>
      <c r="R260" s="1541"/>
      <c r="S260" s="1541"/>
      <c r="T260" s="1624"/>
    </row>
    <row r="261" spans="1:20" s="1283" customFormat="1" ht="18" customHeight="1">
      <c r="A261" s="882" t="s">
        <v>3630</v>
      </c>
      <c r="B261" s="172"/>
      <c r="C261" s="932" t="s">
        <v>3696</v>
      </c>
      <c r="D261" s="833">
        <v>4</v>
      </c>
      <c r="E261" s="833" t="s">
        <v>3697</v>
      </c>
      <c r="F261" s="1645">
        <v>35</v>
      </c>
      <c r="G261" s="1610">
        <f t="shared" si="3"/>
        <v>140</v>
      </c>
      <c r="H261" s="1623" t="s">
        <v>1887</v>
      </c>
      <c r="I261" s="1641"/>
      <c r="J261" s="1642"/>
      <c r="K261" s="1642"/>
      <c r="L261" s="1642"/>
      <c r="M261" s="1642"/>
      <c r="N261" s="1642"/>
      <c r="O261" s="1642"/>
      <c r="P261" s="1642"/>
      <c r="Q261" s="1642"/>
      <c r="R261" s="1642"/>
      <c r="S261" s="1642"/>
      <c r="T261" s="1642"/>
    </row>
    <row r="262" spans="1:20" s="1283" customFormat="1" ht="17.25" customHeight="1">
      <c r="A262" s="172" t="s">
        <v>2132</v>
      </c>
      <c r="B262" s="172"/>
      <c r="C262" s="1349" t="s">
        <v>2285</v>
      </c>
      <c r="D262" s="1630">
        <v>6</v>
      </c>
      <c r="E262" s="1631" t="s">
        <v>2157</v>
      </c>
      <c r="F262" s="1539">
        <v>55</v>
      </c>
      <c r="G262" s="1610">
        <f t="shared" si="3"/>
        <v>330</v>
      </c>
      <c r="H262" s="1623" t="s">
        <v>1887</v>
      </c>
      <c r="I262" s="1667">
        <v>6</v>
      </c>
      <c r="J262" s="1624"/>
      <c r="K262" s="1624"/>
      <c r="L262" s="1624"/>
      <c r="M262" s="1624"/>
      <c r="N262" s="1624"/>
      <c r="O262" s="1624"/>
      <c r="P262" s="1624"/>
      <c r="Q262" s="1624"/>
      <c r="R262" s="1624"/>
      <c r="S262" s="1624"/>
      <c r="T262" s="1624"/>
    </row>
    <row r="263" spans="1:20" s="1283" customFormat="1" ht="17.25" customHeight="1">
      <c r="A263" s="172" t="s">
        <v>3418</v>
      </c>
      <c r="B263" s="172"/>
      <c r="C263" s="1535" t="s">
        <v>1301</v>
      </c>
      <c r="D263" s="882">
        <v>2</v>
      </c>
      <c r="E263" s="825" t="s">
        <v>44</v>
      </c>
      <c r="F263" s="1584">
        <v>35</v>
      </c>
      <c r="G263" s="1610">
        <f t="shared" si="3"/>
        <v>70</v>
      </c>
      <c r="H263" s="1623" t="s">
        <v>1887</v>
      </c>
      <c r="I263" s="1641"/>
      <c r="J263" s="1642"/>
      <c r="K263" s="1642"/>
      <c r="L263" s="1642"/>
      <c r="M263" s="1642"/>
      <c r="N263" s="1642"/>
      <c r="O263" s="1642"/>
      <c r="P263" s="1642"/>
      <c r="Q263" s="1642"/>
      <c r="R263" s="1642"/>
      <c r="S263" s="1642"/>
      <c r="T263" s="1642"/>
    </row>
    <row r="264" spans="1:20" s="1283" customFormat="1" ht="17.25" customHeight="1">
      <c r="A264" s="443" t="s">
        <v>1888</v>
      </c>
      <c r="B264" s="172"/>
      <c r="C264" s="443" t="s">
        <v>1898</v>
      </c>
      <c r="D264" s="1559">
        <v>10</v>
      </c>
      <c r="E264" s="1633" t="s">
        <v>1896</v>
      </c>
      <c r="F264" s="1573">
        <v>170</v>
      </c>
      <c r="G264" s="1610">
        <f t="shared" si="3"/>
        <v>1700</v>
      </c>
      <c r="H264" s="1623" t="s">
        <v>1887</v>
      </c>
      <c r="I264" s="1574">
        <v>10</v>
      </c>
      <c r="J264" s="1633"/>
      <c r="K264" s="1633"/>
      <c r="L264" s="1575">
        <v>0</v>
      </c>
      <c r="M264" s="1633"/>
      <c r="N264" s="1633"/>
      <c r="O264" s="1559">
        <v>0</v>
      </c>
      <c r="P264" s="1633"/>
      <c r="Q264" s="1633"/>
      <c r="R264" s="1559">
        <v>0</v>
      </c>
      <c r="S264" s="1633"/>
      <c r="T264" s="1633"/>
    </row>
    <row r="265" spans="1:20" s="1283" customFormat="1" ht="17.25" customHeight="1">
      <c r="A265" s="443" t="s">
        <v>1885</v>
      </c>
      <c r="B265" s="172"/>
      <c r="C265" s="618" t="s">
        <v>1831</v>
      </c>
      <c r="D265" s="1652">
        <v>24</v>
      </c>
      <c r="E265" s="1666" t="s">
        <v>1783</v>
      </c>
      <c r="F265" s="1543">
        <v>77.2</v>
      </c>
      <c r="G265" s="1610">
        <f t="shared" si="3"/>
        <v>1852.8000000000002</v>
      </c>
      <c r="H265" s="1623" t="s">
        <v>1887</v>
      </c>
      <c r="I265" s="1649"/>
      <c r="J265" s="1549">
        <v>6</v>
      </c>
      <c r="K265" s="1649"/>
      <c r="L265" s="1649"/>
      <c r="M265" s="1649">
        <f>IF(J265="","",J265)</f>
        <v>6</v>
      </c>
      <c r="N265" s="1649"/>
      <c r="O265" s="1649"/>
      <c r="P265" s="1649">
        <f>IF(J265="","",J265)</f>
        <v>6</v>
      </c>
      <c r="Q265" s="1649"/>
      <c r="R265" s="1649"/>
      <c r="S265" s="1649">
        <f>IF(J265="","",J265)</f>
        <v>6</v>
      </c>
      <c r="T265" s="1649"/>
    </row>
    <row r="266" spans="1:20" s="1283" customFormat="1" ht="18.75" customHeight="1">
      <c r="A266" s="172" t="s">
        <v>1968</v>
      </c>
      <c r="B266" s="937"/>
      <c r="C266" s="1639" t="s">
        <v>1302</v>
      </c>
      <c r="D266" s="1589">
        <v>15</v>
      </c>
      <c r="E266" s="825" t="s">
        <v>44</v>
      </c>
      <c r="F266" s="830">
        <v>400</v>
      </c>
      <c r="G266" s="1610">
        <f t="shared" si="3"/>
        <v>6000</v>
      </c>
      <c r="H266" s="1623" t="s">
        <v>1887</v>
      </c>
      <c r="I266" s="825">
        <v>5</v>
      </c>
      <c r="J266" s="825"/>
      <c r="K266" s="833"/>
      <c r="L266" s="833"/>
      <c r="M266" s="833"/>
      <c r="N266" s="833">
        <v>10</v>
      </c>
      <c r="O266" s="833"/>
      <c r="P266" s="833"/>
      <c r="Q266" s="833"/>
      <c r="R266" s="833"/>
      <c r="S266" s="833"/>
      <c r="T266" s="1624"/>
    </row>
    <row r="267" spans="1:20" s="1283" customFormat="1" ht="18.75" customHeight="1">
      <c r="A267" s="172" t="s">
        <v>1941</v>
      </c>
      <c r="B267" s="172"/>
      <c r="C267" s="1639" t="s">
        <v>1302</v>
      </c>
      <c r="D267" s="1589">
        <v>5</v>
      </c>
      <c r="E267" s="825" t="s">
        <v>44</v>
      </c>
      <c r="F267" s="830">
        <v>350</v>
      </c>
      <c r="G267" s="1610">
        <f t="shared" si="3"/>
        <v>1750</v>
      </c>
      <c r="H267" s="1623" t="s">
        <v>1887</v>
      </c>
      <c r="I267" s="825">
        <v>5</v>
      </c>
      <c r="J267" s="825"/>
      <c r="K267" s="833"/>
      <c r="L267" s="833"/>
      <c r="M267" s="833"/>
      <c r="N267" s="833"/>
      <c r="O267" s="833"/>
      <c r="P267" s="833"/>
      <c r="Q267" s="833"/>
      <c r="R267" s="833"/>
      <c r="S267" s="833"/>
      <c r="T267" s="1624"/>
    </row>
    <row r="268" spans="1:20" s="1283" customFormat="1" ht="18.75" customHeight="1">
      <c r="A268" s="1644" t="s">
        <v>533</v>
      </c>
      <c r="B268" s="172"/>
      <c r="C268" s="1349" t="s">
        <v>1302</v>
      </c>
      <c r="D268" s="1549">
        <v>50</v>
      </c>
      <c r="E268" s="1347" t="s">
        <v>1783</v>
      </c>
      <c r="F268" s="1580">
        <v>77.5</v>
      </c>
      <c r="G268" s="1610">
        <f t="shared" si="3"/>
        <v>3875</v>
      </c>
      <c r="H268" s="1623" t="s">
        <v>1887</v>
      </c>
      <c r="I268" s="825">
        <v>20</v>
      </c>
      <c r="J268" s="1541"/>
      <c r="K268" s="1541"/>
      <c r="L268" s="1541">
        <v>10</v>
      </c>
      <c r="M268" s="1541"/>
      <c r="N268" s="1541"/>
      <c r="O268" s="1541">
        <v>10</v>
      </c>
      <c r="P268" s="1541"/>
      <c r="Q268" s="1541"/>
      <c r="R268" s="1541">
        <v>10</v>
      </c>
      <c r="S268" s="1541"/>
      <c r="T268" s="1624"/>
    </row>
    <row r="269" spans="1:20" s="1283" customFormat="1" ht="17.25" customHeight="1">
      <c r="A269" s="1259" t="s">
        <v>2599</v>
      </c>
      <c r="B269" s="172"/>
      <c r="C269" s="443" t="s">
        <v>2658</v>
      </c>
      <c r="D269" s="882">
        <v>10</v>
      </c>
      <c r="E269" s="825" t="s">
        <v>44</v>
      </c>
      <c r="F269" s="1573">
        <v>350</v>
      </c>
      <c r="G269" s="1610">
        <f t="shared" si="3"/>
        <v>3500</v>
      </c>
      <c r="H269" s="1623" t="s">
        <v>1887</v>
      </c>
      <c r="I269" s="882"/>
      <c r="J269" s="443"/>
      <c r="K269" s="882"/>
      <c r="L269" s="443"/>
      <c r="M269" s="443"/>
      <c r="N269" s="443"/>
      <c r="O269" s="443"/>
      <c r="P269" s="443"/>
      <c r="Q269" s="443"/>
      <c r="R269" s="882">
        <v>10</v>
      </c>
      <c r="S269" s="443"/>
      <c r="T269" s="1533"/>
    </row>
    <row r="270" spans="1:20" s="1283" customFormat="1" ht="17.25" customHeight="1">
      <c r="A270" s="172" t="s">
        <v>69</v>
      </c>
      <c r="B270" s="172"/>
      <c r="C270" s="1349" t="s">
        <v>1831</v>
      </c>
      <c r="D270" s="1653">
        <v>24</v>
      </c>
      <c r="E270" s="1347" t="s">
        <v>1783</v>
      </c>
      <c r="F270" s="1637">
        <v>90</v>
      </c>
      <c r="G270" s="1610">
        <f t="shared" ref="G270:G333" si="4">F270*D270</f>
        <v>2160</v>
      </c>
      <c r="H270" s="1623" t="s">
        <v>1887</v>
      </c>
      <c r="I270" s="1641"/>
      <c r="J270" s="1642"/>
      <c r="K270" s="1642"/>
      <c r="L270" s="1642"/>
      <c r="M270" s="1642"/>
      <c r="N270" s="1642"/>
      <c r="O270" s="1642"/>
      <c r="P270" s="1642"/>
      <c r="Q270" s="1642"/>
      <c r="R270" s="1642"/>
      <c r="S270" s="1642"/>
      <c r="T270" s="1642"/>
    </row>
    <row r="271" spans="1:20" s="1283" customFormat="1" ht="17.25" customHeight="1">
      <c r="A271" s="1259" t="s">
        <v>2748</v>
      </c>
      <c r="B271" s="172"/>
      <c r="C271" s="1259" t="s">
        <v>1302</v>
      </c>
      <c r="D271" s="1267">
        <v>12</v>
      </c>
      <c r="E271" s="1268" t="s">
        <v>576</v>
      </c>
      <c r="F271" s="1634">
        <v>218</v>
      </c>
      <c r="G271" s="1610">
        <f t="shared" si="4"/>
        <v>2616</v>
      </c>
      <c r="H271" s="1623" t="s">
        <v>1887</v>
      </c>
      <c r="I271" s="1567">
        <v>1</v>
      </c>
      <c r="J271" s="1567">
        <v>1</v>
      </c>
      <c r="K271" s="1269">
        <v>1</v>
      </c>
      <c r="L271" s="1567">
        <v>1</v>
      </c>
      <c r="M271" s="1567">
        <v>1</v>
      </c>
      <c r="N271" s="1269">
        <v>1</v>
      </c>
      <c r="O271" s="1567">
        <v>1</v>
      </c>
      <c r="P271" s="1567">
        <v>1</v>
      </c>
      <c r="Q271" s="1269">
        <v>1</v>
      </c>
      <c r="R271" s="1567">
        <v>1</v>
      </c>
      <c r="S271" s="1567">
        <v>1</v>
      </c>
      <c r="T271" s="1269">
        <v>1</v>
      </c>
    </row>
    <row r="272" spans="1:20" s="1283" customFormat="1" ht="16.5" customHeight="1">
      <c r="A272" s="882" t="s">
        <v>3225</v>
      </c>
      <c r="B272" s="172"/>
      <c r="C272" s="1349" t="s">
        <v>1831</v>
      </c>
      <c r="D272" s="1549">
        <v>10</v>
      </c>
      <c r="E272" s="1347" t="s">
        <v>1783</v>
      </c>
      <c r="F272" s="1580">
        <v>77.5</v>
      </c>
      <c r="G272" s="1610">
        <f t="shared" si="4"/>
        <v>775</v>
      </c>
      <c r="H272" s="1623" t="s">
        <v>1887</v>
      </c>
      <c r="I272" s="825"/>
      <c r="J272" s="1541"/>
      <c r="K272" s="1541"/>
      <c r="L272" s="1541"/>
      <c r="M272" s="1541"/>
      <c r="N272" s="1541"/>
      <c r="O272" s="1541"/>
      <c r="P272" s="1541"/>
      <c r="Q272" s="1541"/>
      <c r="R272" s="1541"/>
      <c r="S272" s="1541"/>
      <c r="T272" s="1624"/>
    </row>
    <row r="273" spans="1:20" s="1283" customFormat="1" ht="18.75" customHeight="1">
      <c r="A273" s="1579" t="s">
        <v>3382</v>
      </c>
      <c r="B273" s="172"/>
      <c r="C273" s="1349" t="s">
        <v>1831</v>
      </c>
      <c r="D273" s="1549">
        <v>10</v>
      </c>
      <c r="E273" s="1347" t="s">
        <v>1783</v>
      </c>
      <c r="F273" s="1580">
        <v>77.5</v>
      </c>
      <c r="G273" s="1610">
        <f t="shared" si="4"/>
        <v>775</v>
      </c>
      <c r="H273" s="1623" t="s">
        <v>1887</v>
      </c>
      <c r="I273" s="825"/>
      <c r="J273" s="1541"/>
      <c r="K273" s="1541"/>
      <c r="L273" s="1541"/>
      <c r="M273" s="1541"/>
      <c r="N273" s="1541"/>
      <c r="O273" s="1541"/>
      <c r="P273" s="1541"/>
      <c r="Q273" s="1541"/>
      <c r="R273" s="1541"/>
      <c r="S273" s="1541"/>
      <c r="T273" s="1624"/>
    </row>
    <row r="274" spans="1:20" s="1283" customFormat="1" ht="17.25" customHeight="1">
      <c r="A274" s="172" t="s">
        <v>3386</v>
      </c>
      <c r="B274" s="937"/>
      <c r="C274" s="1349" t="s">
        <v>1831</v>
      </c>
      <c r="D274" s="1653">
        <v>24</v>
      </c>
      <c r="E274" s="1347" t="s">
        <v>1783</v>
      </c>
      <c r="F274" s="1637">
        <v>90</v>
      </c>
      <c r="G274" s="1610">
        <f t="shared" si="4"/>
        <v>2160</v>
      </c>
      <c r="H274" s="1623" t="s">
        <v>1887</v>
      </c>
      <c r="I274" s="1641"/>
      <c r="J274" s="1642"/>
      <c r="K274" s="1642"/>
      <c r="L274" s="1642"/>
      <c r="M274" s="1642"/>
      <c r="N274" s="1642"/>
      <c r="O274" s="1642"/>
      <c r="P274" s="1642"/>
      <c r="Q274" s="1642"/>
      <c r="R274" s="1642"/>
      <c r="S274" s="1642"/>
      <c r="T274" s="1642"/>
    </row>
    <row r="275" spans="1:20" s="1283" customFormat="1" ht="17.25" customHeight="1">
      <c r="A275" s="443" t="s">
        <v>1888</v>
      </c>
      <c r="B275" s="172"/>
      <c r="C275" s="443" t="s">
        <v>1897</v>
      </c>
      <c r="D275" s="1559">
        <v>15</v>
      </c>
      <c r="E275" s="1633" t="s">
        <v>627</v>
      </c>
      <c r="F275" s="1573">
        <v>49.3333333333333</v>
      </c>
      <c r="G275" s="1610">
        <f t="shared" si="4"/>
        <v>739.99999999999955</v>
      </c>
      <c r="H275" s="1623" t="s">
        <v>1887</v>
      </c>
      <c r="I275" s="1574">
        <v>10</v>
      </c>
      <c r="J275" s="1633"/>
      <c r="K275" s="1633"/>
      <c r="L275" s="1575">
        <v>0</v>
      </c>
      <c r="M275" s="1633"/>
      <c r="N275" s="1633"/>
      <c r="O275" s="1559">
        <v>0</v>
      </c>
      <c r="P275" s="1633"/>
      <c r="Q275" s="1633"/>
      <c r="R275" s="1559">
        <v>5</v>
      </c>
      <c r="S275" s="1633"/>
      <c r="T275" s="1633"/>
    </row>
    <row r="276" spans="1:20" s="1283" customFormat="1" ht="18" customHeight="1">
      <c r="A276" s="443" t="s">
        <v>3527</v>
      </c>
      <c r="B276" s="172"/>
      <c r="C276" s="443" t="s">
        <v>1897</v>
      </c>
      <c r="D276" s="1559">
        <v>10</v>
      </c>
      <c r="E276" s="1633" t="s">
        <v>627</v>
      </c>
      <c r="F276" s="1573">
        <v>60</v>
      </c>
      <c r="G276" s="1610">
        <f t="shared" si="4"/>
        <v>600</v>
      </c>
      <c r="H276" s="1623" t="s">
        <v>1887</v>
      </c>
      <c r="I276" s="1574"/>
      <c r="J276" s="1633"/>
      <c r="K276" s="1633">
        <v>5</v>
      </c>
      <c r="L276" s="1575">
        <v>0</v>
      </c>
      <c r="M276" s="1633"/>
      <c r="N276" s="1633"/>
      <c r="O276" s="1559">
        <v>0</v>
      </c>
      <c r="P276" s="1633">
        <v>5</v>
      </c>
      <c r="Q276" s="1633"/>
      <c r="R276" s="1559"/>
      <c r="S276" s="1633"/>
      <c r="T276" s="1633"/>
    </row>
    <row r="277" spans="1:20" s="1283" customFormat="1" ht="19.5" customHeight="1">
      <c r="A277" s="882" t="s">
        <v>3630</v>
      </c>
      <c r="B277" s="172"/>
      <c r="C277" s="932" t="s">
        <v>3698</v>
      </c>
      <c r="D277" s="833">
        <v>30</v>
      </c>
      <c r="E277" s="833" t="s">
        <v>1440</v>
      </c>
      <c r="F277" s="1645">
        <v>120</v>
      </c>
      <c r="G277" s="1610">
        <f t="shared" si="4"/>
        <v>3600</v>
      </c>
      <c r="H277" s="1623" t="s">
        <v>1887</v>
      </c>
      <c r="I277" s="1641"/>
      <c r="J277" s="1642"/>
      <c r="K277" s="1642"/>
      <c r="L277" s="1642"/>
      <c r="M277" s="1642"/>
      <c r="N277" s="1642"/>
      <c r="O277" s="1642"/>
      <c r="P277" s="1642"/>
      <c r="Q277" s="1642"/>
      <c r="R277" s="1642"/>
      <c r="S277" s="1642"/>
      <c r="T277" s="1642"/>
    </row>
    <row r="278" spans="1:20" s="1283" customFormat="1" ht="19.5" customHeight="1">
      <c r="A278" s="1644" t="s">
        <v>533</v>
      </c>
      <c r="B278" s="172"/>
      <c r="C278" s="618" t="s">
        <v>1303</v>
      </c>
      <c r="D278" s="1564">
        <v>10</v>
      </c>
      <c r="E278" s="1565" t="s">
        <v>44</v>
      </c>
      <c r="F278" s="1566">
        <v>120</v>
      </c>
      <c r="G278" s="1610">
        <f t="shared" si="4"/>
        <v>1200</v>
      </c>
      <c r="H278" s="1623" t="s">
        <v>1887</v>
      </c>
      <c r="I278" s="1541">
        <v>10</v>
      </c>
      <c r="J278" s="1541"/>
      <c r="K278" s="1541"/>
      <c r="L278" s="1541"/>
      <c r="M278" s="1541"/>
      <c r="N278" s="1541"/>
      <c r="O278" s="1541"/>
      <c r="P278" s="1541"/>
      <c r="Q278" s="1541"/>
      <c r="R278" s="1541"/>
      <c r="S278" s="1541"/>
      <c r="T278" s="1624"/>
    </row>
    <row r="279" spans="1:20" s="1283" customFormat="1" ht="19.5" customHeight="1">
      <c r="A279" s="882" t="s">
        <v>3225</v>
      </c>
      <c r="B279" s="172"/>
      <c r="C279" s="618" t="s">
        <v>1303</v>
      </c>
      <c r="D279" s="1564">
        <v>10</v>
      </c>
      <c r="E279" s="1565" t="s">
        <v>44</v>
      </c>
      <c r="F279" s="1566">
        <v>120</v>
      </c>
      <c r="G279" s="1610">
        <f t="shared" si="4"/>
        <v>1200</v>
      </c>
      <c r="H279" s="1623" t="s">
        <v>1887</v>
      </c>
      <c r="I279" s="1541"/>
      <c r="J279" s="1541"/>
      <c r="K279" s="1541"/>
      <c r="L279" s="1541"/>
      <c r="M279" s="1541"/>
      <c r="N279" s="1541"/>
      <c r="O279" s="1541"/>
      <c r="P279" s="1541"/>
      <c r="Q279" s="1541"/>
      <c r="R279" s="1541"/>
      <c r="S279" s="1541"/>
      <c r="T279" s="1624"/>
    </row>
    <row r="280" spans="1:20" s="1283" customFormat="1" ht="16.5" customHeight="1">
      <c r="A280" s="1579" t="s">
        <v>3382</v>
      </c>
      <c r="B280" s="172"/>
      <c r="C280" s="618" t="s">
        <v>1303</v>
      </c>
      <c r="D280" s="1564">
        <v>10</v>
      </c>
      <c r="E280" s="1565" t="s">
        <v>44</v>
      </c>
      <c r="F280" s="1566">
        <v>120</v>
      </c>
      <c r="G280" s="1610">
        <f t="shared" si="4"/>
        <v>1200</v>
      </c>
      <c r="H280" s="1623" t="s">
        <v>1887</v>
      </c>
      <c r="I280" s="1541"/>
      <c r="J280" s="1541"/>
      <c r="K280" s="1541"/>
      <c r="L280" s="1541"/>
      <c r="M280" s="1541"/>
      <c r="N280" s="1541"/>
      <c r="O280" s="1541"/>
      <c r="P280" s="1541"/>
      <c r="Q280" s="1541"/>
      <c r="R280" s="1541"/>
      <c r="S280" s="1541"/>
      <c r="T280" s="1624"/>
    </row>
    <row r="281" spans="1:20" s="1283" customFormat="1" ht="20.25" customHeight="1">
      <c r="A281" s="443" t="s">
        <v>1885</v>
      </c>
      <c r="B281" s="172"/>
      <c r="C281" s="618" t="s">
        <v>1304</v>
      </c>
      <c r="D281" s="1652">
        <v>12</v>
      </c>
      <c r="E281" s="1666" t="s">
        <v>44</v>
      </c>
      <c r="F281" s="1543">
        <v>350</v>
      </c>
      <c r="G281" s="1610">
        <f t="shared" si="4"/>
        <v>4200</v>
      </c>
      <c r="H281" s="1623" t="s">
        <v>1887</v>
      </c>
      <c r="I281" s="1649"/>
      <c r="J281" s="1549">
        <v>6</v>
      </c>
      <c r="K281" s="1649"/>
      <c r="L281" s="1649"/>
      <c r="M281" s="1649"/>
      <c r="N281" s="1649"/>
      <c r="O281" s="1649"/>
      <c r="P281" s="1649">
        <v>6</v>
      </c>
      <c r="Q281" s="1649"/>
      <c r="R281" s="1649"/>
      <c r="S281" s="1649"/>
      <c r="T281" s="1649"/>
    </row>
    <row r="282" spans="1:20" s="1283" customFormat="1" ht="19.5" customHeight="1">
      <c r="A282" s="172" t="s">
        <v>3418</v>
      </c>
      <c r="B282" s="172"/>
      <c r="C282" s="1535" t="s">
        <v>1305</v>
      </c>
      <c r="D282" s="882">
        <v>10</v>
      </c>
      <c r="E282" s="825" t="s">
        <v>44</v>
      </c>
      <c r="F282" s="1584">
        <v>200</v>
      </c>
      <c r="G282" s="1610">
        <f t="shared" si="4"/>
        <v>2000</v>
      </c>
      <c r="H282" s="1623" t="s">
        <v>1887</v>
      </c>
      <c r="I282" s="1641"/>
      <c r="J282" s="1642"/>
      <c r="K282" s="1642"/>
      <c r="L282" s="1642"/>
      <c r="M282" s="1642"/>
      <c r="N282" s="1642"/>
      <c r="O282" s="1642"/>
      <c r="P282" s="1642"/>
      <c r="Q282" s="1642"/>
      <c r="R282" s="1642"/>
      <c r="S282" s="1642"/>
      <c r="T282" s="1642"/>
    </row>
    <row r="283" spans="1:20" s="1283" customFormat="1" ht="18" customHeight="1">
      <c r="A283" s="172" t="s">
        <v>2113</v>
      </c>
      <c r="B283" s="172"/>
      <c r="C283" s="1349" t="s">
        <v>895</v>
      </c>
      <c r="D283" s="1630">
        <v>96</v>
      </c>
      <c r="E283" s="1631" t="s">
        <v>2131</v>
      </c>
      <c r="F283" s="1632">
        <v>100</v>
      </c>
      <c r="G283" s="1610">
        <f t="shared" si="4"/>
        <v>9600</v>
      </c>
      <c r="H283" s="1623" t="s">
        <v>1887</v>
      </c>
      <c r="I283" s="1630">
        <v>96</v>
      </c>
      <c r="J283" s="1624"/>
      <c r="K283" s="1624"/>
      <c r="L283" s="1624"/>
      <c r="M283" s="1624"/>
      <c r="N283" s="1624"/>
      <c r="O283" s="1624"/>
      <c r="P283" s="1624"/>
      <c r="Q283" s="1624"/>
      <c r="R283" s="1624"/>
      <c r="S283" s="1624"/>
      <c r="T283" s="1624"/>
    </row>
    <row r="284" spans="1:20" s="1283" customFormat="1" ht="18" customHeight="1">
      <c r="A284" s="172" t="s">
        <v>2132</v>
      </c>
      <c r="B284" s="172"/>
      <c r="C284" s="1639" t="s">
        <v>3740</v>
      </c>
      <c r="D284" s="1540">
        <v>48</v>
      </c>
      <c r="E284" s="1538" t="s">
        <v>833</v>
      </c>
      <c r="F284" s="1539">
        <v>145</v>
      </c>
      <c r="G284" s="1610">
        <f t="shared" si="4"/>
        <v>6960</v>
      </c>
      <c r="H284" s="1623" t="s">
        <v>1887</v>
      </c>
      <c r="I284" s="1540">
        <v>48</v>
      </c>
      <c r="J284" s="932"/>
      <c r="K284" s="932"/>
      <c r="L284" s="932"/>
      <c r="M284" s="932"/>
      <c r="N284" s="932"/>
      <c r="O284" s="932"/>
      <c r="P284" s="932"/>
      <c r="Q284" s="932"/>
      <c r="R284" s="932"/>
      <c r="S284" s="932"/>
      <c r="T284" s="1640"/>
    </row>
    <row r="285" spans="1:20" s="1283" customFormat="1" ht="16.5" customHeight="1">
      <c r="A285" s="172" t="s">
        <v>3231</v>
      </c>
      <c r="B285" s="172"/>
      <c r="C285" s="1349" t="s">
        <v>3349</v>
      </c>
      <c r="D285" s="1625">
        <v>5</v>
      </c>
      <c r="E285" s="1626" t="s">
        <v>44</v>
      </c>
      <c r="F285" s="1627">
        <v>300</v>
      </c>
      <c r="G285" s="1610">
        <f t="shared" si="4"/>
        <v>1500</v>
      </c>
      <c r="H285" s="1623" t="s">
        <v>1887</v>
      </c>
      <c r="I285" s="1628">
        <v>3</v>
      </c>
      <c r="J285" s="1629"/>
      <c r="K285" s="1629"/>
      <c r="L285" s="1629"/>
      <c r="M285" s="1629"/>
      <c r="N285" s="1629"/>
      <c r="O285" s="1629">
        <v>2</v>
      </c>
      <c r="P285" s="857"/>
      <c r="Q285" s="857"/>
      <c r="R285" s="857"/>
      <c r="S285" s="857"/>
      <c r="T285" s="857"/>
    </row>
    <row r="286" spans="1:20" s="1283" customFormat="1" ht="18.75" customHeight="1">
      <c r="A286" s="172" t="s">
        <v>3231</v>
      </c>
      <c r="B286" s="172"/>
      <c r="C286" s="1349" t="s">
        <v>3350</v>
      </c>
      <c r="D286" s="1625">
        <v>10</v>
      </c>
      <c r="E286" s="1626" t="s">
        <v>44</v>
      </c>
      <c r="F286" s="1627">
        <v>600</v>
      </c>
      <c r="G286" s="1610">
        <f t="shared" si="4"/>
        <v>6000</v>
      </c>
      <c r="H286" s="1623" t="s">
        <v>1887</v>
      </c>
      <c r="I286" s="1628">
        <v>5</v>
      </c>
      <c r="J286" s="1629"/>
      <c r="K286" s="1629"/>
      <c r="L286" s="1629"/>
      <c r="M286" s="1629"/>
      <c r="N286" s="1629"/>
      <c r="O286" s="1629">
        <v>5</v>
      </c>
      <c r="P286" s="857"/>
      <c r="Q286" s="857"/>
      <c r="R286" s="857"/>
      <c r="S286" s="857"/>
      <c r="T286" s="857"/>
    </row>
    <row r="287" spans="1:20" s="1283" customFormat="1" ht="24" customHeight="1">
      <c r="A287" s="1644" t="s">
        <v>533</v>
      </c>
      <c r="B287" s="172"/>
      <c r="C287" s="618" t="s">
        <v>2355</v>
      </c>
      <c r="D287" s="1564">
        <v>40</v>
      </c>
      <c r="E287" s="1565" t="s">
        <v>44</v>
      </c>
      <c r="F287" s="1566">
        <v>12</v>
      </c>
      <c r="G287" s="1610">
        <f t="shared" si="4"/>
        <v>480</v>
      </c>
      <c r="H287" s="1623" t="s">
        <v>1887</v>
      </c>
      <c r="I287" s="1541">
        <v>10</v>
      </c>
      <c r="J287" s="1541"/>
      <c r="K287" s="1541"/>
      <c r="L287" s="1541">
        <v>10</v>
      </c>
      <c r="M287" s="1541"/>
      <c r="N287" s="1541"/>
      <c r="O287" s="1541">
        <v>10</v>
      </c>
      <c r="P287" s="1541"/>
      <c r="Q287" s="1541"/>
      <c r="R287" s="1541">
        <v>10</v>
      </c>
      <c r="S287" s="1541"/>
      <c r="T287" s="1624"/>
    </row>
    <row r="288" spans="1:20" s="1283" customFormat="1" ht="31.15" customHeight="1">
      <c r="A288" s="1259" t="s">
        <v>2599</v>
      </c>
      <c r="B288" s="172"/>
      <c r="C288" s="443" t="s">
        <v>2659</v>
      </c>
      <c r="D288" s="882">
        <v>1</v>
      </c>
      <c r="E288" s="825" t="s">
        <v>833</v>
      </c>
      <c r="F288" s="1573">
        <v>700</v>
      </c>
      <c r="G288" s="1610">
        <f t="shared" si="4"/>
        <v>700</v>
      </c>
      <c r="H288" s="1623" t="s">
        <v>1887</v>
      </c>
      <c r="I288" s="882"/>
      <c r="J288" s="443"/>
      <c r="K288" s="882"/>
      <c r="L288" s="443"/>
      <c r="M288" s="443"/>
      <c r="N288" s="443"/>
      <c r="O288" s="443"/>
      <c r="P288" s="443"/>
      <c r="Q288" s="443"/>
      <c r="R288" s="882">
        <v>1</v>
      </c>
      <c r="S288" s="443"/>
      <c r="T288" s="1533"/>
    </row>
    <row r="289" spans="1:20" s="1283" customFormat="1" ht="31.15" customHeight="1">
      <c r="A289" s="172" t="s">
        <v>3457</v>
      </c>
      <c r="B289" s="172"/>
      <c r="C289" s="1349" t="s">
        <v>2659</v>
      </c>
      <c r="D289" s="1630">
        <v>2</v>
      </c>
      <c r="E289" s="1631" t="s">
        <v>1347</v>
      </c>
      <c r="F289" s="1632">
        <v>150</v>
      </c>
      <c r="G289" s="1610">
        <f t="shared" si="4"/>
        <v>300</v>
      </c>
      <c r="H289" s="1623" t="s">
        <v>1887</v>
      </c>
      <c r="I289" s="1624">
        <v>1</v>
      </c>
      <c r="J289" s="1624"/>
      <c r="K289" s="1624"/>
      <c r="L289" s="1624"/>
      <c r="M289" s="1624"/>
      <c r="N289" s="1624"/>
      <c r="O289" s="1624">
        <v>1</v>
      </c>
      <c r="P289" s="1624"/>
      <c r="Q289" s="1624"/>
      <c r="R289" s="1624"/>
      <c r="S289" s="1624"/>
      <c r="T289" s="1624"/>
    </row>
    <row r="290" spans="1:20" s="1283" customFormat="1" ht="16.149999999999999" customHeight="1">
      <c r="A290" s="172" t="s">
        <v>1982</v>
      </c>
      <c r="B290" s="979"/>
      <c r="C290" s="1349" t="s">
        <v>1311</v>
      </c>
      <c r="D290" s="1630">
        <v>150</v>
      </c>
      <c r="E290" s="1631" t="s">
        <v>576</v>
      </c>
      <c r="F290" s="1632">
        <v>5</v>
      </c>
      <c r="G290" s="1610">
        <f t="shared" si="4"/>
        <v>750</v>
      </c>
      <c r="H290" s="1623" t="s">
        <v>1887</v>
      </c>
      <c r="I290" s="1646">
        <v>50</v>
      </c>
      <c r="J290" s="1642"/>
      <c r="K290" s="1642">
        <v>50</v>
      </c>
      <c r="L290" s="1642"/>
      <c r="M290" s="1256">
        <v>50</v>
      </c>
      <c r="N290" s="1642"/>
      <c r="O290" s="1642">
        <v>50</v>
      </c>
      <c r="P290" s="1642"/>
      <c r="Q290" s="1256">
        <v>50</v>
      </c>
      <c r="R290" s="1642"/>
      <c r="S290" s="1642"/>
      <c r="T290" s="1642"/>
    </row>
    <row r="291" spans="1:20" s="765" customFormat="1" ht="31.15" customHeight="1">
      <c r="A291" s="172" t="s">
        <v>1982</v>
      </c>
      <c r="B291" s="979"/>
      <c r="C291" s="1349" t="s">
        <v>1311</v>
      </c>
      <c r="D291" s="1630">
        <v>150</v>
      </c>
      <c r="E291" s="1631" t="s">
        <v>576</v>
      </c>
      <c r="F291" s="1632">
        <v>7</v>
      </c>
      <c r="G291" s="1610">
        <f t="shared" si="4"/>
        <v>1050</v>
      </c>
      <c r="H291" s="1623" t="s">
        <v>1887</v>
      </c>
      <c r="I291" s="1256">
        <v>50</v>
      </c>
      <c r="J291" s="1642"/>
      <c r="K291" s="1642"/>
      <c r="L291" s="1642"/>
      <c r="M291" s="1256">
        <v>50</v>
      </c>
      <c r="N291" s="1642"/>
      <c r="O291" s="1642"/>
      <c r="P291" s="1642"/>
      <c r="Q291" s="1256">
        <v>50</v>
      </c>
      <c r="R291" s="1642"/>
      <c r="S291" s="1642"/>
      <c r="T291" s="1642"/>
    </row>
    <row r="292" spans="1:20" s="765" customFormat="1" ht="31.15" customHeight="1">
      <c r="A292" s="1644" t="s">
        <v>533</v>
      </c>
      <c r="B292" s="979"/>
      <c r="C292" s="1349" t="s">
        <v>2360</v>
      </c>
      <c r="D292" s="1549">
        <v>1</v>
      </c>
      <c r="E292" s="1347" t="s">
        <v>627</v>
      </c>
      <c r="F292" s="1580">
        <v>950</v>
      </c>
      <c r="G292" s="1610">
        <f t="shared" si="4"/>
        <v>950</v>
      </c>
      <c r="H292" s="1623" t="s">
        <v>1887</v>
      </c>
      <c r="I292" s="825">
        <v>1</v>
      </c>
      <c r="J292" s="1541"/>
      <c r="K292" s="1541"/>
      <c r="L292" s="1541"/>
      <c r="M292" s="1541"/>
      <c r="N292" s="1541"/>
      <c r="O292" s="1541"/>
      <c r="P292" s="1541"/>
      <c r="Q292" s="1541"/>
      <c r="R292" s="1541"/>
      <c r="S292" s="1541"/>
      <c r="T292" s="1624"/>
    </row>
    <row r="293" spans="1:20" s="765" customFormat="1" ht="31.15" customHeight="1">
      <c r="A293" s="1644" t="s">
        <v>533</v>
      </c>
      <c r="B293" s="979"/>
      <c r="C293" s="443" t="s">
        <v>2356</v>
      </c>
      <c r="D293" s="1564">
        <v>120</v>
      </c>
      <c r="E293" s="1565" t="s">
        <v>44</v>
      </c>
      <c r="F293" s="1566">
        <v>10</v>
      </c>
      <c r="G293" s="1610">
        <f t="shared" si="4"/>
        <v>1200</v>
      </c>
      <c r="H293" s="1623" t="s">
        <v>1887</v>
      </c>
      <c r="I293" s="1541">
        <v>60</v>
      </c>
      <c r="J293" s="1541"/>
      <c r="K293" s="1541"/>
      <c r="L293" s="1541"/>
      <c r="M293" s="1541"/>
      <c r="N293" s="1541"/>
      <c r="O293" s="1541">
        <v>60</v>
      </c>
      <c r="P293" s="1541"/>
      <c r="Q293" s="1541"/>
      <c r="R293" s="1541"/>
      <c r="S293" s="1541"/>
      <c r="T293" s="1624"/>
    </row>
    <row r="294" spans="1:20" s="765" customFormat="1" ht="31.15" customHeight="1">
      <c r="A294" s="882" t="s">
        <v>3225</v>
      </c>
      <c r="B294" s="979"/>
      <c r="C294" s="443" t="s">
        <v>2356</v>
      </c>
      <c r="D294" s="1564">
        <v>20</v>
      </c>
      <c r="E294" s="1565" t="s">
        <v>44</v>
      </c>
      <c r="F294" s="1566">
        <v>10</v>
      </c>
      <c r="G294" s="1610">
        <f t="shared" si="4"/>
        <v>200</v>
      </c>
      <c r="H294" s="1623" t="s">
        <v>1887</v>
      </c>
      <c r="I294" s="1541"/>
      <c r="J294" s="1541"/>
      <c r="K294" s="1541"/>
      <c r="L294" s="1541"/>
      <c r="M294" s="1541"/>
      <c r="N294" s="1541"/>
      <c r="O294" s="1541"/>
      <c r="P294" s="1541"/>
      <c r="Q294" s="1541"/>
      <c r="R294" s="1541"/>
      <c r="S294" s="1541"/>
      <c r="T294" s="1624"/>
    </row>
    <row r="295" spans="1:20" s="765" customFormat="1">
      <c r="A295" s="1579" t="s">
        <v>3382</v>
      </c>
      <c r="B295" s="979"/>
      <c r="C295" s="443" t="s">
        <v>2356</v>
      </c>
      <c r="D295" s="1564">
        <v>50</v>
      </c>
      <c r="E295" s="1565" t="s">
        <v>44</v>
      </c>
      <c r="F295" s="1566">
        <v>10</v>
      </c>
      <c r="G295" s="1610">
        <f t="shared" si="4"/>
        <v>500</v>
      </c>
      <c r="H295" s="1623" t="s">
        <v>1887</v>
      </c>
      <c r="I295" s="1541"/>
      <c r="J295" s="1541"/>
      <c r="K295" s="1541"/>
      <c r="L295" s="1541"/>
      <c r="M295" s="1541"/>
      <c r="N295" s="1541"/>
      <c r="O295" s="1541"/>
      <c r="P295" s="1541"/>
      <c r="Q295" s="1541"/>
      <c r="R295" s="1541"/>
      <c r="S295" s="1541"/>
      <c r="T295" s="1624"/>
    </row>
    <row r="296" spans="1:20" s="765" customFormat="1" ht="31.15" customHeight="1">
      <c r="A296" s="1644" t="s">
        <v>533</v>
      </c>
      <c r="B296" s="979"/>
      <c r="C296" s="443" t="s">
        <v>2357</v>
      </c>
      <c r="D296" s="1564">
        <v>150</v>
      </c>
      <c r="E296" s="1565" t="s">
        <v>44</v>
      </c>
      <c r="F296" s="1566">
        <v>15</v>
      </c>
      <c r="G296" s="1610">
        <f t="shared" si="4"/>
        <v>2250</v>
      </c>
      <c r="H296" s="1623" t="s">
        <v>1887</v>
      </c>
      <c r="I296" s="1541">
        <v>50</v>
      </c>
      <c r="J296" s="1541"/>
      <c r="K296" s="1541"/>
      <c r="L296" s="1541"/>
      <c r="M296" s="1541"/>
      <c r="N296" s="1541">
        <v>50</v>
      </c>
      <c r="O296" s="1541"/>
      <c r="P296" s="1541"/>
      <c r="Q296" s="1541"/>
      <c r="R296" s="1541">
        <v>50</v>
      </c>
      <c r="S296" s="1541"/>
      <c r="T296" s="1624"/>
    </row>
    <row r="297" spans="1:20" s="765" customFormat="1" ht="31.15" customHeight="1">
      <c r="A297" s="882" t="s">
        <v>3225</v>
      </c>
      <c r="B297" s="979"/>
      <c r="C297" s="443" t="s">
        <v>2357</v>
      </c>
      <c r="D297" s="1564">
        <v>20</v>
      </c>
      <c r="E297" s="1565" t="s">
        <v>44</v>
      </c>
      <c r="F297" s="1566">
        <v>15</v>
      </c>
      <c r="G297" s="1610">
        <f t="shared" si="4"/>
        <v>300</v>
      </c>
      <c r="H297" s="1623" t="s">
        <v>1887</v>
      </c>
      <c r="I297" s="1541"/>
      <c r="J297" s="1541"/>
      <c r="K297" s="1541"/>
      <c r="L297" s="1541"/>
      <c r="M297" s="1541"/>
      <c r="N297" s="1541"/>
      <c r="O297" s="1541"/>
      <c r="P297" s="1541"/>
      <c r="Q297" s="1541"/>
      <c r="R297" s="1541"/>
      <c r="S297" s="1541"/>
      <c r="T297" s="1624"/>
    </row>
    <row r="298" spans="1:20" s="765" customFormat="1">
      <c r="A298" s="1579" t="s">
        <v>3382</v>
      </c>
      <c r="B298" s="1644"/>
      <c r="C298" s="443" t="s">
        <v>2357</v>
      </c>
      <c r="D298" s="1564">
        <v>50</v>
      </c>
      <c r="E298" s="1565" t="s">
        <v>44</v>
      </c>
      <c r="F298" s="1566">
        <v>15</v>
      </c>
      <c r="G298" s="1610">
        <f t="shared" si="4"/>
        <v>750</v>
      </c>
      <c r="H298" s="1623" t="s">
        <v>1887</v>
      </c>
      <c r="I298" s="1541"/>
      <c r="J298" s="1541"/>
      <c r="K298" s="1541"/>
      <c r="L298" s="1541"/>
      <c r="M298" s="1541"/>
      <c r="N298" s="1541"/>
      <c r="O298" s="1541"/>
      <c r="P298" s="1541"/>
      <c r="Q298" s="1541"/>
      <c r="R298" s="1541"/>
      <c r="S298" s="1541"/>
      <c r="T298" s="1624"/>
    </row>
    <row r="299" spans="1:20" s="645" customFormat="1" ht="20.100000000000001" customHeight="1">
      <c r="A299" s="172" t="s">
        <v>69</v>
      </c>
      <c r="B299" s="1644"/>
      <c r="C299" s="1349" t="s">
        <v>2705</v>
      </c>
      <c r="D299" s="1653">
        <v>500</v>
      </c>
      <c r="E299" s="1347" t="s">
        <v>44</v>
      </c>
      <c r="F299" s="1637">
        <v>50</v>
      </c>
      <c r="G299" s="1610">
        <f t="shared" si="4"/>
        <v>25000</v>
      </c>
      <c r="H299" s="1623" t="s">
        <v>1887</v>
      </c>
      <c r="I299" s="1641"/>
      <c r="J299" s="1642"/>
      <c r="K299" s="1642"/>
      <c r="L299" s="1642"/>
      <c r="M299" s="1642"/>
      <c r="N299" s="1642"/>
      <c r="O299" s="1642"/>
      <c r="P299" s="1642"/>
      <c r="Q299" s="1642"/>
      <c r="R299" s="1642"/>
      <c r="S299" s="1642"/>
      <c r="T299" s="1642"/>
    </row>
    <row r="300" spans="1:20" s="645" customFormat="1" ht="20.100000000000001" customHeight="1">
      <c r="A300" s="172" t="s">
        <v>3386</v>
      </c>
      <c r="B300" s="1644"/>
      <c r="C300" s="1349" t="s">
        <v>3406</v>
      </c>
      <c r="D300" s="1653">
        <v>500</v>
      </c>
      <c r="E300" s="1347" t="s">
        <v>44</v>
      </c>
      <c r="F300" s="1637">
        <v>50</v>
      </c>
      <c r="G300" s="1610">
        <f t="shared" si="4"/>
        <v>25000</v>
      </c>
      <c r="H300" s="1623" t="s">
        <v>1887</v>
      </c>
      <c r="I300" s="1641"/>
      <c r="J300" s="1642"/>
      <c r="K300" s="1642"/>
      <c r="L300" s="1642"/>
      <c r="M300" s="1642"/>
      <c r="N300" s="1642"/>
      <c r="O300" s="1642"/>
      <c r="P300" s="1642"/>
      <c r="Q300" s="1642"/>
      <c r="R300" s="1642"/>
      <c r="S300" s="1642"/>
      <c r="T300" s="1642"/>
    </row>
    <row r="301" spans="1:20" s="645" customFormat="1" ht="20.100000000000001" customHeight="1">
      <c r="A301" s="1644" t="s">
        <v>533</v>
      </c>
      <c r="B301" s="1644"/>
      <c r="C301" s="443" t="s">
        <v>2358</v>
      </c>
      <c r="D301" s="1564">
        <v>400</v>
      </c>
      <c r="E301" s="1565" t="s">
        <v>576</v>
      </c>
      <c r="F301" s="1566">
        <v>20</v>
      </c>
      <c r="G301" s="1610">
        <f t="shared" si="4"/>
        <v>8000</v>
      </c>
      <c r="H301" s="1623" t="s">
        <v>1887</v>
      </c>
      <c r="I301" s="1541">
        <v>100</v>
      </c>
      <c r="J301" s="1541"/>
      <c r="K301" s="1541"/>
      <c r="L301" s="1541">
        <v>100</v>
      </c>
      <c r="M301" s="1541"/>
      <c r="N301" s="1541"/>
      <c r="O301" s="1541">
        <v>100</v>
      </c>
      <c r="P301" s="1541"/>
      <c r="Q301" s="1541"/>
      <c r="R301" s="1541">
        <v>100</v>
      </c>
      <c r="S301" s="1541"/>
      <c r="T301" s="1624"/>
    </row>
    <row r="302" spans="1:20" s="645" customFormat="1" ht="20.100000000000001" customHeight="1">
      <c r="A302" s="882" t="s">
        <v>3225</v>
      </c>
      <c r="B302" s="1644"/>
      <c r="C302" s="443" t="s">
        <v>2358</v>
      </c>
      <c r="D302" s="1564">
        <v>50</v>
      </c>
      <c r="E302" s="1565" t="s">
        <v>576</v>
      </c>
      <c r="F302" s="1566">
        <v>20</v>
      </c>
      <c r="G302" s="1610">
        <f t="shared" si="4"/>
        <v>1000</v>
      </c>
      <c r="H302" s="1623" t="s">
        <v>1887</v>
      </c>
      <c r="I302" s="1541"/>
      <c r="J302" s="1541"/>
      <c r="K302" s="1541"/>
      <c r="L302" s="1541"/>
      <c r="M302" s="1541"/>
      <c r="N302" s="1541"/>
      <c r="O302" s="1541"/>
      <c r="P302" s="1541"/>
      <c r="Q302" s="1541"/>
      <c r="R302" s="1541"/>
      <c r="S302" s="1541"/>
      <c r="T302" s="1624"/>
    </row>
    <row r="303" spans="1:20" s="645" customFormat="1" ht="20.100000000000001" customHeight="1">
      <c r="A303" s="1579" t="s">
        <v>3382</v>
      </c>
      <c r="B303" s="1644"/>
      <c r="C303" s="443" t="s">
        <v>2358</v>
      </c>
      <c r="D303" s="1564">
        <v>100</v>
      </c>
      <c r="E303" s="1565" t="s">
        <v>576</v>
      </c>
      <c r="F303" s="1566">
        <v>20</v>
      </c>
      <c r="G303" s="1610">
        <f t="shared" si="4"/>
        <v>2000</v>
      </c>
      <c r="H303" s="1623" t="s">
        <v>1887</v>
      </c>
      <c r="I303" s="1541"/>
      <c r="J303" s="1541"/>
      <c r="K303" s="1541"/>
      <c r="L303" s="1541"/>
      <c r="M303" s="1541"/>
      <c r="N303" s="1541"/>
      <c r="O303" s="1541"/>
      <c r="P303" s="1541"/>
      <c r="Q303" s="1541"/>
      <c r="R303" s="1541"/>
      <c r="S303" s="1541"/>
      <c r="T303" s="1624"/>
    </row>
    <row r="304" spans="1:20" s="645" customFormat="1" ht="20.100000000000001" customHeight="1">
      <c r="A304" s="1644" t="s">
        <v>533</v>
      </c>
      <c r="B304" s="1644"/>
      <c r="C304" s="443" t="s">
        <v>2359</v>
      </c>
      <c r="D304" s="1564">
        <v>300</v>
      </c>
      <c r="E304" s="1565" t="s">
        <v>44</v>
      </c>
      <c r="F304" s="1566">
        <v>20</v>
      </c>
      <c r="G304" s="1610">
        <f t="shared" si="4"/>
        <v>6000</v>
      </c>
      <c r="H304" s="1623" t="s">
        <v>1887</v>
      </c>
      <c r="I304" s="1541">
        <v>100</v>
      </c>
      <c r="J304" s="1541"/>
      <c r="K304" s="1541"/>
      <c r="L304" s="1541">
        <v>100</v>
      </c>
      <c r="M304" s="1541"/>
      <c r="N304" s="1541"/>
      <c r="O304" s="1541">
        <v>100</v>
      </c>
      <c r="P304" s="1541"/>
      <c r="Q304" s="1541"/>
      <c r="R304" s="1541"/>
      <c r="S304" s="1541"/>
      <c r="T304" s="1624"/>
    </row>
    <row r="305" spans="1:20" s="645" customFormat="1" ht="20.100000000000001" customHeight="1">
      <c r="A305" s="443" t="s">
        <v>1885</v>
      </c>
      <c r="B305" s="1644"/>
      <c r="C305" s="618" t="s">
        <v>1821</v>
      </c>
      <c r="D305" s="1652">
        <v>500</v>
      </c>
      <c r="E305" s="1666" t="s">
        <v>44</v>
      </c>
      <c r="F305" s="1543">
        <v>35</v>
      </c>
      <c r="G305" s="1610">
        <f t="shared" si="4"/>
        <v>17500</v>
      </c>
      <c r="H305" s="1623" t="s">
        <v>1887</v>
      </c>
      <c r="I305" s="1649"/>
      <c r="J305" s="1549">
        <v>250</v>
      </c>
      <c r="K305" s="1649"/>
      <c r="L305" s="1649"/>
      <c r="M305" s="1649"/>
      <c r="N305" s="1649"/>
      <c r="O305" s="1649"/>
      <c r="P305" s="1649">
        <f>IF(J305="","",J305)</f>
        <v>250</v>
      </c>
      <c r="Q305" s="1649"/>
      <c r="R305" s="1649"/>
      <c r="S305" s="1649"/>
      <c r="T305" s="1649"/>
    </row>
    <row r="306" spans="1:20" s="645" customFormat="1" ht="20.100000000000001" customHeight="1">
      <c r="A306" s="1644" t="s">
        <v>533</v>
      </c>
      <c r="B306" s="1644"/>
      <c r="C306" s="1349" t="s">
        <v>2361</v>
      </c>
      <c r="D306" s="1549">
        <v>1</v>
      </c>
      <c r="E306" s="1347" t="s">
        <v>627</v>
      </c>
      <c r="F306" s="1580">
        <v>800</v>
      </c>
      <c r="G306" s="1610">
        <f t="shared" si="4"/>
        <v>800</v>
      </c>
      <c r="H306" s="1623" t="s">
        <v>1887</v>
      </c>
      <c r="I306" s="825">
        <v>1</v>
      </c>
      <c r="J306" s="1541"/>
      <c r="K306" s="1541"/>
      <c r="L306" s="1541"/>
      <c r="M306" s="1541"/>
      <c r="N306" s="1541"/>
      <c r="O306" s="1541"/>
      <c r="P306" s="1541"/>
      <c r="Q306" s="1541"/>
      <c r="R306" s="1541"/>
      <c r="S306" s="1541"/>
      <c r="T306" s="1624"/>
    </row>
    <row r="307" spans="1:20" s="645" customFormat="1" ht="20.100000000000001" customHeight="1">
      <c r="A307" s="172" t="s">
        <v>3457</v>
      </c>
      <c r="B307" s="1644"/>
      <c r="C307" s="1349" t="s">
        <v>3483</v>
      </c>
      <c r="D307" s="1630">
        <v>2</v>
      </c>
      <c r="E307" s="1631" t="s">
        <v>1347</v>
      </c>
      <c r="F307" s="1632">
        <v>1000</v>
      </c>
      <c r="G307" s="1610">
        <f t="shared" si="4"/>
        <v>2000</v>
      </c>
      <c r="H307" s="1623" t="s">
        <v>1887</v>
      </c>
      <c r="I307" s="1624">
        <v>1</v>
      </c>
      <c r="J307" s="1624"/>
      <c r="K307" s="1624"/>
      <c r="L307" s="1624"/>
      <c r="M307" s="1624"/>
      <c r="N307" s="1624"/>
      <c r="O307" s="1624">
        <v>1</v>
      </c>
      <c r="P307" s="1624"/>
      <c r="Q307" s="1624"/>
      <c r="R307" s="1624"/>
      <c r="S307" s="1624"/>
      <c r="T307" s="1624"/>
    </row>
    <row r="308" spans="1:20" s="645" customFormat="1" ht="35.25" customHeight="1">
      <c r="A308" s="443" t="s">
        <v>1888</v>
      </c>
      <c r="B308" s="1644"/>
      <c r="C308" s="443" t="s">
        <v>1901</v>
      </c>
      <c r="D308" s="1559">
        <v>1</v>
      </c>
      <c r="E308" s="1633" t="s">
        <v>627</v>
      </c>
      <c r="F308" s="1573">
        <v>693</v>
      </c>
      <c r="G308" s="1610">
        <f t="shared" si="4"/>
        <v>693</v>
      </c>
      <c r="H308" s="1623" t="s">
        <v>1887</v>
      </c>
      <c r="I308" s="1574">
        <v>1</v>
      </c>
      <c r="J308" s="1633"/>
      <c r="K308" s="1633"/>
      <c r="L308" s="1575">
        <v>0</v>
      </c>
      <c r="M308" s="1633"/>
      <c r="N308" s="1633"/>
      <c r="O308" s="1559">
        <v>0</v>
      </c>
      <c r="P308" s="1633"/>
      <c r="Q308" s="1633"/>
      <c r="R308" s="1559">
        <v>0</v>
      </c>
      <c r="S308" s="1633"/>
      <c r="T308" s="1633"/>
    </row>
    <row r="309" spans="1:20" s="645" customFormat="1" ht="20.100000000000001" customHeight="1">
      <c r="A309" s="443" t="s">
        <v>3527</v>
      </c>
      <c r="B309" s="1644"/>
      <c r="C309" s="443" t="s">
        <v>1901</v>
      </c>
      <c r="D309" s="1559">
        <v>4</v>
      </c>
      <c r="E309" s="1633" t="s">
        <v>627</v>
      </c>
      <c r="F309" s="1573">
        <v>693</v>
      </c>
      <c r="G309" s="1610">
        <f t="shared" si="4"/>
        <v>2772</v>
      </c>
      <c r="H309" s="1623" t="s">
        <v>1887</v>
      </c>
      <c r="I309" s="1574">
        <v>1</v>
      </c>
      <c r="J309" s="1633"/>
      <c r="K309" s="1633"/>
      <c r="L309" s="1575">
        <v>1</v>
      </c>
      <c r="M309" s="1633"/>
      <c r="N309" s="1633"/>
      <c r="O309" s="1559">
        <v>1</v>
      </c>
      <c r="P309" s="1633"/>
      <c r="Q309" s="1633"/>
      <c r="R309" s="1559">
        <v>1</v>
      </c>
      <c r="S309" s="1633"/>
      <c r="T309" s="1633"/>
    </row>
    <row r="310" spans="1:20" s="645" customFormat="1" ht="20.100000000000001" customHeight="1">
      <c r="A310" s="1259" t="s">
        <v>2748</v>
      </c>
      <c r="B310" s="1644"/>
      <c r="C310" s="1259" t="s">
        <v>2821</v>
      </c>
      <c r="D310" s="1267">
        <v>60</v>
      </c>
      <c r="E310" s="1268" t="s">
        <v>576</v>
      </c>
      <c r="F310" s="1634">
        <v>35</v>
      </c>
      <c r="G310" s="1610">
        <f t="shared" si="4"/>
        <v>2100</v>
      </c>
      <c r="H310" s="1623" t="s">
        <v>1887</v>
      </c>
      <c r="I310" s="1567">
        <v>5</v>
      </c>
      <c r="J310" s="1567">
        <v>5</v>
      </c>
      <c r="K310" s="1269">
        <v>5</v>
      </c>
      <c r="L310" s="1567">
        <v>5</v>
      </c>
      <c r="M310" s="1567">
        <v>5</v>
      </c>
      <c r="N310" s="1269">
        <v>5</v>
      </c>
      <c r="O310" s="1567">
        <v>5</v>
      </c>
      <c r="P310" s="1567">
        <v>5</v>
      </c>
      <c r="Q310" s="1269">
        <v>5</v>
      </c>
      <c r="R310" s="1567">
        <v>5</v>
      </c>
      <c r="S310" s="1567">
        <v>5</v>
      </c>
      <c r="T310" s="1269">
        <v>5</v>
      </c>
    </row>
    <row r="311" spans="1:20" s="645" customFormat="1" ht="20.100000000000001" customHeight="1">
      <c r="A311" s="1259" t="s">
        <v>2599</v>
      </c>
      <c r="B311" s="1347"/>
      <c r="C311" s="443" t="s">
        <v>2660</v>
      </c>
      <c r="D311" s="882">
        <v>1</v>
      </c>
      <c r="E311" s="825" t="s">
        <v>833</v>
      </c>
      <c r="F311" s="1573">
        <v>800</v>
      </c>
      <c r="G311" s="1610">
        <f t="shared" si="4"/>
        <v>800</v>
      </c>
      <c r="H311" s="1623" t="s">
        <v>1887</v>
      </c>
      <c r="I311" s="882"/>
      <c r="J311" s="443"/>
      <c r="K311" s="882"/>
      <c r="L311" s="443"/>
      <c r="M311" s="443"/>
      <c r="N311" s="443"/>
      <c r="O311" s="443"/>
      <c r="P311" s="443"/>
      <c r="Q311" s="443"/>
      <c r="R311" s="882">
        <v>1</v>
      </c>
      <c r="S311" s="443"/>
      <c r="T311" s="1533"/>
    </row>
    <row r="312" spans="1:20" s="645" customFormat="1" ht="18" customHeight="1">
      <c r="A312" s="172" t="s">
        <v>3457</v>
      </c>
      <c r="B312" s="1644"/>
      <c r="C312" s="1349" t="s">
        <v>3484</v>
      </c>
      <c r="D312" s="1630">
        <v>2</v>
      </c>
      <c r="E312" s="1631" t="s">
        <v>1347</v>
      </c>
      <c r="F312" s="1632">
        <v>180</v>
      </c>
      <c r="G312" s="1610">
        <f t="shared" si="4"/>
        <v>360</v>
      </c>
      <c r="H312" s="1623" t="s">
        <v>1887</v>
      </c>
      <c r="I312" s="1624">
        <v>1</v>
      </c>
      <c r="J312" s="1624"/>
      <c r="K312" s="1624"/>
      <c r="L312" s="1624"/>
      <c r="M312" s="1624"/>
      <c r="N312" s="1624"/>
      <c r="O312" s="1624">
        <v>1</v>
      </c>
      <c r="P312" s="1624"/>
      <c r="Q312" s="1624"/>
      <c r="R312" s="1624"/>
      <c r="S312" s="1624"/>
      <c r="T312" s="1624"/>
    </row>
    <row r="313" spans="1:20" s="645" customFormat="1" ht="30" customHeight="1">
      <c r="A313" s="172" t="s">
        <v>2132</v>
      </c>
      <c r="B313" s="1347"/>
      <c r="C313" s="1639" t="s">
        <v>3741</v>
      </c>
      <c r="D313" s="1540">
        <v>1</v>
      </c>
      <c r="E313" s="1538" t="s">
        <v>2283</v>
      </c>
      <c r="F313" s="1539">
        <v>800</v>
      </c>
      <c r="G313" s="1610">
        <f t="shared" si="4"/>
        <v>800</v>
      </c>
      <c r="H313" s="1623" t="s">
        <v>1887</v>
      </c>
      <c r="I313" s="1540">
        <v>1</v>
      </c>
      <c r="J313" s="932"/>
      <c r="K313" s="932"/>
      <c r="L313" s="932"/>
      <c r="M313" s="932"/>
      <c r="N313" s="932"/>
      <c r="O313" s="932"/>
      <c r="P313" s="932"/>
      <c r="Q313" s="932"/>
      <c r="R313" s="932"/>
      <c r="S313" s="932"/>
      <c r="T313" s="1640"/>
    </row>
    <row r="314" spans="1:20" s="645" customFormat="1" ht="18" customHeight="1">
      <c r="A314" s="172" t="s">
        <v>1968</v>
      </c>
      <c r="B314" s="1644"/>
      <c r="C314" s="1639" t="s">
        <v>1957</v>
      </c>
      <c r="D314" s="1589">
        <v>2</v>
      </c>
      <c r="E314" s="825" t="s">
        <v>1955</v>
      </c>
      <c r="F314" s="830">
        <v>800</v>
      </c>
      <c r="G314" s="1610">
        <f t="shared" si="4"/>
        <v>1600</v>
      </c>
      <c r="H314" s="1623" t="s">
        <v>1887</v>
      </c>
      <c r="I314" s="1622">
        <v>1</v>
      </c>
      <c r="J314" s="825"/>
      <c r="K314" s="833"/>
      <c r="L314" s="833"/>
      <c r="M314" s="833"/>
      <c r="N314" s="833"/>
      <c r="O314" s="833">
        <v>1</v>
      </c>
      <c r="P314" s="833"/>
      <c r="Q314" s="833"/>
      <c r="R314" s="833"/>
      <c r="S314" s="833"/>
      <c r="T314" s="1624"/>
    </row>
    <row r="315" spans="1:20" s="645" customFormat="1" ht="20.100000000000001" customHeight="1">
      <c r="A315" s="172" t="s">
        <v>1941</v>
      </c>
      <c r="B315" s="1644"/>
      <c r="C315" s="1639" t="s">
        <v>1957</v>
      </c>
      <c r="D315" s="1589">
        <v>2</v>
      </c>
      <c r="E315" s="825" t="s">
        <v>1955</v>
      </c>
      <c r="F315" s="830">
        <v>800</v>
      </c>
      <c r="G315" s="1610">
        <f t="shared" si="4"/>
        <v>1600</v>
      </c>
      <c r="H315" s="1623" t="s">
        <v>1887</v>
      </c>
      <c r="I315" s="1622">
        <v>1</v>
      </c>
      <c r="J315" s="825"/>
      <c r="K315" s="833"/>
      <c r="L315" s="833"/>
      <c r="M315" s="833"/>
      <c r="N315" s="833"/>
      <c r="O315" s="833">
        <v>1</v>
      </c>
      <c r="P315" s="833"/>
      <c r="Q315" s="833"/>
      <c r="R315" s="833"/>
      <c r="S315" s="833"/>
      <c r="T315" s="1624"/>
    </row>
    <row r="316" spans="1:20" s="645" customFormat="1" ht="20.100000000000001" customHeight="1">
      <c r="A316" s="882" t="s">
        <v>3630</v>
      </c>
      <c r="B316" s="1644"/>
      <c r="C316" s="932" t="s">
        <v>3699</v>
      </c>
      <c r="D316" s="833">
        <v>2</v>
      </c>
      <c r="E316" s="833" t="s">
        <v>3700</v>
      </c>
      <c r="F316" s="1645">
        <v>163</v>
      </c>
      <c r="G316" s="1610">
        <f t="shared" si="4"/>
        <v>326</v>
      </c>
      <c r="H316" s="1623" t="s">
        <v>1887</v>
      </c>
      <c r="I316" s="1641"/>
      <c r="J316" s="1642"/>
      <c r="K316" s="1642"/>
      <c r="L316" s="1642"/>
      <c r="M316" s="1642"/>
      <c r="N316" s="1642"/>
      <c r="O316" s="1642"/>
      <c r="P316" s="1642"/>
      <c r="Q316" s="1642"/>
      <c r="R316" s="1642"/>
      <c r="S316" s="1642"/>
      <c r="T316" s="1642"/>
    </row>
    <row r="317" spans="1:20" s="645" customFormat="1" ht="20.100000000000001" customHeight="1">
      <c r="A317" s="443" t="s">
        <v>1888</v>
      </c>
      <c r="B317" s="1644"/>
      <c r="C317" s="443" t="s">
        <v>1899</v>
      </c>
      <c r="D317" s="1559">
        <v>20</v>
      </c>
      <c r="E317" s="1633" t="s">
        <v>1900</v>
      </c>
      <c r="F317" s="1573">
        <v>2</v>
      </c>
      <c r="G317" s="1610">
        <f t="shared" si="4"/>
        <v>40</v>
      </c>
      <c r="H317" s="1623" t="s">
        <v>1887</v>
      </c>
      <c r="I317" s="1574">
        <v>20</v>
      </c>
      <c r="J317" s="1633"/>
      <c r="K317" s="1633"/>
      <c r="L317" s="1575">
        <v>0</v>
      </c>
      <c r="M317" s="1633"/>
      <c r="N317" s="1633"/>
      <c r="O317" s="1559">
        <v>0</v>
      </c>
      <c r="P317" s="1633"/>
      <c r="Q317" s="1633"/>
      <c r="R317" s="1559">
        <v>0</v>
      </c>
      <c r="S317" s="1633"/>
      <c r="T317" s="1633"/>
    </row>
    <row r="318" spans="1:20" s="645" customFormat="1" ht="20.100000000000001" customHeight="1">
      <c r="A318" s="1644" t="s">
        <v>533</v>
      </c>
      <c r="B318" s="1644"/>
      <c r="C318" s="1349" t="s">
        <v>2362</v>
      </c>
      <c r="D318" s="1549">
        <v>1</v>
      </c>
      <c r="E318" s="1347" t="s">
        <v>627</v>
      </c>
      <c r="F318" s="1580">
        <v>450</v>
      </c>
      <c r="G318" s="1610">
        <f t="shared" si="4"/>
        <v>450</v>
      </c>
      <c r="H318" s="1623" t="s">
        <v>1887</v>
      </c>
      <c r="I318" s="825">
        <v>1</v>
      </c>
      <c r="J318" s="1541"/>
      <c r="K318" s="1541"/>
      <c r="L318" s="1541"/>
      <c r="M318" s="1541"/>
      <c r="N318" s="1541"/>
      <c r="O318" s="1541"/>
      <c r="P318" s="1541"/>
      <c r="Q318" s="1541"/>
      <c r="R318" s="1541"/>
      <c r="S318" s="1541"/>
      <c r="T318" s="1624"/>
    </row>
    <row r="319" spans="1:20" s="645" customFormat="1" ht="20.100000000000001" customHeight="1">
      <c r="A319" s="1579" t="s">
        <v>3382</v>
      </c>
      <c r="B319" s="1347"/>
      <c r="C319" s="1349" t="s">
        <v>2362</v>
      </c>
      <c r="D319" s="1549">
        <v>1</v>
      </c>
      <c r="E319" s="1347" t="s">
        <v>627</v>
      </c>
      <c r="F319" s="1580">
        <v>450</v>
      </c>
      <c r="G319" s="1610">
        <f t="shared" si="4"/>
        <v>450</v>
      </c>
      <c r="H319" s="1623" t="s">
        <v>1887</v>
      </c>
      <c r="I319" s="825"/>
      <c r="J319" s="1541"/>
      <c r="K319" s="1541"/>
      <c r="L319" s="1541"/>
      <c r="M319" s="1541"/>
      <c r="N319" s="1541"/>
      <c r="O319" s="1541"/>
      <c r="P319" s="1541"/>
      <c r="Q319" s="1541"/>
      <c r="R319" s="1541"/>
      <c r="S319" s="1541"/>
      <c r="T319" s="1624"/>
    </row>
    <row r="320" spans="1:20" s="645" customFormat="1" ht="24.75" customHeight="1">
      <c r="A320" s="172" t="s">
        <v>2132</v>
      </c>
      <c r="B320" s="1347"/>
      <c r="C320" s="1639" t="s">
        <v>3742</v>
      </c>
      <c r="D320" s="1540">
        <v>1</v>
      </c>
      <c r="E320" s="1538" t="s">
        <v>2283</v>
      </c>
      <c r="F320" s="1539">
        <v>600</v>
      </c>
      <c r="G320" s="1610">
        <f t="shared" si="4"/>
        <v>600</v>
      </c>
      <c r="H320" s="1623" t="s">
        <v>1887</v>
      </c>
      <c r="I320" s="1540">
        <v>1</v>
      </c>
      <c r="J320" s="932"/>
      <c r="K320" s="932"/>
      <c r="L320" s="932"/>
      <c r="M320" s="932"/>
      <c r="N320" s="932"/>
      <c r="O320" s="932"/>
      <c r="P320" s="932"/>
      <c r="Q320" s="932"/>
      <c r="R320" s="932"/>
      <c r="S320" s="932"/>
      <c r="T320" s="1640"/>
    </row>
    <row r="321" spans="1:20" s="645" customFormat="1" ht="18" customHeight="1">
      <c r="A321" s="172" t="s">
        <v>69</v>
      </c>
      <c r="B321" s="1347"/>
      <c r="C321" s="1349" t="s">
        <v>2704</v>
      </c>
      <c r="D321" s="1653">
        <v>24</v>
      </c>
      <c r="E321" s="1347" t="s">
        <v>2106</v>
      </c>
      <c r="F321" s="1637">
        <v>350</v>
      </c>
      <c r="G321" s="1610">
        <f t="shared" si="4"/>
        <v>8400</v>
      </c>
      <c r="H321" s="1623" t="s">
        <v>1887</v>
      </c>
      <c r="I321" s="1641"/>
      <c r="J321" s="1642"/>
      <c r="K321" s="1642"/>
      <c r="L321" s="1642"/>
      <c r="M321" s="1642"/>
      <c r="N321" s="1642"/>
      <c r="O321" s="1642"/>
      <c r="P321" s="1642"/>
      <c r="Q321" s="1642"/>
      <c r="R321" s="1642"/>
      <c r="S321" s="1642"/>
      <c r="T321" s="1642"/>
    </row>
    <row r="322" spans="1:20" s="645" customFormat="1" ht="18" customHeight="1">
      <c r="A322" s="172" t="s">
        <v>3386</v>
      </c>
      <c r="B322" s="1644"/>
      <c r="C322" s="1349" t="s">
        <v>2704</v>
      </c>
      <c r="D322" s="1653">
        <v>24</v>
      </c>
      <c r="E322" s="1347" t="s">
        <v>2106</v>
      </c>
      <c r="F322" s="1637">
        <v>350</v>
      </c>
      <c r="G322" s="1610">
        <f t="shared" si="4"/>
        <v>8400</v>
      </c>
      <c r="H322" s="1623" t="s">
        <v>1887</v>
      </c>
      <c r="I322" s="1641"/>
      <c r="J322" s="1642"/>
      <c r="K322" s="1642"/>
      <c r="L322" s="1642"/>
      <c r="M322" s="1642"/>
      <c r="N322" s="1642"/>
      <c r="O322" s="1642"/>
      <c r="P322" s="1642"/>
      <c r="Q322" s="1642"/>
      <c r="R322" s="1642"/>
      <c r="S322" s="1642"/>
      <c r="T322" s="1642"/>
    </row>
    <row r="323" spans="1:20" s="645" customFormat="1" ht="20.100000000000001" customHeight="1">
      <c r="A323" s="979" t="s">
        <v>2316</v>
      </c>
      <c r="B323" s="1644"/>
      <c r="C323" s="1349" t="s">
        <v>2330</v>
      </c>
      <c r="D323" s="1622">
        <v>2</v>
      </c>
      <c r="E323" s="825" t="s">
        <v>2106</v>
      </c>
      <c r="F323" s="830">
        <v>1000</v>
      </c>
      <c r="G323" s="1610">
        <f t="shared" si="4"/>
        <v>2000</v>
      </c>
      <c r="H323" s="1623" t="s">
        <v>1887</v>
      </c>
      <c r="I323" s="1624"/>
      <c r="J323" s="1624"/>
      <c r="K323" s="1624"/>
      <c r="L323" s="1624"/>
      <c r="M323" s="1624"/>
      <c r="N323" s="1624"/>
      <c r="O323" s="1624"/>
      <c r="P323" s="1624"/>
      <c r="Q323" s="1624"/>
      <c r="R323" s="1624"/>
      <c r="S323" s="1624"/>
      <c r="T323" s="1624"/>
    </row>
    <row r="324" spans="1:20" s="645" customFormat="1" ht="20.100000000000001" customHeight="1">
      <c r="A324" s="443" t="s">
        <v>1885</v>
      </c>
      <c r="B324" s="1644"/>
      <c r="C324" s="618" t="s">
        <v>1830</v>
      </c>
      <c r="D324" s="1652">
        <v>24</v>
      </c>
      <c r="E324" s="1666" t="s">
        <v>1792</v>
      </c>
      <c r="F324" s="1543">
        <v>350</v>
      </c>
      <c r="G324" s="1610">
        <f t="shared" si="4"/>
        <v>8400</v>
      </c>
      <c r="H324" s="1623" t="s">
        <v>1887</v>
      </c>
      <c r="I324" s="1649"/>
      <c r="J324" s="1549">
        <v>6</v>
      </c>
      <c r="K324" s="1649"/>
      <c r="L324" s="1649"/>
      <c r="M324" s="1649">
        <v>6</v>
      </c>
      <c r="N324" s="1649"/>
      <c r="O324" s="1649"/>
      <c r="P324" s="1649">
        <v>6</v>
      </c>
      <c r="Q324" s="1649"/>
      <c r="R324" s="1649"/>
      <c r="S324" s="1649">
        <v>6</v>
      </c>
      <c r="T324" s="1649"/>
    </row>
    <row r="325" spans="1:20" s="645" customFormat="1" ht="20.100000000000001" customHeight="1">
      <c r="A325" s="443" t="s">
        <v>1885</v>
      </c>
      <c r="B325" s="1347"/>
      <c r="C325" s="618" t="s">
        <v>1829</v>
      </c>
      <c r="D325" s="1652">
        <v>8</v>
      </c>
      <c r="E325" s="1666" t="s">
        <v>1792</v>
      </c>
      <c r="F325" s="1543">
        <v>350</v>
      </c>
      <c r="G325" s="1610">
        <f t="shared" si="4"/>
        <v>2800</v>
      </c>
      <c r="H325" s="1623" t="s">
        <v>1887</v>
      </c>
      <c r="I325" s="1649"/>
      <c r="J325" s="1549">
        <v>2</v>
      </c>
      <c r="K325" s="1649"/>
      <c r="L325" s="1649"/>
      <c r="M325" s="1649">
        <v>2</v>
      </c>
      <c r="N325" s="1649"/>
      <c r="O325" s="1649"/>
      <c r="P325" s="1649">
        <v>2</v>
      </c>
      <c r="Q325" s="1649"/>
      <c r="R325" s="1649"/>
      <c r="S325" s="1649">
        <v>2</v>
      </c>
      <c r="T325" s="1668"/>
    </row>
    <row r="326" spans="1:20" s="645" customFormat="1" ht="18" customHeight="1">
      <c r="A326" s="443" t="s">
        <v>1885</v>
      </c>
      <c r="B326" s="1347"/>
      <c r="C326" s="618" t="s">
        <v>1828</v>
      </c>
      <c r="D326" s="1652">
        <v>8</v>
      </c>
      <c r="E326" s="1666" t="s">
        <v>1792</v>
      </c>
      <c r="F326" s="1543">
        <v>350</v>
      </c>
      <c r="G326" s="1610">
        <f t="shared" si="4"/>
        <v>2800</v>
      </c>
      <c r="H326" s="1623" t="s">
        <v>1887</v>
      </c>
      <c r="I326" s="1649"/>
      <c r="J326" s="1549">
        <v>2</v>
      </c>
      <c r="K326" s="1649"/>
      <c r="L326" s="1649"/>
      <c r="M326" s="1649">
        <v>2</v>
      </c>
      <c r="N326" s="1649"/>
      <c r="O326" s="1649"/>
      <c r="P326" s="1649">
        <v>2</v>
      </c>
      <c r="Q326" s="1649"/>
      <c r="R326" s="1649"/>
      <c r="S326" s="1649">
        <v>2</v>
      </c>
      <c r="T326" s="1668"/>
    </row>
    <row r="327" spans="1:20" s="645" customFormat="1" ht="18" customHeight="1">
      <c r="A327" s="443" t="s">
        <v>1885</v>
      </c>
      <c r="B327" s="1644"/>
      <c r="C327" s="618" t="s">
        <v>1827</v>
      </c>
      <c r="D327" s="1652">
        <v>8</v>
      </c>
      <c r="E327" s="1666" t="s">
        <v>1792</v>
      </c>
      <c r="F327" s="1543">
        <v>350</v>
      </c>
      <c r="G327" s="1610">
        <f t="shared" si="4"/>
        <v>2800</v>
      </c>
      <c r="H327" s="1623" t="s">
        <v>1887</v>
      </c>
      <c r="I327" s="1649"/>
      <c r="J327" s="1549">
        <v>2</v>
      </c>
      <c r="K327" s="1649"/>
      <c r="L327" s="1649"/>
      <c r="M327" s="1649">
        <v>2</v>
      </c>
      <c r="N327" s="1649"/>
      <c r="O327" s="1649"/>
      <c r="P327" s="1649">
        <v>2</v>
      </c>
      <c r="Q327" s="1649"/>
      <c r="R327" s="1649"/>
      <c r="S327" s="1649">
        <v>2</v>
      </c>
      <c r="T327" s="1668"/>
    </row>
    <row r="328" spans="1:20" s="645" customFormat="1" ht="20.100000000000001" customHeight="1">
      <c r="A328" s="443" t="s">
        <v>1885</v>
      </c>
      <c r="B328" s="1644"/>
      <c r="C328" s="618" t="s">
        <v>1826</v>
      </c>
      <c r="D328" s="1652">
        <v>24</v>
      </c>
      <c r="E328" s="1666" t="s">
        <v>1792</v>
      </c>
      <c r="F328" s="1543">
        <v>400</v>
      </c>
      <c r="G328" s="1610">
        <f t="shared" si="4"/>
        <v>9600</v>
      </c>
      <c r="H328" s="1623" t="s">
        <v>1887</v>
      </c>
      <c r="I328" s="1649"/>
      <c r="J328" s="1549">
        <v>6</v>
      </c>
      <c r="K328" s="1649"/>
      <c r="L328" s="1649"/>
      <c r="M328" s="1649">
        <v>6</v>
      </c>
      <c r="N328" s="1649"/>
      <c r="O328" s="1649"/>
      <c r="P328" s="1649">
        <v>6</v>
      </c>
      <c r="Q328" s="1649"/>
      <c r="R328" s="1649"/>
      <c r="S328" s="1649">
        <v>6</v>
      </c>
      <c r="T328" s="1668"/>
    </row>
    <row r="329" spans="1:20" s="645" customFormat="1" ht="20.100000000000001" customHeight="1">
      <c r="A329" s="443" t="s">
        <v>1885</v>
      </c>
      <c r="B329" s="1644"/>
      <c r="C329" s="618" t="s">
        <v>1825</v>
      </c>
      <c r="D329" s="1652">
        <v>8</v>
      </c>
      <c r="E329" s="1666" t="s">
        <v>1792</v>
      </c>
      <c r="F329" s="1543">
        <v>400</v>
      </c>
      <c r="G329" s="1610">
        <f t="shared" si="4"/>
        <v>3200</v>
      </c>
      <c r="H329" s="1623" t="s">
        <v>1887</v>
      </c>
      <c r="I329" s="1649"/>
      <c r="J329" s="1549">
        <v>2</v>
      </c>
      <c r="K329" s="1649"/>
      <c r="L329" s="1649"/>
      <c r="M329" s="1649">
        <v>2</v>
      </c>
      <c r="N329" s="1649"/>
      <c r="O329" s="1649"/>
      <c r="P329" s="1649">
        <v>2</v>
      </c>
      <c r="Q329" s="1649"/>
      <c r="R329" s="1649"/>
      <c r="S329" s="1649">
        <v>2</v>
      </c>
      <c r="T329" s="1668"/>
    </row>
    <row r="330" spans="1:20" s="645" customFormat="1" ht="20.100000000000001" customHeight="1">
      <c r="A330" s="443" t="s">
        <v>1885</v>
      </c>
      <c r="B330" s="1644"/>
      <c r="C330" s="618" t="s">
        <v>1824</v>
      </c>
      <c r="D330" s="1652">
        <v>8</v>
      </c>
      <c r="E330" s="1666" t="s">
        <v>1792</v>
      </c>
      <c r="F330" s="1543">
        <v>400</v>
      </c>
      <c r="G330" s="1610">
        <f t="shared" si="4"/>
        <v>3200</v>
      </c>
      <c r="H330" s="1623" t="s">
        <v>1887</v>
      </c>
      <c r="I330" s="1649"/>
      <c r="J330" s="1549">
        <v>2</v>
      </c>
      <c r="K330" s="1649"/>
      <c r="L330" s="1649"/>
      <c r="M330" s="1649">
        <v>2</v>
      </c>
      <c r="N330" s="1649"/>
      <c r="O330" s="1649"/>
      <c r="P330" s="1649">
        <v>2</v>
      </c>
      <c r="Q330" s="1649"/>
      <c r="R330" s="1649"/>
      <c r="S330" s="1649">
        <v>2</v>
      </c>
      <c r="T330" s="1668"/>
    </row>
    <row r="331" spans="1:20" s="645" customFormat="1" ht="20.100000000000001" customHeight="1">
      <c r="A331" s="443" t="s">
        <v>1885</v>
      </c>
      <c r="B331" s="1579"/>
      <c r="C331" s="618" t="s">
        <v>1823</v>
      </c>
      <c r="D331" s="1652">
        <v>8</v>
      </c>
      <c r="E331" s="1666" t="s">
        <v>1792</v>
      </c>
      <c r="F331" s="1543">
        <v>400</v>
      </c>
      <c r="G331" s="1610">
        <f t="shared" si="4"/>
        <v>3200</v>
      </c>
      <c r="H331" s="1623" t="s">
        <v>1887</v>
      </c>
      <c r="I331" s="1649"/>
      <c r="J331" s="1549">
        <v>2</v>
      </c>
      <c r="K331" s="1649"/>
      <c r="L331" s="1649"/>
      <c r="M331" s="1649">
        <v>2</v>
      </c>
      <c r="N331" s="1649"/>
      <c r="O331" s="1649"/>
      <c r="P331" s="1649">
        <v>2</v>
      </c>
      <c r="Q331" s="1649"/>
      <c r="R331" s="1649"/>
      <c r="S331" s="1649">
        <v>2</v>
      </c>
      <c r="T331" s="1668"/>
    </row>
    <row r="332" spans="1:20" s="645" customFormat="1" ht="18" customHeight="1">
      <c r="A332" s="443" t="s">
        <v>1885</v>
      </c>
      <c r="B332" s="1579"/>
      <c r="C332" s="618" t="s">
        <v>1318</v>
      </c>
      <c r="D332" s="1652">
        <v>12</v>
      </c>
      <c r="E332" s="1666" t="s">
        <v>44</v>
      </c>
      <c r="F332" s="1543">
        <v>55</v>
      </c>
      <c r="G332" s="1610">
        <f t="shared" si="4"/>
        <v>660</v>
      </c>
      <c r="H332" s="1623" t="s">
        <v>1887</v>
      </c>
      <c r="I332" s="1649"/>
      <c r="J332" s="1549">
        <v>6</v>
      </c>
      <c r="K332" s="1649"/>
      <c r="L332" s="1649"/>
      <c r="M332" s="1649"/>
      <c r="N332" s="1649"/>
      <c r="O332" s="1649"/>
      <c r="P332" s="1649">
        <v>6</v>
      </c>
      <c r="Q332" s="1649"/>
      <c r="R332" s="1649"/>
      <c r="S332" s="1649"/>
      <c r="T332" s="1649"/>
    </row>
    <row r="333" spans="1:20" s="645" customFormat="1" ht="18" customHeight="1">
      <c r="A333" s="172" t="s">
        <v>69</v>
      </c>
      <c r="B333" s="1347"/>
      <c r="C333" s="1349" t="s">
        <v>2706</v>
      </c>
      <c r="D333" s="1653">
        <v>2</v>
      </c>
      <c r="E333" s="1347" t="s">
        <v>44</v>
      </c>
      <c r="F333" s="1637">
        <v>60</v>
      </c>
      <c r="G333" s="1610">
        <f t="shared" si="4"/>
        <v>120</v>
      </c>
      <c r="H333" s="1623" t="s">
        <v>1887</v>
      </c>
      <c r="I333" s="1641"/>
      <c r="J333" s="1642"/>
      <c r="K333" s="1642"/>
      <c r="L333" s="1642"/>
      <c r="M333" s="1642"/>
      <c r="N333" s="1642"/>
      <c r="O333" s="1642"/>
      <c r="P333" s="1642"/>
      <c r="Q333" s="1642"/>
      <c r="R333" s="1642"/>
      <c r="S333" s="1642"/>
      <c r="T333" s="1642"/>
    </row>
    <row r="334" spans="1:20" s="645" customFormat="1" ht="18" customHeight="1">
      <c r="A334" s="172" t="s">
        <v>3386</v>
      </c>
      <c r="B334" s="1347"/>
      <c r="C334" s="1349" t="s">
        <v>2706</v>
      </c>
      <c r="D334" s="1653">
        <v>2</v>
      </c>
      <c r="E334" s="1347" t="s">
        <v>44</v>
      </c>
      <c r="F334" s="1637">
        <v>60</v>
      </c>
      <c r="G334" s="1610">
        <f t="shared" ref="G334:G397" si="5">F334*D334</f>
        <v>120</v>
      </c>
      <c r="H334" s="1623" t="s">
        <v>1887</v>
      </c>
      <c r="I334" s="1641"/>
      <c r="J334" s="1642"/>
      <c r="K334" s="1642"/>
      <c r="L334" s="1642"/>
      <c r="M334" s="1642"/>
      <c r="N334" s="1642"/>
      <c r="O334" s="1642"/>
      <c r="P334" s="1642"/>
      <c r="Q334" s="1642"/>
      <c r="R334" s="1642"/>
      <c r="S334" s="1642"/>
      <c r="T334" s="1642"/>
    </row>
    <row r="335" spans="1:20" s="645" customFormat="1" ht="18" customHeight="1">
      <c r="A335" s="1644" t="s">
        <v>533</v>
      </c>
      <c r="B335" s="1644"/>
      <c r="C335" s="443" t="s">
        <v>1319</v>
      </c>
      <c r="D335" s="1564">
        <v>4</v>
      </c>
      <c r="E335" s="1565" t="s">
        <v>44</v>
      </c>
      <c r="F335" s="1566">
        <v>50</v>
      </c>
      <c r="G335" s="1610">
        <f t="shared" si="5"/>
        <v>200</v>
      </c>
      <c r="H335" s="1623" t="s">
        <v>1887</v>
      </c>
      <c r="I335" s="1541">
        <v>1</v>
      </c>
      <c r="J335" s="1541"/>
      <c r="K335" s="1541"/>
      <c r="L335" s="1541">
        <v>1</v>
      </c>
      <c r="M335" s="1541"/>
      <c r="N335" s="1541"/>
      <c r="O335" s="1541">
        <v>1</v>
      </c>
      <c r="P335" s="1541"/>
      <c r="Q335" s="1541"/>
      <c r="R335" s="1541">
        <v>1</v>
      </c>
      <c r="S335" s="1541"/>
      <c r="T335" s="1624"/>
    </row>
    <row r="336" spans="1:20" s="645" customFormat="1" ht="20.100000000000001" customHeight="1">
      <c r="A336" s="172" t="s">
        <v>1982</v>
      </c>
      <c r="B336" s="1644"/>
      <c r="C336" s="1349" t="s">
        <v>1996</v>
      </c>
      <c r="D336" s="1630">
        <v>150</v>
      </c>
      <c r="E336" s="1631" t="s">
        <v>576</v>
      </c>
      <c r="F336" s="1632">
        <v>20</v>
      </c>
      <c r="G336" s="1610">
        <f t="shared" si="5"/>
        <v>3000</v>
      </c>
      <c r="H336" s="1623" t="s">
        <v>1887</v>
      </c>
      <c r="I336" s="1256">
        <v>50</v>
      </c>
      <c r="J336" s="1642"/>
      <c r="K336" s="1642"/>
      <c r="L336" s="1642"/>
      <c r="M336" s="1256">
        <v>50</v>
      </c>
      <c r="N336" s="1642"/>
      <c r="O336" s="1642"/>
      <c r="P336" s="1642"/>
      <c r="Q336" s="1256">
        <v>50</v>
      </c>
      <c r="R336" s="1642"/>
      <c r="S336" s="1642"/>
      <c r="T336" s="1642"/>
    </row>
    <row r="337" spans="1:20" s="645" customFormat="1" ht="20.100000000000001" customHeight="1">
      <c r="A337" s="172" t="s">
        <v>1982</v>
      </c>
      <c r="B337" s="1644"/>
      <c r="C337" s="1349" t="s">
        <v>1997</v>
      </c>
      <c r="D337" s="1630">
        <v>150</v>
      </c>
      <c r="E337" s="1631" t="s">
        <v>576</v>
      </c>
      <c r="F337" s="1632">
        <v>20</v>
      </c>
      <c r="G337" s="1610">
        <f t="shared" si="5"/>
        <v>3000</v>
      </c>
      <c r="H337" s="1623" t="s">
        <v>1887</v>
      </c>
      <c r="I337" s="1256">
        <v>50</v>
      </c>
      <c r="J337" s="1642"/>
      <c r="K337" s="1642"/>
      <c r="L337" s="1642"/>
      <c r="M337" s="1256">
        <v>50</v>
      </c>
      <c r="N337" s="1642"/>
      <c r="O337" s="1642"/>
      <c r="P337" s="1642"/>
      <c r="Q337" s="1256">
        <v>50</v>
      </c>
      <c r="R337" s="1642"/>
      <c r="S337" s="1642"/>
      <c r="T337" s="1642"/>
    </row>
    <row r="338" spans="1:20" s="645" customFormat="1" ht="20.100000000000001" customHeight="1">
      <c r="A338" s="172" t="s">
        <v>2045</v>
      </c>
      <c r="B338" s="1644"/>
      <c r="C338" s="1349" t="s">
        <v>2085</v>
      </c>
      <c r="D338" s="1630">
        <v>25</v>
      </c>
      <c r="E338" s="1631" t="s">
        <v>576</v>
      </c>
      <c r="F338" s="1632">
        <v>50</v>
      </c>
      <c r="G338" s="1610">
        <f t="shared" si="5"/>
        <v>1250</v>
      </c>
      <c r="H338" s="1623" t="s">
        <v>1887</v>
      </c>
      <c r="I338" s="1630">
        <v>25</v>
      </c>
      <c r="J338" s="1642"/>
      <c r="K338" s="1642"/>
      <c r="L338" s="1642"/>
      <c r="M338" s="1642"/>
      <c r="N338" s="1642"/>
      <c r="O338" s="1642"/>
      <c r="P338" s="1642"/>
      <c r="Q338" s="1642"/>
      <c r="R338" s="1642"/>
      <c r="S338" s="1642"/>
      <c r="T338" s="1642"/>
    </row>
    <row r="339" spans="1:20" s="645" customFormat="1" ht="20.100000000000001" customHeight="1">
      <c r="A339" s="1259" t="s">
        <v>2412</v>
      </c>
      <c r="B339" s="1644"/>
      <c r="C339" s="1535" t="s">
        <v>2085</v>
      </c>
      <c r="D339" s="1576">
        <v>20</v>
      </c>
      <c r="E339" s="1576" t="s">
        <v>44</v>
      </c>
      <c r="F339" s="1577">
        <v>50</v>
      </c>
      <c r="G339" s="1610">
        <f t="shared" si="5"/>
        <v>1000</v>
      </c>
      <c r="H339" s="1623" t="s">
        <v>1887</v>
      </c>
      <c r="I339" s="1641"/>
      <c r="J339" s="1642"/>
      <c r="K339" s="1642"/>
      <c r="L339" s="1642"/>
      <c r="M339" s="1642"/>
      <c r="N339" s="1642"/>
      <c r="O339" s="1642"/>
      <c r="P339" s="1642"/>
      <c r="Q339" s="1642"/>
      <c r="R339" s="1642"/>
      <c r="S339" s="1642"/>
      <c r="T339" s="1642"/>
    </row>
    <row r="340" spans="1:20" s="645" customFormat="1" ht="20.100000000000001" customHeight="1">
      <c r="A340" s="172" t="s">
        <v>3418</v>
      </c>
      <c r="B340" s="1644"/>
      <c r="C340" s="1535" t="s">
        <v>1314</v>
      </c>
      <c r="D340" s="1553">
        <v>12</v>
      </c>
      <c r="E340" s="1554" t="s">
        <v>627</v>
      </c>
      <c r="F340" s="1585">
        <v>2200</v>
      </c>
      <c r="G340" s="1610">
        <f t="shared" si="5"/>
        <v>26400</v>
      </c>
      <c r="H340" s="1623" t="s">
        <v>1887</v>
      </c>
      <c r="I340" s="1641"/>
      <c r="J340" s="1642"/>
      <c r="K340" s="1642"/>
      <c r="L340" s="1642"/>
      <c r="M340" s="1642"/>
      <c r="N340" s="1642"/>
      <c r="O340" s="1642"/>
      <c r="P340" s="1642"/>
      <c r="Q340" s="1642"/>
      <c r="R340" s="1642"/>
      <c r="S340" s="1642"/>
      <c r="T340" s="1642"/>
    </row>
    <row r="341" spans="1:20" s="645" customFormat="1" ht="20.100000000000001" customHeight="1">
      <c r="A341" s="172" t="s">
        <v>1968</v>
      </c>
      <c r="B341" s="1644"/>
      <c r="C341" s="1639" t="s">
        <v>1946</v>
      </c>
      <c r="D341" s="1589">
        <v>2</v>
      </c>
      <c r="E341" s="825" t="s">
        <v>1947</v>
      </c>
      <c r="F341" s="830">
        <v>80</v>
      </c>
      <c r="G341" s="1610">
        <f t="shared" si="5"/>
        <v>160</v>
      </c>
      <c r="H341" s="1623" t="s">
        <v>1887</v>
      </c>
      <c r="I341" s="833">
        <v>1</v>
      </c>
      <c r="J341" s="833"/>
      <c r="K341" s="833"/>
      <c r="L341" s="833"/>
      <c r="M341" s="833"/>
      <c r="N341" s="833">
        <v>1</v>
      </c>
      <c r="O341" s="833"/>
      <c r="P341" s="833"/>
      <c r="Q341" s="833"/>
      <c r="R341" s="833"/>
      <c r="S341" s="833"/>
      <c r="T341" s="1624"/>
    </row>
    <row r="342" spans="1:20" s="645" customFormat="1" ht="20.100000000000001" customHeight="1">
      <c r="A342" s="172" t="s">
        <v>1941</v>
      </c>
      <c r="B342" s="1644"/>
      <c r="C342" s="1639" t="s">
        <v>1946</v>
      </c>
      <c r="D342" s="1589">
        <v>2</v>
      </c>
      <c r="E342" s="825" t="s">
        <v>1947</v>
      </c>
      <c r="F342" s="830">
        <v>80</v>
      </c>
      <c r="G342" s="1610">
        <f t="shared" si="5"/>
        <v>160</v>
      </c>
      <c r="H342" s="1623" t="s">
        <v>1887</v>
      </c>
      <c r="I342" s="833">
        <v>1</v>
      </c>
      <c r="J342" s="833"/>
      <c r="K342" s="833"/>
      <c r="L342" s="833"/>
      <c r="M342" s="833"/>
      <c r="N342" s="833">
        <v>1</v>
      </c>
      <c r="O342" s="833"/>
      <c r="P342" s="833"/>
      <c r="Q342" s="833"/>
      <c r="R342" s="833"/>
      <c r="S342" s="833"/>
      <c r="T342" s="1624"/>
    </row>
    <row r="343" spans="1:20" s="645" customFormat="1" ht="20.100000000000001" customHeight="1">
      <c r="A343" s="172" t="s">
        <v>2045</v>
      </c>
      <c r="B343" s="1579"/>
      <c r="C343" s="1349" t="s">
        <v>2077</v>
      </c>
      <c r="D343" s="1630">
        <v>5</v>
      </c>
      <c r="E343" s="1631" t="s">
        <v>627</v>
      </c>
      <c r="F343" s="1632">
        <v>120</v>
      </c>
      <c r="G343" s="1610">
        <f t="shared" si="5"/>
        <v>600</v>
      </c>
      <c r="H343" s="1623" t="s">
        <v>1887</v>
      </c>
      <c r="I343" s="1630">
        <v>5</v>
      </c>
      <c r="J343" s="1642"/>
      <c r="K343" s="1642"/>
      <c r="L343" s="1642"/>
      <c r="M343" s="1642"/>
      <c r="N343" s="1642"/>
      <c r="O343" s="1642"/>
      <c r="P343" s="1642"/>
      <c r="Q343" s="1642"/>
      <c r="R343" s="1642"/>
      <c r="S343" s="1642"/>
      <c r="T343" s="1642"/>
    </row>
    <row r="344" spans="1:20" s="645" customFormat="1" ht="18" customHeight="1">
      <c r="A344" s="1259" t="s">
        <v>2412</v>
      </c>
      <c r="B344" s="1644"/>
      <c r="C344" s="1535" t="s">
        <v>2077</v>
      </c>
      <c r="D344" s="1576">
        <v>2</v>
      </c>
      <c r="E344" s="1576" t="s">
        <v>627</v>
      </c>
      <c r="F344" s="1577">
        <v>120</v>
      </c>
      <c r="G344" s="1610">
        <f t="shared" si="5"/>
        <v>240</v>
      </c>
      <c r="H344" s="1623" t="s">
        <v>1887</v>
      </c>
      <c r="I344" s="1641"/>
      <c r="J344" s="1642"/>
      <c r="K344" s="1642"/>
      <c r="L344" s="1642"/>
      <c r="M344" s="1642"/>
      <c r="N344" s="1642"/>
      <c r="O344" s="1642"/>
      <c r="P344" s="1642"/>
      <c r="Q344" s="1642"/>
      <c r="R344" s="1642"/>
      <c r="S344" s="1642"/>
      <c r="T344" s="1642"/>
    </row>
    <row r="345" spans="1:20" s="645" customFormat="1" ht="35.25" customHeight="1">
      <c r="A345" s="882" t="s">
        <v>3023</v>
      </c>
      <c r="B345" s="1347"/>
      <c r="C345" s="882" t="s">
        <v>1321</v>
      </c>
      <c r="D345" s="1558">
        <v>5</v>
      </c>
      <c r="E345" s="833" t="s">
        <v>627</v>
      </c>
      <c r="F345" s="1568">
        <v>150</v>
      </c>
      <c r="G345" s="1610">
        <f t="shared" si="5"/>
        <v>750</v>
      </c>
      <c r="H345" s="1623" t="s">
        <v>1887</v>
      </c>
      <c r="I345" s="1624">
        <v>1</v>
      </c>
      <c r="J345" s="1624"/>
      <c r="K345" s="1624"/>
      <c r="L345" s="1624">
        <v>1</v>
      </c>
      <c r="M345" s="1624"/>
      <c r="N345" s="1624">
        <v>1</v>
      </c>
      <c r="O345" s="1624"/>
      <c r="P345" s="1624">
        <v>1</v>
      </c>
      <c r="Q345" s="1624"/>
      <c r="R345" s="1624">
        <v>1</v>
      </c>
      <c r="S345" s="1624"/>
      <c r="T345" s="1624"/>
    </row>
    <row r="346" spans="1:20" s="645" customFormat="1" ht="18" customHeight="1">
      <c r="A346" s="882" t="s">
        <v>3548</v>
      </c>
      <c r="B346" s="1347"/>
      <c r="C346" s="1349" t="s">
        <v>2077</v>
      </c>
      <c r="D346" s="1630">
        <v>10</v>
      </c>
      <c r="E346" s="1638" t="s">
        <v>627</v>
      </c>
      <c r="F346" s="1632">
        <v>60</v>
      </c>
      <c r="G346" s="1610">
        <f t="shared" si="5"/>
        <v>600</v>
      </c>
      <c r="H346" s="1623" t="s">
        <v>1887</v>
      </c>
      <c r="I346" s="1656" t="s">
        <v>3569</v>
      </c>
      <c r="J346" s="1269"/>
      <c r="K346" s="1269"/>
      <c r="L346" s="1269"/>
      <c r="M346" s="1269">
        <v>3</v>
      </c>
      <c r="N346" s="1269"/>
      <c r="O346" s="1269"/>
      <c r="P346" s="1269">
        <v>3</v>
      </c>
      <c r="Q346" s="1269"/>
      <c r="R346" s="1269"/>
      <c r="S346" s="1269"/>
      <c r="T346" s="1269">
        <v>1</v>
      </c>
    </row>
    <row r="347" spans="1:20" s="645" customFormat="1" ht="18" customHeight="1">
      <c r="A347" s="172" t="s">
        <v>3231</v>
      </c>
      <c r="B347" s="1579"/>
      <c r="C347" s="1349" t="s">
        <v>3351</v>
      </c>
      <c r="D347" s="1625">
        <v>10</v>
      </c>
      <c r="E347" s="1626" t="s">
        <v>627</v>
      </c>
      <c r="F347" s="1627">
        <v>300</v>
      </c>
      <c r="G347" s="1610">
        <f t="shared" si="5"/>
        <v>3000</v>
      </c>
      <c r="H347" s="1623" t="s">
        <v>1887</v>
      </c>
      <c r="I347" s="1628">
        <v>5</v>
      </c>
      <c r="J347" s="1629"/>
      <c r="K347" s="1629"/>
      <c r="L347" s="1629"/>
      <c r="M347" s="1629"/>
      <c r="N347" s="1628"/>
      <c r="O347" s="1629">
        <v>5</v>
      </c>
      <c r="P347" s="979"/>
      <c r="Q347" s="979"/>
      <c r="R347" s="979"/>
      <c r="S347" s="857"/>
      <c r="T347" s="857"/>
    </row>
    <row r="348" spans="1:20" s="645" customFormat="1" ht="34.5" customHeight="1">
      <c r="A348" s="172" t="s">
        <v>3418</v>
      </c>
      <c r="B348" s="1644"/>
      <c r="C348" s="1535" t="s">
        <v>1322</v>
      </c>
      <c r="D348" s="882">
        <v>1</v>
      </c>
      <c r="E348" s="825" t="s">
        <v>627</v>
      </c>
      <c r="F348" s="1584">
        <v>240</v>
      </c>
      <c r="G348" s="1610">
        <f t="shared" si="5"/>
        <v>240</v>
      </c>
      <c r="H348" s="1623" t="s">
        <v>1887</v>
      </c>
      <c r="I348" s="1641"/>
      <c r="J348" s="1642"/>
      <c r="K348" s="1642"/>
      <c r="L348" s="1642"/>
      <c r="M348" s="1642"/>
      <c r="N348" s="1642"/>
      <c r="O348" s="1642"/>
      <c r="P348" s="1642"/>
      <c r="Q348" s="1642"/>
      <c r="R348" s="1642"/>
      <c r="S348" s="1642"/>
      <c r="T348" s="1642"/>
    </row>
    <row r="349" spans="1:20" s="645" customFormat="1" ht="20.100000000000001" customHeight="1">
      <c r="A349" s="172" t="s">
        <v>69</v>
      </c>
      <c r="B349" s="1579"/>
      <c r="C349" s="1349" t="s">
        <v>2707</v>
      </c>
      <c r="D349" s="1653">
        <v>1</v>
      </c>
      <c r="E349" s="1347" t="s">
        <v>627</v>
      </c>
      <c r="F349" s="1637">
        <v>83.41</v>
      </c>
      <c r="G349" s="1610">
        <f t="shared" si="5"/>
        <v>83.41</v>
      </c>
      <c r="H349" s="1623" t="s">
        <v>1887</v>
      </c>
      <c r="I349" s="1641"/>
      <c r="J349" s="1642"/>
      <c r="K349" s="1642"/>
      <c r="L349" s="1642"/>
      <c r="M349" s="1642"/>
      <c r="N349" s="1642"/>
      <c r="O349" s="1642"/>
      <c r="P349" s="1642"/>
      <c r="Q349" s="1642"/>
      <c r="R349" s="1642"/>
      <c r="S349" s="1642"/>
      <c r="T349" s="1642"/>
    </row>
    <row r="350" spans="1:20" s="645" customFormat="1" ht="20.100000000000001" customHeight="1">
      <c r="A350" s="172" t="s">
        <v>3386</v>
      </c>
      <c r="B350" s="1347"/>
      <c r="C350" s="1349" t="s">
        <v>2707</v>
      </c>
      <c r="D350" s="1653">
        <v>10</v>
      </c>
      <c r="E350" s="1347" t="s">
        <v>627</v>
      </c>
      <c r="F350" s="1637">
        <v>83.41</v>
      </c>
      <c r="G350" s="1610">
        <f t="shared" si="5"/>
        <v>834.09999999999991</v>
      </c>
      <c r="H350" s="1623" t="s">
        <v>1887</v>
      </c>
      <c r="I350" s="1641"/>
      <c r="J350" s="1642"/>
      <c r="K350" s="1642"/>
      <c r="L350" s="1642"/>
      <c r="M350" s="1642"/>
      <c r="N350" s="1642"/>
      <c r="O350" s="1642"/>
      <c r="P350" s="1642"/>
      <c r="Q350" s="1642"/>
      <c r="R350" s="1642"/>
      <c r="S350" s="1642"/>
      <c r="T350" s="1642"/>
    </row>
    <row r="351" spans="1:20" s="645" customFormat="1" ht="18" customHeight="1">
      <c r="A351" s="172" t="s">
        <v>3457</v>
      </c>
      <c r="B351" s="1347"/>
      <c r="C351" s="1349" t="s">
        <v>3490</v>
      </c>
      <c r="D351" s="1630">
        <v>5</v>
      </c>
      <c r="E351" s="1631" t="s">
        <v>627</v>
      </c>
      <c r="F351" s="1632">
        <v>50</v>
      </c>
      <c r="G351" s="1610">
        <f t="shared" si="5"/>
        <v>250</v>
      </c>
      <c r="H351" s="1623" t="s">
        <v>1887</v>
      </c>
      <c r="I351" s="1624">
        <v>1</v>
      </c>
      <c r="J351" s="1624"/>
      <c r="K351" s="1624">
        <v>1</v>
      </c>
      <c r="L351" s="1624"/>
      <c r="M351" s="1624">
        <v>1</v>
      </c>
      <c r="N351" s="1624"/>
      <c r="O351" s="1624">
        <v>1</v>
      </c>
      <c r="P351" s="1624"/>
      <c r="Q351" s="1624">
        <v>1</v>
      </c>
      <c r="R351" s="1624"/>
      <c r="S351" s="1624"/>
      <c r="T351" s="1624"/>
    </row>
    <row r="352" spans="1:20" s="764" customFormat="1" ht="18" customHeight="1">
      <c r="A352" s="172" t="s">
        <v>1982</v>
      </c>
      <c r="B352" s="1644"/>
      <c r="C352" s="1349" t="s">
        <v>1999</v>
      </c>
      <c r="D352" s="1630">
        <v>5</v>
      </c>
      <c r="E352" s="1631" t="s">
        <v>627</v>
      </c>
      <c r="F352" s="1632">
        <v>40</v>
      </c>
      <c r="G352" s="1610">
        <f t="shared" si="5"/>
        <v>200</v>
      </c>
      <c r="H352" s="1623" t="s">
        <v>1887</v>
      </c>
      <c r="I352" s="1256">
        <v>1</v>
      </c>
      <c r="J352" s="1642"/>
      <c r="K352" s="1256">
        <v>1</v>
      </c>
      <c r="L352" s="1642"/>
      <c r="M352" s="1256">
        <v>1</v>
      </c>
      <c r="N352" s="1642"/>
      <c r="O352" s="1256">
        <v>1</v>
      </c>
      <c r="P352" s="1642"/>
      <c r="Q352" s="1256">
        <v>1</v>
      </c>
      <c r="R352" s="1642"/>
      <c r="S352" s="1642"/>
      <c r="T352" s="1642"/>
    </row>
    <row r="353" spans="1:20" s="645" customFormat="1" ht="15.75" customHeight="1">
      <c r="A353" s="172" t="s">
        <v>2132</v>
      </c>
      <c r="B353" s="1644"/>
      <c r="C353" s="1639" t="s">
        <v>3743</v>
      </c>
      <c r="D353" s="1540">
        <v>4</v>
      </c>
      <c r="E353" s="1538" t="s">
        <v>627</v>
      </c>
      <c r="F353" s="1539">
        <v>60</v>
      </c>
      <c r="G353" s="1610">
        <f t="shared" si="5"/>
        <v>240</v>
      </c>
      <c r="H353" s="1623" t="s">
        <v>1887</v>
      </c>
      <c r="I353" s="1540">
        <v>4</v>
      </c>
      <c r="J353" s="932"/>
      <c r="K353" s="932"/>
      <c r="L353" s="932"/>
      <c r="M353" s="932"/>
      <c r="N353" s="932"/>
      <c r="O353" s="932"/>
      <c r="P353" s="932"/>
      <c r="Q353" s="932"/>
      <c r="R353" s="932"/>
      <c r="S353" s="932"/>
      <c r="T353" s="1640"/>
    </row>
    <row r="354" spans="1:20" s="645" customFormat="1" ht="20.100000000000001" customHeight="1">
      <c r="A354" s="1644" t="s">
        <v>533</v>
      </c>
      <c r="B354" s="1347"/>
      <c r="C354" s="443" t="s">
        <v>2363</v>
      </c>
      <c r="D354" s="1564">
        <v>12</v>
      </c>
      <c r="E354" s="1565" t="s">
        <v>627</v>
      </c>
      <c r="F354" s="1566">
        <v>40</v>
      </c>
      <c r="G354" s="1610">
        <f t="shared" si="5"/>
        <v>480</v>
      </c>
      <c r="H354" s="1623" t="s">
        <v>1887</v>
      </c>
      <c r="I354" s="1541">
        <v>3</v>
      </c>
      <c r="J354" s="1541"/>
      <c r="K354" s="1541"/>
      <c r="L354" s="1541">
        <v>3</v>
      </c>
      <c r="M354" s="1541"/>
      <c r="N354" s="1541"/>
      <c r="O354" s="1541">
        <v>3</v>
      </c>
      <c r="P354" s="1541"/>
      <c r="Q354" s="1541"/>
      <c r="R354" s="1541">
        <v>3</v>
      </c>
      <c r="S354" s="1541"/>
      <c r="T354" s="1624"/>
    </row>
    <row r="355" spans="1:20" s="645" customFormat="1" ht="18" customHeight="1">
      <c r="A355" s="1579" t="s">
        <v>3382</v>
      </c>
      <c r="B355" s="1347"/>
      <c r="C355" s="443" t="s">
        <v>2363</v>
      </c>
      <c r="D355" s="1564">
        <v>12</v>
      </c>
      <c r="E355" s="1565" t="s">
        <v>627</v>
      </c>
      <c r="F355" s="1566">
        <v>40</v>
      </c>
      <c r="G355" s="1610">
        <f t="shared" si="5"/>
        <v>480</v>
      </c>
      <c r="H355" s="1623" t="s">
        <v>1887</v>
      </c>
      <c r="I355" s="1541"/>
      <c r="J355" s="1541"/>
      <c r="K355" s="1541"/>
      <c r="L355" s="1541"/>
      <c r="M355" s="1541"/>
      <c r="N355" s="1541"/>
      <c r="O355" s="1541"/>
      <c r="P355" s="1541"/>
      <c r="Q355" s="1541"/>
      <c r="R355" s="1541"/>
      <c r="S355" s="1541"/>
      <c r="T355" s="1624"/>
    </row>
    <row r="356" spans="1:20" s="765" customFormat="1" ht="15.75" customHeight="1">
      <c r="A356" s="443" t="s">
        <v>1885</v>
      </c>
      <c r="B356" s="1347"/>
      <c r="C356" s="618" t="s">
        <v>1820</v>
      </c>
      <c r="D356" s="1652">
        <v>40</v>
      </c>
      <c r="E356" s="1666" t="s">
        <v>627</v>
      </c>
      <c r="F356" s="1543">
        <v>83.41</v>
      </c>
      <c r="G356" s="1610">
        <f t="shared" si="5"/>
        <v>3336.3999999999996</v>
      </c>
      <c r="H356" s="1623" t="s">
        <v>1887</v>
      </c>
      <c r="I356" s="1649"/>
      <c r="J356" s="1649">
        <v>10</v>
      </c>
      <c r="K356" s="1649"/>
      <c r="L356" s="1649"/>
      <c r="M356" s="1649">
        <v>10</v>
      </c>
      <c r="N356" s="1649"/>
      <c r="O356" s="1649"/>
      <c r="P356" s="1649">
        <v>10</v>
      </c>
      <c r="Q356" s="1649"/>
      <c r="R356" s="1649"/>
      <c r="S356" s="1649">
        <v>10</v>
      </c>
      <c r="T356" s="1649"/>
    </row>
    <row r="357" spans="1:20" s="765" customFormat="1" ht="18" customHeight="1">
      <c r="A357" s="172" t="s">
        <v>1968</v>
      </c>
      <c r="B357" s="172"/>
      <c r="C357" s="932" t="s">
        <v>1971</v>
      </c>
      <c r="D357" s="1589">
        <v>12</v>
      </c>
      <c r="E357" s="825" t="s">
        <v>44</v>
      </c>
      <c r="F357" s="830">
        <v>400</v>
      </c>
      <c r="G357" s="1610">
        <f t="shared" si="5"/>
        <v>4800</v>
      </c>
      <c r="H357" s="1623" t="s">
        <v>1887</v>
      </c>
      <c r="I357" s="825">
        <v>6</v>
      </c>
      <c r="J357" s="833"/>
      <c r="K357" s="825"/>
      <c r="L357" s="833"/>
      <c r="M357" s="833"/>
      <c r="N357" s="833"/>
      <c r="O357" s="833">
        <v>6</v>
      </c>
      <c r="P357" s="833"/>
      <c r="Q357" s="833"/>
      <c r="R357" s="833"/>
      <c r="S357" s="833"/>
      <c r="T357" s="1624"/>
    </row>
    <row r="358" spans="1:20" s="765" customFormat="1" ht="18" customHeight="1">
      <c r="A358" s="172" t="s">
        <v>1941</v>
      </c>
      <c r="B358" s="172"/>
      <c r="C358" s="932" t="s">
        <v>1971</v>
      </c>
      <c r="D358" s="825">
        <v>12</v>
      </c>
      <c r="E358" s="825" t="s">
        <v>44</v>
      </c>
      <c r="F358" s="830">
        <v>400</v>
      </c>
      <c r="G358" s="1610">
        <f t="shared" si="5"/>
        <v>4800</v>
      </c>
      <c r="H358" s="1623" t="s">
        <v>1887</v>
      </c>
      <c r="I358" s="825">
        <v>6</v>
      </c>
      <c r="J358" s="833"/>
      <c r="K358" s="825"/>
      <c r="L358" s="833"/>
      <c r="M358" s="833"/>
      <c r="N358" s="833"/>
      <c r="O358" s="833">
        <v>6</v>
      </c>
      <c r="P358" s="833"/>
      <c r="Q358" s="833"/>
      <c r="R358" s="833"/>
      <c r="S358" s="833"/>
      <c r="T358" s="1624"/>
    </row>
    <row r="359" spans="1:20" s="765" customFormat="1">
      <c r="A359" s="172" t="s">
        <v>2045</v>
      </c>
      <c r="B359" s="937"/>
      <c r="C359" s="1349" t="s">
        <v>2096</v>
      </c>
      <c r="D359" s="1635">
        <v>100</v>
      </c>
      <c r="E359" s="1631" t="s">
        <v>576</v>
      </c>
      <c r="F359" s="1632">
        <v>1000</v>
      </c>
      <c r="G359" s="1610">
        <f t="shared" si="5"/>
        <v>100000</v>
      </c>
      <c r="H359" s="1623" t="s">
        <v>1887</v>
      </c>
      <c r="I359" s="1635">
        <v>100</v>
      </c>
      <c r="J359" s="1642"/>
      <c r="K359" s="1642"/>
      <c r="L359" s="1642"/>
      <c r="M359" s="1642"/>
      <c r="N359" s="1642"/>
      <c r="O359" s="1642"/>
      <c r="P359" s="1642"/>
      <c r="Q359" s="1642"/>
      <c r="R359" s="1642"/>
      <c r="S359" s="1642"/>
      <c r="T359" s="1642"/>
    </row>
    <row r="360" spans="1:20" s="765" customFormat="1">
      <c r="A360" s="882" t="s">
        <v>3023</v>
      </c>
      <c r="B360" s="937"/>
      <c r="C360" s="882" t="s">
        <v>3202</v>
      </c>
      <c r="D360" s="1558">
        <v>20</v>
      </c>
      <c r="E360" s="833"/>
      <c r="F360" s="1568">
        <v>300</v>
      </c>
      <c r="G360" s="1610">
        <f t="shared" si="5"/>
        <v>6000</v>
      </c>
      <c r="H360" s="1623" t="s">
        <v>1887</v>
      </c>
      <c r="I360" s="1624">
        <v>10</v>
      </c>
      <c r="J360" s="1624"/>
      <c r="K360" s="1624"/>
      <c r="L360" s="1624"/>
      <c r="M360" s="1624"/>
      <c r="N360" s="1624">
        <v>10</v>
      </c>
      <c r="O360" s="1624"/>
      <c r="P360" s="1624"/>
      <c r="Q360" s="1624"/>
      <c r="R360" s="1624"/>
      <c r="S360" s="1624"/>
      <c r="T360" s="1624"/>
    </row>
    <row r="361" spans="1:20" s="765" customFormat="1">
      <c r="A361" s="172" t="s">
        <v>3457</v>
      </c>
      <c r="B361" s="937"/>
      <c r="C361" s="1349" t="s">
        <v>3202</v>
      </c>
      <c r="D361" s="1630">
        <v>30</v>
      </c>
      <c r="E361" s="1631" t="s">
        <v>627</v>
      </c>
      <c r="F361" s="1632">
        <v>300</v>
      </c>
      <c r="G361" s="1610">
        <f t="shared" si="5"/>
        <v>9000</v>
      </c>
      <c r="H361" s="1623" t="s">
        <v>1887</v>
      </c>
      <c r="I361" s="1624">
        <v>10</v>
      </c>
      <c r="J361" s="1624"/>
      <c r="K361" s="1624"/>
      <c r="L361" s="1624"/>
      <c r="M361" s="1624"/>
      <c r="N361" s="1624"/>
      <c r="O361" s="1624">
        <v>10</v>
      </c>
      <c r="P361" s="1624"/>
      <c r="Q361" s="1624"/>
      <c r="R361" s="1624"/>
      <c r="S361" s="1624"/>
      <c r="T361" s="1624"/>
    </row>
    <row r="362" spans="1:20" s="765" customFormat="1">
      <c r="A362" s="172" t="s">
        <v>3231</v>
      </c>
      <c r="B362" s="937"/>
      <c r="C362" s="1349" t="s">
        <v>3352</v>
      </c>
      <c r="D362" s="1625">
        <v>30</v>
      </c>
      <c r="E362" s="1626" t="s">
        <v>576</v>
      </c>
      <c r="F362" s="1627">
        <v>500</v>
      </c>
      <c r="G362" s="1610">
        <f t="shared" si="5"/>
        <v>15000</v>
      </c>
      <c r="H362" s="1623" t="s">
        <v>1887</v>
      </c>
      <c r="I362" s="1628">
        <v>5</v>
      </c>
      <c r="J362" s="1629"/>
      <c r="K362" s="1629">
        <v>5</v>
      </c>
      <c r="L362" s="1629"/>
      <c r="M362" s="1629"/>
      <c r="N362" s="1629">
        <v>5</v>
      </c>
      <c r="O362" s="1629"/>
      <c r="P362" s="979">
        <v>10</v>
      </c>
      <c r="Q362" s="979"/>
      <c r="R362" s="979">
        <v>5</v>
      </c>
      <c r="S362" s="857"/>
      <c r="T362" s="857"/>
    </row>
    <row r="363" spans="1:20" s="765" customFormat="1">
      <c r="A363" s="172" t="s">
        <v>3457</v>
      </c>
      <c r="B363" s="937"/>
      <c r="C363" s="1349" t="s">
        <v>3480</v>
      </c>
      <c r="D363" s="1630">
        <v>20</v>
      </c>
      <c r="E363" s="1631" t="s">
        <v>627</v>
      </c>
      <c r="F363" s="1632">
        <v>600</v>
      </c>
      <c r="G363" s="1610">
        <f t="shared" si="5"/>
        <v>12000</v>
      </c>
      <c r="H363" s="1623" t="s">
        <v>1887</v>
      </c>
      <c r="I363" s="1624">
        <v>10</v>
      </c>
      <c r="J363" s="1624"/>
      <c r="K363" s="1624"/>
      <c r="L363" s="1624"/>
      <c r="M363" s="1624"/>
      <c r="N363" s="1624"/>
      <c r="O363" s="1624">
        <v>10</v>
      </c>
      <c r="P363" s="1624"/>
      <c r="Q363" s="1624"/>
      <c r="R363" s="1624"/>
      <c r="S363" s="1624"/>
      <c r="T363" s="1624"/>
    </row>
    <row r="364" spans="1:20" s="765" customFormat="1">
      <c r="A364" s="172" t="s">
        <v>2045</v>
      </c>
      <c r="B364" s="937"/>
      <c r="C364" s="1349" t="s">
        <v>2089</v>
      </c>
      <c r="D364" s="1635">
        <v>100</v>
      </c>
      <c r="E364" s="1631" t="s">
        <v>627</v>
      </c>
      <c r="F364" s="1632">
        <v>500</v>
      </c>
      <c r="G364" s="1610">
        <f t="shared" si="5"/>
        <v>50000</v>
      </c>
      <c r="H364" s="1623" t="s">
        <v>1887</v>
      </c>
      <c r="I364" s="1635">
        <v>100</v>
      </c>
      <c r="J364" s="1642"/>
      <c r="K364" s="1642"/>
      <c r="L364" s="1642"/>
      <c r="M364" s="1642"/>
      <c r="N364" s="1642"/>
      <c r="O364" s="1642"/>
      <c r="P364" s="1642"/>
      <c r="Q364" s="1642"/>
      <c r="R364" s="1642"/>
      <c r="S364" s="1642"/>
      <c r="T364" s="1642"/>
    </row>
    <row r="365" spans="1:20" s="765" customFormat="1" ht="24">
      <c r="A365" s="882" t="s">
        <v>3630</v>
      </c>
      <c r="B365" s="937"/>
      <c r="C365" s="932" t="s">
        <v>3702</v>
      </c>
      <c r="D365" s="833">
        <v>3</v>
      </c>
      <c r="E365" s="833" t="s">
        <v>44</v>
      </c>
      <c r="F365" s="1645">
        <v>22</v>
      </c>
      <c r="G365" s="1610">
        <f t="shared" si="5"/>
        <v>66</v>
      </c>
      <c r="H365" s="1623" t="s">
        <v>1887</v>
      </c>
      <c r="I365" s="1641"/>
      <c r="J365" s="1642"/>
      <c r="K365" s="1642"/>
      <c r="L365" s="1642"/>
      <c r="M365" s="1642"/>
      <c r="N365" s="1642"/>
      <c r="O365" s="1642"/>
      <c r="P365" s="1642"/>
      <c r="Q365" s="1642"/>
      <c r="R365" s="1642"/>
      <c r="S365" s="1642"/>
      <c r="T365" s="1642"/>
    </row>
    <row r="366" spans="1:20" s="765" customFormat="1">
      <c r="A366" s="1644" t="s">
        <v>533</v>
      </c>
      <c r="B366" s="937"/>
      <c r="C366" s="1349" t="s">
        <v>2365</v>
      </c>
      <c r="D366" s="1549">
        <v>20</v>
      </c>
      <c r="E366" s="1347" t="s">
        <v>36</v>
      </c>
      <c r="F366" s="1580">
        <v>12</v>
      </c>
      <c r="G366" s="1610">
        <f t="shared" si="5"/>
        <v>240</v>
      </c>
      <c r="H366" s="1623" t="s">
        <v>1887</v>
      </c>
      <c r="I366" s="825">
        <v>10</v>
      </c>
      <c r="J366" s="1541"/>
      <c r="K366" s="1541"/>
      <c r="L366" s="1541"/>
      <c r="M366" s="1541"/>
      <c r="N366" s="1541"/>
      <c r="O366" s="1541">
        <v>10</v>
      </c>
      <c r="P366" s="1541"/>
      <c r="Q366" s="1541"/>
      <c r="R366" s="1541"/>
      <c r="S366" s="1541"/>
      <c r="T366" s="1624"/>
    </row>
    <row r="367" spans="1:20" s="765" customFormat="1">
      <c r="A367" s="1644" t="s">
        <v>533</v>
      </c>
      <c r="B367" s="937"/>
      <c r="C367" s="1349" t="s">
        <v>2366</v>
      </c>
      <c r="D367" s="1669">
        <v>30</v>
      </c>
      <c r="E367" s="1579" t="s">
        <v>2106</v>
      </c>
      <c r="F367" s="1580">
        <v>15</v>
      </c>
      <c r="G367" s="1610">
        <f t="shared" si="5"/>
        <v>450</v>
      </c>
      <c r="H367" s="1623" t="s">
        <v>1887</v>
      </c>
      <c r="I367" s="825">
        <v>15</v>
      </c>
      <c r="J367" s="1541"/>
      <c r="K367" s="1541"/>
      <c r="L367" s="1541"/>
      <c r="M367" s="1541"/>
      <c r="N367" s="1541"/>
      <c r="O367" s="1541">
        <v>15</v>
      </c>
      <c r="P367" s="1541"/>
      <c r="Q367" s="1541"/>
      <c r="R367" s="1541"/>
      <c r="S367" s="1541"/>
      <c r="T367" s="1624"/>
    </row>
    <row r="368" spans="1:20" s="765" customFormat="1">
      <c r="A368" s="172" t="s">
        <v>69</v>
      </c>
      <c r="B368" s="937"/>
      <c r="C368" s="1349" t="s">
        <v>2708</v>
      </c>
      <c r="D368" s="1653">
        <v>8</v>
      </c>
      <c r="E368" s="1347" t="s">
        <v>36</v>
      </c>
      <c r="F368" s="1637">
        <v>60</v>
      </c>
      <c r="G368" s="1610">
        <f t="shared" si="5"/>
        <v>480</v>
      </c>
      <c r="H368" s="1623" t="s">
        <v>1887</v>
      </c>
      <c r="I368" s="1641"/>
      <c r="J368" s="1642"/>
      <c r="K368" s="1642"/>
      <c r="L368" s="1642"/>
      <c r="M368" s="1642"/>
      <c r="N368" s="1642"/>
      <c r="O368" s="1642"/>
      <c r="P368" s="1642"/>
      <c r="Q368" s="1642"/>
      <c r="R368" s="1642"/>
      <c r="S368" s="1642"/>
      <c r="T368" s="1642"/>
    </row>
    <row r="369" spans="1:20" s="765" customFormat="1">
      <c r="A369" s="172" t="s">
        <v>3386</v>
      </c>
      <c r="B369" s="937"/>
      <c r="C369" s="1349" t="s">
        <v>2708</v>
      </c>
      <c r="D369" s="1653">
        <v>8</v>
      </c>
      <c r="E369" s="1347" t="s">
        <v>36</v>
      </c>
      <c r="F369" s="1637">
        <v>60</v>
      </c>
      <c r="G369" s="1610">
        <f t="shared" si="5"/>
        <v>480</v>
      </c>
      <c r="H369" s="1623" t="s">
        <v>1887</v>
      </c>
      <c r="I369" s="1641"/>
      <c r="J369" s="1642"/>
      <c r="K369" s="1642"/>
      <c r="L369" s="1642"/>
      <c r="M369" s="1642"/>
      <c r="N369" s="1642"/>
      <c r="O369" s="1642"/>
      <c r="P369" s="1642"/>
      <c r="Q369" s="1642"/>
      <c r="R369" s="1642"/>
      <c r="S369" s="1642"/>
      <c r="T369" s="1642"/>
    </row>
    <row r="370" spans="1:20" s="765" customFormat="1">
      <c r="A370" s="172" t="s">
        <v>2132</v>
      </c>
      <c r="B370" s="937"/>
      <c r="C370" s="1639" t="s">
        <v>3744</v>
      </c>
      <c r="D370" s="1540">
        <v>50</v>
      </c>
      <c r="E370" s="1538" t="s">
        <v>1440</v>
      </c>
      <c r="F370" s="1539">
        <v>400</v>
      </c>
      <c r="G370" s="1610">
        <f t="shared" si="5"/>
        <v>20000</v>
      </c>
      <c r="H370" s="1623" t="s">
        <v>1887</v>
      </c>
      <c r="I370" s="1540">
        <v>50</v>
      </c>
      <c r="J370" s="932"/>
      <c r="K370" s="932"/>
      <c r="L370" s="932"/>
      <c r="M370" s="932"/>
      <c r="N370" s="932"/>
      <c r="O370" s="932"/>
      <c r="P370" s="932"/>
      <c r="Q370" s="932"/>
      <c r="R370" s="932"/>
      <c r="S370" s="932"/>
      <c r="T370" s="1640"/>
    </row>
    <row r="371" spans="1:20" s="765" customFormat="1">
      <c r="A371" s="172" t="s">
        <v>1982</v>
      </c>
      <c r="B371" s="937"/>
      <c r="C371" s="1349" t="s">
        <v>2003</v>
      </c>
      <c r="D371" s="1630">
        <v>10</v>
      </c>
      <c r="E371" s="1631" t="s">
        <v>576</v>
      </c>
      <c r="F371" s="1632">
        <v>150</v>
      </c>
      <c r="G371" s="1610">
        <f t="shared" si="5"/>
        <v>1500</v>
      </c>
      <c r="H371" s="1623" t="s">
        <v>1887</v>
      </c>
      <c r="I371" s="1256">
        <v>10</v>
      </c>
      <c r="J371" s="1642"/>
      <c r="K371" s="1642"/>
      <c r="L371" s="1642"/>
      <c r="M371" s="1642"/>
      <c r="N371" s="1642"/>
      <c r="O371" s="1642"/>
      <c r="P371" s="1642"/>
      <c r="Q371" s="1642"/>
      <c r="R371" s="1642"/>
      <c r="S371" s="1642"/>
      <c r="T371" s="1642"/>
    </row>
    <row r="372" spans="1:20" s="765" customFormat="1">
      <c r="A372" s="172" t="s">
        <v>2045</v>
      </c>
      <c r="B372" s="937"/>
      <c r="C372" s="1349" t="s">
        <v>2086</v>
      </c>
      <c r="D372" s="1630">
        <v>10</v>
      </c>
      <c r="E372" s="1631" t="s">
        <v>576</v>
      </c>
      <c r="F372" s="1632">
        <v>300</v>
      </c>
      <c r="G372" s="1610">
        <f t="shared" si="5"/>
        <v>3000</v>
      </c>
      <c r="H372" s="1623" t="s">
        <v>1887</v>
      </c>
      <c r="I372" s="1630">
        <v>10</v>
      </c>
      <c r="J372" s="1642"/>
      <c r="K372" s="1642"/>
      <c r="L372" s="1642"/>
      <c r="M372" s="1642"/>
      <c r="N372" s="1642"/>
      <c r="O372" s="1642"/>
      <c r="P372" s="1642"/>
      <c r="Q372" s="1642"/>
      <c r="R372" s="1642"/>
      <c r="S372" s="1642"/>
      <c r="T372" s="1642"/>
    </row>
    <row r="373" spans="1:20" s="765" customFormat="1">
      <c r="A373" s="1259" t="s">
        <v>2412</v>
      </c>
      <c r="B373" s="937"/>
      <c r="C373" s="1535" t="s">
        <v>2086</v>
      </c>
      <c r="D373" s="1576">
        <v>6</v>
      </c>
      <c r="E373" s="1576" t="s">
        <v>44</v>
      </c>
      <c r="F373" s="1577">
        <v>200</v>
      </c>
      <c r="G373" s="1610">
        <f t="shared" si="5"/>
        <v>1200</v>
      </c>
      <c r="H373" s="1623" t="s">
        <v>1887</v>
      </c>
      <c r="I373" s="1641"/>
      <c r="J373" s="1642"/>
      <c r="K373" s="1642"/>
      <c r="L373" s="1642"/>
      <c r="M373" s="1642"/>
      <c r="N373" s="1642"/>
      <c r="O373" s="1642"/>
      <c r="P373" s="1642"/>
      <c r="Q373" s="1642"/>
      <c r="R373" s="1642"/>
      <c r="S373" s="1642"/>
      <c r="T373" s="1642"/>
    </row>
    <row r="374" spans="1:20" s="765" customFormat="1">
      <c r="A374" s="1644" t="s">
        <v>533</v>
      </c>
      <c r="B374" s="937"/>
      <c r="C374" s="443" t="s">
        <v>2364</v>
      </c>
      <c r="D374" s="1564">
        <v>60</v>
      </c>
      <c r="E374" s="1565" t="s">
        <v>44</v>
      </c>
      <c r="F374" s="1566">
        <v>218</v>
      </c>
      <c r="G374" s="1610">
        <f t="shared" si="5"/>
        <v>13080</v>
      </c>
      <c r="H374" s="1623" t="s">
        <v>1887</v>
      </c>
      <c r="I374" s="1541">
        <v>15</v>
      </c>
      <c r="J374" s="1541"/>
      <c r="K374" s="1541"/>
      <c r="L374" s="1541">
        <v>15</v>
      </c>
      <c r="M374" s="1541"/>
      <c r="N374" s="1541"/>
      <c r="O374" s="1541">
        <v>15</v>
      </c>
      <c r="P374" s="1541"/>
      <c r="Q374" s="1541"/>
      <c r="R374" s="1541">
        <v>15</v>
      </c>
      <c r="S374" s="1541"/>
      <c r="T374" s="1624"/>
    </row>
    <row r="375" spans="1:20" s="765" customFormat="1">
      <c r="A375" s="1579" t="s">
        <v>3382</v>
      </c>
      <c r="B375" s="937"/>
      <c r="C375" s="443" t="s">
        <v>2364</v>
      </c>
      <c r="D375" s="1564">
        <v>60</v>
      </c>
      <c r="E375" s="1565" t="s">
        <v>44</v>
      </c>
      <c r="F375" s="1566">
        <v>218</v>
      </c>
      <c r="G375" s="1610">
        <f t="shared" si="5"/>
        <v>13080</v>
      </c>
      <c r="H375" s="1623" t="s">
        <v>1887</v>
      </c>
      <c r="I375" s="1541"/>
      <c r="J375" s="1541"/>
      <c r="K375" s="1541"/>
      <c r="L375" s="1541"/>
      <c r="M375" s="1541"/>
      <c r="N375" s="1541"/>
      <c r="O375" s="1541"/>
      <c r="P375" s="1541"/>
      <c r="Q375" s="1541"/>
      <c r="R375" s="1541"/>
      <c r="S375" s="1541"/>
      <c r="T375" s="1624"/>
    </row>
    <row r="376" spans="1:20" s="765" customFormat="1">
      <c r="A376" s="882" t="s">
        <v>3548</v>
      </c>
      <c r="B376" s="937"/>
      <c r="C376" s="1349" t="s">
        <v>3614</v>
      </c>
      <c r="D376" s="1630">
        <v>2</v>
      </c>
      <c r="E376" s="1638" t="s">
        <v>44</v>
      </c>
      <c r="F376" s="1632">
        <v>8000</v>
      </c>
      <c r="G376" s="1610">
        <f t="shared" si="5"/>
        <v>16000</v>
      </c>
      <c r="H376" s="1623" t="s">
        <v>1887</v>
      </c>
      <c r="I376" s="1670"/>
      <c r="J376" s="1269"/>
      <c r="K376" s="1269"/>
      <c r="L376" s="1269"/>
      <c r="M376" s="1269"/>
      <c r="N376" s="1269">
        <v>1</v>
      </c>
      <c r="O376" s="1269"/>
      <c r="P376" s="1269"/>
      <c r="Q376" s="1269"/>
      <c r="R376" s="1269"/>
      <c r="S376" s="1269"/>
      <c r="T376" s="1269">
        <v>1</v>
      </c>
    </row>
    <row r="377" spans="1:20" s="765" customFormat="1">
      <c r="A377" s="172" t="s">
        <v>2132</v>
      </c>
      <c r="B377" s="937"/>
      <c r="C377" s="1639" t="s">
        <v>3765</v>
      </c>
      <c r="D377" s="1540">
        <v>4</v>
      </c>
      <c r="E377" s="1551" t="s">
        <v>576</v>
      </c>
      <c r="F377" s="1539">
        <v>500</v>
      </c>
      <c r="G377" s="1610">
        <f t="shared" si="5"/>
        <v>2000</v>
      </c>
      <c r="H377" s="1623" t="s">
        <v>1887</v>
      </c>
      <c r="I377" s="1540">
        <v>4</v>
      </c>
      <c r="J377" s="857"/>
      <c r="K377" s="857"/>
      <c r="L377" s="857"/>
      <c r="M377" s="857"/>
      <c r="N377" s="857"/>
      <c r="O377" s="857"/>
      <c r="P377" s="857"/>
      <c r="Q377" s="857"/>
      <c r="R377" s="857"/>
      <c r="S377" s="857"/>
      <c r="T377" s="1671"/>
    </row>
    <row r="378" spans="1:20" s="765" customFormat="1">
      <c r="A378" s="172" t="s">
        <v>1982</v>
      </c>
      <c r="B378" s="937"/>
      <c r="C378" s="1349" t="s">
        <v>2000</v>
      </c>
      <c r="D378" s="1630">
        <v>1</v>
      </c>
      <c r="E378" s="1631" t="s">
        <v>44</v>
      </c>
      <c r="F378" s="1632">
        <v>400</v>
      </c>
      <c r="G378" s="1610">
        <f t="shared" si="5"/>
        <v>400</v>
      </c>
      <c r="H378" s="1623" t="s">
        <v>1887</v>
      </c>
      <c r="I378" s="1256">
        <v>1</v>
      </c>
      <c r="J378" s="1642"/>
      <c r="K378" s="1672"/>
      <c r="L378" s="1642"/>
      <c r="M378" s="1672"/>
      <c r="N378" s="1642"/>
      <c r="O378" s="1672"/>
      <c r="P378" s="1642"/>
      <c r="Q378" s="1672"/>
      <c r="R378" s="1642"/>
      <c r="S378" s="1642"/>
      <c r="T378" s="1642"/>
    </row>
    <row r="379" spans="1:20" s="765" customFormat="1">
      <c r="A379" s="172" t="s">
        <v>2113</v>
      </c>
      <c r="B379" s="937"/>
      <c r="C379" s="1349" t="s">
        <v>1342</v>
      </c>
      <c r="D379" s="1630">
        <v>12</v>
      </c>
      <c r="E379" s="1631" t="s">
        <v>576</v>
      </c>
      <c r="F379" s="1632">
        <v>10</v>
      </c>
      <c r="G379" s="1610">
        <f t="shared" si="5"/>
        <v>120</v>
      </c>
      <c r="H379" s="1623" t="s">
        <v>1887</v>
      </c>
      <c r="I379" s="1630">
        <v>12</v>
      </c>
      <c r="J379" s="1624"/>
      <c r="K379" s="1624"/>
      <c r="L379" s="1624"/>
      <c r="M379" s="1624"/>
      <c r="N379" s="1624"/>
      <c r="O379" s="1624"/>
      <c r="P379" s="1624"/>
      <c r="Q379" s="1624"/>
      <c r="R379" s="1624"/>
      <c r="S379" s="1624"/>
      <c r="T379" s="1624"/>
    </row>
    <row r="380" spans="1:20" s="765" customFormat="1">
      <c r="A380" s="1259" t="s">
        <v>2412</v>
      </c>
      <c r="B380" s="937"/>
      <c r="C380" s="1535" t="s">
        <v>2577</v>
      </c>
      <c r="D380" s="1576">
        <v>20</v>
      </c>
      <c r="E380" s="1576" t="s">
        <v>44</v>
      </c>
      <c r="F380" s="1577">
        <v>10</v>
      </c>
      <c r="G380" s="1610">
        <f t="shared" si="5"/>
        <v>200</v>
      </c>
      <c r="H380" s="1623" t="s">
        <v>1887</v>
      </c>
      <c r="I380" s="1641"/>
      <c r="J380" s="1642"/>
      <c r="K380" s="1642"/>
      <c r="L380" s="1642"/>
      <c r="M380" s="1642"/>
      <c r="N380" s="1642"/>
      <c r="O380" s="1642"/>
      <c r="P380" s="1642"/>
      <c r="Q380" s="1642"/>
      <c r="R380" s="1642"/>
      <c r="S380" s="1642"/>
      <c r="T380" s="1642"/>
    </row>
    <row r="381" spans="1:20" s="765" customFormat="1">
      <c r="A381" s="172" t="s">
        <v>2905</v>
      </c>
      <c r="B381" s="937"/>
      <c r="C381" s="1349" t="s">
        <v>3010</v>
      </c>
      <c r="D381" s="1625">
        <v>100</v>
      </c>
      <c r="E381" s="1626" t="s">
        <v>576</v>
      </c>
      <c r="F381" s="1627">
        <v>10</v>
      </c>
      <c r="G381" s="1610">
        <f t="shared" si="5"/>
        <v>1000</v>
      </c>
      <c r="H381" s="1623" t="s">
        <v>1887</v>
      </c>
      <c r="I381" s="1641"/>
      <c r="J381" s="1642"/>
      <c r="K381" s="1642"/>
      <c r="L381" s="1642"/>
      <c r="M381" s="1642"/>
      <c r="N381" s="1642"/>
      <c r="O381" s="1642"/>
      <c r="P381" s="1642"/>
      <c r="Q381" s="1642"/>
      <c r="R381" s="1642"/>
      <c r="S381" s="1642"/>
      <c r="T381" s="1642"/>
    </row>
    <row r="382" spans="1:20" s="765" customFormat="1">
      <c r="A382" s="172" t="s">
        <v>3231</v>
      </c>
      <c r="B382" s="937"/>
      <c r="C382" s="1349" t="s">
        <v>3010</v>
      </c>
      <c r="D382" s="1625">
        <v>100</v>
      </c>
      <c r="E382" s="1626" t="s">
        <v>576</v>
      </c>
      <c r="F382" s="1627">
        <v>10</v>
      </c>
      <c r="G382" s="1610">
        <f t="shared" si="5"/>
        <v>1000</v>
      </c>
      <c r="H382" s="1623" t="s">
        <v>1887</v>
      </c>
      <c r="I382" s="1628">
        <v>20</v>
      </c>
      <c r="J382" s="1629"/>
      <c r="K382" s="1629"/>
      <c r="L382" s="1629">
        <v>50</v>
      </c>
      <c r="M382" s="1629"/>
      <c r="N382" s="1629"/>
      <c r="O382" s="1629"/>
      <c r="P382" s="979">
        <v>30</v>
      </c>
      <c r="Q382" s="979"/>
      <c r="R382" s="979"/>
      <c r="S382" s="857"/>
      <c r="T382" s="857"/>
    </row>
    <row r="383" spans="1:20" s="765" customFormat="1">
      <c r="A383" s="882" t="s">
        <v>3548</v>
      </c>
      <c r="B383" s="937"/>
      <c r="C383" s="1349" t="s">
        <v>3010</v>
      </c>
      <c r="D383" s="1630">
        <v>30</v>
      </c>
      <c r="E383" s="1638" t="s">
        <v>44</v>
      </c>
      <c r="F383" s="1632">
        <v>6</v>
      </c>
      <c r="G383" s="1610">
        <f t="shared" si="5"/>
        <v>180</v>
      </c>
      <c r="H383" s="1623" t="s">
        <v>1887</v>
      </c>
      <c r="I383" s="1624">
        <v>10</v>
      </c>
      <c r="J383" s="1624"/>
      <c r="K383" s="1624"/>
      <c r="L383" s="1624"/>
      <c r="M383" s="1624"/>
      <c r="N383" s="1624">
        <v>10</v>
      </c>
      <c r="O383" s="1624"/>
      <c r="P383" s="1624"/>
      <c r="Q383" s="1624"/>
      <c r="R383" s="1624"/>
      <c r="S383" s="1624"/>
      <c r="T383" s="1624">
        <v>10</v>
      </c>
    </row>
    <row r="384" spans="1:20" s="765" customFormat="1">
      <c r="A384" s="172" t="s">
        <v>2132</v>
      </c>
      <c r="B384" s="937"/>
      <c r="C384" s="1639" t="s">
        <v>3745</v>
      </c>
      <c r="D384" s="1540">
        <v>1</v>
      </c>
      <c r="E384" s="1538" t="s">
        <v>2283</v>
      </c>
      <c r="F384" s="1539">
        <v>800</v>
      </c>
      <c r="G384" s="1610">
        <f t="shared" si="5"/>
        <v>800</v>
      </c>
      <c r="H384" s="1623" t="s">
        <v>1887</v>
      </c>
      <c r="I384" s="1540">
        <v>1</v>
      </c>
      <c r="J384" s="932"/>
      <c r="K384" s="932"/>
      <c r="L384" s="932"/>
      <c r="M384" s="932"/>
      <c r="N384" s="932"/>
      <c r="O384" s="932"/>
      <c r="P384" s="932"/>
      <c r="Q384" s="932"/>
      <c r="R384" s="932"/>
      <c r="S384" s="932"/>
      <c r="T384" s="1640"/>
    </row>
    <row r="385" spans="1:20" s="765" customFormat="1">
      <c r="A385" s="172" t="s">
        <v>2132</v>
      </c>
      <c r="B385" s="937"/>
      <c r="C385" s="1639" t="s">
        <v>3746</v>
      </c>
      <c r="D385" s="1540">
        <v>1</v>
      </c>
      <c r="E385" s="1538" t="s">
        <v>2283</v>
      </c>
      <c r="F385" s="1539">
        <v>600</v>
      </c>
      <c r="G385" s="1610">
        <f t="shared" si="5"/>
        <v>600</v>
      </c>
      <c r="H385" s="1623" t="s">
        <v>1887</v>
      </c>
      <c r="I385" s="1540">
        <v>1</v>
      </c>
      <c r="J385" s="932"/>
      <c r="K385" s="932"/>
      <c r="L385" s="932"/>
      <c r="M385" s="932"/>
      <c r="N385" s="932"/>
      <c r="O385" s="932"/>
      <c r="P385" s="932"/>
      <c r="Q385" s="932"/>
      <c r="R385" s="932"/>
      <c r="S385" s="932"/>
      <c r="T385" s="1640"/>
    </row>
    <row r="386" spans="1:20" s="765" customFormat="1">
      <c r="A386" s="172" t="s">
        <v>2132</v>
      </c>
      <c r="B386" s="937"/>
      <c r="C386" s="1639" t="s">
        <v>3747</v>
      </c>
      <c r="D386" s="1540">
        <v>100</v>
      </c>
      <c r="E386" s="1538" t="s">
        <v>1440</v>
      </c>
      <c r="F386" s="1539">
        <v>35</v>
      </c>
      <c r="G386" s="1610">
        <f t="shared" si="5"/>
        <v>3500</v>
      </c>
      <c r="H386" s="1623" t="s">
        <v>1887</v>
      </c>
      <c r="I386" s="1540">
        <v>100</v>
      </c>
      <c r="J386" s="932"/>
      <c r="K386" s="932"/>
      <c r="L386" s="932"/>
      <c r="M386" s="932"/>
      <c r="N386" s="932"/>
      <c r="O386" s="932"/>
      <c r="P386" s="932"/>
      <c r="Q386" s="932"/>
      <c r="R386" s="932"/>
      <c r="S386" s="932"/>
      <c r="T386" s="1640"/>
    </row>
    <row r="387" spans="1:20" s="765" customFormat="1">
      <c r="A387" s="1259" t="s">
        <v>2412</v>
      </c>
      <c r="B387" s="937"/>
      <c r="C387" s="1535" t="s">
        <v>2578</v>
      </c>
      <c r="D387" s="1576">
        <v>20</v>
      </c>
      <c r="E387" s="1576" t="s">
        <v>44</v>
      </c>
      <c r="F387" s="1577">
        <v>15</v>
      </c>
      <c r="G387" s="1610">
        <f t="shared" si="5"/>
        <v>300</v>
      </c>
      <c r="H387" s="1623" t="s">
        <v>1887</v>
      </c>
      <c r="I387" s="1641"/>
      <c r="J387" s="1642"/>
      <c r="K387" s="1642"/>
      <c r="L387" s="1642"/>
      <c r="M387" s="1642"/>
      <c r="N387" s="1642"/>
      <c r="O387" s="1642"/>
      <c r="P387" s="1642"/>
      <c r="Q387" s="1642"/>
      <c r="R387" s="1642"/>
      <c r="S387" s="1642"/>
      <c r="T387" s="1642"/>
    </row>
    <row r="388" spans="1:20" s="765" customFormat="1">
      <c r="A388" s="172" t="s">
        <v>2905</v>
      </c>
      <c r="B388" s="937"/>
      <c r="C388" s="1349" t="s">
        <v>3009</v>
      </c>
      <c r="D388" s="1625">
        <v>100</v>
      </c>
      <c r="E388" s="1626" t="s">
        <v>576</v>
      </c>
      <c r="F388" s="1627">
        <v>15</v>
      </c>
      <c r="G388" s="1610">
        <f t="shared" si="5"/>
        <v>1500</v>
      </c>
      <c r="H388" s="1623" t="s">
        <v>1887</v>
      </c>
      <c r="I388" s="1641"/>
      <c r="J388" s="1642"/>
      <c r="K388" s="1642"/>
      <c r="L388" s="1642"/>
      <c r="M388" s="1642"/>
      <c r="N388" s="1642"/>
      <c r="O388" s="1642"/>
      <c r="P388" s="1642"/>
      <c r="Q388" s="1642"/>
      <c r="R388" s="1642"/>
      <c r="S388" s="1642"/>
      <c r="T388" s="1642"/>
    </row>
    <row r="389" spans="1:20" s="765" customFormat="1">
      <c r="A389" s="172" t="s">
        <v>3231</v>
      </c>
      <c r="B389" s="937"/>
      <c r="C389" s="1349" t="s">
        <v>3009</v>
      </c>
      <c r="D389" s="1625">
        <v>100</v>
      </c>
      <c r="E389" s="1626" t="s">
        <v>576</v>
      </c>
      <c r="F389" s="1627">
        <v>15</v>
      </c>
      <c r="G389" s="1610">
        <f t="shared" si="5"/>
        <v>1500</v>
      </c>
      <c r="H389" s="1623" t="s">
        <v>1887</v>
      </c>
      <c r="I389" s="1628">
        <v>20</v>
      </c>
      <c r="J389" s="1629"/>
      <c r="K389" s="1629"/>
      <c r="L389" s="1629">
        <v>50</v>
      </c>
      <c r="M389" s="1629"/>
      <c r="N389" s="1629"/>
      <c r="O389" s="1629"/>
      <c r="P389" s="979">
        <v>30</v>
      </c>
      <c r="Q389" s="979"/>
      <c r="R389" s="979"/>
      <c r="S389" s="857"/>
      <c r="T389" s="857"/>
    </row>
    <row r="390" spans="1:20" s="765" customFormat="1">
      <c r="A390" s="882" t="s">
        <v>3548</v>
      </c>
      <c r="B390" s="937"/>
      <c r="C390" s="1349" t="s">
        <v>3598</v>
      </c>
      <c r="D390" s="1630">
        <v>30</v>
      </c>
      <c r="E390" s="1638" t="s">
        <v>44</v>
      </c>
      <c r="F390" s="1632">
        <v>7</v>
      </c>
      <c r="G390" s="1610">
        <f t="shared" si="5"/>
        <v>210</v>
      </c>
      <c r="H390" s="1623" t="s">
        <v>1887</v>
      </c>
      <c r="I390" s="1624">
        <v>10</v>
      </c>
      <c r="J390" s="1624"/>
      <c r="K390" s="1624"/>
      <c r="L390" s="1624"/>
      <c r="M390" s="1624"/>
      <c r="N390" s="1624">
        <v>10</v>
      </c>
      <c r="O390" s="1624"/>
      <c r="P390" s="1624"/>
      <c r="Q390" s="1624"/>
      <c r="R390" s="1624"/>
      <c r="S390" s="1624"/>
      <c r="T390" s="1624">
        <v>10</v>
      </c>
    </row>
    <row r="391" spans="1:20" s="765" customFormat="1">
      <c r="A391" s="882" t="s">
        <v>3023</v>
      </c>
      <c r="B391" s="937"/>
      <c r="C391" s="882" t="s">
        <v>3177</v>
      </c>
      <c r="D391" s="1558">
        <v>150</v>
      </c>
      <c r="E391" s="833" t="s">
        <v>576</v>
      </c>
      <c r="F391" s="1568">
        <v>15</v>
      </c>
      <c r="G391" s="1610">
        <f t="shared" si="5"/>
        <v>2250</v>
      </c>
      <c r="H391" s="1623" t="s">
        <v>1887</v>
      </c>
      <c r="I391" s="1624">
        <v>50</v>
      </c>
      <c r="J391" s="1624"/>
      <c r="K391" s="1624"/>
      <c r="L391" s="1624">
        <v>50</v>
      </c>
      <c r="M391" s="1624"/>
      <c r="N391" s="1624"/>
      <c r="O391" s="1624"/>
      <c r="P391" s="1624">
        <v>50</v>
      </c>
      <c r="Q391" s="1624"/>
      <c r="R391" s="1624"/>
      <c r="S391" s="1624"/>
      <c r="T391" s="1624"/>
    </row>
    <row r="392" spans="1:20" s="765" customFormat="1">
      <c r="A392" s="172" t="s">
        <v>3386</v>
      </c>
      <c r="B392" s="937"/>
      <c r="C392" s="1349" t="s">
        <v>3407</v>
      </c>
      <c r="D392" s="1653">
        <v>50</v>
      </c>
      <c r="E392" s="1347"/>
      <c r="F392" s="1637"/>
      <c r="G392" s="1610">
        <f t="shared" si="5"/>
        <v>0</v>
      </c>
      <c r="H392" s="1623" t="s">
        <v>1887</v>
      </c>
      <c r="I392" s="1641"/>
      <c r="J392" s="1641"/>
      <c r="K392" s="1642"/>
      <c r="L392" s="1642"/>
      <c r="M392" s="1642"/>
      <c r="N392" s="1642"/>
      <c r="O392" s="1642"/>
      <c r="P392" s="1642"/>
      <c r="Q392" s="1642"/>
      <c r="R392" s="1642"/>
      <c r="S392" s="1642"/>
      <c r="T392" s="1642"/>
    </row>
    <row r="393" spans="1:20" s="765" customFormat="1">
      <c r="A393" s="172" t="s">
        <v>3386</v>
      </c>
      <c r="B393" s="937"/>
      <c r="C393" s="1349" t="s">
        <v>3413</v>
      </c>
      <c r="D393" s="1653">
        <v>50</v>
      </c>
      <c r="E393" s="1347"/>
      <c r="F393" s="1637"/>
      <c r="G393" s="1610">
        <f t="shared" si="5"/>
        <v>0</v>
      </c>
      <c r="H393" s="1623" t="s">
        <v>1887</v>
      </c>
      <c r="I393" s="1641"/>
      <c r="J393" s="1641"/>
      <c r="K393" s="1642"/>
      <c r="L393" s="1642"/>
      <c r="M393" s="1642"/>
      <c r="N393" s="1642"/>
      <c r="O393" s="1642"/>
      <c r="P393" s="1642"/>
      <c r="Q393" s="1642"/>
      <c r="R393" s="1642"/>
      <c r="S393" s="1642"/>
      <c r="T393" s="1642"/>
    </row>
    <row r="394" spans="1:20" s="765" customFormat="1">
      <c r="A394" s="172" t="s">
        <v>3386</v>
      </c>
      <c r="B394" s="937"/>
      <c r="C394" s="1349" t="s">
        <v>3412</v>
      </c>
      <c r="D394" s="1653">
        <v>50</v>
      </c>
      <c r="E394" s="1347"/>
      <c r="F394" s="1637"/>
      <c r="G394" s="1610">
        <f t="shared" si="5"/>
        <v>0</v>
      </c>
      <c r="H394" s="1623" t="s">
        <v>1887</v>
      </c>
      <c r="I394" s="1641"/>
      <c r="J394" s="1641"/>
      <c r="K394" s="1642"/>
      <c r="L394" s="1642"/>
      <c r="M394" s="1642"/>
      <c r="N394" s="1642"/>
      <c r="O394" s="1642"/>
      <c r="P394" s="1642"/>
      <c r="Q394" s="1642"/>
      <c r="R394" s="1642"/>
      <c r="S394" s="1642"/>
      <c r="T394" s="1642"/>
    </row>
    <row r="395" spans="1:20" s="765" customFormat="1">
      <c r="A395" s="172" t="s">
        <v>3386</v>
      </c>
      <c r="B395" s="937"/>
      <c r="C395" s="1349" t="s">
        <v>3411</v>
      </c>
      <c r="D395" s="1653">
        <v>50</v>
      </c>
      <c r="E395" s="1347" t="s">
        <v>1347</v>
      </c>
      <c r="F395" s="1637">
        <v>180</v>
      </c>
      <c r="G395" s="1610">
        <f t="shared" si="5"/>
        <v>9000</v>
      </c>
      <c r="H395" s="1623" t="s">
        <v>1887</v>
      </c>
      <c r="I395" s="1641"/>
      <c r="J395" s="1642"/>
      <c r="K395" s="1642"/>
      <c r="L395" s="1642"/>
      <c r="M395" s="1642"/>
      <c r="N395" s="1642"/>
      <c r="O395" s="1642"/>
      <c r="P395" s="1642"/>
      <c r="Q395" s="1642"/>
      <c r="R395" s="1642"/>
      <c r="S395" s="1642"/>
      <c r="T395" s="1642"/>
    </row>
    <row r="396" spans="1:20" s="765" customFormat="1">
      <c r="A396" s="172" t="s">
        <v>69</v>
      </c>
      <c r="B396" s="937"/>
      <c r="C396" s="1349" t="s">
        <v>2710</v>
      </c>
      <c r="D396" s="1653">
        <v>8</v>
      </c>
      <c r="E396" s="1347" t="s">
        <v>1347</v>
      </c>
      <c r="F396" s="1637">
        <v>180</v>
      </c>
      <c r="G396" s="1610">
        <f t="shared" si="5"/>
        <v>1440</v>
      </c>
      <c r="H396" s="1623" t="s">
        <v>1887</v>
      </c>
      <c r="I396" s="1641"/>
      <c r="J396" s="1642"/>
      <c r="K396" s="1642"/>
      <c r="L396" s="1642"/>
      <c r="M396" s="1642"/>
      <c r="N396" s="1642"/>
      <c r="O396" s="1642"/>
      <c r="P396" s="1642"/>
      <c r="Q396" s="1642"/>
      <c r="R396" s="1642"/>
      <c r="S396" s="1642"/>
      <c r="T396" s="1642"/>
    </row>
    <row r="397" spans="1:20" s="765" customFormat="1">
      <c r="A397" s="1259" t="s">
        <v>2599</v>
      </c>
      <c r="B397" s="937"/>
      <c r="C397" s="443" t="s">
        <v>2661</v>
      </c>
      <c r="D397" s="882">
        <v>1</v>
      </c>
      <c r="E397" s="825" t="s">
        <v>833</v>
      </c>
      <c r="F397" s="1573">
        <v>700</v>
      </c>
      <c r="G397" s="1610">
        <f t="shared" si="5"/>
        <v>700</v>
      </c>
      <c r="H397" s="1623" t="s">
        <v>1887</v>
      </c>
      <c r="I397" s="882"/>
      <c r="J397" s="443"/>
      <c r="K397" s="882"/>
      <c r="L397" s="443"/>
      <c r="M397" s="443"/>
      <c r="N397" s="443"/>
      <c r="O397" s="443"/>
      <c r="P397" s="443"/>
      <c r="Q397" s="443"/>
      <c r="R397" s="882">
        <v>1</v>
      </c>
      <c r="S397" s="443"/>
      <c r="T397" s="1533"/>
    </row>
    <row r="398" spans="1:20" s="765" customFormat="1">
      <c r="A398" s="172" t="s">
        <v>1982</v>
      </c>
      <c r="B398" s="937"/>
      <c r="C398" s="1349" t="s">
        <v>2004</v>
      </c>
      <c r="D398" s="1630">
        <v>2</v>
      </c>
      <c r="E398" s="1631" t="s">
        <v>1347</v>
      </c>
      <c r="F398" s="1632">
        <v>304</v>
      </c>
      <c r="G398" s="1610">
        <f t="shared" ref="G398:G461" si="6">F398*D398</f>
        <v>608</v>
      </c>
      <c r="H398" s="1623" t="s">
        <v>1887</v>
      </c>
      <c r="I398" s="1256">
        <v>1</v>
      </c>
      <c r="J398" s="1642"/>
      <c r="K398" s="1642"/>
      <c r="L398" s="1642"/>
      <c r="M398" s="1642"/>
      <c r="N398" s="1256">
        <v>1</v>
      </c>
      <c r="O398" s="1642"/>
      <c r="P398" s="1642"/>
      <c r="Q398" s="1642"/>
      <c r="R398" s="1642"/>
      <c r="S398" s="1642"/>
      <c r="T398" s="1642"/>
    </row>
    <row r="399" spans="1:20" s="765" customFormat="1">
      <c r="A399" s="1644" t="s">
        <v>533</v>
      </c>
      <c r="B399" s="937"/>
      <c r="C399" s="443" t="s">
        <v>1346</v>
      </c>
      <c r="D399" s="1564">
        <v>2</v>
      </c>
      <c r="E399" s="1565" t="s">
        <v>1347</v>
      </c>
      <c r="F399" s="1566">
        <v>304</v>
      </c>
      <c r="G399" s="1610">
        <f t="shared" si="6"/>
        <v>608</v>
      </c>
      <c r="H399" s="1623" t="s">
        <v>1887</v>
      </c>
      <c r="I399" s="1541">
        <v>1</v>
      </c>
      <c r="J399" s="1541"/>
      <c r="K399" s="1541"/>
      <c r="L399" s="1541"/>
      <c r="M399" s="1541"/>
      <c r="N399" s="1541"/>
      <c r="O399" s="1541">
        <v>1</v>
      </c>
      <c r="P399" s="1541"/>
      <c r="Q399" s="1541"/>
      <c r="R399" s="1541"/>
      <c r="S399" s="1541"/>
      <c r="T399" s="1624"/>
    </row>
    <row r="400" spans="1:20" s="765" customFormat="1">
      <c r="A400" s="882" t="s">
        <v>3225</v>
      </c>
      <c r="B400" s="937"/>
      <c r="C400" s="443" t="s">
        <v>1346</v>
      </c>
      <c r="D400" s="1564">
        <v>2</v>
      </c>
      <c r="E400" s="1565" t="s">
        <v>1347</v>
      </c>
      <c r="F400" s="1566">
        <v>304</v>
      </c>
      <c r="G400" s="1610">
        <f t="shared" si="6"/>
        <v>608</v>
      </c>
      <c r="H400" s="1623" t="s">
        <v>1887</v>
      </c>
      <c r="I400" s="1541"/>
      <c r="J400" s="1541"/>
      <c r="K400" s="1541"/>
      <c r="L400" s="1541"/>
      <c r="M400" s="1541"/>
      <c r="N400" s="1541"/>
      <c r="O400" s="1541"/>
      <c r="P400" s="1541"/>
      <c r="Q400" s="1541"/>
      <c r="R400" s="1541"/>
      <c r="S400" s="1541"/>
      <c r="T400" s="1624"/>
    </row>
    <row r="401" spans="1:20" s="765" customFormat="1">
      <c r="A401" s="1579" t="s">
        <v>3382</v>
      </c>
      <c r="B401" s="172"/>
      <c r="C401" s="443" t="s">
        <v>1346</v>
      </c>
      <c r="D401" s="1564">
        <v>50</v>
      </c>
      <c r="E401" s="1565" t="s">
        <v>576</v>
      </c>
      <c r="F401" s="1566">
        <v>304</v>
      </c>
      <c r="G401" s="1610">
        <f t="shared" si="6"/>
        <v>15200</v>
      </c>
      <c r="H401" s="1623" t="s">
        <v>1887</v>
      </c>
      <c r="I401" s="1541"/>
      <c r="J401" s="1541"/>
      <c r="K401" s="1541"/>
      <c r="L401" s="1541"/>
      <c r="M401" s="1541"/>
      <c r="N401" s="1541"/>
      <c r="O401" s="1541"/>
      <c r="P401" s="1541"/>
      <c r="Q401" s="1541"/>
      <c r="R401" s="1541"/>
      <c r="S401" s="1541"/>
      <c r="T401" s="1624"/>
    </row>
    <row r="402" spans="1:20" s="765" customFormat="1" ht="13.9" customHeight="1">
      <c r="A402" s="172" t="s">
        <v>3457</v>
      </c>
      <c r="B402" s="172"/>
      <c r="C402" s="1349" t="s">
        <v>3481</v>
      </c>
      <c r="D402" s="1630">
        <v>1</v>
      </c>
      <c r="E402" s="1631" t="s">
        <v>1347</v>
      </c>
      <c r="F402" s="1632">
        <v>250</v>
      </c>
      <c r="G402" s="1610">
        <f t="shared" si="6"/>
        <v>250</v>
      </c>
      <c r="H402" s="1623" t="s">
        <v>1887</v>
      </c>
      <c r="I402" s="1624">
        <v>10</v>
      </c>
      <c r="J402" s="1624"/>
      <c r="K402" s="1624"/>
      <c r="L402" s="1624"/>
      <c r="M402" s="1624">
        <v>10</v>
      </c>
      <c r="N402" s="1624"/>
      <c r="O402" s="1624"/>
      <c r="P402" s="1624"/>
      <c r="Q402" s="1624"/>
      <c r="R402" s="1624">
        <v>10</v>
      </c>
      <c r="S402" s="1624"/>
      <c r="T402" s="1624"/>
    </row>
    <row r="403" spans="1:20" s="765" customFormat="1" ht="13.9" customHeight="1">
      <c r="A403" s="443" t="s">
        <v>1888</v>
      </c>
      <c r="B403" s="937"/>
      <c r="C403" s="443" t="s">
        <v>1903</v>
      </c>
      <c r="D403" s="1559">
        <v>1</v>
      </c>
      <c r="E403" s="1633" t="s">
        <v>627</v>
      </c>
      <c r="F403" s="1573">
        <v>304</v>
      </c>
      <c r="G403" s="1610">
        <f t="shared" si="6"/>
        <v>304</v>
      </c>
      <c r="H403" s="1623" t="s">
        <v>1887</v>
      </c>
      <c r="I403" s="1574">
        <v>1</v>
      </c>
      <c r="J403" s="1633"/>
      <c r="K403" s="1633"/>
      <c r="L403" s="1575">
        <v>0</v>
      </c>
      <c r="M403" s="1633"/>
      <c r="N403" s="1633"/>
      <c r="O403" s="1559">
        <v>0</v>
      </c>
      <c r="P403" s="1633"/>
      <c r="Q403" s="1633"/>
      <c r="R403" s="1559">
        <v>1</v>
      </c>
      <c r="S403" s="1633"/>
      <c r="T403" s="1633"/>
    </row>
    <row r="404" spans="1:20" s="765" customFormat="1" ht="13.9" customHeight="1">
      <c r="A404" s="443" t="s">
        <v>1888</v>
      </c>
      <c r="B404" s="937"/>
      <c r="C404" s="443" t="s">
        <v>1902</v>
      </c>
      <c r="D404" s="1559">
        <v>1</v>
      </c>
      <c r="E404" s="1633" t="s">
        <v>627</v>
      </c>
      <c r="F404" s="1573">
        <v>335</v>
      </c>
      <c r="G404" s="1610">
        <f t="shared" si="6"/>
        <v>335</v>
      </c>
      <c r="H404" s="1623" t="s">
        <v>1887</v>
      </c>
      <c r="I404" s="1574">
        <v>1</v>
      </c>
      <c r="J404" s="1633"/>
      <c r="K404" s="1633"/>
      <c r="L404" s="1575">
        <v>0</v>
      </c>
      <c r="M404" s="1633"/>
      <c r="N404" s="1633"/>
      <c r="O404" s="1559">
        <v>0</v>
      </c>
      <c r="P404" s="1633"/>
      <c r="Q404" s="1633"/>
      <c r="R404" s="1559">
        <v>1</v>
      </c>
      <c r="S404" s="1633"/>
      <c r="T404" s="1633"/>
    </row>
    <row r="405" spans="1:20" s="765" customFormat="1" ht="13.9" customHeight="1">
      <c r="A405" s="443" t="s">
        <v>3527</v>
      </c>
      <c r="B405" s="937"/>
      <c r="C405" s="443" t="s">
        <v>1902</v>
      </c>
      <c r="D405" s="1559">
        <v>1</v>
      </c>
      <c r="E405" s="1633" t="s">
        <v>627</v>
      </c>
      <c r="F405" s="1573">
        <v>335</v>
      </c>
      <c r="G405" s="1610">
        <f t="shared" si="6"/>
        <v>335</v>
      </c>
      <c r="H405" s="1623" t="s">
        <v>1887</v>
      </c>
      <c r="I405" s="1574">
        <v>1</v>
      </c>
      <c r="J405" s="1633"/>
      <c r="K405" s="1633"/>
      <c r="L405" s="1575">
        <v>2</v>
      </c>
      <c r="M405" s="1633"/>
      <c r="N405" s="1633"/>
      <c r="O405" s="1559">
        <v>2</v>
      </c>
      <c r="P405" s="1633"/>
      <c r="Q405" s="1633"/>
      <c r="R405" s="1559">
        <v>1</v>
      </c>
      <c r="S405" s="1633"/>
      <c r="T405" s="1633"/>
    </row>
    <row r="406" spans="1:20" s="765" customFormat="1" ht="13.9" customHeight="1">
      <c r="A406" s="172" t="s">
        <v>69</v>
      </c>
      <c r="B406" s="443"/>
      <c r="C406" s="1349" t="s">
        <v>2709</v>
      </c>
      <c r="D406" s="1653">
        <v>500</v>
      </c>
      <c r="E406" s="1347" t="s">
        <v>1440</v>
      </c>
      <c r="F406" s="1637">
        <v>70</v>
      </c>
      <c r="G406" s="1610">
        <f t="shared" si="6"/>
        <v>35000</v>
      </c>
      <c r="H406" s="1623" t="s">
        <v>1887</v>
      </c>
      <c r="I406" s="1641"/>
      <c r="J406" s="1642"/>
      <c r="K406" s="1642"/>
      <c r="L406" s="1642"/>
      <c r="M406" s="1642"/>
      <c r="N406" s="1642"/>
      <c r="O406" s="1642"/>
      <c r="P406" s="1642"/>
      <c r="Q406" s="1642"/>
      <c r="R406" s="1642"/>
      <c r="S406" s="1642"/>
      <c r="T406" s="1642"/>
    </row>
    <row r="407" spans="1:20" s="765" customFormat="1" ht="24">
      <c r="A407" s="172" t="s">
        <v>1968</v>
      </c>
      <c r="B407" s="443"/>
      <c r="C407" s="1639" t="s">
        <v>1956</v>
      </c>
      <c r="D407" s="1589">
        <v>20</v>
      </c>
      <c r="E407" s="825" t="s">
        <v>44</v>
      </c>
      <c r="F407" s="830">
        <v>35</v>
      </c>
      <c r="G407" s="1610">
        <f t="shared" si="6"/>
        <v>700</v>
      </c>
      <c r="H407" s="1623" t="s">
        <v>1887</v>
      </c>
      <c r="I407" s="1622">
        <v>10</v>
      </c>
      <c r="J407" s="825"/>
      <c r="K407" s="833"/>
      <c r="L407" s="833"/>
      <c r="M407" s="833"/>
      <c r="N407" s="833"/>
      <c r="O407" s="833">
        <v>10</v>
      </c>
      <c r="P407" s="833"/>
      <c r="Q407" s="833"/>
      <c r="R407" s="833"/>
      <c r="S407" s="833"/>
      <c r="T407" s="1624"/>
    </row>
    <row r="408" spans="1:20" s="765" customFormat="1" ht="24">
      <c r="A408" s="172" t="s">
        <v>1941</v>
      </c>
      <c r="B408" s="443"/>
      <c r="C408" s="1639" t="s">
        <v>1956</v>
      </c>
      <c r="D408" s="1589">
        <v>20</v>
      </c>
      <c r="E408" s="825" t="s">
        <v>44</v>
      </c>
      <c r="F408" s="830">
        <v>35</v>
      </c>
      <c r="G408" s="1610">
        <f t="shared" si="6"/>
        <v>700</v>
      </c>
      <c r="H408" s="1623" t="s">
        <v>1887</v>
      </c>
      <c r="I408" s="1622">
        <v>10</v>
      </c>
      <c r="J408" s="825"/>
      <c r="K408" s="833"/>
      <c r="L408" s="833"/>
      <c r="M408" s="833"/>
      <c r="N408" s="833"/>
      <c r="O408" s="833">
        <v>10</v>
      </c>
      <c r="P408" s="833"/>
      <c r="Q408" s="833"/>
      <c r="R408" s="833"/>
      <c r="S408" s="833"/>
      <c r="T408" s="1624"/>
    </row>
    <row r="409" spans="1:20" s="765" customFormat="1">
      <c r="A409" s="172" t="s">
        <v>3386</v>
      </c>
      <c r="B409" s="443"/>
      <c r="C409" s="1349" t="s">
        <v>3408</v>
      </c>
      <c r="D409" s="1653">
        <v>100</v>
      </c>
      <c r="E409" s="1347" t="s">
        <v>1440</v>
      </c>
      <c r="F409" s="1637"/>
      <c r="G409" s="1610">
        <f t="shared" si="6"/>
        <v>0</v>
      </c>
      <c r="H409" s="1623" t="s">
        <v>1887</v>
      </c>
      <c r="I409" s="1641"/>
      <c r="J409" s="1642"/>
      <c r="K409" s="1642"/>
      <c r="L409" s="1642"/>
      <c r="M409" s="1642"/>
      <c r="N409" s="1642"/>
      <c r="O409" s="1642"/>
      <c r="P409" s="1642"/>
      <c r="Q409" s="1642"/>
      <c r="R409" s="1642"/>
      <c r="S409" s="1642"/>
      <c r="T409" s="1642"/>
    </row>
    <row r="410" spans="1:20" s="765" customFormat="1">
      <c r="A410" s="172" t="s">
        <v>3386</v>
      </c>
      <c r="B410" s="443"/>
      <c r="C410" s="1349" t="s">
        <v>3409</v>
      </c>
      <c r="D410" s="1653">
        <v>50</v>
      </c>
      <c r="E410" s="1347"/>
      <c r="F410" s="1637"/>
      <c r="G410" s="1610">
        <f t="shared" si="6"/>
        <v>0</v>
      </c>
      <c r="H410" s="1623" t="s">
        <v>1887</v>
      </c>
      <c r="I410" s="1641"/>
      <c r="J410" s="1641"/>
      <c r="K410" s="1642"/>
      <c r="L410" s="1642"/>
      <c r="M410" s="1642"/>
      <c r="N410" s="1642"/>
      <c r="O410" s="1642"/>
      <c r="P410" s="1642"/>
      <c r="Q410" s="1642"/>
      <c r="R410" s="1642"/>
      <c r="S410" s="1642"/>
      <c r="T410" s="1642"/>
    </row>
    <row r="411" spans="1:20" s="765" customFormat="1">
      <c r="A411" s="172" t="s">
        <v>3386</v>
      </c>
      <c r="B411" s="443"/>
      <c r="C411" s="1349" t="s">
        <v>3410</v>
      </c>
      <c r="D411" s="1653">
        <v>50</v>
      </c>
      <c r="E411" s="1347"/>
      <c r="F411" s="1637"/>
      <c r="G411" s="1610">
        <f t="shared" si="6"/>
        <v>0</v>
      </c>
      <c r="H411" s="1623" t="s">
        <v>1887</v>
      </c>
      <c r="I411" s="1641"/>
      <c r="J411" s="1641"/>
      <c r="K411" s="1642"/>
      <c r="L411" s="1642"/>
      <c r="M411" s="1642"/>
      <c r="N411" s="1642"/>
      <c r="O411" s="1642"/>
      <c r="P411" s="1642"/>
      <c r="Q411" s="1642"/>
      <c r="R411" s="1642"/>
      <c r="S411" s="1642"/>
      <c r="T411" s="1642"/>
    </row>
    <row r="412" spans="1:20" s="765" customFormat="1">
      <c r="A412" s="1259" t="s">
        <v>2599</v>
      </c>
      <c r="B412" s="443"/>
      <c r="C412" s="443" t="s">
        <v>2662</v>
      </c>
      <c r="D412" s="882">
        <v>1</v>
      </c>
      <c r="E412" s="825" t="s">
        <v>833</v>
      </c>
      <c r="F412" s="1573">
        <v>800</v>
      </c>
      <c r="G412" s="1610">
        <f t="shared" si="6"/>
        <v>800</v>
      </c>
      <c r="H412" s="1623" t="s">
        <v>1887</v>
      </c>
      <c r="I412" s="882"/>
      <c r="J412" s="443"/>
      <c r="K412" s="882"/>
      <c r="L412" s="443"/>
      <c r="M412" s="443"/>
      <c r="N412" s="443"/>
      <c r="O412" s="443"/>
      <c r="P412" s="443"/>
      <c r="Q412" s="443"/>
      <c r="R412" s="882">
        <v>1</v>
      </c>
      <c r="S412" s="443"/>
      <c r="T412" s="1533"/>
    </row>
    <row r="413" spans="1:20" s="765" customFormat="1">
      <c r="A413" s="172" t="s">
        <v>1982</v>
      </c>
      <c r="B413" s="443"/>
      <c r="C413" s="1349" t="s">
        <v>2005</v>
      </c>
      <c r="D413" s="1630">
        <v>200</v>
      </c>
      <c r="E413" s="1631" t="s">
        <v>576</v>
      </c>
      <c r="F413" s="1632">
        <v>10</v>
      </c>
      <c r="G413" s="1610">
        <f t="shared" si="6"/>
        <v>2000</v>
      </c>
      <c r="H413" s="1623" t="s">
        <v>1887</v>
      </c>
      <c r="I413" s="1256">
        <v>50</v>
      </c>
      <c r="J413" s="1642"/>
      <c r="K413" s="1642"/>
      <c r="L413" s="1256">
        <v>50</v>
      </c>
      <c r="M413" s="1642"/>
      <c r="N413" s="1642"/>
      <c r="O413" s="1256">
        <v>50</v>
      </c>
      <c r="P413" s="1642"/>
      <c r="Q413" s="1642"/>
      <c r="R413" s="1256">
        <v>50</v>
      </c>
      <c r="S413" s="1642"/>
      <c r="T413" s="1642"/>
    </row>
    <row r="414" spans="1:20" s="765" customFormat="1">
      <c r="A414" s="1644" t="s">
        <v>533</v>
      </c>
      <c r="B414" s="443"/>
      <c r="C414" s="443" t="s">
        <v>1348</v>
      </c>
      <c r="D414" s="1564">
        <v>200</v>
      </c>
      <c r="E414" s="1565" t="s">
        <v>44</v>
      </c>
      <c r="F414" s="1566">
        <v>10</v>
      </c>
      <c r="G414" s="1610">
        <f t="shared" si="6"/>
        <v>2000</v>
      </c>
      <c r="H414" s="1623" t="s">
        <v>1887</v>
      </c>
      <c r="I414" s="1541">
        <v>50</v>
      </c>
      <c r="J414" s="1541"/>
      <c r="K414" s="1541"/>
      <c r="L414" s="1541">
        <v>50</v>
      </c>
      <c r="M414" s="1541"/>
      <c r="N414" s="1541"/>
      <c r="O414" s="1541">
        <v>50</v>
      </c>
      <c r="P414" s="1541"/>
      <c r="Q414" s="1541"/>
      <c r="R414" s="1541">
        <v>50</v>
      </c>
      <c r="S414" s="1541"/>
      <c r="T414" s="1624"/>
    </row>
    <row r="415" spans="1:20" s="765" customFormat="1">
      <c r="A415" s="882" t="s">
        <v>3225</v>
      </c>
      <c r="B415" s="443"/>
      <c r="C415" s="443" t="s">
        <v>1348</v>
      </c>
      <c r="D415" s="1564">
        <v>200</v>
      </c>
      <c r="E415" s="1565" t="s">
        <v>44</v>
      </c>
      <c r="F415" s="1566">
        <v>10</v>
      </c>
      <c r="G415" s="1610">
        <f t="shared" si="6"/>
        <v>2000</v>
      </c>
      <c r="H415" s="1623" t="s">
        <v>1887</v>
      </c>
      <c r="I415" s="1541"/>
      <c r="J415" s="1541"/>
      <c r="K415" s="1541"/>
      <c r="L415" s="1541"/>
      <c r="M415" s="1541"/>
      <c r="N415" s="1541"/>
      <c r="O415" s="1541"/>
      <c r="P415" s="1541"/>
      <c r="Q415" s="1541"/>
      <c r="R415" s="1541"/>
      <c r="S415" s="1541"/>
      <c r="T415" s="1624"/>
    </row>
    <row r="416" spans="1:20" s="765" customFormat="1">
      <c r="A416" s="1579" t="s">
        <v>3382</v>
      </c>
      <c r="B416" s="443"/>
      <c r="C416" s="443" t="s">
        <v>1348</v>
      </c>
      <c r="D416" s="1564">
        <v>50</v>
      </c>
      <c r="E416" s="1565" t="s">
        <v>44</v>
      </c>
      <c r="F416" s="1566">
        <v>10</v>
      </c>
      <c r="G416" s="1610">
        <f t="shared" si="6"/>
        <v>500</v>
      </c>
      <c r="H416" s="1623" t="s">
        <v>1887</v>
      </c>
      <c r="I416" s="1541"/>
      <c r="J416" s="1541"/>
      <c r="K416" s="1541"/>
      <c r="L416" s="1541"/>
      <c r="M416" s="1541"/>
      <c r="N416" s="1541"/>
      <c r="O416" s="1541"/>
      <c r="P416" s="1541"/>
      <c r="Q416" s="1541"/>
      <c r="R416" s="1541"/>
      <c r="S416" s="1541"/>
      <c r="T416" s="1624"/>
    </row>
    <row r="417" spans="1:20" s="765" customFormat="1">
      <c r="A417" s="172" t="s">
        <v>3418</v>
      </c>
      <c r="B417" s="443"/>
      <c r="C417" s="1535" t="s">
        <v>1348</v>
      </c>
      <c r="D417" s="882">
        <v>240</v>
      </c>
      <c r="E417" s="825" t="s">
        <v>44</v>
      </c>
      <c r="F417" s="1584">
        <v>10</v>
      </c>
      <c r="G417" s="1610">
        <f t="shared" si="6"/>
        <v>2400</v>
      </c>
      <c r="H417" s="1623" t="s">
        <v>1887</v>
      </c>
      <c r="I417" s="1624"/>
      <c r="J417" s="1624"/>
      <c r="K417" s="1624"/>
      <c r="L417" s="1624"/>
      <c r="M417" s="1624"/>
      <c r="N417" s="1624"/>
      <c r="O417" s="1624"/>
      <c r="P417" s="1624"/>
      <c r="Q417" s="1624"/>
      <c r="R417" s="1624"/>
      <c r="S417" s="1624"/>
      <c r="T417" s="1624"/>
    </row>
    <row r="418" spans="1:20" s="765" customFormat="1">
      <c r="A418" s="172" t="s">
        <v>3457</v>
      </c>
      <c r="B418" s="443"/>
      <c r="C418" s="1349" t="s">
        <v>3482</v>
      </c>
      <c r="D418" s="1630">
        <v>2</v>
      </c>
      <c r="E418" s="1631" t="s">
        <v>1347</v>
      </c>
      <c r="F418" s="1632">
        <v>500</v>
      </c>
      <c r="G418" s="1610">
        <f t="shared" si="6"/>
        <v>1000</v>
      </c>
      <c r="H418" s="1623" t="s">
        <v>1887</v>
      </c>
      <c r="I418" s="1624">
        <v>1</v>
      </c>
      <c r="J418" s="1624"/>
      <c r="K418" s="1624"/>
      <c r="L418" s="1624"/>
      <c r="M418" s="1624"/>
      <c r="N418" s="1624"/>
      <c r="O418" s="1624">
        <v>1</v>
      </c>
      <c r="P418" s="1624"/>
      <c r="Q418" s="1624"/>
      <c r="R418" s="1624"/>
      <c r="S418" s="1624"/>
      <c r="T418" s="1624"/>
    </row>
    <row r="419" spans="1:20" s="765" customFormat="1">
      <c r="A419" s="443" t="s">
        <v>1885</v>
      </c>
      <c r="B419" s="172"/>
      <c r="C419" s="618" t="s">
        <v>1819</v>
      </c>
      <c r="D419" s="1652">
        <v>8</v>
      </c>
      <c r="E419" s="1666" t="s">
        <v>1347</v>
      </c>
      <c r="F419" s="1543">
        <v>171.43</v>
      </c>
      <c r="G419" s="1610">
        <f t="shared" si="6"/>
        <v>1371.44</v>
      </c>
      <c r="H419" s="1623" t="s">
        <v>1887</v>
      </c>
      <c r="I419" s="1649"/>
      <c r="J419" s="1649">
        <v>2</v>
      </c>
      <c r="K419" s="1649"/>
      <c r="L419" s="1649"/>
      <c r="M419" s="1649">
        <f>IF(J419="","",J419)</f>
        <v>2</v>
      </c>
      <c r="N419" s="1649"/>
      <c r="O419" s="1649"/>
      <c r="P419" s="1649">
        <f>IF(J419="","",J419)</f>
        <v>2</v>
      </c>
      <c r="Q419" s="1649"/>
      <c r="R419" s="1649"/>
      <c r="S419" s="1649">
        <f>IF(J419="","",J419)</f>
        <v>2</v>
      </c>
      <c r="T419" s="1649"/>
    </row>
    <row r="420" spans="1:20" s="765" customFormat="1" ht="13.9" customHeight="1">
      <c r="A420" s="1259" t="s">
        <v>2748</v>
      </c>
      <c r="B420" s="172"/>
      <c r="C420" s="1259" t="s">
        <v>2820</v>
      </c>
      <c r="D420" s="1267">
        <v>24</v>
      </c>
      <c r="E420" s="1268" t="s">
        <v>576</v>
      </c>
      <c r="F420" s="1634">
        <v>7</v>
      </c>
      <c r="G420" s="1610">
        <f t="shared" si="6"/>
        <v>168</v>
      </c>
      <c r="H420" s="1623" t="s">
        <v>1887</v>
      </c>
      <c r="I420" s="1567">
        <v>2</v>
      </c>
      <c r="J420" s="1567">
        <v>2</v>
      </c>
      <c r="K420" s="1270">
        <v>2</v>
      </c>
      <c r="L420" s="1567">
        <v>2</v>
      </c>
      <c r="M420" s="1567">
        <v>2</v>
      </c>
      <c r="N420" s="1270">
        <v>2</v>
      </c>
      <c r="O420" s="1567">
        <v>2</v>
      </c>
      <c r="P420" s="1567">
        <v>2</v>
      </c>
      <c r="Q420" s="1270">
        <v>2</v>
      </c>
      <c r="R420" s="1567">
        <v>2</v>
      </c>
      <c r="S420" s="1567">
        <v>2</v>
      </c>
      <c r="T420" s="1270">
        <v>2</v>
      </c>
    </row>
    <row r="421" spans="1:20" s="765" customFormat="1" ht="12" customHeight="1">
      <c r="A421" s="443" t="s">
        <v>1885</v>
      </c>
      <c r="B421" s="172"/>
      <c r="C421" s="618" t="s">
        <v>1818</v>
      </c>
      <c r="D421" s="1652">
        <v>1</v>
      </c>
      <c r="E421" s="1666" t="s">
        <v>910</v>
      </c>
      <c r="F421" s="1543">
        <v>321.36</v>
      </c>
      <c r="G421" s="1610">
        <f t="shared" si="6"/>
        <v>321.36</v>
      </c>
      <c r="H421" s="1623" t="s">
        <v>1887</v>
      </c>
      <c r="I421" s="1649"/>
      <c r="J421" s="1649">
        <v>1</v>
      </c>
      <c r="K421" s="1649"/>
      <c r="L421" s="1649"/>
      <c r="M421" s="1649"/>
      <c r="N421" s="1649"/>
      <c r="O421" s="1649"/>
      <c r="P421" s="1649"/>
      <c r="Q421" s="1649"/>
      <c r="R421" s="1649"/>
      <c r="S421" s="1649"/>
      <c r="T421" s="1649"/>
    </row>
    <row r="422" spans="1:20" s="1547" customFormat="1" ht="13.9" customHeight="1">
      <c r="A422" s="172" t="s">
        <v>1968</v>
      </c>
      <c r="B422" s="172"/>
      <c r="C422" s="1639" t="s">
        <v>1954</v>
      </c>
      <c r="D422" s="1589">
        <v>6</v>
      </c>
      <c r="E422" s="825" t="s">
        <v>1955</v>
      </c>
      <c r="F422" s="830">
        <v>800</v>
      </c>
      <c r="G422" s="1610">
        <f t="shared" si="6"/>
        <v>4800</v>
      </c>
      <c r="H422" s="1623" t="s">
        <v>1887</v>
      </c>
      <c r="I422" s="1622">
        <v>2</v>
      </c>
      <c r="J422" s="825"/>
      <c r="K422" s="833"/>
      <c r="L422" s="833"/>
      <c r="M422" s="833">
        <v>2</v>
      </c>
      <c r="N422" s="833"/>
      <c r="O422" s="833"/>
      <c r="P422" s="833"/>
      <c r="Q422" s="833">
        <v>2</v>
      </c>
      <c r="R422" s="833"/>
      <c r="S422" s="833"/>
      <c r="T422" s="1624"/>
    </row>
    <row r="423" spans="1:20" s="765" customFormat="1" ht="12" customHeight="1">
      <c r="A423" s="172" t="s">
        <v>1941</v>
      </c>
      <c r="B423" s="172"/>
      <c r="C423" s="1639" t="s">
        <v>1954</v>
      </c>
      <c r="D423" s="1589">
        <v>6</v>
      </c>
      <c r="E423" s="825" t="s">
        <v>1955</v>
      </c>
      <c r="F423" s="830">
        <v>800</v>
      </c>
      <c r="G423" s="1610">
        <f t="shared" si="6"/>
        <v>4800</v>
      </c>
      <c r="H423" s="1623" t="s">
        <v>1887</v>
      </c>
      <c r="I423" s="1622">
        <v>2</v>
      </c>
      <c r="J423" s="825"/>
      <c r="K423" s="833"/>
      <c r="L423" s="833"/>
      <c r="M423" s="833">
        <v>2</v>
      </c>
      <c r="N423" s="833"/>
      <c r="O423" s="833"/>
      <c r="P423" s="833"/>
      <c r="Q423" s="833">
        <v>2</v>
      </c>
      <c r="R423" s="833"/>
      <c r="S423" s="833"/>
      <c r="T423" s="1624"/>
    </row>
    <row r="424" spans="1:20" s="765" customFormat="1" ht="13.9" customHeight="1">
      <c r="A424" s="172" t="s">
        <v>69</v>
      </c>
      <c r="B424" s="172"/>
      <c r="C424" s="1349" t="s">
        <v>2711</v>
      </c>
      <c r="D424" s="1653">
        <v>1</v>
      </c>
      <c r="E424" s="1347" t="s">
        <v>910</v>
      </c>
      <c r="F424" s="1637">
        <v>340</v>
      </c>
      <c r="G424" s="1610">
        <f t="shared" si="6"/>
        <v>340</v>
      </c>
      <c r="H424" s="1623" t="s">
        <v>1887</v>
      </c>
      <c r="I424" s="1641"/>
      <c r="J424" s="1642"/>
      <c r="K424" s="1642"/>
      <c r="L424" s="1642"/>
      <c r="M424" s="1642"/>
      <c r="N424" s="1642"/>
      <c r="O424" s="1642"/>
      <c r="P424" s="1642"/>
      <c r="Q424" s="1642"/>
      <c r="R424" s="1642"/>
      <c r="S424" s="1642"/>
      <c r="T424" s="1642"/>
    </row>
    <row r="425" spans="1:20" s="765" customFormat="1" ht="12" customHeight="1">
      <c r="A425" s="172" t="s">
        <v>3386</v>
      </c>
      <c r="B425" s="172"/>
      <c r="C425" s="1349" t="s">
        <v>2711</v>
      </c>
      <c r="D425" s="1653">
        <v>15</v>
      </c>
      <c r="E425" s="1347" t="s">
        <v>910</v>
      </c>
      <c r="F425" s="1637">
        <v>340</v>
      </c>
      <c r="G425" s="1610">
        <f t="shared" si="6"/>
        <v>5100</v>
      </c>
      <c r="H425" s="1623" t="s">
        <v>1887</v>
      </c>
      <c r="I425" s="1641"/>
      <c r="J425" s="1642"/>
      <c r="K425" s="1642"/>
      <c r="L425" s="1642"/>
      <c r="M425" s="1642"/>
      <c r="N425" s="1642"/>
      <c r="O425" s="1642"/>
      <c r="P425" s="1642"/>
      <c r="Q425" s="1642"/>
      <c r="R425" s="1642"/>
      <c r="S425" s="1642"/>
      <c r="T425" s="1642"/>
    </row>
    <row r="426" spans="1:20" s="765" customFormat="1" ht="13.9" customHeight="1">
      <c r="A426" s="882" t="s">
        <v>3023</v>
      </c>
      <c r="B426" s="937"/>
      <c r="C426" s="882" t="s">
        <v>3178</v>
      </c>
      <c r="D426" s="1558">
        <v>7</v>
      </c>
      <c r="E426" s="833"/>
      <c r="F426" s="1568">
        <v>60</v>
      </c>
      <c r="G426" s="1610">
        <f t="shared" si="6"/>
        <v>420</v>
      </c>
      <c r="H426" s="1623" t="s">
        <v>1887</v>
      </c>
      <c r="I426" s="1624">
        <v>2</v>
      </c>
      <c r="J426" s="1624"/>
      <c r="K426" s="1624"/>
      <c r="L426" s="1624">
        <v>2</v>
      </c>
      <c r="M426" s="1624"/>
      <c r="N426" s="1624"/>
      <c r="O426" s="1624">
        <v>2</v>
      </c>
      <c r="P426" s="1624"/>
      <c r="Q426" s="1624"/>
      <c r="R426" s="1624">
        <v>1</v>
      </c>
      <c r="S426" s="1624"/>
      <c r="T426" s="1624"/>
    </row>
    <row r="427" spans="1:20" s="765" customFormat="1" ht="12" customHeight="1">
      <c r="A427" s="172" t="s">
        <v>1968</v>
      </c>
      <c r="B427" s="937"/>
      <c r="C427" s="1639" t="s">
        <v>1949</v>
      </c>
      <c r="D427" s="1589">
        <v>2</v>
      </c>
      <c r="E427" s="825" t="s">
        <v>1945</v>
      </c>
      <c r="F427" s="830">
        <v>60</v>
      </c>
      <c r="G427" s="1610">
        <f t="shared" si="6"/>
        <v>120</v>
      </c>
      <c r="H427" s="1623" t="s">
        <v>1887</v>
      </c>
      <c r="I427" s="833">
        <v>2</v>
      </c>
      <c r="J427" s="833"/>
      <c r="K427" s="833"/>
      <c r="L427" s="833"/>
      <c r="M427" s="833"/>
      <c r="N427" s="833"/>
      <c r="O427" s="833"/>
      <c r="P427" s="833"/>
      <c r="Q427" s="833"/>
      <c r="R427" s="833"/>
      <c r="S427" s="833"/>
      <c r="T427" s="1624"/>
    </row>
    <row r="428" spans="1:20" s="765" customFormat="1">
      <c r="A428" s="172" t="s">
        <v>1941</v>
      </c>
      <c r="B428" s="937"/>
      <c r="C428" s="1639" t="s">
        <v>1949</v>
      </c>
      <c r="D428" s="1589">
        <v>2</v>
      </c>
      <c r="E428" s="825" t="s">
        <v>1945</v>
      </c>
      <c r="F428" s="830">
        <v>60</v>
      </c>
      <c r="G428" s="1610">
        <f t="shared" si="6"/>
        <v>120</v>
      </c>
      <c r="H428" s="1623" t="s">
        <v>1887</v>
      </c>
      <c r="I428" s="833">
        <v>2</v>
      </c>
      <c r="J428" s="833"/>
      <c r="K428" s="833"/>
      <c r="L428" s="833"/>
      <c r="M428" s="833"/>
      <c r="N428" s="833"/>
      <c r="O428" s="833"/>
      <c r="P428" s="833"/>
      <c r="Q428" s="833"/>
      <c r="R428" s="833"/>
      <c r="S428" s="833"/>
      <c r="T428" s="1624"/>
    </row>
    <row r="429" spans="1:20" s="765" customFormat="1" ht="12" customHeight="1">
      <c r="A429" s="1259" t="s">
        <v>2412</v>
      </c>
      <c r="B429" s="937"/>
      <c r="C429" s="1535" t="s">
        <v>2563</v>
      </c>
      <c r="D429" s="1576">
        <v>6</v>
      </c>
      <c r="E429" s="1576" t="s">
        <v>91</v>
      </c>
      <c r="F429" s="1577">
        <v>50</v>
      </c>
      <c r="G429" s="1610">
        <f t="shared" si="6"/>
        <v>300</v>
      </c>
      <c r="H429" s="1623" t="s">
        <v>1887</v>
      </c>
      <c r="I429" s="1641"/>
      <c r="J429" s="1642"/>
      <c r="K429" s="1642"/>
      <c r="L429" s="1642"/>
      <c r="M429" s="1642"/>
      <c r="N429" s="1642"/>
      <c r="O429" s="1642"/>
      <c r="P429" s="1642"/>
      <c r="Q429" s="1642"/>
      <c r="R429" s="1642"/>
      <c r="S429" s="1642"/>
      <c r="T429" s="1642"/>
    </row>
    <row r="430" spans="1:20" s="765" customFormat="1" ht="12" customHeight="1">
      <c r="A430" s="172" t="s">
        <v>69</v>
      </c>
      <c r="B430" s="937"/>
      <c r="C430" s="1349" t="s">
        <v>2712</v>
      </c>
      <c r="D430" s="1653">
        <v>2</v>
      </c>
      <c r="E430" s="1654" t="s">
        <v>2697</v>
      </c>
      <c r="F430" s="1637">
        <v>550</v>
      </c>
      <c r="G430" s="1610">
        <f t="shared" si="6"/>
        <v>1100</v>
      </c>
      <c r="H430" s="1623" t="s">
        <v>1887</v>
      </c>
      <c r="I430" s="1641"/>
      <c r="J430" s="1641"/>
      <c r="K430" s="1642"/>
      <c r="L430" s="1642"/>
      <c r="M430" s="1642"/>
      <c r="N430" s="1642"/>
      <c r="O430" s="1642"/>
      <c r="P430" s="1642"/>
      <c r="Q430" s="1642"/>
      <c r="R430" s="1642"/>
      <c r="S430" s="1642"/>
      <c r="T430" s="1642"/>
    </row>
    <row r="431" spans="1:20" s="765" customFormat="1" ht="12" customHeight="1">
      <c r="A431" s="172" t="s">
        <v>69</v>
      </c>
      <c r="B431" s="937"/>
      <c r="C431" s="1349" t="s">
        <v>2713</v>
      </c>
      <c r="D431" s="1653">
        <v>50</v>
      </c>
      <c r="E431" s="1654" t="s">
        <v>2697</v>
      </c>
      <c r="F431" s="1637">
        <v>15</v>
      </c>
      <c r="G431" s="1610">
        <f t="shared" si="6"/>
        <v>750</v>
      </c>
      <c r="H431" s="1623" t="s">
        <v>1887</v>
      </c>
      <c r="I431" s="1641"/>
      <c r="J431" s="1641"/>
      <c r="K431" s="1642"/>
      <c r="L431" s="1642"/>
      <c r="M431" s="1642"/>
      <c r="N431" s="1642"/>
      <c r="O431" s="1642"/>
      <c r="P431" s="1642"/>
      <c r="Q431" s="1642"/>
      <c r="R431" s="1642"/>
      <c r="S431" s="1642"/>
      <c r="T431" s="1642"/>
    </row>
    <row r="432" spans="1:20" s="765" customFormat="1" ht="12" customHeight="1">
      <c r="A432" s="172" t="s">
        <v>3386</v>
      </c>
      <c r="B432" s="937"/>
      <c r="C432" s="1349" t="s">
        <v>2713</v>
      </c>
      <c r="D432" s="1653">
        <v>50</v>
      </c>
      <c r="E432" s="1654" t="s">
        <v>2697</v>
      </c>
      <c r="F432" s="1637">
        <v>15</v>
      </c>
      <c r="G432" s="1610">
        <f t="shared" si="6"/>
        <v>750</v>
      </c>
      <c r="H432" s="1623" t="s">
        <v>1887</v>
      </c>
      <c r="I432" s="1641"/>
      <c r="J432" s="1641"/>
      <c r="K432" s="1642"/>
      <c r="L432" s="1642"/>
      <c r="M432" s="1642"/>
      <c r="N432" s="1642"/>
      <c r="O432" s="1642"/>
      <c r="P432" s="1642"/>
      <c r="Q432" s="1642"/>
      <c r="R432" s="1642"/>
      <c r="S432" s="1642"/>
      <c r="T432" s="1642"/>
    </row>
    <row r="433" spans="1:20" s="765" customFormat="1" ht="12" customHeight="1">
      <c r="A433" s="1259" t="s">
        <v>2748</v>
      </c>
      <c r="B433" s="937"/>
      <c r="C433" s="1259" t="s">
        <v>2848</v>
      </c>
      <c r="D433" s="1267">
        <v>12</v>
      </c>
      <c r="E433" s="1268" t="s">
        <v>640</v>
      </c>
      <c r="F433" s="1634">
        <v>65</v>
      </c>
      <c r="G433" s="1610">
        <f t="shared" si="6"/>
        <v>780</v>
      </c>
      <c r="H433" s="1623" t="s">
        <v>1887</v>
      </c>
      <c r="I433" s="1567">
        <v>1</v>
      </c>
      <c r="J433" s="1567">
        <v>1</v>
      </c>
      <c r="K433" s="1567">
        <v>1</v>
      </c>
      <c r="L433" s="1567">
        <v>1</v>
      </c>
      <c r="M433" s="1567">
        <v>1</v>
      </c>
      <c r="N433" s="1567">
        <v>1</v>
      </c>
      <c r="O433" s="1567">
        <v>1</v>
      </c>
      <c r="P433" s="1567">
        <v>1</v>
      </c>
      <c r="Q433" s="1567">
        <v>1</v>
      </c>
      <c r="R433" s="1567">
        <v>1</v>
      </c>
      <c r="S433" s="1567">
        <v>1</v>
      </c>
      <c r="T433" s="1567">
        <v>1</v>
      </c>
    </row>
    <row r="434" spans="1:20" s="765" customFormat="1" ht="12" customHeight="1">
      <c r="A434" s="443" t="s">
        <v>1885</v>
      </c>
      <c r="B434" s="937"/>
      <c r="C434" s="618" t="s">
        <v>1817</v>
      </c>
      <c r="D434" s="1652">
        <v>2</v>
      </c>
      <c r="E434" s="1647" t="s">
        <v>458</v>
      </c>
      <c r="F434" s="1543">
        <v>71.5</v>
      </c>
      <c r="G434" s="1610">
        <f t="shared" si="6"/>
        <v>143</v>
      </c>
      <c r="H434" s="1623" t="s">
        <v>1887</v>
      </c>
      <c r="I434" s="1649"/>
      <c r="J434" s="1649"/>
      <c r="K434" s="1649"/>
      <c r="L434" s="1649"/>
      <c r="M434" s="1649">
        <v>1</v>
      </c>
      <c r="N434" s="1649"/>
      <c r="O434" s="1649"/>
      <c r="P434" s="1649" t="str">
        <f>IF(J434="","",J434)</f>
        <v/>
      </c>
      <c r="Q434" s="1649"/>
      <c r="R434" s="1649"/>
      <c r="S434" s="1649">
        <v>1</v>
      </c>
      <c r="T434" s="1649"/>
    </row>
    <row r="435" spans="1:20" s="765" customFormat="1" ht="12" customHeight="1">
      <c r="A435" s="172" t="s">
        <v>69</v>
      </c>
      <c r="B435" s="937"/>
      <c r="C435" s="1349" t="s">
        <v>1817</v>
      </c>
      <c r="D435" s="1653">
        <v>3</v>
      </c>
      <c r="E435" s="1654" t="s">
        <v>458</v>
      </c>
      <c r="F435" s="1637">
        <v>80</v>
      </c>
      <c r="G435" s="1610">
        <f t="shared" si="6"/>
        <v>240</v>
      </c>
      <c r="H435" s="1623" t="s">
        <v>1887</v>
      </c>
      <c r="I435" s="1641"/>
      <c r="J435" s="1642"/>
      <c r="K435" s="1642"/>
      <c r="L435" s="1642"/>
      <c r="M435" s="1642"/>
      <c r="N435" s="1642"/>
      <c r="O435" s="1642"/>
      <c r="P435" s="1642"/>
      <c r="Q435" s="1642"/>
      <c r="R435" s="1642"/>
      <c r="S435" s="1642"/>
      <c r="T435" s="1642"/>
    </row>
    <row r="436" spans="1:20" s="765" customFormat="1" ht="12" customHeight="1">
      <c r="A436" s="172" t="s">
        <v>3386</v>
      </c>
      <c r="B436" s="937"/>
      <c r="C436" s="1349" t="s">
        <v>1817</v>
      </c>
      <c r="D436" s="1653">
        <v>3</v>
      </c>
      <c r="E436" s="1654" t="s">
        <v>458</v>
      </c>
      <c r="F436" s="1637">
        <v>80</v>
      </c>
      <c r="G436" s="1610">
        <f t="shared" si="6"/>
        <v>240</v>
      </c>
      <c r="H436" s="1623" t="s">
        <v>1887</v>
      </c>
      <c r="I436" s="1641"/>
      <c r="J436" s="1642"/>
      <c r="K436" s="1642"/>
      <c r="L436" s="1642"/>
      <c r="M436" s="1642"/>
      <c r="N436" s="1642"/>
      <c r="O436" s="1642"/>
      <c r="P436" s="1642"/>
      <c r="Q436" s="1642"/>
      <c r="R436" s="1642"/>
      <c r="S436" s="1642"/>
      <c r="T436" s="1642"/>
    </row>
    <row r="437" spans="1:20" s="765" customFormat="1" ht="13.9" customHeight="1">
      <c r="A437" s="172" t="s">
        <v>3457</v>
      </c>
      <c r="B437" s="937"/>
      <c r="C437" s="1349" t="s">
        <v>3502</v>
      </c>
      <c r="D437" s="1630">
        <v>2</v>
      </c>
      <c r="E437" s="1631" t="s">
        <v>1792</v>
      </c>
      <c r="F437" s="1632">
        <v>50</v>
      </c>
      <c r="G437" s="1610">
        <f t="shared" si="6"/>
        <v>100</v>
      </c>
      <c r="H437" s="1623" t="s">
        <v>1887</v>
      </c>
      <c r="I437" s="1624">
        <v>1</v>
      </c>
      <c r="J437" s="1624"/>
      <c r="K437" s="1624"/>
      <c r="L437" s="1624"/>
      <c r="M437" s="1624"/>
      <c r="N437" s="1624"/>
      <c r="O437" s="1624">
        <v>1</v>
      </c>
      <c r="P437" s="1624"/>
      <c r="Q437" s="1624"/>
      <c r="R437" s="1624"/>
      <c r="S437" s="1624"/>
      <c r="T437" s="1624"/>
    </row>
    <row r="438" spans="1:20" s="765" customFormat="1" ht="12" customHeight="1">
      <c r="A438" s="443" t="s">
        <v>1888</v>
      </c>
      <c r="B438" s="937"/>
      <c r="C438" s="443" t="s">
        <v>1904</v>
      </c>
      <c r="D438" s="1559">
        <v>2</v>
      </c>
      <c r="E438" s="1633" t="s">
        <v>1896</v>
      </c>
      <c r="F438" s="1573">
        <v>51</v>
      </c>
      <c r="G438" s="1610">
        <f t="shared" si="6"/>
        <v>102</v>
      </c>
      <c r="H438" s="1623" t="s">
        <v>1887</v>
      </c>
      <c r="I438" s="1574">
        <v>2</v>
      </c>
      <c r="J438" s="1633"/>
      <c r="K438" s="1633"/>
      <c r="L438" s="1575">
        <v>0</v>
      </c>
      <c r="M438" s="1633"/>
      <c r="N438" s="1633"/>
      <c r="O438" s="1559">
        <v>0</v>
      </c>
      <c r="P438" s="1633"/>
      <c r="Q438" s="1633"/>
      <c r="R438" s="1559">
        <v>0</v>
      </c>
      <c r="S438" s="1633"/>
      <c r="T438" s="1633"/>
    </row>
    <row r="439" spans="1:20" s="765" customFormat="1" ht="13.5" customHeight="1">
      <c r="A439" s="443" t="s">
        <v>3527</v>
      </c>
      <c r="B439" s="937"/>
      <c r="C439" s="443" t="s">
        <v>1904</v>
      </c>
      <c r="D439" s="1559">
        <v>2</v>
      </c>
      <c r="E439" s="1633" t="s">
        <v>1896</v>
      </c>
      <c r="F439" s="1573">
        <v>51</v>
      </c>
      <c r="G439" s="1610">
        <f t="shared" si="6"/>
        <v>102</v>
      </c>
      <c r="H439" s="1623" t="s">
        <v>1887</v>
      </c>
      <c r="I439" s="1574">
        <v>2</v>
      </c>
      <c r="J439" s="1633"/>
      <c r="K439" s="1633"/>
      <c r="L439" s="1575">
        <v>0</v>
      </c>
      <c r="M439" s="1633"/>
      <c r="N439" s="1633"/>
      <c r="O439" s="1559">
        <v>0</v>
      </c>
      <c r="P439" s="1633"/>
      <c r="Q439" s="1633"/>
      <c r="R439" s="1559">
        <v>0</v>
      </c>
      <c r="S439" s="1633"/>
      <c r="T439" s="1633"/>
    </row>
    <row r="440" spans="1:20" s="765" customFormat="1" ht="17.25" customHeight="1">
      <c r="A440" s="172" t="s">
        <v>1982</v>
      </c>
      <c r="B440" s="937"/>
      <c r="C440" s="1349" t="s">
        <v>2006</v>
      </c>
      <c r="D440" s="1630">
        <v>4</v>
      </c>
      <c r="E440" s="1631" t="s">
        <v>576</v>
      </c>
      <c r="F440" s="1632">
        <v>55</v>
      </c>
      <c r="G440" s="1610">
        <f t="shared" si="6"/>
        <v>220</v>
      </c>
      <c r="H440" s="1623" t="s">
        <v>1887</v>
      </c>
      <c r="I440" s="1256">
        <v>1</v>
      </c>
      <c r="J440" s="1642"/>
      <c r="K440" s="1642"/>
      <c r="L440" s="1256">
        <v>1</v>
      </c>
      <c r="M440" s="1642"/>
      <c r="N440" s="1642"/>
      <c r="O440" s="1256">
        <v>1</v>
      </c>
      <c r="P440" s="1642"/>
      <c r="Q440" s="1642"/>
      <c r="R440" s="1256">
        <v>1</v>
      </c>
      <c r="S440" s="1642"/>
      <c r="T440" s="1642"/>
    </row>
    <row r="441" spans="1:20" s="765" customFormat="1" ht="18" customHeight="1">
      <c r="A441" s="1644" t="s">
        <v>533</v>
      </c>
      <c r="B441" s="937"/>
      <c r="C441" s="443" t="s">
        <v>1352</v>
      </c>
      <c r="D441" s="1564">
        <v>4</v>
      </c>
      <c r="E441" s="1565" t="s">
        <v>44</v>
      </c>
      <c r="F441" s="1566">
        <v>55</v>
      </c>
      <c r="G441" s="1610">
        <f t="shared" si="6"/>
        <v>220</v>
      </c>
      <c r="H441" s="1623" t="s">
        <v>1887</v>
      </c>
      <c r="I441" s="1541">
        <v>4</v>
      </c>
      <c r="J441" s="1541"/>
      <c r="K441" s="1541"/>
      <c r="L441" s="1541"/>
      <c r="M441" s="1541"/>
      <c r="N441" s="1541"/>
      <c r="O441" s="1541"/>
      <c r="P441" s="1541"/>
      <c r="Q441" s="1541"/>
      <c r="R441" s="1541"/>
      <c r="S441" s="1541"/>
      <c r="T441" s="1624"/>
    </row>
    <row r="442" spans="1:20" s="765" customFormat="1" ht="13.9" customHeight="1">
      <c r="A442" s="882" t="s">
        <v>3225</v>
      </c>
      <c r="B442" s="937"/>
      <c r="C442" s="443" t="s">
        <v>1352</v>
      </c>
      <c r="D442" s="1564">
        <v>4</v>
      </c>
      <c r="E442" s="1565" t="s">
        <v>44</v>
      </c>
      <c r="F442" s="1566">
        <v>55</v>
      </c>
      <c r="G442" s="1610">
        <f t="shared" si="6"/>
        <v>220</v>
      </c>
      <c r="H442" s="1623" t="s">
        <v>1887</v>
      </c>
      <c r="I442" s="1541"/>
      <c r="J442" s="1541"/>
      <c r="K442" s="1541"/>
      <c r="L442" s="1541"/>
      <c r="M442" s="1541"/>
      <c r="N442" s="1541"/>
      <c r="O442" s="1541"/>
      <c r="P442" s="1541"/>
      <c r="Q442" s="1541"/>
      <c r="R442" s="1541"/>
      <c r="S442" s="1541"/>
      <c r="T442" s="1624"/>
    </row>
    <row r="443" spans="1:20" s="765" customFormat="1" ht="14.25" customHeight="1">
      <c r="A443" s="1579" t="s">
        <v>3382</v>
      </c>
      <c r="B443" s="937"/>
      <c r="C443" s="443" t="s">
        <v>1352</v>
      </c>
      <c r="D443" s="1564">
        <v>2</v>
      </c>
      <c r="E443" s="1565" t="s">
        <v>44</v>
      </c>
      <c r="F443" s="1566">
        <v>55</v>
      </c>
      <c r="G443" s="1610">
        <f t="shared" si="6"/>
        <v>110</v>
      </c>
      <c r="H443" s="1623" t="s">
        <v>1887</v>
      </c>
      <c r="I443" s="1541"/>
      <c r="J443" s="1541"/>
      <c r="K443" s="1541"/>
      <c r="L443" s="1541"/>
      <c r="M443" s="1541"/>
      <c r="N443" s="1541"/>
      <c r="O443" s="1541"/>
      <c r="P443" s="1541"/>
      <c r="Q443" s="1541"/>
      <c r="R443" s="1541"/>
      <c r="S443" s="1541"/>
      <c r="T443" s="1624"/>
    </row>
    <row r="444" spans="1:20" s="765" customFormat="1" ht="12" customHeight="1">
      <c r="A444" s="172" t="s">
        <v>3418</v>
      </c>
      <c r="B444" s="937"/>
      <c r="C444" s="1535" t="s">
        <v>1352</v>
      </c>
      <c r="D444" s="882">
        <v>10</v>
      </c>
      <c r="E444" s="825" t="s">
        <v>44</v>
      </c>
      <c r="F444" s="1584">
        <v>55</v>
      </c>
      <c r="G444" s="1610">
        <f t="shared" si="6"/>
        <v>550</v>
      </c>
      <c r="H444" s="1623" t="s">
        <v>1887</v>
      </c>
      <c r="I444" s="1641"/>
      <c r="J444" s="1642"/>
      <c r="K444" s="1642"/>
      <c r="L444" s="1642"/>
      <c r="M444" s="1642"/>
      <c r="N444" s="1642"/>
      <c r="O444" s="1642"/>
      <c r="P444" s="1642"/>
      <c r="Q444" s="1642"/>
      <c r="R444" s="1642"/>
      <c r="S444" s="1642"/>
      <c r="T444" s="1642"/>
    </row>
    <row r="445" spans="1:20" s="765" customFormat="1" ht="12" customHeight="1">
      <c r="A445" s="172" t="s">
        <v>1982</v>
      </c>
      <c r="B445" s="937"/>
      <c r="C445" s="1349" t="s">
        <v>2007</v>
      </c>
      <c r="D445" s="1630">
        <v>1</v>
      </c>
      <c r="E445" s="1631" t="s">
        <v>501</v>
      </c>
      <c r="F445" s="1632">
        <v>3500</v>
      </c>
      <c r="G445" s="1610">
        <f t="shared" si="6"/>
        <v>3500</v>
      </c>
      <c r="H445" s="1623" t="s">
        <v>1887</v>
      </c>
      <c r="I445" s="1256">
        <v>1</v>
      </c>
      <c r="J445" s="1642"/>
      <c r="K445" s="1642"/>
      <c r="L445" s="1672"/>
      <c r="M445" s="1642"/>
      <c r="N445" s="1642"/>
      <c r="O445" s="1672"/>
      <c r="P445" s="1642"/>
      <c r="Q445" s="1642"/>
      <c r="R445" s="1672"/>
      <c r="S445" s="1642"/>
      <c r="T445" s="1642"/>
    </row>
    <row r="446" spans="1:20" s="765" customFormat="1" ht="18.75" customHeight="1">
      <c r="A446" s="172" t="s">
        <v>2045</v>
      </c>
      <c r="B446" s="937"/>
      <c r="C446" s="1349" t="s">
        <v>2079</v>
      </c>
      <c r="D446" s="1630">
        <v>2</v>
      </c>
      <c r="E446" s="1631" t="s">
        <v>576</v>
      </c>
      <c r="F446" s="1632">
        <v>100</v>
      </c>
      <c r="G446" s="1610">
        <f t="shared" si="6"/>
        <v>200</v>
      </c>
      <c r="H446" s="1623" t="s">
        <v>1887</v>
      </c>
      <c r="I446" s="1630">
        <v>2</v>
      </c>
      <c r="J446" s="1642"/>
      <c r="K446" s="1642"/>
      <c r="L446" s="1642"/>
      <c r="M446" s="1642"/>
      <c r="N446" s="1642"/>
      <c r="O446" s="1642"/>
      <c r="P446" s="1642"/>
      <c r="Q446" s="1642"/>
      <c r="R446" s="1642"/>
      <c r="S446" s="1642"/>
      <c r="T446" s="1642"/>
    </row>
    <row r="447" spans="1:20" s="765" customFormat="1" ht="18.75" customHeight="1">
      <c r="A447" s="172" t="s">
        <v>3418</v>
      </c>
      <c r="B447" s="937"/>
      <c r="C447" s="1349" t="s">
        <v>3434</v>
      </c>
      <c r="D447" s="932">
        <v>1</v>
      </c>
      <c r="E447" s="1554" t="s">
        <v>44</v>
      </c>
      <c r="F447" s="1595">
        <v>4500</v>
      </c>
      <c r="G447" s="1610">
        <f t="shared" si="6"/>
        <v>4500</v>
      </c>
      <c r="H447" s="1623" t="s">
        <v>1887</v>
      </c>
      <c r="I447" s="1641"/>
      <c r="J447" s="1642"/>
      <c r="K447" s="1642"/>
      <c r="L447" s="1642"/>
      <c r="M447" s="1642"/>
      <c r="N447" s="1642"/>
      <c r="O447" s="1642"/>
      <c r="P447" s="1642"/>
      <c r="Q447" s="1642"/>
      <c r="R447" s="1642"/>
      <c r="S447" s="1642"/>
      <c r="T447" s="1642"/>
    </row>
    <row r="448" spans="1:20" s="765" customFormat="1" ht="17.25" customHeight="1">
      <c r="A448" s="172" t="s">
        <v>2045</v>
      </c>
      <c r="B448" s="937"/>
      <c r="C448" s="1349" t="s">
        <v>2072</v>
      </c>
      <c r="D448" s="1635">
        <v>2</v>
      </c>
      <c r="E448" s="1631" t="s">
        <v>36</v>
      </c>
      <c r="F448" s="1632">
        <v>2000</v>
      </c>
      <c r="G448" s="1610">
        <f t="shared" si="6"/>
        <v>4000</v>
      </c>
      <c r="H448" s="1623" t="s">
        <v>1887</v>
      </c>
      <c r="I448" s="1635">
        <v>2</v>
      </c>
      <c r="J448" s="1624"/>
      <c r="K448" s="1624"/>
      <c r="L448" s="1624"/>
      <c r="M448" s="1624"/>
      <c r="N448" s="1624"/>
      <c r="O448" s="1624"/>
      <c r="P448" s="1624"/>
      <c r="Q448" s="1624"/>
      <c r="R448" s="1624"/>
      <c r="S448" s="1624"/>
      <c r="T448" s="1624"/>
    </row>
    <row r="449" spans="1:20" s="765" customFormat="1" ht="15" customHeight="1">
      <c r="A449" s="443" t="s">
        <v>1888</v>
      </c>
      <c r="B449" s="937"/>
      <c r="C449" s="443" t="s">
        <v>1905</v>
      </c>
      <c r="D449" s="1559">
        <v>4</v>
      </c>
      <c r="E449" s="1633" t="s">
        <v>1896</v>
      </c>
      <c r="F449" s="1573">
        <v>12</v>
      </c>
      <c r="G449" s="1610">
        <f t="shared" si="6"/>
        <v>48</v>
      </c>
      <c r="H449" s="1623" t="s">
        <v>1887</v>
      </c>
      <c r="I449" s="1574">
        <v>2</v>
      </c>
      <c r="J449" s="1633"/>
      <c r="K449" s="1633"/>
      <c r="L449" s="1575">
        <v>0</v>
      </c>
      <c r="M449" s="1633"/>
      <c r="N449" s="1633"/>
      <c r="O449" s="1559">
        <v>2</v>
      </c>
      <c r="P449" s="1633"/>
      <c r="Q449" s="1633"/>
      <c r="R449" s="1559">
        <v>0</v>
      </c>
      <c r="S449" s="1633"/>
      <c r="T449" s="1633"/>
    </row>
    <row r="450" spans="1:20" s="765" customFormat="1" ht="17.25" customHeight="1">
      <c r="A450" s="172" t="s">
        <v>1982</v>
      </c>
      <c r="B450" s="937"/>
      <c r="C450" s="1349" t="s">
        <v>1354</v>
      </c>
      <c r="D450" s="1630">
        <v>6</v>
      </c>
      <c r="E450" s="1631" t="s">
        <v>576</v>
      </c>
      <c r="F450" s="1632">
        <v>30</v>
      </c>
      <c r="G450" s="1610">
        <f t="shared" si="6"/>
        <v>180</v>
      </c>
      <c r="H450" s="1623" t="s">
        <v>1887</v>
      </c>
      <c r="I450" s="1624">
        <v>1</v>
      </c>
      <c r="J450" s="1624"/>
      <c r="K450" s="1624">
        <v>1</v>
      </c>
      <c r="L450" s="1624"/>
      <c r="M450" s="1624">
        <v>1</v>
      </c>
      <c r="N450" s="1624"/>
      <c r="O450" s="1624">
        <v>1</v>
      </c>
      <c r="P450" s="1624"/>
      <c r="Q450" s="1624">
        <v>1</v>
      </c>
      <c r="R450" s="1624"/>
      <c r="S450" s="1624">
        <v>1</v>
      </c>
      <c r="T450" s="1624"/>
    </row>
    <row r="451" spans="1:20" s="765" customFormat="1" ht="13.5" customHeight="1">
      <c r="A451" s="1644" t="s">
        <v>533</v>
      </c>
      <c r="B451" s="937"/>
      <c r="C451" s="443" t="s">
        <v>1354</v>
      </c>
      <c r="D451" s="1564">
        <v>8</v>
      </c>
      <c r="E451" s="1565" t="s">
        <v>44</v>
      </c>
      <c r="F451" s="1566">
        <v>25</v>
      </c>
      <c r="G451" s="1610">
        <f t="shared" si="6"/>
        <v>200</v>
      </c>
      <c r="H451" s="1623" t="s">
        <v>1887</v>
      </c>
      <c r="I451" s="1541">
        <v>8</v>
      </c>
      <c r="J451" s="1541"/>
      <c r="K451" s="1541"/>
      <c r="L451" s="1541"/>
      <c r="M451" s="1541"/>
      <c r="N451" s="1541"/>
      <c r="O451" s="1541"/>
      <c r="P451" s="1541"/>
      <c r="Q451" s="1541"/>
      <c r="R451" s="1541"/>
      <c r="S451" s="1541"/>
      <c r="T451" s="1624"/>
    </row>
    <row r="452" spans="1:20" s="765" customFormat="1" ht="16.5" customHeight="1">
      <c r="A452" s="172" t="s">
        <v>69</v>
      </c>
      <c r="B452" s="937"/>
      <c r="C452" s="1349" t="s">
        <v>1354</v>
      </c>
      <c r="D452" s="1653">
        <v>12</v>
      </c>
      <c r="E452" s="1654" t="s">
        <v>44</v>
      </c>
      <c r="F452" s="1637">
        <v>60</v>
      </c>
      <c r="G452" s="1610">
        <f t="shared" si="6"/>
        <v>720</v>
      </c>
      <c r="H452" s="1623" t="s">
        <v>1887</v>
      </c>
      <c r="I452" s="1641"/>
      <c r="J452" s="1642"/>
      <c r="K452" s="1642"/>
      <c r="L452" s="1642"/>
      <c r="M452" s="1642"/>
      <c r="N452" s="1642"/>
      <c r="O452" s="1642"/>
      <c r="P452" s="1642"/>
      <c r="Q452" s="1642"/>
      <c r="R452" s="1642"/>
      <c r="S452" s="1642"/>
      <c r="T452" s="1642"/>
    </row>
    <row r="453" spans="1:20" s="765" customFormat="1" ht="14.25" customHeight="1">
      <c r="A453" s="882" t="s">
        <v>3225</v>
      </c>
      <c r="B453" s="937"/>
      <c r="C453" s="443" t="s">
        <v>1354</v>
      </c>
      <c r="D453" s="1564">
        <v>8</v>
      </c>
      <c r="E453" s="1565" t="s">
        <v>44</v>
      </c>
      <c r="F453" s="1566">
        <v>25</v>
      </c>
      <c r="G453" s="1610">
        <f t="shared" si="6"/>
        <v>200</v>
      </c>
      <c r="H453" s="1623" t="s">
        <v>1887</v>
      </c>
      <c r="I453" s="1541"/>
      <c r="J453" s="1541"/>
      <c r="K453" s="1541"/>
      <c r="L453" s="1541"/>
      <c r="M453" s="1541"/>
      <c r="N453" s="1541"/>
      <c r="O453" s="1541"/>
      <c r="P453" s="1541"/>
      <c r="Q453" s="1541"/>
      <c r="R453" s="1541"/>
      <c r="S453" s="1541"/>
      <c r="T453" s="1624"/>
    </row>
    <row r="454" spans="1:20" s="765" customFormat="1" ht="12" customHeight="1">
      <c r="A454" s="1579" t="s">
        <v>3382</v>
      </c>
      <c r="B454" s="937"/>
      <c r="C454" s="443" t="s">
        <v>1354</v>
      </c>
      <c r="D454" s="1564">
        <v>4</v>
      </c>
      <c r="E454" s="1565" t="s">
        <v>44</v>
      </c>
      <c r="F454" s="1566">
        <v>25</v>
      </c>
      <c r="G454" s="1610">
        <f t="shared" si="6"/>
        <v>100</v>
      </c>
      <c r="H454" s="1623" t="s">
        <v>1887</v>
      </c>
      <c r="I454" s="1541"/>
      <c r="J454" s="1541"/>
      <c r="K454" s="1541"/>
      <c r="L454" s="1541"/>
      <c r="M454" s="1541"/>
      <c r="N454" s="1541"/>
      <c r="O454" s="1541"/>
      <c r="P454" s="1541"/>
      <c r="Q454" s="1541"/>
      <c r="R454" s="1541"/>
      <c r="S454" s="1541"/>
      <c r="T454" s="1624"/>
    </row>
    <row r="455" spans="1:20" s="765" customFormat="1" ht="12" customHeight="1">
      <c r="A455" s="172" t="s">
        <v>3386</v>
      </c>
      <c r="B455" s="937"/>
      <c r="C455" s="1349" t="s">
        <v>1354</v>
      </c>
      <c r="D455" s="1653">
        <v>3</v>
      </c>
      <c r="E455" s="1654" t="s">
        <v>44</v>
      </c>
      <c r="F455" s="1637">
        <v>60</v>
      </c>
      <c r="G455" s="1610">
        <f t="shared" si="6"/>
        <v>180</v>
      </c>
      <c r="H455" s="1623" t="s">
        <v>1887</v>
      </c>
      <c r="I455" s="1641"/>
      <c r="J455" s="1642"/>
      <c r="K455" s="1642"/>
      <c r="L455" s="1642"/>
      <c r="M455" s="1642"/>
      <c r="N455" s="1642"/>
      <c r="O455" s="1642"/>
      <c r="P455" s="1642"/>
      <c r="Q455" s="1642"/>
      <c r="R455" s="1642"/>
      <c r="S455" s="1642"/>
      <c r="T455" s="1642"/>
    </row>
    <row r="456" spans="1:20" s="765" customFormat="1" ht="12" customHeight="1">
      <c r="A456" s="172" t="s">
        <v>3418</v>
      </c>
      <c r="B456" s="937"/>
      <c r="C456" s="1535" t="s">
        <v>1354</v>
      </c>
      <c r="D456" s="882">
        <v>2</v>
      </c>
      <c r="E456" s="825" t="s">
        <v>44</v>
      </c>
      <c r="F456" s="1584">
        <v>25</v>
      </c>
      <c r="G456" s="1610">
        <f t="shared" si="6"/>
        <v>50</v>
      </c>
      <c r="H456" s="1623" t="s">
        <v>1887</v>
      </c>
      <c r="I456" s="1624"/>
      <c r="J456" s="1624"/>
      <c r="K456" s="1624"/>
      <c r="L456" s="1624"/>
      <c r="M456" s="1624"/>
      <c r="N456" s="1624"/>
      <c r="O456" s="1624"/>
      <c r="P456" s="1624"/>
      <c r="Q456" s="1624"/>
      <c r="R456" s="1624"/>
      <c r="S456" s="1624"/>
      <c r="T456" s="1624"/>
    </row>
    <row r="457" spans="1:20" s="765" customFormat="1" ht="12" customHeight="1">
      <c r="A457" s="443" t="s">
        <v>3527</v>
      </c>
      <c r="B457" s="937"/>
      <c r="C457" s="443" t="s">
        <v>1905</v>
      </c>
      <c r="D457" s="1559">
        <v>4</v>
      </c>
      <c r="E457" s="1633" t="s">
        <v>1896</v>
      </c>
      <c r="F457" s="1573">
        <v>12</v>
      </c>
      <c r="G457" s="1610">
        <f t="shared" si="6"/>
        <v>48</v>
      </c>
      <c r="H457" s="1623" t="s">
        <v>1887</v>
      </c>
      <c r="I457" s="1574">
        <v>2</v>
      </c>
      <c r="J457" s="1633"/>
      <c r="K457" s="1633"/>
      <c r="L457" s="1575">
        <v>0</v>
      </c>
      <c r="M457" s="1633"/>
      <c r="N457" s="1633"/>
      <c r="O457" s="1559">
        <v>2</v>
      </c>
      <c r="P457" s="1633"/>
      <c r="Q457" s="1633"/>
      <c r="R457" s="1559">
        <v>0</v>
      </c>
      <c r="S457" s="1633"/>
      <c r="T457" s="1633"/>
    </row>
    <row r="458" spans="1:20" s="765" customFormat="1" ht="12" customHeight="1">
      <c r="A458" s="882" t="s">
        <v>3023</v>
      </c>
      <c r="B458" s="937"/>
      <c r="C458" s="882" t="s">
        <v>3179</v>
      </c>
      <c r="D458" s="1558">
        <v>15</v>
      </c>
      <c r="E458" s="833" t="s">
        <v>576</v>
      </c>
      <c r="F458" s="1568">
        <v>30</v>
      </c>
      <c r="G458" s="1610">
        <f t="shared" si="6"/>
        <v>450</v>
      </c>
      <c r="H458" s="1623" t="s">
        <v>1887</v>
      </c>
      <c r="I458" s="1624">
        <v>5</v>
      </c>
      <c r="J458" s="1624"/>
      <c r="K458" s="1624"/>
      <c r="L458" s="1624">
        <v>5</v>
      </c>
      <c r="M458" s="1624"/>
      <c r="N458" s="1624"/>
      <c r="O458" s="1624"/>
      <c r="P458" s="1624">
        <v>5</v>
      </c>
      <c r="Q458" s="1624"/>
      <c r="R458" s="1624"/>
      <c r="S458" s="1624"/>
      <c r="T458" s="1624"/>
    </row>
    <row r="459" spans="1:20" s="765" customFormat="1" ht="12" customHeight="1">
      <c r="A459" s="172" t="s">
        <v>3231</v>
      </c>
      <c r="B459" s="937"/>
      <c r="C459" s="882" t="s">
        <v>3179</v>
      </c>
      <c r="D459" s="1536">
        <v>5</v>
      </c>
      <c r="E459" s="829" t="s">
        <v>44</v>
      </c>
      <c r="F459" s="1537">
        <v>30</v>
      </c>
      <c r="G459" s="1610">
        <f t="shared" si="6"/>
        <v>150</v>
      </c>
      <c r="H459" s="1623" t="s">
        <v>1887</v>
      </c>
      <c r="I459" s="1628">
        <v>5</v>
      </c>
      <c r="J459" s="1629"/>
      <c r="K459" s="1629"/>
      <c r="L459" s="1629"/>
      <c r="M459" s="1629"/>
      <c r="N459" s="1629"/>
      <c r="O459" s="1629"/>
      <c r="P459" s="979"/>
      <c r="Q459" s="979"/>
      <c r="R459" s="979"/>
      <c r="S459" s="857"/>
      <c r="T459" s="857"/>
    </row>
    <row r="460" spans="1:20" s="765" customFormat="1" ht="12" customHeight="1">
      <c r="A460" s="172" t="s">
        <v>3457</v>
      </c>
      <c r="B460" s="937"/>
      <c r="C460" s="1349" t="s">
        <v>3499</v>
      </c>
      <c r="D460" s="1630">
        <v>5</v>
      </c>
      <c r="E460" s="1631" t="s">
        <v>44</v>
      </c>
      <c r="F460" s="1632">
        <v>20</v>
      </c>
      <c r="G460" s="1610">
        <f t="shared" si="6"/>
        <v>100</v>
      </c>
      <c r="H460" s="1623" t="s">
        <v>1887</v>
      </c>
      <c r="I460" s="1624">
        <v>5</v>
      </c>
      <c r="J460" s="1624"/>
      <c r="K460" s="1624"/>
      <c r="L460" s="1624"/>
      <c r="M460" s="1624"/>
      <c r="N460" s="1624"/>
      <c r="O460" s="1624"/>
      <c r="P460" s="1624"/>
      <c r="Q460" s="1624"/>
      <c r="R460" s="1624"/>
      <c r="S460" s="1624"/>
      <c r="T460" s="1624"/>
    </row>
    <row r="461" spans="1:20" s="765" customFormat="1" ht="12" customHeight="1">
      <c r="A461" s="1644" t="s">
        <v>533</v>
      </c>
      <c r="B461" s="937"/>
      <c r="C461" s="1349" t="s">
        <v>2384</v>
      </c>
      <c r="D461" s="1549">
        <v>3</v>
      </c>
      <c r="E461" s="1347" t="s">
        <v>1410</v>
      </c>
      <c r="F461" s="1580">
        <v>5000</v>
      </c>
      <c r="G461" s="1610">
        <f t="shared" si="6"/>
        <v>15000</v>
      </c>
      <c r="H461" s="1623" t="s">
        <v>1887</v>
      </c>
      <c r="I461" s="825">
        <v>1</v>
      </c>
      <c r="J461" s="1541"/>
      <c r="K461" s="1541"/>
      <c r="L461" s="1541"/>
      <c r="M461" s="1541">
        <v>1</v>
      </c>
      <c r="N461" s="1541"/>
      <c r="O461" s="1541"/>
      <c r="P461" s="1541">
        <v>1</v>
      </c>
      <c r="Q461" s="1541"/>
      <c r="R461" s="1541"/>
      <c r="S461" s="1541"/>
      <c r="T461" s="1624"/>
    </row>
    <row r="462" spans="1:20" s="765" customFormat="1" ht="12" customHeight="1">
      <c r="A462" s="1644" t="s">
        <v>533</v>
      </c>
      <c r="B462" s="937"/>
      <c r="C462" s="1349" t="s">
        <v>2383</v>
      </c>
      <c r="D462" s="1549">
        <v>3</v>
      </c>
      <c r="E462" s="1347" t="s">
        <v>910</v>
      </c>
      <c r="F462" s="1580">
        <v>10000</v>
      </c>
      <c r="G462" s="1610">
        <f t="shared" ref="G462:G525" si="7">F462*D462</f>
        <v>30000</v>
      </c>
      <c r="H462" s="1623" t="s">
        <v>1887</v>
      </c>
      <c r="I462" s="825">
        <v>1</v>
      </c>
      <c r="J462" s="1541"/>
      <c r="K462" s="1541"/>
      <c r="L462" s="1541"/>
      <c r="M462" s="1541">
        <v>1</v>
      </c>
      <c r="N462" s="1541"/>
      <c r="O462" s="1541"/>
      <c r="P462" s="1541">
        <v>1</v>
      </c>
      <c r="Q462" s="1541"/>
      <c r="R462" s="1541"/>
      <c r="S462" s="1541"/>
      <c r="T462" s="1624"/>
    </row>
    <row r="463" spans="1:20" s="765" customFormat="1" ht="12" customHeight="1">
      <c r="A463" s="882" t="s">
        <v>3023</v>
      </c>
      <c r="B463" s="937"/>
      <c r="C463" s="882" t="s">
        <v>3205</v>
      </c>
      <c r="D463" s="1558">
        <v>40</v>
      </c>
      <c r="E463" s="833" t="s">
        <v>91</v>
      </c>
      <c r="F463" s="1627">
        <v>300</v>
      </c>
      <c r="G463" s="1610">
        <f t="shared" si="7"/>
        <v>12000</v>
      </c>
      <c r="H463" s="1623" t="s">
        <v>1887</v>
      </c>
      <c r="I463" s="1624">
        <v>20</v>
      </c>
      <c r="J463" s="1624"/>
      <c r="K463" s="1624"/>
      <c r="L463" s="1624"/>
      <c r="M463" s="1624">
        <v>20</v>
      </c>
      <c r="N463" s="1624"/>
      <c r="O463" s="1624"/>
      <c r="P463" s="1624"/>
      <c r="Q463" s="1624"/>
      <c r="R463" s="1624"/>
      <c r="S463" s="1624"/>
      <c r="T463" s="1624"/>
    </row>
    <row r="464" spans="1:20" s="765" customFormat="1" ht="12" customHeight="1">
      <c r="A464" s="172" t="s">
        <v>1982</v>
      </c>
      <c r="B464" s="937"/>
      <c r="C464" s="1673" t="s">
        <v>2008</v>
      </c>
      <c r="D464" s="1630">
        <v>12</v>
      </c>
      <c r="E464" s="1631" t="s">
        <v>2009</v>
      </c>
      <c r="F464" s="1632">
        <v>500</v>
      </c>
      <c r="G464" s="1610">
        <f t="shared" si="7"/>
        <v>6000</v>
      </c>
      <c r="H464" s="1623" t="s">
        <v>1887</v>
      </c>
      <c r="I464" s="1624">
        <v>1</v>
      </c>
      <c r="J464" s="1624">
        <v>1</v>
      </c>
      <c r="K464" s="1624">
        <v>1</v>
      </c>
      <c r="L464" s="1624">
        <v>1</v>
      </c>
      <c r="M464" s="1624">
        <v>1</v>
      </c>
      <c r="N464" s="1624">
        <v>1</v>
      </c>
      <c r="O464" s="1624">
        <v>1</v>
      </c>
      <c r="P464" s="1624">
        <v>1</v>
      </c>
      <c r="Q464" s="1624">
        <v>1</v>
      </c>
      <c r="R464" s="1624">
        <v>1</v>
      </c>
      <c r="S464" s="1624">
        <v>1</v>
      </c>
      <c r="T464" s="1624">
        <v>1</v>
      </c>
    </row>
    <row r="465" spans="1:20" s="765" customFormat="1" ht="12" customHeight="1">
      <c r="A465" s="172" t="s">
        <v>1982</v>
      </c>
      <c r="B465" s="937"/>
      <c r="C465" s="1673" t="s">
        <v>2010</v>
      </c>
      <c r="D465" s="1630">
        <v>12</v>
      </c>
      <c r="E465" s="1631" t="s">
        <v>2009</v>
      </c>
      <c r="F465" s="1632">
        <v>500</v>
      </c>
      <c r="G465" s="1610">
        <f t="shared" si="7"/>
        <v>6000</v>
      </c>
      <c r="H465" s="1623" t="s">
        <v>1887</v>
      </c>
      <c r="I465" s="1624">
        <v>1</v>
      </c>
      <c r="J465" s="1624">
        <v>1</v>
      </c>
      <c r="K465" s="1624">
        <v>1</v>
      </c>
      <c r="L465" s="1624">
        <v>1</v>
      </c>
      <c r="M465" s="1624">
        <v>1</v>
      </c>
      <c r="N465" s="1624">
        <v>1</v>
      </c>
      <c r="O465" s="1624">
        <v>1</v>
      </c>
      <c r="P465" s="1624">
        <v>1</v>
      </c>
      <c r="Q465" s="1624">
        <v>1</v>
      </c>
      <c r="R465" s="1624">
        <v>1</v>
      </c>
      <c r="S465" s="1624">
        <v>1</v>
      </c>
      <c r="T465" s="1624">
        <v>1</v>
      </c>
    </row>
    <row r="466" spans="1:20" s="765" customFormat="1" ht="15" customHeight="1">
      <c r="A466" s="172" t="s">
        <v>1982</v>
      </c>
      <c r="B466" s="937"/>
      <c r="C466" s="1673" t="s">
        <v>2012</v>
      </c>
      <c r="D466" s="1630">
        <v>12</v>
      </c>
      <c r="E466" s="1631" t="s">
        <v>2009</v>
      </c>
      <c r="F466" s="1632">
        <v>500</v>
      </c>
      <c r="G466" s="1610">
        <f t="shared" si="7"/>
        <v>6000</v>
      </c>
      <c r="H466" s="1623" t="s">
        <v>1887</v>
      </c>
      <c r="I466" s="1256">
        <v>1</v>
      </c>
      <c r="J466" s="1256">
        <v>1</v>
      </c>
      <c r="K466" s="1256">
        <v>1</v>
      </c>
      <c r="L466" s="1256">
        <v>1</v>
      </c>
      <c r="M466" s="1256">
        <v>1</v>
      </c>
      <c r="N466" s="1256">
        <v>1</v>
      </c>
      <c r="O466" s="1256">
        <v>1</v>
      </c>
      <c r="P466" s="1256">
        <v>1</v>
      </c>
      <c r="Q466" s="1256">
        <v>1</v>
      </c>
      <c r="R466" s="1256">
        <v>1</v>
      </c>
      <c r="S466" s="1256">
        <v>1</v>
      </c>
      <c r="T466" s="1256">
        <v>1</v>
      </c>
    </row>
    <row r="467" spans="1:20" s="765" customFormat="1" ht="12" customHeight="1">
      <c r="A467" s="172" t="s">
        <v>1982</v>
      </c>
      <c r="B467" s="937"/>
      <c r="C467" s="1673" t="s">
        <v>2011</v>
      </c>
      <c r="D467" s="1630">
        <v>12</v>
      </c>
      <c r="E467" s="1631" t="s">
        <v>2009</v>
      </c>
      <c r="F467" s="1632">
        <v>500</v>
      </c>
      <c r="G467" s="1610">
        <f t="shared" si="7"/>
        <v>6000</v>
      </c>
      <c r="H467" s="1623" t="s">
        <v>1887</v>
      </c>
      <c r="I467" s="1256">
        <v>1</v>
      </c>
      <c r="J467" s="1256">
        <v>1</v>
      </c>
      <c r="K467" s="1256">
        <v>1</v>
      </c>
      <c r="L467" s="1256">
        <v>1</v>
      </c>
      <c r="M467" s="1256">
        <v>1</v>
      </c>
      <c r="N467" s="1256">
        <v>1</v>
      </c>
      <c r="O467" s="1256">
        <v>1</v>
      </c>
      <c r="P467" s="1256">
        <v>1</v>
      </c>
      <c r="Q467" s="1256">
        <v>1</v>
      </c>
      <c r="R467" s="1256">
        <v>1</v>
      </c>
      <c r="S467" s="1256">
        <v>1</v>
      </c>
      <c r="T467" s="1256">
        <v>1</v>
      </c>
    </row>
    <row r="468" spans="1:20" s="765" customFormat="1" ht="12" customHeight="1">
      <c r="A468" s="172" t="s">
        <v>3231</v>
      </c>
      <c r="B468" s="937"/>
      <c r="C468" s="882" t="s">
        <v>3353</v>
      </c>
      <c r="D468" s="1536">
        <v>5</v>
      </c>
      <c r="E468" s="829" t="s">
        <v>44</v>
      </c>
      <c r="F468" s="1568">
        <v>1200</v>
      </c>
      <c r="G468" s="1610">
        <f t="shared" si="7"/>
        <v>6000</v>
      </c>
      <c r="H468" s="1623" t="s">
        <v>1887</v>
      </c>
      <c r="I468" s="1628">
        <v>2</v>
      </c>
      <c r="J468" s="1629"/>
      <c r="K468" s="1629"/>
      <c r="L468" s="1629">
        <v>1</v>
      </c>
      <c r="M468" s="1629"/>
      <c r="N468" s="1629"/>
      <c r="O468" s="1629">
        <v>1</v>
      </c>
      <c r="P468" s="979"/>
      <c r="Q468" s="979"/>
      <c r="R468" s="979">
        <v>1</v>
      </c>
      <c r="S468" s="857"/>
      <c r="T468" s="857"/>
    </row>
    <row r="469" spans="1:20" s="765" customFormat="1" ht="12" customHeight="1">
      <c r="A469" s="172" t="s">
        <v>3231</v>
      </c>
      <c r="B469" s="937"/>
      <c r="C469" s="882" t="s">
        <v>3355</v>
      </c>
      <c r="D469" s="1536">
        <v>5</v>
      </c>
      <c r="E469" s="829" t="s">
        <v>44</v>
      </c>
      <c r="F469" s="1568">
        <v>1200</v>
      </c>
      <c r="G469" s="1610">
        <f t="shared" si="7"/>
        <v>6000</v>
      </c>
      <c r="H469" s="1623" t="s">
        <v>1887</v>
      </c>
      <c r="I469" s="1628">
        <v>2</v>
      </c>
      <c r="J469" s="979"/>
      <c r="K469" s="979"/>
      <c r="L469" s="1629">
        <v>1</v>
      </c>
      <c r="M469" s="979"/>
      <c r="N469" s="979"/>
      <c r="O469" s="1629">
        <v>1</v>
      </c>
      <c r="P469" s="979"/>
      <c r="Q469" s="979"/>
      <c r="R469" s="979">
        <v>1</v>
      </c>
      <c r="S469" s="857"/>
      <c r="T469" s="857"/>
    </row>
    <row r="470" spans="1:20" s="1283" customFormat="1" ht="13.9" customHeight="1">
      <c r="A470" s="172" t="s">
        <v>3231</v>
      </c>
      <c r="B470" s="937"/>
      <c r="C470" s="882" t="s">
        <v>3356</v>
      </c>
      <c r="D470" s="1536">
        <v>5</v>
      </c>
      <c r="E470" s="829" t="s">
        <v>44</v>
      </c>
      <c r="F470" s="1568">
        <v>1200</v>
      </c>
      <c r="G470" s="1610">
        <f t="shared" si="7"/>
        <v>6000</v>
      </c>
      <c r="H470" s="1623" t="s">
        <v>1887</v>
      </c>
      <c r="I470" s="1628">
        <v>2</v>
      </c>
      <c r="J470" s="979"/>
      <c r="K470" s="979"/>
      <c r="L470" s="1629">
        <v>1</v>
      </c>
      <c r="M470" s="979"/>
      <c r="N470" s="979"/>
      <c r="O470" s="1629">
        <v>1</v>
      </c>
      <c r="P470" s="979"/>
      <c r="Q470" s="979"/>
      <c r="R470" s="979">
        <v>1</v>
      </c>
      <c r="S470" s="857"/>
      <c r="T470" s="857"/>
    </row>
    <row r="471" spans="1:20" s="765" customFormat="1" ht="12" customHeight="1">
      <c r="A471" s="172" t="s">
        <v>3231</v>
      </c>
      <c r="B471" s="172"/>
      <c r="C471" s="882" t="s">
        <v>3354</v>
      </c>
      <c r="D471" s="1536">
        <v>5</v>
      </c>
      <c r="E471" s="829" t="s">
        <v>44</v>
      </c>
      <c r="F471" s="1568">
        <v>1200</v>
      </c>
      <c r="G471" s="1610">
        <f t="shared" si="7"/>
        <v>6000</v>
      </c>
      <c r="H471" s="1623" t="s">
        <v>1887</v>
      </c>
      <c r="I471" s="1628">
        <v>2</v>
      </c>
      <c r="J471" s="979"/>
      <c r="K471" s="979"/>
      <c r="L471" s="1629">
        <v>1</v>
      </c>
      <c r="M471" s="979"/>
      <c r="N471" s="979"/>
      <c r="O471" s="1629">
        <v>1</v>
      </c>
      <c r="P471" s="979"/>
      <c r="Q471" s="979"/>
      <c r="R471" s="979">
        <v>1</v>
      </c>
      <c r="S471" s="857"/>
      <c r="T471" s="857"/>
    </row>
    <row r="472" spans="1:20" s="765" customFormat="1" ht="12" customHeight="1">
      <c r="A472" s="443" t="s">
        <v>1888</v>
      </c>
      <c r="B472" s="1259"/>
      <c r="C472" s="618" t="s">
        <v>1920</v>
      </c>
      <c r="D472" s="1559">
        <v>8</v>
      </c>
      <c r="E472" s="1633" t="s">
        <v>501</v>
      </c>
      <c r="F472" s="1550">
        <v>450</v>
      </c>
      <c r="G472" s="1610">
        <f t="shared" si="7"/>
        <v>3600</v>
      </c>
      <c r="H472" s="1623" t="s">
        <v>1887</v>
      </c>
      <c r="I472" s="1574">
        <v>2</v>
      </c>
      <c r="J472" s="1633"/>
      <c r="K472" s="1633"/>
      <c r="L472" s="1575">
        <v>2</v>
      </c>
      <c r="M472" s="1633"/>
      <c r="N472" s="1633"/>
      <c r="O472" s="1559">
        <v>2</v>
      </c>
      <c r="P472" s="1633"/>
      <c r="Q472" s="1633"/>
      <c r="R472" s="1559">
        <v>2</v>
      </c>
      <c r="S472" s="1633"/>
      <c r="T472" s="1633"/>
    </row>
    <row r="473" spans="1:20" s="765" customFormat="1">
      <c r="A473" s="443" t="s">
        <v>1888</v>
      </c>
      <c r="B473" s="1259"/>
      <c r="C473" s="618" t="s">
        <v>1923</v>
      </c>
      <c r="D473" s="1559">
        <v>4</v>
      </c>
      <c r="E473" s="1633" t="s">
        <v>501</v>
      </c>
      <c r="F473" s="1550">
        <v>450</v>
      </c>
      <c r="G473" s="1610">
        <f t="shared" si="7"/>
        <v>1800</v>
      </c>
      <c r="H473" s="1623" t="s">
        <v>1887</v>
      </c>
      <c r="I473" s="1544">
        <v>2</v>
      </c>
      <c r="J473" s="1541"/>
      <c r="K473" s="1541"/>
      <c r="L473" s="1545"/>
      <c r="M473" s="1541"/>
      <c r="N473" s="1541"/>
      <c r="O473" s="1545">
        <v>2</v>
      </c>
      <c r="P473" s="1541"/>
      <c r="Q473" s="1541"/>
      <c r="R473" s="1545"/>
      <c r="S473" s="1541"/>
      <c r="T473" s="1541"/>
    </row>
    <row r="474" spans="1:20" s="1547" customFormat="1">
      <c r="A474" s="443" t="s">
        <v>1888</v>
      </c>
      <c r="B474" s="1259"/>
      <c r="C474" s="618" t="s">
        <v>1921</v>
      </c>
      <c r="D474" s="1559">
        <v>4</v>
      </c>
      <c r="E474" s="1633" t="s">
        <v>501</v>
      </c>
      <c r="F474" s="1550">
        <v>450</v>
      </c>
      <c r="G474" s="1610">
        <f t="shared" si="7"/>
        <v>1800</v>
      </c>
      <c r="H474" s="1623" t="s">
        <v>1887</v>
      </c>
      <c r="I474" s="1544">
        <v>2</v>
      </c>
      <c r="J474" s="1541"/>
      <c r="K474" s="1541"/>
      <c r="L474" s="1545"/>
      <c r="M474" s="1541"/>
      <c r="N474" s="1541"/>
      <c r="O474" s="1545">
        <v>2</v>
      </c>
      <c r="P474" s="1541"/>
      <c r="Q474" s="1541"/>
      <c r="R474" s="1545"/>
      <c r="S474" s="1541"/>
      <c r="T474" s="1541"/>
    </row>
    <row r="475" spans="1:20" s="765" customFormat="1">
      <c r="A475" s="443" t="s">
        <v>1888</v>
      </c>
      <c r="B475" s="1259"/>
      <c r="C475" s="618" t="s">
        <v>1922</v>
      </c>
      <c r="D475" s="1559">
        <v>4</v>
      </c>
      <c r="E475" s="1633" t="s">
        <v>501</v>
      </c>
      <c r="F475" s="1550">
        <v>450</v>
      </c>
      <c r="G475" s="1610">
        <f t="shared" si="7"/>
        <v>1800</v>
      </c>
      <c r="H475" s="1623" t="s">
        <v>1887</v>
      </c>
      <c r="I475" s="1544">
        <v>2</v>
      </c>
      <c r="J475" s="1541"/>
      <c r="K475" s="1541"/>
      <c r="L475" s="1545"/>
      <c r="M475" s="1541"/>
      <c r="N475" s="1541"/>
      <c r="O475" s="1545">
        <v>2</v>
      </c>
      <c r="P475" s="1541"/>
      <c r="Q475" s="1541"/>
      <c r="R475" s="1545"/>
      <c r="S475" s="1541"/>
      <c r="T475" s="1541"/>
    </row>
    <row r="476" spans="1:20" s="765" customFormat="1">
      <c r="A476" s="1259" t="s">
        <v>2748</v>
      </c>
      <c r="B476" s="1259"/>
      <c r="C476" s="1535" t="s">
        <v>2849</v>
      </c>
      <c r="D476" s="1267">
        <v>16</v>
      </c>
      <c r="E476" s="1268" t="s">
        <v>640</v>
      </c>
      <c r="F476" s="1674">
        <v>350</v>
      </c>
      <c r="G476" s="1610">
        <f t="shared" si="7"/>
        <v>5600</v>
      </c>
      <c r="H476" s="1623" t="s">
        <v>1887</v>
      </c>
      <c r="I476" s="1567">
        <v>4</v>
      </c>
      <c r="J476" s="1567"/>
      <c r="K476" s="1270"/>
      <c r="L476" s="1567">
        <v>4</v>
      </c>
      <c r="M476" s="1567"/>
      <c r="N476" s="1270"/>
      <c r="O476" s="1567">
        <v>4</v>
      </c>
      <c r="P476" s="1567"/>
      <c r="Q476" s="1270"/>
      <c r="R476" s="1567">
        <v>4</v>
      </c>
      <c r="S476" s="1567"/>
      <c r="T476" s="1270"/>
    </row>
    <row r="477" spans="1:20" s="765" customFormat="1">
      <c r="A477" s="1259" t="s">
        <v>2748</v>
      </c>
      <c r="B477" s="1259"/>
      <c r="C477" s="1535" t="s">
        <v>2850</v>
      </c>
      <c r="D477" s="1267">
        <v>12</v>
      </c>
      <c r="E477" s="1268" t="s">
        <v>640</v>
      </c>
      <c r="F477" s="1674">
        <v>350</v>
      </c>
      <c r="G477" s="1610">
        <f t="shared" si="7"/>
        <v>4200</v>
      </c>
      <c r="H477" s="1623" t="s">
        <v>1887</v>
      </c>
      <c r="I477" s="1567">
        <v>3</v>
      </c>
      <c r="J477" s="1567"/>
      <c r="K477" s="1269"/>
      <c r="L477" s="1567">
        <v>3</v>
      </c>
      <c r="M477" s="1567"/>
      <c r="N477" s="1269"/>
      <c r="O477" s="1567">
        <v>3</v>
      </c>
      <c r="P477" s="1567"/>
      <c r="Q477" s="1269"/>
      <c r="R477" s="1567">
        <v>3</v>
      </c>
      <c r="S477" s="1567"/>
      <c r="T477" s="1269"/>
    </row>
    <row r="478" spans="1:20" s="765" customFormat="1">
      <c r="A478" s="1259" t="s">
        <v>2748</v>
      </c>
      <c r="B478" s="1259"/>
      <c r="C478" s="1535" t="s">
        <v>2851</v>
      </c>
      <c r="D478" s="1267">
        <v>12</v>
      </c>
      <c r="E478" s="1268" t="s">
        <v>640</v>
      </c>
      <c r="F478" s="1674">
        <v>350</v>
      </c>
      <c r="G478" s="1610">
        <f t="shared" si="7"/>
        <v>4200</v>
      </c>
      <c r="H478" s="1623" t="s">
        <v>1887</v>
      </c>
      <c r="I478" s="1567">
        <v>3</v>
      </c>
      <c r="J478" s="1567"/>
      <c r="K478" s="1270"/>
      <c r="L478" s="1567">
        <v>3</v>
      </c>
      <c r="M478" s="1567"/>
      <c r="N478" s="1270"/>
      <c r="O478" s="1567">
        <v>3</v>
      </c>
      <c r="P478" s="1567"/>
      <c r="Q478" s="1270"/>
      <c r="R478" s="1567">
        <v>3</v>
      </c>
      <c r="S478" s="1567"/>
      <c r="T478" s="1269"/>
    </row>
    <row r="479" spans="1:20" s="765" customFormat="1">
      <c r="A479" s="1259" t="s">
        <v>2748</v>
      </c>
      <c r="B479" s="1259"/>
      <c r="C479" s="1535" t="s">
        <v>2852</v>
      </c>
      <c r="D479" s="1267">
        <v>12</v>
      </c>
      <c r="E479" s="1268" t="s">
        <v>640</v>
      </c>
      <c r="F479" s="1674">
        <v>350</v>
      </c>
      <c r="G479" s="1610">
        <f t="shared" si="7"/>
        <v>4200</v>
      </c>
      <c r="H479" s="1623" t="s">
        <v>1887</v>
      </c>
      <c r="I479" s="1567">
        <v>3</v>
      </c>
      <c r="J479" s="1567"/>
      <c r="K479" s="1270"/>
      <c r="L479" s="1567">
        <v>3</v>
      </c>
      <c r="M479" s="1567"/>
      <c r="N479" s="1270"/>
      <c r="O479" s="1567">
        <v>3</v>
      </c>
      <c r="P479" s="1567"/>
      <c r="Q479" s="1270"/>
      <c r="R479" s="1567">
        <v>3</v>
      </c>
      <c r="S479" s="1567"/>
      <c r="T479" s="1269"/>
    </row>
    <row r="480" spans="1:20" s="765" customFormat="1">
      <c r="A480" s="172" t="s">
        <v>3231</v>
      </c>
      <c r="B480" s="1259"/>
      <c r="C480" s="882" t="s">
        <v>3357</v>
      </c>
      <c r="D480" s="1536">
        <v>5</v>
      </c>
      <c r="E480" s="829" t="s">
        <v>44</v>
      </c>
      <c r="F480" s="1568">
        <v>1200</v>
      </c>
      <c r="G480" s="1610">
        <f t="shared" si="7"/>
        <v>6000</v>
      </c>
      <c r="H480" s="1623" t="s">
        <v>1887</v>
      </c>
      <c r="I480" s="1628">
        <v>2</v>
      </c>
      <c r="J480" s="979"/>
      <c r="K480" s="979"/>
      <c r="L480" s="1629">
        <v>1</v>
      </c>
      <c r="M480" s="979"/>
      <c r="N480" s="979"/>
      <c r="O480" s="1629">
        <v>1</v>
      </c>
      <c r="P480" s="979"/>
      <c r="Q480" s="979"/>
      <c r="R480" s="979">
        <v>1</v>
      </c>
      <c r="S480" s="857"/>
      <c r="T480" s="857"/>
    </row>
    <row r="481" spans="1:20" s="765" customFormat="1">
      <c r="A481" s="172" t="s">
        <v>3231</v>
      </c>
      <c r="B481" s="1259"/>
      <c r="C481" s="882" t="s">
        <v>3359</v>
      </c>
      <c r="D481" s="1536">
        <v>6</v>
      </c>
      <c r="E481" s="829" t="s">
        <v>44</v>
      </c>
      <c r="F481" s="1568">
        <v>1200</v>
      </c>
      <c r="G481" s="1610">
        <f t="shared" si="7"/>
        <v>7200</v>
      </c>
      <c r="H481" s="1623" t="s">
        <v>1887</v>
      </c>
      <c r="I481" s="1628">
        <v>2</v>
      </c>
      <c r="J481" s="1629"/>
      <c r="K481" s="1629"/>
      <c r="L481" s="1629">
        <v>1</v>
      </c>
      <c r="M481" s="1629"/>
      <c r="N481" s="1629"/>
      <c r="O481" s="1629">
        <v>1</v>
      </c>
      <c r="P481" s="1629"/>
      <c r="Q481" s="1629"/>
      <c r="R481" s="1629">
        <v>2</v>
      </c>
      <c r="S481" s="857"/>
      <c r="T481" s="857"/>
    </row>
    <row r="482" spans="1:20" s="765" customFormat="1">
      <c r="A482" s="172" t="s">
        <v>3231</v>
      </c>
      <c r="B482" s="1259"/>
      <c r="C482" s="882" t="s">
        <v>3358</v>
      </c>
      <c r="D482" s="1536">
        <v>6</v>
      </c>
      <c r="E482" s="829" t="s">
        <v>44</v>
      </c>
      <c r="F482" s="1568">
        <v>1200</v>
      </c>
      <c r="G482" s="1610">
        <f t="shared" si="7"/>
        <v>7200</v>
      </c>
      <c r="H482" s="1623" t="s">
        <v>1887</v>
      </c>
      <c r="I482" s="1628">
        <v>2</v>
      </c>
      <c r="J482" s="1629"/>
      <c r="K482" s="1629"/>
      <c r="L482" s="1629">
        <v>1</v>
      </c>
      <c r="M482" s="1629"/>
      <c r="N482" s="1629"/>
      <c r="O482" s="1629">
        <v>1</v>
      </c>
      <c r="P482" s="1629"/>
      <c r="Q482" s="1629"/>
      <c r="R482" s="1629">
        <v>2</v>
      </c>
      <c r="S482" s="857"/>
      <c r="T482" s="857"/>
    </row>
    <row r="483" spans="1:20" s="1283" customFormat="1">
      <c r="A483" s="172" t="s">
        <v>3231</v>
      </c>
      <c r="B483" s="1259"/>
      <c r="C483" s="882" t="s">
        <v>3360</v>
      </c>
      <c r="D483" s="1536">
        <v>6</v>
      </c>
      <c r="E483" s="829" t="s">
        <v>44</v>
      </c>
      <c r="F483" s="1568">
        <v>1200</v>
      </c>
      <c r="G483" s="1610">
        <f t="shared" si="7"/>
        <v>7200</v>
      </c>
      <c r="H483" s="1623" t="s">
        <v>1887</v>
      </c>
      <c r="I483" s="1628">
        <v>2</v>
      </c>
      <c r="J483" s="1629"/>
      <c r="K483" s="1629"/>
      <c r="L483" s="1629">
        <v>1</v>
      </c>
      <c r="M483" s="1629"/>
      <c r="N483" s="1629"/>
      <c r="O483" s="1629">
        <v>1</v>
      </c>
      <c r="P483" s="1629"/>
      <c r="Q483" s="1629"/>
      <c r="R483" s="1629">
        <v>2</v>
      </c>
      <c r="S483" s="857"/>
      <c r="T483" s="857"/>
    </row>
    <row r="484" spans="1:20" s="1283" customFormat="1">
      <c r="A484" s="882" t="s">
        <v>3548</v>
      </c>
      <c r="B484" s="1259"/>
      <c r="C484" s="1349" t="s">
        <v>3594</v>
      </c>
      <c r="D484" s="1630">
        <v>40</v>
      </c>
      <c r="E484" s="1638" t="s">
        <v>44</v>
      </c>
      <c r="F484" s="1632">
        <v>600</v>
      </c>
      <c r="G484" s="1610">
        <f t="shared" si="7"/>
        <v>24000</v>
      </c>
      <c r="H484" s="1623" t="s">
        <v>1887</v>
      </c>
      <c r="I484" s="1624">
        <v>10</v>
      </c>
      <c r="J484" s="1624"/>
      <c r="K484" s="1624"/>
      <c r="L484" s="1624"/>
      <c r="M484" s="1624">
        <v>10</v>
      </c>
      <c r="N484" s="1624"/>
      <c r="O484" s="1624"/>
      <c r="P484" s="1624"/>
      <c r="Q484" s="1624">
        <v>10</v>
      </c>
      <c r="R484" s="1624"/>
      <c r="S484" s="1624"/>
      <c r="T484" s="1624">
        <v>10</v>
      </c>
    </row>
    <row r="485" spans="1:20" s="1283" customFormat="1">
      <c r="A485" s="882" t="s">
        <v>3548</v>
      </c>
      <c r="B485" s="1259"/>
      <c r="C485" s="1349" t="s">
        <v>3597</v>
      </c>
      <c r="D485" s="1630">
        <v>40</v>
      </c>
      <c r="E485" s="1638" t="s">
        <v>44</v>
      </c>
      <c r="F485" s="1632">
        <v>600</v>
      </c>
      <c r="G485" s="1610">
        <f t="shared" si="7"/>
        <v>24000</v>
      </c>
      <c r="H485" s="1623" t="s">
        <v>1887</v>
      </c>
      <c r="I485" s="1624">
        <v>10</v>
      </c>
      <c r="J485" s="1624"/>
      <c r="K485" s="1624"/>
      <c r="L485" s="1624"/>
      <c r="M485" s="1624">
        <v>10</v>
      </c>
      <c r="N485" s="1624"/>
      <c r="O485" s="1624"/>
      <c r="P485" s="1624"/>
      <c r="Q485" s="1624">
        <v>10</v>
      </c>
      <c r="R485" s="1624"/>
      <c r="S485" s="1624"/>
      <c r="T485" s="1624">
        <v>10</v>
      </c>
    </row>
    <row r="486" spans="1:20" s="1283" customFormat="1">
      <c r="A486" s="882" t="s">
        <v>3548</v>
      </c>
      <c r="B486" s="1259"/>
      <c r="C486" s="1349" t="s">
        <v>3596</v>
      </c>
      <c r="D486" s="1630">
        <v>40</v>
      </c>
      <c r="E486" s="1638" t="s">
        <v>44</v>
      </c>
      <c r="F486" s="1632">
        <v>600</v>
      </c>
      <c r="G486" s="1610">
        <f t="shared" si="7"/>
        <v>24000</v>
      </c>
      <c r="H486" s="1623" t="s">
        <v>1887</v>
      </c>
      <c r="I486" s="1624">
        <v>10</v>
      </c>
      <c r="J486" s="1624"/>
      <c r="K486" s="1624"/>
      <c r="L486" s="1624"/>
      <c r="M486" s="1624">
        <v>10</v>
      </c>
      <c r="N486" s="1624"/>
      <c r="O486" s="1624"/>
      <c r="P486" s="1624"/>
      <c r="Q486" s="1624">
        <v>10</v>
      </c>
      <c r="R486" s="1624"/>
      <c r="S486" s="1624"/>
      <c r="T486" s="1624">
        <v>10</v>
      </c>
    </row>
    <row r="487" spans="1:20" s="1283" customFormat="1">
      <c r="A487" s="882" t="s">
        <v>3548</v>
      </c>
      <c r="B487" s="1259"/>
      <c r="C487" s="1349" t="s">
        <v>3595</v>
      </c>
      <c r="D487" s="1630">
        <v>40</v>
      </c>
      <c r="E487" s="1638" t="s">
        <v>44</v>
      </c>
      <c r="F487" s="1632">
        <v>600</v>
      </c>
      <c r="G487" s="1610">
        <f t="shared" si="7"/>
        <v>24000</v>
      </c>
      <c r="H487" s="1623" t="s">
        <v>1887</v>
      </c>
      <c r="I487" s="1624">
        <v>10</v>
      </c>
      <c r="J487" s="1624"/>
      <c r="K487" s="1624"/>
      <c r="L487" s="1624"/>
      <c r="M487" s="1624">
        <v>10</v>
      </c>
      <c r="N487" s="1624"/>
      <c r="O487" s="1624"/>
      <c r="P487" s="1624"/>
      <c r="Q487" s="1624">
        <v>10</v>
      </c>
      <c r="R487" s="1624"/>
      <c r="S487" s="1624"/>
      <c r="T487" s="1624">
        <v>10</v>
      </c>
    </row>
    <row r="488" spans="1:20" s="765" customFormat="1">
      <c r="A488" s="882" t="s">
        <v>3548</v>
      </c>
      <c r="B488" s="1259"/>
      <c r="C488" s="1349" t="s">
        <v>3616</v>
      </c>
      <c r="D488" s="1630">
        <v>40</v>
      </c>
      <c r="E488" s="1638" t="s">
        <v>44</v>
      </c>
      <c r="F488" s="1632">
        <v>600</v>
      </c>
      <c r="G488" s="1610">
        <f t="shared" si="7"/>
        <v>24000</v>
      </c>
      <c r="H488" s="1623" t="s">
        <v>1887</v>
      </c>
      <c r="I488" s="1656" t="s">
        <v>3563</v>
      </c>
      <c r="J488" s="1269"/>
      <c r="K488" s="1269"/>
      <c r="L488" s="1269">
        <v>10</v>
      </c>
      <c r="M488" s="1269"/>
      <c r="N488" s="1269"/>
      <c r="O488" s="1269"/>
      <c r="P488" s="1269">
        <v>10</v>
      </c>
      <c r="Q488" s="1269"/>
      <c r="R488" s="1269"/>
      <c r="S488" s="1269"/>
      <c r="T488" s="1269">
        <v>10</v>
      </c>
    </row>
    <row r="489" spans="1:20" s="765" customFormat="1">
      <c r="A489" s="882" t="s">
        <v>3548</v>
      </c>
      <c r="B489" s="1259"/>
      <c r="C489" s="1349" t="s">
        <v>3619</v>
      </c>
      <c r="D489" s="1630">
        <v>40</v>
      </c>
      <c r="E489" s="1638" t="s">
        <v>44</v>
      </c>
      <c r="F489" s="1632">
        <v>600</v>
      </c>
      <c r="G489" s="1610">
        <f t="shared" si="7"/>
        <v>24000</v>
      </c>
      <c r="H489" s="1623" t="s">
        <v>1887</v>
      </c>
      <c r="I489" s="1656" t="s">
        <v>3563</v>
      </c>
      <c r="J489" s="1269"/>
      <c r="K489" s="1269"/>
      <c r="L489" s="1269">
        <v>10</v>
      </c>
      <c r="M489" s="1269"/>
      <c r="N489" s="1269"/>
      <c r="O489" s="1269"/>
      <c r="P489" s="1269">
        <v>10</v>
      </c>
      <c r="Q489" s="1269"/>
      <c r="R489" s="1269"/>
      <c r="S489" s="1269"/>
      <c r="T489" s="1269">
        <v>10</v>
      </c>
    </row>
    <row r="490" spans="1:20" s="1283" customFormat="1">
      <c r="A490" s="882" t="s">
        <v>3548</v>
      </c>
      <c r="B490" s="1259"/>
      <c r="C490" s="1349" t="s">
        <v>3618</v>
      </c>
      <c r="D490" s="1630">
        <v>40</v>
      </c>
      <c r="E490" s="1638" t="s">
        <v>44</v>
      </c>
      <c r="F490" s="1632">
        <v>600</v>
      </c>
      <c r="G490" s="1610">
        <f t="shared" si="7"/>
        <v>24000</v>
      </c>
      <c r="H490" s="1623" t="s">
        <v>1887</v>
      </c>
      <c r="I490" s="1656" t="s">
        <v>3563</v>
      </c>
      <c r="J490" s="1269"/>
      <c r="K490" s="1269"/>
      <c r="L490" s="1269">
        <v>10</v>
      </c>
      <c r="M490" s="1269"/>
      <c r="N490" s="1269"/>
      <c r="O490" s="1269"/>
      <c r="P490" s="1269">
        <v>10</v>
      </c>
      <c r="Q490" s="1269"/>
      <c r="R490" s="1269"/>
      <c r="S490" s="1269"/>
      <c r="T490" s="1269">
        <v>10</v>
      </c>
    </row>
    <row r="491" spans="1:20" s="1283" customFormat="1">
      <c r="A491" s="882" t="s">
        <v>3548</v>
      </c>
      <c r="B491" s="1259"/>
      <c r="C491" s="1349" t="s">
        <v>3617</v>
      </c>
      <c r="D491" s="1630">
        <v>40</v>
      </c>
      <c r="E491" s="1638" t="s">
        <v>44</v>
      </c>
      <c r="F491" s="1632">
        <v>600</v>
      </c>
      <c r="G491" s="1610">
        <f t="shared" si="7"/>
        <v>24000</v>
      </c>
      <c r="H491" s="1623" t="s">
        <v>1887</v>
      </c>
      <c r="I491" s="1656" t="s">
        <v>3563</v>
      </c>
      <c r="J491" s="1269"/>
      <c r="K491" s="1269"/>
      <c r="L491" s="1269">
        <v>10</v>
      </c>
      <c r="M491" s="1269"/>
      <c r="N491" s="1269"/>
      <c r="O491" s="1269"/>
      <c r="P491" s="1269">
        <v>10</v>
      </c>
      <c r="Q491" s="1269"/>
      <c r="R491" s="1269"/>
      <c r="S491" s="1269"/>
      <c r="T491" s="1269">
        <v>10</v>
      </c>
    </row>
    <row r="492" spans="1:20" s="1283" customFormat="1" ht="24">
      <c r="A492" s="172" t="s">
        <v>3418</v>
      </c>
      <c r="B492" s="1259"/>
      <c r="C492" s="1349" t="s">
        <v>3423</v>
      </c>
      <c r="D492" s="1553">
        <v>56</v>
      </c>
      <c r="E492" s="1554" t="s">
        <v>1792</v>
      </c>
      <c r="F492" s="1595">
        <v>288</v>
      </c>
      <c r="G492" s="1610">
        <f t="shared" si="7"/>
        <v>16128</v>
      </c>
      <c r="H492" s="1623" t="s">
        <v>1887</v>
      </c>
      <c r="I492" s="1624"/>
      <c r="J492" s="1624"/>
      <c r="K492" s="1624"/>
      <c r="L492" s="1624"/>
      <c r="M492" s="1624"/>
      <c r="N492" s="1624"/>
      <c r="O492" s="1624"/>
      <c r="P492" s="1624"/>
      <c r="Q492" s="1624"/>
      <c r="R492" s="1624"/>
      <c r="S492" s="1624"/>
      <c r="T492" s="1624"/>
    </row>
    <row r="493" spans="1:20" s="1283" customFormat="1">
      <c r="A493" s="443" t="s">
        <v>1888</v>
      </c>
      <c r="B493" s="1259"/>
      <c r="C493" s="618" t="s">
        <v>1924</v>
      </c>
      <c r="D493" s="1559">
        <v>8</v>
      </c>
      <c r="E493" s="1633" t="s">
        <v>501</v>
      </c>
      <c r="F493" s="1550">
        <v>450</v>
      </c>
      <c r="G493" s="1610">
        <f t="shared" si="7"/>
        <v>3600</v>
      </c>
      <c r="H493" s="1623" t="s">
        <v>1887</v>
      </c>
      <c r="I493" s="1544">
        <v>4</v>
      </c>
      <c r="J493" s="1541"/>
      <c r="K493" s="1541"/>
      <c r="L493" s="1545"/>
      <c r="M493" s="1541"/>
      <c r="N493" s="1541"/>
      <c r="O493" s="1545">
        <v>4</v>
      </c>
      <c r="P493" s="1541"/>
      <c r="Q493" s="1541"/>
      <c r="R493" s="1545"/>
      <c r="S493" s="1541"/>
      <c r="T493" s="1541"/>
    </row>
    <row r="494" spans="1:20" s="765" customFormat="1">
      <c r="A494" s="443" t="s">
        <v>1888</v>
      </c>
      <c r="B494" s="1259"/>
      <c r="C494" s="618" t="s">
        <v>1927</v>
      </c>
      <c r="D494" s="1559">
        <v>4</v>
      </c>
      <c r="E494" s="1633" t="s">
        <v>501</v>
      </c>
      <c r="F494" s="1550">
        <v>450</v>
      </c>
      <c r="G494" s="1610">
        <f t="shared" si="7"/>
        <v>1800</v>
      </c>
      <c r="H494" s="1623" t="s">
        <v>1887</v>
      </c>
      <c r="I494" s="1544">
        <v>2</v>
      </c>
      <c r="J494" s="1541"/>
      <c r="K494" s="1541"/>
      <c r="L494" s="1545"/>
      <c r="M494" s="1541"/>
      <c r="N494" s="1541"/>
      <c r="O494" s="1545">
        <v>2</v>
      </c>
      <c r="P494" s="1541"/>
      <c r="Q494" s="1541"/>
      <c r="R494" s="1545"/>
      <c r="S494" s="1541"/>
      <c r="T494" s="1541"/>
    </row>
    <row r="495" spans="1:20" s="765" customFormat="1" ht="24" customHeight="1">
      <c r="A495" s="443" t="s">
        <v>1888</v>
      </c>
      <c r="B495" s="1259"/>
      <c r="C495" s="618" t="s">
        <v>1925</v>
      </c>
      <c r="D495" s="1559">
        <v>4</v>
      </c>
      <c r="E495" s="1633" t="s">
        <v>501</v>
      </c>
      <c r="F495" s="1550">
        <v>450</v>
      </c>
      <c r="G495" s="1610">
        <f t="shared" si="7"/>
        <v>1800</v>
      </c>
      <c r="H495" s="1623" t="s">
        <v>1887</v>
      </c>
      <c r="I495" s="1544">
        <v>2</v>
      </c>
      <c r="J495" s="1541"/>
      <c r="K495" s="1541"/>
      <c r="L495" s="1545"/>
      <c r="M495" s="1541"/>
      <c r="N495" s="1541"/>
      <c r="O495" s="1545">
        <v>2</v>
      </c>
      <c r="P495" s="1541"/>
      <c r="Q495" s="1541"/>
      <c r="R495" s="1545"/>
      <c r="S495" s="1541"/>
      <c r="T495" s="1541"/>
    </row>
    <row r="496" spans="1:20" s="1547" customFormat="1" ht="24" customHeight="1">
      <c r="A496" s="443" t="s">
        <v>1888</v>
      </c>
      <c r="B496" s="1259"/>
      <c r="C496" s="618" t="s">
        <v>1926</v>
      </c>
      <c r="D496" s="1559">
        <v>4</v>
      </c>
      <c r="E496" s="1633" t="s">
        <v>501</v>
      </c>
      <c r="F496" s="1550">
        <v>450</v>
      </c>
      <c r="G496" s="1610">
        <f t="shared" si="7"/>
        <v>1800</v>
      </c>
      <c r="H496" s="1623" t="s">
        <v>1887</v>
      </c>
      <c r="I496" s="1544">
        <v>2</v>
      </c>
      <c r="J496" s="1541"/>
      <c r="K496" s="1541"/>
      <c r="L496" s="1545"/>
      <c r="M496" s="1541"/>
      <c r="N496" s="1541"/>
      <c r="O496" s="1545">
        <v>2</v>
      </c>
      <c r="P496" s="1541"/>
      <c r="Q496" s="1541"/>
      <c r="R496" s="1545"/>
      <c r="S496" s="1541"/>
      <c r="T496" s="1541"/>
    </row>
    <row r="497" spans="1:20" s="1283" customFormat="1">
      <c r="A497" s="172" t="s">
        <v>2132</v>
      </c>
      <c r="B497" s="1259"/>
      <c r="C497" s="1639" t="s">
        <v>3748</v>
      </c>
      <c r="D497" s="1540">
        <v>12</v>
      </c>
      <c r="E497" s="1538" t="s">
        <v>91</v>
      </c>
      <c r="F497" s="1539">
        <v>500</v>
      </c>
      <c r="G497" s="1610">
        <f t="shared" si="7"/>
        <v>6000</v>
      </c>
      <c r="H497" s="1623" t="s">
        <v>1887</v>
      </c>
      <c r="I497" s="1540">
        <v>12</v>
      </c>
      <c r="J497" s="932"/>
      <c r="K497" s="932"/>
      <c r="L497" s="932"/>
      <c r="M497" s="932"/>
      <c r="N497" s="932"/>
      <c r="O497" s="932"/>
      <c r="P497" s="932"/>
      <c r="Q497" s="932"/>
      <c r="R497" s="932"/>
      <c r="S497" s="932"/>
      <c r="T497" s="1640"/>
    </row>
    <row r="498" spans="1:20" s="1283" customFormat="1">
      <c r="A498" s="172" t="s">
        <v>2132</v>
      </c>
      <c r="B498" s="1259"/>
      <c r="C498" s="1639" t="s">
        <v>3749</v>
      </c>
      <c r="D498" s="1540">
        <v>12</v>
      </c>
      <c r="E498" s="1538" t="s">
        <v>36</v>
      </c>
      <c r="F498" s="1539">
        <v>500</v>
      </c>
      <c r="G498" s="1610">
        <f t="shared" si="7"/>
        <v>6000</v>
      </c>
      <c r="H498" s="1623" t="s">
        <v>1887</v>
      </c>
      <c r="I498" s="1540">
        <v>12</v>
      </c>
      <c r="J498" s="932"/>
      <c r="K498" s="932"/>
      <c r="L498" s="932"/>
      <c r="M498" s="932"/>
      <c r="N498" s="932"/>
      <c r="O498" s="932"/>
      <c r="P498" s="932"/>
      <c r="Q498" s="932"/>
      <c r="R498" s="932"/>
      <c r="S498" s="932"/>
      <c r="T498" s="1640"/>
    </row>
    <row r="499" spans="1:20" s="1283" customFormat="1">
      <c r="A499" s="172" t="s">
        <v>2132</v>
      </c>
      <c r="B499" s="1259"/>
      <c r="C499" s="1639" t="s">
        <v>3750</v>
      </c>
      <c r="D499" s="1540">
        <v>12</v>
      </c>
      <c r="E499" s="1538" t="s">
        <v>36</v>
      </c>
      <c r="F499" s="1539">
        <v>500</v>
      </c>
      <c r="G499" s="1610">
        <f t="shared" si="7"/>
        <v>6000</v>
      </c>
      <c r="H499" s="1623" t="s">
        <v>1887</v>
      </c>
      <c r="I499" s="1540">
        <v>12</v>
      </c>
      <c r="J499" s="932"/>
      <c r="K499" s="932"/>
      <c r="L499" s="932"/>
      <c r="M499" s="932"/>
      <c r="N499" s="932"/>
      <c r="O499" s="932"/>
      <c r="P499" s="932"/>
      <c r="Q499" s="932"/>
      <c r="R499" s="932"/>
      <c r="S499" s="932"/>
      <c r="T499" s="1640"/>
    </row>
    <row r="500" spans="1:20" s="1283" customFormat="1">
      <c r="A500" s="172" t="s">
        <v>2132</v>
      </c>
      <c r="B500" s="1259"/>
      <c r="C500" s="1639" t="s">
        <v>3751</v>
      </c>
      <c r="D500" s="1540">
        <v>12</v>
      </c>
      <c r="E500" s="1538" t="s">
        <v>36</v>
      </c>
      <c r="F500" s="1539">
        <v>500</v>
      </c>
      <c r="G500" s="1610">
        <f t="shared" si="7"/>
        <v>6000</v>
      </c>
      <c r="H500" s="1623" t="s">
        <v>1887</v>
      </c>
      <c r="I500" s="1540">
        <v>12</v>
      </c>
      <c r="J500" s="932"/>
      <c r="K500" s="932"/>
      <c r="L500" s="932"/>
      <c r="M500" s="932"/>
      <c r="N500" s="932"/>
      <c r="O500" s="932"/>
      <c r="P500" s="932"/>
      <c r="Q500" s="932"/>
      <c r="R500" s="932"/>
      <c r="S500" s="932"/>
      <c r="T500" s="1640"/>
    </row>
    <row r="501" spans="1:20" s="1283" customFormat="1">
      <c r="A501" s="443" t="s">
        <v>1885</v>
      </c>
      <c r="B501" s="1259"/>
      <c r="C501" s="618" t="s">
        <v>1816</v>
      </c>
      <c r="D501" s="1652">
        <v>2</v>
      </c>
      <c r="E501" s="1647" t="s">
        <v>1792</v>
      </c>
      <c r="F501" s="1543">
        <v>31.52</v>
      </c>
      <c r="G501" s="1610">
        <f t="shared" si="7"/>
        <v>63.04</v>
      </c>
      <c r="H501" s="1623" t="s">
        <v>1887</v>
      </c>
      <c r="I501" s="1649"/>
      <c r="J501" s="1649">
        <v>1</v>
      </c>
      <c r="K501" s="1649"/>
      <c r="L501" s="1649"/>
      <c r="M501" s="1649"/>
      <c r="N501" s="1649"/>
      <c r="O501" s="1649"/>
      <c r="P501" s="1649">
        <f>IF(J501="","",J501)</f>
        <v>1</v>
      </c>
      <c r="Q501" s="1649"/>
      <c r="R501" s="1649"/>
      <c r="S501" s="1649"/>
      <c r="T501" s="1649"/>
    </row>
    <row r="502" spans="1:20" s="1283" customFormat="1">
      <c r="A502" s="172" t="s">
        <v>69</v>
      </c>
      <c r="B502" s="1259"/>
      <c r="C502" s="1349" t="s">
        <v>1816</v>
      </c>
      <c r="D502" s="1653">
        <v>2</v>
      </c>
      <c r="E502" s="1654" t="s">
        <v>1792</v>
      </c>
      <c r="F502" s="1637">
        <v>40</v>
      </c>
      <c r="G502" s="1610">
        <f t="shared" si="7"/>
        <v>80</v>
      </c>
      <c r="H502" s="1623" t="s">
        <v>1887</v>
      </c>
      <c r="I502" s="1641"/>
      <c r="J502" s="1642"/>
      <c r="K502" s="1642"/>
      <c r="L502" s="1642"/>
      <c r="M502" s="1642"/>
      <c r="N502" s="1642"/>
      <c r="O502" s="1642"/>
      <c r="P502" s="1642"/>
      <c r="Q502" s="1642"/>
      <c r="R502" s="1642"/>
      <c r="S502" s="1642"/>
      <c r="T502" s="1642"/>
    </row>
    <row r="503" spans="1:20" s="1283" customFormat="1">
      <c r="A503" s="172" t="s">
        <v>3386</v>
      </c>
      <c r="B503" s="1259"/>
      <c r="C503" s="1349" t="s">
        <v>1816</v>
      </c>
      <c r="D503" s="1653">
        <v>2</v>
      </c>
      <c r="E503" s="1654" t="s">
        <v>1792</v>
      </c>
      <c r="F503" s="1637">
        <v>40</v>
      </c>
      <c r="G503" s="1610">
        <f t="shared" si="7"/>
        <v>80</v>
      </c>
      <c r="H503" s="1623" t="s">
        <v>1887</v>
      </c>
      <c r="I503" s="1641"/>
      <c r="J503" s="1642"/>
      <c r="K503" s="1642"/>
      <c r="L503" s="1642"/>
      <c r="M503" s="1642"/>
      <c r="N503" s="1642"/>
      <c r="O503" s="1642"/>
      <c r="P503" s="1642"/>
      <c r="Q503" s="1642"/>
      <c r="R503" s="1642"/>
      <c r="S503" s="1642"/>
      <c r="T503" s="1642"/>
    </row>
    <row r="504" spans="1:20" s="1283" customFormat="1">
      <c r="A504" s="1259" t="s">
        <v>2748</v>
      </c>
      <c r="B504" s="1259"/>
      <c r="C504" s="1535" t="s">
        <v>2853</v>
      </c>
      <c r="D504" s="1267">
        <v>10</v>
      </c>
      <c r="E504" s="1268" t="s">
        <v>640</v>
      </c>
      <c r="F504" s="1674">
        <v>350</v>
      </c>
      <c r="G504" s="1610">
        <f t="shared" si="7"/>
        <v>3500</v>
      </c>
      <c r="H504" s="1623" t="s">
        <v>1887</v>
      </c>
      <c r="I504" s="1567">
        <v>6</v>
      </c>
      <c r="J504" s="1567"/>
      <c r="K504" s="1270"/>
      <c r="L504" s="1567"/>
      <c r="M504" s="1567"/>
      <c r="N504" s="1270"/>
      <c r="O504" s="1567">
        <v>6</v>
      </c>
      <c r="P504" s="1567"/>
      <c r="Q504" s="1270"/>
      <c r="R504" s="1567"/>
      <c r="S504" s="1567"/>
      <c r="T504" s="1269"/>
    </row>
    <row r="505" spans="1:20" s="1283" customFormat="1">
      <c r="A505" s="1259" t="s">
        <v>2748</v>
      </c>
      <c r="B505" s="1259"/>
      <c r="C505" s="1535" t="s">
        <v>2854</v>
      </c>
      <c r="D505" s="1267">
        <v>10</v>
      </c>
      <c r="E505" s="1268" t="s">
        <v>640</v>
      </c>
      <c r="F505" s="1674">
        <v>350</v>
      </c>
      <c r="G505" s="1610">
        <f t="shared" si="7"/>
        <v>3500</v>
      </c>
      <c r="H505" s="1623" t="s">
        <v>1887</v>
      </c>
      <c r="I505" s="1567">
        <v>5</v>
      </c>
      <c r="J505" s="1567"/>
      <c r="K505" s="1270"/>
      <c r="L505" s="1567"/>
      <c r="M505" s="1567"/>
      <c r="N505" s="1270"/>
      <c r="O505" s="1567">
        <v>5</v>
      </c>
      <c r="P505" s="1567"/>
      <c r="Q505" s="1270"/>
      <c r="R505" s="1567"/>
      <c r="S505" s="1567"/>
      <c r="T505" s="1269"/>
    </row>
    <row r="506" spans="1:20" s="1283" customFormat="1">
      <c r="A506" s="1259" t="s">
        <v>2748</v>
      </c>
      <c r="B506" s="1259"/>
      <c r="C506" s="1535" t="s">
        <v>2855</v>
      </c>
      <c r="D506" s="1267">
        <v>10</v>
      </c>
      <c r="E506" s="1268" t="s">
        <v>640</v>
      </c>
      <c r="F506" s="1674">
        <v>350</v>
      </c>
      <c r="G506" s="1610">
        <f t="shared" si="7"/>
        <v>3500</v>
      </c>
      <c r="H506" s="1623" t="s">
        <v>1887</v>
      </c>
      <c r="I506" s="1567">
        <v>5</v>
      </c>
      <c r="J506" s="1567"/>
      <c r="K506" s="1270"/>
      <c r="L506" s="1567"/>
      <c r="M506" s="1567"/>
      <c r="N506" s="1270"/>
      <c r="O506" s="1567">
        <v>5</v>
      </c>
      <c r="P506" s="1567"/>
      <c r="Q506" s="1270"/>
      <c r="R506" s="1567"/>
      <c r="S506" s="1567"/>
      <c r="T506" s="1269"/>
    </row>
    <row r="507" spans="1:20" s="1283" customFormat="1">
      <c r="A507" s="1259" t="s">
        <v>2748</v>
      </c>
      <c r="B507" s="1259"/>
      <c r="C507" s="1535" t="s">
        <v>2856</v>
      </c>
      <c r="D507" s="1267">
        <v>10</v>
      </c>
      <c r="E507" s="1268" t="s">
        <v>640</v>
      </c>
      <c r="F507" s="1674">
        <v>350</v>
      </c>
      <c r="G507" s="1610">
        <f t="shared" si="7"/>
        <v>3500</v>
      </c>
      <c r="H507" s="1623" t="s">
        <v>1887</v>
      </c>
      <c r="I507" s="1567">
        <v>5</v>
      </c>
      <c r="J507" s="1567"/>
      <c r="K507" s="1270"/>
      <c r="L507" s="1567"/>
      <c r="M507" s="1567"/>
      <c r="N507" s="1270"/>
      <c r="O507" s="1567">
        <v>5</v>
      </c>
      <c r="P507" s="1567"/>
      <c r="Q507" s="1270"/>
      <c r="R507" s="1567"/>
      <c r="S507" s="1567"/>
      <c r="T507" s="1269"/>
    </row>
    <row r="508" spans="1:20" s="1283" customFormat="1">
      <c r="A508" s="172" t="s">
        <v>3457</v>
      </c>
      <c r="B508" s="1259"/>
      <c r="C508" s="1349" t="s">
        <v>3493</v>
      </c>
      <c r="D508" s="1630">
        <v>10</v>
      </c>
      <c r="E508" s="1631" t="s">
        <v>1792</v>
      </c>
      <c r="F508" s="1632">
        <v>450</v>
      </c>
      <c r="G508" s="1610">
        <f t="shared" si="7"/>
        <v>4500</v>
      </c>
      <c r="H508" s="1623" t="s">
        <v>1887</v>
      </c>
      <c r="I508" s="1624">
        <v>5</v>
      </c>
      <c r="J508" s="1624"/>
      <c r="K508" s="1624"/>
      <c r="L508" s="1624"/>
      <c r="M508" s="1624"/>
      <c r="N508" s="1624"/>
      <c r="O508" s="1624">
        <v>5</v>
      </c>
      <c r="P508" s="1624"/>
      <c r="Q508" s="1624"/>
      <c r="R508" s="1624"/>
      <c r="S508" s="1624"/>
      <c r="T508" s="1624"/>
    </row>
    <row r="509" spans="1:20" s="1283" customFormat="1">
      <c r="A509" s="172" t="s">
        <v>3457</v>
      </c>
      <c r="B509" s="1259"/>
      <c r="C509" s="1349" t="s">
        <v>3491</v>
      </c>
      <c r="D509" s="1630">
        <v>20</v>
      </c>
      <c r="E509" s="1631" t="s">
        <v>1792</v>
      </c>
      <c r="F509" s="1632">
        <v>450</v>
      </c>
      <c r="G509" s="1610">
        <f t="shared" si="7"/>
        <v>9000</v>
      </c>
      <c r="H509" s="1623" t="s">
        <v>1887</v>
      </c>
      <c r="I509" s="1624">
        <v>5</v>
      </c>
      <c r="J509" s="1624"/>
      <c r="K509" s="1624"/>
      <c r="L509" s="1624">
        <v>5</v>
      </c>
      <c r="M509" s="1624"/>
      <c r="N509" s="1624"/>
      <c r="O509" s="1624">
        <v>5</v>
      </c>
      <c r="P509" s="1624"/>
      <c r="Q509" s="1624"/>
      <c r="R509" s="1624"/>
      <c r="S509" s="1624">
        <v>5</v>
      </c>
      <c r="T509" s="1624"/>
    </row>
    <row r="510" spans="1:20" s="1283" customFormat="1">
      <c r="A510" s="172" t="s">
        <v>3457</v>
      </c>
      <c r="B510" s="1259"/>
      <c r="C510" s="1349" t="s">
        <v>3492</v>
      </c>
      <c r="D510" s="1630">
        <v>10</v>
      </c>
      <c r="E510" s="1631" t="s">
        <v>1792</v>
      </c>
      <c r="F510" s="1632">
        <v>450</v>
      </c>
      <c r="G510" s="1610">
        <f t="shared" si="7"/>
        <v>4500</v>
      </c>
      <c r="H510" s="1623" t="s">
        <v>1887</v>
      </c>
      <c r="I510" s="1624">
        <v>5</v>
      </c>
      <c r="J510" s="1624"/>
      <c r="K510" s="1624"/>
      <c r="L510" s="1624"/>
      <c r="M510" s="1624"/>
      <c r="N510" s="1624"/>
      <c r="O510" s="1624">
        <v>5</v>
      </c>
      <c r="P510" s="1624"/>
      <c r="Q510" s="1624"/>
      <c r="R510" s="1624"/>
      <c r="S510" s="1624"/>
      <c r="T510" s="1624"/>
    </row>
    <row r="511" spans="1:20" s="1283" customFormat="1">
      <c r="A511" s="172" t="s">
        <v>3457</v>
      </c>
      <c r="B511" s="1259"/>
      <c r="C511" s="1349" t="s">
        <v>3494</v>
      </c>
      <c r="D511" s="1630">
        <v>10</v>
      </c>
      <c r="E511" s="1631" t="s">
        <v>1792</v>
      </c>
      <c r="F511" s="1632">
        <v>450</v>
      </c>
      <c r="G511" s="1610">
        <f t="shared" si="7"/>
        <v>4500</v>
      </c>
      <c r="H511" s="1623" t="s">
        <v>1887</v>
      </c>
      <c r="I511" s="1624">
        <v>5</v>
      </c>
      <c r="J511" s="1624"/>
      <c r="K511" s="1624"/>
      <c r="L511" s="1624"/>
      <c r="M511" s="1624"/>
      <c r="N511" s="1624"/>
      <c r="O511" s="1624">
        <v>5</v>
      </c>
      <c r="P511" s="1624"/>
      <c r="Q511" s="1624"/>
      <c r="R511" s="1624"/>
      <c r="S511" s="1624"/>
      <c r="T511" s="1624"/>
    </row>
    <row r="512" spans="1:20" s="1283" customFormat="1">
      <c r="A512" s="172" t="s">
        <v>69</v>
      </c>
      <c r="B512" s="1259"/>
      <c r="C512" s="1349" t="s">
        <v>2714</v>
      </c>
      <c r="D512" s="1653">
        <v>4</v>
      </c>
      <c r="E512" s="1654" t="s">
        <v>2715</v>
      </c>
      <c r="F512" s="1637">
        <v>550</v>
      </c>
      <c r="G512" s="1610">
        <f t="shared" si="7"/>
        <v>2200</v>
      </c>
      <c r="H512" s="1623" t="s">
        <v>1887</v>
      </c>
      <c r="I512" s="1641"/>
      <c r="J512" s="1642"/>
      <c r="K512" s="1642"/>
      <c r="L512" s="1642"/>
      <c r="M512" s="1642"/>
      <c r="N512" s="1642"/>
      <c r="O512" s="1642"/>
      <c r="P512" s="1642"/>
      <c r="Q512" s="1642"/>
      <c r="R512" s="1642"/>
      <c r="S512" s="1642"/>
      <c r="T512" s="1642"/>
    </row>
    <row r="513" spans="1:20" s="1283" customFormat="1">
      <c r="A513" s="172" t="s">
        <v>3386</v>
      </c>
      <c r="B513" s="1259"/>
      <c r="C513" s="1349" t="s">
        <v>2714</v>
      </c>
      <c r="D513" s="1653">
        <v>4</v>
      </c>
      <c r="E513" s="1654" t="s">
        <v>2715</v>
      </c>
      <c r="F513" s="1637">
        <v>550</v>
      </c>
      <c r="G513" s="1610">
        <f t="shared" si="7"/>
        <v>2200</v>
      </c>
      <c r="H513" s="1623" t="s">
        <v>1887</v>
      </c>
      <c r="I513" s="1641"/>
      <c r="J513" s="1642"/>
      <c r="K513" s="1642"/>
      <c r="L513" s="1642"/>
      <c r="M513" s="1642"/>
      <c r="N513" s="1642"/>
      <c r="O513" s="1642"/>
      <c r="P513" s="1642"/>
      <c r="Q513" s="1642"/>
      <c r="R513" s="1642"/>
      <c r="S513" s="1642"/>
      <c r="T513" s="1642"/>
    </row>
    <row r="514" spans="1:20" s="1283" customFormat="1">
      <c r="A514" s="172" t="s">
        <v>3231</v>
      </c>
      <c r="B514" s="1259"/>
      <c r="C514" s="1349" t="s">
        <v>1355</v>
      </c>
      <c r="D514" s="1625">
        <v>5</v>
      </c>
      <c r="E514" s="1626" t="s">
        <v>627</v>
      </c>
      <c r="F514" s="1627">
        <v>1000</v>
      </c>
      <c r="G514" s="1610">
        <f t="shared" si="7"/>
        <v>5000</v>
      </c>
      <c r="H514" s="1623" t="s">
        <v>1887</v>
      </c>
      <c r="I514" s="1665">
        <v>2</v>
      </c>
      <c r="J514" s="1665"/>
      <c r="K514" s="1665"/>
      <c r="L514" s="1665">
        <v>1</v>
      </c>
      <c r="M514" s="1665"/>
      <c r="N514" s="1665"/>
      <c r="O514" s="1665">
        <v>1</v>
      </c>
      <c r="P514" s="1665"/>
      <c r="Q514" s="1665"/>
      <c r="R514" s="1665">
        <v>1</v>
      </c>
      <c r="S514" s="1642"/>
      <c r="T514" s="1642"/>
    </row>
    <row r="515" spans="1:20" s="1283" customFormat="1">
      <c r="A515" s="1644" t="s">
        <v>533</v>
      </c>
      <c r="B515" s="1259"/>
      <c r="C515" s="1349" t="s">
        <v>2367</v>
      </c>
      <c r="D515" s="1578">
        <v>2</v>
      </c>
      <c r="E515" s="1579" t="s">
        <v>1616</v>
      </c>
      <c r="F515" s="1580">
        <v>320</v>
      </c>
      <c r="G515" s="1610">
        <f t="shared" si="7"/>
        <v>640</v>
      </c>
      <c r="H515" s="1623" t="s">
        <v>1887</v>
      </c>
      <c r="I515" s="825">
        <v>2</v>
      </c>
      <c r="J515" s="1541"/>
      <c r="K515" s="825"/>
      <c r="L515" s="1541"/>
      <c r="M515" s="1541"/>
      <c r="N515" s="1541"/>
      <c r="O515" s="1541"/>
      <c r="P515" s="1541"/>
      <c r="Q515" s="1541"/>
      <c r="R515" s="1541"/>
      <c r="S515" s="1541"/>
      <c r="T515" s="1624"/>
    </row>
    <row r="516" spans="1:20" s="1283" customFormat="1">
      <c r="A516" s="172" t="s">
        <v>3418</v>
      </c>
      <c r="B516" s="1259"/>
      <c r="C516" s="1535" t="s">
        <v>1356</v>
      </c>
      <c r="D516" s="882">
        <v>200</v>
      </c>
      <c r="E516" s="825" t="s">
        <v>44</v>
      </c>
      <c r="F516" s="1584">
        <v>150</v>
      </c>
      <c r="G516" s="1610">
        <f t="shared" si="7"/>
        <v>30000</v>
      </c>
      <c r="H516" s="1623" t="s">
        <v>1887</v>
      </c>
      <c r="I516" s="1641"/>
      <c r="J516" s="1642"/>
      <c r="K516" s="1642"/>
      <c r="L516" s="1642"/>
      <c r="M516" s="1642"/>
      <c r="N516" s="1642"/>
      <c r="O516" s="1642"/>
      <c r="P516" s="1642"/>
      <c r="Q516" s="1642"/>
      <c r="R516" s="1642"/>
      <c r="S516" s="1642"/>
      <c r="T516" s="1642"/>
    </row>
    <row r="517" spans="1:20" s="1283" customFormat="1">
      <c r="A517" s="172" t="s">
        <v>1982</v>
      </c>
      <c r="B517" s="1259"/>
      <c r="C517" s="1349" t="s">
        <v>2031</v>
      </c>
      <c r="D517" s="1630">
        <v>12</v>
      </c>
      <c r="E517" s="1631" t="s">
        <v>1616</v>
      </c>
      <c r="F517" s="1632">
        <v>45</v>
      </c>
      <c r="G517" s="1610">
        <f t="shared" si="7"/>
        <v>540</v>
      </c>
      <c r="H517" s="1623" t="s">
        <v>1887</v>
      </c>
      <c r="I517" s="1256">
        <v>1</v>
      </c>
      <c r="J517" s="1256">
        <v>1</v>
      </c>
      <c r="K517" s="1256">
        <v>1</v>
      </c>
      <c r="L517" s="1256">
        <v>1</v>
      </c>
      <c r="M517" s="1256">
        <v>1</v>
      </c>
      <c r="N517" s="1256">
        <v>1</v>
      </c>
      <c r="O517" s="1256">
        <v>1</v>
      </c>
      <c r="P517" s="1256">
        <v>1</v>
      </c>
      <c r="Q517" s="1256">
        <v>1</v>
      </c>
      <c r="R517" s="1256">
        <v>1</v>
      </c>
      <c r="S517" s="1256">
        <v>1</v>
      </c>
      <c r="T517" s="1256">
        <v>1</v>
      </c>
    </row>
    <row r="518" spans="1:20" s="765" customFormat="1">
      <c r="A518" s="172" t="s">
        <v>1982</v>
      </c>
      <c r="B518" s="1259"/>
      <c r="C518" s="1349" t="s">
        <v>2032</v>
      </c>
      <c r="D518" s="1630">
        <v>12</v>
      </c>
      <c r="E518" s="1631" t="s">
        <v>1616</v>
      </c>
      <c r="F518" s="1632">
        <v>45</v>
      </c>
      <c r="G518" s="1610">
        <f t="shared" si="7"/>
        <v>540</v>
      </c>
      <c r="H518" s="1623" t="s">
        <v>1887</v>
      </c>
      <c r="I518" s="1256">
        <v>1</v>
      </c>
      <c r="J518" s="1256">
        <v>1</v>
      </c>
      <c r="K518" s="1256">
        <v>1</v>
      </c>
      <c r="L518" s="1256">
        <v>1</v>
      </c>
      <c r="M518" s="1256">
        <v>1</v>
      </c>
      <c r="N518" s="1256">
        <v>1</v>
      </c>
      <c r="O518" s="1256">
        <v>1</v>
      </c>
      <c r="P518" s="1256">
        <v>1</v>
      </c>
      <c r="Q518" s="1256">
        <v>1</v>
      </c>
      <c r="R518" s="1256">
        <v>1</v>
      </c>
      <c r="S518" s="1256">
        <v>1</v>
      </c>
      <c r="T518" s="1256">
        <v>1</v>
      </c>
    </row>
    <row r="519" spans="1:20" s="765" customFormat="1">
      <c r="A519" s="172" t="s">
        <v>2113</v>
      </c>
      <c r="B519" s="172"/>
      <c r="C519" s="1349" t="s">
        <v>2129</v>
      </c>
      <c r="D519" s="1630">
        <v>2</v>
      </c>
      <c r="E519" s="1631" t="s">
        <v>576</v>
      </c>
      <c r="F519" s="1632">
        <v>150</v>
      </c>
      <c r="G519" s="1610">
        <f t="shared" si="7"/>
        <v>300</v>
      </c>
      <c r="H519" s="1623" t="s">
        <v>1887</v>
      </c>
      <c r="I519" s="1630">
        <v>2</v>
      </c>
      <c r="J519" s="1624"/>
      <c r="K519" s="1624"/>
      <c r="L519" s="1624"/>
      <c r="M519" s="1624"/>
      <c r="N519" s="1624"/>
      <c r="O519" s="1624"/>
      <c r="P519" s="1624"/>
      <c r="Q519" s="1624"/>
      <c r="R519" s="1624"/>
      <c r="S519" s="1624"/>
      <c r="T519" s="1624"/>
    </row>
    <row r="520" spans="1:20" s="765" customFormat="1" ht="12" customHeight="1">
      <c r="A520" s="172" t="s">
        <v>2132</v>
      </c>
      <c r="B520" s="172"/>
      <c r="C520" s="1639" t="s">
        <v>3752</v>
      </c>
      <c r="D520" s="1540">
        <v>10</v>
      </c>
      <c r="E520" s="1538" t="s">
        <v>1440</v>
      </c>
      <c r="F520" s="1539">
        <v>180</v>
      </c>
      <c r="G520" s="1610">
        <f t="shared" si="7"/>
        <v>1800</v>
      </c>
      <c r="H520" s="1623" t="s">
        <v>1887</v>
      </c>
      <c r="I520" s="1540">
        <v>10</v>
      </c>
      <c r="J520" s="932"/>
      <c r="K520" s="932"/>
      <c r="L520" s="932"/>
      <c r="M520" s="932"/>
      <c r="N520" s="932"/>
      <c r="O520" s="932"/>
      <c r="P520" s="932"/>
      <c r="Q520" s="932"/>
      <c r="R520" s="932"/>
      <c r="S520" s="932"/>
      <c r="T520" s="1640"/>
    </row>
    <row r="521" spans="1:20" s="765" customFormat="1" ht="12" customHeight="1">
      <c r="A521" s="882" t="s">
        <v>3548</v>
      </c>
      <c r="B521" s="172"/>
      <c r="C521" s="1349" t="s">
        <v>3610</v>
      </c>
      <c r="D521" s="1630">
        <v>20</v>
      </c>
      <c r="E521" s="1638" t="s">
        <v>44</v>
      </c>
      <c r="F521" s="1632">
        <v>120</v>
      </c>
      <c r="G521" s="1610">
        <f t="shared" si="7"/>
        <v>2400</v>
      </c>
      <c r="H521" s="1623" t="s">
        <v>1887</v>
      </c>
      <c r="I521" s="1656" t="s">
        <v>3601</v>
      </c>
      <c r="J521" s="1269"/>
      <c r="K521" s="1269"/>
      <c r="L521" s="1269">
        <v>5</v>
      </c>
      <c r="M521" s="1269"/>
      <c r="N521" s="1269"/>
      <c r="O521" s="1269"/>
      <c r="P521" s="1269">
        <v>5</v>
      </c>
      <c r="Q521" s="1269"/>
      <c r="R521" s="1269"/>
      <c r="S521" s="1269"/>
      <c r="T521" s="1269">
        <v>5</v>
      </c>
    </row>
    <row r="522" spans="1:20" s="765" customFormat="1" ht="12" customHeight="1">
      <c r="A522" s="172" t="s">
        <v>2905</v>
      </c>
      <c r="B522" s="172"/>
      <c r="C522" s="1349" t="s">
        <v>2996</v>
      </c>
      <c r="D522" s="1625">
        <v>50</v>
      </c>
      <c r="E522" s="1626" t="s">
        <v>1252</v>
      </c>
      <c r="F522" s="1627">
        <v>190</v>
      </c>
      <c r="G522" s="1610">
        <f t="shared" si="7"/>
        <v>9500</v>
      </c>
      <c r="H522" s="1623" t="s">
        <v>1887</v>
      </c>
      <c r="I522" s="1624"/>
      <c r="J522" s="1624"/>
      <c r="K522" s="1624"/>
      <c r="L522" s="1624"/>
      <c r="M522" s="1624"/>
      <c r="N522" s="1624"/>
      <c r="O522" s="1624"/>
      <c r="P522" s="1624"/>
      <c r="Q522" s="1624"/>
      <c r="R522" s="1624"/>
      <c r="S522" s="1624"/>
      <c r="T522" s="1624"/>
    </row>
    <row r="523" spans="1:20" s="765" customFormat="1" ht="12" customHeight="1">
      <c r="A523" s="172" t="s">
        <v>3231</v>
      </c>
      <c r="B523" s="172"/>
      <c r="C523" s="1349" t="s">
        <v>2996</v>
      </c>
      <c r="D523" s="1625">
        <v>20</v>
      </c>
      <c r="E523" s="1626" t="s">
        <v>1252</v>
      </c>
      <c r="F523" s="1627">
        <v>190</v>
      </c>
      <c r="G523" s="1610">
        <f t="shared" si="7"/>
        <v>3800</v>
      </c>
      <c r="H523" s="1623" t="s">
        <v>1887</v>
      </c>
      <c r="I523" s="1628">
        <v>5</v>
      </c>
      <c r="J523" s="1629"/>
      <c r="K523" s="1629"/>
      <c r="L523" s="1629">
        <v>5</v>
      </c>
      <c r="M523" s="1629"/>
      <c r="N523" s="1629"/>
      <c r="O523" s="1629">
        <v>5</v>
      </c>
      <c r="P523" s="1629"/>
      <c r="Q523" s="1629"/>
      <c r="R523" s="1629">
        <v>5</v>
      </c>
      <c r="S523" s="1629"/>
      <c r="T523" s="1629"/>
    </row>
    <row r="524" spans="1:20" s="765" customFormat="1" ht="12" customHeight="1">
      <c r="A524" s="882" t="s">
        <v>3630</v>
      </c>
      <c r="B524" s="172"/>
      <c r="C524" s="932" t="s">
        <v>3701</v>
      </c>
      <c r="D524" s="833">
        <v>5</v>
      </c>
      <c r="E524" s="833" t="s">
        <v>3700</v>
      </c>
      <c r="F524" s="1645">
        <v>60</v>
      </c>
      <c r="G524" s="1610">
        <f t="shared" si="7"/>
        <v>300</v>
      </c>
      <c r="H524" s="1623" t="s">
        <v>1887</v>
      </c>
      <c r="I524" s="1641"/>
      <c r="J524" s="1642"/>
      <c r="K524" s="1642"/>
      <c r="L524" s="1642"/>
      <c r="M524" s="1642"/>
      <c r="N524" s="1642"/>
      <c r="O524" s="1642"/>
      <c r="P524" s="1642"/>
      <c r="Q524" s="1642"/>
      <c r="R524" s="1642"/>
      <c r="S524" s="1642"/>
      <c r="T524" s="1642"/>
    </row>
    <row r="525" spans="1:20" s="765" customFormat="1" ht="13.9" customHeight="1">
      <c r="A525" s="172" t="s">
        <v>3418</v>
      </c>
      <c r="B525" s="172"/>
      <c r="C525" s="1535" t="s">
        <v>1316</v>
      </c>
      <c r="D525" s="882">
        <v>6</v>
      </c>
      <c r="E525" s="825" t="s">
        <v>627</v>
      </c>
      <c r="F525" s="1584">
        <v>163</v>
      </c>
      <c r="G525" s="1610">
        <f t="shared" si="7"/>
        <v>978</v>
      </c>
      <c r="H525" s="1623" t="s">
        <v>1887</v>
      </c>
      <c r="I525" s="1641"/>
      <c r="J525" s="1642"/>
      <c r="K525" s="1642"/>
      <c r="L525" s="1642"/>
      <c r="M525" s="1642"/>
      <c r="N525" s="1642"/>
      <c r="O525" s="1642"/>
      <c r="P525" s="1642"/>
      <c r="Q525" s="1642"/>
      <c r="R525" s="1642"/>
      <c r="S525" s="1642"/>
      <c r="T525" s="1642"/>
    </row>
    <row r="526" spans="1:20" s="765" customFormat="1">
      <c r="A526" s="172" t="s">
        <v>1968</v>
      </c>
      <c r="B526" s="172"/>
      <c r="C526" s="1639" t="s">
        <v>1972</v>
      </c>
      <c r="D526" s="1589">
        <v>1</v>
      </c>
      <c r="E526" s="825" t="s">
        <v>627</v>
      </c>
      <c r="F526" s="830">
        <v>150</v>
      </c>
      <c r="G526" s="1610">
        <f t="shared" ref="G526:G589" si="8">F526*D526</f>
        <v>150</v>
      </c>
      <c r="H526" s="1623" t="s">
        <v>1887</v>
      </c>
      <c r="I526" s="825">
        <v>1</v>
      </c>
      <c r="J526" s="833"/>
      <c r="K526" s="825"/>
      <c r="L526" s="833"/>
      <c r="M526" s="833"/>
      <c r="N526" s="833"/>
      <c r="O526" s="833"/>
      <c r="P526" s="833"/>
      <c r="Q526" s="833"/>
      <c r="R526" s="833"/>
      <c r="S526" s="833"/>
      <c r="T526" s="1624"/>
    </row>
    <row r="527" spans="1:20" s="765" customFormat="1" ht="13.9" customHeight="1">
      <c r="A527" s="172" t="s">
        <v>1941</v>
      </c>
      <c r="B527" s="172"/>
      <c r="C527" s="1639" t="s">
        <v>1972</v>
      </c>
      <c r="D527" s="1589">
        <v>1</v>
      </c>
      <c r="E527" s="825" t="s">
        <v>627</v>
      </c>
      <c r="F527" s="830">
        <v>150</v>
      </c>
      <c r="G527" s="1610">
        <f t="shared" si="8"/>
        <v>150</v>
      </c>
      <c r="H527" s="1623" t="s">
        <v>1887</v>
      </c>
      <c r="I527" s="825">
        <v>1</v>
      </c>
      <c r="J527" s="833"/>
      <c r="K527" s="825"/>
      <c r="L527" s="833"/>
      <c r="M527" s="833"/>
      <c r="N527" s="833"/>
      <c r="O527" s="833"/>
      <c r="P527" s="833"/>
      <c r="Q527" s="833"/>
      <c r="R527" s="833"/>
      <c r="S527" s="833"/>
      <c r="T527" s="1624"/>
    </row>
    <row r="528" spans="1:20" s="765" customFormat="1" ht="13.9" customHeight="1">
      <c r="A528" s="882" t="s">
        <v>3023</v>
      </c>
      <c r="B528" s="172"/>
      <c r="C528" s="882" t="s">
        <v>3190</v>
      </c>
      <c r="D528" s="1558">
        <v>20</v>
      </c>
      <c r="E528" s="833"/>
      <c r="F528" s="1568">
        <v>50</v>
      </c>
      <c r="G528" s="1610">
        <f t="shared" si="8"/>
        <v>1000</v>
      </c>
      <c r="H528" s="1623" t="s">
        <v>1887</v>
      </c>
      <c r="I528" s="1624">
        <v>10</v>
      </c>
      <c r="J528" s="1624"/>
      <c r="K528" s="1624"/>
      <c r="L528" s="1624"/>
      <c r="M528" s="1624">
        <v>10</v>
      </c>
      <c r="N528" s="1624"/>
      <c r="O528" s="1624"/>
      <c r="P528" s="1624"/>
      <c r="Q528" s="1624"/>
      <c r="R528" s="1624"/>
      <c r="S528" s="1624"/>
      <c r="T528" s="1624"/>
    </row>
    <row r="529" spans="1:20" s="765" customFormat="1" ht="13.9" customHeight="1">
      <c r="A529" s="882" t="s">
        <v>3548</v>
      </c>
      <c r="B529" s="172"/>
      <c r="C529" s="1349" t="s">
        <v>3605</v>
      </c>
      <c r="D529" s="1630">
        <v>30</v>
      </c>
      <c r="E529" s="1638" t="s">
        <v>44</v>
      </c>
      <c r="F529" s="1632">
        <v>60</v>
      </c>
      <c r="G529" s="1610">
        <f t="shared" si="8"/>
        <v>1800</v>
      </c>
      <c r="H529" s="1623" t="s">
        <v>1887</v>
      </c>
      <c r="I529" s="1656" t="s">
        <v>3563</v>
      </c>
      <c r="J529" s="1269"/>
      <c r="K529" s="1269"/>
      <c r="L529" s="1269"/>
      <c r="M529" s="1269">
        <v>10</v>
      </c>
      <c r="N529" s="1269"/>
      <c r="O529" s="1269"/>
      <c r="P529" s="1269"/>
      <c r="Q529" s="1269">
        <v>5</v>
      </c>
      <c r="R529" s="1269"/>
      <c r="S529" s="1269"/>
      <c r="T529" s="1658">
        <v>5</v>
      </c>
    </row>
    <row r="530" spans="1:20" s="765" customFormat="1" ht="13.9" customHeight="1">
      <c r="A530" s="172" t="s">
        <v>1968</v>
      </c>
      <c r="B530" s="172"/>
      <c r="C530" s="1639" t="s">
        <v>1973</v>
      </c>
      <c r="D530" s="1589">
        <v>15</v>
      </c>
      <c r="E530" s="825" t="s">
        <v>627</v>
      </c>
      <c r="F530" s="830">
        <v>150</v>
      </c>
      <c r="G530" s="1610">
        <f t="shared" si="8"/>
        <v>2250</v>
      </c>
      <c r="H530" s="1623" t="s">
        <v>1887</v>
      </c>
      <c r="I530" s="825">
        <v>5</v>
      </c>
      <c r="J530" s="833"/>
      <c r="K530" s="825"/>
      <c r="L530" s="833"/>
      <c r="M530" s="833">
        <v>5</v>
      </c>
      <c r="N530" s="833"/>
      <c r="O530" s="833"/>
      <c r="P530" s="833"/>
      <c r="Q530" s="833">
        <v>5</v>
      </c>
      <c r="R530" s="833"/>
      <c r="S530" s="833"/>
      <c r="T530" s="1624"/>
    </row>
    <row r="531" spans="1:20" s="765" customFormat="1" ht="13.9" customHeight="1">
      <c r="A531" s="172" t="s">
        <v>1941</v>
      </c>
      <c r="B531" s="172"/>
      <c r="C531" s="1639" t="s">
        <v>1973</v>
      </c>
      <c r="D531" s="1589">
        <v>1</v>
      </c>
      <c r="E531" s="825" t="s">
        <v>627</v>
      </c>
      <c r="F531" s="830">
        <v>150</v>
      </c>
      <c r="G531" s="1610">
        <f t="shared" si="8"/>
        <v>150</v>
      </c>
      <c r="H531" s="1623" t="s">
        <v>1887</v>
      </c>
      <c r="I531" s="825">
        <v>1</v>
      </c>
      <c r="J531" s="833"/>
      <c r="K531" s="825"/>
      <c r="L531" s="833"/>
      <c r="M531" s="833"/>
      <c r="N531" s="833"/>
      <c r="O531" s="833"/>
      <c r="P531" s="833"/>
      <c r="Q531" s="833"/>
      <c r="R531" s="833"/>
      <c r="S531" s="833"/>
      <c r="T531" s="1624"/>
    </row>
    <row r="532" spans="1:20" s="765" customFormat="1" ht="13.9" customHeight="1">
      <c r="A532" s="882" t="s">
        <v>3023</v>
      </c>
      <c r="B532" s="172"/>
      <c r="C532" s="882" t="s">
        <v>3191</v>
      </c>
      <c r="D532" s="1558">
        <v>20</v>
      </c>
      <c r="E532" s="833"/>
      <c r="F532" s="1568">
        <v>50</v>
      </c>
      <c r="G532" s="1610">
        <f t="shared" si="8"/>
        <v>1000</v>
      </c>
      <c r="H532" s="1623" t="s">
        <v>1887</v>
      </c>
      <c r="I532" s="1624">
        <v>10</v>
      </c>
      <c r="J532" s="1624"/>
      <c r="K532" s="1624"/>
      <c r="L532" s="1624"/>
      <c r="M532" s="1624">
        <v>10</v>
      </c>
      <c r="N532" s="1624"/>
      <c r="O532" s="1624"/>
      <c r="P532" s="1624"/>
      <c r="Q532" s="1624"/>
      <c r="R532" s="1624"/>
      <c r="S532" s="1624"/>
      <c r="T532" s="1624"/>
    </row>
    <row r="533" spans="1:20" s="765" customFormat="1" ht="12" customHeight="1">
      <c r="A533" s="882" t="s">
        <v>3630</v>
      </c>
      <c r="B533" s="172"/>
      <c r="C533" s="932" t="s">
        <v>3703</v>
      </c>
      <c r="D533" s="833">
        <v>30</v>
      </c>
      <c r="E533" s="833" t="s">
        <v>1440</v>
      </c>
      <c r="F533" s="1645">
        <v>25</v>
      </c>
      <c r="G533" s="1610">
        <f t="shared" si="8"/>
        <v>750</v>
      </c>
      <c r="H533" s="1623" t="s">
        <v>1887</v>
      </c>
      <c r="I533" s="1641"/>
      <c r="J533" s="1642"/>
      <c r="K533" s="1642"/>
      <c r="L533" s="1642"/>
      <c r="M533" s="1642"/>
      <c r="N533" s="1642"/>
      <c r="O533" s="1642"/>
      <c r="P533" s="1642"/>
      <c r="Q533" s="1642"/>
      <c r="R533" s="1642"/>
      <c r="S533" s="1642"/>
      <c r="T533" s="1642"/>
    </row>
    <row r="534" spans="1:20" s="765" customFormat="1" ht="13.9" customHeight="1">
      <c r="A534" s="172" t="s">
        <v>3418</v>
      </c>
      <c r="B534" s="172"/>
      <c r="C534" s="1535" t="s">
        <v>1359</v>
      </c>
      <c r="D534" s="882">
        <v>30</v>
      </c>
      <c r="E534" s="825" t="s">
        <v>44</v>
      </c>
      <c r="F534" s="1584">
        <v>30</v>
      </c>
      <c r="G534" s="1610">
        <f t="shared" si="8"/>
        <v>900</v>
      </c>
      <c r="H534" s="1623" t="s">
        <v>1887</v>
      </c>
      <c r="I534" s="1641"/>
      <c r="J534" s="1642"/>
      <c r="K534" s="1642"/>
      <c r="L534" s="1642"/>
      <c r="M534" s="1642"/>
      <c r="N534" s="1642"/>
      <c r="O534" s="1642"/>
      <c r="P534" s="1642"/>
      <c r="Q534" s="1642"/>
      <c r="R534" s="1642"/>
      <c r="S534" s="1642"/>
      <c r="T534" s="1642"/>
    </row>
    <row r="535" spans="1:20" s="765" customFormat="1" ht="13.9" customHeight="1">
      <c r="A535" s="1644" t="s">
        <v>533</v>
      </c>
      <c r="B535" s="172"/>
      <c r="C535" s="1349" t="s">
        <v>2368</v>
      </c>
      <c r="D535" s="1578">
        <v>24</v>
      </c>
      <c r="E535" s="1579" t="s">
        <v>44</v>
      </c>
      <c r="F535" s="1580">
        <v>9</v>
      </c>
      <c r="G535" s="1610">
        <f t="shared" si="8"/>
        <v>216</v>
      </c>
      <c r="H535" s="1623" t="s">
        <v>1887</v>
      </c>
      <c r="I535" s="825">
        <v>6</v>
      </c>
      <c r="J535" s="1541"/>
      <c r="K535" s="825"/>
      <c r="L535" s="1541">
        <v>6</v>
      </c>
      <c r="M535" s="1541"/>
      <c r="N535" s="1541"/>
      <c r="O535" s="1541">
        <v>6</v>
      </c>
      <c r="P535" s="1541"/>
      <c r="Q535" s="1541"/>
      <c r="R535" s="1541">
        <v>6</v>
      </c>
      <c r="S535" s="1541"/>
      <c r="T535" s="1624"/>
    </row>
    <row r="536" spans="1:20" s="765" customFormat="1">
      <c r="A536" s="172" t="s">
        <v>69</v>
      </c>
      <c r="B536" s="172"/>
      <c r="C536" s="1349" t="s">
        <v>2368</v>
      </c>
      <c r="D536" s="1653">
        <v>5</v>
      </c>
      <c r="E536" s="1347" t="s">
        <v>1783</v>
      </c>
      <c r="F536" s="1637">
        <v>70</v>
      </c>
      <c r="G536" s="1610">
        <f t="shared" si="8"/>
        <v>350</v>
      </c>
      <c r="H536" s="1623" t="s">
        <v>1887</v>
      </c>
      <c r="I536" s="1641"/>
      <c r="J536" s="1642"/>
      <c r="K536" s="1642"/>
      <c r="L536" s="1642"/>
      <c r="M536" s="1642"/>
      <c r="N536" s="1642"/>
      <c r="O536" s="1642"/>
      <c r="P536" s="1642"/>
      <c r="Q536" s="1642"/>
      <c r="R536" s="1642"/>
      <c r="S536" s="1642"/>
      <c r="T536" s="1642"/>
    </row>
    <row r="537" spans="1:20" s="765" customFormat="1" ht="13.9" customHeight="1">
      <c r="A537" s="882" t="s">
        <v>3225</v>
      </c>
      <c r="B537" s="172"/>
      <c r="C537" s="1349" t="s">
        <v>2368</v>
      </c>
      <c r="D537" s="1578">
        <v>24</v>
      </c>
      <c r="E537" s="1579" t="s">
        <v>44</v>
      </c>
      <c r="F537" s="1580">
        <v>9</v>
      </c>
      <c r="G537" s="1610">
        <f t="shared" si="8"/>
        <v>216</v>
      </c>
      <c r="H537" s="1623" t="s">
        <v>1887</v>
      </c>
      <c r="I537" s="825"/>
      <c r="J537" s="1541"/>
      <c r="K537" s="825"/>
      <c r="L537" s="1541"/>
      <c r="M537" s="1541"/>
      <c r="N537" s="1541"/>
      <c r="O537" s="1541"/>
      <c r="P537" s="1541"/>
      <c r="Q537" s="1541"/>
      <c r="R537" s="1541"/>
      <c r="S537" s="1541"/>
      <c r="T537" s="1624"/>
    </row>
    <row r="538" spans="1:20" s="765" customFormat="1" ht="13.9" customHeight="1">
      <c r="A538" s="1579" t="s">
        <v>3382</v>
      </c>
      <c r="B538" s="172"/>
      <c r="C538" s="1349" t="s">
        <v>2368</v>
      </c>
      <c r="D538" s="1578">
        <v>6</v>
      </c>
      <c r="E538" s="1579" t="s">
        <v>44</v>
      </c>
      <c r="F538" s="1580">
        <v>9</v>
      </c>
      <c r="G538" s="1610">
        <f t="shared" si="8"/>
        <v>54</v>
      </c>
      <c r="H538" s="1623" t="s">
        <v>1887</v>
      </c>
      <c r="I538" s="825"/>
      <c r="J538" s="1541"/>
      <c r="K538" s="825"/>
      <c r="L538" s="1541"/>
      <c r="M538" s="1541"/>
      <c r="N538" s="1541"/>
      <c r="O538" s="1541"/>
      <c r="P538" s="1541"/>
      <c r="Q538" s="1541"/>
      <c r="R538" s="1541"/>
      <c r="S538" s="1541"/>
      <c r="T538" s="1624"/>
    </row>
    <row r="539" spans="1:20" s="765" customFormat="1" ht="13.9" customHeight="1">
      <c r="A539" s="172" t="s">
        <v>3386</v>
      </c>
      <c r="B539" s="172"/>
      <c r="C539" s="1349" t="s">
        <v>2368</v>
      </c>
      <c r="D539" s="1653">
        <v>5</v>
      </c>
      <c r="E539" s="1347" t="s">
        <v>1783</v>
      </c>
      <c r="F539" s="1637">
        <v>70</v>
      </c>
      <c r="G539" s="1610">
        <f t="shared" si="8"/>
        <v>350</v>
      </c>
      <c r="H539" s="1623" t="s">
        <v>1887</v>
      </c>
      <c r="I539" s="1641"/>
      <c r="J539" s="1642"/>
      <c r="K539" s="1642"/>
      <c r="L539" s="1642"/>
      <c r="M539" s="1642"/>
      <c r="N539" s="1642"/>
      <c r="O539" s="1642"/>
      <c r="P539" s="1642"/>
      <c r="Q539" s="1642"/>
      <c r="R539" s="1642"/>
      <c r="S539" s="1642"/>
      <c r="T539" s="1642"/>
    </row>
    <row r="540" spans="1:20" s="765" customFormat="1" ht="13.9" customHeight="1">
      <c r="A540" s="172" t="s">
        <v>69</v>
      </c>
      <c r="B540" s="172"/>
      <c r="C540" s="1349" t="s">
        <v>2716</v>
      </c>
      <c r="D540" s="1653">
        <v>5</v>
      </c>
      <c r="E540" s="1347" t="s">
        <v>1783</v>
      </c>
      <c r="F540" s="1637">
        <v>70</v>
      </c>
      <c r="G540" s="1610">
        <f t="shared" si="8"/>
        <v>350</v>
      </c>
      <c r="H540" s="1623" t="s">
        <v>1887</v>
      </c>
      <c r="I540" s="1641"/>
      <c r="J540" s="1642"/>
      <c r="K540" s="1642"/>
      <c r="L540" s="1642"/>
      <c r="M540" s="1642"/>
      <c r="N540" s="1642"/>
      <c r="O540" s="1642"/>
      <c r="P540" s="1642"/>
      <c r="Q540" s="1642"/>
      <c r="R540" s="1642"/>
      <c r="S540" s="1642"/>
      <c r="T540" s="1642"/>
    </row>
    <row r="541" spans="1:20" s="765" customFormat="1" ht="13.9" customHeight="1">
      <c r="A541" s="172" t="s">
        <v>3386</v>
      </c>
      <c r="B541" s="172"/>
      <c r="C541" s="1349" t="s">
        <v>2716</v>
      </c>
      <c r="D541" s="1653">
        <v>5</v>
      </c>
      <c r="E541" s="1347" t="s">
        <v>1783</v>
      </c>
      <c r="F541" s="1637">
        <v>70</v>
      </c>
      <c r="G541" s="1610">
        <f t="shared" si="8"/>
        <v>350</v>
      </c>
      <c r="H541" s="1623" t="s">
        <v>1887</v>
      </c>
      <c r="I541" s="1641"/>
      <c r="J541" s="1642"/>
      <c r="K541" s="1642"/>
      <c r="L541" s="1642"/>
      <c r="M541" s="1642"/>
      <c r="N541" s="1642"/>
      <c r="O541" s="1642"/>
      <c r="P541" s="1642"/>
      <c r="Q541" s="1642"/>
      <c r="R541" s="1642"/>
      <c r="S541" s="1642"/>
      <c r="T541" s="1642"/>
    </row>
    <row r="542" spans="1:20" s="765" customFormat="1">
      <c r="A542" s="172" t="s">
        <v>3457</v>
      </c>
      <c r="B542" s="882"/>
      <c r="C542" s="1349" t="s">
        <v>3495</v>
      </c>
      <c r="D542" s="1630">
        <v>1</v>
      </c>
      <c r="E542" s="1631" t="s">
        <v>627</v>
      </c>
      <c r="F542" s="1632">
        <v>100</v>
      </c>
      <c r="G542" s="1610">
        <f t="shared" si="8"/>
        <v>100</v>
      </c>
      <c r="H542" s="1623" t="s">
        <v>1887</v>
      </c>
      <c r="I542" s="1624">
        <v>1</v>
      </c>
      <c r="J542" s="1624"/>
      <c r="K542" s="1624"/>
      <c r="L542" s="1624"/>
      <c r="M542" s="1624"/>
      <c r="N542" s="1624"/>
      <c r="O542" s="1624"/>
      <c r="P542" s="1624"/>
      <c r="Q542" s="1624"/>
      <c r="R542" s="1624"/>
      <c r="S542" s="1624"/>
      <c r="T542" s="1624"/>
    </row>
    <row r="543" spans="1:20" s="765" customFormat="1" ht="24">
      <c r="A543" s="172" t="s">
        <v>1968</v>
      </c>
      <c r="B543" s="882"/>
      <c r="C543" s="1639" t="s">
        <v>1943</v>
      </c>
      <c r="D543" s="1589">
        <v>5</v>
      </c>
      <c r="E543" s="825" t="s">
        <v>44</v>
      </c>
      <c r="F543" s="830">
        <v>55</v>
      </c>
      <c r="G543" s="1610">
        <f t="shared" si="8"/>
        <v>275</v>
      </c>
      <c r="H543" s="1623" t="s">
        <v>1887</v>
      </c>
      <c r="I543" s="833">
        <v>3</v>
      </c>
      <c r="J543" s="833"/>
      <c r="K543" s="833"/>
      <c r="L543" s="833"/>
      <c r="M543" s="833"/>
      <c r="N543" s="833"/>
      <c r="O543" s="833">
        <v>2</v>
      </c>
      <c r="P543" s="833"/>
      <c r="Q543" s="833"/>
      <c r="R543" s="833"/>
      <c r="S543" s="833"/>
      <c r="T543" s="1624"/>
    </row>
    <row r="544" spans="1:20" s="765" customFormat="1" ht="24">
      <c r="A544" s="172" t="s">
        <v>1941</v>
      </c>
      <c r="B544" s="882"/>
      <c r="C544" s="1639" t="s">
        <v>1943</v>
      </c>
      <c r="D544" s="1589">
        <v>5</v>
      </c>
      <c r="E544" s="825" t="s">
        <v>44</v>
      </c>
      <c r="F544" s="830">
        <v>55</v>
      </c>
      <c r="G544" s="1610">
        <f t="shared" si="8"/>
        <v>275</v>
      </c>
      <c r="H544" s="1623" t="s">
        <v>1887</v>
      </c>
      <c r="I544" s="833">
        <v>3</v>
      </c>
      <c r="J544" s="833"/>
      <c r="K544" s="833"/>
      <c r="L544" s="833"/>
      <c r="M544" s="833"/>
      <c r="N544" s="833"/>
      <c r="O544" s="833">
        <v>2</v>
      </c>
      <c r="P544" s="833"/>
      <c r="Q544" s="833"/>
      <c r="R544" s="833"/>
      <c r="S544" s="833"/>
      <c r="T544" s="1624"/>
    </row>
    <row r="545" spans="1:20" s="765" customFormat="1">
      <c r="A545" s="172" t="s">
        <v>69</v>
      </c>
      <c r="B545" s="882"/>
      <c r="C545" s="1349" t="s">
        <v>2717</v>
      </c>
      <c r="D545" s="1625">
        <v>12</v>
      </c>
      <c r="E545" s="1626" t="s">
        <v>1900</v>
      </c>
      <c r="F545" s="1627">
        <v>60</v>
      </c>
      <c r="G545" s="1610">
        <f t="shared" si="8"/>
        <v>720</v>
      </c>
      <c r="H545" s="1623" t="s">
        <v>1887</v>
      </c>
      <c r="I545" s="1641"/>
      <c r="J545" s="1642"/>
      <c r="K545" s="1642"/>
      <c r="L545" s="1642"/>
      <c r="M545" s="1642"/>
      <c r="N545" s="1642"/>
      <c r="O545" s="1642"/>
      <c r="P545" s="1642"/>
      <c r="Q545" s="1642"/>
      <c r="R545" s="1642"/>
      <c r="S545" s="1642"/>
      <c r="T545" s="1642"/>
    </row>
    <row r="546" spans="1:20" s="765" customFormat="1">
      <c r="A546" s="172" t="s">
        <v>3386</v>
      </c>
      <c r="B546" s="882"/>
      <c r="C546" s="1349" t="s">
        <v>2717</v>
      </c>
      <c r="D546" s="1625">
        <v>12</v>
      </c>
      <c r="E546" s="1626" t="s">
        <v>1900</v>
      </c>
      <c r="F546" s="1627">
        <v>60</v>
      </c>
      <c r="G546" s="1610">
        <f t="shared" si="8"/>
        <v>720</v>
      </c>
      <c r="H546" s="1623" t="s">
        <v>1887</v>
      </c>
      <c r="I546" s="1641"/>
      <c r="J546" s="1642"/>
      <c r="K546" s="1642"/>
      <c r="L546" s="1642"/>
      <c r="M546" s="1642"/>
      <c r="N546" s="1642"/>
      <c r="O546" s="1642"/>
      <c r="P546" s="1642"/>
      <c r="Q546" s="1642"/>
      <c r="R546" s="1642"/>
      <c r="S546" s="1642"/>
      <c r="T546" s="1642"/>
    </row>
    <row r="547" spans="1:20" s="765" customFormat="1">
      <c r="A547" s="172" t="s">
        <v>3457</v>
      </c>
      <c r="B547" s="882"/>
      <c r="C547" s="1349" t="s">
        <v>3496</v>
      </c>
      <c r="D547" s="1630">
        <v>2</v>
      </c>
      <c r="E547" s="1631" t="s">
        <v>627</v>
      </c>
      <c r="F547" s="1632">
        <v>80</v>
      </c>
      <c r="G547" s="1610">
        <f t="shared" si="8"/>
        <v>160</v>
      </c>
      <c r="H547" s="1623" t="s">
        <v>1887</v>
      </c>
      <c r="I547" s="1624">
        <v>1</v>
      </c>
      <c r="J547" s="1624"/>
      <c r="K547" s="1624"/>
      <c r="L547" s="1624"/>
      <c r="M547" s="1624"/>
      <c r="N547" s="1624"/>
      <c r="O547" s="1624">
        <v>1</v>
      </c>
      <c r="P547" s="1624"/>
      <c r="Q547" s="1624"/>
      <c r="R547" s="1624"/>
      <c r="S547" s="1624"/>
      <c r="T547" s="1624"/>
    </row>
    <row r="548" spans="1:20" s="765" customFormat="1">
      <c r="A548" s="172" t="s">
        <v>69</v>
      </c>
      <c r="B548" s="882"/>
      <c r="C548" s="1349" t="s">
        <v>2718</v>
      </c>
      <c r="D548" s="1625">
        <v>12</v>
      </c>
      <c r="E548" s="1626" t="s">
        <v>1900</v>
      </c>
      <c r="F548" s="1627">
        <v>60</v>
      </c>
      <c r="G548" s="1610">
        <f t="shared" si="8"/>
        <v>720</v>
      </c>
      <c r="H548" s="1623" t="s">
        <v>1887</v>
      </c>
      <c r="I548" s="1641"/>
      <c r="J548" s="1642"/>
      <c r="K548" s="1642"/>
      <c r="L548" s="1642"/>
      <c r="M548" s="1642"/>
      <c r="N548" s="1642"/>
      <c r="O548" s="1642"/>
      <c r="P548" s="1642"/>
      <c r="Q548" s="1642"/>
      <c r="R548" s="1642"/>
      <c r="S548" s="1642"/>
      <c r="T548" s="1642"/>
    </row>
    <row r="549" spans="1:20" s="765" customFormat="1">
      <c r="A549" s="172" t="s">
        <v>3386</v>
      </c>
      <c r="B549" s="882"/>
      <c r="C549" s="1349" t="s">
        <v>2718</v>
      </c>
      <c r="D549" s="1625">
        <v>12</v>
      </c>
      <c r="E549" s="1626" t="s">
        <v>1900</v>
      </c>
      <c r="F549" s="1627">
        <v>60</v>
      </c>
      <c r="G549" s="1610">
        <f t="shared" si="8"/>
        <v>720</v>
      </c>
      <c r="H549" s="1623" t="s">
        <v>1887</v>
      </c>
      <c r="I549" s="1641"/>
      <c r="J549" s="1642"/>
      <c r="K549" s="1642"/>
      <c r="L549" s="1642"/>
      <c r="M549" s="1642"/>
      <c r="N549" s="1642"/>
      <c r="O549" s="1642"/>
      <c r="P549" s="1642"/>
      <c r="Q549" s="1642"/>
      <c r="R549" s="1642"/>
      <c r="S549" s="1642"/>
      <c r="T549" s="1642"/>
    </row>
    <row r="550" spans="1:20" s="765" customFormat="1">
      <c r="A550" s="443" t="s">
        <v>1888</v>
      </c>
      <c r="B550" s="882"/>
      <c r="C550" s="443" t="s">
        <v>1906</v>
      </c>
      <c r="D550" s="1559">
        <v>2</v>
      </c>
      <c r="E550" s="1633" t="s">
        <v>1896</v>
      </c>
      <c r="F550" s="1573">
        <v>50</v>
      </c>
      <c r="G550" s="1610">
        <f t="shared" si="8"/>
        <v>100</v>
      </c>
      <c r="H550" s="1623" t="s">
        <v>1887</v>
      </c>
      <c r="I550" s="1574">
        <v>1</v>
      </c>
      <c r="J550" s="1633"/>
      <c r="K550" s="1633"/>
      <c r="L550" s="1575">
        <v>0</v>
      </c>
      <c r="M550" s="1633"/>
      <c r="N550" s="1633"/>
      <c r="O550" s="1559">
        <v>1</v>
      </c>
      <c r="P550" s="1633"/>
      <c r="Q550" s="1633"/>
      <c r="R550" s="1559">
        <v>0</v>
      </c>
      <c r="S550" s="1633"/>
      <c r="T550" s="1633"/>
    </row>
    <row r="551" spans="1:20" s="765" customFormat="1">
      <c r="A551" s="443" t="s">
        <v>3527</v>
      </c>
      <c r="B551" s="882"/>
      <c r="C551" s="443" t="s">
        <v>1906</v>
      </c>
      <c r="D551" s="1559">
        <v>5</v>
      </c>
      <c r="E551" s="1633" t="s">
        <v>1896</v>
      </c>
      <c r="F551" s="1573">
        <v>50</v>
      </c>
      <c r="G551" s="1610">
        <f t="shared" si="8"/>
        <v>250</v>
      </c>
      <c r="H551" s="1623" t="s">
        <v>1887</v>
      </c>
      <c r="I551" s="1574">
        <v>1</v>
      </c>
      <c r="J551" s="1633"/>
      <c r="K551" s="1633">
        <v>1</v>
      </c>
      <c r="L551" s="1575">
        <v>0</v>
      </c>
      <c r="M551" s="1633">
        <v>1</v>
      </c>
      <c r="N551" s="1633"/>
      <c r="O551" s="1559">
        <v>1</v>
      </c>
      <c r="P551" s="1633"/>
      <c r="Q551" s="1633">
        <v>1</v>
      </c>
      <c r="R551" s="1559">
        <v>0</v>
      </c>
      <c r="S551" s="1633"/>
      <c r="T551" s="1633"/>
    </row>
    <row r="552" spans="1:20" s="765" customFormat="1">
      <c r="A552" s="443" t="s">
        <v>1888</v>
      </c>
      <c r="B552" s="882"/>
      <c r="C552" s="443" t="s">
        <v>1907</v>
      </c>
      <c r="D552" s="1559">
        <v>2</v>
      </c>
      <c r="E552" s="1633" t="s">
        <v>1896</v>
      </c>
      <c r="F552" s="1573">
        <v>50</v>
      </c>
      <c r="G552" s="1610">
        <f t="shared" si="8"/>
        <v>100</v>
      </c>
      <c r="H552" s="1623" t="s">
        <v>1887</v>
      </c>
      <c r="I552" s="1574">
        <v>1</v>
      </c>
      <c r="J552" s="1633"/>
      <c r="K552" s="1633"/>
      <c r="L552" s="1575">
        <v>0</v>
      </c>
      <c r="M552" s="1633"/>
      <c r="N552" s="1633"/>
      <c r="O552" s="1559">
        <v>1</v>
      </c>
      <c r="P552" s="1633"/>
      <c r="Q552" s="1633"/>
      <c r="R552" s="1559">
        <v>0</v>
      </c>
      <c r="S552" s="1633"/>
      <c r="T552" s="1633"/>
    </row>
    <row r="553" spans="1:20" s="765" customFormat="1">
      <c r="A553" s="443" t="s">
        <v>3527</v>
      </c>
      <c r="B553" s="882"/>
      <c r="C553" s="443" t="s">
        <v>1907</v>
      </c>
      <c r="D553" s="1559">
        <v>2</v>
      </c>
      <c r="E553" s="1633" t="s">
        <v>1896</v>
      </c>
      <c r="F553" s="1573">
        <v>50</v>
      </c>
      <c r="G553" s="1610">
        <f t="shared" si="8"/>
        <v>100</v>
      </c>
      <c r="H553" s="1623" t="s">
        <v>1887</v>
      </c>
      <c r="I553" s="1574">
        <v>1</v>
      </c>
      <c r="J553" s="1633"/>
      <c r="K553" s="1633"/>
      <c r="L553" s="1575">
        <v>0</v>
      </c>
      <c r="M553" s="1633"/>
      <c r="N553" s="1633"/>
      <c r="O553" s="1559">
        <v>1</v>
      </c>
      <c r="P553" s="1633"/>
      <c r="Q553" s="1633"/>
      <c r="R553" s="1559">
        <v>0</v>
      </c>
      <c r="S553" s="1633"/>
      <c r="T553" s="1633"/>
    </row>
    <row r="554" spans="1:20" s="765" customFormat="1">
      <c r="A554" s="172" t="s">
        <v>3418</v>
      </c>
      <c r="B554" s="882"/>
      <c r="C554" s="1535" t="s">
        <v>1408</v>
      </c>
      <c r="D554" s="882">
        <v>4</v>
      </c>
      <c r="E554" s="825" t="s">
        <v>44</v>
      </c>
      <c r="F554" s="1584">
        <v>60</v>
      </c>
      <c r="G554" s="1610">
        <f t="shared" si="8"/>
        <v>240</v>
      </c>
      <c r="H554" s="1623" t="s">
        <v>1887</v>
      </c>
      <c r="I554" s="1641"/>
      <c r="J554" s="1642"/>
      <c r="K554" s="1642"/>
      <c r="L554" s="1642"/>
      <c r="M554" s="1642"/>
      <c r="N554" s="1642"/>
      <c r="O554" s="1642"/>
      <c r="P554" s="1642"/>
      <c r="Q554" s="1642"/>
      <c r="R554" s="1642"/>
      <c r="S554" s="1642"/>
      <c r="T554" s="1642"/>
    </row>
    <row r="555" spans="1:20" s="765" customFormat="1">
      <c r="A555" s="1259" t="s">
        <v>2599</v>
      </c>
      <c r="B555" s="882"/>
      <c r="C555" s="443" t="s">
        <v>2663</v>
      </c>
      <c r="D555" s="882">
        <v>10</v>
      </c>
      <c r="E555" s="825" t="s">
        <v>44</v>
      </c>
      <c r="F555" s="1573">
        <v>350</v>
      </c>
      <c r="G555" s="1610">
        <f t="shared" si="8"/>
        <v>3500</v>
      </c>
      <c r="H555" s="1623" t="s">
        <v>1887</v>
      </c>
      <c r="I555" s="882"/>
      <c r="J555" s="443"/>
      <c r="K555" s="882"/>
      <c r="L555" s="443"/>
      <c r="M555" s="443"/>
      <c r="N555" s="443"/>
      <c r="O555" s="443"/>
      <c r="P555" s="443"/>
      <c r="Q555" s="443"/>
      <c r="R555" s="882">
        <v>10</v>
      </c>
      <c r="S555" s="443"/>
      <c r="T555" s="1533"/>
    </row>
    <row r="556" spans="1:20" s="765" customFormat="1">
      <c r="A556" s="172" t="s">
        <v>69</v>
      </c>
      <c r="B556" s="882"/>
      <c r="C556" s="1349" t="s">
        <v>2703</v>
      </c>
      <c r="D556" s="1653">
        <v>10</v>
      </c>
      <c r="E556" s="1347" t="s">
        <v>1900</v>
      </c>
      <c r="F556" s="1637">
        <v>1600</v>
      </c>
      <c r="G556" s="1610">
        <f t="shared" si="8"/>
        <v>16000</v>
      </c>
      <c r="H556" s="1623" t="s">
        <v>1887</v>
      </c>
      <c r="I556" s="1641"/>
      <c r="J556" s="1642"/>
      <c r="K556" s="1642"/>
      <c r="L556" s="1642"/>
      <c r="M556" s="1642"/>
      <c r="N556" s="1642"/>
      <c r="O556" s="1642"/>
      <c r="P556" s="1642"/>
      <c r="Q556" s="1642"/>
      <c r="R556" s="1642"/>
      <c r="S556" s="1642"/>
      <c r="T556" s="1642"/>
    </row>
    <row r="557" spans="1:20" s="765" customFormat="1">
      <c r="A557" s="172" t="s">
        <v>3386</v>
      </c>
      <c r="B557" s="882"/>
      <c r="C557" s="1349" t="s">
        <v>2703</v>
      </c>
      <c r="D557" s="1653">
        <v>10</v>
      </c>
      <c r="E557" s="1347" t="s">
        <v>1900</v>
      </c>
      <c r="F557" s="1637">
        <v>1600</v>
      </c>
      <c r="G557" s="1610">
        <f t="shared" si="8"/>
        <v>16000</v>
      </c>
      <c r="H557" s="1623" t="s">
        <v>1887</v>
      </c>
      <c r="I557" s="1641"/>
      <c r="J557" s="1642"/>
      <c r="K557" s="1642"/>
      <c r="L557" s="1642"/>
      <c r="M557" s="1642"/>
      <c r="N557" s="1642"/>
      <c r="O557" s="1642"/>
      <c r="P557" s="1642"/>
      <c r="Q557" s="1642"/>
      <c r="R557" s="1642"/>
      <c r="S557" s="1642"/>
      <c r="T557" s="1642"/>
    </row>
    <row r="558" spans="1:20" s="765" customFormat="1">
      <c r="A558" s="172" t="s">
        <v>1982</v>
      </c>
      <c r="B558" s="882"/>
      <c r="C558" s="1349" t="s">
        <v>2015</v>
      </c>
      <c r="D558" s="1630">
        <v>2</v>
      </c>
      <c r="E558" s="1631" t="s">
        <v>501</v>
      </c>
      <c r="F558" s="1632">
        <v>150</v>
      </c>
      <c r="G558" s="1610">
        <f t="shared" si="8"/>
        <v>300</v>
      </c>
      <c r="H558" s="1623" t="s">
        <v>1887</v>
      </c>
      <c r="I558" s="1256">
        <v>1</v>
      </c>
      <c r="J558" s="1642"/>
      <c r="K558" s="1672"/>
      <c r="L558" s="1642"/>
      <c r="M558" s="1672"/>
      <c r="N558" s="1642"/>
      <c r="O558" s="1256">
        <v>1</v>
      </c>
      <c r="P558" s="1642"/>
      <c r="Q558" s="1672"/>
      <c r="R558" s="1642"/>
      <c r="S558" s="1672"/>
      <c r="T558" s="1642"/>
    </row>
    <row r="559" spans="1:20" s="765" customFormat="1">
      <c r="A559" s="172" t="s">
        <v>1968</v>
      </c>
      <c r="B559" s="882"/>
      <c r="C559" s="1639" t="s">
        <v>1950</v>
      </c>
      <c r="D559" s="1589">
        <v>5</v>
      </c>
      <c r="E559" s="825" t="s">
        <v>1945</v>
      </c>
      <c r="F559" s="830">
        <v>50</v>
      </c>
      <c r="G559" s="1610">
        <f t="shared" si="8"/>
        <v>250</v>
      </c>
      <c r="H559" s="1623" t="s">
        <v>1887</v>
      </c>
      <c r="I559" s="833"/>
      <c r="J559" s="833"/>
      <c r="K559" s="833"/>
      <c r="L559" s="833"/>
      <c r="M559" s="833"/>
      <c r="N559" s="833">
        <v>5</v>
      </c>
      <c r="O559" s="833"/>
      <c r="P559" s="833"/>
      <c r="Q559" s="833"/>
      <c r="R559" s="833"/>
      <c r="S559" s="833"/>
      <c r="T559" s="1624"/>
    </row>
    <row r="560" spans="1:20" s="765" customFormat="1">
      <c r="A560" s="172" t="s">
        <v>1941</v>
      </c>
      <c r="B560" s="882"/>
      <c r="C560" s="1639" t="s">
        <v>1950</v>
      </c>
      <c r="D560" s="1589">
        <v>5</v>
      </c>
      <c r="E560" s="825" t="s">
        <v>1945</v>
      </c>
      <c r="F560" s="830">
        <v>50</v>
      </c>
      <c r="G560" s="1610">
        <f t="shared" si="8"/>
        <v>250</v>
      </c>
      <c r="H560" s="1623" t="s">
        <v>1887</v>
      </c>
      <c r="I560" s="833"/>
      <c r="J560" s="833"/>
      <c r="K560" s="833"/>
      <c r="L560" s="833"/>
      <c r="M560" s="833"/>
      <c r="N560" s="833">
        <v>5</v>
      </c>
      <c r="O560" s="833"/>
      <c r="P560" s="833"/>
      <c r="Q560" s="833"/>
      <c r="R560" s="833"/>
      <c r="S560" s="833"/>
      <c r="T560" s="1624"/>
    </row>
    <row r="561" spans="1:20" s="765" customFormat="1">
      <c r="A561" s="443" t="s">
        <v>1888</v>
      </c>
      <c r="B561" s="882"/>
      <c r="C561" s="443" t="s">
        <v>1908</v>
      </c>
      <c r="D561" s="1559">
        <v>2</v>
      </c>
      <c r="E561" s="1633" t="s">
        <v>1896</v>
      </c>
      <c r="F561" s="1573">
        <v>36</v>
      </c>
      <c r="G561" s="1610">
        <f t="shared" si="8"/>
        <v>72</v>
      </c>
      <c r="H561" s="1623" t="s">
        <v>1887</v>
      </c>
      <c r="I561" s="1574">
        <v>1</v>
      </c>
      <c r="J561" s="1633"/>
      <c r="K561" s="1633"/>
      <c r="L561" s="1575">
        <v>0</v>
      </c>
      <c r="M561" s="1633"/>
      <c r="N561" s="1633"/>
      <c r="O561" s="1559">
        <v>1</v>
      </c>
      <c r="P561" s="1633"/>
      <c r="Q561" s="1633"/>
      <c r="R561" s="1559">
        <v>0</v>
      </c>
      <c r="S561" s="1633"/>
      <c r="T561" s="1633"/>
    </row>
    <row r="562" spans="1:20" s="765" customFormat="1">
      <c r="A562" s="443" t="s">
        <v>3527</v>
      </c>
      <c r="B562" s="882"/>
      <c r="C562" s="443" t="s">
        <v>1908</v>
      </c>
      <c r="D562" s="1559">
        <v>5</v>
      </c>
      <c r="E562" s="1633" t="s">
        <v>1896</v>
      </c>
      <c r="F562" s="1573">
        <v>36</v>
      </c>
      <c r="G562" s="1610">
        <f t="shared" si="8"/>
        <v>180</v>
      </c>
      <c r="H562" s="1623" t="s">
        <v>1887</v>
      </c>
      <c r="I562" s="1574">
        <v>1</v>
      </c>
      <c r="J562" s="1633"/>
      <c r="K562" s="1633">
        <v>1</v>
      </c>
      <c r="L562" s="1575">
        <v>0</v>
      </c>
      <c r="M562" s="1633">
        <v>1</v>
      </c>
      <c r="N562" s="1633"/>
      <c r="O562" s="1559">
        <v>1</v>
      </c>
      <c r="P562" s="1633"/>
      <c r="Q562" s="1633">
        <v>1</v>
      </c>
      <c r="R562" s="1559">
        <v>0</v>
      </c>
      <c r="S562" s="1633"/>
      <c r="T562" s="1633"/>
    </row>
    <row r="563" spans="1:20" s="765" customFormat="1">
      <c r="A563" s="882" t="s">
        <v>3630</v>
      </c>
      <c r="B563" s="882"/>
      <c r="C563" s="932" t="s">
        <v>3704</v>
      </c>
      <c r="D563" s="833">
        <v>3</v>
      </c>
      <c r="E563" s="833" t="s">
        <v>3705</v>
      </c>
      <c r="F563" s="1645">
        <v>25</v>
      </c>
      <c r="G563" s="1610">
        <f t="shared" si="8"/>
        <v>75</v>
      </c>
      <c r="H563" s="1623" t="s">
        <v>1887</v>
      </c>
      <c r="I563" s="1624"/>
      <c r="J563" s="1624"/>
      <c r="K563" s="1624"/>
      <c r="L563" s="1624"/>
      <c r="M563" s="1624"/>
      <c r="N563" s="1624"/>
      <c r="O563" s="1624"/>
      <c r="P563" s="1624"/>
      <c r="Q563" s="1624"/>
      <c r="R563" s="1624"/>
      <c r="S563" s="1624"/>
      <c r="T563" s="1624"/>
    </row>
    <row r="564" spans="1:20" s="765" customFormat="1">
      <c r="A564" s="172" t="s">
        <v>69</v>
      </c>
      <c r="B564" s="882"/>
      <c r="C564" s="1349" t="s">
        <v>2719</v>
      </c>
      <c r="D564" s="1625">
        <v>12</v>
      </c>
      <c r="E564" s="1347" t="s">
        <v>1292</v>
      </c>
      <c r="F564" s="1627">
        <v>60</v>
      </c>
      <c r="G564" s="1610">
        <f t="shared" si="8"/>
        <v>720</v>
      </c>
      <c r="H564" s="1623" t="s">
        <v>1887</v>
      </c>
      <c r="I564" s="1641"/>
      <c r="J564" s="1642"/>
      <c r="K564" s="1642"/>
      <c r="L564" s="1642"/>
      <c r="M564" s="1642"/>
      <c r="N564" s="1642"/>
      <c r="O564" s="1642"/>
      <c r="P564" s="1642"/>
      <c r="Q564" s="1642"/>
      <c r="R564" s="1642"/>
      <c r="S564" s="1642"/>
      <c r="T564" s="1642"/>
    </row>
    <row r="565" spans="1:20" s="765" customFormat="1">
      <c r="A565" s="172" t="s">
        <v>3386</v>
      </c>
      <c r="B565" s="882"/>
      <c r="C565" s="1349" t="s">
        <v>2719</v>
      </c>
      <c r="D565" s="1625">
        <v>12</v>
      </c>
      <c r="E565" s="1347" t="s">
        <v>1292</v>
      </c>
      <c r="F565" s="1627">
        <v>60</v>
      </c>
      <c r="G565" s="1610">
        <f t="shared" si="8"/>
        <v>720</v>
      </c>
      <c r="H565" s="1623" t="s">
        <v>1887</v>
      </c>
      <c r="I565" s="1641"/>
      <c r="J565" s="1642"/>
      <c r="K565" s="1642"/>
      <c r="L565" s="1642"/>
      <c r="M565" s="1642"/>
      <c r="N565" s="1642"/>
      <c r="O565" s="1642"/>
      <c r="P565" s="1642"/>
      <c r="Q565" s="1642"/>
      <c r="R565" s="1642"/>
      <c r="S565" s="1642"/>
      <c r="T565" s="1642"/>
    </row>
    <row r="566" spans="1:20" s="765" customFormat="1" ht="12" customHeight="1">
      <c r="A566" s="443" t="s">
        <v>1885</v>
      </c>
      <c r="B566" s="882"/>
      <c r="C566" s="618" t="s">
        <v>1815</v>
      </c>
      <c r="D566" s="1652">
        <v>12</v>
      </c>
      <c r="E566" s="1666" t="s">
        <v>1292</v>
      </c>
      <c r="F566" s="1543">
        <v>37.06</v>
      </c>
      <c r="G566" s="1610">
        <f t="shared" si="8"/>
        <v>444.72</v>
      </c>
      <c r="H566" s="1623" t="s">
        <v>1887</v>
      </c>
      <c r="I566" s="1649"/>
      <c r="J566" s="1549">
        <v>12</v>
      </c>
      <c r="K566" s="1649"/>
      <c r="L566" s="1649"/>
      <c r="M566" s="1649"/>
      <c r="N566" s="1649"/>
      <c r="O566" s="1649"/>
      <c r="P566" s="1649"/>
      <c r="Q566" s="1649"/>
      <c r="R566" s="1649"/>
      <c r="S566" s="1649"/>
      <c r="T566" s="1649"/>
    </row>
    <row r="567" spans="1:20" s="765" customFormat="1">
      <c r="A567" s="1644" t="s">
        <v>533</v>
      </c>
      <c r="B567" s="882"/>
      <c r="C567" s="1349" t="s">
        <v>1815</v>
      </c>
      <c r="D567" s="1578">
        <v>30</v>
      </c>
      <c r="E567" s="1579" t="s">
        <v>1292</v>
      </c>
      <c r="F567" s="1580">
        <v>40</v>
      </c>
      <c r="G567" s="1610">
        <f t="shared" si="8"/>
        <v>1200</v>
      </c>
      <c r="H567" s="1623" t="s">
        <v>1887</v>
      </c>
      <c r="I567" s="825">
        <v>10</v>
      </c>
      <c r="J567" s="1541"/>
      <c r="K567" s="1541"/>
      <c r="L567" s="1541"/>
      <c r="M567" s="1541">
        <v>10</v>
      </c>
      <c r="N567" s="1541"/>
      <c r="O567" s="1541"/>
      <c r="P567" s="1541"/>
      <c r="Q567" s="1541">
        <v>10</v>
      </c>
      <c r="R567" s="1541"/>
      <c r="S567" s="1541"/>
      <c r="T567" s="1624"/>
    </row>
    <row r="568" spans="1:20" s="765" customFormat="1">
      <c r="A568" s="172" t="s">
        <v>69</v>
      </c>
      <c r="B568" s="882"/>
      <c r="C568" s="1349" t="s">
        <v>1815</v>
      </c>
      <c r="D568" s="1653">
        <v>12</v>
      </c>
      <c r="E568" s="1347" t="s">
        <v>1292</v>
      </c>
      <c r="F568" s="1637">
        <v>60</v>
      </c>
      <c r="G568" s="1610">
        <f t="shared" si="8"/>
        <v>720</v>
      </c>
      <c r="H568" s="1623" t="s">
        <v>1887</v>
      </c>
      <c r="I568" s="1641"/>
      <c r="J568" s="1642"/>
      <c r="K568" s="1642"/>
      <c r="L568" s="1642"/>
      <c r="M568" s="1642"/>
      <c r="N568" s="1642"/>
      <c r="O568" s="1642"/>
      <c r="P568" s="1642"/>
      <c r="Q568" s="1642"/>
      <c r="R568" s="1642"/>
      <c r="S568" s="1642"/>
      <c r="T568" s="1642"/>
    </row>
    <row r="569" spans="1:20" s="765" customFormat="1">
      <c r="A569" s="1579" t="s">
        <v>3382</v>
      </c>
      <c r="B569" s="882"/>
      <c r="C569" s="1349" t="s">
        <v>1815</v>
      </c>
      <c r="D569" s="1578">
        <v>10</v>
      </c>
      <c r="E569" s="1579" t="s">
        <v>1292</v>
      </c>
      <c r="F569" s="1580">
        <v>40</v>
      </c>
      <c r="G569" s="1610">
        <f t="shared" si="8"/>
        <v>400</v>
      </c>
      <c r="H569" s="1623" t="s">
        <v>1887</v>
      </c>
      <c r="I569" s="825"/>
      <c r="J569" s="1541"/>
      <c r="K569" s="1541"/>
      <c r="L569" s="1541"/>
      <c r="M569" s="1541"/>
      <c r="N569" s="1541"/>
      <c r="O569" s="1541"/>
      <c r="P569" s="1541"/>
      <c r="Q569" s="1541"/>
      <c r="R569" s="1541"/>
      <c r="S569" s="1541"/>
      <c r="T569" s="1624"/>
    </row>
    <row r="570" spans="1:20" s="765" customFormat="1">
      <c r="A570" s="172" t="s">
        <v>3386</v>
      </c>
      <c r="B570" s="882"/>
      <c r="C570" s="1349" t="s">
        <v>1815</v>
      </c>
      <c r="D570" s="1653">
        <v>12</v>
      </c>
      <c r="E570" s="1347" t="s">
        <v>1292</v>
      </c>
      <c r="F570" s="1637">
        <v>60</v>
      </c>
      <c r="G570" s="1610">
        <f t="shared" si="8"/>
        <v>720</v>
      </c>
      <c r="H570" s="1623" t="s">
        <v>1887</v>
      </c>
      <c r="I570" s="1641"/>
      <c r="J570" s="1642"/>
      <c r="K570" s="1642"/>
      <c r="L570" s="1642"/>
      <c r="M570" s="1642"/>
      <c r="N570" s="1642"/>
      <c r="O570" s="1642"/>
      <c r="P570" s="1642"/>
      <c r="Q570" s="1642"/>
      <c r="R570" s="1642"/>
      <c r="S570" s="1642"/>
      <c r="T570" s="1642"/>
    </row>
    <row r="571" spans="1:20" s="765" customFormat="1" ht="24">
      <c r="A571" s="443" t="s">
        <v>1885</v>
      </c>
      <c r="B571" s="882"/>
      <c r="C571" s="618" t="s">
        <v>1814</v>
      </c>
      <c r="D571" s="1661">
        <v>12</v>
      </c>
      <c r="E571" s="1666" t="s">
        <v>1292</v>
      </c>
      <c r="F571" s="1648">
        <v>59.28</v>
      </c>
      <c r="G571" s="1610">
        <f t="shared" si="8"/>
        <v>711.36</v>
      </c>
      <c r="H571" s="1623" t="s">
        <v>1887</v>
      </c>
      <c r="I571" s="1649"/>
      <c r="J571" s="1549">
        <v>12</v>
      </c>
      <c r="K571" s="1649"/>
      <c r="L571" s="1649"/>
      <c r="M571" s="1649"/>
      <c r="N571" s="1649"/>
      <c r="O571" s="1649"/>
      <c r="P571" s="1649"/>
      <c r="Q571" s="1649"/>
      <c r="R571" s="1649"/>
      <c r="S571" s="1649"/>
      <c r="T571" s="1649"/>
    </row>
    <row r="572" spans="1:20" s="765" customFormat="1" ht="24">
      <c r="A572" s="1644" t="s">
        <v>533</v>
      </c>
      <c r="B572" s="882"/>
      <c r="C572" s="1349" t="s">
        <v>1814</v>
      </c>
      <c r="D572" s="1578">
        <v>30</v>
      </c>
      <c r="E572" s="1579" t="s">
        <v>1292</v>
      </c>
      <c r="F572" s="1580">
        <v>60</v>
      </c>
      <c r="G572" s="1610">
        <f t="shared" si="8"/>
        <v>1800</v>
      </c>
      <c r="H572" s="1623" t="s">
        <v>1887</v>
      </c>
      <c r="I572" s="825">
        <v>10</v>
      </c>
      <c r="J572" s="1541"/>
      <c r="K572" s="1541"/>
      <c r="L572" s="1541"/>
      <c r="M572" s="1541">
        <v>10</v>
      </c>
      <c r="N572" s="1541"/>
      <c r="O572" s="1541"/>
      <c r="P572" s="1541"/>
      <c r="Q572" s="1541">
        <v>10</v>
      </c>
      <c r="R572" s="1541"/>
      <c r="S572" s="1541"/>
      <c r="T572" s="1624"/>
    </row>
    <row r="573" spans="1:20" s="765" customFormat="1" ht="14.45" customHeight="1">
      <c r="A573" s="172" t="s">
        <v>69</v>
      </c>
      <c r="B573" s="882"/>
      <c r="C573" s="1349" t="s">
        <v>1814</v>
      </c>
      <c r="D573" s="1625">
        <v>12</v>
      </c>
      <c r="E573" s="1347" t="s">
        <v>1292</v>
      </c>
      <c r="F573" s="1627">
        <v>65</v>
      </c>
      <c r="G573" s="1610">
        <f t="shared" si="8"/>
        <v>780</v>
      </c>
      <c r="H573" s="1623" t="s">
        <v>1887</v>
      </c>
      <c r="I573" s="1641"/>
      <c r="J573" s="1642"/>
      <c r="K573" s="1642"/>
      <c r="L573" s="1642"/>
      <c r="M573" s="1642"/>
      <c r="N573" s="1642"/>
      <c r="O573" s="1642"/>
      <c r="P573" s="1642"/>
      <c r="Q573" s="1642"/>
      <c r="R573" s="1642"/>
      <c r="S573" s="1642"/>
      <c r="T573" s="1642"/>
    </row>
    <row r="574" spans="1:20" s="765" customFormat="1" ht="24">
      <c r="A574" s="1579" t="s">
        <v>3382</v>
      </c>
      <c r="B574" s="882"/>
      <c r="C574" s="1349" t="s">
        <v>1814</v>
      </c>
      <c r="D574" s="1578">
        <v>10</v>
      </c>
      <c r="E574" s="1579" t="s">
        <v>1292</v>
      </c>
      <c r="F574" s="1580">
        <v>60</v>
      </c>
      <c r="G574" s="1610">
        <f t="shared" si="8"/>
        <v>600</v>
      </c>
      <c r="H574" s="1623" t="s">
        <v>1887</v>
      </c>
      <c r="I574" s="825"/>
      <c r="J574" s="1541"/>
      <c r="K574" s="1541"/>
      <c r="L574" s="1541"/>
      <c r="M574" s="1541"/>
      <c r="N574" s="1541"/>
      <c r="O574" s="1541"/>
      <c r="P574" s="1541"/>
      <c r="Q574" s="1541"/>
      <c r="R574" s="1541"/>
      <c r="S574" s="1541"/>
      <c r="T574" s="1624"/>
    </row>
    <row r="575" spans="1:20" s="645" customFormat="1" ht="24">
      <c r="A575" s="172" t="s">
        <v>3386</v>
      </c>
      <c r="B575" s="882"/>
      <c r="C575" s="1349" t="s">
        <v>1814</v>
      </c>
      <c r="D575" s="1625">
        <v>12</v>
      </c>
      <c r="E575" s="1347" t="s">
        <v>1292</v>
      </c>
      <c r="F575" s="1627">
        <v>65</v>
      </c>
      <c r="G575" s="1610">
        <f t="shared" si="8"/>
        <v>780</v>
      </c>
      <c r="H575" s="1623" t="s">
        <v>1887</v>
      </c>
      <c r="I575" s="1641"/>
      <c r="J575" s="1642"/>
      <c r="K575" s="1642"/>
      <c r="L575" s="1642"/>
      <c r="M575" s="1642"/>
      <c r="N575" s="1642"/>
      <c r="O575" s="1642"/>
      <c r="P575" s="1642"/>
      <c r="Q575" s="1642"/>
      <c r="R575" s="1642"/>
      <c r="S575" s="1642"/>
      <c r="T575" s="1642"/>
    </row>
    <row r="576" spans="1:20" s="645" customFormat="1">
      <c r="A576" s="172" t="s">
        <v>1982</v>
      </c>
      <c r="B576" s="1644"/>
      <c r="C576" s="1349" t="s">
        <v>2013</v>
      </c>
      <c r="D576" s="1630">
        <v>6</v>
      </c>
      <c r="E576" s="1631" t="s">
        <v>1292</v>
      </c>
      <c r="F576" s="1632">
        <v>25</v>
      </c>
      <c r="G576" s="1610">
        <f t="shared" si="8"/>
        <v>150</v>
      </c>
      <c r="H576" s="1623" t="s">
        <v>1887</v>
      </c>
      <c r="I576" s="1256">
        <v>1</v>
      </c>
      <c r="J576" s="1642"/>
      <c r="K576" s="1256">
        <v>1</v>
      </c>
      <c r="L576" s="1642"/>
      <c r="M576" s="1256">
        <v>1</v>
      </c>
      <c r="N576" s="1642"/>
      <c r="O576" s="1256">
        <v>1</v>
      </c>
      <c r="P576" s="1642"/>
      <c r="Q576" s="1256">
        <v>1</v>
      </c>
      <c r="R576" s="1642"/>
      <c r="S576" s="1256">
        <v>1</v>
      </c>
      <c r="T576" s="1642"/>
    </row>
    <row r="577" spans="1:20" s="645" customFormat="1" ht="20.100000000000001" customHeight="1">
      <c r="A577" s="172" t="s">
        <v>1982</v>
      </c>
      <c r="B577" s="1644"/>
      <c r="C577" s="1349" t="s">
        <v>2014</v>
      </c>
      <c r="D577" s="1630">
        <v>6</v>
      </c>
      <c r="E577" s="1631" t="s">
        <v>1292</v>
      </c>
      <c r="F577" s="1632">
        <v>25</v>
      </c>
      <c r="G577" s="1610">
        <f t="shared" si="8"/>
        <v>150</v>
      </c>
      <c r="H577" s="1623" t="s">
        <v>1887</v>
      </c>
      <c r="I577" s="1256">
        <v>1</v>
      </c>
      <c r="J577" s="1642"/>
      <c r="K577" s="1256">
        <v>1</v>
      </c>
      <c r="L577" s="1642"/>
      <c r="M577" s="1256">
        <v>1</v>
      </c>
      <c r="N577" s="1642"/>
      <c r="O577" s="1256">
        <v>1</v>
      </c>
      <c r="P577" s="1642"/>
      <c r="Q577" s="1256">
        <v>1</v>
      </c>
      <c r="R577" s="1642"/>
      <c r="S577" s="1256">
        <v>1</v>
      </c>
      <c r="T577" s="1642"/>
    </row>
    <row r="578" spans="1:20" s="645" customFormat="1" ht="20.100000000000001" customHeight="1">
      <c r="A578" s="1259" t="s">
        <v>2748</v>
      </c>
      <c r="B578" s="1644"/>
      <c r="C578" s="979" t="s">
        <v>2839</v>
      </c>
      <c r="D578" s="1267">
        <v>4</v>
      </c>
      <c r="E578" s="1268" t="s">
        <v>576</v>
      </c>
      <c r="F578" s="1634">
        <v>20</v>
      </c>
      <c r="G578" s="1610">
        <f t="shared" si="8"/>
        <v>80</v>
      </c>
      <c r="H578" s="1623" t="s">
        <v>1887</v>
      </c>
      <c r="I578" s="1567">
        <v>1</v>
      </c>
      <c r="J578" s="1567"/>
      <c r="K578" s="1270"/>
      <c r="L578" s="1567">
        <v>1</v>
      </c>
      <c r="M578" s="1567"/>
      <c r="N578" s="1270"/>
      <c r="O578" s="1567">
        <v>1</v>
      </c>
      <c r="P578" s="1567"/>
      <c r="Q578" s="1270"/>
      <c r="R578" s="1567">
        <v>1</v>
      </c>
      <c r="S578" s="1567"/>
      <c r="T578" s="1269"/>
    </row>
    <row r="579" spans="1:20" s="645" customFormat="1" ht="20.100000000000001" customHeight="1">
      <c r="A579" s="172" t="s">
        <v>3457</v>
      </c>
      <c r="B579" s="1644"/>
      <c r="C579" s="1349" t="s">
        <v>3497</v>
      </c>
      <c r="D579" s="1630">
        <v>100</v>
      </c>
      <c r="E579" s="1631" t="s">
        <v>576</v>
      </c>
      <c r="F579" s="1632">
        <v>30</v>
      </c>
      <c r="G579" s="1610">
        <f t="shared" si="8"/>
        <v>3000</v>
      </c>
      <c r="H579" s="1623" t="s">
        <v>1887</v>
      </c>
      <c r="I579" s="1624">
        <v>50</v>
      </c>
      <c r="J579" s="1624"/>
      <c r="K579" s="1624"/>
      <c r="L579" s="1624"/>
      <c r="M579" s="1624"/>
      <c r="N579" s="1624"/>
      <c r="O579" s="1624">
        <v>50</v>
      </c>
      <c r="P579" s="1624"/>
      <c r="Q579" s="1624"/>
      <c r="R579" s="1624"/>
      <c r="S579" s="1624"/>
      <c r="T579" s="1624"/>
    </row>
    <row r="580" spans="1:20" s="645" customFormat="1" ht="20.100000000000001" customHeight="1">
      <c r="A580" s="172" t="s">
        <v>1982</v>
      </c>
      <c r="B580" s="1644"/>
      <c r="C580" s="1349" t="s">
        <v>2030</v>
      </c>
      <c r="D580" s="1630">
        <v>12</v>
      </c>
      <c r="E580" s="1631" t="s">
        <v>576</v>
      </c>
      <c r="F580" s="1632">
        <v>45</v>
      </c>
      <c r="G580" s="1610">
        <f t="shared" si="8"/>
        <v>540</v>
      </c>
      <c r="H580" s="1623" t="s">
        <v>1887</v>
      </c>
      <c r="I580" s="1256">
        <v>1</v>
      </c>
      <c r="J580" s="1256">
        <v>1</v>
      </c>
      <c r="K580" s="1256">
        <v>1</v>
      </c>
      <c r="L580" s="1256">
        <v>1</v>
      </c>
      <c r="M580" s="1256">
        <v>1</v>
      </c>
      <c r="N580" s="1256">
        <v>1</v>
      </c>
      <c r="O580" s="1256">
        <v>1</v>
      </c>
      <c r="P580" s="1256">
        <v>1</v>
      </c>
      <c r="Q580" s="1256">
        <v>1</v>
      </c>
      <c r="R580" s="1256">
        <v>1</v>
      </c>
      <c r="S580" s="1256">
        <v>1</v>
      </c>
      <c r="T580" s="1256">
        <v>1</v>
      </c>
    </row>
    <row r="581" spans="1:20" s="645" customFormat="1" ht="20.100000000000001" customHeight="1">
      <c r="A581" s="443" t="s">
        <v>1885</v>
      </c>
      <c r="B581" s="1644"/>
      <c r="C581" s="618" t="s">
        <v>1813</v>
      </c>
      <c r="D581" s="1652">
        <v>24</v>
      </c>
      <c r="E581" s="1666" t="s">
        <v>1783</v>
      </c>
      <c r="F581" s="1543">
        <v>20</v>
      </c>
      <c r="G581" s="1610">
        <f t="shared" si="8"/>
        <v>480</v>
      </c>
      <c r="H581" s="1623" t="s">
        <v>1887</v>
      </c>
      <c r="I581" s="1649"/>
      <c r="J581" s="1549">
        <v>8</v>
      </c>
      <c r="K581" s="1649"/>
      <c r="L581" s="1649"/>
      <c r="M581" s="1649"/>
      <c r="N581" s="1649"/>
      <c r="O581" s="1649"/>
      <c r="P581" s="1649">
        <f>IF(J581="","",J581)</f>
        <v>8</v>
      </c>
      <c r="Q581" s="1649"/>
      <c r="R581" s="1649"/>
      <c r="S581" s="1649">
        <f>IF(J581="","",J581)</f>
        <v>8</v>
      </c>
      <c r="T581" s="1649"/>
    </row>
    <row r="582" spans="1:20" s="645" customFormat="1" ht="20.100000000000001" customHeight="1">
      <c r="A582" s="172" t="s">
        <v>69</v>
      </c>
      <c r="B582" s="1347"/>
      <c r="C582" s="1349" t="s">
        <v>1813</v>
      </c>
      <c r="D582" s="1653">
        <v>24</v>
      </c>
      <c r="E582" s="1347" t="s">
        <v>1783</v>
      </c>
      <c r="F582" s="1637">
        <v>35</v>
      </c>
      <c r="G582" s="1610">
        <f t="shared" si="8"/>
        <v>840</v>
      </c>
      <c r="H582" s="1623" t="s">
        <v>1887</v>
      </c>
      <c r="I582" s="1641"/>
      <c r="J582" s="1642"/>
      <c r="K582" s="1642"/>
      <c r="L582" s="1642"/>
      <c r="M582" s="1642"/>
      <c r="N582" s="1642"/>
      <c r="O582" s="1642"/>
      <c r="P582" s="1642"/>
      <c r="Q582" s="1642"/>
      <c r="R582" s="1642"/>
      <c r="S582" s="1642"/>
      <c r="T582" s="1642"/>
    </row>
    <row r="583" spans="1:20" s="645" customFormat="1" ht="18" customHeight="1">
      <c r="A583" s="172" t="s">
        <v>3386</v>
      </c>
      <c r="B583" s="1644"/>
      <c r="C583" s="1349" t="s">
        <v>1813</v>
      </c>
      <c r="D583" s="1653">
        <v>24</v>
      </c>
      <c r="E583" s="1347" t="s">
        <v>1783</v>
      </c>
      <c r="F583" s="1637">
        <v>35</v>
      </c>
      <c r="G583" s="1610">
        <f t="shared" si="8"/>
        <v>840</v>
      </c>
      <c r="H583" s="1623" t="s">
        <v>1887</v>
      </c>
      <c r="I583" s="1641"/>
      <c r="J583" s="1642"/>
      <c r="K583" s="1642"/>
      <c r="L583" s="1642"/>
      <c r="M583" s="1642"/>
      <c r="N583" s="1642"/>
      <c r="O583" s="1642"/>
      <c r="P583" s="1642"/>
      <c r="Q583" s="1642"/>
      <c r="R583" s="1642"/>
      <c r="S583" s="1642"/>
      <c r="T583" s="1642"/>
    </row>
    <row r="584" spans="1:20" s="645" customFormat="1" ht="30" customHeight="1">
      <c r="A584" s="172" t="s">
        <v>1982</v>
      </c>
      <c r="B584" s="1347"/>
      <c r="C584" s="1349" t="s">
        <v>527</v>
      </c>
      <c r="D584" s="1630">
        <v>2</v>
      </c>
      <c r="E584" s="1631" t="s">
        <v>501</v>
      </c>
      <c r="F584" s="1632">
        <v>10000</v>
      </c>
      <c r="G584" s="1610">
        <f t="shared" si="8"/>
        <v>20000</v>
      </c>
      <c r="H584" s="1623" t="s">
        <v>1887</v>
      </c>
      <c r="I584" s="1256">
        <v>2</v>
      </c>
      <c r="J584" s="1642"/>
      <c r="K584" s="1642"/>
      <c r="L584" s="1642"/>
      <c r="M584" s="1642"/>
      <c r="N584" s="1642"/>
      <c r="O584" s="1642"/>
      <c r="P584" s="1642"/>
      <c r="Q584" s="1642"/>
      <c r="R584" s="1642"/>
      <c r="S584" s="1642"/>
      <c r="T584" s="1642"/>
    </row>
    <row r="585" spans="1:20" s="645" customFormat="1" ht="18" customHeight="1">
      <c r="A585" s="882" t="s">
        <v>3548</v>
      </c>
      <c r="B585" s="1644"/>
      <c r="C585" s="1349" t="s">
        <v>3615</v>
      </c>
      <c r="D585" s="1630">
        <v>2</v>
      </c>
      <c r="E585" s="1638" t="s">
        <v>44</v>
      </c>
      <c r="F585" s="1632">
        <v>5000</v>
      </c>
      <c r="G585" s="1610">
        <f t="shared" si="8"/>
        <v>10000</v>
      </c>
      <c r="H585" s="1623" t="s">
        <v>1887</v>
      </c>
      <c r="I585" s="1670"/>
      <c r="J585" s="1269"/>
      <c r="K585" s="1269"/>
      <c r="L585" s="1269"/>
      <c r="M585" s="1269"/>
      <c r="N585" s="1269">
        <v>1</v>
      </c>
      <c r="O585" s="1269"/>
      <c r="P585" s="1269"/>
      <c r="Q585" s="1269"/>
      <c r="R585" s="1269"/>
      <c r="S585" s="1269"/>
      <c r="T585" s="1269">
        <v>1</v>
      </c>
    </row>
    <row r="586" spans="1:20" s="645" customFormat="1" ht="20.100000000000001" customHeight="1">
      <c r="A586" s="172" t="s">
        <v>1982</v>
      </c>
      <c r="B586" s="1644"/>
      <c r="C586" s="1349" t="s">
        <v>2021</v>
      </c>
      <c r="D586" s="1630">
        <v>2</v>
      </c>
      <c r="E586" s="1631" t="s">
        <v>576</v>
      </c>
      <c r="F586" s="1632">
        <v>80</v>
      </c>
      <c r="G586" s="1610">
        <f t="shared" si="8"/>
        <v>160</v>
      </c>
      <c r="H586" s="1623" t="s">
        <v>1887</v>
      </c>
      <c r="I586" s="1256">
        <v>2</v>
      </c>
      <c r="J586" s="1642"/>
      <c r="K586" s="1642"/>
      <c r="L586" s="1642"/>
      <c r="M586" s="1642"/>
      <c r="N586" s="1642"/>
      <c r="O586" s="1642"/>
      <c r="P586" s="1642"/>
      <c r="Q586" s="1642"/>
      <c r="R586" s="1642"/>
      <c r="S586" s="1642"/>
      <c r="T586" s="1642"/>
    </row>
    <row r="587" spans="1:20" s="645" customFormat="1" ht="20.100000000000001" customHeight="1">
      <c r="A587" s="172" t="s">
        <v>1982</v>
      </c>
      <c r="B587" s="1644"/>
      <c r="C587" s="1349" t="s">
        <v>2019</v>
      </c>
      <c r="D587" s="1630">
        <v>4</v>
      </c>
      <c r="E587" s="1631" t="s">
        <v>2020</v>
      </c>
      <c r="F587" s="1632">
        <v>200</v>
      </c>
      <c r="G587" s="1610">
        <f t="shared" si="8"/>
        <v>800</v>
      </c>
      <c r="H587" s="1623" t="s">
        <v>1887</v>
      </c>
      <c r="I587" s="1256">
        <v>4</v>
      </c>
      <c r="J587" s="1642"/>
      <c r="K587" s="1642"/>
      <c r="L587" s="1256"/>
      <c r="M587" s="1642"/>
      <c r="N587" s="1642"/>
      <c r="O587" s="1256"/>
      <c r="P587" s="1642"/>
      <c r="Q587" s="1642"/>
      <c r="R587" s="1256"/>
      <c r="S587" s="1642"/>
      <c r="T587" s="1642"/>
    </row>
    <row r="588" spans="1:20" s="645" customFormat="1" ht="20.100000000000001" customHeight="1">
      <c r="A588" s="172" t="s">
        <v>3418</v>
      </c>
      <c r="B588" s="1644"/>
      <c r="C588" s="1535" t="s">
        <v>1409</v>
      </c>
      <c r="D588" s="882">
        <v>4</v>
      </c>
      <c r="E588" s="825" t="s">
        <v>44</v>
      </c>
      <c r="F588" s="1611">
        <v>60</v>
      </c>
      <c r="G588" s="1610">
        <f t="shared" si="8"/>
        <v>240</v>
      </c>
      <c r="H588" s="1623" t="s">
        <v>1887</v>
      </c>
      <c r="I588" s="1641"/>
      <c r="J588" s="1642"/>
      <c r="K588" s="1642"/>
      <c r="L588" s="1642"/>
      <c r="M588" s="1642"/>
      <c r="N588" s="1642"/>
      <c r="O588" s="1642"/>
      <c r="P588" s="1642"/>
      <c r="Q588" s="1642"/>
      <c r="R588" s="1642"/>
      <c r="S588" s="1642"/>
      <c r="T588" s="1642"/>
    </row>
    <row r="589" spans="1:20" s="645" customFormat="1" ht="20.100000000000001" customHeight="1">
      <c r="A589" s="172" t="s">
        <v>1968</v>
      </c>
      <c r="B589" s="1644"/>
      <c r="C589" s="1639" t="s">
        <v>1964</v>
      </c>
      <c r="D589" s="1589">
        <v>3</v>
      </c>
      <c r="E589" s="825" t="s">
        <v>1470</v>
      </c>
      <c r="F589" s="830">
        <v>90</v>
      </c>
      <c r="G589" s="1610">
        <f t="shared" si="8"/>
        <v>270</v>
      </c>
      <c r="H589" s="1623" t="s">
        <v>1887</v>
      </c>
      <c r="I589" s="825">
        <v>3</v>
      </c>
      <c r="J589" s="825"/>
      <c r="K589" s="833"/>
      <c r="L589" s="833"/>
      <c r="M589" s="833"/>
      <c r="N589" s="833"/>
      <c r="O589" s="833"/>
      <c r="P589" s="833"/>
      <c r="Q589" s="833"/>
      <c r="R589" s="833"/>
      <c r="S589" s="833"/>
      <c r="T589" s="1624"/>
    </row>
    <row r="590" spans="1:20" s="645" customFormat="1" ht="20.100000000000001" customHeight="1">
      <c r="A590" s="172" t="s">
        <v>1941</v>
      </c>
      <c r="B590" s="1644"/>
      <c r="C590" s="1639" t="s">
        <v>1964</v>
      </c>
      <c r="D590" s="1589">
        <v>3</v>
      </c>
      <c r="E590" s="825" t="s">
        <v>1470</v>
      </c>
      <c r="F590" s="830">
        <v>90</v>
      </c>
      <c r="G590" s="1610">
        <f t="shared" ref="G590:G653" si="9">F590*D590</f>
        <v>270</v>
      </c>
      <c r="H590" s="1623" t="s">
        <v>1887</v>
      </c>
      <c r="I590" s="825">
        <v>3</v>
      </c>
      <c r="J590" s="825"/>
      <c r="K590" s="833"/>
      <c r="L590" s="833"/>
      <c r="M590" s="833"/>
      <c r="N590" s="833"/>
      <c r="O590" s="833"/>
      <c r="P590" s="833"/>
      <c r="Q590" s="833"/>
      <c r="R590" s="833"/>
      <c r="S590" s="833"/>
      <c r="T590" s="1624"/>
    </row>
    <row r="591" spans="1:20" s="645" customFormat="1" ht="20.100000000000001" customHeight="1">
      <c r="A591" s="172" t="s">
        <v>1968</v>
      </c>
      <c r="B591" s="1644"/>
      <c r="C591" s="1639" t="s">
        <v>1962</v>
      </c>
      <c r="D591" s="1589">
        <v>5</v>
      </c>
      <c r="E591" s="825" t="s">
        <v>1963</v>
      </c>
      <c r="F591" s="830">
        <v>70</v>
      </c>
      <c r="G591" s="1610">
        <f t="shared" si="9"/>
        <v>350</v>
      </c>
      <c r="H591" s="1623" t="s">
        <v>1887</v>
      </c>
      <c r="I591" s="1622">
        <v>3</v>
      </c>
      <c r="J591" s="825"/>
      <c r="K591" s="833"/>
      <c r="L591" s="833"/>
      <c r="M591" s="833"/>
      <c r="N591" s="833"/>
      <c r="O591" s="833">
        <v>2</v>
      </c>
      <c r="P591" s="833"/>
      <c r="Q591" s="833"/>
      <c r="R591" s="833"/>
      <c r="S591" s="833"/>
      <c r="T591" s="1624"/>
    </row>
    <row r="592" spans="1:20" s="645" customFormat="1" ht="20.100000000000001" customHeight="1">
      <c r="A592" s="172" t="s">
        <v>1941</v>
      </c>
      <c r="B592" s="1579"/>
      <c r="C592" s="1639" t="s">
        <v>1962</v>
      </c>
      <c r="D592" s="1589">
        <v>5</v>
      </c>
      <c r="E592" s="825" t="s">
        <v>1963</v>
      </c>
      <c r="F592" s="830">
        <v>70</v>
      </c>
      <c r="G592" s="1610">
        <f t="shared" si="9"/>
        <v>350</v>
      </c>
      <c r="H592" s="1623" t="s">
        <v>1887</v>
      </c>
      <c r="I592" s="1622">
        <v>3</v>
      </c>
      <c r="J592" s="825"/>
      <c r="K592" s="833"/>
      <c r="L592" s="833"/>
      <c r="M592" s="833"/>
      <c r="N592" s="833"/>
      <c r="O592" s="833">
        <v>2</v>
      </c>
      <c r="P592" s="833"/>
      <c r="Q592" s="833"/>
      <c r="R592" s="833"/>
      <c r="S592" s="833"/>
      <c r="T592" s="1624"/>
    </row>
    <row r="593" spans="1:20" s="645" customFormat="1" ht="18" customHeight="1">
      <c r="A593" s="882" t="s">
        <v>3023</v>
      </c>
      <c r="B593" s="1644"/>
      <c r="C593" s="882" t="s">
        <v>3182</v>
      </c>
      <c r="D593" s="1558">
        <v>50</v>
      </c>
      <c r="E593" s="833" t="s">
        <v>627</v>
      </c>
      <c r="F593" s="1568">
        <v>150</v>
      </c>
      <c r="G593" s="1610">
        <f t="shared" si="9"/>
        <v>7500</v>
      </c>
      <c r="H593" s="1623" t="s">
        <v>1887</v>
      </c>
      <c r="I593" s="1624">
        <v>20</v>
      </c>
      <c r="J593" s="1624"/>
      <c r="K593" s="1624"/>
      <c r="L593" s="1624">
        <v>10</v>
      </c>
      <c r="M593" s="1624"/>
      <c r="N593" s="1624"/>
      <c r="O593" s="1624">
        <v>10</v>
      </c>
      <c r="P593" s="1624"/>
      <c r="Q593" s="1624"/>
      <c r="R593" s="1624">
        <v>10</v>
      </c>
      <c r="S593" s="1624"/>
      <c r="T593" s="1624"/>
    </row>
    <row r="594" spans="1:20" s="645" customFormat="1" ht="20.100000000000001" customHeight="1">
      <c r="A594" s="172" t="s">
        <v>2132</v>
      </c>
      <c r="B594" s="1644"/>
      <c r="C594" s="1639" t="s">
        <v>3753</v>
      </c>
      <c r="D594" s="1540">
        <v>6</v>
      </c>
      <c r="E594" s="1538" t="s">
        <v>627</v>
      </c>
      <c r="F594" s="1539">
        <v>45</v>
      </c>
      <c r="G594" s="1610">
        <f t="shared" si="9"/>
        <v>270</v>
      </c>
      <c r="H594" s="1623" t="s">
        <v>1887</v>
      </c>
      <c r="I594" s="1540">
        <v>6</v>
      </c>
      <c r="J594" s="932"/>
      <c r="K594" s="932"/>
      <c r="L594" s="932"/>
      <c r="M594" s="932"/>
      <c r="N594" s="932"/>
      <c r="O594" s="932"/>
      <c r="P594" s="932"/>
      <c r="Q594" s="932"/>
      <c r="R594" s="932"/>
      <c r="S594" s="932"/>
      <c r="T594" s="1640"/>
    </row>
    <row r="595" spans="1:20" s="645" customFormat="1" ht="20.100000000000001" customHeight="1">
      <c r="A595" s="172" t="s">
        <v>3418</v>
      </c>
      <c r="B595" s="1644"/>
      <c r="C595" s="1535" t="s">
        <v>1368</v>
      </c>
      <c r="D595" s="882">
        <v>2</v>
      </c>
      <c r="E595" s="825" t="s">
        <v>627</v>
      </c>
      <c r="F595" s="1584">
        <v>35</v>
      </c>
      <c r="G595" s="1610">
        <f t="shared" si="9"/>
        <v>70</v>
      </c>
      <c r="H595" s="1623" t="s">
        <v>1887</v>
      </c>
      <c r="I595" s="1641"/>
      <c r="J595" s="1642"/>
      <c r="K595" s="1642"/>
      <c r="L595" s="1642"/>
      <c r="M595" s="1642"/>
      <c r="N595" s="1642"/>
      <c r="O595" s="1642"/>
      <c r="P595" s="1642"/>
      <c r="Q595" s="1642"/>
      <c r="R595" s="1642"/>
      <c r="S595" s="1642"/>
      <c r="T595" s="1642"/>
    </row>
    <row r="596" spans="1:20" s="645" customFormat="1" ht="35.25" customHeight="1">
      <c r="A596" s="443" t="s">
        <v>1888</v>
      </c>
      <c r="B596" s="1347"/>
      <c r="C596" s="443" t="s">
        <v>1909</v>
      </c>
      <c r="D596" s="1559">
        <v>4</v>
      </c>
      <c r="E596" s="1633" t="s">
        <v>627</v>
      </c>
      <c r="F596" s="1573">
        <v>64</v>
      </c>
      <c r="G596" s="1610">
        <f t="shared" si="9"/>
        <v>256</v>
      </c>
      <c r="H596" s="1623" t="s">
        <v>1887</v>
      </c>
      <c r="I596" s="1574">
        <v>1</v>
      </c>
      <c r="J596" s="1633"/>
      <c r="K596" s="1633"/>
      <c r="L596" s="1575">
        <v>1</v>
      </c>
      <c r="M596" s="1633"/>
      <c r="N596" s="1633"/>
      <c r="O596" s="1559">
        <v>1</v>
      </c>
      <c r="P596" s="1633"/>
      <c r="Q596" s="1633"/>
      <c r="R596" s="1559">
        <v>1</v>
      </c>
      <c r="S596" s="1633"/>
      <c r="T596" s="1633"/>
    </row>
    <row r="597" spans="1:20" s="764" customFormat="1" ht="18" customHeight="1">
      <c r="A597" s="443" t="s">
        <v>3527</v>
      </c>
      <c r="B597" s="1347"/>
      <c r="C597" s="443" t="s">
        <v>1909</v>
      </c>
      <c r="D597" s="1559">
        <v>6</v>
      </c>
      <c r="E597" s="1633" t="s">
        <v>627</v>
      </c>
      <c r="F597" s="1573">
        <v>64</v>
      </c>
      <c r="G597" s="1610">
        <f t="shared" si="9"/>
        <v>384</v>
      </c>
      <c r="H597" s="1623" t="s">
        <v>1887</v>
      </c>
      <c r="I597" s="1574">
        <v>1</v>
      </c>
      <c r="J597" s="1633"/>
      <c r="K597" s="1633"/>
      <c r="L597" s="1575">
        <v>2</v>
      </c>
      <c r="M597" s="1633"/>
      <c r="N597" s="1633"/>
      <c r="O597" s="1559">
        <v>2</v>
      </c>
      <c r="P597" s="1633"/>
      <c r="Q597" s="1633"/>
      <c r="R597" s="1559">
        <v>1</v>
      </c>
      <c r="S597" s="1633"/>
      <c r="T597" s="1633"/>
    </row>
    <row r="598" spans="1:20" s="764" customFormat="1" ht="18" customHeight="1">
      <c r="A598" s="172" t="s">
        <v>3457</v>
      </c>
      <c r="B598" s="1644"/>
      <c r="C598" s="1349" t="s">
        <v>3489</v>
      </c>
      <c r="D598" s="1630">
        <v>2</v>
      </c>
      <c r="E598" s="1631" t="s">
        <v>627</v>
      </c>
      <c r="F598" s="1632">
        <v>80</v>
      </c>
      <c r="G598" s="1610">
        <f t="shared" si="9"/>
        <v>160</v>
      </c>
      <c r="H598" s="1623" t="s">
        <v>1887</v>
      </c>
      <c r="I598" s="1624">
        <v>1</v>
      </c>
      <c r="J598" s="1624"/>
      <c r="K598" s="1624"/>
      <c r="L598" s="1624"/>
      <c r="M598" s="1624"/>
      <c r="N598" s="1624"/>
      <c r="O598" s="1624">
        <v>1</v>
      </c>
      <c r="P598" s="1624"/>
      <c r="Q598" s="1624"/>
      <c r="R598" s="1624"/>
      <c r="S598" s="1624"/>
      <c r="T598" s="1624"/>
    </row>
    <row r="599" spans="1:20" s="645" customFormat="1" ht="15.75" customHeight="1">
      <c r="A599" s="172" t="s">
        <v>2132</v>
      </c>
      <c r="B599" s="1644"/>
      <c r="C599" s="1639" t="s">
        <v>3754</v>
      </c>
      <c r="D599" s="1540">
        <v>6</v>
      </c>
      <c r="E599" s="1538" t="s">
        <v>627</v>
      </c>
      <c r="F599" s="1539">
        <v>35</v>
      </c>
      <c r="G599" s="1610">
        <f t="shared" si="9"/>
        <v>210</v>
      </c>
      <c r="H599" s="1623" t="s">
        <v>1887</v>
      </c>
      <c r="I599" s="1540">
        <v>6</v>
      </c>
      <c r="J599" s="932"/>
      <c r="K599" s="932"/>
      <c r="L599" s="932"/>
      <c r="M599" s="932"/>
      <c r="N599" s="932"/>
      <c r="O599" s="932"/>
      <c r="P599" s="932"/>
      <c r="Q599" s="932"/>
      <c r="R599" s="932"/>
      <c r="S599" s="932"/>
      <c r="T599" s="1640"/>
    </row>
    <row r="600" spans="1:20" s="645" customFormat="1" ht="15.75" customHeight="1">
      <c r="A600" s="443" t="s">
        <v>1885</v>
      </c>
      <c r="B600" s="1644"/>
      <c r="C600" s="618" t="s">
        <v>1812</v>
      </c>
      <c r="D600" s="1652">
        <v>12</v>
      </c>
      <c r="E600" s="1666" t="s">
        <v>627</v>
      </c>
      <c r="F600" s="1543">
        <v>7.76</v>
      </c>
      <c r="G600" s="1610">
        <f t="shared" si="9"/>
        <v>93.12</v>
      </c>
      <c r="H600" s="1623" t="s">
        <v>1887</v>
      </c>
      <c r="I600" s="1549"/>
      <c r="J600" s="1549">
        <v>3</v>
      </c>
      <c r="K600" s="1663"/>
      <c r="L600" s="1649"/>
      <c r="M600" s="1649">
        <v>3</v>
      </c>
      <c r="N600" s="1649"/>
      <c r="O600" s="1649"/>
      <c r="P600" s="1649">
        <f>IF(J600="","",J600)</f>
        <v>3</v>
      </c>
      <c r="Q600" s="1649"/>
      <c r="R600" s="1649"/>
      <c r="S600" s="1649"/>
      <c r="T600" s="1649">
        <v>3</v>
      </c>
    </row>
    <row r="601" spans="1:20" s="1441" customFormat="1" ht="20.100000000000001" customHeight="1">
      <c r="A601" s="172" t="s">
        <v>69</v>
      </c>
      <c r="B601" s="1347"/>
      <c r="C601" s="1349" t="s">
        <v>1812</v>
      </c>
      <c r="D601" s="1653">
        <v>4</v>
      </c>
      <c r="E601" s="1347" t="s">
        <v>627</v>
      </c>
      <c r="F601" s="1637">
        <v>30</v>
      </c>
      <c r="G601" s="1610">
        <f t="shared" si="9"/>
        <v>120</v>
      </c>
      <c r="H601" s="1623" t="s">
        <v>1887</v>
      </c>
      <c r="I601" s="1641"/>
      <c r="J601" s="1642"/>
      <c r="K601" s="1642"/>
      <c r="L601" s="1642"/>
      <c r="M601" s="1642"/>
      <c r="N601" s="1642"/>
      <c r="O601" s="1642"/>
      <c r="P601" s="1642"/>
      <c r="Q601" s="1642"/>
      <c r="R601" s="1642"/>
      <c r="S601" s="1642"/>
      <c r="T601" s="1642"/>
    </row>
    <row r="602" spans="1:20" s="1441" customFormat="1" ht="18" customHeight="1">
      <c r="A602" s="172" t="s">
        <v>3386</v>
      </c>
      <c r="B602" s="937"/>
      <c r="C602" s="1349" t="s">
        <v>1812</v>
      </c>
      <c r="D602" s="1653">
        <v>4</v>
      </c>
      <c r="E602" s="1347" t="s">
        <v>627</v>
      </c>
      <c r="F602" s="1637">
        <v>30</v>
      </c>
      <c r="G602" s="1610">
        <f t="shared" si="9"/>
        <v>120</v>
      </c>
      <c r="H602" s="1623" t="s">
        <v>1887</v>
      </c>
      <c r="I602" s="1641"/>
      <c r="J602" s="1642"/>
      <c r="K602" s="1642"/>
      <c r="L602" s="1642"/>
      <c r="M602" s="1642"/>
      <c r="N602" s="1642"/>
      <c r="O602" s="1642"/>
      <c r="P602" s="1642"/>
      <c r="Q602" s="1642"/>
      <c r="R602" s="1642"/>
      <c r="S602" s="1642"/>
      <c r="T602" s="1642"/>
    </row>
    <row r="603" spans="1:20" s="765" customFormat="1" ht="13.9" customHeight="1">
      <c r="A603" s="172" t="s">
        <v>3457</v>
      </c>
      <c r="B603" s="937"/>
      <c r="C603" s="1349" t="s">
        <v>3488</v>
      </c>
      <c r="D603" s="1630">
        <v>2</v>
      </c>
      <c r="E603" s="1631" t="s">
        <v>627</v>
      </c>
      <c r="F603" s="1632">
        <v>50</v>
      </c>
      <c r="G603" s="1610">
        <f t="shared" si="9"/>
        <v>100</v>
      </c>
      <c r="H603" s="1623" t="s">
        <v>1887</v>
      </c>
      <c r="I603" s="1624">
        <v>1</v>
      </c>
      <c r="J603" s="1624"/>
      <c r="K603" s="1624"/>
      <c r="L603" s="1624"/>
      <c r="M603" s="1624"/>
      <c r="N603" s="1624"/>
      <c r="O603" s="1624">
        <v>1</v>
      </c>
      <c r="P603" s="1624"/>
      <c r="Q603" s="1624"/>
      <c r="R603" s="1624"/>
      <c r="S603" s="1624"/>
      <c r="T603" s="1624"/>
    </row>
    <row r="604" spans="1:20" s="765" customFormat="1" ht="13.9" customHeight="1">
      <c r="A604" s="882" t="s">
        <v>3548</v>
      </c>
      <c r="B604" s="937"/>
      <c r="C604" s="1349" t="s">
        <v>3622</v>
      </c>
      <c r="D604" s="1630">
        <v>10</v>
      </c>
      <c r="E604" s="1638" t="s">
        <v>627</v>
      </c>
      <c r="F604" s="1632">
        <v>50</v>
      </c>
      <c r="G604" s="1610">
        <f t="shared" si="9"/>
        <v>500</v>
      </c>
      <c r="H604" s="1623" t="s">
        <v>1887</v>
      </c>
      <c r="I604" s="1656" t="s">
        <v>3569</v>
      </c>
      <c r="J604" s="1269"/>
      <c r="K604" s="1269"/>
      <c r="L604" s="1269"/>
      <c r="M604" s="1269">
        <v>3</v>
      </c>
      <c r="N604" s="1269"/>
      <c r="O604" s="1269"/>
      <c r="P604" s="1269">
        <v>3</v>
      </c>
      <c r="Q604" s="1269"/>
      <c r="R604" s="1269"/>
      <c r="S604" s="1269"/>
      <c r="T604" s="1269">
        <v>1</v>
      </c>
    </row>
    <row r="605" spans="1:20" s="765" customFormat="1" ht="13.9" customHeight="1">
      <c r="A605" s="172" t="s">
        <v>1982</v>
      </c>
      <c r="B605" s="937"/>
      <c r="C605" s="1349" t="s">
        <v>2016</v>
      </c>
      <c r="D605" s="1630">
        <v>4</v>
      </c>
      <c r="E605" s="1631" t="s">
        <v>627</v>
      </c>
      <c r="F605" s="1632">
        <v>64</v>
      </c>
      <c r="G605" s="1610">
        <f t="shared" si="9"/>
        <v>256</v>
      </c>
      <c r="H605" s="1623" t="s">
        <v>1887</v>
      </c>
      <c r="I605" s="1256">
        <v>1</v>
      </c>
      <c r="J605" s="1642"/>
      <c r="K605" s="1642"/>
      <c r="L605" s="1256">
        <v>1</v>
      </c>
      <c r="M605" s="1642"/>
      <c r="N605" s="1642"/>
      <c r="O605" s="1256">
        <v>1</v>
      </c>
      <c r="P605" s="1642"/>
      <c r="Q605" s="1642"/>
      <c r="R605" s="1256">
        <v>1</v>
      </c>
      <c r="S605" s="1642"/>
      <c r="T605" s="1642"/>
    </row>
    <row r="606" spans="1:20" s="765" customFormat="1" ht="13.9" customHeight="1">
      <c r="A606" s="172" t="s">
        <v>1982</v>
      </c>
      <c r="B606" s="937"/>
      <c r="C606" s="1349" t="s">
        <v>2017</v>
      </c>
      <c r="D606" s="1630">
        <v>4</v>
      </c>
      <c r="E606" s="1631" t="s">
        <v>627</v>
      </c>
      <c r="F606" s="1632">
        <v>55</v>
      </c>
      <c r="G606" s="1610">
        <f t="shared" si="9"/>
        <v>220</v>
      </c>
      <c r="H606" s="1623" t="s">
        <v>1887</v>
      </c>
      <c r="I606" s="1256">
        <v>1</v>
      </c>
      <c r="J606" s="1642"/>
      <c r="K606" s="1642"/>
      <c r="L606" s="1256">
        <v>1</v>
      </c>
      <c r="M606" s="1642"/>
      <c r="N606" s="1642"/>
      <c r="O606" s="1256">
        <v>1</v>
      </c>
      <c r="P606" s="1642"/>
      <c r="Q606" s="1642"/>
      <c r="R606" s="1256">
        <v>1</v>
      </c>
      <c r="S606" s="1642"/>
      <c r="T606" s="1642"/>
    </row>
    <row r="607" spans="1:20" s="765" customFormat="1" ht="13.9" customHeight="1">
      <c r="A607" s="172" t="s">
        <v>3231</v>
      </c>
      <c r="B607" s="937"/>
      <c r="C607" s="932" t="s">
        <v>3365</v>
      </c>
      <c r="D607" s="840">
        <v>10</v>
      </c>
      <c r="E607" s="829" t="s">
        <v>627</v>
      </c>
      <c r="F607" s="841">
        <v>500</v>
      </c>
      <c r="G607" s="1610">
        <f t="shared" si="9"/>
        <v>5000</v>
      </c>
      <c r="H607" s="1623" t="s">
        <v>1887</v>
      </c>
      <c r="I607" s="1665">
        <v>5</v>
      </c>
      <c r="J607" s="1665"/>
      <c r="K607" s="1665"/>
      <c r="L607" s="1665"/>
      <c r="M607" s="1665"/>
      <c r="N607" s="1665"/>
      <c r="O607" s="1665">
        <v>5</v>
      </c>
      <c r="P607" s="1665"/>
      <c r="Q607" s="1665"/>
      <c r="R607" s="1665"/>
      <c r="S607" s="1665"/>
      <c r="T607" s="1665"/>
    </row>
    <row r="608" spans="1:20" s="765" customFormat="1" ht="13.9" customHeight="1">
      <c r="A608" s="172" t="s">
        <v>3231</v>
      </c>
      <c r="B608" s="937"/>
      <c r="C608" s="932" t="s">
        <v>3364</v>
      </c>
      <c r="D608" s="840">
        <v>10</v>
      </c>
      <c r="E608" s="829" t="s">
        <v>627</v>
      </c>
      <c r="F608" s="841">
        <v>500</v>
      </c>
      <c r="G608" s="1610">
        <f t="shared" si="9"/>
        <v>5000</v>
      </c>
      <c r="H608" s="1623" t="s">
        <v>1887</v>
      </c>
      <c r="I608" s="1665">
        <v>5</v>
      </c>
      <c r="J608" s="1665"/>
      <c r="K608" s="1665"/>
      <c r="L608" s="1665"/>
      <c r="M608" s="1665"/>
      <c r="N608" s="1665"/>
      <c r="O608" s="1665">
        <v>5</v>
      </c>
      <c r="P608" s="1665"/>
      <c r="Q608" s="1665"/>
      <c r="R608" s="1665"/>
      <c r="S608" s="1665"/>
      <c r="T608" s="1665"/>
    </row>
    <row r="609" spans="1:20" s="765" customFormat="1">
      <c r="A609" s="172" t="s">
        <v>1968</v>
      </c>
      <c r="B609" s="937"/>
      <c r="C609" s="1639" t="s">
        <v>1960</v>
      </c>
      <c r="D609" s="1589">
        <v>5</v>
      </c>
      <c r="E609" s="825" t="s">
        <v>1961</v>
      </c>
      <c r="F609" s="830">
        <v>75</v>
      </c>
      <c r="G609" s="1610">
        <f t="shared" si="9"/>
        <v>375</v>
      </c>
      <c r="H609" s="1623" t="s">
        <v>1887</v>
      </c>
      <c r="I609" s="1622">
        <v>5</v>
      </c>
      <c r="J609" s="825"/>
      <c r="K609" s="833"/>
      <c r="L609" s="833"/>
      <c r="M609" s="833"/>
      <c r="N609" s="833"/>
      <c r="O609" s="833"/>
      <c r="P609" s="833"/>
      <c r="Q609" s="833"/>
      <c r="R609" s="833"/>
      <c r="S609" s="833"/>
      <c r="T609" s="1624"/>
    </row>
    <row r="610" spans="1:20" s="765" customFormat="1" ht="13.9" customHeight="1">
      <c r="A610" s="172" t="s">
        <v>1941</v>
      </c>
      <c r="B610" s="937"/>
      <c r="C610" s="1639" t="s">
        <v>1960</v>
      </c>
      <c r="D610" s="1589">
        <v>5</v>
      </c>
      <c r="E610" s="825" t="s">
        <v>1961</v>
      </c>
      <c r="F610" s="830">
        <v>75</v>
      </c>
      <c r="G610" s="1610">
        <f t="shared" si="9"/>
        <v>375</v>
      </c>
      <c r="H610" s="1623" t="s">
        <v>1887</v>
      </c>
      <c r="I610" s="1622">
        <v>5</v>
      </c>
      <c r="J610" s="825"/>
      <c r="K610" s="833"/>
      <c r="L610" s="833"/>
      <c r="M610" s="833"/>
      <c r="N610" s="833"/>
      <c r="O610" s="833"/>
      <c r="P610" s="833"/>
      <c r="Q610" s="833"/>
      <c r="R610" s="833"/>
      <c r="S610" s="833"/>
      <c r="T610" s="1624"/>
    </row>
    <row r="611" spans="1:20" s="765" customFormat="1" ht="13.9" customHeight="1">
      <c r="A611" s="1259" t="s">
        <v>2748</v>
      </c>
      <c r="B611" s="937"/>
      <c r="C611" s="1259" t="s">
        <v>2845</v>
      </c>
      <c r="D611" s="1267">
        <v>4</v>
      </c>
      <c r="E611" s="1268" t="s">
        <v>878</v>
      </c>
      <c r="F611" s="1634">
        <v>65</v>
      </c>
      <c r="G611" s="1610">
        <f t="shared" si="9"/>
        <v>260</v>
      </c>
      <c r="H611" s="1623" t="s">
        <v>1887</v>
      </c>
      <c r="I611" s="1567">
        <v>1</v>
      </c>
      <c r="J611" s="1567"/>
      <c r="K611" s="1270"/>
      <c r="L611" s="1567">
        <v>1</v>
      </c>
      <c r="M611" s="1567"/>
      <c r="N611" s="1270"/>
      <c r="O611" s="1567">
        <v>1</v>
      </c>
      <c r="P611" s="1567"/>
      <c r="Q611" s="1270"/>
      <c r="R611" s="1567">
        <v>1</v>
      </c>
      <c r="S611" s="1567"/>
      <c r="T611" s="1269"/>
    </row>
    <row r="612" spans="1:20" s="765" customFormat="1" ht="13.9" customHeight="1">
      <c r="A612" s="1259" t="s">
        <v>2748</v>
      </c>
      <c r="B612" s="937"/>
      <c r="C612" s="1259" t="s">
        <v>2844</v>
      </c>
      <c r="D612" s="1267">
        <v>4</v>
      </c>
      <c r="E612" s="1268" t="s">
        <v>878</v>
      </c>
      <c r="F612" s="1634">
        <v>55</v>
      </c>
      <c r="G612" s="1610">
        <f t="shared" si="9"/>
        <v>220</v>
      </c>
      <c r="H612" s="1623" t="s">
        <v>1887</v>
      </c>
      <c r="I612" s="1567">
        <v>1</v>
      </c>
      <c r="J612" s="1567"/>
      <c r="K612" s="1270"/>
      <c r="L612" s="1567">
        <v>1</v>
      </c>
      <c r="M612" s="1567"/>
      <c r="N612" s="1270"/>
      <c r="O612" s="1567">
        <v>1</v>
      </c>
      <c r="P612" s="1567"/>
      <c r="Q612" s="1270"/>
      <c r="R612" s="1567">
        <v>1</v>
      </c>
      <c r="S612" s="1567"/>
      <c r="T612" s="1269"/>
    </row>
    <row r="613" spans="1:20" s="765" customFormat="1" ht="13.9" customHeight="1">
      <c r="A613" s="1644" t="s">
        <v>533</v>
      </c>
      <c r="B613" s="937"/>
      <c r="C613" s="443" t="s">
        <v>2369</v>
      </c>
      <c r="D613" s="1564">
        <v>8</v>
      </c>
      <c r="E613" s="1565" t="s">
        <v>627</v>
      </c>
      <c r="F613" s="1566">
        <v>64</v>
      </c>
      <c r="G613" s="1610">
        <f t="shared" si="9"/>
        <v>512</v>
      </c>
      <c r="H613" s="1623" t="s">
        <v>1887</v>
      </c>
      <c r="I613" s="1541">
        <v>2</v>
      </c>
      <c r="J613" s="1541"/>
      <c r="K613" s="1541"/>
      <c r="L613" s="1541">
        <v>2</v>
      </c>
      <c r="M613" s="1541"/>
      <c r="N613" s="1541"/>
      <c r="O613" s="1541">
        <v>2</v>
      </c>
      <c r="P613" s="1541"/>
      <c r="Q613" s="1541"/>
      <c r="R613" s="1541">
        <v>2</v>
      </c>
      <c r="S613" s="1541"/>
      <c r="T613" s="1624"/>
    </row>
    <row r="614" spans="1:20" s="765" customFormat="1" ht="13.9" customHeight="1">
      <c r="A614" s="1579" t="s">
        <v>3382</v>
      </c>
      <c r="B614" s="937"/>
      <c r="C614" s="443" t="s">
        <v>2369</v>
      </c>
      <c r="D614" s="1564">
        <v>8</v>
      </c>
      <c r="E614" s="1565" t="s">
        <v>627</v>
      </c>
      <c r="F614" s="1566">
        <v>64</v>
      </c>
      <c r="G614" s="1610">
        <f t="shared" si="9"/>
        <v>512</v>
      </c>
      <c r="H614" s="1623" t="s">
        <v>1887</v>
      </c>
      <c r="I614" s="1541"/>
      <c r="J614" s="1541"/>
      <c r="K614" s="1541"/>
      <c r="L614" s="1541"/>
      <c r="M614" s="1541"/>
      <c r="N614" s="1541"/>
      <c r="O614" s="1541"/>
      <c r="P614" s="1541"/>
      <c r="Q614" s="1541"/>
      <c r="R614" s="1541"/>
      <c r="S614" s="1541"/>
      <c r="T614" s="1624"/>
    </row>
    <row r="615" spans="1:20" s="765" customFormat="1" ht="13.9" customHeight="1">
      <c r="A615" s="882" t="s">
        <v>3630</v>
      </c>
      <c r="B615" s="937"/>
      <c r="C615" s="932" t="s">
        <v>3706</v>
      </c>
      <c r="D615" s="833">
        <v>5</v>
      </c>
      <c r="E615" s="833" t="s">
        <v>3681</v>
      </c>
      <c r="F615" s="1645">
        <v>64</v>
      </c>
      <c r="G615" s="1610">
        <f t="shared" si="9"/>
        <v>320</v>
      </c>
      <c r="H615" s="1623" t="s">
        <v>1887</v>
      </c>
      <c r="I615" s="1641"/>
      <c r="J615" s="1642"/>
      <c r="K615" s="1642"/>
      <c r="L615" s="1642"/>
      <c r="M615" s="1642"/>
      <c r="N615" s="1642"/>
      <c r="O615" s="1642"/>
      <c r="P615" s="1642"/>
      <c r="Q615" s="1642"/>
      <c r="R615" s="1642"/>
      <c r="S615" s="1642"/>
      <c r="T615" s="1642"/>
    </row>
    <row r="616" spans="1:20" s="765" customFormat="1">
      <c r="A616" s="1644" t="s">
        <v>533</v>
      </c>
      <c r="B616" s="937"/>
      <c r="C616" s="443" t="s">
        <v>2370</v>
      </c>
      <c r="D616" s="1564">
        <v>4</v>
      </c>
      <c r="E616" s="1565" t="s">
        <v>627</v>
      </c>
      <c r="F616" s="1566">
        <v>55</v>
      </c>
      <c r="G616" s="1610">
        <f t="shared" si="9"/>
        <v>220</v>
      </c>
      <c r="H616" s="1623" t="s">
        <v>1887</v>
      </c>
      <c r="I616" s="1541">
        <v>2</v>
      </c>
      <c r="J616" s="1541"/>
      <c r="K616" s="1541"/>
      <c r="L616" s="1541"/>
      <c r="M616" s="1541"/>
      <c r="N616" s="1541"/>
      <c r="O616" s="1541">
        <v>2</v>
      </c>
      <c r="P616" s="1541"/>
      <c r="Q616" s="1541"/>
      <c r="R616" s="1541"/>
      <c r="S616" s="1541"/>
      <c r="T616" s="1624"/>
    </row>
    <row r="617" spans="1:20" s="765" customFormat="1" ht="13.9" customHeight="1">
      <c r="A617" s="1579" t="s">
        <v>3382</v>
      </c>
      <c r="B617" s="937"/>
      <c r="C617" s="443" t="s">
        <v>2370</v>
      </c>
      <c r="D617" s="1564">
        <v>4</v>
      </c>
      <c r="E617" s="1565" t="s">
        <v>627</v>
      </c>
      <c r="F617" s="1566">
        <v>55</v>
      </c>
      <c r="G617" s="1610">
        <f t="shared" si="9"/>
        <v>220</v>
      </c>
      <c r="H617" s="1623" t="s">
        <v>1887</v>
      </c>
      <c r="I617" s="1541"/>
      <c r="J617" s="1541"/>
      <c r="K617" s="1541"/>
      <c r="L617" s="1541"/>
      <c r="M617" s="1541"/>
      <c r="N617" s="1541"/>
      <c r="O617" s="1541"/>
      <c r="P617" s="1541"/>
      <c r="Q617" s="1541"/>
      <c r="R617" s="1541"/>
      <c r="S617" s="1541"/>
      <c r="T617" s="1624"/>
    </row>
    <row r="618" spans="1:20" s="765" customFormat="1">
      <c r="A618" s="172" t="s">
        <v>3418</v>
      </c>
      <c r="B618" s="937"/>
      <c r="C618" s="1349" t="s">
        <v>3435</v>
      </c>
      <c r="D618" s="932">
        <v>1</v>
      </c>
      <c r="E618" s="1554" t="s">
        <v>44</v>
      </c>
      <c r="F618" s="1595">
        <v>420</v>
      </c>
      <c r="G618" s="1610">
        <f t="shared" si="9"/>
        <v>420</v>
      </c>
      <c r="H618" s="1623" t="s">
        <v>1887</v>
      </c>
      <c r="I618" s="1624"/>
      <c r="J618" s="1624"/>
      <c r="K618" s="1624"/>
      <c r="L618" s="1624"/>
      <c r="M618" s="1624"/>
      <c r="N618" s="1624"/>
      <c r="O618" s="1624"/>
      <c r="P618" s="1624"/>
      <c r="Q618" s="1624"/>
      <c r="R618" s="1624"/>
      <c r="S618" s="1624"/>
      <c r="T618" s="1624"/>
    </row>
    <row r="619" spans="1:20" s="1547" customFormat="1" ht="13.9" customHeight="1">
      <c r="A619" s="443" t="s">
        <v>1888</v>
      </c>
      <c r="B619" s="937"/>
      <c r="C619" s="618" t="s">
        <v>1910</v>
      </c>
      <c r="D619" s="1559">
        <v>4</v>
      </c>
      <c r="E619" s="1633" t="s">
        <v>627</v>
      </c>
      <c r="F619" s="1573">
        <v>86</v>
      </c>
      <c r="G619" s="1610">
        <f t="shared" si="9"/>
        <v>344</v>
      </c>
      <c r="H619" s="1623" t="s">
        <v>1887</v>
      </c>
      <c r="I619" s="1574">
        <v>1</v>
      </c>
      <c r="J619" s="1633"/>
      <c r="K619" s="1633"/>
      <c r="L619" s="1575">
        <v>1</v>
      </c>
      <c r="M619" s="1633"/>
      <c r="N619" s="1633"/>
      <c r="O619" s="1559">
        <v>1</v>
      </c>
      <c r="P619" s="1633"/>
      <c r="Q619" s="1633"/>
      <c r="R619" s="1559">
        <v>1</v>
      </c>
      <c r="S619" s="1633"/>
      <c r="T619" s="1633"/>
    </row>
    <row r="620" spans="1:20" s="1547" customFormat="1" ht="13.9" customHeight="1">
      <c r="A620" s="443" t="s">
        <v>3527</v>
      </c>
      <c r="B620" s="937"/>
      <c r="C620" s="618" t="s">
        <v>1910</v>
      </c>
      <c r="D620" s="1559">
        <v>11</v>
      </c>
      <c r="E620" s="1633" t="s">
        <v>627</v>
      </c>
      <c r="F620" s="1573">
        <v>86</v>
      </c>
      <c r="G620" s="1610">
        <f t="shared" si="9"/>
        <v>946</v>
      </c>
      <c r="H620" s="1623" t="s">
        <v>1887</v>
      </c>
      <c r="I620" s="1574">
        <v>1</v>
      </c>
      <c r="J620" s="1633">
        <v>1</v>
      </c>
      <c r="K620" s="1633">
        <v>1</v>
      </c>
      <c r="L620" s="1575">
        <v>1</v>
      </c>
      <c r="M620" s="1633">
        <v>1</v>
      </c>
      <c r="N620" s="1633">
        <v>1</v>
      </c>
      <c r="O620" s="1559">
        <v>1</v>
      </c>
      <c r="P620" s="1633">
        <v>1</v>
      </c>
      <c r="Q620" s="1633">
        <v>1</v>
      </c>
      <c r="R620" s="1559">
        <v>1</v>
      </c>
      <c r="S620" s="1633">
        <v>1</v>
      </c>
      <c r="T620" s="1633"/>
    </row>
    <row r="621" spans="1:20" s="1547" customFormat="1" ht="13.9" customHeight="1">
      <c r="A621" s="1259" t="s">
        <v>2748</v>
      </c>
      <c r="B621" s="937"/>
      <c r="C621" s="1259" t="s">
        <v>2842</v>
      </c>
      <c r="D621" s="1267">
        <v>12</v>
      </c>
      <c r="E621" s="1268" t="s">
        <v>878</v>
      </c>
      <c r="F621" s="1634">
        <v>55</v>
      </c>
      <c r="G621" s="1610">
        <f t="shared" si="9"/>
        <v>660</v>
      </c>
      <c r="H621" s="1623" t="s">
        <v>1887</v>
      </c>
      <c r="I621" s="1567">
        <v>1</v>
      </c>
      <c r="J621" s="1567">
        <v>1</v>
      </c>
      <c r="K621" s="1269">
        <v>1</v>
      </c>
      <c r="L621" s="1567">
        <v>1</v>
      </c>
      <c r="M621" s="1567">
        <v>1</v>
      </c>
      <c r="N621" s="1269">
        <v>1</v>
      </c>
      <c r="O621" s="1567">
        <v>1</v>
      </c>
      <c r="P621" s="1567">
        <v>1</v>
      </c>
      <c r="Q621" s="1269">
        <v>1</v>
      </c>
      <c r="R621" s="1567">
        <v>1</v>
      </c>
      <c r="S621" s="1567">
        <v>1</v>
      </c>
      <c r="T621" s="1269">
        <v>1</v>
      </c>
    </row>
    <row r="622" spans="1:20" s="1547" customFormat="1" ht="13.9" customHeight="1">
      <c r="A622" s="1259" t="s">
        <v>2748</v>
      </c>
      <c r="B622" s="937"/>
      <c r="C622" s="1259" t="s">
        <v>2843</v>
      </c>
      <c r="D622" s="1267">
        <v>2</v>
      </c>
      <c r="E622" s="1268" t="s">
        <v>878</v>
      </c>
      <c r="F622" s="1634">
        <v>80</v>
      </c>
      <c r="G622" s="1610">
        <f t="shared" si="9"/>
        <v>160</v>
      </c>
      <c r="H622" s="1623" t="s">
        <v>1887</v>
      </c>
      <c r="I622" s="1567">
        <v>1</v>
      </c>
      <c r="J622" s="1567"/>
      <c r="K622" s="1269"/>
      <c r="L622" s="1567"/>
      <c r="M622" s="1567"/>
      <c r="N622" s="1269"/>
      <c r="O622" s="1567">
        <v>1</v>
      </c>
      <c r="P622" s="1567"/>
      <c r="Q622" s="1269"/>
      <c r="R622" s="1567"/>
      <c r="S622" s="1567"/>
      <c r="T622" s="1269"/>
    </row>
    <row r="623" spans="1:20" s="1547" customFormat="1" ht="13.9" customHeight="1">
      <c r="A623" s="172" t="s">
        <v>2905</v>
      </c>
      <c r="B623" s="937"/>
      <c r="C623" s="1349" t="s">
        <v>3007</v>
      </c>
      <c r="D623" s="1625">
        <v>10</v>
      </c>
      <c r="E623" s="1626" t="s">
        <v>576</v>
      </c>
      <c r="F623" s="1627">
        <v>250</v>
      </c>
      <c r="G623" s="1610">
        <f t="shared" si="9"/>
        <v>2500</v>
      </c>
      <c r="H623" s="1623" t="s">
        <v>1887</v>
      </c>
      <c r="I623" s="1624"/>
      <c r="J623" s="1624"/>
      <c r="K623" s="1624"/>
      <c r="L623" s="1624"/>
      <c r="M623" s="1624"/>
      <c r="N623" s="1624"/>
      <c r="O623" s="1624"/>
      <c r="P623" s="1624"/>
      <c r="Q623" s="1624"/>
      <c r="R623" s="1624"/>
      <c r="S623" s="1624"/>
      <c r="T623" s="1624"/>
    </row>
    <row r="624" spans="1:20" s="765" customFormat="1">
      <c r="A624" s="172" t="s">
        <v>3231</v>
      </c>
      <c r="B624" s="937"/>
      <c r="C624" s="1349" t="s">
        <v>3007</v>
      </c>
      <c r="D624" s="1625">
        <v>5</v>
      </c>
      <c r="E624" s="1626" t="s">
        <v>576</v>
      </c>
      <c r="F624" s="1627">
        <v>250</v>
      </c>
      <c r="G624" s="1610">
        <f t="shared" si="9"/>
        <v>1250</v>
      </c>
      <c r="H624" s="1623" t="s">
        <v>1887</v>
      </c>
      <c r="I624" s="1628">
        <v>25</v>
      </c>
      <c r="J624" s="1629"/>
      <c r="K624" s="1629"/>
      <c r="L624" s="1629"/>
      <c r="M624" s="1629"/>
      <c r="N624" s="1629"/>
      <c r="O624" s="1629">
        <v>25</v>
      </c>
      <c r="P624" s="1629"/>
      <c r="Q624" s="1629"/>
      <c r="R624" s="1629"/>
      <c r="S624" s="1629"/>
      <c r="T624" s="1629"/>
    </row>
    <row r="625" spans="1:20" s="765" customFormat="1" ht="13.9" customHeight="1">
      <c r="A625" s="172" t="s">
        <v>69</v>
      </c>
      <c r="B625" s="937"/>
      <c r="C625" s="1349" t="s">
        <v>2720</v>
      </c>
      <c r="D625" s="1653">
        <v>250</v>
      </c>
      <c r="E625" s="1347" t="s">
        <v>1838</v>
      </c>
      <c r="F625" s="1637">
        <v>200</v>
      </c>
      <c r="G625" s="1610">
        <f t="shared" si="9"/>
        <v>50000</v>
      </c>
      <c r="H625" s="1623" t="s">
        <v>1887</v>
      </c>
      <c r="I625" s="1641"/>
      <c r="J625" s="1642"/>
      <c r="K625" s="1642"/>
      <c r="L625" s="1642"/>
      <c r="M625" s="1642"/>
      <c r="N625" s="1642"/>
      <c r="O625" s="1642"/>
      <c r="P625" s="1642"/>
      <c r="Q625" s="1642"/>
      <c r="R625" s="1642"/>
      <c r="S625" s="1642"/>
      <c r="T625" s="1642"/>
    </row>
    <row r="626" spans="1:20" s="765" customFormat="1" ht="13.9" customHeight="1">
      <c r="A626" s="172" t="s">
        <v>3386</v>
      </c>
      <c r="B626" s="937"/>
      <c r="C626" s="1349" t="s">
        <v>2720</v>
      </c>
      <c r="D626" s="1653">
        <v>250</v>
      </c>
      <c r="E626" s="1347" t="s">
        <v>1838</v>
      </c>
      <c r="F626" s="1637">
        <v>200</v>
      </c>
      <c r="G626" s="1610">
        <f t="shared" si="9"/>
        <v>50000</v>
      </c>
      <c r="H626" s="1623" t="s">
        <v>1887</v>
      </c>
      <c r="I626" s="1641"/>
      <c r="J626" s="1642"/>
      <c r="K626" s="1642"/>
      <c r="L626" s="1642"/>
      <c r="M626" s="1642"/>
      <c r="N626" s="1642"/>
      <c r="O626" s="1642"/>
      <c r="P626" s="1642"/>
      <c r="Q626" s="1642"/>
      <c r="R626" s="1642"/>
      <c r="S626" s="1642"/>
      <c r="T626" s="1642"/>
    </row>
    <row r="627" spans="1:20" s="765" customFormat="1" ht="13.9" customHeight="1">
      <c r="A627" s="172" t="s">
        <v>69</v>
      </c>
      <c r="B627" s="937"/>
      <c r="C627" s="1349" t="s">
        <v>2721</v>
      </c>
      <c r="D627" s="1653">
        <v>250</v>
      </c>
      <c r="E627" s="1347" t="s">
        <v>1838</v>
      </c>
      <c r="F627" s="1637">
        <v>230</v>
      </c>
      <c r="G627" s="1610">
        <f t="shared" si="9"/>
        <v>57500</v>
      </c>
      <c r="H627" s="1623" t="s">
        <v>1887</v>
      </c>
      <c r="I627" s="1641"/>
      <c r="J627" s="1642"/>
      <c r="K627" s="1642"/>
      <c r="L627" s="1642"/>
      <c r="M627" s="1642"/>
      <c r="N627" s="1642"/>
      <c r="O627" s="1642"/>
      <c r="P627" s="1642"/>
      <c r="Q627" s="1642"/>
      <c r="R627" s="1642"/>
      <c r="S627" s="1642"/>
      <c r="T627" s="1642"/>
    </row>
    <row r="628" spans="1:20" s="765" customFormat="1" ht="13.9" customHeight="1">
      <c r="A628" s="172" t="s">
        <v>3386</v>
      </c>
      <c r="B628" s="937"/>
      <c r="C628" s="1349" t="s">
        <v>2721</v>
      </c>
      <c r="D628" s="1653">
        <v>250</v>
      </c>
      <c r="E628" s="1347" t="s">
        <v>1838</v>
      </c>
      <c r="F628" s="1637">
        <v>230</v>
      </c>
      <c r="G628" s="1610">
        <f t="shared" si="9"/>
        <v>57500</v>
      </c>
      <c r="H628" s="1623" t="s">
        <v>1887</v>
      </c>
      <c r="I628" s="1641"/>
      <c r="J628" s="1642"/>
      <c r="K628" s="1642"/>
      <c r="L628" s="1642"/>
      <c r="M628" s="1642"/>
      <c r="N628" s="1642"/>
      <c r="O628" s="1642"/>
      <c r="P628" s="1642"/>
      <c r="Q628" s="1642"/>
      <c r="R628" s="1642"/>
      <c r="S628" s="1642"/>
      <c r="T628" s="1642"/>
    </row>
    <row r="629" spans="1:20" s="765" customFormat="1" ht="13.9" customHeight="1">
      <c r="A629" s="172" t="s">
        <v>2045</v>
      </c>
      <c r="B629" s="937"/>
      <c r="C629" s="1349" t="s">
        <v>2095</v>
      </c>
      <c r="D629" s="1635">
        <v>2</v>
      </c>
      <c r="E629" s="1631" t="s">
        <v>36</v>
      </c>
      <c r="F629" s="1632">
        <v>2000</v>
      </c>
      <c r="G629" s="1610">
        <f t="shared" si="9"/>
        <v>4000</v>
      </c>
      <c r="H629" s="1623" t="s">
        <v>1887</v>
      </c>
      <c r="I629" s="1635">
        <v>2</v>
      </c>
      <c r="J629" s="1642"/>
      <c r="K629" s="1642"/>
      <c r="L629" s="1642"/>
      <c r="M629" s="1642"/>
      <c r="N629" s="1642"/>
      <c r="O629" s="1642"/>
      <c r="P629" s="1642"/>
      <c r="Q629" s="1642"/>
      <c r="R629" s="1642"/>
      <c r="S629" s="1642"/>
      <c r="T629" s="1642"/>
    </row>
    <row r="630" spans="1:20" s="765" customFormat="1" ht="13.9" customHeight="1">
      <c r="A630" s="172" t="s">
        <v>2045</v>
      </c>
      <c r="B630" s="937"/>
      <c r="C630" s="1349" t="s">
        <v>2075</v>
      </c>
      <c r="D630" s="1630">
        <v>10</v>
      </c>
      <c r="E630" s="1631" t="s">
        <v>627</v>
      </c>
      <c r="F630" s="1632">
        <v>100</v>
      </c>
      <c r="G630" s="1610">
        <f t="shared" si="9"/>
        <v>1000</v>
      </c>
      <c r="H630" s="1623" t="s">
        <v>1887</v>
      </c>
      <c r="I630" s="1630">
        <v>10</v>
      </c>
      <c r="J630" s="1642"/>
      <c r="K630" s="1642"/>
      <c r="L630" s="1642"/>
      <c r="M630" s="1642"/>
      <c r="N630" s="1642"/>
      <c r="O630" s="1642"/>
      <c r="P630" s="1642"/>
      <c r="Q630" s="1642"/>
      <c r="R630" s="1642"/>
      <c r="S630" s="1642"/>
      <c r="T630" s="1642"/>
    </row>
    <row r="631" spans="1:20" s="765" customFormat="1">
      <c r="A631" s="1259" t="s">
        <v>2599</v>
      </c>
      <c r="B631" s="937"/>
      <c r="C631" s="443" t="s">
        <v>2664</v>
      </c>
      <c r="D631" s="882">
        <v>2</v>
      </c>
      <c r="E631" s="825" t="s">
        <v>2665</v>
      </c>
      <c r="F631" s="1573">
        <f>8*12</f>
        <v>96</v>
      </c>
      <c r="G631" s="1610">
        <f t="shared" si="9"/>
        <v>192</v>
      </c>
      <c r="H631" s="1623" t="s">
        <v>1887</v>
      </c>
      <c r="I631" s="882"/>
      <c r="J631" s="443"/>
      <c r="K631" s="882"/>
      <c r="L631" s="443"/>
      <c r="M631" s="443"/>
      <c r="N631" s="443"/>
      <c r="O631" s="443"/>
      <c r="P631" s="443"/>
      <c r="Q631" s="443"/>
      <c r="R631" s="882">
        <v>2</v>
      </c>
      <c r="S631" s="443"/>
      <c r="T631" s="1533"/>
    </row>
    <row r="632" spans="1:20" s="765" customFormat="1" ht="13.9" customHeight="1">
      <c r="A632" s="1259" t="s">
        <v>2748</v>
      </c>
      <c r="B632" s="937"/>
      <c r="C632" s="1259" t="s">
        <v>2664</v>
      </c>
      <c r="D632" s="1267">
        <v>4</v>
      </c>
      <c r="E632" s="1268" t="s">
        <v>576</v>
      </c>
      <c r="F632" s="1634">
        <v>13</v>
      </c>
      <c r="G632" s="1610">
        <f t="shared" si="9"/>
        <v>52</v>
      </c>
      <c r="H632" s="1623" t="s">
        <v>1887</v>
      </c>
      <c r="I632" s="1567">
        <v>2</v>
      </c>
      <c r="J632" s="1567"/>
      <c r="K632" s="1270"/>
      <c r="L632" s="1567"/>
      <c r="M632" s="1567"/>
      <c r="N632" s="1270"/>
      <c r="O632" s="1567">
        <v>2</v>
      </c>
      <c r="P632" s="1567"/>
      <c r="Q632" s="1270"/>
      <c r="R632" s="1567"/>
      <c r="S632" s="1567"/>
      <c r="T632" s="1269"/>
    </row>
    <row r="633" spans="1:20" s="765" customFormat="1" ht="13.9" customHeight="1">
      <c r="A633" s="882" t="s">
        <v>3630</v>
      </c>
      <c r="B633" s="937"/>
      <c r="C633" s="979" t="s">
        <v>2075</v>
      </c>
      <c r="D633" s="833">
        <v>12</v>
      </c>
      <c r="E633" s="833" t="s">
        <v>1440</v>
      </c>
      <c r="F633" s="844">
        <v>10</v>
      </c>
      <c r="G633" s="1610">
        <f t="shared" si="9"/>
        <v>120</v>
      </c>
      <c r="H633" s="1623" t="s">
        <v>1887</v>
      </c>
      <c r="I633" s="1641"/>
      <c r="J633" s="1642"/>
      <c r="K633" s="1642"/>
      <c r="L633" s="1642"/>
      <c r="M633" s="1642"/>
      <c r="N633" s="1642"/>
      <c r="O633" s="1642"/>
      <c r="P633" s="1642"/>
      <c r="Q633" s="1642"/>
      <c r="R633" s="1642"/>
      <c r="S633" s="1642"/>
      <c r="T633" s="1642"/>
    </row>
    <row r="634" spans="1:20" s="765" customFormat="1">
      <c r="A634" s="882" t="s">
        <v>3023</v>
      </c>
      <c r="B634" s="937"/>
      <c r="C634" s="882" t="s">
        <v>3183</v>
      </c>
      <c r="D634" s="1558">
        <v>20</v>
      </c>
      <c r="E634" s="833" t="s">
        <v>627</v>
      </c>
      <c r="F634" s="1568">
        <v>150</v>
      </c>
      <c r="G634" s="1610">
        <f t="shared" si="9"/>
        <v>3000</v>
      </c>
      <c r="H634" s="1623" t="s">
        <v>1887</v>
      </c>
      <c r="I634" s="1624">
        <v>10</v>
      </c>
      <c r="J634" s="1624"/>
      <c r="K634" s="1624"/>
      <c r="L634" s="1624"/>
      <c r="M634" s="1624"/>
      <c r="N634" s="1624"/>
      <c r="O634" s="1624">
        <v>10</v>
      </c>
      <c r="P634" s="1624"/>
      <c r="Q634" s="1624"/>
      <c r="R634" s="1624"/>
      <c r="S634" s="1624"/>
      <c r="T634" s="1624"/>
    </row>
    <row r="635" spans="1:20" s="765" customFormat="1">
      <c r="A635" s="1259" t="s">
        <v>2412</v>
      </c>
      <c r="B635" s="937"/>
      <c r="C635" s="1535" t="s">
        <v>2553</v>
      </c>
      <c r="D635" s="1576">
        <v>10</v>
      </c>
      <c r="E635" s="1576" t="s">
        <v>627</v>
      </c>
      <c r="F635" s="1577">
        <v>100</v>
      </c>
      <c r="G635" s="1610">
        <f t="shared" si="9"/>
        <v>1000</v>
      </c>
      <c r="H635" s="1623" t="s">
        <v>1887</v>
      </c>
      <c r="I635" s="1641"/>
      <c r="J635" s="1642"/>
      <c r="K635" s="1642"/>
      <c r="L635" s="1642"/>
      <c r="M635" s="1642"/>
      <c r="N635" s="1642"/>
      <c r="O635" s="1642"/>
      <c r="P635" s="1642"/>
      <c r="Q635" s="1642"/>
      <c r="R635" s="1642"/>
      <c r="S635" s="1642"/>
      <c r="T635" s="1642"/>
    </row>
    <row r="636" spans="1:20" s="765" customFormat="1">
      <c r="A636" s="172" t="s">
        <v>2905</v>
      </c>
      <c r="B636" s="937"/>
      <c r="C636" s="1349" t="s">
        <v>3000</v>
      </c>
      <c r="D636" s="1625">
        <v>1</v>
      </c>
      <c r="E636" s="1626" t="s">
        <v>627</v>
      </c>
      <c r="F636" s="1627">
        <v>80</v>
      </c>
      <c r="G636" s="1610">
        <f t="shared" si="9"/>
        <v>80</v>
      </c>
      <c r="H636" s="1623" t="s">
        <v>1887</v>
      </c>
      <c r="I636" s="1641"/>
      <c r="J636" s="1642"/>
      <c r="K636" s="1642"/>
      <c r="L636" s="1642"/>
      <c r="M636" s="1642"/>
      <c r="N636" s="1642"/>
      <c r="O636" s="1642"/>
      <c r="P636" s="1642"/>
      <c r="Q636" s="1642"/>
      <c r="R636" s="1642"/>
      <c r="S636" s="1642"/>
      <c r="T636" s="1642"/>
    </row>
    <row r="637" spans="1:20" s="765" customFormat="1">
      <c r="A637" s="172" t="s">
        <v>3231</v>
      </c>
      <c r="B637" s="937"/>
      <c r="C637" s="1349" t="s">
        <v>3000</v>
      </c>
      <c r="D637" s="1625">
        <v>2</v>
      </c>
      <c r="E637" s="1626" t="s">
        <v>627</v>
      </c>
      <c r="F637" s="1627">
        <v>80</v>
      </c>
      <c r="G637" s="1610">
        <f t="shared" si="9"/>
        <v>160</v>
      </c>
      <c r="H637" s="1623" t="s">
        <v>1887</v>
      </c>
      <c r="I637" s="1628">
        <v>1</v>
      </c>
      <c r="J637" s="1629"/>
      <c r="K637" s="1629"/>
      <c r="L637" s="1629"/>
      <c r="M637" s="1629"/>
      <c r="N637" s="1629"/>
      <c r="O637" s="1629">
        <v>1</v>
      </c>
      <c r="P637" s="1629"/>
      <c r="Q637" s="1629"/>
      <c r="R637" s="1629"/>
      <c r="S637" s="1629"/>
      <c r="T637" s="1629"/>
    </row>
    <row r="638" spans="1:20" s="765" customFormat="1">
      <c r="A638" s="172" t="s">
        <v>2132</v>
      </c>
      <c r="B638" s="937"/>
      <c r="C638" s="1349" t="s">
        <v>2286</v>
      </c>
      <c r="D638" s="1630">
        <v>1</v>
      </c>
      <c r="E638" s="1631" t="s">
        <v>2157</v>
      </c>
      <c r="F638" s="1632">
        <v>350</v>
      </c>
      <c r="G638" s="1610">
        <f t="shared" si="9"/>
        <v>350</v>
      </c>
      <c r="H638" s="1623" t="s">
        <v>1887</v>
      </c>
      <c r="I638" s="1667">
        <v>1</v>
      </c>
      <c r="J638" s="1624"/>
      <c r="K638" s="1624"/>
      <c r="L638" s="1624"/>
      <c r="M638" s="1624"/>
      <c r="N638" s="1624"/>
      <c r="O638" s="1624"/>
      <c r="P638" s="1624"/>
      <c r="Q638" s="1624"/>
      <c r="R638" s="1624"/>
      <c r="S638" s="1624"/>
      <c r="T638" s="1624"/>
    </row>
    <row r="639" spans="1:20" s="765" customFormat="1">
      <c r="A639" s="172" t="s">
        <v>1968</v>
      </c>
      <c r="B639" s="937"/>
      <c r="C639" s="1639" t="s">
        <v>1942</v>
      </c>
      <c r="D639" s="1589">
        <v>3</v>
      </c>
      <c r="E639" s="1538" t="s">
        <v>1470</v>
      </c>
      <c r="F639" s="1610">
        <v>96</v>
      </c>
      <c r="G639" s="1610">
        <f t="shared" si="9"/>
        <v>288</v>
      </c>
      <c r="H639" s="1623" t="s">
        <v>1887</v>
      </c>
      <c r="I639" s="833">
        <v>1</v>
      </c>
      <c r="J639" s="833"/>
      <c r="K639" s="833"/>
      <c r="L639" s="833"/>
      <c r="M639" s="833"/>
      <c r="N639" s="833">
        <v>1</v>
      </c>
      <c r="O639" s="833"/>
      <c r="P639" s="833"/>
      <c r="Q639" s="833"/>
      <c r="R639" s="833">
        <v>1</v>
      </c>
      <c r="S639" s="833"/>
      <c r="T639" s="1624"/>
    </row>
    <row r="640" spans="1:20" s="765" customFormat="1">
      <c r="A640" s="172" t="s">
        <v>1941</v>
      </c>
      <c r="B640" s="937"/>
      <c r="C640" s="1639" t="s">
        <v>1942</v>
      </c>
      <c r="D640" s="1589">
        <v>3</v>
      </c>
      <c r="E640" s="1538" t="s">
        <v>1470</v>
      </c>
      <c r="F640" s="1610">
        <v>96</v>
      </c>
      <c r="G640" s="1610">
        <f t="shared" si="9"/>
        <v>288</v>
      </c>
      <c r="H640" s="1623" t="s">
        <v>1887</v>
      </c>
      <c r="I640" s="833">
        <v>1</v>
      </c>
      <c r="J640" s="833"/>
      <c r="K640" s="833"/>
      <c r="L640" s="833"/>
      <c r="M640" s="833"/>
      <c r="N640" s="833">
        <v>1</v>
      </c>
      <c r="O640" s="833"/>
      <c r="P640" s="833"/>
      <c r="Q640" s="833"/>
      <c r="R640" s="833">
        <v>1</v>
      </c>
      <c r="S640" s="833"/>
      <c r="T640" s="1624"/>
    </row>
    <row r="641" spans="1:20" s="765" customFormat="1">
      <c r="A641" s="172" t="s">
        <v>1982</v>
      </c>
      <c r="B641" s="937"/>
      <c r="C641" s="1349" t="s">
        <v>1998</v>
      </c>
      <c r="D641" s="1630">
        <v>5</v>
      </c>
      <c r="E641" s="1631" t="s">
        <v>627</v>
      </c>
      <c r="F641" s="1632">
        <v>45</v>
      </c>
      <c r="G641" s="1610">
        <f t="shared" si="9"/>
        <v>225</v>
      </c>
      <c r="H641" s="1623" t="s">
        <v>1887</v>
      </c>
      <c r="I641" s="1256">
        <v>1</v>
      </c>
      <c r="J641" s="1642"/>
      <c r="K641" s="1256">
        <v>1</v>
      </c>
      <c r="L641" s="1642"/>
      <c r="M641" s="1256">
        <v>1</v>
      </c>
      <c r="N641" s="1642"/>
      <c r="O641" s="1256">
        <v>1</v>
      </c>
      <c r="P641" s="1642"/>
      <c r="Q641" s="1256">
        <v>1</v>
      </c>
      <c r="R641" s="1642"/>
      <c r="S641" s="1642"/>
      <c r="T641" s="1642"/>
    </row>
    <row r="642" spans="1:20" s="765" customFormat="1">
      <c r="A642" s="1644" t="s">
        <v>533</v>
      </c>
      <c r="B642" s="937"/>
      <c r="C642" s="443" t="s">
        <v>1371</v>
      </c>
      <c r="D642" s="1564">
        <v>2</v>
      </c>
      <c r="E642" s="1565" t="s">
        <v>627</v>
      </c>
      <c r="F642" s="1566">
        <v>70</v>
      </c>
      <c r="G642" s="1610">
        <f t="shared" si="9"/>
        <v>140</v>
      </c>
      <c r="H642" s="1623" t="s">
        <v>1887</v>
      </c>
      <c r="I642" s="1541">
        <v>1</v>
      </c>
      <c r="J642" s="1541"/>
      <c r="K642" s="1541"/>
      <c r="L642" s="1541"/>
      <c r="M642" s="1541"/>
      <c r="N642" s="1541"/>
      <c r="O642" s="1541">
        <v>1</v>
      </c>
      <c r="P642" s="1541"/>
      <c r="Q642" s="1541"/>
      <c r="R642" s="1541"/>
      <c r="S642" s="1541"/>
      <c r="T642" s="1624"/>
    </row>
    <row r="643" spans="1:20" s="765" customFormat="1" ht="13.9" customHeight="1">
      <c r="A643" s="1579" t="s">
        <v>3382</v>
      </c>
      <c r="B643" s="172"/>
      <c r="C643" s="443" t="s">
        <v>1371</v>
      </c>
      <c r="D643" s="1564">
        <v>2</v>
      </c>
      <c r="E643" s="1565" t="s">
        <v>627</v>
      </c>
      <c r="F643" s="1566">
        <v>70</v>
      </c>
      <c r="G643" s="1610">
        <f t="shared" si="9"/>
        <v>140</v>
      </c>
      <c r="H643" s="1623" t="s">
        <v>1887</v>
      </c>
      <c r="I643" s="1541"/>
      <c r="J643" s="1541"/>
      <c r="K643" s="1541"/>
      <c r="L643" s="1541"/>
      <c r="M643" s="1541"/>
      <c r="N643" s="1541"/>
      <c r="O643" s="1541"/>
      <c r="P643" s="1541"/>
      <c r="Q643" s="1541"/>
      <c r="R643" s="1541"/>
      <c r="S643" s="1541"/>
      <c r="T643" s="1624"/>
    </row>
    <row r="644" spans="1:20" s="765" customFormat="1" ht="13.9" customHeight="1">
      <c r="A644" s="172" t="s">
        <v>3418</v>
      </c>
      <c r="B644" s="937"/>
      <c r="C644" s="1535" t="s">
        <v>1371</v>
      </c>
      <c r="D644" s="882">
        <v>2</v>
      </c>
      <c r="E644" s="825" t="s">
        <v>627</v>
      </c>
      <c r="F644" s="1584">
        <v>70</v>
      </c>
      <c r="G644" s="1610">
        <f t="shared" si="9"/>
        <v>140</v>
      </c>
      <c r="H644" s="1623" t="s">
        <v>1887</v>
      </c>
      <c r="I644" s="1641"/>
      <c r="J644" s="1642"/>
      <c r="K644" s="1642"/>
      <c r="L644" s="1642"/>
      <c r="M644" s="1642"/>
      <c r="N644" s="1642"/>
      <c r="O644" s="1642"/>
      <c r="P644" s="1642"/>
      <c r="Q644" s="1642"/>
      <c r="R644" s="1642"/>
      <c r="S644" s="1642"/>
      <c r="T644" s="1642"/>
    </row>
    <row r="645" spans="1:20" s="765" customFormat="1" ht="13.9" customHeight="1">
      <c r="A645" s="443" t="s">
        <v>1888</v>
      </c>
      <c r="B645" s="172"/>
      <c r="C645" s="443" t="s">
        <v>1911</v>
      </c>
      <c r="D645" s="1559">
        <v>1</v>
      </c>
      <c r="E645" s="1633" t="s">
        <v>1890</v>
      </c>
      <c r="F645" s="1573">
        <v>24</v>
      </c>
      <c r="G645" s="1610">
        <f t="shared" si="9"/>
        <v>24</v>
      </c>
      <c r="H645" s="1623" t="s">
        <v>1887</v>
      </c>
      <c r="I645" s="1574">
        <v>1</v>
      </c>
      <c r="J645" s="1633"/>
      <c r="K645" s="1633"/>
      <c r="L645" s="1575">
        <v>0</v>
      </c>
      <c r="M645" s="1633"/>
      <c r="N645" s="1633"/>
      <c r="O645" s="1559">
        <v>0</v>
      </c>
      <c r="P645" s="1633"/>
      <c r="Q645" s="1633"/>
      <c r="R645" s="1559">
        <v>0</v>
      </c>
      <c r="S645" s="1633"/>
      <c r="T645" s="1633"/>
    </row>
    <row r="646" spans="1:20" s="765" customFormat="1" ht="13.9" customHeight="1">
      <c r="A646" s="443" t="s">
        <v>3527</v>
      </c>
      <c r="B646" s="172"/>
      <c r="C646" s="443" t="s">
        <v>1911</v>
      </c>
      <c r="D646" s="1559">
        <v>2</v>
      </c>
      <c r="E646" s="1633" t="s">
        <v>1890</v>
      </c>
      <c r="F646" s="1573">
        <v>24</v>
      </c>
      <c r="G646" s="1610">
        <f t="shared" si="9"/>
        <v>48</v>
      </c>
      <c r="H646" s="1623" t="s">
        <v>1887</v>
      </c>
      <c r="I646" s="1574">
        <v>1</v>
      </c>
      <c r="J646" s="1633"/>
      <c r="K646" s="1633"/>
      <c r="L646" s="1575">
        <v>0</v>
      </c>
      <c r="M646" s="1633"/>
      <c r="N646" s="1633"/>
      <c r="O646" s="1559">
        <v>1</v>
      </c>
      <c r="P646" s="1633"/>
      <c r="Q646" s="1633"/>
      <c r="R646" s="1559">
        <v>0</v>
      </c>
      <c r="S646" s="1633"/>
      <c r="T646" s="1633"/>
    </row>
    <row r="647" spans="1:20" s="765" customFormat="1" ht="13.9" customHeight="1">
      <c r="A647" s="443" t="s">
        <v>1885</v>
      </c>
      <c r="B647" s="172"/>
      <c r="C647" s="618" t="s">
        <v>1811</v>
      </c>
      <c r="D647" s="1652">
        <v>2</v>
      </c>
      <c r="E647" s="1666" t="s">
        <v>627</v>
      </c>
      <c r="F647" s="1543">
        <v>20.79</v>
      </c>
      <c r="G647" s="1610">
        <f t="shared" si="9"/>
        <v>41.58</v>
      </c>
      <c r="H647" s="1623" t="s">
        <v>1887</v>
      </c>
      <c r="I647" s="1549"/>
      <c r="J647" s="1663">
        <v>1</v>
      </c>
      <c r="K647" s="1663"/>
      <c r="L647" s="1649"/>
      <c r="M647" s="1649"/>
      <c r="N647" s="1649"/>
      <c r="O647" s="1649"/>
      <c r="P647" s="1649">
        <f>IF(J647="","",J647)</f>
        <v>1</v>
      </c>
      <c r="Q647" s="1649"/>
      <c r="R647" s="1649"/>
      <c r="S647" s="1649"/>
      <c r="T647" s="1663"/>
    </row>
    <row r="648" spans="1:20" s="765" customFormat="1" ht="13.9" customHeight="1">
      <c r="A648" s="1644" t="s">
        <v>533</v>
      </c>
      <c r="B648" s="172"/>
      <c r="C648" s="1349" t="s">
        <v>1811</v>
      </c>
      <c r="D648" s="1578">
        <v>5</v>
      </c>
      <c r="E648" s="1579" t="s">
        <v>627</v>
      </c>
      <c r="F648" s="1580">
        <v>21</v>
      </c>
      <c r="G648" s="1610">
        <f t="shared" si="9"/>
        <v>105</v>
      </c>
      <c r="H648" s="1623" t="s">
        <v>1887</v>
      </c>
      <c r="I648" s="825">
        <v>2</v>
      </c>
      <c r="J648" s="1541"/>
      <c r="K648" s="825"/>
      <c r="L648" s="1541">
        <v>1</v>
      </c>
      <c r="M648" s="1541"/>
      <c r="N648" s="1541"/>
      <c r="O648" s="1541">
        <v>1</v>
      </c>
      <c r="P648" s="1541"/>
      <c r="Q648" s="1541"/>
      <c r="R648" s="1541">
        <v>1</v>
      </c>
      <c r="S648" s="1541"/>
      <c r="T648" s="1624"/>
    </row>
    <row r="649" spans="1:20" s="765" customFormat="1" ht="13.9" customHeight="1">
      <c r="A649" s="172" t="s">
        <v>69</v>
      </c>
      <c r="B649" s="172"/>
      <c r="C649" s="1349" t="s">
        <v>1811</v>
      </c>
      <c r="D649" s="1653">
        <v>3</v>
      </c>
      <c r="E649" s="1347" t="s">
        <v>627</v>
      </c>
      <c r="F649" s="1637">
        <v>130</v>
      </c>
      <c r="G649" s="1610">
        <f t="shared" si="9"/>
        <v>390</v>
      </c>
      <c r="H649" s="1623" t="s">
        <v>1887</v>
      </c>
      <c r="I649" s="1641"/>
      <c r="J649" s="1642"/>
      <c r="K649" s="1642"/>
      <c r="L649" s="1642"/>
      <c r="M649" s="1642"/>
      <c r="N649" s="1642"/>
      <c r="O649" s="1642"/>
      <c r="P649" s="1642"/>
      <c r="Q649" s="1642"/>
      <c r="R649" s="1642"/>
      <c r="S649" s="1642"/>
      <c r="T649" s="1642"/>
    </row>
    <row r="650" spans="1:20" s="1547" customFormat="1" ht="13.9" customHeight="1">
      <c r="A650" s="172" t="s">
        <v>3386</v>
      </c>
      <c r="B650" s="937"/>
      <c r="C650" s="1349" t="s">
        <v>1811</v>
      </c>
      <c r="D650" s="1653">
        <v>5</v>
      </c>
      <c r="E650" s="1347" t="s">
        <v>627</v>
      </c>
      <c r="F650" s="1637">
        <v>130</v>
      </c>
      <c r="G650" s="1610">
        <f t="shared" si="9"/>
        <v>650</v>
      </c>
      <c r="H650" s="1623" t="s">
        <v>1887</v>
      </c>
      <c r="I650" s="1641"/>
      <c r="J650" s="1642"/>
      <c r="K650" s="1642"/>
      <c r="L650" s="1642"/>
      <c r="M650" s="1642"/>
      <c r="N650" s="1642"/>
      <c r="O650" s="1642"/>
      <c r="P650" s="1642"/>
      <c r="Q650" s="1642"/>
      <c r="R650" s="1642"/>
      <c r="S650" s="1642"/>
      <c r="T650" s="1642"/>
    </row>
    <row r="651" spans="1:20" s="1283" customFormat="1" ht="13.9" customHeight="1">
      <c r="A651" s="172" t="s">
        <v>3457</v>
      </c>
      <c r="B651" s="937"/>
      <c r="C651" s="1349" t="s">
        <v>3503</v>
      </c>
      <c r="D651" s="1630">
        <v>2</v>
      </c>
      <c r="E651" s="1631" t="s">
        <v>627</v>
      </c>
      <c r="F651" s="1632">
        <v>100</v>
      </c>
      <c r="G651" s="1610">
        <f t="shared" si="9"/>
        <v>200</v>
      </c>
      <c r="H651" s="1623" t="s">
        <v>1887</v>
      </c>
      <c r="I651" s="1624">
        <v>1</v>
      </c>
      <c r="J651" s="1624"/>
      <c r="K651" s="1624"/>
      <c r="L651" s="1624"/>
      <c r="M651" s="1624"/>
      <c r="N651" s="1624"/>
      <c r="O651" s="1624">
        <v>1</v>
      </c>
      <c r="P651" s="1624"/>
      <c r="Q651" s="1624"/>
      <c r="R651" s="1624"/>
      <c r="S651" s="1624"/>
      <c r="T651" s="1624"/>
    </row>
    <row r="652" spans="1:20" s="1283" customFormat="1" ht="13.9" customHeight="1">
      <c r="A652" s="979" t="s">
        <v>2316</v>
      </c>
      <c r="B652" s="937"/>
      <c r="C652" s="1349" t="s">
        <v>2332</v>
      </c>
      <c r="D652" s="1630">
        <v>50</v>
      </c>
      <c r="E652" s="1631" t="s">
        <v>576</v>
      </c>
      <c r="F652" s="1632">
        <v>10</v>
      </c>
      <c r="G652" s="1610">
        <f t="shared" si="9"/>
        <v>500</v>
      </c>
      <c r="H652" s="1623" t="s">
        <v>1887</v>
      </c>
      <c r="I652" s="1624"/>
      <c r="J652" s="1624"/>
      <c r="K652" s="1624"/>
      <c r="L652" s="1624"/>
      <c r="M652" s="1624"/>
      <c r="N652" s="1624"/>
      <c r="O652" s="1624"/>
      <c r="P652" s="1624"/>
      <c r="Q652" s="1624"/>
      <c r="R652" s="1624"/>
      <c r="S652" s="1624"/>
      <c r="T652" s="1624"/>
    </row>
    <row r="653" spans="1:20" s="1283" customFormat="1" ht="13.9" customHeight="1">
      <c r="A653" s="172" t="s">
        <v>2132</v>
      </c>
      <c r="B653" s="172"/>
      <c r="C653" s="1349" t="s">
        <v>2287</v>
      </c>
      <c r="D653" s="1630">
        <v>6</v>
      </c>
      <c r="E653" s="1631" t="s">
        <v>2157</v>
      </c>
      <c r="F653" s="1632">
        <v>150</v>
      </c>
      <c r="G653" s="1610">
        <f t="shared" si="9"/>
        <v>900</v>
      </c>
      <c r="H653" s="1623" t="s">
        <v>1887</v>
      </c>
      <c r="I653" s="1667">
        <v>6</v>
      </c>
      <c r="J653" s="1624"/>
      <c r="K653" s="1624"/>
      <c r="L653" s="1624"/>
      <c r="M653" s="1624"/>
      <c r="N653" s="1624"/>
      <c r="O653" s="1624"/>
      <c r="P653" s="1624"/>
      <c r="Q653" s="1624"/>
      <c r="R653" s="1624"/>
      <c r="S653" s="1624"/>
      <c r="T653" s="1624"/>
    </row>
    <row r="654" spans="1:20" s="1283" customFormat="1">
      <c r="A654" s="172" t="s">
        <v>2045</v>
      </c>
      <c r="B654" s="937"/>
      <c r="C654" s="1349" t="s">
        <v>2070</v>
      </c>
      <c r="D654" s="1635">
        <v>12</v>
      </c>
      <c r="E654" s="1631" t="s">
        <v>627</v>
      </c>
      <c r="F654" s="1632">
        <v>500</v>
      </c>
      <c r="G654" s="1610">
        <f t="shared" ref="G654:G717" si="10">F654*D654</f>
        <v>6000</v>
      </c>
      <c r="H654" s="1623" t="s">
        <v>1887</v>
      </c>
      <c r="I654" s="1635">
        <v>12</v>
      </c>
      <c r="J654" s="1642"/>
      <c r="K654" s="1642"/>
      <c r="L654" s="1642"/>
      <c r="M654" s="1642"/>
      <c r="N654" s="1642"/>
      <c r="O654" s="1642"/>
      <c r="P654" s="1642"/>
      <c r="Q654" s="1642"/>
      <c r="R654" s="1642"/>
      <c r="S654" s="1642"/>
      <c r="T654" s="1642"/>
    </row>
    <row r="655" spans="1:20" s="1283" customFormat="1">
      <c r="A655" s="1259" t="s">
        <v>2412</v>
      </c>
      <c r="B655" s="172"/>
      <c r="C655" s="1535" t="s">
        <v>2070</v>
      </c>
      <c r="D655" s="1576">
        <v>10</v>
      </c>
      <c r="E655" s="1576" t="s">
        <v>627</v>
      </c>
      <c r="F655" s="1577">
        <v>400</v>
      </c>
      <c r="G655" s="1610">
        <f t="shared" si="10"/>
        <v>4000</v>
      </c>
      <c r="H655" s="1623" t="s">
        <v>1887</v>
      </c>
      <c r="I655" s="1641"/>
      <c r="J655" s="1642"/>
      <c r="K655" s="1642"/>
      <c r="L655" s="1642"/>
      <c r="M655" s="1642"/>
      <c r="N655" s="1642"/>
      <c r="O655" s="1642"/>
      <c r="P655" s="1642"/>
      <c r="Q655" s="1642"/>
      <c r="R655" s="1642"/>
      <c r="S655" s="1642"/>
      <c r="T655" s="1642"/>
    </row>
    <row r="656" spans="1:20" s="1283" customFormat="1" ht="13.9" customHeight="1">
      <c r="A656" s="172" t="s">
        <v>2905</v>
      </c>
      <c r="B656" s="172"/>
      <c r="C656" s="1349" t="s">
        <v>3001</v>
      </c>
      <c r="D656" s="1625">
        <v>50</v>
      </c>
      <c r="E656" s="1626" t="s">
        <v>620</v>
      </c>
      <c r="F656" s="1627">
        <v>1500</v>
      </c>
      <c r="G656" s="1610">
        <f t="shared" si="10"/>
        <v>75000</v>
      </c>
      <c r="H656" s="1623" t="s">
        <v>1887</v>
      </c>
      <c r="I656" s="1641"/>
      <c r="J656" s="1642"/>
      <c r="K656" s="1642"/>
      <c r="L656" s="1642"/>
      <c r="M656" s="1642"/>
      <c r="N656" s="1642"/>
      <c r="O656" s="1642"/>
      <c r="P656" s="1642"/>
      <c r="Q656" s="1642"/>
      <c r="R656" s="1642"/>
      <c r="S656" s="1642"/>
      <c r="T656" s="1642"/>
    </row>
    <row r="657" spans="1:20" s="1283" customFormat="1" ht="13.9" customHeight="1">
      <c r="A657" s="172" t="s">
        <v>3231</v>
      </c>
      <c r="B657" s="937"/>
      <c r="C657" s="1349" t="s">
        <v>3001</v>
      </c>
      <c r="D657" s="1625">
        <v>10</v>
      </c>
      <c r="E657" s="1626" t="s">
        <v>620</v>
      </c>
      <c r="F657" s="1627">
        <v>1500</v>
      </c>
      <c r="G657" s="1610">
        <f t="shared" si="10"/>
        <v>15000</v>
      </c>
      <c r="H657" s="1623" t="s">
        <v>1887</v>
      </c>
      <c r="I657" s="1628">
        <v>2</v>
      </c>
      <c r="J657" s="1629"/>
      <c r="K657" s="1629"/>
      <c r="L657" s="1629">
        <v>3</v>
      </c>
      <c r="M657" s="1629"/>
      <c r="N657" s="1629"/>
      <c r="O657" s="1629">
        <v>3</v>
      </c>
      <c r="P657" s="1629"/>
      <c r="Q657" s="1629"/>
      <c r="R657" s="1629">
        <v>2</v>
      </c>
      <c r="S657" s="1629"/>
      <c r="T657" s="1629"/>
    </row>
    <row r="658" spans="1:20" s="1283" customFormat="1">
      <c r="A658" s="172" t="s">
        <v>2132</v>
      </c>
      <c r="B658" s="937"/>
      <c r="C658" s="1639" t="s">
        <v>3755</v>
      </c>
      <c r="D658" s="1540">
        <v>50</v>
      </c>
      <c r="E658" s="1538" t="s">
        <v>1440</v>
      </c>
      <c r="F658" s="1539">
        <v>50</v>
      </c>
      <c r="G658" s="1610">
        <f t="shared" si="10"/>
        <v>2500</v>
      </c>
      <c r="H658" s="1623" t="s">
        <v>1887</v>
      </c>
      <c r="I658" s="1540">
        <v>50</v>
      </c>
      <c r="J658" s="932"/>
      <c r="K658" s="932"/>
      <c r="L658" s="932"/>
      <c r="M658" s="932"/>
      <c r="N658" s="932"/>
      <c r="O658" s="932"/>
      <c r="P658" s="932"/>
      <c r="Q658" s="932"/>
      <c r="R658" s="932"/>
      <c r="S658" s="932"/>
      <c r="T658" s="1640"/>
    </row>
    <row r="659" spans="1:20" s="1283" customFormat="1">
      <c r="A659" s="1259" t="s">
        <v>2748</v>
      </c>
      <c r="B659" s="844"/>
      <c r="C659" s="1259" t="s">
        <v>2822</v>
      </c>
      <c r="D659" s="1267">
        <v>4</v>
      </c>
      <c r="E659" s="1268" t="s">
        <v>576</v>
      </c>
      <c r="F659" s="1634">
        <v>45</v>
      </c>
      <c r="G659" s="1610">
        <f t="shared" si="10"/>
        <v>180</v>
      </c>
      <c r="H659" s="1623" t="s">
        <v>1887</v>
      </c>
      <c r="I659" s="1567">
        <v>1</v>
      </c>
      <c r="J659" s="1567"/>
      <c r="K659" s="1270"/>
      <c r="L659" s="1567">
        <v>1</v>
      </c>
      <c r="M659" s="1567"/>
      <c r="N659" s="1270"/>
      <c r="O659" s="1567">
        <v>1</v>
      </c>
      <c r="P659" s="1567"/>
      <c r="Q659" s="1270"/>
      <c r="R659" s="1567">
        <v>1</v>
      </c>
      <c r="S659" s="1567"/>
      <c r="T659" s="1269"/>
    </row>
    <row r="660" spans="1:20" s="645" customFormat="1" ht="13.9" customHeight="1">
      <c r="A660" s="172" t="s">
        <v>1982</v>
      </c>
      <c r="B660" s="1675"/>
      <c r="C660" s="1349" t="s">
        <v>3759</v>
      </c>
      <c r="D660" s="1630">
        <v>6</v>
      </c>
      <c r="E660" s="1631" t="s">
        <v>576</v>
      </c>
      <c r="F660" s="1632">
        <v>80</v>
      </c>
      <c r="G660" s="1610">
        <f t="shared" si="10"/>
        <v>480</v>
      </c>
      <c r="H660" s="1623" t="s">
        <v>1887</v>
      </c>
      <c r="I660" s="1256">
        <v>1</v>
      </c>
      <c r="J660" s="1256"/>
      <c r="K660" s="1256">
        <v>1</v>
      </c>
      <c r="L660" s="1256"/>
      <c r="M660" s="1256">
        <v>1</v>
      </c>
      <c r="N660" s="1256"/>
      <c r="O660" s="1256">
        <v>1</v>
      </c>
      <c r="P660" s="1256"/>
      <c r="Q660" s="1256">
        <v>1</v>
      </c>
      <c r="R660" s="1256"/>
      <c r="S660" s="1256">
        <v>1</v>
      </c>
      <c r="T660" s="1642"/>
    </row>
    <row r="661" spans="1:20" s="645" customFormat="1" ht="13.9" customHeight="1">
      <c r="A661" s="172" t="s">
        <v>1982</v>
      </c>
      <c r="B661" s="1644"/>
      <c r="C661" s="1349" t="s">
        <v>3760</v>
      </c>
      <c r="D661" s="1630">
        <v>6</v>
      </c>
      <c r="E661" s="1631" t="s">
        <v>576</v>
      </c>
      <c r="F661" s="1632">
        <v>80</v>
      </c>
      <c r="G661" s="1610">
        <f t="shared" si="10"/>
        <v>480</v>
      </c>
      <c r="H661" s="1623" t="s">
        <v>1887</v>
      </c>
      <c r="I661" s="1256">
        <v>1</v>
      </c>
      <c r="J661" s="1256"/>
      <c r="K661" s="1256">
        <v>1</v>
      </c>
      <c r="L661" s="1256"/>
      <c r="M661" s="1256">
        <v>1</v>
      </c>
      <c r="N661" s="1256"/>
      <c r="O661" s="1256">
        <v>1</v>
      </c>
      <c r="P661" s="1256"/>
      <c r="Q661" s="1256">
        <v>1</v>
      </c>
      <c r="R661" s="1256"/>
      <c r="S661" s="1256">
        <v>1</v>
      </c>
      <c r="T661" s="1642"/>
    </row>
    <row r="662" spans="1:20" s="645" customFormat="1" ht="20.100000000000001" customHeight="1">
      <c r="A662" s="172" t="s">
        <v>1982</v>
      </c>
      <c r="B662" s="1644"/>
      <c r="C662" s="1349" t="s">
        <v>3761</v>
      </c>
      <c r="D662" s="1630">
        <v>6</v>
      </c>
      <c r="E662" s="1631" t="s">
        <v>576</v>
      </c>
      <c r="F662" s="1632">
        <v>80</v>
      </c>
      <c r="G662" s="1610">
        <f t="shared" si="10"/>
        <v>480</v>
      </c>
      <c r="H662" s="1623" t="s">
        <v>1887</v>
      </c>
      <c r="I662" s="1256">
        <v>1</v>
      </c>
      <c r="J662" s="1256"/>
      <c r="K662" s="1256">
        <v>1</v>
      </c>
      <c r="L662" s="1256"/>
      <c r="M662" s="1256">
        <v>1</v>
      </c>
      <c r="N662" s="1256"/>
      <c r="O662" s="1256">
        <v>1</v>
      </c>
      <c r="P662" s="1256"/>
      <c r="Q662" s="1256">
        <v>1</v>
      </c>
      <c r="R662" s="1256"/>
      <c r="S662" s="1256">
        <v>1</v>
      </c>
      <c r="T662" s="1642"/>
    </row>
    <row r="663" spans="1:20" s="645" customFormat="1" ht="20.100000000000001" customHeight="1">
      <c r="A663" s="443" t="s">
        <v>1885</v>
      </c>
      <c r="B663" s="1644"/>
      <c r="C663" s="1650" t="s">
        <v>1804</v>
      </c>
      <c r="D663" s="1676">
        <v>15000</v>
      </c>
      <c r="E663" s="1677" t="s">
        <v>1803</v>
      </c>
      <c r="F663" s="1678">
        <v>1</v>
      </c>
      <c r="G663" s="1610">
        <f t="shared" si="10"/>
        <v>15000</v>
      </c>
      <c r="H663" s="1623" t="s">
        <v>1887</v>
      </c>
      <c r="I663" s="1651"/>
      <c r="J663" s="1679"/>
      <c r="K663" s="1651"/>
      <c r="L663" s="1651">
        <v>7500</v>
      </c>
      <c r="M663" s="1651" t="str">
        <f>IF(J663="","",J663)</f>
        <v/>
      </c>
      <c r="N663" s="1651"/>
      <c r="O663" s="1651"/>
      <c r="P663" s="1651" t="str">
        <f>IF(J663="","",J663)</f>
        <v/>
      </c>
      <c r="Q663" s="1651">
        <v>7500</v>
      </c>
      <c r="R663" s="1651"/>
      <c r="S663" s="1651" t="str">
        <f>IF(J663="","",J663)</f>
        <v/>
      </c>
      <c r="T663" s="1651"/>
    </row>
    <row r="664" spans="1:20" s="645" customFormat="1" ht="20.100000000000001" customHeight="1">
      <c r="A664" s="172" t="s">
        <v>69</v>
      </c>
      <c r="B664" s="1644"/>
      <c r="C664" s="1349" t="s">
        <v>1804</v>
      </c>
      <c r="D664" s="1653">
        <v>25</v>
      </c>
      <c r="E664" s="1347" t="s">
        <v>620</v>
      </c>
      <c r="F664" s="1637">
        <v>5000</v>
      </c>
      <c r="G664" s="1610">
        <f t="shared" si="10"/>
        <v>125000</v>
      </c>
      <c r="H664" s="1623" t="s">
        <v>1887</v>
      </c>
      <c r="I664" s="1641"/>
      <c r="J664" s="1642"/>
      <c r="K664" s="1642"/>
      <c r="L664" s="1642"/>
      <c r="M664" s="1642"/>
      <c r="N664" s="1642"/>
      <c r="O664" s="1642"/>
      <c r="P664" s="1642"/>
      <c r="Q664" s="1642"/>
      <c r="R664" s="1642"/>
      <c r="S664" s="1642"/>
      <c r="T664" s="1642"/>
    </row>
    <row r="665" spans="1:20" s="645" customFormat="1" ht="20.100000000000001" customHeight="1">
      <c r="A665" s="172" t="s">
        <v>3386</v>
      </c>
      <c r="B665" s="1644"/>
      <c r="C665" s="1349" t="s">
        <v>1804</v>
      </c>
      <c r="D665" s="1653">
        <v>25</v>
      </c>
      <c r="E665" s="1347" t="s">
        <v>620</v>
      </c>
      <c r="F665" s="1637">
        <v>5000</v>
      </c>
      <c r="G665" s="1610">
        <f t="shared" si="10"/>
        <v>125000</v>
      </c>
      <c r="H665" s="1623" t="s">
        <v>1887</v>
      </c>
      <c r="I665" s="1641"/>
      <c r="J665" s="1642"/>
      <c r="K665" s="1642"/>
      <c r="L665" s="1642"/>
      <c r="M665" s="1642"/>
      <c r="N665" s="1642"/>
      <c r="O665" s="1642"/>
      <c r="P665" s="1642"/>
      <c r="Q665" s="1642"/>
      <c r="R665" s="1642"/>
      <c r="S665" s="1642"/>
      <c r="T665" s="1642"/>
    </row>
    <row r="666" spans="1:20" s="645" customFormat="1" ht="20.100000000000001" customHeight="1">
      <c r="A666" s="172" t="s">
        <v>3457</v>
      </c>
      <c r="B666" s="1644"/>
      <c r="C666" s="1349" t="s">
        <v>3506</v>
      </c>
      <c r="D666" s="1630">
        <v>5</v>
      </c>
      <c r="E666" s="1631" t="s">
        <v>910</v>
      </c>
      <c r="F666" s="1632">
        <v>150</v>
      </c>
      <c r="G666" s="1610">
        <f t="shared" si="10"/>
        <v>750</v>
      </c>
      <c r="H666" s="1623" t="s">
        <v>1887</v>
      </c>
      <c r="I666" s="1624">
        <v>2</v>
      </c>
      <c r="J666" s="1624"/>
      <c r="K666" s="1624"/>
      <c r="L666" s="1624"/>
      <c r="M666" s="1624">
        <v>2</v>
      </c>
      <c r="N666" s="1624"/>
      <c r="O666" s="1624"/>
      <c r="P666" s="1624"/>
      <c r="Q666" s="1624"/>
      <c r="R666" s="1624">
        <v>1</v>
      </c>
      <c r="S666" s="1624"/>
      <c r="T666" s="1624"/>
    </row>
    <row r="667" spans="1:20" s="645" customFormat="1" ht="20.100000000000001" customHeight="1">
      <c r="A667" s="172" t="s">
        <v>3231</v>
      </c>
      <c r="B667" s="1644"/>
      <c r="C667" s="932" t="s">
        <v>3366</v>
      </c>
      <c r="D667" s="840">
        <v>5</v>
      </c>
      <c r="E667" s="829" t="s">
        <v>910</v>
      </c>
      <c r="F667" s="841">
        <v>300</v>
      </c>
      <c r="G667" s="1610">
        <f t="shared" si="10"/>
        <v>1500</v>
      </c>
      <c r="H667" s="1623" t="s">
        <v>1887</v>
      </c>
      <c r="I667" s="1665">
        <v>2</v>
      </c>
      <c r="J667" s="1665"/>
      <c r="K667" s="1665"/>
      <c r="L667" s="1665"/>
      <c r="M667" s="1665"/>
      <c r="N667" s="1665"/>
      <c r="O667" s="1665">
        <v>3</v>
      </c>
      <c r="P667" s="1665"/>
      <c r="Q667" s="1665"/>
      <c r="R667" s="1665"/>
      <c r="S667" s="1665"/>
      <c r="T667" s="1665"/>
    </row>
    <row r="668" spans="1:20" s="645" customFormat="1" ht="20.100000000000001" customHeight="1">
      <c r="A668" s="882" t="s">
        <v>3630</v>
      </c>
      <c r="B668" s="1644"/>
      <c r="C668" s="932" t="s">
        <v>3695</v>
      </c>
      <c r="D668" s="833">
        <v>36</v>
      </c>
      <c r="E668" s="833" t="s">
        <v>3684</v>
      </c>
      <c r="F668" s="1645">
        <v>500</v>
      </c>
      <c r="G668" s="1610">
        <f t="shared" si="10"/>
        <v>18000</v>
      </c>
      <c r="H668" s="1623" t="s">
        <v>1887</v>
      </c>
      <c r="I668" s="1641"/>
      <c r="J668" s="1642"/>
      <c r="K668" s="1642"/>
      <c r="L668" s="1642"/>
      <c r="M668" s="1642"/>
      <c r="N668" s="1642"/>
      <c r="O668" s="1642"/>
      <c r="P668" s="1642"/>
      <c r="Q668" s="1642"/>
      <c r="R668" s="1642"/>
      <c r="S668" s="1642"/>
      <c r="T668" s="1642"/>
    </row>
    <row r="669" spans="1:20" s="645" customFormat="1" ht="20.100000000000001" customHeight="1">
      <c r="A669" s="882" t="s">
        <v>3548</v>
      </c>
      <c r="B669" s="1644"/>
      <c r="C669" s="1349" t="s">
        <v>3609</v>
      </c>
      <c r="D669" s="1630">
        <v>1</v>
      </c>
      <c r="E669" s="1638" t="s">
        <v>880</v>
      </c>
      <c r="F669" s="1632">
        <v>1800</v>
      </c>
      <c r="G669" s="1610">
        <f t="shared" si="10"/>
        <v>1800</v>
      </c>
      <c r="H669" s="1623" t="s">
        <v>1887</v>
      </c>
      <c r="I669" s="1656" t="s">
        <v>2423</v>
      </c>
      <c r="J669" s="1642"/>
      <c r="K669" s="1642"/>
      <c r="L669" s="1642"/>
      <c r="M669" s="1642"/>
      <c r="N669" s="1642"/>
      <c r="O669" s="1642"/>
      <c r="P669" s="1642"/>
      <c r="Q669" s="1642"/>
      <c r="R669" s="1642"/>
      <c r="S669" s="1642"/>
      <c r="T669" s="1642"/>
    </row>
    <row r="670" spans="1:20" s="645" customFormat="1" ht="20.100000000000001" customHeight="1">
      <c r="A670" s="443" t="s">
        <v>3527</v>
      </c>
      <c r="B670" s="1644"/>
      <c r="C670" s="618" t="s">
        <v>3530</v>
      </c>
      <c r="D670" s="1559">
        <v>80</v>
      </c>
      <c r="E670" s="1541" t="s">
        <v>44</v>
      </c>
      <c r="F670" s="1542"/>
      <c r="G670" s="1610">
        <f t="shared" si="10"/>
        <v>0</v>
      </c>
      <c r="H670" s="1623" t="s">
        <v>1887</v>
      </c>
      <c r="I670" s="1544">
        <v>20</v>
      </c>
      <c r="J670" s="1541"/>
      <c r="K670" s="1541"/>
      <c r="L670" s="1545"/>
      <c r="M670" s="1541">
        <v>20</v>
      </c>
      <c r="N670" s="1541"/>
      <c r="O670" s="1545"/>
      <c r="P670" s="1541">
        <v>20</v>
      </c>
      <c r="Q670" s="1541"/>
      <c r="R670" s="1545"/>
      <c r="S670" s="1541">
        <v>20</v>
      </c>
      <c r="T670" s="1541"/>
    </row>
    <row r="671" spans="1:20" s="645" customFormat="1" ht="30" customHeight="1">
      <c r="A671" s="443" t="s">
        <v>3527</v>
      </c>
      <c r="B671" s="1347"/>
      <c r="C671" s="618" t="s">
        <v>3529</v>
      </c>
      <c r="D671" s="1559">
        <v>100</v>
      </c>
      <c r="E671" s="1541" t="s">
        <v>44</v>
      </c>
      <c r="F671" s="1542"/>
      <c r="G671" s="1610">
        <f t="shared" si="10"/>
        <v>0</v>
      </c>
      <c r="H671" s="1623" t="s">
        <v>1887</v>
      </c>
      <c r="I671" s="1544">
        <v>25</v>
      </c>
      <c r="J671" s="1541"/>
      <c r="K671" s="1541"/>
      <c r="L671" s="1545"/>
      <c r="M671" s="1541">
        <v>25</v>
      </c>
      <c r="N671" s="1541"/>
      <c r="O671" s="1545"/>
      <c r="P671" s="1541">
        <v>25</v>
      </c>
      <c r="Q671" s="1541"/>
      <c r="R671" s="1545"/>
      <c r="S671" s="1541">
        <v>25</v>
      </c>
      <c r="T671" s="1541"/>
    </row>
    <row r="672" spans="1:20" s="645" customFormat="1" ht="18" customHeight="1">
      <c r="A672" s="882" t="s">
        <v>3023</v>
      </c>
      <c r="B672" s="1644"/>
      <c r="C672" s="882" t="s">
        <v>3186</v>
      </c>
      <c r="D672" s="1558">
        <v>40</v>
      </c>
      <c r="E672" s="833"/>
      <c r="F672" s="1568">
        <v>85</v>
      </c>
      <c r="G672" s="1610">
        <f t="shared" si="10"/>
        <v>3400</v>
      </c>
      <c r="H672" s="1623" t="s">
        <v>1887</v>
      </c>
      <c r="I672" s="1624">
        <v>10</v>
      </c>
      <c r="J672" s="1624"/>
      <c r="K672" s="1624"/>
      <c r="L672" s="1624">
        <v>10</v>
      </c>
      <c r="M672" s="1624"/>
      <c r="N672" s="1624"/>
      <c r="O672" s="1624">
        <v>10</v>
      </c>
      <c r="P672" s="1624"/>
      <c r="Q672" s="1624">
        <v>10</v>
      </c>
      <c r="R672" s="1624"/>
      <c r="S672" s="1624"/>
      <c r="T672" s="1624"/>
    </row>
    <row r="673" spans="1:20" s="645" customFormat="1" ht="20.100000000000001" customHeight="1">
      <c r="A673" s="1259" t="s">
        <v>2598</v>
      </c>
      <c r="B673" s="1644"/>
      <c r="C673" s="1349" t="s">
        <v>2655</v>
      </c>
      <c r="D673" s="1655">
        <v>10</v>
      </c>
      <c r="E673" s="1626" t="s">
        <v>2653</v>
      </c>
      <c r="F673" s="1627">
        <v>8</v>
      </c>
      <c r="G673" s="1610">
        <f t="shared" si="10"/>
        <v>80</v>
      </c>
      <c r="H673" s="1623" t="s">
        <v>1887</v>
      </c>
      <c r="I673" s="1655">
        <v>10</v>
      </c>
      <c r="J673" s="1642"/>
      <c r="K673" s="1642"/>
      <c r="L673" s="1642"/>
      <c r="M673" s="1642"/>
      <c r="N673" s="1642"/>
      <c r="O673" s="1642"/>
      <c r="P673" s="1642"/>
      <c r="Q673" s="1642"/>
      <c r="R673" s="1642"/>
      <c r="S673" s="1642"/>
      <c r="T673" s="1642"/>
    </row>
    <row r="674" spans="1:20" s="645" customFormat="1" ht="20.100000000000001" customHeight="1">
      <c r="A674" s="172" t="s">
        <v>1968</v>
      </c>
      <c r="B674" s="1644"/>
      <c r="C674" s="1639" t="s">
        <v>3762</v>
      </c>
      <c r="D674" s="1589">
        <v>15</v>
      </c>
      <c r="E674" s="825" t="s">
        <v>36</v>
      </c>
      <c r="F674" s="830">
        <v>1500</v>
      </c>
      <c r="G674" s="1610">
        <f t="shared" si="10"/>
        <v>22500</v>
      </c>
      <c r="H674" s="1623" t="s">
        <v>1887</v>
      </c>
      <c r="I674" s="833">
        <v>10</v>
      </c>
      <c r="J674" s="833"/>
      <c r="K674" s="833"/>
      <c r="L674" s="833"/>
      <c r="M674" s="833"/>
      <c r="N674" s="833"/>
      <c r="O674" s="833">
        <v>5</v>
      </c>
      <c r="P674" s="833"/>
      <c r="Q674" s="833"/>
      <c r="R674" s="833"/>
      <c r="S674" s="833"/>
      <c r="T674" s="1624"/>
    </row>
    <row r="675" spans="1:20" s="645" customFormat="1" ht="20.100000000000001" customHeight="1">
      <c r="A675" s="172" t="s">
        <v>1941</v>
      </c>
      <c r="B675" s="1347"/>
      <c r="C675" s="1639" t="s">
        <v>3762</v>
      </c>
      <c r="D675" s="1589">
        <v>15</v>
      </c>
      <c r="E675" s="825" t="s">
        <v>36</v>
      </c>
      <c r="F675" s="830">
        <v>1500</v>
      </c>
      <c r="G675" s="1610">
        <f t="shared" si="10"/>
        <v>22500</v>
      </c>
      <c r="H675" s="1623" t="s">
        <v>1887</v>
      </c>
      <c r="I675" s="833">
        <v>10</v>
      </c>
      <c r="J675" s="833"/>
      <c r="K675" s="833"/>
      <c r="L675" s="833"/>
      <c r="M675" s="833"/>
      <c r="N675" s="833"/>
      <c r="O675" s="833">
        <v>5</v>
      </c>
      <c r="P675" s="833"/>
      <c r="Q675" s="833"/>
      <c r="R675" s="833"/>
      <c r="S675" s="833"/>
      <c r="T675" s="1624"/>
    </row>
    <row r="676" spans="1:20" s="645" customFormat="1" ht="18" customHeight="1">
      <c r="A676" s="172" t="s">
        <v>1968</v>
      </c>
      <c r="B676" s="1644"/>
      <c r="C676" s="1639" t="s">
        <v>3763</v>
      </c>
      <c r="D676" s="1589">
        <v>15</v>
      </c>
      <c r="E676" s="825" t="s">
        <v>91</v>
      </c>
      <c r="F676" s="830">
        <v>450</v>
      </c>
      <c r="G676" s="1610">
        <f t="shared" si="10"/>
        <v>6750</v>
      </c>
      <c r="H676" s="1623" t="s">
        <v>1887</v>
      </c>
      <c r="I676" s="833">
        <v>10</v>
      </c>
      <c r="J676" s="833"/>
      <c r="K676" s="833"/>
      <c r="L676" s="833"/>
      <c r="M676" s="833"/>
      <c r="N676" s="833"/>
      <c r="O676" s="833">
        <v>5</v>
      </c>
      <c r="P676" s="833"/>
      <c r="Q676" s="833"/>
      <c r="R676" s="833"/>
      <c r="S676" s="833"/>
      <c r="T676" s="1624"/>
    </row>
    <row r="677" spans="1:20" s="645" customFormat="1" ht="20.100000000000001" customHeight="1">
      <c r="A677" s="172" t="s">
        <v>1941</v>
      </c>
      <c r="B677" s="1644"/>
      <c r="C677" s="1639" t="s">
        <v>3763</v>
      </c>
      <c r="D677" s="1589">
        <v>15</v>
      </c>
      <c r="E677" s="825" t="s">
        <v>91</v>
      </c>
      <c r="F677" s="830">
        <v>450</v>
      </c>
      <c r="G677" s="1610">
        <f t="shared" si="10"/>
        <v>6750</v>
      </c>
      <c r="H677" s="1623" t="s">
        <v>1887</v>
      </c>
      <c r="I677" s="833">
        <v>10</v>
      </c>
      <c r="J677" s="833"/>
      <c r="K677" s="833"/>
      <c r="L677" s="833"/>
      <c r="M677" s="833"/>
      <c r="N677" s="833"/>
      <c r="O677" s="833">
        <v>5</v>
      </c>
      <c r="P677" s="833"/>
      <c r="Q677" s="833"/>
      <c r="R677" s="833"/>
      <c r="S677" s="833"/>
      <c r="T677" s="1624"/>
    </row>
    <row r="678" spans="1:20" s="645" customFormat="1" ht="20.100000000000001" customHeight="1">
      <c r="A678" s="172" t="s">
        <v>2045</v>
      </c>
      <c r="B678" s="1644"/>
      <c r="C678" s="1349" t="s">
        <v>2080</v>
      </c>
      <c r="D678" s="1635">
        <v>100</v>
      </c>
      <c r="E678" s="1631" t="s">
        <v>36</v>
      </c>
      <c r="F678" s="1632">
        <v>2000</v>
      </c>
      <c r="G678" s="1610">
        <f t="shared" si="10"/>
        <v>200000</v>
      </c>
      <c r="H678" s="1623" t="s">
        <v>1887</v>
      </c>
      <c r="I678" s="1635">
        <v>100</v>
      </c>
      <c r="J678" s="1642"/>
      <c r="K678" s="1642"/>
      <c r="L678" s="1642"/>
      <c r="M678" s="1642"/>
      <c r="N678" s="1642"/>
      <c r="O678" s="1642"/>
      <c r="P678" s="1642"/>
      <c r="Q678" s="1642"/>
      <c r="R678" s="1642"/>
      <c r="S678" s="1642"/>
      <c r="T678" s="1642"/>
    </row>
    <row r="679" spans="1:20" s="645" customFormat="1" ht="20.100000000000001" customHeight="1">
      <c r="A679" s="443" t="s">
        <v>3527</v>
      </c>
      <c r="B679" s="1644"/>
      <c r="C679" s="618" t="s">
        <v>3533</v>
      </c>
      <c r="D679" s="1559">
        <v>16</v>
      </c>
      <c r="E679" s="1633" t="s">
        <v>501</v>
      </c>
      <c r="F679" s="1550">
        <v>450</v>
      </c>
      <c r="G679" s="1610">
        <f t="shared" si="10"/>
        <v>7200</v>
      </c>
      <c r="H679" s="1623" t="s">
        <v>1887</v>
      </c>
      <c r="I679" s="1544">
        <v>4</v>
      </c>
      <c r="J679" s="1541"/>
      <c r="K679" s="1541"/>
      <c r="L679" s="1545"/>
      <c r="M679" s="1541">
        <v>4</v>
      </c>
      <c r="N679" s="1541"/>
      <c r="O679" s="1545">
        <v>4</v>
      </c>
      <c r="P679" s="1541"/>
      <c r="Q679" s="1541">
        <v>4</v>
      </c>
      <c r="R679" s="1545"/>
      <c r="S679" s="1541"/>
      <c r="T679" s="1541"/>
    </row>
    <row r="680" spans="1:20" s="645" customFormat="1" ht="20.100000000000001" customHeight="1">
      <c r="A680" s="443" t="s">
        <v>3527</v>
      </c>
      <c r="B680" s="1644"/>
      <c r="C680" s="618" t="s">
        <v>3532</v>
      </c>
      <c r="D680" s="1559">
        <v>20</v>
      </c>
      <c r="E680" s="1633" t="s">
        <v>501</v>
      </c>
      <c r="F680" s="1550">
        <v>450</v>
      </c>
      <c r="G680" s="1610">
        <f t="shared" si="10"/>
        <v>9000</v>
      </c>
      <c r="H680" s="1623" t="s">
        <v>1887</v>
      </c>
      <c r="I680" s="1544">
        <v>5</v>
      </c>
      <c r="J680" s="1541"/>
      <c r="K680" s="1541"/>
      <c r="L680" s="1545"/>
      <c r="M680" s="1541">
        <v>5</v>
      </c>
      <c r="N680" s="1541"/>
      <c r="O680" s="1545">
        <v>5</v>
      </c>
      <c r="P680" s="1541"/>
      <c r="Q680" s="1541">
        <v>5</v>
      </c>
      <c r="R680" s="1545"/>
      <c r="S680" s="1541"/>
      <c r="T680" s="1541"/>
    </row>
    <row r="681" spans="1:20" s="645" customFormat="1" ht="20.100000000000001" customHeight="1">
      <c r="A681" s="443" t="s">
        <v>3527</v>
      </c>
      <c r="B681" s="1644"/>
      <c r="C681" s="618" t="s">
        <v>3535</v>
      </c>
      <c r="D681" s="1559">
        <v>16</v>
      </c>
      <c r="E681" s="1633" t="s">
        <v>501</v>
      </c>
      <c r="F681" s="1550">
        <v>450</v>
      </c>
      <c r="G681" s="1610">
        <f t="shared" si="10"/>
        <v>7200</v>
      </c>
      <c r="H681" s="1623" t="s">
        <v>1887</v>
      </c>
      <c r="I681" s="1544">
        <v>4</v>
      </c>
      <c r="J681" s="1541"/>
      <c r="K681" s="1541"/>
      <c r="L681" s="1545"/>
      <c r="M681" s="1541">
        <v>4</v>
      </c>
      <c r="N681" s="1541"/>
      <c r="O681" s="1545">
        <v>4</v>
      </c>
      <c r="P681" s="1541"/>
      <c r="Q681" s="1541">
        <v>4</v>
      </c>
      <c r="R681" s="1545"/>
      <c r="S681" s="1541"/>
      <c r="T681" s="1541"/>
    </row>
    <row r="682" spans="1:20" s="645" customFormat="1" ht="20.100000000000001" customHeight="1">
      <c r="A682" s="1644" t="s">
        <v>533</v>
      </c>
      <c r="B682" s="1579"/>
      <c r="C682" s="618" t="s">
        <v>2371</v>
      </c>
      <c r="D682" s="1564">
        <v>4</v>
      </c>
      <c r="E682" s="1565" t="s">
        <v>36</v>
      </c>
      <c r="F682" s="1566">
        <v>1200</v>
      </c>
      <c r="G682" s="1610">
        <f t="shared" si="10"/>
        <v>4800</v>
      </c>
      <c r="H682" s="1623" t="s">
        <v>1887</v>
      </c>
      <c r="I682" s="1541">
        <v>2</v>
      </c>
      <c r="J682" s="1541"/>
      <c r="K682" s="1541"/>
      <c r="L682" s="1541"/>
      <c r="M682" s="1541"/>
      <c r="N682" s="1541"/>
      <c r="O682" s="1541">
        <v>2</v>
      </c>
      <c r="P682" s="1541"/>
      <c r="Q682" s="1541"/>
      <c r="R682" s="1541"/>
      <c r="S682" s="1541"/>
      <c r="T682" s="1624"/>
    </row>
    <row r="683" spans="1:20" s="645" customFormat="1" ht="18" customHeight="1">
      <c r="A683" s="1644" t="s">
        <v>533</v>
      </c>
      <c r="B683" s="1347"/>
      <c r="C683" s="618" t="s">
        <v>2372</v>
      </c>
      <c r="D683" s="1564">
        <v>5</v>
      </c>
      <c r="E683" s="1565" t="s">
        <v>640</v>
      </c>
      <c r="F683" s="1566">
        <v>400</v>
      </c>
      <c r="G683" s="1610">
        <f t="shared" si="10"/>
        <v>2000</v>
      </c>
      <c r="H683" s="1623" t="s">
        <v>1887</v>
      </c>
      <c r="I683" s="1541">
        <v>5</v>
      </c>
      <c r="J683" s="1541"/>
      <c r="K683" s="1541"/>
      <c r="L683" s="1541"/>
      <c r="M683" s="1541"/>
      <c r="N683" s="1541"/>
      <c r="O683" s="1541"/>
      <c r="P683" s="1541"/>
      <c r="Q683" s="1541"/>
      <c r="R683" s="1541"/>
      <c r="S683" s="1541"/>
      <c r="T683" s="1624"/>
    </row>
    <row r="684" spans="1:20" s="645" customFormat="1" ht="18" customHeight="1">
      <c r="A684" s="882" t="s">
        <v>3630</v>
      </c>
      <c r="B684" s="1347"/>
      <c r="C684" s="932" t="s">
        <v>3720</v>
      </c>
      <c r="D684" s="1270">
        <v>15</v>
      </c>
      <c r="E684" s="1270" t="s">
        <v>3710</v>
      </c>
      <c r="F684" s="1596">
        <v>395</v>
      </c>
      <c r="G684" s="1610">
        <f t="shared" si="10"/>
        <v>5925</v>
      </c>
      <c r="H684" s="1623" t="s">
        <v>1887</v>
      </c>
      <c r="I684" s="1641"/>
      <c r="J684" s="1642"/>
      <c r="K684" s="1642"/>
      <c r="L684" s="1642"/>
      <c r="M684" s="1642"/>
      <c r="N684" s="1642"/>
      <c r="O684" s="1642"/>
      <c r="P684" s="1642"/>
      <c r="Q684" s="1642"/>
      <c r="R684" s="1642"/>
      <c r="S684" s="1642"/>
      <c r="T684" s="1642"/>
    </row>
    <row r="685" spans="1:20" s="645" customFormat="1" ht="18" customHeight="1">
      <c r="A685" s="882" t="s">
        <v>3630</v>
      </c>
      <c r="B685" s="1644"/>
      <c r="C685" s="932" t="s">
        <v>3719</v>
      </c>
      <c r="D685" s="1270">
        <v>15</v>
      </c>
      <c r="E685" s="1270" t="s">
        <v>3710</v>
      </c>
      <c r="F685" s="1596">
        <v>395</v>
      </c>
      <c r="G685" s="1610">
        <f t="shared" si="10"/>
        <v>5925</v>
      </c>
      <c r="H685" s="1623" t="s">
        <v>1887</v>
      </c>
      <c r="I685" s="1641"/>
      <c r="J685" s="1642"/>
      <c r="K685" s="1642"/>
      <c r="L685" s="1642"/>
      <c r="M685" s="1642"/>
      <c r="N685" s="1642"/>
      <c r="O685" s="1642"/>
      <c r="P685" s="1642"/>
      <c r="Q685" s="1642"/>
      <c r="R685" s="1642"/>
      <c r="S685" s="1642"/>
      <c r="T685" s="1642"/>
    </row>
    <row r="686" spans="1:20" s="645" customFormat="1" ht="20.100000000000001" customHeight="1">
      <c r="A686" s="882" t="s">
        <v>3630</v>
      </c>
      <c r="B686" s="1644"/>
      <c r="C686" s="932" t="s">
        <v>3721</v>
      </c>
      <c r="D686" s="1270">
        <v>15</v>
      </c>
      <c r="E686" s="1270" t="s">
        <v>3710</v>
      </c>
      <c r="F686" s="1596">
        <v>395</v>
      </c>
      <c r="G686" s="1610">
        <f t="shared" si="10"/>
        <v>5925</v>
      </c>
      <c r="H686" s="1623" t="s">
        <v>1887</v>
      </c>
      <c r="I686" s="1641"/>
      <c r="J686" s="1642"/>
      <c r="K686" s="1642"/>
      <c r="L686" s="1642"/>
      <c r="M686" s="1642"/>
      <c r="N686" s="1642"/>
      <c r="O686" s="1642"/>
      <c r="P686" s="1642"/>
      <c r="Q686" s="1642"/>
      <c r="R686" s="1642"/>
      <c r="S686" s="1642"/>
      <c r="T686" s="1642"/>
    </row>
    <row r="687" spans="1:20" s="645" customFormat="1" ht="20.100000000000001" customHeight="1">
      <c r="A687" s="882" t="s">
        <v>3630</v>
      </c>
      <c r="B687" s="1644"/>
      <c r="C687" s="932" t="s">
        <v>3771</v>
      </c>
      <c r="D687" s="1270">
        <v>18</v>
      </c>
      <c r="E687" s="1270" t="s">
        <v>3710</v>
      </c>
      <c r="F687" s="1596">
        <v>395</v>
      </c>
      <c r="G687" s="1610">
        <f t="shared" si="10"/>
        <v>7110</v>
      </c>
      <c r="H687" s="1623" t="s">
        <v>1887</v>
      </c>
      <c r="I687" s="1641"/>
      <c r="J687" s="1642"/>
      <c r="K687" s="1642"/>
      <c r="L687" s="1642"/>
      <c r="M687" s="1642"/>
      <c r="N687" s="1642"/>
      <c r="O687" s="1642"/>
      <c r="P687" s="1642"/>
      <c r="Q687" s="1642"/>
      <c r="R687" s="1642"/>
      <c r="S687" s="1642"/>
      <c r="T687" s="1642"/>
    </row>
    <row r="688" spans="1:20" s="645" customFormat="1" ht="20.100000000000001" customHeight="1">
      <c r="A688" s="882" t="s">
        <v>3630</v>
      </c>
      <c r="B688" s="1644"/>
      <c r="C688" s="932" t="s">
        <v>3711</v>
      </c>
      <c r="D688" s="833">
        <v>15</v>
      </c>
      <c r="E688" s="833" t="s">
        <v>3710</v>
      </c>
      <c r="F688" s="1680">
        <v>395</v>
      </c>
      <c r="G688" s="1610">
        <f t="shared" si="10"/>
        <v>5925</v>
      </c>
      <c r="H688" s="1623" t="s">
        <v>1887</v>
      </c>
      <c r="I688" s="1624"/>
      <c r="J688" s="1624"/>
      <c r="K688" s="1624"/>
      <c r="L688" s="1624"/>
      <c r="M688" s="1624"/>
      <c r="N688" s="1624"/>
      <c r="O688" s="1624"/>
      <c r="P688" s="1624"/>
      <c r="Q688" s="1624"/>
      <c r="R688" s="1624"/>
      <c r="S688" s="1624"/>
      <c r="T688" s="1624"/>
    </row>
    <row r="689" spans="1:20" s="645" customFormat="1" ht="20.100000000000001" customHeight="1">
      <c r="A689" s="882" t="s">
        <v>3630</v>
      </c>
      <c r="B689" s="1644"/>
      <c r="C689" s="932" t="s">
        <v>3712</v>
      </c>
      <c r="D689" s="833">
        <v>15</v>
      </c>
      <c r="E689" s="833" t="s">
        <v>3710</v>
      </c>
      <c r="F689" s="1680">
        <v>395</v>
      </c>
      <c r="G689" s="1610">
        <f t="shared" si="10"/>
        <v>5925</v>
      </c>
      <c r="H689" s="1623" t="s">
        <v>1887</v>
      </c>
      <c r="I689" s="1624"/>
      <c r="J689" s="1624"/>
      <c r="K689" s="1624"/>
      <c r="L689" s="1624"/>
      <c r="M689" s="1624"/>
      <c r="N689" s="1624"/>
      <c r="O689" s="1624"/>
      <c r="P689" s="1624"/>
      <c r="Q689" s="1624"/>
      <c r="R689" s="1624"/>
      <c r="S689" s="1624"/>
      <c r="T689" s="1624"/>
    </row>
    <row r="690" spans="1:20" s="645" customFormat="1" ht="20.100000000000001" customHeight="1">
      <c r="A690" s="882" t="s">
        <v>3630</v>
      </c>
      <c r="B690" s="1644"/>
      <c r="C690" s="932" t="s">
        <v>3713</v>
      </c>
      <c r="D690" s="833">
        <v>15</v>
      </c>
      <c r="E690" s="833" t="s">
        <v>3710</v>
      </c>
      <c r="F690" s="1680">
        <v>395</v>
      </c>
      <c r="G690" s="1610">
        <f t="shared" si="10"/>
        <v>5925</v>
      </c>
      <c r="H690" s="1623" t="s">
        <v>1887</v>
      </c>
      <c r="I690" s="1624"/>
      <c r="J690" s="1624"/>
      <c r="K690" s="1624"/>
      <c r="L690" s="1624"/>
      <c r="M690" s="1624"/>
      <c r="N690" s="1624"/>
      <c r="O690" s="1624"/>
      <c r="P690" s="1624"/>
      <c r="Q690" s="1624"/>
      <c r="R690" s="1624"/>
      <c r="S690" s="1624"/>
      <c r="T690" s="1624"/>
    </row>
    <row r="691" spans="1:20" s="645" customFormat="1" ht="35.25" customHeight="1">
      <c r="A691" s="882" t="s">
        <v>3630</v>
      </c>
      <c r="B691" s="1347"/>
      <c r="C691" s="932" t="s">
        <v>3772</v>
      </c>
      <c r="D691" s="833">
        <v>18</v>
      </c>
      <c r="E691" s="833" t="s">
        <v>3710</v>
      </c>
      <c r="F691" s="1645">
        <v>395</v>
      </c>
      <c r="G691" s="1610">
        <f t="shared" si="10"/>
        <v>7110</v>
      </c>
      <c r="H691" s="1623" t="s">
        <v>1887</v>
      </c>
      <c r="I691" s="1624"/>
      <c r="J691" s="1624"/>
      <c r="K691" s="1624"/>
      <c r="L691" s="1624"/>
      <c r="M691" s="1624"/>
      <c r="N691" s="1624"/>
      <c r="O691" s="1624"/>
      <c r="P691" s="1624"/>
      <c r="Q691" s="1624"/>
      <c r="R691" s="1624"/>
      <c r="S691" s="1624"/>
      <c r="T691" s="1624"/>
    </row>
    <row r="692" spans="1:20" s="645" customFormat="1" ht="18" customHeight="1">
      <c r="A692" s="882" t="s">
        <v>3630</v>
      </c>
      <c r="B692" s="1644"/>
      <c r="C692" s="932" t="s">
        <v>3714</v>
      </c>
      <c r="D692" s="1270">
        <v>15</v>
      </c>
      <c r="E692" s="1270" t="s">
        <v>3710</v>
      </c>
      <c r="F692" s="1596">
        <v>300</v>
      </c>
      <c r="G692" s="1610">
        <f t="shared" si="10"/>
        <v>4500</v>
      </c>
      <c r="H692" s="1623" t="s">
        <v>1887</v>
      </c>
      <c r="I692" s="1624"/>
      <c r="J692" s="1624"/>
      <c r="K692" s="1624"/>
      <c r="L692" s="1624"/>
      <c r="M692" s="1624"/>
      <c r="N692" s="1624"/>
      <c r="O692" s="1624"/>
      <c r="P692" s="1624"/>
      <c r="Q692" s="1624"/>
      <c r="R692" s="1624"/>
      <c r="S692" s="1624"/>
      <c r="T692" s="1624"/>
    </row>
    <row r="693" spans="1:20" s="645" customFormat="1" ht="20.100000000000001" customHeight="1">
      <c r="A693" s="882" t="s">
        <v>3630</v>
      </c>
      <c r="B693" s="1579"/>
      <c r="C693" s="932" t="s">
        <v>3717</v>
      </c>
      <c r="D693" s="1270">
        <v>15</v>
      </c>
      <c r="E693" s="1270" t="s">
        <v>3710</v>
      </c>
      <c r="F693" s="1596">
        <v>300</v>
      </c>
      <c r="G693" s="1610">
        <f t="shared" si="10"/>
        <v>4500</v>
      </c>
      <c r="H693" s="1623" t="s">
        <v>1887</v>
      </c>
      <c r="I693" s="1641"/>
      <c r="J693" s="1642"/>
      <c r="K693" s="1642"/>
      <c r="L693" s="1642"/>
      <c r="M693" s="1642"/>
      <c r="N693" s="1642"/>
      <c r="O693" s="1642"/>
      <c r="P693" s="1642"/>
      <c r="Q693" s="1642"/>
      <c r="R693" s="1642"/>
      <c r="S693" s="1642"/>
      <c r="T693" s="1642"/>
    </row>
    <row r="694" spans="1:20" s="764" customFormat="1" ht="20.100000000000001" customHeight="1">
      <c r="A694" s="882" t="s">
        <v>3630</v>
      </c>
      <c r="B694" s="1347"/>
      <c r="C694" s="932" t="s">
        <v>3715</v>
      </c>
      <c r="D694" s="1270">
        <v>15</v>
      </c>
      <c r="E694" s="1270" t="s">
        <v>3710</v>
      </c>
      <c r="F694" s="1596">
        <v>300</v>
      </c>
      <c r="G694" s="1610">
        <f t="shared" si="10"/>
        <v>4500</v>
      </c>
      <c r="H694" s="1623" t="s">
        <v>1887</v>
      </c>
      <c r="I694" s="1641"/>
      <c r="J694" s="1642"/>
      <c r="K694" s="1642"/>
      <c r="L694" s="1642"/>
      <c r="M694" s="1642"/>
      <c r="N694" s="1642"/>
      <c r="O694" s="1642"/>
      <c r="P694" s="1642"/>
      <c r="Q694" s="1642"/>
      <c r="R694" s="1642"/>
      <c r="S694" s="1642"/>
      <c r="T694" s="1642"/>
    </row>
    <row r="695" spans="1:20" s="645" customFormat="1" ht="18" customHeight="1">
      <c r="A695" s="882" t="s">
        <v>3630</v>
      </c>
      <c r="B695" s="1644"/>
      <c r="C695" s="932" t="s">
        <v>3716</v>
      </c>
      <c r="D695" s="1270">
        <v>15</v>
      </c>
      <c r="E695" s="1270" t="s">
        <v>3710</v>
      </c>
      <c r="F695" s="1596">
        <v>300</v>
      </c>
      <c r="G695" s="1610">
        <f t="shared" si="10"/>
        <v>4500</v>
      </c>
      <c r="H695" s="1623" t="s">
        <v>1887</v>
      </c>
      <c r="I695" s="1641"/>
      <c r="J695" s="1642"/>
      <c r="K695" s="1642"/>
      <c r="L695" s="1642"/>
      <c r="M695" s="1642"/>
      <c r="N695" s="1642"/>
      <c r="O695" s="1642"/>
      <c r="P695" s="1642"/>
      <c r="Q695" s="1642"/>
      <c r="R695" s="1642"/>
      <c r="S695" s="1642"/>
      <c r="T695" s="1642"/>
    </row>
    <row r="696" spans="1:20" s="645" customFormat="1" ht="15.75" customHeight="1">
      <c r="A696" s="882" t="s">
        <v>3630</v>
      </c>
      <c r="B696" s="1644"/>
      <c r="C696" s="932" t="s">
        <v>3718</v>
      </c>
      <c r="D696" s="1270">
        <v>15</v>
      </c>
      <c r="E696" s="1270" t="s">
        <v>3710</v>
      </c>
      <c r="F696" s="1596">
        <v>300</v>
      </c>
      <c r="G696" s="1610">
        <f t="shared" si="10"/>
        <v>4500</v>
      </c>
      <c r="H696" s="1623" t="s">
        <v>1887</v>
      </c>
      <c r="I696" s="1641"/>
      <c r="J696" s="1642"/>
      <c r="K696" s="1642"/>
      <c r="L696" s="1642"/>
      <c r="M696" s="1642"/>
      <c r="N696" s="1642"/>
      <c r="O696" s="1642"/>
      <c r="P696" s="1642"/>
      <c r="Q696" s="1642"/>
      <c r="R696" s="1642"/>
      <c r="S696" s="1642"/>
      <c r="T696" s="1642"/>
    </row>
    <row r="697" spans="1:20" s="765" customFormat="1" ht="20.100000000000001" customHeight="1">
      <c r="A697" s="172" t="s">
        <v>69</v>
      </c>
      <c r="B697" s="1347"/>
      <c r="C697" s="1349" t="s">
        <v>2722</v>
      </c>
      <c r="D697" s="1653">
        <v>12</v>
      </c>
      <c r="E697" s="1347" t="s">
        <v>36</v>
      </c>
      <c r="F697" s="1637">
        <v>1700</v>
      </c>
      <c r="G697" s="1610">
        <f t="shared" si="10"/>
        <v>20400</v>
      </c>
      <c r="H697" s="1623" t="s">
        <v>1887</v>
      </c>
      <c r="I697" s="1641"/>
      <c r="J697" s="1642"/>
      <c r="K697" s="1642"/>
      <c r="L697" s="1642"/>
      <c r="M697" s="1642"/>
      <c r="N697" s="1642"/>
      <c r="O697" s="1642"/>
      <c r="P697" s="1642"/>
      <c r="Q697" s="1642"/>
      <c r="R697" s="1642"/>
      <c r="S697" s="1642"/>
      <c r="T697" s="1642"/>
    </row>
    <row r="698" spans="1:20" s="765" customFormat="1" ht="18" customHeight="1">
      <c r="A698" s="1644" t="s">
        <v>533</v>
      </c>
      <c r="B698" s="172"/>
      <c r="C698" s="618" t="s">
        <v>2373</v>
      </c>
      <c r="D698" s="1564">
        <v>24</v>
      </c>
      <c r="E698" s="1565" t="s">
        <v>640</v>
      </c>
      <c r="F698" s="1566">
        <v>2500</v>
      </c>
      <c r="G698" s="1610">
        <f t="shared" si="10"/>
        <v>60000</v>
      </c>
      <c r="H698" s="1623" t="s">
        <v>1887</v>
      </c>
      <c r="I698" s="1541">
        <v>2</v>
      </c>
      <c r="J698" s="1541">
        <v>2</v>
      </c>
      <c r="K698" s="1541">
        <v>2</v>
      </c>
      <c r="L698" s="1541">
        <v>2</v>
      </c>
      <c r="M698" s="1541">
        <v>2</v>
      </c>
      <c r="N698" s="1541">
        <v>2</v>
      </c>
      <c r="O698" s="1541">
        <v>2</v>
      </c>
      <c r="P698" s="1541">
        <v>2</v>
      </c>
      <c r="Q698" s="1541">
        <v>2</v>
      </c>
      <c r="R698" s="1541">
        <v>2</v>
      </c>
      <c r="S698" s="1541">
        <v>2</v>
      </c>
      <c r="T698" s="1624">
        <v>2</v>
      </c>
    </row>
    <row r="699" spans="1:20" s="765" customFormat="1" ht="13.9" customHeight="1">
      <c r="A699" s="882" t="s">
        <v>3225</v>
      </c>
      <c r="B699" s="937"/>
      <c r="C699" s="618" t="s">
        <v>2373</v>
      </c>
      <c r="D699" s="1564">
        <v>24</v>
      </c>
      <c r="E699" s="1565" t="s">
        <v>640</v>
      </c>
      <c r="F699" s="1566">
        <v>2500</v>
      </c>
      <c r="G699" s="1610">
        <f t="shared" si="10"/>
        <v>60000</v>
      </c>
      <c r="H699" s="1623" t="s">
        <v>1887</v>
      </c>
      <c r="I699" s="1541"/>
      <c r="J699" s="1541"/>
      <c r="K699" s="1541"/>
      <c r="L699" s="1541"/>
      <c r="M699" s="1541"/>
      <c r="N699" s="1541"/>
      <c r="O699" s="1541"/>
      <c r="P699" s="1541"/>
      <c r="Q699" s="1541"/>
      <c r="R699" s="1541"/>
      <c r="S699" s="1541"/>
      <c r="T699" s="1624"/>
    </row>
    <row r="700" spans="1:20" s="765" customFormat="1" ht="13.9" customHeight="1">
      <c r="A700" s="1579" t="s">
        <v>3382</v>
      </c>
      <c r="B700" s="937"/>
      <c r="C700" s="618" t="s">
        <v>2373</v>
      </c>
      <c r="D700" s="1564">
        <v>24</v>
      </c>
      <c r="E700" s="1565" t="s">
        <v>640</v>
      </c>
      <c r="F700" s="1566">
        <v>2500</v>
      </c>
      <c r="G700" s="1610">
        <f t="shared" si="10"/>
        <v>60000</v>
      </c>
      <c r="H700" s="1623" t="s">
        <v>1887</v>
      </c>
      <c r="I700" s="1541"/>
      <c r="J700" s="1541"/>
      <c r="K700" s="1541"/>
      <c r="L700" s="1541"/>
      <c r="M700" s="1541"/>
      <c r="N700" s="1541"/>
      <c r="O700" s="1541"/>
      <c r="P700" s="1541"/>
      <c r="Q700" s="1541"/>
      <c r="R700" s="1541"/>
      <c r="S700" s="1541"/>
      <c r="T700" s="1624"/>
    </row>
    <row r="701" spans="1:20" s="765" customFormat="1" ht="13.9" customHeight="1">
      <c r="A701" s="1644" t="s">
        <v>533</v>
      </c>
      <c r="B701" s="172"/>
      <c r="C701" s="618" t="s">
        <v>2374</v>
      </c>
      <c r="D701" s="1564">
        <v>8</v>
      </c>
      <c r="E701" s="1565" t="s">
        <v>2106</v>
      </c>
      <c r="F701" s="1566">
        <v>2500</v>
      </c>
      <c r="G701" s="1610">
        <f t="shared" si="10"/>
        <v>20000</v>
      </c>
      <c r="H701" s="1623" t="s">
        <v>1887</v>
      </c>
      <c r="I701" s="1541">
        <v>2</v>
      </c>
      <c r="J701" s="1541"/>
      <c r="K701" s="1541"/>
      <c r="L701" s="1541">
        <v>2</v>
      </c>
      <c r="M701" s="1541"/>
      <c r="N701" s="1541"/>
      <c r="O701" s="1541">
        <v>2</v>
      </c>
      <c r="P701" s="1541"/>
      <c r="Q701" s="1541"/>
      <c r="R701" s="1541">
        <v>2</v>
      </c>
      <c r="S701" s="1541"/>
      <c r="T701" s="1624"/>
    </row>
    <row r="702" spans="1:20" s="765" customFormat="1" ht="12" customHeight="1">
      <c r="A702" s="882" t="s">
        <v>3225</v>
      </c>
      <c r="B702" s="937"/>
      <c r="C702" s="618" t="s">
        <v>2374</v>
      </c>
      <c r="D702" s="1564">
        <v>8</v>
      </c>
      <c r="E702" s="1565" t="s">
        <v>2106</v>
      </c>
      <c r="F702" s="1566">
        <v>2500</v>
      </c>
      <c r="G702" s="1610">
        <f t="shared" si="10"/>
        <v>20000</v>
      </c>
      <c r="H702" s="1623" t="s">
        <v>1887</v>
      </c>
      <c r="I702" s="1541"/>
      <c r="J702" s="1541"/>
      <c r="K702" s="1541"/>
      <c r="L702" s="1541"/>
      <c r="M702" s="1541"/>
      <c r="N702" s="1541"/>
      <c r="O702" s="1541"/>
      <c r="P702" s="1541"/>
      <c r="Q702" s="1541"/>
      <c r="R702" s="1541"/>
      <c r="S702" s="1541"/>
      <c r="T702" s="1624"/>
    </row>
    <row r="703" spans="1:20" s="765" customFormat="1" ht="13.9" customHeight="1">
      <c r="A703" s="1579" t="s">
        <v>3382</v>
      </c>
      <c r="B703" s="937"/>
      <c r="C703" s="618" t="s">
        <v>2374</v>
      </c>
      <c r="D703" s="1564">
        <v>8</v>
      </c>
      <c r="E703" s="1565" t="s">
        <v>2106</v>
      </c>
      <c r="F703" s="1566">
        <v>2500</v>
      </c>
      <c r="G703" s="1610">
        <f t="shared" si="10"/>
        <v>20000</v>
      </c>
      <c r="H703" s="1623" t="s">
        <v>1887</v>
      </c>
      <c r="I703" s="1541"/>
      <c r="J703" s="1541"/>
      <c r="K703" s="1541"/>
      <c r="L703" s="1541"/>
      <c r="M703" s="1541"/>
      <c r="N703" s="1541"/>
      <c r="O703" s="1541"/>
      <c r="P703" s="1541"/>
      <c r="Q703" s="1541"/>
      <c r="R703" s="1541"/>
      <c r="S703" s="1541"/>
      <c r="T703" s="1624"/>
    </row>
    <row r="704" spans="1:20" s="765" customFormat="1" ht="13.9" customHeight="1">
      <c r="A704" s="443" t="s">
        <v>3527</v>
      </c>
      <c r="B704" s="172"/>
      <c r="C704" s="618" t="s">
        <v>3534</v>
      </c>
      <c r="D704" s="1559">
        <v>16</v>
      </c>
      <c r="E704" s="1633" t="s">
        <v>501</v>
      </c>
      <c r="F704" s="1550">
        <v>450</v>
      </c>
      <c r="G704" s="1610">
        <f t="shared" si="10"/>
        <v>7200</v>
      </c>
      <c r="H704" s="1623" t="s">
        <v>1887</v>
      </c>
      <c r="I704" s="1544">
        <v>4</v>
      </c>
      <c r="J704" s="1541"/>
      <c r="K704" s="1541"/>
      <c r="L704" s="1545"/>
      <c r="M704" s="1541">
        <v>4</v>
      </c>
      <c r="N704" s="1541"/>
      <c r="O704" s="1545">
        <v>4</v>
      </c>
      <c r="P704" s="1541"/>
      <c r="Q704" s="1541">
        <v>4</v>
      </c>
      <c r="R704" s="1545"/>
      <c r="S704" s="1541"/>
      <c r="T704" s="1541"/>
    </row>
    <row r="705" spans="1:20" s="765" customFormat="1" ht="12" customHeight="1">
      <c r="A705" s="882" t="s">
        <v>3630</v>
      </c>
      <c r="B705" s="172"/>
      <c r="C705" s="932" t="s">
        <v>3773</v>
      </c>
      <c r="D705" s="1270">
        <v>15</v>
      </c>
      <c r="E705" s="1270" t="s">
        <v>3710</v>
      </c>
      <c r="F705" s="1596">
        <v>300</v>
      </c>
      <c r="G705" s="1610">
        <f t="shared" si="10"/>
        <v>4500</v>
      </c>
      <c r="H705" s="1623" t="s">
        <v>1887</v>
      </c>
      <c r="I705" s="1624"/>
      <c r="J705" s="1624"/>
      <c r="K705" s="1624"/>
      <c r="L705" s="1624"/>
      <c r="M705" s="1624"/>
      <c r="N705" s="1624"/>
      <c r="O705" s="1624"/>
      <c r="P705" s="1624"/>
      <c r="Q705" s="1624"/>
      <c r="R705" s="1624"/>
      <c r="S705" s="1624"/>
      <c r="T705" s="1624"/>
    </row>
    <row r="706" spans="1:20" s="765" customFormat="1" ht="13.9" customHeight="1">
      <c r="A706" s="172" t="s">
        <v>1968</v>
      </c>
      <c r="B706" s="937"/>
      <c r="C706" s="1639" t="s">
        <v>1372</v>
      </c>
      <c r="D706" s="1589">
        <v>1</v>
      </c>
      <c r="E706" s="825" t="s">
        <v>44</v>
      </c>
      <c r="F706" s="830">
        <v>200</v>
      </c>
      <c r="G706" s="1610">
        <f t="shared" si="10"/>
        <v>200</v>
      </c>
      <c r="H706" s="1623" t="s">
        <v>1887</v>
      </c>
      <c r="I706" s="1622">
        <v>1</v>
      </c>
      <c r="J706" s="825"/>
      <c r="K706" s="833"/>
      <c r="L706" s="833"/>
      <c r="M706" s="833"/>
      <c r="N706" s="833"/>
      <c r="O706" s="833"/>
      <c r="P706" s="833"/>
      <c r="Q706" s="833"/>
      <c r="R706" s="833"/>
      <c r="S706" s="833"/>
      <c r="T706" s="1624"/>
    </row>
    <row r="707" spans="1:20" s="765" customFormat="1" ht="12" customHeight="1">
      <c r="A707" s="172" t="s">
        <v>1941</v>
      </c>
      <c r="B707" s="937"/>
      <c r="C707" s="1639" t="s">
        <v>1372</v>
      </c>
      <c r="D707" s="1589">
        <v>1</v>
      </c>
      <c r="E707" s="825" t="s">
        <v>44</v>
      </c>
      <c r="F707" s="830">
        <v>200</v>
      </c>
      <c r="G707" s="1610">
        <f t="shared" si="10"/>
        <v>200</v>
      </c>
      <c r="H707" s="1623" t="s">
        <v>1887</v>
      </c>
      <c r="I707" s="1622">
        <v>1</v>
      </c>
      <c r="J707" s="825"/>
      <c r="K707" s="833"/>
      <c r="L707" s="833"/>
      <c r="M707" s="833"/>
      <c r="N707" s="833"/>
      <c r="O707" s="833"/>
      <c r="P707" s="833"/>
      <c r="Q707" s="833"/>
      <c r="R707" s="833"/>
      <c r="S707" s="833"/>
      <c r="T707" s="1624"/>
    </row>
    <row r="708" spans="1:20" s="765" customFormat="1" ht="12" customHeight="1">
      <c r="A708" s="1259" t="s">
        <v>2412</v>
      </c>
      <c r="B708" s="937"/>
      <c r="C708" s="1535" t="s">
        <v>2576</v>
      </c>
      <c r="D708" s="1576">
        <v>1</v>
      </c>
      <c r="E708" s="1576" t="s">
        <v>44</v>
      </c>
      <c r="F708" s="1577">
        <v>500</v>
      </c>
      <c r="G708" s="1610">
        <f t="shared" si="10"/>
        <v>500</v>
      </c>
      <c r="H708" s="1623" t="s">
        <v>1887</v>
      </c>
      <c r="I708" s="1641"/>
      <c r="J708" s="1642"/>
      <c r="K708" s="1642"/>
      <c r="L708" s="1642"/>
      <c r="M708" s="1642"/>
      <c r="N708" s="1642"/>
      <c r="O708" s="1642"/>
      <c r="P708" s="1642"/>
      <c r="Q708" s="1642"/>
      <c r="R708" s="1642"/>
      <c r="S708" s="1642"/>
      <c r="T708" s="1642"/>
    </row>
    <row r="709" spans="1:20" s="765" customFormat="1" ht="12" customHeight="1">
      <c r="A709" s="882" t="s">
        <v>3548</v>
      </c>
      <c r="B709" s="937"/>
      <c r="C709" s="1349" t="s">
        <v>3607</v>
      </c>
      <c r="D709" s="1630">
        <v>2</v>
      </c>
      <c r="E709" s="1638" t="s">
        <v>44</v>
      </c>
      <c r="F709" s="1632">
        <v>130</v>
      </c>
      <c r="G709" s="1610">
        <f t="shared" si="10"/>
        <v>260</v>
      </c>
      <c r="H709" s="1623" t="s">
        <v>1887</v>
      </c>
      <c r="I709" s="1656" t="s">
        <v>2423</v>
      </c>
      <c r="J709" s="1269"/>
      <c r="K709" s="1269"/>
      <c r="L709" s="1269"/>
      <c r="M709" s="1269"/>
      <c r="N709" s="1269"/>
      <c r="O709" s="1658" t="s">
        <v>2423</v>
      </c>
      <c r="P709" s="1642"/>
      <c r="Q709" s="1642"/>
      <c r="R709" s="1642"/>
      <c r="S709" s="1642"/>
      <c r="T709" s="1642"/>
    </row>
    <row r="710" spans="1:20" s="765" customFormat="1" ht="12" customHeight="1">
      <c r="A710" s="882" t="s">
        <v>3630</v>
      </c>
      <c r="B710" s="937"/>
      <c r="C710" s="932" t="s">
        <v>2576</v>
      </c>
      <c r="D710" s="833">
        <v>2</v>
      </c>
      <c r="E710" s="833" t="s">
        <v>3697</v>
      </c>
      <c r="F710" s="841">
        <v>65</v>
      </c>
      <c r="G710" s="1610">
        <f t="shared" si="10"/>
        <v>130</v>
      </c>
      <c r="H710" s="1623" t="s">
        <v>1887</v>
      </c>
      <c r="I710" s="1641"/>
      <c r="J710" s="1642"/>
      <c r="K710" s="1642"/>
      <c r="L710" s="1642"/>
      <c r="M710" s="1642"/>
      <c r="N710" s="1642"/>
      <c r="O710" s="1642"/>
      <c r="P710" s="1642"/>
      <c r="Q710" s="1642"/>
      <c r="R710" s="1642"/>
      <c r="S710" s="1642"/>
      <c r="T710" s="1642"/>
    </row>
    <row r="711" spans="1:20" s="765" customFormat="1" ht="12" customHeight="1">
      <c r="A711" s="172" t="s">
        <v>3231</v>
      </c>
      <c r="B711" s="937"/>
      <c r="C711" s="932" t="s">
        <v>3367</v>
      </c>
      <c r="D711" s="840">
        <v>2</v>
      </c>
      <c r="E711" s="829" t="s">
        <v>44</v>
      </c>
      <c r="F711" s="841">
        <v>500</v>
      </c>
      <c r="G711" s="1610">
        <f t="shared" si="10"/>
        <v>1000</v>
      </c>
      <c r="H711" s="1623" t="s">
        <v>1887</v>
      </c>
      <c r="I711" s="1665">
        <v>2</v>
      </c>
      <c r="J711" s="1665"/>
      <c r="K711" s="1665"/>
      <c r="L711" s="1665"/>
      <c r="M711" s="1665"/>
      <c r="N711" s="1665"/>
      <c r="O711" s="1665"/>
      <c r="P711" s="1665"/>
      <c r="Q711" s="1665"/>
      <c r="R711" s="1665"/>
      <c r="S711" s="1665"/>
      <c r="T711" s="1665"/>
    </row>
    <row r="712" spans="1:20" s="765" customFormat="1" ht="12" customHeight="1">
      <c r="A712" s="172" t="s">
        <v>1982</v>
      </c>
      <c r="B712" s="937"/>
      <c r="C712" s="1349" t="s">
        <v>2034</v>
      </c>
      <c r="D712" s="1630">
        <v>1</v>
      </c>
      <c r="E712" s="1631" t="s">
        <v>501</v>
      </c>
      <c r="F712" s="1632">
        <v>500</v>
      </c>
      <c r="G712" s="1610">
        <f t="shared" si="10"/>
        <v>500</v>
      </c>
      <c r="H712" s="1623" t="s">
        <v>1887</v>
      </c>
      <c r="I712" s="1681">
        <v>1</v>
      </c>
      <c r="J712" s="1672"/>
      <c r="K712" s="1672"/>
      <c r="L712" s="1672"/>
      <c r="M712" s="1672"/>
      <c r="N712" s="1672"/>
      <c r="O712" s="1672"/>
      <c r="P712" s="1672"/>
      <c r="Q712" s="1672"/>
      <c r="R712" s="1672"/>
      <c r="S712" s="1672"/>
      <c r="T712" s="1672"/>
    </row>
    <row r="713" spans="1:20" s="765" customFormat="1" ht="12" customHeight="1">
      <c r="A713" s="172" t="s">
        <v>2045</v>
      </c>
      <c r="B713" s="937"/>
      <c r="C713" s="1349" t="s">
        <v>2091</v>
      </c>
      <c r="D713" s="1635">
        <v>2</v>
      </c>
      <c r="E713" s="1631" t="s">
        <v>576</v>
      </c>
      <c r="F713" s="1632">
        <v>5000</v>
      </c>
      <c r="G713" s="1610">
        <f t="shared" si="10"/>
        <v>10000</v>
      </c>
      <c r="H713" s="1623" t="s">
        <v>1887</v>
      </c>
      <c r="I713" s="1635">
        <v>2</v>
      </c>
      <c r="J713" s="1642"/>
      <c r="K713" s="1642"/>
      <c r="L713" s="1642"/>
      <c r="M713" s="1642"/>
      <c r="N713" s="1642"/>
      <c r="O713" s="1642"/>
      <c r="P713" s="1642"/>
      <c r="Q713" s="1642"/>
      <c r="R713" s="1642"/>
      <c r="S713" s="1642"/>
      <c r="T713" s="1642"/>
    </row>
    <row r="714" spans="1:20" s="765" customFormat="1" ht="12" customHeight="1">
      <c r="A714" s="172" t="s">
        <v>2132</v>
      </c>
      <c r="B714" s="937"/>
      <c r="C714" s="1639" t="s">
        <v>2570</v>
      </c>
      <c r="D714" s="1540">
        <v>4</v>
      </c>
      <c r="E714" s="1538" t="s">
        <v>833</v>
      </c>
      <c r="F714" s="1539">
        <v>50</v>
      </c>
      <c r="G714" s="1610">
        <f t="shared" si="10"/>
        <v>200</v>
      </c>
      <c r="H714" s="1623" t="s">
        <v>1887</v>
      </c>
      <c r="I714" s="1540">
        <v>4</v>
      </c>
      <c r="J714" s="932"/>
      <c r="K714" s="932"/>
      <c r="L714" s="932"/>
      <c r="M714" s="932"/>
      <c r="N714" s="932"/>
      <c r="O714" s="932"/>
      <c r="P714" s="932"/>
      <c r="Q714" s="932"/>
      <c r="R714" s="932"/>
      <c r="S714" s="932"/>
      <c r="T714" s="1640"/>
    </row>
    <row r="715" spans="1:20" s="765" customFormat="1" ht="12" customHeight="1">
      <c r="A715" s="1259" t="s">
        <v>2412</v>
      </c>
      <c r="B715" s="937"/>
      <c r="C715" s="1535" t="s">
        <v>2570</v>
      </c>
      <c r="D715" s="1576">
        <v>6</v>
      </c>
      <c r="E715" s="1576" t="s">
        <v>627</v>
      </c>
      <c r="F715" s="1577">
        <v>50</v>
      </c>
      <c r="G715" s="1610">
        <f t="shared" si="10"/>
        <v>300</v>
      </c>
      <c r="H715" s="1623" t="s">
        <v>1887</v>
      </c>
      <c r="I715" s="1641"/>
      <c r="J715" s="1642"/>
      <c r="K715" s="1642"/>
      <c r="L715" s="1642"/>
      <c r="M715" s="1642"/>
      <c r="N715" s="1642"/>
      <c r="O715" s="1642"/>
      <c r="P715" s="1642"/>
      <c r="Q715" s="1642"/>
      <c r="R715" s="1642"/>
      <c r="S715" s="1642"/>
      <c r="T715" s="1642"/>
    </row>
    <row r="716" spans="1:20" s="765" customFormat="1" ht="13.9" customHeight="1">
      <c r="A716" s="1259" t="s">
        <v>2748</v>
      </c>
      <c r="B716" s="937"/>
      <c r="C716" s="1259" t="s">
        <v>2846</v>
      </c>
      <c r="D716" s="1267">
        <v>3</v>
      </c>
      <c r="E716" s="1268" t="s">
        <v>910</v>
      </c>
      <c r="F716" s="1634">
        <v>50</v>
      </c>
      <c r="G716" s="1610">
        <f t="shared" si="10"/>
        <v>150</v>
      </c>
      <c r="H716" s="1623" t="s">
        <v>1887</v>
      </c>
      <c r="I716" s="1567">
        <v>1</v>
      </c>
      <c r="J716" s="1567"/>
      <c r="K716" s="1270"/>
      <c r="L716" s="1567"/>
      <c r="M716" s="1567">
        <v>1</v>
      </c>
      <c r="N716" s="1270"/>
      <c r="O716" s="1567"/>
      <c r="P716" s="1567"/>
      <c r="Q716" s="1270">
        <v>1</v>
      </c>
      <c r="R716" s="1567"/>
      <c r="S716" s="1567"/>
      <c r="T716" s="1269"/>
    </row>
    <row r="717" spans="1:20" s="765" customFormat="1" ht="13.9" customHeight="1">
      <c r="A717" s="172" t="s">
        <v>3231</v>
      </c>
      <c r="B717" s="937"/>
      <c r="C717" s="932" t="s">
        <v>2846</v>
      </c>
      <c r="D717" s="840">
        <v>1</v>
      </c>
      <c r="E717" s="829" t="s">
        <v>627</v>
      </c>
      <c r="F717" s="841">
        <v>300</v>
      </c>
      <c r="G717" s="1610">
        <f t="shared" si="10"/>
        <v>300</v>
      </c>
      <c r="H717" s="1623" t="s">
        <v>1887</v>
      </c>
      <c r="I717" s="1665">
        <v>1</v>
      </c>
      <c r="J717" s="1665"/>
      <c r="K717" s="1665"/>
      <c r="L717" s="1665"/>
      <c r="M717" s="1665"/>
      <c r="N717" s="1665"/>
      <c r="O717" s="1665"/>
      <c r="P717" s="1665"/>
      <c r="Q717" s="1665"/>
      <c r="R717" s="1665"/>
      <c r="S717" s="1665"/>
      <c r="T717" s="1665"/>
    </row>
    <row r="718" spans="1:20" s="765" customFormat="1" ht="13.9" customHeight="1">
      <c r="A718" s="172" t="s">
        <v>3457</v>
      </c>
      <c r="B718" s="937"/>
      <c r="C718" s="1349" t="s">
        <v>3505</v>
      </c>
      <c r="D718" s="1630">
        <v>2</v>
      </c>
      <c r="E718" s="1631" t="s">
        <v>627</v>
      </c>
      <c r="F718" s="1632">
        <v>50</v>
      </c>
      <c r="G718" s="1610">
        <f t="shared" ref="G718:G781" si="11">F718*D718</f>
        <v>100</v>
      </c>
      <c r="H718" s="1623" t="s">
        <v>1887</v>
      </c>
      <c r="I718" s="1624">
        <v>1</v>
      </c>
      <c r="J718" s="1624"/>
      <c r="K718" s="1624"/>
      <c r="L718" s="1624"/>
      <c r="M718" s="1624"/>
      <c r="N718" s="1624"/>
      <c r="O718" s="1624">
        <v>1</v>
      </c>
      <c r="P718" s="1624"/>
      <c r="Q718" s="1624"/>
      <c r="R718" s="1624"/>
      <c r="S718" s="1624"/>
      <c r="T718" s="1624"/>
    </row>
    <row r="719" spans="1:20" s="765" customFormat="1" ht="13.9" customHeight="1">
      <c r="A719" s="443" t="s">
        <v>1888</v>
      </c>
      <c r="B719" s="937"/>
      <c r="C719" s="443" t="s">
        <v>1912</v>
      </c>
      <c r="D719" s="1559">
        <v>2</v>
      </c>
      <c r="E719" s="1633" t="s">
        <v>627</v>
      </c>
      <c r="F719" s="1573">
        <v>39</v>
      </c>
      <c r="G719" s="1610">
        <f t="shared" si="11"/>
        <v>78</v>
      </c>
      <c r="H719" s="1623" t="s">
        <v>1887</v>
      </c>
      <c r="I719" s="1574">
        <v>1</v>
      </c>
      <c r="J719" s="1633"/>
      <c r="K719" s="1633"/>
      <c r="L719" s="1575">
        <v>0</v>
      </c>
      <c r="M719" s="1633"/>
      <c r="N719" s="1633"/>
      <c r="O719" s="1559">
        <v>1</v>
      </c>
      <c r="P719" s="1633"/>
      <c r="Q719" s="1633"/>
      <c r="R719" s="1559">
        <v>0</v>
      </c>
      <c r="S719" s="1633"/>
      <c r="T719" s="1633"/>
    </row>
    <row r="720" spans="1:20" s="765" customFormat="1" ht="12" customHeight="1">
      <c r="A720" s="443" t="s">
        <v>3527</v>
      </c>
      <c r="B720" s="937"/>
      <c r="C720" s="443" t="s">
        <v>1912</v>
      </c>
      <c r="D720" s="1559">
        <v>4</v>
      </c>
      <c r="E720" s="1633" t="s">
        <v>627</v>
      </c>
      <c r="F720" s="1573">
        <v>39</v>
      </c>
      <c r="G720" s="1610">
        <f t="shared" si="11"/>
        <v>156</v>
      </c>
      <c r="H720" s="1623" t="s">
        <v>1887</v>
      </c>
      <c r="I720" s="1574">
        <v>1</v>
      </c>
      <c r="J720" s="1633"/>
      <c r="K720" s="1633"/>
      <c r="L720" s="1575">
        <v>1</v>
      </c>
      <c r="M720" s="1633"/>
      <c r="N720" s="1633"/>
      <c r="O720" s="1559">
        <v>1</v>
      </c>
      <c r="P720" s="1633"/>
      <c r="Q720" s="1633"/>
      <c r="R720" s="1559">
        <v>1</v>
      </c>
      <c r="S720" s="1633"/>
      <c r="T720" s="1633"/>
    </row>
    <row r="721" spans="1:20" s="765" customFormat="1" ht="12" customHeight="1">
      <c r="A721" s="172" t="s">
        <v>1982</v>
      </c>
      <c r="B721" s="937"/>
      <c r="C721" s="1349" t="s">
        <v>2018</v>
      </c>
      <c r="D721" s="1630">
        <v>4</v>
      </c>
      <c r="E721" s="1631" t="s">
        <v>627</v>
      </c>
      <c r="F721" s="1632">
        <v>30</v>
      </c>
      <c r="G721" s="1610">
        <f t="shared" si="11"/>
        <v>120</v>
      </c>
      <c r="H721" s="1623" t="s">
        <v>1887</v>
      </c>
      <c r="I721" s="1256">
        <v>1</v>
      </c>
      <c r="J721" s="1642"/>
      <c r="K721" s="1642"/>
      <c r="L721" s="1256">
        <v>1</v>
      </c>
      <c r="M721" s="1642"/>
      <c r="N721" s="1642"/>
      <c r="O721" s="1256">
        <v>1</v>
      </c>
      <c r="P721" s="1642"/>
      <c r="Q721" s="1642"/>
      <c r="R721" s="1256">
        <v>1</v>
      </c>
      <c r="S721" s="1642"/>
      <c r="T721" s="1642"/>
    </row>
    <row r="722" spans="1:20" s="765" customFormat="1" ht="12" customHeight="1">
      <c r="A722" s="1644" t="s">
        <v>533</v>
      </c>
      <c r="B722" s="937"/>
      <c r="C722" s="618" t="s">
        <v>1375</v>
      </c>
      <c r="D722" s="1564">
        <v>4</v>
      </c>
      <c r="E722" s="1565" t="s">
        <v>627</v>
      </c>
      <c r="F722" s="1566">
        <v>30</v>
      </c>
      <c r="G722" s="1610">
        <f t="shared" si="11"/>
        <v>120</v>
      </c>
      <c r="H722" s="1623" t="s">
        <v>1887</v>
      </c>
      <c r="I722" s="1541">
        <v>2</v>
      </c>
      <c r="J722" s="1541"/>
      <c r="K722" s="1541"/>
      <c r="L722" s="1541"/>
      <c r="M722" s="1541"/>
      <c r="N722" s="1541"/>
      <c r="O722" s="1541">
        <v>2</v>
      </c>
      <c r="P722" s="1541"/>
      <c r="Q722" s="1541"/>
      <c r="R722" s="1541"/>
      <c r="S722" s="1541"/>
      <c r="T722" s="1624"/>
    </row>
    <row r="723" spans="1:20" s="765" customFormat="1" ht="13.5" customHeight="1">
      <c r="A723" s="172" t="s">
        <v>3418</v>
      </c>
      <c r="B723" s="937"/>
      <c r="C723" s="1535" t="s">
        <v>1375</v>
      </c>
      <c r="D723" s="882">
        <v>2</v>
      </c>
      <c r="E723" s="825" t="s">
        <v>627</v>
      </c>
      <c r="F723" s="1584">
        <v>30</v>
      </c>
      <c r="G723" s="1610">
        <f t="shared" si="11"/>
        <v>60</v>
      </c>
      <c r="H723" s="1623" t="s">
        <v>1887</v>
      </c>
      <c r="I723" s="1641"/>
      <c r="J723" s="1642"/>
      <c r="K723" s="1642"/>
      <c r="L723" s="1642"/>
      <c r="M723" s="1642"/>
      <c r="N723" s="1642"/>
      <c r="O723" s="1642"/>
      <c r="P723" s="1642"/>
      <c r="Q723" s="1642"/>
      <c r="R723" s="1642"/>
      <c r="S723" s="1642"/>
      <c r="T723" s="1642"/>
    </row>
    <row r="724" spans="1:20" s="765" customFormat="1" ht="17.25" customHeight="1">
      <c r="A724" s="882" t="s">
        <v>3630</v>
      </c>
      <c r="B724" s="937"/>
      <c r="C724" s="932" t="s">
        <v>3707</v>
      </c>
      <c r="D724" s="833">
        <v>5</v>
      </c>
      <c r="E724" s="833" t="s">
        <v>3681</v>
      </c>
      <c r="F724" s="1645">
        <v>30</v>
      </c>
      <c r="G724" s="1610">
        <f t="shared" si="11"/>
        <v>150</v>
      </c>
      <c r="H724" s="1623" t="s">
        <v>1887</v>
      </c>
      <c r="I724" s="1641"/>
      <c r="J724" s="1642"/>
      <c r="K724" s="1642"/>
      <c r="L724" s="1642"/>
      <c r="M724" s="1642"/>
      <c r="N724" s="1642"/>
      <c r="O724" s="1642"/>
      <c r="P724" s="1642"/>
      <c r="Q724" s="1642"/>
      <c r="R724" s="1642"/>
      <c r="S724" s="1642"/>
      <c r="T724" s="1642"/>
    </row>
    <row r="725" spans="1:20" s="765" customFormat="1" ht="13.9" customHeight="1">
      <c r="A725" s="882" t="s">
        <v>3023</v>
      </c>
      <c r="B725" s="937"/>
      <c r="C725" s="882" t="s">
        <v>3184</v>
      </c>
      <c r="D725" s="1558">
        <v>10</v>
      </c>
      <c r="E725" s="833" t="s">
        <v>627</v>
      </c>
      <c r="F725" s="1568">
        <v>180</v>
      </c>
      <c r="G725" s="1610">
        <f t="shared" si="11"/>
        <v>1800</v>
      </c>
      <c r="H725" s="1623" t="s">
        <v>1887</v>
      </c>
      <c r="I725" s="1624">
        <v>10</v>
      </c>
      <c r="J725" s="1624"/>
      <c r="K725" s="1624"/>
      <c r="L725" s="1624"/>
      <c r="M725" s="1624"/>
      <c r="N725" s="1624">
        <v>10</v>
      </c>
      <c r="O725" s="1624"/>
      <c r="P725" s="1624"/>
      <c r="Q725" s="1624"/>
      <c r="R725" s="1624"/>
      <c r="S725" s="1624"/>
      <c r="T725" s="1624"/>
    </row>
    <row r="726" spans="1:20" s="765" customFormat="1" ht="14.25" customHeight="1">
      <c r="A726" s="172" t="s">
        <v>2045</v>
      </c>
      <c r="B726" s="937"/>
      <c r="C726" s="1349" t="s">
        <v>2071</v>
      </c>
      <c r="D726" s="1635">
        <v>20</v>
      </c>
      <c r="E726" s="1631" t="s">
        <v>36</v>
      </c>
      <c r="F726" s="1632">
        <v>5000</v>
      </c>
      <c r="G726" s="1610">
        <f t="shared" si="11"/>
        <v>100000</v>
      </c>
      <c r="H726" s="1623" t="s">
        <v>1887</v>
      </c>
      <c r="I726" s="1635">
        <v>20</v>
      </c>
      <c r="J726" s="1642"/>
      <c r="K726" s="1642"/>
      <c r="L726" s="1642"/>
      <c r="M726" s="1642"/>
      <c r="N726" s="1642"/>
      <c r="O726" s="1642"/>
      <c r="P726" s="1642"/>
      <c r="Q726" s="1642"/>
      <c r="R726" s="1642"/>
      <c r="S726" s="1642"/>
      <c r="T726" s="1642"/>
    </row>
    <row r="727" spans="1:20" s="765" customFormat="1" ht="12" customHeight="1">
      <c r="A727" s="172" t="s">
        <v>1968</v>
      </c>
      <c r="B727" s="937"/>
      <c r="C727" s="1639" t="s">
        <v>1948</v>
      </c>
      <c r="D727" s="1589">
        <v>4</v>
      </c>
      <c r="E727" s="825" t="s">
        <v>1945</v>
      </c>
      <c r="F727" s="830">
        <v>80</v>
      </c>
      <c r="G727" s="1610">
        <f t="shared" si="11"/>
        <v>320</v>
      </c>
      <c r="H727" s="1623" t="s">
        <v>1887</v>
      </c>
      <c r="I727" s="833">
        <v>1</v>
      </c>
      <c r="J727" s="833"/>
      <c r="K727" s="833"/>
      <c r="L727" s="833">
        <v>1</v>
      </c>
      <c r="M727" s="833"/>
      <c r="N727" s="833"/>
      <c r="O727" s="833"/>
      <c r="P727" s="833">
        <v>1</v>
      </c>
      <c r="Q727" s="833"/>
      <c r="R727" s="833"/>
      <c r="S727" s="833">
        <v>1</v>
      </c>
      <c r="T727" s="1624"/>
    </row>
    <row r="728" spans="1:20" s="765" customFormat="1" ht="12" customHeight="1">
      <c r="A728" s="172" t="s">
        <v>1941</v>
      </c>
      <c r="B728" s="937"/>
      <c r="C728" s="1639" t="s">
        <v>1948</v>
      </c>
      <c r="D728" s="1589">
        <v>4</v>
      </c>
      <c r="E728" s="825" t="s">
        <v>1945</v>
      </c>
      <c r="F728" s="830">
        <v>80</v>
      </c>
      <c r="G728" s="1610">
        <f t="shared" si="11"/>
        <v>320</v>
      </c>
      <c r="H728" s="1623" t="s">
        <v>1887</v>
      </c>
      <c r="I728" s="833">
        <v>1</v>
      </c>
      <c r="J728" s="833"/>
      <c r="K728" s="833"/>
      <c r="L728" s="833">
        <v>1</v>
      </c>
      <c r="M728" s="833"/>
      <c r="N728" s="833"/>
      <c r="O728" s="833"/>
      <c r="P728" s="833">
        <v>1</v>
      </c>
      <c r="Q728" s="833"/>
      <c r="R728" s="833"/>
      <c r="S728" s="833">
        <v>1</v>
      </c>
      <c r="T728" s="1624"/>
    </row>
    <row r="729" spans="1:20" s="765" customFormat="1" ht="18.75" customHeight="1">
      <c r="A729" s="172" t="s">
        <v>3418</v>
      </c>
      <c r="B729" s="937"/>
      <c r="C729" s="1535" t="s">
        <v>1376</v>
      </c>
      <c r="D729" s="882">
        <v>10</v>
      </c>
      <c r="E729" s="825" t="s">
        <v>44</v>
      </c>
      <c r="F729" s="1584">
        <v>70</v>
      </c>
      <c r="G729" s="1610">
        <f t="shared" si="11"/>
        <v>700</v>
      </c>
      <c r="H729" s="1623" t="s">
        <v>1887</v>
      </c>
      <c r="I729" s="1641"/>
      <c r="J729" s="1642"/>
      <c r="K729" s="1642"/>
      <c r="L729" s="1642"/>
      <c r="M729" s="1642"/>
      <c r="N729" s="1642"/>
      <c r="O729" s="1642"/>
      <c r="P729" s="1642"/>
      <c r="Q729" s="1642"/>
      <c r="R729" s="1642"/>
      <c r="S729" s="1642"/>
      <c r="T729" s="1642"/>
    </row>
    <row r="730" spans="1:20" s="765" customFormat="1" ht="18.75" customHeight="1">
      <c r="A730" s="882" t="s">
        <v>3023</v>
      </c>
      <c r="B730" s="937"/>
      <c r="C730" s="882" t="s">
        <v>3185</v>
      </c>
      <c r="D730" s="1558">
        <v>80</v>
      </c>
      <c r="E730" s="833" t="s">
        <v>576</v>
      </c>
      <c r="F730" s="1568">
        <v>280</v>
      </c>
      <c r="G730" s="1610">
        <f t="shared" si="11"/>
        <v>22400</v>
      </c>
      <c r="H730" s="1623" t="s">
        <v>1887</v>
      </c>
      <c r="I730" s="1624">
        <v>20</v>
      </c>
      <c r="J730" s="1624"/>
      <c r="K730" s="1624"/>
      <c r="L730" s="1624">
        <v>20</v>
      </c>
      <c r="M730" s="1624"/>
      <c r="N730" s="1624"/>
      <c r="O730" s="1624">
        <v>20</v>
      </c>
      <c r="P730" s="1624"/>
      <c r="Q730" s="1624">
        <v>20</v>
      </c>
      <c r="R730" s="1624"/>
      <c r="S730" s="1624"/>
      <c r="T730" s="1624"/>
    </row>
    <row r="731" spans="1:20" s="765" customFormat="1" ht="17.25" customHeight="1">
      <c r="A731" s="172" t="s">
        <v>3231</v>
      </c>
      <c r="B731" s="937"/>
      <c r="C731" s="932" t="s">
        <v>3371</v>
      </c>
      <c r="D731" s="840">
        <v>20</v>
      </c>
      <c r="E731" s="829" t="s">
        <v>44</v>
      </c>
      <c r="F731" s="841">
        <v>600</v>
      </c>
      <c r="G731" s="1610">
        <f t="shared" si="11"/>
        <v>12000</v>
      </c>
      <c r="H731" s="1623" t="s">
        <v>1887</v>
      </c>
      <c r="I731" s="1682">
        <v>5</v>
      </c>
      <c r="J731" s="1682"/>
      <c r="K731" s="1682"/>
      <c r="L731" s="1682">
        <v>5</v>
      </c>
      <c r="M731" s="1682"/>
      <c r="N731" s="1682"/>
      <c r="O731" s="1682">
        <v>5</v>
      </c>
      <c r="P731" s="1682"/>
      <c r="Q731" s="1682"/>
      <c r="R731" s="1682">
        <v>5</v>
      </c>
      <c r="S731" s="1682"/>
      <c r="T731" s="1682"/>
    </row>
    <row r="732" spans="1:20" s="765" customFormat="1" ht="15" customHeight="1">
      <c r="A732" s="1259" t="s">
        <v>2412</v>
      </c>
      <c r="B732" s="937"/>
      <c r="C732" s="1673" t="s">
        <v>2546</v>
      </c>
      <c r="D732" s="1576">
        <v>20</v>
      </c>
      <c r="E732" s="1576" t="s">
        <v>44</v>
      </c>
      <c r="F732" s="1577">
        <v>200</v>
      </c>
      <c r="G732" s="1610">
        <f t="shared" si="11"/>
        <v>4000</v>
      </c>
      <c r="H732" s="1623" t="s">
        <v>1887</v>
      </c>
      <c r="I732" s="1624"/>
      <c r="J732" s="1624"/>
      <c r="K732" s="1624"/>
      <c r="L732" s="1624"/>
      <c r="M732" s="1624"/>
      <c r="N732" s="1624"/>
      <c r="O732" s="1624"/>
      <c r="P732" s="1624"/>
      <c r="Q732" s="1624"/>
      <c r="R732" s="1624"/>
      <c r="S732" s="1624"/>
      <c r="T732" s="1624"/>
    </row>
    <row r="733" spans="1:20" s="765" customFormat="1" ht="17.25" customHeight="1">
      <c r="A733" s="1259" t="s">
        <v>2412</v>
      </c>
      <c r="B733" s="937"/>
      <c r="C733" s="1535" t="s">
        <v>2547</v>
      </c>
      <c r="D733" s="1576">
        <v>10</v>
      </c>
      <c r="E733" s="1576" t="s">
        <v>44</v>
      </c>
      <c r="F733" s="1577">
        <v>250</v>
      </c>
      <c r="G733" s="1610">
        <f t="shared" si="11"/>
        <v>2500</v>
      </c>
      <c r="H733" s="1623" t="s">
        <v>1887</v>
      </c>
      <c r="I733" s="1624"/>
      <c r="J733" s="1624"/>
      <c r="K733" s="1624"/>
      <c r="L733" s="1624"/>
      <c r="M733" s="1624"/>
      <c r="N733" s="1624"/>
      <c r="O733" s="1624"/>
      <c r="P733" s="1624"/>
      <c r="Q733" s="1624"/>
      <c r="R733" s="1624"/>
      <c r="S733" s="1624"/>
      <c r="T733" s="1624"/>
    </row>
    <row r="734" spans="1:20" s="765" customFormat="1" ht="13.5" customHeight="1">
      <c r="A734" s="172" t="s">
        <v>3231</v>
      </c>
      <c r="B734" s="937"/>
      <c r="C734" s="932" t="s">
        <v>3372</v>
      </c>
      <c r="D734" s="840">
        <v>20</v>
      </c>
      <c r="E734" s="829" t="s">
        <v>44</v>
      </c>
      <c r="F734" s="841">
        <v>900</v>
      </c>
      <c r="G734" s="1610">
        <f t="shared" si="11"/>
        <v>18000</v>
      </c>
      <c r="H734" s="1623" t="s">
        <v>1887</v>
      </c>
      <c r="I734" s="1682">
        <v>5</v>
      </c>
      <c r="J734" s="1682"/>
      <c r="K734" s="1682"/>
      <c r="L734" s="1682">
        <v>5</v>
      </c>
      <c r="M734" s="1682"/>
      <c r="N734" s="1682"/>
      <c r="O734" s="1682">
        <v>5</v>
      </c>
      <c r="P734" s="1682"/>
      <c r="Q734" s="1682"/>
      <c r="R734" s="1682">
        <v>5</v>
      </c>
      <c r="S734" s="1682"/>
      <c r="T734" s="1682"/>
    </row>
    <row r="735" spans="1:20" s="765" customFormat="1" ht="16.5" customHeight="1">
      <c r="A735" s="172" t="s">
        <v>2045</v>
      </c>
      <c r="B735" s="937"/>
      <c r="C735" s="1349" t="s">
        <v>2074</v>
      </c>
      <c r="D735" s="1630">
        <v>20</v>
      </c>
      <c r="E735" s="1631" t="s">
        <v>576</v>
      </c>
      <c r="F735" s="1632">
        <v>200</v>
      </c>
      <c r="G735" s="1610">
        <f t="shared" si="11"/>
        <v>4000</v>
      </c>
      <c r="H735" s="1623" t="s">
        <v>1887</v>
      </c>
      <c r="I735" s="1630">
        <v>20</v>
      </c>
      <c r="J735" s="1642"/>
      <c r="K735" s="1642"/>
      <c r="L735" s="1642"/>
      <c r="M735" s="1642"/>
      <c r="N735" s="1642"/>
      <c r="O735" s="1642"/>
      <c r="P735" s="1642"/>
      <c r="Q735" s="1642"/>
      <c r="R735" s="1642"/>
      <c r="S735" s="1642"/>
      <c r="T735" s="1642"/>
    </row>
    <row r="736" spans="1:20" s="765" customFormat="1" ht="14.25" customHeight="1">
      <c r="A736" s="172" t="s">
        <v>2045</v>
      </c>
      <c r="B736" s="937"/>
      <c r="C736" s="1349" t="s">
        <v>2073</v>
      </c>
      <c r="D736" s="1630">
        <v>30</v>
      </c>
      <c r="E736" s="1631" t="s">
        <v>576</v>
      </c>
      <c r="F736" s="1632">
        <v>250</v>
      </c>
      <c r="G736" s="1610">
        <f t="shared" si="11"/>
        <v>7500</v>
      </c>
      <c r="H736" s="1623" t="s">
        <v>1887</v>
      </c>
      <c r="I736" s="1630">
        <v>30</v>
      </c>
      <c r="J736" s="1642"/>
      <c r="K736" s="1642"/>
      <c r="L736" s="1642"/>
      <c r="M736" s="1642"/>
      <c r="N736" s="1642"/>
      <c r="O736" s="1642"/>
      <c r="P736" s="1642"/>
      <c r="Q736" s="1642"/>
      <c r="R736" s="1642"/>
      <c r="S736" s="1642"/>
      <c r="T736" s="1642"/>
    </row>
    <row r="737" spans="1:20" s="765" customFormat="1" ht="14.25" customHeight="1">
      <c r="A737" s="1259" t="s">
        <v>2748</v>
      </c>
      <c r="B737" s="937"/>
      <c r="C737" s="1673" t="s">
        <v>2837</v>
      </c>
      <c r="D737" s="1267">
        <v>4</v>
      </c>
      <c r="E737" s="1268" t="s">
        <v>576</v>
      </c>
      <c r="F737" s="1634">
        <v>85</v>
      </c>
      <c r="G737" s="1610">
        <f t="shared" si="11"/>
        <v>340</v>
      </c>
      <c r="H737" s="1623" t="s">
        <v>1887</v>
      </c>
      <c r="I737" s="1567">
        <v>2</v>
      </c>
      <c r="J737" s="1567"/>
      <c r="K737" s="1270"/>
      <c r="L737" s="1567"/>
      <c r="M737" s="1567"/>
      <c r="N737" s="1270"/>
      <c r="O737" s="1567">
        <v>2</v>
      </c>
      <c r="P737" s="1567"/>
      <c r="Q737" s="1270"/>
      <c r="R737" s="1567"/>
      <c r="S737" s="1567"/>
      <c r="T737" s="1269"/>
    </row>
    <row r="738" spans="1:20" s="765" customFormat="1" ht="12" customHeight="1">
      <c r="A738" s="172" t="s">
        <v>3457</v>
      </c>
      <c r="B738" s="937"/>
      <c r="C738" s="1349" t="s">
        <v>2837</v>
      </c>
      <c r="D738" s="1630">
        <v>10</v>
      </c>
      <c r="E738" s="1631" t="s">
        <v>44</v>
      </c>
      <c r="F738" s="1632">
        <v>50</v>
      </c>
      <c r="G738" s="1610">
        <f t="shared" si="11"/>
        <v>500</v>
      </c>
      <c r="H738" s="1623" t="s">
        <v>1887</v>
      </c>
      <c r="I738" s="1624">
        <v>1</v>
      </c>
      <c r="J738" s="1624">
        <v>1</v>
      </c>
      <c r="K738" s="1624">
        <v>1</v>
      </c>
      <c r="L738" s="1624">
        <v>1</v>
      </c>
      <c r="M738" s="1624">
        <v>1</v>
      </c>
      <c r="N738" s="1624">
        <v>1</v>
      </c>
      <c r="O738" s="1624">
        <v>1</v>
      </c>
      <c r="P738" s="1624">
        <v>1</v>
      </c>
      <c r="Q738" s="1624">
        <v>1</v>
      </c>
      <c r="R738" s="1624">
        <v>1</v>
      </c>
      <c r="S738" s="1624"/>
      <c r="T738" s="1624"/>
    </row>
    <row r="739" spans="1:20" s="765" customFormat="1" ht="12" customHeight="1">
      <c r="A739" s="1644" t="s">
        <v>533</v>
      </c>
      <c r="B739" s="937"/>
      <c r="C739" s="618" t="s">
        <v>2375</v>
      </c>
      <c r="D739" s="1564">
        <v>4</v>
      </c>
      <c r="E739" s="1565" t="s">
        <v>44</v>
      </c>
      <c r="F739" s="1566">
        <v>70</v>
      </c>
      <c r="G739" s="1610">
        <f t="shared" si="11"/>
        <v>280</v>
      </c>
      <c r="H739" s="1623" t="s">
        <v>1887</v>
      </c>
      <c r="I739" s="1541">
        <v>2</v>
      </c>
      <c r="J739" s="1541"/>
      <c r="K739" s="1541"/>
      <c r="L739" s="1541"/>
      <c r="M739" s="1541"/>
      <c r="N739" s="1541"/>
      <c r="O739" s="1541">
        <v>2</v>
      </c>
      <c r="P739" s="1541"/>
      <c r="Q739" s="1541"/>
      <c r="R739" s="1541"/>
      <c r="S739" s="1541"/>
      <c r="T739" s="1624"/>
    </row>
    <row r="740" spans="1:20" s="765" customFormat="1" ht="12" customHeight="1">
      <c r="A740" s="882" t="s">
        <v>3225</v>
      </c>
      <c r="B740" s="937"/>
      <c r="C740" s="618" t="s">
        <v>2375</v>
      </c>
      <c r="D740" s="1564">
        <v>4</v>
      </c>
      <c r="E740" s="1565" t="s">
        <v>44</v>
      </c>
      <c r="F740" s="1566">
        <v>70</v>
      </c>
      <c r="G740" s="1610">
        <f t="shared" si="11"/>
        <v>280</v>
      </c>
      <c r="H740" s="1623" t="s">
        <v>1887</v>
      </c>
      <c r="I740" s="1541"/>
      <c r="J740" s="1541"/>
      <c r="K740" s="1541"/>
      <c r="L740" s="1541"/>
      <c r="M740" s="1541"/>
      <c r="N740" s="1541"/>
      <c r="O740" s="1541"/>
      <c r="P740" s="1541"/>
      <c r="Q740" s="1541"/>
      <c r="R740" s="1541"/>
      <c r="S740" s="1541"/>
      <c r="T740" s="1624"/>
    </row>
    <row r="741" spans="1:20" s="765" customFormat="1" ht="12" customHeight="1">
      <c r="A741" s="1579" t="s">
        <v>3382</v>
      </c>
      <c r="B741" s="937"/>
      <c r="C741" s="618" t="s">
        <v>2375</v>
      </c>
      <c r="D741" s="1564">
        <v>4</v>
      </c>
      <c r="E741" s="1565" t="s">
        <v>44</v>
      </c>
      <c r="F741" s="1566">
        <v>70</v>
      </c>
      <c r="G741" s="1610">
        <f t="shared" si="11"/>
        <v>280</v>
      </c>
      <c r="H741" s="1623" t="s">
        <v>1887</v>
      </c>
      <c r="I741" s="1541"/>
      <c r="J741" s="1541"/>
      <c r="K741" s="1541"/>
      <c r="L741" s="1541"/>
      <c r="M741" s="1541"/>
      <c r="N741" s="1541"/>
      <c r="O741" s="1541"/>
      <c r="P741" s="1541"/>
      <c r="Q741" s="1541"/>
      <c r="R741" s="1541"/>
      <c r="S741" s="1541"/>
      <c r="T741" s="1624"/>
    </row>
    <row r="742" spans="1:20" s="765" customFormat="1" ht="12" customHeight="1">
      <c r="A742" s="443" t="s">
        <v>1888</v>
      </c>
      <c r="B742" s="937"/>
      <c r="C742" s="443" t="s">
        <v>1913</v>
      </c>
      <c r="D742" s="1559">
        <v>2</v>
      </c>
      <c r="E742" s="1633" t="s">
        <v>1049</v>
      </c>
      <c r="F742" s="1550">
        <v>94</v>
      </c>
      <c r="G742" s="1610">
        <f t="shared" si="11"/>
        <v>188</v>
      </c>
      <c r="H742" s="1623" t="s">
        <v>1887</v>
      </c>
      <c r="I742" s="1574">
        <v>2</v>
      </c>
      <c r="J742" s="1633"/>
      <c r="K742" s="1633"/>
      <c r="L742" s="1575">
        <v>0</v>
      </c>
      <c r="M742" s="1633"/>
      <c r="N742" s="1633"/>
      <c r="O742" s="1559">
        <v>0</v>
      </c>
      <c r="P742" s="1633"/>
      <c r="Q742" s="1633"/>
      <c r="R742" s="1559">
        <v>0</v>
      </c>
      <c r="S742" s="1633"/>
      <c r="T742" s="1633"/>
    </row>
    <row r="743" spans="1:20" s="765" customFormat="1" ht="12" customHeight="1">
      <c r="A743" s="1259" t="s">
        <v>2748</v>
      </c>
      <c r="B743" s="937"/>
      <c r="C743" s="1673" t="s">
        <v>2838</v>
      </c>
      <c r="D743" s="1267">
        <v>4</v>
      </c>
      <c r="E743" s="1268" t="s">
        <v>576</v>
      </c>
      <c r="F743" s="1634">
        <v>90</v>
      </c>
      <c r="G743" s="1610">
        <f t="shared" si="11"/>
        <v>360</v>
      </c>
      <c r="H743" s="1623" t="s">
        <v>1887</v>
      </c>
      <c r="I743" s="1567">
        <v>2</v>
      </c>
      <c r="J743" s="1567"/>
      <c r="K743" s="1270"/>
      <c r="L743" s="1567"/>
      <c r="M743" s="1567"/>
      <c r="N743" s="1270"/>
      <c r="O743" s="1567">
        <v>2</v>
      </c>
      <c r="P743" s="1567"/>
      <c r="Q743" s="1270"/>
      <c r="R743" s="1567"/>
      <c r="S743" s="1567"/>
      <c r="T743" s="1269"/>
    </row>
    <row r="744" spans="1:20" s="765" customFormat="1" ht="12" customHeight="1">
      <c r="A744" s="443" t="s">
        <v>3527</v>
      </c>
      <c r="B744" s="937"/>
      <c r="C744" s="443" t="s">
        <v>1913</v>
      </c>
      <c r="D744" s="1559">
        <v>8</v>
      </c>
      <c r="E744" s="1633" t="s">
        <v>1049</v>
      </c>
      <c r="F744" s="1550">
        <v>94</v>
      </c>
      <c r="G744" s="1610">
        <f t="shared" si="11"/>
        <v>752</v>
      </c>
      <c r="H744" s="1623" t="s">
        <v>1887</v>
      </c>
      <c r="I744" s="1574">
        <v>2</v>
      </c>
      <c r="J744" s="1633"/>
      <c r="K744" s="1633"/>
      <c r="L744" s="1575">
        <v>2</v>
      </c>
      <c r="M744" s="1633"/>
      <c r="N744" s="1633"/>
      <c r="O744" s="1559">
        <v>2</v>
      </c>
      <c r="P744" s="1633"/>
      <c r="Q744" s="1633"/>
      <c r="R744" s="1559">
        <v>2</v>
      </c>
      <c r="S744" s="1633"/>
      <c r="T744" s="1633"/>
    </row>
    <row r="745" spans="1:20" s="765" customFormat="1" ht="12" customHeight="1">
      <c r="A745" s="172" t="s">
        <v>69</v>
      </c>
      <c r="B745" s="937"/>
      <c r="C745" s="1349" t="s">
        <v>2723</v>
      </c>
      <c r="D745" s="1653">
        <v>15</v>
      </c>
      <c r="E745" s="1347" t="s">
        <v>1049</v>
      </c>
      <c r="F745" s="1637">
        <v>270</v>
      </c>
      <c r="G745" s="1610">
        <f t="shared" si="11"/>
        <v>4050</v>
      </c>
      <c r="H745" s="1623" t="s">
        <v>1887</v>
      </c>
      <c r="I745" s="1641"/>
      <c r="J745" s="1642"/>
      <c r="K745" s="1642"/>
      <c r="L745" s="1642"/>
      <c r="M745" s="1642"/>
      <c r="N745" s="1642"/>
      <c r="O745" s="1642"/>
      <c r="P745" s="1642"/>
      <c r="Q745" s="1642"/>
      <c r="R745" s="1642"/>
      <c r="S745" s="1642"/>
      <c r="T745" s="1642"/>
    </row>
    <row r="746" spans="1:20" s="765" customFormat="1" ht="12" customHeight="1">
      <c r="A746" s="172" t="s">
        <v>3386</v>
      </c>
      <c r="B746" s="937"/>
      <c r="C746" s="1349" t="s">
        <v>2723</v>
      </c>
      <c r="D746" s="1653">
        <v>15</v>
      </c>
      <c r="E746" s="1347" t="s">
        <v>1049</v>
      </c>
      <c r="F746" s="1637">
        <v>270</v>
      </c>
      <c r="G746" s="1610">
        <f t="shared" si="11"/>
        <v>4050</v>
      </c>
      <c r="H746" s="1623" t="s">
        <v>1887</v>
      </c>
      <c r="I746" s="1641"/>
      <c r="J746" s="1642"/>
      <c r="K746" s="1642"/>
      <c r="L746" s="1642"/>
      <c r="M746" s="1642"/>
      <c r="N746" s="1642"/>
      <c r="O746" s="1642"/>
      <c r="P746" s="1642"/>
      <c r="Q746" s="1642"/>
      <c r="R746" s="1642"/>
      <c r="S746" s="1642"/>
      <c r="T746" s="1642"/>
    </row>
    <row r="747" spans="1:20" s="765" customFormat="1" ht="12" customHeight="1">
      <c r="A747" s="443" t="s">
        <v>1885</v>
      </c>
      <c r="B747" s="937"/>
      <c r="C747" s="618" t="s">
        <v>1810</v>
      </c>
      <c r="D747" s="1652">
        <v>12</v>
      </c>
      <c r="E747" s="1666" t="s">
        <v>1049</v>
      </c>
      <c r="F747" s="1543">
        <v>200</v>
      </c>
      <c r="G747" s="1610">
        <f t="shared" si="11"/>
        <v>2400</v>
      </c>
      <c r="H747" s="1623" t="s">
        <v>1887</v>
      </c>
      <c r="I747" s="1649"/>
      <c r="J747" s="1649"/>
      <c r="K747" s="1649">
        <v>3</v>
      </c>
      <c r="L747" s="1649"/>
      <c r="M747" s="1649" t="str">
        <f>IF(J747="","",J747)</f>
        <v/>
      </c>
      <c r="N747" s="1649">
        <v>3</v>
      </c>
      <c r="O747" s="1649"/>
      <c r="P747" s="1649" t="str">
        <f>IF(J747="","",J747)</f>
        <v/>
      </c>
      <c r="Q747" s="1649">
        <v>3</v>
      </c>
      <c r="R747" s="1649"/>
      <c r="S747" s="1649" t="str">
        <f>IF(J747="","",J747)</f>
        <v/>
      </c>
      <c r="T747" s="1649">
        <v>3</v>
      </c>
    </row>
    <row r="748" spans="1:20" s="765" customFormat="1" ht="15" customHeight="1">
      <c r="A748" s="882" t="s">
        <v>3630</v>
      </c>
      <c r="B748" s="937"/>
      <c r="C748" s="932" t="s">
        <v>3708</v>
      </c>
      <c r="D748" s="833">
        <v>6</v>
      </c>
      <c r="E748" s="833" t="s">
        <v>1440</v>
      </c>
      <c r="F748" s="1645">
        <v>65</v>
      </c>
      <c r="G748" s="1610">
        <f t="shared" si="11"/>
        <v>390</v>
      </c>
      <c r="H748" s="1623" t="s">
        <v>1887</v>
      </c>
      <c r="I748" s="1641"/>
      <c r="J748" s="1642"/>
      <c r="K748" s="1642"/>
      <c r="L748" s="1642"/>
      <c r="M748" s="1642"/>
      <c r="N748" s="1642"/>
      <c r="O748" s="1642"/>
      <c r="P748" s="1642"/>
      <c r="Q748" s="1642"/>
      <c r="R748" s="1642"/>
      <c r="S748" s="1642"/>
      <c r="T748" s="1642"/>
    </row>
    <row r="749" spans="1:20" s="765" customFormat="1" ht="12" customHeight="1">
      <c r="A749" s="172" t="s">
        <v>2132</v>
      </c>
      <c r="B749" s="937"/>
      <c r="C749" s="1639" t="s">
        <v>2282</v>
      </c>
      <c r="D749" s="1540">
        <v>500</v>
      </c>
      <c r="E749" s="1551" t="s">
        <v>576</v>
      </c>
      <c r="F749" s="1539">
        <v>9</v>
      </c>
      <c r="G749" s="1610">
        <f t="shared" si="11"/>
        <v>4500</v>
      </c>
      <c r="H749" s="1623" t="s">
        <v>1887</v>
      </c>
      <c r="I749" s="1540">
        <v>500</v>
      </c>
      <c r="J749" s="857"/>
      <c r="K749" s="857"/>
      <c r="L749" s="857"/>
      <c r="M749" s="857"/>
      <c r="N749" s="857"/>
      <c r="O749" s="857"/>
      <c r="P749" s="857"/>
      <c r="Q749" s="857"/>
      <c r="R749" s="857"/>
      <c r="S749" s="857"/>
      <c r="T749" s="1671"/>
    </row>
    <row r="750" spans="1:20" s="765" customFormat="1" ht="12" customHeight="1">
      <c r="A750" s="172" t="s">
        <v>3457</v>
      </c>
      <c r="B750" s="937"/>
      <c r="C750" s="1349" t="s">
        <v>3508</v>
      </c>
      <c r="D750" s="1630">
        <v>15</v>
      </c>
      <c r="E750" s="1631" t="s">
        <v>1890</v>
      </c>
      <c r="F750" s="1632">
        <v>425</v>
      </c>
      <c r="G750" s="1610">
        <f t="shared" si="11"/>
        <v>6375</v>
      </c>
      <c r="H750" s="1623" t="s">
        <v>1887</v>
      </c>
      <c r="I750" s="1630">
        <v>15</v>
      </c>
      <c r="J750" s="1642"/>
      <c r="K750" s="1642"/>
      <c r="L750" s="1642"/>
      <c r="M750" s="1642"/>
      <c r="N750" s="1642"/>
      <c r="O750" s="1642"/>
      <c r="P750" s="1642"/>
      <c r="Q750" s="1642"/>
      <c r="R750" s="1642"/>
      <c r="S750" s="1642"/>
      <c r="T750" s="1642"/>
    </row>
    <row r="751" spans="1:20" s="765" customFormat="1" ht="13.9" customHeight="1">
      <c r="A751" s="172" t="s">
        <v>3457</v>
      </c>
      <c r="B751" s="937"/>
      <c r="C751" s="1349" t="s">
        <v>3507</v>
      </c>
      <c r="D751" s="1630">
        <v>15</v>
      </c>
      <c r="E751" s="1631" t="s">
        <v>1890</v>
      </c>
      <c r="F751" s="1632">
        <v>170</v>
      </c>
      <c r="G751" s="1610">
        <f t="shared" si="11"/>
        <v>2550</v>
      </c>
      <c r="H751" s="1623" t="s">
        <v>1887</v>
      </c>
      <c r="I751" s="1630">
        <v>15</v>
      </c>
      <c r="J751" s="1642"/>
      <c r="K751" s="1642"/>
      <c r="L751" s="1642"/>
      <c r="M751" s="1642"/>
      <c r="N751" s="1642"/>
      <c r="O751" s="1642"/>
      <c r="P751" s="1642"/>
      <c r="Q751" s="1642"/>
      <c r="R751" s="1642"/>
      <c r="S751" s="1642"/>
      <c r="T751" s="1642"/>
    </row>
    <row r="752" spans="1:20" s="765" customFormat="1" ht="12" customHeight="1">
      <c r="A752" s="172" t="s">
        <v>3457</v>
      </c>
      <c r="B752" s="937"/>
      <c r="C752" s="1349" t="s">
        <v>3511</v>
      </c>
      <c r="D752" s="1630">
        <v>5</v>
      </c>
      <c r="E752" s="1631" t="s">
        <v>1890</v>
      </c>
      <c r="F752" s="1632">
        <v>750</v>
      </c>
      <c r="G752" s="1610">
        <f t="shared" si="11"/>
        <v>3750</v>
      </c>
      <c r="H752" s="1623" t="s">
        <v>1887</v>
      </c>
      <c r="I752" s="1630">
        <v>5</v>
      </c>
      <c r="J752" s="1642"/>
      <c r="K752" s="1642"/>
      <c r="L752" s="1642"/>
      <c r="M752" s="1642"/>
      <c r="N752" s="1642"/>
      <c r="O752" s="1642"/>
      <c r="P752" s="1642"/>
      <c r="Q752" s="1642"/>
      <c r="R752" s="1642"/>
      <c r="S752" s="1642"/>
      <c r="T752" s="1642"/>
    </row>
    <row r="753" spans="1:20" s="765" customFormat="1" ht="13.9" customHeight="1">
      <c r="A753" s="172" t="s">
        <v>3457</v>
      </c>
      <c r="B753" s="937"/>
      <c r="C753" s="1349" t="s">
        <v>3510</v>
      </c>
      <c r="D753" s="1630">
        <v>10</v>
      </c>
      <c r="E753" s="1631" t="s">
        <v>1890</v>
      </c>
      <c r="F753" s="1632">
        <v>650</v>
      </c>
      <c r="G753" s="1610">
        <f t="shared" si="11"/>
        <v>6500</v>
      </c>
      <c r="H753" s="1623" t="s">
        <v>1887</v>
      </c>
      <c r="I753" s="1630">
        <v>10</v>
      </c>
      <c r="J753" s="1642"/>
      <c r="K753" s="1642"/>
      <c r="L753" s="1642"/>
      <c r="M753" s="1642"/>
      <c r="N753" s="1642"/>
      <c r="O753" s="1642"/>
      <c r="P753" s="1642"/>
      <c r="Q753" s="1642"/>
      <c r="R753" s="1642"/>
      <c r="S753" s="1642"/>
      <c r="T753" s="1642"/>
    </row>
    <row r="754" spans="1:20" s="1283" customFormat="1" ht="12" customHeight="1">
      <c r="A754" s="172" t="s">
        <v>3457</v>
      </c>
      <c r="B754" s="937"/>
      <c r="C754" s="1349" t="s">
        <v>3509</v>
      </c>
      <c r="D754" s="1630">
        <v>10</v>
      </c>
      <c r="E754" s="1631" t="s">
        <v>1890</v>
      </c>
      <c r="F754" s="1632">
        <v>600</v>
      </c>
      <c r="G754" s="1610">
        <f t="shared" si="11"/>
        <v>6000</v>
      </c>
      <c r="H754" s="1623" t="s">
        <v>1887</v>
      </c>
      <c r="I754" s="1630">
        <v>10</v>
      </c>
      <c r="J754" s="1642"/>
      <c r="K754" s="1642"/>
      <c r="L754" s="1642"/>
      <c r="M754" s="1642"/>
      <c r="N754" s="1642"/>
      <c r="O754" s="1642"/>
      <c r="P754" s="1642"/>
      <c r="Q754" s="1642"/>
      <c r="R754" s="1642"/>
      <c r="S754" s="1642"/>
      <c r="T754" s="1642"/>
    </row>
    <row r="755" spans="1:20" s="765" customFormat="1" ht="12.75" customHeight="1">
      <c r="A755" s="1644" t="s">
        <v>533</v>
      </c>
      <c r="B755" s="172"/>
      <c r="C755" s="1349" t="s">
        <v>2376</v>
      </c>
      <c r="D755" s="1549">
        <v>2</v>
      </c>
      <c r="E755" s="1347" t="s">
        <v>627</v>
      </c>
      <c r="F755" s="1580">
        <v>100.05</v>
      </c>
      <c r="G755" s="1610">
        <f t="shared" si="11"/>
        <v>200.1</v>
      </c>
      <c r="H755" s="1623" t="s">
        <v>1887</v>
      </c>
      <c r="I755" s="825">
        <v>1</v>
      </c>
      <c r="J755" s="1541"/>
      <c r="K755" s="1541"/>
      <c r="L755" s="1541"/>
      <c r="M755" s="1541"/>
      <c r="N755" s="1541"/>
      <c r="O755" s="1541">
        <v>1</v>
      </c>
      <c r="P755" s="1541"/>
      <c r="Q755" s="1541"/>
      <c r="R755" s="1541"/>
      <c r="S755" s="1541"/>
      <c r="T755" s="1624"/>
    </row>
    <row r="756" spans="1:20" s="765" customFormat="1" ht="12" customHeight="1">
      <c r="A756" s="172" t="s">
        <v>2132</v>
      </c>
      <c r="B756" s="172"/>
      <c r="C756" s="1639" t="s">
        <v>1965</v>
      </c>
      <c r="D756" s="1540">
        <v>2</v>
      </c>
      <c r="E756" s="1538" t="s">
        <v>44</v>
      </c>
      <c r="F756" s="1539">
        <v>25</v>
      </c>
      <c r="G756" s="1610">
        <f t="shared" si="11"/>
        <v>50</v>
      </c>
      <c r="H756" s="1623" t="s">
        <v>1887</v>
      </c>
      <c r="I756" s="1540">
        <v>2</v>
      </c>
      <c r="J756" s="932"/>
      <c r="K756" s="932"/>
      <c r="L756" s="932"/>
      <c r="M756" s="932"/>
      <c r="N756" s="932"/>
      <c r="O756" s="932"/>
      <c r="P756" s="932"/>
      <c r="Q756" s="932"/>
      <c r="R756" s="932"/>
      <c r="S756" s="932"/>
      <c r="T756" s="1640"/>
    </row>
    <row r="757" spans="1:20" s="765" customFormat="1" ht="27.6" customHeight="1">
      <c r="A757" s="172" t="s">
        <v>1968</v>
      </c>
      <c r="B757" s="172"/>
      <c r="C757" s="1639" t="s">
        <v>1965</v>
      </c>
      <c r="D757" s="1589">
        <v>1</v>
      </c>
      <c r="E757" s="825" t="s">
        <v>44</v>
      </c>
      <c r="F757" s="830">
        <v>50</v>
      </c>
      <c r="G757" s="1610">
        <f t="shared" si="11"/>
        <v>50</v>
      </c>
      <c r="H757" s="1623" t="s">
        <v>1887</v>
      </c>
      <c r="I757" s="825">
        <v>1</v>
      </c>
      <c r="J757" s="825"/>
      <c r="K757" s="833"/>
      <c r="L757" s="833"/>
      <c r="M757" s="833"/>
      <c r="N757" s="833"/>
      <c r="O757" s="833"/>
      <c r="P757" s="833"/>
      <c r="Q757" s="833"/>
      <c r="R757" s="833"/>
      <c r="S757" s="833"/>
      <c r="T757" s="1624"/>
    </row>
    <row r="758" spans="1:20" s="765" customFormat="1">
      <c r="A758" s="172" t="s">
        <v>1941</v>
      </c>
      <c r="B758" s="937"/>
      <c r="C758" s="1639" t="s">
        <v>1965</v>
      </c>
      <c r="D758" s="1589">
        <v>1</v>
      </c>
      <c r="E758" s="825" t="s">
        <v>44</v>
      </c>
      <c r="F758" s="830">
        <v>50</v>
      </c>
      <c r="G758" s="1610">
        <f t="shared" si="11"/>
        <v>50</v>
      </c>
      <c r="H758" s="1623" t="s">
        <v>1887</v>
      </c>
      <c r="I758" s="825">
        <v>1</v>
      </c>
      <c r="J758" s="825"/>
      <c r="K758" s="833"/>
      <c r="L758" s="833"/>
      <c r="M758" s="833"/>
      <c r="N758" s="833"/>
      <c r="O758" s="833"/>
      <c r="P758" s="833"/>
      <c r="Q758" s="833"/>
      <c r="R758" s="833"/>
      <c r="S758" s="833"/>
      <c r="T758" s="1624"/>
    </row>
    <row r="759" spans="1:20" s="765" customFormat="1">
      <c r="A759" s="172" t="s">
        <v>2045</v>
      </c>
      <c r="B759" s="937"/>
      <c r="C759" s="1349" t="s">
        <v>1965</v>
      </c>
      <c r="D759" s="1630">
        <v>30</v>
      </c>
      <c r="E759" s="1631" t="s">
        <v>576</v>
      </c>
      <c r="F759" s="1632">
        <v>50</v>
      </c>
      <c r="G759" s="1610">
        <f t="shared" si="11"/>
        <v>1500</v>
      </c>
      <c r="H759" s="1623" t="s">
        <v>1887</v>
      </c>
      <c r="I759" s="1630">
        <v>30</v>
      </c>
      <c r="J759" s="1642"/>
      <c r="K759" s="1642"/>
      <c r="L759" s="1642"/>
      <c r="M759" s="1642"/>
      <c r="N759" s="1642"/>
      <c r="O759" s="1642"/>
      <c r="P759" s="1642"/>
      <c r="Q759" s="1642"/>
      <c r="R759" s="1642"/>
      <c r="S759" s="1642"/>
      <c r="T759" s="1642"/>
    </row>
    <row r="760" spans="1:20" s="765" customFormat="1">
      <c r="A760" s="1259" t="s">
        <v>2412</v>
      </c>
      <c r="B760" s="937"/>
      <c r="C760" s="1535" t="s">
        <v>1965</v>
      </c>
      <c r="D760" s="1576">
        <v>10</v>
      </c>
      <c r="E760" s="1576" t="s">
        <v>44</v>
      </c>
      <c r="F760" s="1577">
        <v>50</v>
      </c>
      <c r="G760" s="1610">
        <f t="shared" si="11"/>
        <v>500</v>
      </c>
      <c r="H760" s="1623" t="s">
        <v>1887</v>
      </c>
      <c r="I760" s="1641"/>
      <c r="J760" s="1642"/>
      <c r="K760" s="1642"/>
      <c r="L760" s="1642"/>
      <c r="M760" s="1642"/>
      <c r="N760" s="1642"/>
      <c r="O760" s="1642"/>
      <c r="P760" s="1642"/>
      <c r="Q760" s="1642"/>
      <c r="R760" s="1642"/>
      <c r="S760" s="1642"/>
      <c r="T760" s="1642"/>
    </row>
    <row r="761" spans="1:20" s="765" customFormat="1">
      <c r="A761" s="172" t="s">
        <v>2905</v>
      </c>
      <c r="B761" s="937"/>
      <c r="C761" s="1349" t="s">
        <v>1382</v>
      </c>
      <c r="D761" s="1625">
        <v>10</v>
      </c>
      <c r="E761" s="1626" t="s">
        <v>576</v>
      </c>
      <c r="F761" s="1627">
        <v>15</v>
      </c>
      <c r="G761" s="1610">
        <f t="shared" si="11"/>
        <v>150</v>
      </c>
      <c r="H761" s="1623" t="s">
        <v>1887</v>
      </c>
      <c r="I761" s="1641"/>
      <c r="J761" s="1642"/>
      <c r="K761" s="1642"/>
      <c r="L761" s="1642"/>
      <c r="M761" s="1642"/>
      <c r="N761" s="1642"/>
      <c r="O761" s="1642"/>
      <c r="P761" s="1642"/>
      <c r="Q761" s="1642"/>
      <c r="R761" s="1642"/>
      <c r="S761" s="1642"/>
      <c r="T761" s="1642"/>
    </row>
    <row r="762" spans="1:20" s="765" customFormat="1">
      <c r="A762" s="172" t="s">
        <v>3231</v>
      </c>
      <c r="B762" s="937"/>
      <c r="C762" s="1349" t="s">
        <v>1382</v>
      </c>
      <c r="D762" s="1625">
        <v>10</v>
      </c>
      <c r="E762" s="1626" t="s">
        <v>576</v>
      </c>
      <c r="F762" s="1627">
        <v>15</v>
      </c>
      <c r="G762" s="1610">
        <f t="shared" si="11"/>
        <v>150</v>
      </c>
      <c r="H762" s="1623" t="s">
        <v>1887</v>
      </c>
      <c r="I762" s="1628">
        <v>2</v>
      </c>
      <c r="J762" s="1629"/>
      <c r="K762" s="1629"/>
      <c r="L762" s="1629">
        <v>3</v>
      </c>
      <c r="M762" s="1629"/>
      <c r="N762" s="1629"/>
      <c r="O762" s="1629">
        <v>3</v>
      </c>
      <c r="P762" s="1629"/>
      <c r="Q762" s="1629"/>
      <c r="R762" s="1629">
        <v>2</v>
      </c>
      <c r="S762" s="1629"/>
      <c r="T762" s="1629"/>
    </row>
    <row r="763" spans="1:20" s="765" customFormat="1">
      <c r="A763" s="172" t="s">
        <v>3457</v>
      </c>
      <c r="B763" s="937"/>
      <c r="C763" s="1349" t="s">
        <v>3498</v>
      </c>
      <c r="D763" s="1630">
        <v>5</v>
      </c>
      <c r="E763" s="1631" t="s">
        <v>44</v>
      </c>
      <c r="F763" s="1632">
        <v>10</v>
      </c>
      <c r="G763" s="1610">
        <f t="shared" si="11"/>
        <v>50</v>
      </c>
      <c r="H763" s="1623" t="s">
        <v>1887</v>
      </c>
      <c r="I763" s="1624">
        <v>5</v>
      </c>
      <c r="J763" s="1624"/>
      <c r="K763" s="1624"/>
      <c r="L763" s="1624"/>
      <c r="M763" s="1624"/>
      <c r="N763" s="1624"/>
      <c r="O763" s="1624"/>
      <c r="P763" s="1624"/>
      <c r="Q763" s="1624"/>
      <c r="R763" s="1624"/>
      <c r="S763" s="1624"/>
      <c r="T763" s="1624"/>
    </row>
    <row r="764" spans="1:20" s="765" customFormat="1">
      <c r="A764" s="443" t="s">
        <v>1888</v>
      </c>
      <c r="B764" s="937"/>
      <c r="C764" s="443" t="s">
        <v>1914</v>
      </c>
      <c r="D764" s="1559">
        <v>2</v>
      </c>
      <c r="E764" s="1633" t="s">
        <v>1896</v>
      </c>
      <c r="F764" s="1550">
        <v>5</v>
      </c>
      <c r="G764" s="1610">
        <f t="shared" si="11"/>
        <v>10</v>
      </c>
      <c r="H764" s="1623" t="s">
        <v>1887</v>
      </c>
      <c r="I764" s="1574">
        <v>2</v>
      </c>
      <c r="J764" s="1633"/>
      <c r="K764" s="1633"/>
      <c r="L764" s="1575">
        <v>0</v>
      </c>
      <c r="M764" s="1633"/>
      <c r="N764" s="1633"/>
      <c r="O764" s="1559">
        <v>0</v>
      </c>
      <c r="P764" s="1633"/>
      <c r="Q764" s="1633"/>
      <c r="R764" s="1559">
        <v>0</v>
      </c>
      <c r="S764" s="1633"/>
      <c r="T764" s="1633"/>
    </row>
    <row r="765" spans="1:20" s="765" customFormat="1">
      <c r="A765" s="172" t="s">
        <v>3418</v>
      </c>
      <c r="B765" s="937"/>
      <c r="C765" s="1535" t="s">
        <v>1383</v>
      </c>
      <c r="D765" s="882">
        <v>2</v>
      </c>
      <c r="E765" s="825" t="s">
        <v>44</v>
      </c>
      <c r="F765" s="1584">
        <v>15</v>
      </c>
      <c r="G765" s="1610">
        <f t="shared" si="11"/>
        <v>30</v>
      </c>
      <c r="H765" s="1623" t="s">
        <v>1887</v>
      </c>
      <c r="I765" s="1641"/>
      <c r="J765" s="1642"/>
      <c r="K765" s="1642"/>
      <c r="L765" s="1642"/>
      <c r="M765" s="1642"/>
      <c r="N765" s="1642"/>
      <c r="O765" s="1642"/>
      <c r="P765" s="1642"/>
      <c r="Q765" s="1642"/>
      <c r="R765" s="1642"/>
      <c r="S765" s="1642"/>
      <c r="T765" s="1642"/>
    </row>
    <row r="766" spans="1:20" s="765" customFormat="1">
      <c r="A766" s="443" t="s">
        <v>3527</v>
      </c>
      <c r="B766" s="937"/>
      <c r="C766" s="443" t="s">
        <v>1914</v>
      </c>
      <c r="D766" s="1559">
        <v>7</v>
      </c>
      <c r="E766" s="1633" t="s">
        <v>1896</v>
      </c>
      <c r="F766" s="1550">
        <v>5</v>
      </c>
      <c r="G766" s="1610">
        <f t="shared" si="11"/>
        <v>35</v>
      </c>
      <c r="H766" s="1623" t="s">
        <v>1887</v>
      </c>
      <c r="I766" s="1574">
        <v>2</v>
      </c>
      <c r="J766" s="1633"/>
      <c r="K766" s="1633"/>
      <c r="L766" s="1575">
        <v>2</v>
      </c>
      <c r="M766" s="1633"/>
      <c r="N766" s="1633"/>
      <c r="O766" s="1559">
        <v>2</v>
      </c>
      <c r="P766" s="1633"/>
      <c r="Q766" s="1633"/>
      <c r="R766" s="1559">
        <v>1</v>
      </c>
      <c r="S766" s="1633"/>
      <c r="T766" s="1633"/>
    </row>
    <row r="767" spans="1:20" s="765" customFormat="1">
      <c r="A767" s="443" t="s">
        <v>1885</v>
      </c>
      <c r="B767" s="937"/>
      <c r="C767" s="618" t="s">
        <v>1877</v>
      </c>
      <c r="D767" s="1652">
        <v>6</v>
      </c>
      <c r="E767" s="1647" t="s">
        <v>44</v>
      </c>
      <c r="F767" s="1543">
        <v>80</v>
      </c>
      <c r="G767" s="1610">
        <f t="shared" si="11"/>
        <v>480</v>
      </c>
      <c r="H767" s="1623" t="s">
        <v>1887</v>
      </c>
      <c r="I767" s="1649"/>
      <c r="J767" s="1649">
        <v>3</v>
      </c>
      <c r="K767" s="1649"/>
      <c r="L767" s="1649"/>
      <c r="M767" s="1649"/>
      <c r="N767" s="1649"/>
      <c r="O767" s="1649"/>
      <c r="P767" s="1649">
        <v>3</v>
      </c>
      <c r="Q767" s="1649"/>
      <c r="R767" s="1649"/>
      <c r="S767" s="1649"/>
      <c r="T767" s="1649"/>
    </row>
    <row r="768" spans="1:20" s="765" customFormat="1">
      <c r="A768" s="1644" t="s">
        <v>533</v>
      </c>
      <c r="B768" s="937"/>
      <c r="C768" s="1349" t="s">
        <v>1877</v>
      </c>
      <c r="D768" s="1549">
        <v>8</v>
      </c>
      <c r="E768" s="1347" t="s">
        <v>1783</v>
      </c>
      <c r="F768" s="1580">
        <v>20</v>
      </c>
      <c r="G768" s="1610">
        <f t="shared" si="11"/>
        <v>160</v>
      </c>
      <c r="H768" s="1623" t="s">
        <v>1887</v>
      </c>
      <c r="I768" s="825">
        <v>4</v>
      </c>
      <c r="J768" s="1541"/>
      <c r="K768" s="1541"/>
      <c r="L768" s="1541"/>
      <c r="M768" s="1541"/>
      <c r="N768" s="1541"/>
      <c r="O768" s="1541">
        <v>4</v>
      </c>
      <c r="P768" s="1541"/>
      <c r="Q768" s="1541"/>
      <c r="R768" s="1541"/>
      <c r="S768" s="1541"/>
      <c r="T768" s="1624"/>
    </row>
    <row r="769" spans="1:20" s="765" customFormat="1">
      <c r="A769" s="172" t="s">
        <v>69</v>
      </c>
      <c r="B769" s="937"/>
      <c r="C769" s="1349" t="s">
        <v>1877</v>
      </c>
      <c r="D769" s="1653">
        <v>5</v>
      </c>
      <c r="E769" s="1654" t="s">
        <v>44</v>
      </c>
      <c r="F769" s="1637">
        <v>80</v>
      </c>
      <c r="G769" s="1610">
        <f t="shared" si="11"/>
        <v>400</v>
      </c>
      <c r="H769" s="1623" t="s">
        <v>1887</v>
      </c>
      <c r="I769" s="1641"/>
      <c r="J769" s="1642"/>
      <c r="K769" s="1642"/>
      <c r="L769" s="1642"/>
      <c r="M769" s="1642"/>
      <c r="N769" s="1642"/>
      <c r="O769" s="1642"/>
      <c r="P769" s="1642"/>
      <c r="Q769" s="1642"/>
      <c r="R769" s="1642"/>
      <c r="S769" s="1642"/>
      <c r="T769" s="1642"/>
    </row>
    <row r="770" spans="1:20" s="765" customFormat="1">
      <c r="A770" s="882" t="s">
        <v>3225</v>
      </c>
      <c r="B770" s="937"/>
      <c r="C770" s="1349" t="s">
        <v>1877</v>
      </c>
      <c r="D770" s="1549">
        <v>5</v>
      </c>
      <c r="E770" s="1347" t="s">
        <v>1783</v>
      </c>
      <c r="F770" s="1580">
        <v>20</v>
      </c>
      <c r="G770" s="1610">
        <f t="shared" si="11"/>
        <v>100</v>
      </c>
      <c r="H770" s="1623" t="s">
        <v>1887</v>
      </c>
      <c r="I770" s="825"/>
      <c r="J770" s="1541"/>
      <c r="K770" s="1541"/>
      <c r="L770" s="1541"/>
      <c r="M770" s="1541"/>
      <c r="N770" s="1541"/>
      <c r="O770" s="1541"/>
      <c r="P770" s="1541"/>
      <c r="Q770" s="1541"/>
      <c r="R770" s="1541"/>
      <c r="S770" s="1541"/>
      <c r="T770" s="1624"/>
    </row>
    <row r="771" spans="1:20" s="765" customFormat="1">
      <c r="A771" s="1579" t="s">
        <v>3382</v>
      </c>
      <c r="B771" s="937"/>
      <c r="C771" s="1349" t="s">
        <v>1877</v>
      </c>
      <c r="D771" s="1549">
        <v>2</v>
      </c>
      <c r="E771" s="1347" t="s">
        <v>1783</v>
      </c>
      <c r="F771" s="1580">
        <v>20</v>
      </c>
      <c r="G771" s="1610">
        <f t="shared" si="11"/>
        <v>40</v>
      </c>
      <c r="H771" s="1623" t="s">
        <v>1887</v>
      </c>
      <c r="I771" s="825"/>
      <c r="J771" s="1541"/>
      <c r="K771" s="1541"/>
      <c r="L771" s="1541"/>
      <c r="M771" s="1541"/>
      <c r="N771" s="1541"/>
      <c r="O771" s="1541"/>
      <c r="P771" s="1541"/>
      <c r="Q771" s="1541"/>
      <c r="R771" s="1541"/>
      <c r="S771" s="1541"/>
      <c r="T771" s="1624"/>
    </row>
    <row r="772" spans="1:20" s="765" customFormat="1">
      <c r="A772" s="172" t="s">
        <v>3386</v>
      </c>
      <c r="B772" s="937"/>
      <c r="C772" s="1349" t="s">
        <v>1877</v>
      </c>
      <c r="D772" s="1653">
        <v>5</v>
      </c>
      <c r="E772" s="1654" t="s">
        <v>44</v>
      </c>
      <c r="F772" s="1637">
        <v>80</v>
      </c>
      <c r="G772" s="1610">
        <f t="shared" si="11"/>
        <v>400</v>
      </c>
      <c r="H772" s="1623" t="s">
        <v>1887</v>
      </c>
      <c r="I772" s="1641"/>
      <c r="J772" s="1642"/>
      <c r="K772" s="1642"/>
      <c r="L772" s="1642"/>
      <c r="M772" s="1642"/>
      <c r="N772" s="1642"/>
      <c r="O772" s="1642"/>
      <c r="P772" s="1642"/>
      <c r="Q772" s="1642"/>
      <c r="R772" s="1642"/>
      <c r="S772" s="1642"/>
      <c r="T772" s="1642"/>
    </row>
    <row r="773" spans="1:20" s="765" customFormat="1">
      <c r="A773" s="882" t="s">
        <v>3630</v>
      </c>
      <c r="B773" s="172"/>
      <c r="C773" s="932" t="s">
        <v>3709</v>
      </c>
      <c r="D773" s="833">
        <v>1</v>
      </c>
      <c r="E773" s="833" t="s">
        <v>3697</v>
      </c>
      <c r="F773" s="1645">
        <v>15</v>
      </c>
      <c r="G773" s="1610">
        <f t="shared" si="11"/>
        <v>15</v>
      </c>
      <c r="H773" s="1623" t="s">
        <v>1887</v>
      </c>
      <c r="I773" s="1641"/>
      <c r="J773" s="1642"/>
      <c r="K773" s="1642"/>
      <c r="L773" s="1642"/>
      <c r="M773" s="1642"/>
      <c r="N773" s="1642"/>
      <c r="O773" s="1642"/>
      <c r="P773" s="1642"/>
      <c r="Q773" s="1642"/>
      <c r="R773" s="1642"/>
      <c r="S773" s="1642"/>
      <c r="T773" s="1642"/>
    </row>
    <row r="774" spans="1:20" s="765" customFormat="1">
      <c r="A774" s="172" t="s">
        <v>2045</v>
      </c>
      <c r="B774" s="937"/>
      <c r="C774" s="1349" t="s">
        <v>2083</v>
      </c>
      <c r="D774" s="1630">
        <v>30</v>
      </c>
      <c r="E774" s="1631" t="s">
        <v>576</v>
      </c>
      <c r="F774" s="1632">
        <v>100</v>
      </c>
      <c r="G774" s="1610">
        <f t="shared" si="11"/>
        <v>3000</v>
      </c>
      <c r="H774" s="1623" t="s">
        <v>1887</v>
      </c>
      <c r="I774" s="1630">
        <v>30</v>
      </c>
      <c r="J774" s="1642"/>
      <c r="K774" s="1642"/>
      <c r="L774" s="1642"/>
      <c r="M774" s="1642"/>
      <c r="N774" s="1642"/>
      <c r="O774" s="1642"/>
      <c r="P774" s="1642"/>
      <c r="Q774" s="1642"/>
      <c r="R774" s="1642"/>
      <c r="S774" s="1642"/>
      <c r="T774" s="1642"/>
    </row>
    <row r="775" spans="1:20" s="765" customFormat="1">
      <c r="A775" s="172" t="s">
        <v>2045</v>
      </c>
      <c r="B775" s="172"/>
      <c r="C775" s="1349" t="s">
        <v>2084</v>
      </c>
      <c r="D775" s="1630">
        <v>4</v>
      </c>
      <c r="E775" s="1631" t="s">
        <v>576</v>
      </c>
      <c r="F775" s="1632">
        <v>350</v>
      </c>
      <c r="G775" s="1610">
        <f t="shared" si="11"/>
        <v>1400</v>
      </c>
      <c r="H775" s="1623" t="s">
        <v>1887</v>
      </c>
      <c r="I775" s="1630">
        <v>4</v>
      </c>
      <c r="J775" s="1642"/>
      <c r="K775" s="1642"/>
      <c r="L775" s="1642"/>
      <c r="M775" s="1642"/>
      <c r="N775" s="1642"/>
      <c r="O775" s="1642"/>
      <c r="P775" s="1642"/>
      <c r="Q775" s="1642"/>
      <c r="R775" s="1642"/>
      <c r="S775" s="1642"/>
      <c r="T775" s="1642"/>
    </row>
    <row r="776" spans="1:20" s="765" customFormat="1">
      <c r="A776" s="172" t="s">
        <v>1968</v>
      </c>
      <c r="B776" s="937"/>
      <c r="C776" s="1639" t="s">
        <v>1944</v>
      </c>
      <c r="D776" s="1589">
        <v>1</v>
      </c>
      <c r="E776" s="825" t="s">
        <v>1945</v>
      </c>
      <c r="F776" s="830">
        <v>50</v>
      </c>
      <c r="G776" s="1610">
        <f t="shared" si="11"/>
        <v>50</v>
      </c>
      <c r="H776" s="1623" t="s">
        <v>1887</v>
      </c>
      <c r="I776" s="833">
        <v>1</v>
      </c>
      <c r="J776" s="833"/>
      <c r="K776" s="833"/>
      <c r="L776" s="833"/>
      <c r="M776" s="833"/>
      <c r="N776" s="833"/>
      <c r="O776" s="833"/>
      <c r="P776" s="833"/>
      <c r="Q776" s="833"/>
      <c r="R776" s="833"/>
      <c r="S776" s="833"/>
      <c r="T776" s="1624"/>
    </row>
    <row r="777" spans="1:20" s="765" customFormat="1">
      <c r="A777" s="172" t="s">
        <v>1941</v>
      </c>
      <c r="B777" s="937"/>
      <c r="C777" s="1639" t="s">
        <v>1944</v>
      </c>
      <c r="D777" s="1589">
        <v>1</v>
      </c>
      <c r="E777" s="825" t="s">
        <v>1945</v>
      </c>
      <c r="F777" s="830">
        <v>50</v>
      </c>
      <c r="G777" s="1610">
        <f t="shared" si="11"/>
        <v>50</v>
      </c>
      <c r="H777" s="1623" t="s">
        <v>1887</v>
      </c>
      <c r="I777" s="833">
        <v>1</v>
      </c>
      <c r="J777" s="833"/>
      <c r="K777" s="833"/>
      <c r="L777" s="833"/>
      <c r="M777" s="833"/>
      <c r="N777" s="833"/>
      <c r="O777" s="833"/>
      <c r="P777" s="833"/>
      <c r="Q777" s="833"/>
      <c r="R777" s="833"/>
      <c r="S777" s="833"/>
      <c r="T777" s="1624"/>
    </row>
    <row r="778" spans="1:20" s="765" customFormat="1">
      <c r="A778" s="172" t="s">
        <v>1982</v>
      </c>
      <c r="B778" s="937"/>
      <c r="C778" s="1349" t="s">
        <v>2022</v>
      </c>
      <c r="D778" s="1630">
        <v>2</v>
      </c>
      <c r="E778" s="1631" t="s">
        <v>1440</v>
      </c>
      <c r="F778" s="1632">
        <v>150</v>
      </c>
      <c r="G778" s="1610">
        <f t="shared" si="11"/>
        <v>300</v>
      </c>
      <c r="H778" s="1623" t="s">
        <v>1887</v>
      </c>
      <c r="I778" s="1256">
        <v>1</v>
      </c>
      <c r="J778" s="1642"/>
      <c r="K778" s="1642"/>
      <c r="L778" s="1642"/>
      <c r="M778" s="1642"/>
      <c r="N778" s="1642"/>
      <c r="O778" s="1256">
        <v>1</v>
      </c>
      <c r="P778" s="1642"/>
      <c r="Q778" s="1642"/>
      <c r="R778" s="1642"/>
      <c r="S778" s="1642"/>
      <c r="T778" s="1642"/>
    </row>
    <row r="779" spans="1:20" s="765" customFormat="1">
      <c r="A779" s="882" t="s">
        <v>3548</v>
      </c>
      <c r="B779" s="937"/>
      <c r="C779" s="1349" t="s">
        <v>3608</v>
      </c>
      <c r="D779" s="1630">
        <v>2</v>
      </c>
      <c r="E779" s="1638" t="s">
        <v>44</v>
      </c>
      <c r="F779" s="1632">
        <v>165</v>
      </c>
      <c r="G779" s="1610">
        <f t="shared" si="11"/>
        <v>330</v>
      </c>
      <c r="H779" s="1623" t="s">
        <v>1887</v>
      </c>
      <c r="I779" s="1656" t="s">
        <v>2423</v>
      </c>
      <c r="J779" s="1269"/>
      <c r="K779" s="1269"/>
      <c r="L779" s="1269"/>
      <c r="M779" s="1269"/>
      <c r="N779" s="1269"/>
      <c r="O779" s="1658" t="s">
        <v>2423</v>
      </c>
      <c r="P779" s="1642"/>
      <c r="Q779" s="1642"/>
      <c r="R779" s="1642"/>
      <c r="S779" s="1642"/>
      <c r="T779" s="1642"/>
    </row>
    <row r="780" spans="1:20" s="765" customFormat="1">
      <c r="A780" s="1259" t="s">
        <v>2412</v>
      </c>
      <c r="B780" s="937"/>
      <c r="C780" s="1535" t="s">
        <v>2579</v>
      </c>
      <c r="D780" s="1576">
        <v>30</v>
      </c>
      <c r="E780" s="1576" t="s">
        <v>44</v>
      </c>
      <c r="F780" s="1577">
        <v>100</v>
      </c>
      <c r="G780" s="1610">
        <f t="shared" si="11"/>
        <v>3000</v>
      </c>
      <c r="H780" s="1623" t="s">
        <v>1887</v>
      </c>
      <c r="I780" s="1641"/>
      <c r="J780" s="1642"/>
      <c r="K780" s="1642"/>
      <c r="L780" s="1642"/>
      <c r="M780" s="1642"/>
      <c r="N780" s="1642"/>
      <c r="O780" s="1642"/>
      <c r="P780" s="1642"/>
      <c r="Q780" s="1642"/>
      <c r="R780" s="1642"/>
      <c r="S780" s="1642"/>
      <c r="T780" s="1642"/>
    </row>
    <row r="781" spans="1:20" s="765" customFormat="1">
      <c r="A781" s="172" t="s">
        <v>2905</v>
      </c>
      <c r="B781" s="937"/>
      <c r="C781" s="1349" t="s">
        <v>3011</v>
      </c>
      <c r="D781" s="1625">
        <v>500</v>
      </c>
      <c r="E781" s="1626" t="s">
        <v>576</v>
      </c>
      <c r="F781" s="1627">
        <v>75</v>
      </c>
      <c r="G781" s="1610">
        <f t="shared" si="11"/>
        <v>37500</v>
      </c>
      <c r="H781" s="1623" t="s">
        <v>1887</v>
      </c>
      <c r="I781" s="1641"/>
      <c r="J781" s="1642"/>
      <c r="K781" s="1642"/>
      <c r="L781" s="1642"/>
      <c r="M781" s="1642"/>
      <c r="N781" s="1642"/>
      <c r="O781" s="1642"/>
      <c r="P781" s="1642"/>
      <c r="Q781" s="1642"/>
      <c r="R781" s="1642"/>
      <c r="S781" s="1642"/>
      <c r="T781" s="1642"/>
    </row>
    <row r="782" spans="1:20" s="765" customFormat="1">
      <c r="A782" s="172" t="s">
        <v>3231</v>
      </c>
      <c r="B782" s="937"/>
      <c r="C782" s="1349" t="s">
        <v>3011</v>
      </c>
      <c r="D782" s="1625">
        <v>100</v>
      </c>
      <c r="E782" s="1626" t="s">
        <v>576</v>
      </c>
      <c r="F782" s="1627">
        <v>75</v>
      </c>
      <c r="G782" s="1610">
        <f t="shared" ref="G782:G845" si="12">F782*D782</f>
        <v>7500</v>
      </c>
      <c r="H782" s="1623" t="s">
        <v>1887</v>
      </c>
      <c r="I782" s="1628">
        <v>20</v>
      </c>
      <c r="J782" s="1629"/>
      <c r="K782" s="1629"/>
      <c r="L782" s="1629">
        <v>30</v>
      </c>
      <c r="M782" s="1629"/>
      <c r="N782" s="1629"/>
      <c r="O782" s="1629">
        <v>30</v>
      </c>
      <c r="P782" s="1629"/>
      <c r="Q782" s="1629"/>
      <c r="R782" s="1629">
        <v>20</v>
      </c>
      <c r="S782" s="857"/>
      <c r="T782" s="857"/>
    </row>
    <row r="783" spans="1:20" s="765" customFormat="1">
      <c r="A783" s="1259" t="s">
        <v>2412</v>
      </c>
      <c r="B783" s="937"/>
      <c r="C783" s="1535" t="s">
        <v>2580</v>
      </c>
      <c r="D783" s="1576">
        <v>2</v>
      </c>
      <c r="E783" s="1576" t="s">
        <v>44</v>
      </c>
      <c r="F783" s="1577">
        <v>350</v>
      </c>
      <c r="G783" s="1610">
        <f t="shared" si="12"/>
        <v>700</v>
      </c>
      <c r="H783" s="1623" t="s">
        <v>1887</v>
      </c>
      <c r="I783" s="1641"/>
      <c r="J783" s="1642"/>
      <c r="K783" s="1642"/>
      <c r="L783" s="1642"/>
      <c r="M783" s="1642"/>
      <c r="N783" s="1642"/>
      <c r="O783" s="1642"/>
      <c r="P783" s="1642"/>
      <c r="Q783" s="1642"/>
      <c r="R783" s="1642"/>
      <c r="S783" s="1642"/>
      <c r="T783" s="1642"/>
    </row>
    <row r="784" spans="1:20" s="765" customFormat="1">
      <c r="A784" s="882" t="s">
        <v>3023</v>
      </c>
      <c r="B784" s="937"/>
      <c r="C784" s="882" t="s">
        <v>3188</v>
      </c>
      <c r="D784" s="1558">
        <v>50</v>
      </c>
      <c r="E784" s="833" t="s">
        <v>1410</v>
      </c>
      <c r="F784" s="1568">
        <v>50</v>
      </c>
      <c r="G784" s="1610">
        <f t="shared" si="12"/>
        <v>2500</v>
      </c>
      <c r="H784" s="1623" t="s">
        <v>1887</v>
      </c>
      <c r="I784" s="1624">
        <v>30</v>
      </c>
      <c r="J784" s="1624"/>
      <c r="K784" s="1624"/>
      <c r="L784" s="1624">
        <v>10</v>
      </c>
      <c r="M784" s="1624"/>
      <c r="N784" s="1624"/>
      <c r="O784" s="1624"/>
      <c r="P784" s="1624">
        <v>10</v>
      </c>
      <c r="Q784" s="1624"/>
      <c r="R784" s="1624"/>
      <c r="S784" s="1624"/>
      <c r="T784" s="1624"/>
    </row>
    <row r="785" spans="1:20" s="765" customFormat="1">
      <c r="A785" s="172" t="s">
        <v>2045</v>
      </c>
      <c r="B785" s="937"/>
      <c r="C785" s="1349" t="s">
        <v>2082</v>
      </c>
      <c r="D785" s="1630">
        <v>2</v>
      </c>
      <c r="E785" s="1631" t="s">
        <v>576</v>
      </c>
      <c r="F785" s="1632">
        <v>250</v>
      </c>
      <c r="G785" s="1610">
        <f t="shared" si="12"/>
        <v>500</v>
      </c>
      <c r="H785" s="1623" t="s">
        <v>1887</v>
      </c>
      <c r="I785" s="1630">
        <v>2</v>
      </c>
      <c r="J785" s="1642"/>
      <c r="K785" s="1642"/>
      <c r="L785" s="1642"/>
      <c r="M785" s="1642"/>
      <c r="N785" s="1642"/>
      <c r="O785" s="1642"/>
      <c r="P785" s="1642"/>
      <c r="Q785" s="1642"/>
      <c r="R785" s="1642"/>
      <c r="S785" s="1642"/>
      <c r="T785" s="1642"/>
    </row>
    <row r="786" spans="1:20" s="765" customFormat="1" ht="27.6" customHeight="1">
      <c r="A786" s="1259" t="s">
        <v>2412</v>
      </c>
      <c r="B786" s="937"/>
      <c r="C786" s="1535" t="s">
        <v>2082</v>
      </c>
      <c r="D786" s="1576">
        <v>1</v>
      </c>
      <c r="E786" s="1576" t="s">
        <v>44</v>
      </c>
      <c r="F786" s="1577">
        <v>250</v>
      </c>
      <c r="G786" s="1610">
        <f t="shared" si="12"/>
        <v>250</v>
      </c>
      <c r="H786" s="1623" t="s">
        <v>1887</v>
      </c>
      <c r="I786" s="1641"/>
      <c r="J786" s="1642"/>
      <c r="K786" s="1642"/>
      <c r="L786" s="1642"/>
      <c r="M786" s="1642"/>
      <c r="N786" s="1642"/>
      <c r="O786" s="1642"/>
      <c r="P786" s="1642"/>
      <c r="Q786" s="1642"/>
      <c r="R786" s="1642"/>
      <c r="S786" s="1642"/>
      <c r="T786" s="1642"/>
    </row>
    <row r="787" spans="1:20" s="765" customFormat="1">
      <c r="A787" s="172" t="s">
        <v>3231</v>
      </c>
      <c r="B787" s="937"/>
      <c r="C787" s="882" t="s">
        <v>2082</v>
      </c>
      <c r="D787" s="1536">
        <v>2</v>
      </c>
      <c r="E787" s="829" t="s">
        <v>44</v>
      </c>
      <c r="F787" s="1537">
        <v>1000</v>
      </c>
      <c r="G787" s="1610">
        <f t="shared" si="12"/>
        <v>2000</v>
      </c>
      <c r="H787" s="1623" t="s">
        <v>1887</v>
      </c>
      <c r="I787" s="1665">
        <v>2</v>
      </c>
      <c r="J787" s="1665"/>
      <c r="K787" s="1665"/>
      <c r="L787" s="1665"/>
      <c r="M787" s="1665"/>
      <c r="N787" s="1665"/>
      <c r="O787" s="1665"/>
      <c r="P787" s="1665"/>
      <c r="Q787" s="1665"/>
      <c r="R787" s="1665"/>
      <c r="S787" s="1665"/>
      <c r="T787" s="1665"/>
    </row>
    <row r="788" spans="1:20" s="765" customFormat="1">
      <c r="A788" s="882" t="s">
        <v>3225</v>
      </c>
      <c r="B788" s="937"/>
      <c r="C788" s="1349" t="s">
        <v>3226</v>
      </c>
      <c r="D788" s="1683">
        <v>1</v>
      </c>
      <c r="E788" s="1644" t="s">
        <v>44</v>
      </c>
      <c r="F788" s="1612">
        <v>250</v>
      </c>
      <c r="G788" s="1610">
        <f t="shared" si="12"/>
        <v>250</v>
      </c>
      <c r="H788" s="1623" t="s">
        <v>1887</v>
      </c>
      <c r="I788" s="1633"/>
      <c r="J788" s="1633"/>
      <c r="K788" s="1633"/>
      <c r="L788" s="1633"/>
      <c r="M788" s="1633"/>
      <c r="N788" s="1633"/>
      <c r="O788" s="1633"/>
      <c r="P788" s="1633"/>
      <c r="Q788" s="1633"/>
      <c r="R788" s="1633"/>
      <c r="S788" s="1633"/>
      <c r="T788" s="1633"/>
    </row>
    <row r="789" spans="1:20" s="765" customFormat="1">
      <c r="A789" s="172" t="s">
        <v>69</v>
      </c>
      <c r="B789" s="937"/>
      <c r="C789" s="1349" t="s">
        <v>2724</v>
      </c>
      <c r="D789" s="1684">
        <v>80</v>
      </c>
      <c r="E789" s="1347" t="s">
        <v>1783</v>
      </c>
      <c r="F789" s="1685">
        <v>30</v>
      </c>
      <c r="G789" s="1610">
        <f t="shared" si="12"/>
        <v>2400</v>
      </c>
      <c r="H789" s="1623" t="s">
        <v>1887</v>
      </c>
      <c r="I789" s="1641"/>
      <c r="J789" s="1642"/>
      <c r="K789" s="1642"/>
      <c r="L789" s="1642"/>
      <c r="M789" s="1642"/>
      <c r="N789" s="1642"/>
      <c r="O789" s="1642"/>
      <c r="P789" s="1642"/>
      <c r="Q789" s="1642"/>
      <c r="R789" s="1642"/>
      <c r="S789" s="1642"/>
      <c r="T789" s="1642"/>
    </row>
    <row r="790" spans="1:20" s="765" customFormat="1">
      <c r="A790" s="172" t="s">
        <v>3386</v>
      </c>
      <c r="B790" s="937"/>
      <c r="C790" s="1349" t="s">
        <v>2724</v>
      </c>
      <c r="D790" s="1684">
        <v>80</v>
      </c>
      <c r="E790" s="1347" t="s">
        <v>1783</v>
      </c>
      <c r="F790" s="1685">
        <v>30</v>
      </c>
      <c r="G790" s="1610">
        <f t="shared" si="12"/>
        <v>2400</v>
      </c>
      <c r="H790" s="1623" t="s">
        <v>1887</v>
      </c>
      <c r="I790" s="1641"/>
      <c r="J790" s="1642"/>
      <c r="K790" s="1642"/>
      <c r="L790" s="1642"/>
      <c r="M790" s="1642"/>
      <c r="N790" s="1642"/>
      <c r="O790" s="1642"/>
      <c r="P790" s="1642"/>
      <c r="Q790" s="1642"/>
      <c r="R790" s="1642"/>
      <c r="S790" s="1642"/>
      <c r="T790" s="1642"/>
    </row>
    <row r="791" spans="1:20" s="765" customFormat="1">
      <c r="A791" s="172" t="s">
        <v>1982</v>
      </c>
      <c r="B791" s="172"/>
      <c r="C791" s="1349" t="s">
        <v>2023</v>
      </c>
      <c r="D791" s="1630">
        <v>8</v>
      </c>
      <c r="E791" s="1631" t="s">
        <v>576</v>
      </c>
      <c r="F791" s="1632">
        <v>45</v>
      </c>
      <c r="G791" s="1610">
        <f t="shared" si="12"/>
        <v>360</v>
      </c>
      <c r="H791" s="1623" t="s">
        <v>1887</v>
      </c>
      <c r="I791" s="1256">
        <v>4</v>
      </c>
      <c r="J791" s="1642"/>
      <c r="K791" s="1642"/>
      <c r="L791" s="1642"/>
      <c r="M791" s="1642"/>
      <c r="N791" s="1642"/>
      <c r="O791" s="1256">
        <v>4</v>
      </c>
      <c r="P791" s="1642"/>
      <c r="Q791" s="1642"/>
      <c r="R791" s="1642"/>
      <c r="S791" s="1642"/>
      <c r="T791" s="1642"/>
    </row>
    <row r="792" spans="1:20" s="765" customFormat="1" ht="13.9" customHeight="1">
      <c r="A792" s="172" t="s">
        <v>1982</v>
      </c>
      <c r="B792" s="937"/>
      <c r="C792" s="1349" t="s">
        <v>2023</v>
      </c>
      <c r="D792" s="1630">
        <v>8</v>
      </c>
      <c r="E792" s="1631" t="s">
        <v>576</v>
      </c>
      <c r="F792" s="1632">
        <v>45</v>
      </c>
      <c r="G792" s="1610">
        <f t="shared" si="12"/>
        <v>360</v>
      </c>
      <c r="H792" s="1623" t="s">
        <v>1887</v>
      </c>
      <c r="I792" s="1256">
        <v>4</v>
      </c>
      <c r="J792" s="1642"/>
      <c r="K792" s="1642"/>
      <c r="L792" s="1642"/>
      <c r="M792" s="1642"/>
      <c r="N792" s="1642"/>
      <c r="O792" s="1256">
        <v>4</v>
      </c>
      <c r="P792" s="1642"/>
      <c r="Q792" s="1642"/>
      <c r="R792" s="1642"/>
      <c r="S792" s="1642"/>
      <c r="T792" s="1642"/>
    </row>
    <row r="793" spans="1:20" s="765" customFormat="1" ht="13.9" customHeight="1">
      <c r="A793" s="172" t="s">
        <v>69</v>
      </c>
      <c r="B793" s="172"/>
      <c r="C793" s="1349" t="s">
        <v>2725</v>
      </c>
      <c r="D793" s="1684">
        <v>80</v>
      </c>
      <c r="E793" s="1347" t="s">
        <v>1783</v>
      </c>
      <c r="F793" s="1685">
        <v>30</v>
      </c>
      <c r="G793" s="1610">
        <f t="shared" si="12"/>
        <v>2400</v>
      </c>
      <c r="H793" s="1623" t="s">
        <v>1887</v>
      </c>
      <c r="I793" s="1641"/>
      <c r="J793" s="1642"/>
      <c r="K793" s="1642"/>
      <c r="L793" s="1642"/>
      <c r="M793" s="1642"/>
      <c r="N793" s="1642"/>
      <c r="O793" s="1642"/>
      <c r="P793" s="1642"/>
      <c r="Q793" s="1642"/>
      <c r="R793" s="1642"/>
      <c r="S793" s="1642"/>
      <c r="T793" s="1642"/>
    </row>
    <row r="794" spans="1:20" s="765" customFormat="1" ht="13.9" customHeight="1">
      <c r="A794" s="172" t="s">
        <v>3386</v>
      </c>
      <c r="B794" s="172"/>
      <c r="C794" s="1349" t="s">
        <v>2725</v>
      </c>
      <c r="D794" s="1684">
        <v>80</v>
      </c>
      <c r="E794" s="1347" t="s">
        <v>1783</v>
      </c>
      <c r="F794" s="1685">
        <v>30</v>
      </c>
      <c r="G794" s="1610">
        <f t="shared" si="12"/>
        <v>2400</v>
      </c>
      <c r="H794" s="1623" t="s">
        <v>1887</v>
      </c>
      <c r="I794" s="1641"/>
      <c r="J794" s="1642"/>
      <c r="K794" s="1642"/>
      <c r="L794" s="1642"/>
      <c r="M794" s="1642"/>
      <c r="N794" s="1642"/>
      <c r="O794" s="1642"/>
      <c r="P794" s="1642"/>
      <c r="Q794" s="1642"/>
      <c r="R794" s="1642"/>
      <c r="S794" s="1642"/>
      <c r="T794" s="1642"/>
    </row>
    <row r="795" spans="1:20" s="765" customFormat="1" ht="13.9" customHeight="1">
      <c r="A795" s="882" t="s">
        <v>3023</v>
      </c>
      <c r="B795" s="172"/>
      <c r="C795" s="882" t="s">
        <v>3198</v>
      </c>
      <c r="D795" s="1558">
        <v>1</v>
      </c>
      <c r="E795" s="833"/>
      <c r="F795" s="1568">
        <v>9000</v>
      </c>
      <c r="G795" s="1610">
        <f t="shared" si="12"/>
        <v>9000</v>
      </c>
      <c r="H795" s="1623" t="s">
        <v>1887</v>
      </c>
      <c r="I795" s="1624">
        <v>1</v>
      </c>
      <c r="J795" s="1624"/>
      <c r="K795" s="1624"/>
      <c r="L795" s="1624"/>
      <c r="M795" s="1624"/>
      <c r="N795" s="1624"/>
      <c r="O795" s="1624"/>
      <c r="P795" s="1624"/>
      <c r="Q795" s="1624"/>
      <c r="R795" s="1624"/>
      <c r="S795" s="1624"/>
      <c r="T795" s="1624"/>
    </row>
    <row r="796" spans="1:20" s="765" customFormat="1" ht="13.9" customHeight="1">
      <c r="A796" s="1644" t="s">
        <v>533</v>
      </c>
      <c r="B796" s="937"/>
      <c r="C796" s="1349" t="s">
        <v>2377</v>
      </c>
      <c r="D796" s="1578">
        <v>25</v>
      </c>
      <c r="E796" s="1579" t="s">
        <v>1616</v>
      </c>
      <c r="F796" s="1580">
        <v>289</v>
      </c>
      <c r="G796" s="1610">
        <f t="shared" si="12"/>
        <v>7225</v>
      </c>
      <c r="H796" s="1623" t="s">
        <v>1887</v>
      </c>
      <c r="I796" s="825">
        <v>10</v>
      </c>
      <c r="J796" s="1541"/>
      <c r="K796" s="825"/>
      <c r="L796" s="1541">
        <v>5</v>
      </c>
      <c r="M796" s="1541"/>
      <c r="N796" s="1541"/>
      <c r="O796" s="1541">
        <v>5</v>
      </c>
      <c r="P796" s="1541"/>
      <c r="Q796" s="1541">
        <v>5</v>
      </c>
      <c r="R796" s="1541"/>
      <c r="S796" s="1541"/>
      <c r="T796" s="1624"/>
    </row>
    <row r="797" spans="1:20" s="765" customFormat="1" ht="13.9" customHeight="1">
      <c r="A797" s="172" t="s">
        <v>2132</v>
      </c>
      <c r="B797" s="172"/>
      <c r="C797" s="1639" t="s">
        <v>2584</v>
      </c>
      <c r="D797" s="1540">
        <v>2</v>
      </c>
      <c r="E797" s="1538" t="s">
        <v>44</v>
      </c>
      <c r="F797" s="1539">
        <v>60</v>
      </c>
      <c r="G797" s="1610">
        <f t="shared" si="12"/>
        <v>120</v>
      </c>
      <c r="H797" s="1623" t="s">
        <v>1887</v>
      </c>
      <c r="I797" s="1540">
        <v>2</v>
      </c>
      <c r="J797" s="932"/>
      <c r="K797" s="932"/>
      <c r="L797" s="932"/>
      <c r="M797" s="932"/>
      <c r="N797" s="932"/>
      <c r="O797" s="932"/>
      <c r="P797" s="932"/>
      <c r="Q797" s="932"/>
      <c r="R797" s="932"/>
      <c r="S797" s="932"/>
      <c r="T797" s="1640"/>
    </row>
    <row r="798" spans="1:20" s="765" customFormat="1">
      <c r="A798" s="1259" t="s">
        <v>2412</v>
      </c>
      <c r="B798" s="937"/>
      <c r="C798" s="1535" t="s">
        <v>2584</v>
      </c>
      <c r="D798" s="1576">
        <v>1</v>
      </c>
      <c r="E798" s="1576" t="s">
        <v>44</v>
      </c>
      <c r="F798" s="1577">
        <v>250</v>
      </c>
      <c r="G798" s="1610">
        <f t="shared" si="12"/>
        <v>250</v>
      </c>
      <c r="H798" s="1623" t="s">
        <v>1887</v>
      </c>
      <c r="I798" s="1641"/>
      <c r="J798" s="1642"/>
      <c r="K798" s="1642"/>
      <c r="L798" s="1642"/>
      <c r="M798" s="1642"/>
      <c r="N798" s="1642"/>
      <c r="O798" s="1642"/>
      <c r="P798" s="1642"/>
      <c r="Q798" s="1642"/>
      <c r="R798" s="1642"/>
      <c r="S798" s="1642"/>
      <c r="T798" s="1642"/>
    </row>
    <row r="799" spans="1:20" s="765" customFormat="1" ht="13.9" customHeight="1">
      <c r="A799" s="882" t="s">
        <v>3023</v>
      </c>
      <c r="B799" s="172"/>
      <c r="C799" s="882" t="s">
        <v>2584</v>
      </c>
      <c r="D799" s="1558">
        <v>5</v>
      </c>
      <c r="E799" s="833"/>
      <c r="F799" s="1568">
        <v>120</v>
      </c>
      <c r="G799" s="1610">
        <f t="shared" si="12"/>
        <v>600</v>
      </c>
      <c r="H799" s="1623" t="s">
        <v>1887</v>
      </c>
      <c r="I799" s="1624">
        <v>5</v>
      </c>
      <c r="J799" s="1624"/>
      <c r="K799" s="1624"/>
      <c r="L799" s="1624"/>
      <c r="M799" s="1624"/>
      <c r="N799" s="1624"/>
      <c r="O799" s="1624"/>
      <c r="P799" s="1624"/>
      <c r="Q799" s="1624"/>
      <c r="R799" s="1624"/>
      <c r="S799" s="1624"/>
      <c r="T799" s="1624"/>
    </row>
    <row r="800" spans="1:20" s="765" customFormat="1" ht="12" customHeight="1">
      <c r="A800" s="172" t="s">
        <v>1982</v>
      </c>
      <c r="B800" s="172"/>
      <c r="C800" s="1349" t="s">
        <v>2025</v>
      </c>
      <c r="D800" s="1630">
        <v>1</v>
      </c>
      <c r="E800" s="1631" t="s">
        <v>44</v>
      </c>
      <c r="F800" s="1632">
        <v>150</v>
      </c>
      <c r="G800" s="1610">
        <f t="shared" si="12"/>
        <v>150</v>
      </c>
      <c r="H800" s="1623" t="s">
        <v>1887</v>
      </c>
      <c r="I800" s="1256">
        <v>1</v>
      </c>
      <c r="J800" s="1642"/>
      <c r="K800" s="1642"/>
      <c r="L800" s="1642"/>
      <c r="M800" s="1642"/>
      <c r="N800" s="1642"/>
      <c r="O800" s="1642"/>
      <c r="P800" s="1642"/>
      <c r="Q800" s="1642"/>
      <c r="R800" s="1642"/>
      <c r="S800" s="1642"/>
      <c r="T800" s="1642"/>
    </row>
    <row r="801" spans="1:20" s="765" customFormat="1" ht="12" customHeight="1">
      <c r="A801" s="172" t="s">
        <v>2132</v>
      </c>
      <c r="B801" s="172"/>
      <c r="C801" s="1639" t="s">
        <v>2585</v>
      </c>
      <c r="D801" s="1540">
        <v>3</v>
      </c>
      <c r="E801" s="1538" t="s">
        <v>91</v>
      </c>
      <c r="F801" s="1539">
        <v>40</v>
      </c>
      <c r="G801" s="1610">
        <f t="shared" si="12"/>
        <v>120</v>
      </c>
      <c r="H801" s="1623" t="s">
        <v>1887</v>
      </c>
      <c r="I801" s="1540">
        <v>3</v>
      </c>
      <c r="J801" s="932"/>
      <c r="K801" s="932"/>
      <c r="L801" s="932"/>
      <c r="M801" s="932"/>
      <c r="N801" s="932"/>
      <c r="O801" s="932"/>
      <c r="P801" s="932"/>
      <c r="Q801" s="932"/>
      <c r="R801" s="932"/>
      <c r="S801" s="932"/>
      <c r="T801" s="1640"/>
    </row>
    <row r="802" spans="1:20" s="765" customFormat="1" ht="12" customHeight="1">
      <c r="A802" s="1259" t="s">
        <v>2412</v>
      </c>
      <c r="B802" s="172"/>
      <c r="C802" s="1535" t="s">
        <v>2585</v>
      </c>
      <c r="D802" s="1576">
        <v>2</v>
      </c>
      <c r="E802" s="1576" t="s">
        <v>91</v>
      </c>
      <c r="F802" s="1577">
        <v>150</v>
      </c>
      <c r="G802" s="1610">
        <f t="shared" si="12"/>
        <v>300</v>
      </c>
      <c r="H802" s="1623" t="s">
        <v>1887</v>
      </c>
      <c r="I802" s="1641"/>
      <c r="J802" s="1642"/>
      <c r="K802" s="1642"/>
      <c r="L802" s="1642"/>
      <c r="M802" s="1642"/>
      <c r="N802" s="1642"/>
      <c r="O802" s="1642"/>
      <c r="P802" s="1642"/>
      <c r="Q802" s="1642"/>
      <c r="R802" s="1642"/>
      <c r="S802" s="1642"/>
      <c r="T802" s="1642"/>
    </row>
    <row r="803" spans="1:20" s="765" customFormat="1" ht="12" customHeight="1">
      <c r="A803" s="1644" t="s">
        <v>533</v>
      </c>
      <c r="B803" s="172"/>
      <c r="C803" s="618" t="s">
        <v>2379</v>
      </c>
      <c r="D803" s="1564">
        <v>1</v>
      </c>
      <c r="E803" s="1565" t="s">
        <v>91</v>
      </c>
      <c r="F803" s="1597">
        <v>26</v>
      </c>
      <c r="G803" s="1610">
        <f t="shared" si="12"/>
        <v>26</v>
      </c>
      <c r="H803" s="1623" t="s">
        <v>1887</v>
      </c>
      <c r="I803" s="1541">
        <v>1</v>
      </c>
      <c r="J803" s="1541"/>
      <c r="K803" s="1541"/>
      <c r="L803" s="1541"/>
      <c r="M803" s="1541"/>
      <c r="N803" s="1541"/>
      <c r="O803" s="1541"/>
      <c r="P803" s="1541"/>
      <c r="Q803" s="1541"/>
      <c r="R803" s="1541"/>
      <c r="S803" s="1541"/>
      <c r="T803" s="1624"/>
    </row>
    <row r="804" spans="1:20" s="765" customFormat="1" ht="12" customHeight="1">
      <c r="A804" s="1579" t="s">
        <v>3382</v>
      </c>
      <c r="B804" s="172"/>
      <c r="C804" s="618" t="s">
        <v>2379</v>
      </c>
      <c r="D804" s="1564">
        <v>1</v>
      </c>
      <c r="E804" s="1565" t="s">
        <v>91</v>
      </c>
      <c r="F804" s="1597">
        <v>26</v>
      </c>
      <c r="G804" s="1610">
        <f t="shared" si="12"/>
        <v>26</v>
      </c>
      <c r="H804" s="1623" t="s">
        <v>1887</v>
      </c>
      <c r="I804" s="1541"/>
      <c r="J804" s="1541"/>
      <c r="K804" s="1541"/>
      <c r="L804" s="1541"/>
      <c r="M804" s="1541"/>
      <c r="N804" s="1541"/>
      <c r="O804" s="1541"/>
      <c r="P804" s="1541"/>
      <c r="Q804" s="1541"/>
      <c r="R804" s="1541"/>
      <c r="S804" s="1541"/>
      <c r="T804" s="1624"/>
    </row>
    <row r="805" spans="1:20" s="765" customFormat="1" ht="12" customHeight="1">
      <c r="A805" s="172" t="s">
        <v>1982</v>
      </c>
      <c r="B805" s="172"/>
      <c r="C805" s="1349" t="s">
        <v>2024</v>
      </c>
      <c r="D805" s="1630">
        <v>2</v>
      </c>
      <c r="E805" s="1631" t="s">
        <v>91</v>
      </c>
      <c r="F805" s="1632">
        <v>26</v>
      </c>
      <c r="G805" s="1610">
        <f t="shared" si="12"/>
        <v>52</v>
      </c>
      <c r="H805" s="1623" t="s">
        <v>1887</v>
      </c>
      <c r="I805" s="1256">
        <v>1</v>
      </c>
      <c r="J805" s="1642"/>
      <c r="K805" s="1642"/>
      <c r="L805" s="1642"/>
      <c r="M805" s="1642"/>
      <c r="N805" s="1642"/>
      <c r="O805" s="1256">
        <v>1</v>
      </c>
      <c r="P805" s="1642"/>
      <c r="Q805" s="1642"/>
      <c r="R805" s="1642"/>
      <c r="S805" s="1642"/>
      <c r="T805" s="1642"/>
    </row>
    <row r="806" spans="1:20" s="765" customFormat="1">
      <c r="A806" s="443" t="s">
        <v>1888</v>
      </c>
      <c r="B806" s="172"/>
      <c r="C806" s="443" t="s">
        <v>1915</v>
      </c>
      <c r="D806" s="1559">
        <v>3</v>
      </c>
      <c r="E806" s="1633" t="s">
        <v>1896</v>
      </c>
      <c r="F806" s="1542">
        <v>23</v>
      </c>
      <c r="G806" s="1610">
        <f t="shared" si="12"/>
        <v>69</v>
      </c>
      <c r="H806" s="1623" t="s">
        <v>1887</v>
      </c>
      <c r="I806" s="1574">
        <v>2</v>
      </c>
      <c r="J806" s="618"/>
      <c r="K806" s="618"/>
      <c r="L806" s="619">
        <v>0</v>
      </c>
      <c r="M806" s="618"/>
      <c r="N806" s="618"/>
      <c r="O806" s="1559">
        <v>1</v>
      </c>
      <c r="P806" s="618"/>
      <c r="Q806" s="618"/>
      <c r="R806" s="1559">
        <v>0</v>
      </c>
      <c r="S806" s="618"/>
      <c r="T806" s="618"/>
    </row>
    <row r="807" spans="1:20" s="765" customFormat="1" ht="12" customHeight="1">
      <c r="A807" s="443" t="s">
        <v>3527</v>
      </c>
      <c r="B807" s="172"/>
      <c r="C807" s="443" t="s">
        <v>1915</v>
      </c>
      <c r="D807" s="1559">
        <v>2</v>
      </c>
      <c r="E807" s="1633" t="s">
        <v>1896</v>
      </c>
      <c r="F807" s="1542">
        <v>23</v>
      </c>
      <c r="G807" s="1610">
        <f t="shared" si="12"/>
        <v>46</v>
      </c>
      <c r="H807" s="1623" t="s">
        <v>1887</v>
      </c>
      <c r="I807" s="1574">
        <v>1</v>
      </c>
      <c r="J807" s="618"/>
      <c r="K807" s="618"/>
      <c r="L807" s="619">
        <v>0</v>
      </c>
      <c r="M807" s="618"/>
      <c r="N807" s="618"/>
      <c r="O807" s="1559">
        <v>1</v>
      </c>
      <c r="P807" s="618"/>
      <c r="Q807" s="618"/>
      <c r="R807" s="1559">
        <v>0</v>
      </c>
      <c r="S807" s="618"/>
      <c r="T807" s="618"/>
    </row>
    <row r="808" spans="1:20" s="765" customFormat="1" ht="12" customHeight="1">
      <c r="A808" s="172" t="s">
        <v>3231</v>
      </c>
      <c r="B808" s="172"/>
      <c r="C808" s="932" t="s">
        <v>3369</v>
      </c>
      <c r="D808" s="1686">
        <v>2</v>
      </c>
      <c r="E808" s="829" t="s">
        <v>44</v>
      </c>
      <c r="F808" s="841">
        <v>800</v>
      </c>
      <c r="G808" s="1610">
        <f t="shared" si="12"/>
        <v>1600</v>
      </c>
      <c r="H808" s="1623" t="s">
        <v>1887</v>
      </c>
      <c r="I808" s="1665">
        <v>2</v>
      </c>
      <c r="J808" s="1665"/>
      <c r="K808" s="1665"/>
      <c r="L808" s="1665"/>
      <c r="M808" s="1665"/>
      <c r="N808" s="1665"/>
      <c r="O808" s="1665"/>
      <c r="P808" s="1665"/>
      <c r="Q808" s="1665"/>
      <c r="R808" s="1665"/>
      <c r="S808" s="1665"/>
      <c r="T808" s="1665"/>
    </row>
    <row r="809" spans="1:20" s="765" customFormat="1" ht="12" customHeight="1">
      <c r="A809" s="172" t="s">
        <v>2905</v>
      </c>
      <c r="B809" s="172"/>
      <c r="C809" s="1349" t="s">
        <v>3012</v>
      </c>
      <c r="D809" s="1625">
        <v>2</v>
      </c>
      <c r="E809" s="1626" t="s">
        <v>576</v>
      </c>
      <c r="F809" s="1627">
        <v>150</v>
      </c>
      <c r="G809" s="1610">
        <f t="shared" si="12"/>
        <v>300</v>
      </c>
      <c r="H809" s="1623" t="s">
        <v>1887</v>
      </c>
      <c r="I809" s="1641"/>
      <c r="J809" s="1642"/>
      <c r="K809" s="1642"/>
      <c r="L809" s="1642"/>
      <c r="M809" s="1642"/>
      <c r="N809" s="1642"/>
      <c r="O809" s="1642"/>
      <c r="P809" s="1642"/>
      <c r="Q809" s="1642"/>
      <c r="R809" s="1642"/>
      <c r="S809" s="1642"/>
      <c r="T809" s="1642"/>
    </row>
    <row r="810" spans="1:20" s="765" customFormat="1" ht="12" customHeight="1">
      <c r="A810" s="172" t="s">
        <v>3231</v>
      </c>
      <c r="B810" s="172"/>
      <c r="C810" s="1349" t="s">
        <v>3012</v>
      </c>
      <c r="D810" s="1625">
        <v>2</v>
      </c>
      <c r="E810" s="1626" t="s">
        <v>576</v>
      </c>
      <c r="F810" s="1627">
        <v>150</v>
      </c>
      <c r="G810" s="1610">
        <f t="shared" si="12"/>
        <v>300</v>
      </c>
      <c r="H810" s="1623" t="s">
        <v>1887</v>
      </c>
      <c r="I810" s="1665">
        <v>2</v>
      </c>
      <c r="J810" s="1665"/>
      <c r="K810" s="1665"/>
      <c r="L810" s="1665"/>
      <c r="M810" s="1665"/>
      <c r="N810" s="1665"/>
      <c r="O810" s="1665"/>
      <c r="P810" s="1665"/>
      <c r="Q810" s="1665"/>
      <c r="R810" s="1665"/>
      <c r="S810" s="1624"/>
      <c r="T810" s="1624"/>
    </row>
    <row r="811" spans="1:20" s="765" customFormat="1" ht="12" customHeight="1">
      <c r="A811" s="443" t="s">
        <v>1885</v>
      </c>
      <c r="B811" s="172"/>
      <c r="C811" s="618" t="s">
        <v>1809</v>
      </c>
      <c r="D811" s="1652">
        <v>2</v>
      </c>
      <c r="E811" s="1666" t="s">
        <v>1783</v>
      </c>
      <c r="F811" s="1543">
        <v>34.950000000000003</v>
      </c>
      <c r="G811" s="1610">
        <f t="shared" si="12"/>
        <v>69.900000000000006</v>
      </c>
      <c r="H811" s="1623" t="s">
        <v>1887</v>
      </c>
      <c r="I811" s="1549"/>
      <c r="J811" s="1649">
        <v>2</v>
      </c>
      <c r="K811" s="1649"/>
      <c r="L811" s="1649"/>
      <c r="M811" s="1649"/>
      <c r="N811" s="1649"/>
      <c r="O811" s="1649"/>
      <c r="P811" s="1649"/>
      <c r="Q811" s="1649"/>
      <c r="R811" s="1649"/>
      <c r="S811" s="1649"/>
      <c r="T811" s="1649"/>
    </row>
    <row r="812" spans="1:20" s="765" customFormat="1" ht="12" customHeight="1">
      <c r="A812" s="1644" t="s">
        <v>533</v>
      </c>
      <c r="B812" s="172"/>
      <c r="C812" s="1349" t="s">
        <v>1809</v>
      </c>
      <c r="D812" s="1549">
        <v>2</v>
      </c>
      <c r="E812" s="1347" t="s">
        <v>1783</v>
      </c>
      <c r="F812" s="1580">
        <v>40</v>
      </c>
      <c r="G812" s="1610">
        <f t="shared" si="12"/>
        <v>80</v>
      </c>
      <c r="H812" s="1623" t="s">
        <v>1887</v>
      </c>
      <c r="I812" s="825">
        <v>2</v>
      </c>
      <c r="J812" s="1541"/>
      <c r="K812" s="1541"/>
      <c r="L812" s="1541"/>
      <c r="M812" s="1541"/>
      <c r="N812" s="1541"/>
      <c r="O812" s="1541"/>
      <c r="P812" s="1541"/>
      <c r="Q812" s="1541"/>
      <c r="R812" s="1541"/>
      <c r="S812" s="1541"/>
      <c r="T812" s="1624"/>
    </row>
    <row r="813" spans="1:20" s="765" customFormat="1" ht="12" customHeight="1">
      <c r="A813" s="172" t="s">
        <v>69</v>
      </c>
      <c r="B813" s="172"/>
      <c r="C813" s="1349" t="s">
        <v>1809</v>
      </c>
      <c r="D813" s="1653">
        <v>2</v>
      </c>
      <c r="E813" s="1347" t="s">
        <v>1783</v>
      </c>
      <c r="F813" s="1637">
        <v>50</v>
      </c>
      <c r="G813" s="1610">
        <f t="shared" si="12"/>
        <v>100</v>
      </c>
      <c r="H813" s="1623" t="s">
        <v>1887</v>
      </c>
      <c r="I813" s="1641"/>
      <c r="J813" s="1642"/>
      <c r="K813" s="1642"/>
      <c r="L813" s="1642"/>
      <c r="M813" s="1642"/>
      <c r="N813" s="1642"/>
      <c r="O813" s="1642"/>
      <c r="P813" s="1642"/>
      <c r="Q813" s="1642"/>
      <c r="R813" s="1642"/>
      <c r="S813" s="1642"/>
      <c r="T813" s="1642"/>
    </row>
    <row r="814" spans="1:20" s="765" customFormat="1" ht="12" customHeight="1">
      <c r="A814" s="172" t="s">
        <v>3386</v>
      </c>
      <c r="B814" s="172"/>
      <c r="C814" s="1349" t="s">
        <v>1809</v>
      </c>
      <c r="D814" s="1653">
        <v>2</v>
      </c>
      <c r="E814" s="1347" t="s">
        <v>1783</v>
      </c>
      <c r="F814" s="1637">
        <v>50</v>
      </c>
      <c r="G814" s="1610">
        <f t="shared" si="12"/>
        <v>100</v>
      </c>
      <c r="H814" s="1623" t="s">
        <v>1887</v>
      </c>
      <c r="I814" s="1641"/>
      <c r="J814" s="1642"/>
      <c r="K814" s="1642"/>
      <c r="L814" s="1642"/>
      <c r="M814" s="1642"/>
      <c r="N814" s="1642"/>
      <c r="O814" s="1642"/>
      <c r="P814" s="1642"/>
      <c r="Q814" s="1642"/>
      <c r="R814" s="1642"/>
      <c r="S814" s="1642"/>
      <c r="T814" s="1642"/>
    </row>
    <row r="815" spans="1:20" s="765" customFormat="1" ht="12" customHeight="1">
      <c r="A815" s="443" t="s">
        <v>1888</v>
      </c>
      <c r="B815" s="172"/>
      <c r="C815" s="443" t="s">
        <v>1916</v>
      </c>
      <c r="D815" s="1559">
        <v>1</v>
      </c>
      <c r="E815" s="1633" t="s">
        <v>1896</v>
      </c>
      <c r="F815" s="1550">
        <v>35</v>
      </c>
      <c r="G815" s="1610">
        <f t="shared" si="12"/>
        <v>35</v>
      </c>
      <c r="H815" s="1623" t="s">
        <v>1887</v>
      </c>
      <c r="I815" s="1574">
        <v>1</v>
      </c>
      <c r="J815" s="1633"/>
      <c r="K815" s="1633"/>
      <c r="L815" s="1575">
        <v>0</v>
      </c>
      <c r="M815" s="1633"/>
      <c r="N815" s="1633"/>
      <c r="O815" s="1559">
        <v>0</v>
      </c>
      <c r="P815" s="1633"/>
      <c r="Q815" s="1633"/>
      <c r="R815" s="1559">
        <v>0</v>
      </c>
      <c r="S815" s="1633"/>
      <c r="T815" s="1633"/>
    </row>
    <row r="816" spans="1:20" s="765" customFormat="1" ht="12" customHeight="1">
      <c r="A816" s="172" t="s">
        <v>1982</v>
      </c>
      <c r="B816" s="172"/>
      <c r="C816" s="1349" t="s">
        <v>1393</v>
      </c>
      <c r="D816" s="1630">
        <v>2</v>
      </c>
      <c r="E816" s="1631" t="s">
        <v>576</v>
      </c>
      <c r="F816" s="1632">
        <v>30</v>
      </c>
      <c r="G816" s="1610">
        <f t="shared" si="12"/>
        <v>60</v>
      </c>
      <c r="H816" s="1623" t="s">
        <v>1887</v>
      </c>
      <c r="I816" s="1256">
        <v>1</v>
      </c>
      <c r="J816" s="1642"/>
      <c r="K816" s="1642"/>
      <c r="L816" s="1642"/>
      <c r="M816" s="1642"/>
      <c r="N816" s="1642"/>
      <c r="O816" s="1256">
        <v>1</v>
      </c>
      <c r="P816" s="1642"/>
      <c r="Q816" s="1642"/>
      <c r="R816" s="1642"/>
      <c r="S816" s="1642"/>
      <c r="T816" s="1642"/>
    </row>
    <row r="817" spans="1:20" s="765" customFormat="1" ht="12" customHeight="1">
      <c r="A817" s="443" t="s">
        <v>3527</v>
      </c>
      <c r="B817" s="172"/>
      <c r="C817" s="443" t="s">
        <v>1916</v>
      </c>
      <c r="D817" s="1559">
        <v>1</v>
      </c>
      <c r="E817" s="1633" t="s">
        <v>1896</v>
      </c>
      <c r="F817" s="1550">
        <v>35</v>
      </c>
      <c r="G817" s="1610">
        <f t="shared" si="12"/>
        <v>35</v>
      </c>
      <c r="H817" s="1623" t="s">
        <v>1887</v>
      </c>
      <c r="I817" s="1574">
        <v>1</v>
      </c>
      <c r="J817" s="1633"/>
      <c r="K817" s="1633"/>
      <c r="L817" s="1575">
        <v>0</v>
      </c>
      <c r="M817" s="1633"/>
      <c r="N817" s="1633"/>
      <c r="O817" s="1559">
        <v>0</v>
      </c>
      <c r="P817" s="1633"/>
      <c r="Q817" s="1633"/>
      <c r="R817" s="1559">
        <v>0</v>
      </c>
      <c r="S817" s="1633"/>
      <c r="T817" s="1633"/>
    </row>
    <row r="818" spans="1:20" s="765" customFormat="1" ht="12" customHeight="1">
      <c r="A818" s="1644" t="s">
        <v>533</v>
      </c>
      <c r="B818" s="172"/>
      <c r="C818" s="618" t="s">
        <v>2378</v>
      </c>
      <c r="D818" s="1564">
        <v>2</v>
      </c>
      <c r="E818" s="1565" t="s">
        <v>44</v>
      </c>
      <c r="F818" s="1566">
        <v>30</v>
      </c>
      <c r="G818" s="1610">
        <f t="shared" si="12"/>
        <v>60</v>
      </c>
      <c r="H818" s="1623" t="s">
        <v>1887</v>
      </c>
      <c r="I818" s="1541">
        <v>2</v>
      </c>
      <c r="J818" s="1541"/>
      <c r="K818" s="1541"/>
      <c r="L818" s="1541"/>
      <c r="M818" s="1541"/>
      <c r="N818" s="1541"/>
      <c r="O818" s="1541"/>
      <c r="P818" s="1541"/>
      <c r="Q818" s="1541"/>
      <c r="R818" s="1541"/>
      <c r="S818" s="1541"/>
      <c r="T818" s="1624"/>
    </row>
    <row r="819" spans="1:20" s="765" customFormat="1" ht="12" customHeight="1">
      <c r="A819" s="1579" t="s">
        <v>3382</v>
      </c>
      <c r="B819" s="172"/>
      <c r="C819" s="618" t="s">
        <v>2378</v>
      </c>
      <c r="D819" s="1564">
        <v>2</v>
      </c>
      <c r="E819" s="1565" t="s">
        <v>44</v>
      </c>
      <c r="F819" s="1566">
        <v>30</v>
      </c>
      <c r="G819" s="1610">
        <f t="shared" si="12"/>
        <v>60</v>
      </c>
      <c r="H819" s="1623" t="s">
        <v>1887</v>
      </c>
      <c r="I819" s="1541"/>
      <c r="J819" s="1541"/>
      <c r="K819" s="1541"/>
      <c r="L819" s="1541"/>
      <c r="M819" s="1541"/>
      <c r="N819" s="1541"/>
      <c r="O819" s="1541"/>
      <c r="P819" s="1541"/>
      <c r="Q819" s="1541"/>
      <c r="R819" s="1541"/>
      <c r="S819" s="1541"/>
      <c r="T819" s="1624"/>
    </row>
    <row r="820" spans="1:20" s="765" customFormat="1" ht="12" customHeight="1">
      <c r="A820" s="172" t="s">
        <v>2905</v>
      </c>
      <c r="B820" s="172"/>
      <c r="C820" s="1349" t="s">
        <v>3003</v>
      </c>
      <c r="D820" s="1625">
        <v>5</v>
      </c>
      <c r="E820" s="1626" t="s">
        <v>576</v>
      </c>
      <c r="F820" s="1627">
        <v>1800</v>
      </c>
      <c r="G820" s="1610">
        <f t="shared" si="12"/>
        <v>9000</v>
      </c>
      <c r="H820" s="1623" t="s">
        <v>1887</v>
      </c>
      <c r="I820" s="1641"/>
      <c r="J820" s="1642"/>
      <c r="K820" s="1642"/>
      <c r="L820" s="1642"/>
      <c r="M820" s="1642"/>
      <c r="N820" s="1642"/>
      <c r="O820" s="1642"/>
      <c r="P820" s="1642"/>
      <c r="Q820" s="1642"/>
      <c r="R820" s="1642"/>
      <c r="S820" s="1642"/>
      <c r="T820" s="1642"/>
    </row>
    <row r="821" spans="1:20" s="765" customFormat="1" ht="12" customHeight="1">
      <c r="A821" s="1259" t="s">
        <v>2412</v>
      </c>
      <c r="B821" s="172"/>
      <c r="C821" s="1535" t="s">
        <v>2558</v>
      </c>
      <c r="D821" s="1576">
        <v>20</v>
      </c>
      <c r="E821" s="1576" t="s">
        <v>627</v>
      </c>
      <c r="F821" s="1577">
        <v>200</v>
      </c>
      <c r="G821" s="1610">
        <f t="shared" si="12"/>
        <v>4000</v>
      </c>
      <c r="H821" s="1623" t="s">
        <v>1887</v>
      </c>
      <c r="I821" s="1641"/>
      <c r="J821" s="1642"/>
      <c r="K821" s="1642"/>
      <c r="L821" s="1642"/>
      <c r="M821" s="1642"/>
      <c r="N821" s="1642"/>
      <c r="O821" s="1642"/>
      <c r="P821" s="1642"/>
      <c r="Q821" s="1642"/>
      <c r="R821" s="1642"/>
      <c r="S821" s="1642"/>
      <c r="T821" s="1642"/>
    </row>
    <row r="822" spans="1:20" s="765" customFormat="1" ht="12" customHeight="1">
      <c r="A822" s="172" t="s">
        <v>2132</v>
      </c>
      <c r="B822" s="172"/>
      <c r="C822" s="1639" t="s">
        <v>2078</v>
      </c>
      <c r="D822" s="1540">
        <v>24</v>
      </c>
      <c r="E822" s="1538" t="s">
        <v>627</v>
      </c>
      <c r="F822" s="1539">
        <v>85</v>
      </c>
      <c r="G822" s="1610">
        <f t="shared" si="12"/>
        <v>2040</v>
      </c>
      <c r="H822" s="1623" t="s">
        <v>1887</v>
      </c>
      <c r="I822" s="1540">
        <v>24</v>
      </c>
      <c r="J822" s="932"/>
      <c r="K822" s="932"/>
      <c r="L822" s="932"/>
      <c r="M822" s="932"/>
      <c r="N822" s="932"/>
      <c r="O822" s="932"/>
      <c r="P822" s="932"/>
      <c r="Q822" s="932"/>
      <c r="R822" s="932"/>
      <c r="S822" s="932"/>
      <c r="T822" s="1640"/>
    </row>
    <row r="823" spans="1:20" s="765" customFormat="1" ht="12" customHeight="1">
      <c r="A823" s="172" t="s">
        <v>2045</v>
      </c>
      <c r="B823" s="172"/>
      <c r="C823" s="1349" t="s">
        <v>2078</v>
      </c>
      <c r="D823" s="1635">
        <v>500</v>
      </c>
      <c r="E823" s="1631" t="s">
        <v>627</v>
      </c>
      <c r="F823" s="1632">
        <v>500</v>
      </c>
      <c r="G823" s="1610">
        <f t="shared" si="12"/>
        <v>250000</v>
      </c>
      <c r="H823" s="1623" t="s">
        <v>1887</v>
      </c>
      <c r="I823" s="1635">
        <v>500</v>
      </c>
      <c r="J823" s="1642"/>
      <c r="K823" s="1642"/>
      <c r="L823" s="1642"/>
      <c r="M823" s="1642"/>
      <c r="N823" s="1642"/>
      <c r="O823" s="1642"/>
      <c r="P823" s="1642"/>
      <c r="Q823" s="1642"/>
      <c r="R823" s="1642"/>
      <c r="S823" s="1642"/>
      <c r="T823" s="1642"/>
    </row>
    <row r="824" spans="1:20" s="765" customFormat="1" ht="12" customHeight="1">
      <c r="A824" s="172" t="s">
        <v>2905</v>
      </c>
      <c r="B824" s="172"/>
      <c r="C824" s="1349" t="s">
        <v>3004</v>
      </c>
      <c r="D824" s="1625">
        <v>25</v>
      </c>
      <c r="E824" s="1626" t="s">
        <v>620</v>
      </c>
      <c r="F824" s="1627">
        <v>180</v>
      </c>
      <c r="G824" s="1610">
        <f t="shared" si="12"/>
        <v>4500</v>
      </c>
      <c r="H824" s="1623" t="s">
        <v>1887</v>
      </c>
      <c r="I824" s="1641"/>
      <c r="J824" s="1642"/>
      <c r="K824" s="1642"/>
      <c r="L824" s="1642"/>
      <c r="M824" s="1642"/>
      <c r="N824" s="1642"/>
      <c r="O824" s="1642"/>
      <c r="P824" s="1642"/>
      <c r="Q824" s="1642"/>
      <c r="R824" s="1642"/>
      <c r="S824" s="1642"/>
      <c r="T824" s="1642"/>
    </row>
    <row r="825" spans="1:20" s="765" customFormat="1">
      <c r="A825" s="172" t="s">
        <v>3231</v>
      </c>
      <c r="B825" s="172"/>
      <c r="C825" s="1349" t="s">
        <v>3004</v>
      </c>
      <c r="D825" s="1625">
        <v>25</v>
      </c>
      <c r="E825" s="1626" t="s">
        <v>620</v>
      </c>
      <c r="F825" s="1627">
        <v>180</v>
      </c>
      <c r="G825" s="1610">
        <f t="shared" si="12"/>
        <v>4500</v>
      </c>
      <c r="H825" s="1623" t="s">
        <v>1887</v>
      </c>
      <c r="I825" s="1628">
        <v>5</v>
      </c>
      <c r="J825" s="1629"/>
      <c r="K825" s="1629"/>
      <c r="L825" s="1629">
        <v>5</v>
      </c>
      <c r="M825" s="1629"/>
      <c r="N825" s="1629"/>
      <c r="O825" s="1629">
        <v>10</v>
      </c>
      <c r="P825" s="1629"/>
      <c r="Q825" s="1629"/>
      <c r="R825" s="1629">
        <v>5</v>
      </c>
      <c r="S825" s="1629"/>
      <c r="T825" s="1629"/>
    </row>
    <row r="826" spans="1:20" s="765" customFormat="1" ht="12" customHeight="1">
      <c r="A826" s="882" t="s">
        <v>3548</v>
      </c>
      <c r="B826" s="172"/>
      <c r="C826" s="1349" t="s">
        <v>3613</v>
      </c>
      <c r="D826" s="1630">
        <v>5</v>
      </c>
      <c r="E826" s="1638" t="s">
        <v>627</v>
      </c>
      <c r="F826" s="1632">
        <v>280</v>
      </c>
      <c r="G826" s="1610">
        <f t="shared" si="12"/>
        <v>1400</v>
      </c>
      <c r="H826" s="1623" t="s">
        <v>1887</v>
      </c>
      <c r="I826" s="1656" t="s">
        <v>2439</v>
      </c>
      <c r="J826" s="1269"/>
      <c r="K826" s="1269"/>
      <c r="L826" s="1269"/>
      <c r="M826" s="1269">
        <v>2</v>
      </c>
      <c r="N826" s="1269"/>
      <c r="O826" s="1269"/>
      <c r="P826" s="1269"/>
      <c r="Q826" s="1269">
        <v>1</v>
      </c>
      <c r="R826" s="1642"/>
      <c r="S826" s="1642"/>
      <c r="T826" s="1642"/>
    </row>
    <row r="827" spans="1:20" s="765" customFormat="1" ht="12" customHeight="1">
      <c r="A827" s="172" t="s">
        <v>1982</v>
      </c>
      <c r="B827" s="172"/>
      <c r="C827" s="1349" t="s">
        <v>2027</v>
      </c>
      <c r="D827" s="1630">
        <v>8</v>
      </c>
      <c r="E827" s="1631" t="s">
        <v>627</v>
      </c>
      <c r="F827" s="1632">
        <v>40</v>
      </c>
      <c r="G827" s="1610">
        <f t="shared" si="12"/>
        <v>320</v>
      </c>
      <c r="H827" s="1623" t="s">
        <v>1887</v>
      </c>
      <c r="I827" s="1256">
        <v>4</v>
      </c>
      <c r="J827" s="1642"/>
      <c r="K827" s="1642"/>
      <c r="L827" s="1642"/>
      <c r="M827" s="1642"/>
      <c r="N827" s="1642"/>
      <c r="O827" s="1256">
        <v>4</v>
      </c>
      <c r="P827" s="1642"/>
      <c r="Q827" s="1642"/>
      <c r="R827" s="1642"/>
      <c r="S827" s="1642"/>
      <c r="T827" s="1642"/>
    </row>
    <row r="828" spans="1:20" s="765" customFormat="1" ht="12" customHeight="1">
      <c r="A828" s="172" t="s">
        <v>3418</v>
      </c>
      <c r="B828" s="172"/>
      <c r="C828" s="1535" t="s">
        <v>1400</v>
      </c>
      <c r="D828" s="882">
        <v>5</v>
      </c>
      <c r="E828" s="825" t="s">
        <v>627</v>
      </c>
      <c r="F828" s="1584">
        <v>40</v>
      </c>
      <c r="G828" s="1610">
        <f t="shared" si="12"/>
        <v>200</v>
      </c>
      <c r="H828" s="1623" t="s">
        <v>1887</v>
      </c>
      <c r="I828" s="1641"/>
      <c r="J828" s="1642"/>
      <c r="K828" s="1642"/>
      <c r="L828" s="1642"/>
      <c r="M828" s="1642"/>
      <c r="N828" s="1642"/>
      <c r="O828" s="1642"/>
      <c r="P828" s="1642"/>
      <c r="Q828" s="1642"/>
      <c r="R828" s="1642"/>
      <c r="S828" s="1642"/>
      <c r="T828" s="1642"/>
    </row>
    <row r="829" spans="1:20" s="765" customFormat="1" ht="12" customHeight="1">
      <c r="A829" s="443" t="s">
        <v>1885</v>
      </c>
      <c r="B829" s="172"/>
      <c r="C829" s="618" t="s">
        <v>1808</v>
      </c>
      <c r="D829" s="1652">
        <v>8</v>
      </c>
      <c r="E829" s="1647" t="s">
        <v>627</v>
      </c>
      <c r="F829" s="1543">
        <v>65</v>
      </c>
      <c r="G829" s="1610">
        <f t="shared" si="12"/>
        <v>520</v>
      </c>
      <c r="H829" s="1623" t="s">
        <v>1887</v>
      </c>
      <c r="I829" s="1649"/>
      <c r="J829" s="1649">
        <v>2</v>
      </c>
      <c r="K829" s="1649"/>
      <c r="L829" s="1649"/>
      <c r="M829" s="1649">
        <f>IF(J829="","",J829)</f>
        <v>2</v>
      </c>
      <c r="N829" s="1649"/>
      <c r="O829" s="1649"/>
      <c r="P829" s="1649">
        <f>IF(J829="","",J829)</f>
        <v>2</v>
      </c>
      <c r="Q829" s="1649"/>
      <c r="R829" s="1649"/>
      <c r="S829" s="1649">
        <f>IF(J829="","",J829)</f>
        <v>2</v>
      </c>
      <c r="T829" s="1649"/>
    </row>
    <row r="830" spans="1:20" s="765" customFormat="1" ht="12" customHeight="1">
      <c r="A830" s="1644" t="s">
        <v>533</v>
      </c>
      <c r="B830" s="172"/>
      <c r="C830" s="1349" t="s">
        <v>2381</v>
      </c>
      <c r="D830" s="1687">
        <v>5</v>
      </c>
      <c r="E830" s="1644" t="s">
        <v>620</v>
      </c>
      <c r="F830" s="1598">
        <v>50</v>
      </c>
      <c r="G830" s="1610">
        <f t="shared" si="12"/>
        <v>250</v>
      </c>
      <c r="H830" s="1623" t="s">
        <v>1887</v>
      </c>
      <c r="I830" s="1633">
        <v>2</v>
      </c>
      <c r="J830" s="1633"/>
      <c r="K830" s="1633"/>
      <c r="L830" s="1633">
        <v>1</v>
      </c>
      <c r="M830" s="1633"/>
      <c r="N830" s="1633"/>
      <c r="O830" s="1633">
        <v>1</v>
      </c>
      <c r="P830" s="1633"/>
      <c r="Q830" s="1633"/>
      <c r="R830" s="1633">
        <v>1</v>
      </c>
      <c r="S830" s="1633"/>
      <c r="T830" s="1633"/>
    </row>
    <row r="831" spans="1:20" s="765" customFormat="1" ht="12" customHeight="1">
      <c r="A831" s="882" t="s">
        <v>3225</v>
      </c>
      <c r="B831" s="172"/>
      <c r="C831" s="1349" t="s">
        <v>2381</v>
      </c>
      <c r="D831" s="1687">
        <v>5</v>
      </c>
      <c r="E831" s="1644" t="s">
        <v>620</v>
      </c>
      <c r="F831" s="1598">
        <v>50</v>
      </c>
      <c r="G831" s="1610">
        <f t="shared" si="12"/>
        <v>250</v>
      </c>
      <c r="H831" s="1623" t="s">
        <v>1887</v>
      </c>
      <c r="I831" s="1633"/>
      <c r="J831" s="1633"/>
      <c r="K831" s="1633"/>
      <c r="L831" s="1633"/>
      <c r="M831" s="1633"/>
      <c r="N831" s="1633"/>
      <c r="O831" s="1633"/>
      <c r="P831" s="1633"/>
      <c r="Q831" s="1633"/>
      <c r="R831" s="1633"/>
      <c r="S831" s="1633"/>
      <c r="T831" s="1633"/>
    </row>
    <row r="832" spans="1:20" s="765" customFormat="1">
      <c r="A832" s="1579" t="s">
        <v>3382</v>
      </c>
      <c r="B832" s="172"/>
      <c r="C832" s="1349" t="s">
        <v>2381</v>
      </c>
      <c r="D832" s="1687">
        <v>5</v>
      </c>
      <c r="E832" s="1644" t="s">
        <v>620</v>
      </c>
      <c r="F832" s="1598">
        <v>50</v>
      </c>
      <c r="G832" s="1610">
        <f t="shared" si="12"/>
        <v>250</v>
      </c>
      <c r="H832" s="1623" t="s">
        <v>1887</v>
      </c>
      <c r="I832" s="1633"/>
      <c r="J832" s="1633"/>
      <c r="K832" s="1633"/>
      <c r="L832" s="1633"/>
      <c r="M832" s="1633"/>
      <c r="N832" s="1633"/>
      <c r="O832" s="1633"/>
      <c r="P832" s="1633"/>
      <c r="Q832" s="1633"/>
      <c r="R832" s="1633"/>
      <c r="S832" s="1633"/>
      <c r="T832" s="1633"/>
    </row>
    <row r="833" spans="1:20" s="765" customFormat="1" ht="12" customHeight="1">
      <c r="A833" s="172" t="s">
        <v>69</v>
      </c>
      <c r="B833" s="937"/>
      <c r="C833" s="1349" t="s">
        <v>2726</v>
      </c>
      <c r="D833" s="1653">
        <v>8</v>
      </c>
      <c r="E833" s="1654" t="s">
        <v>627</v>
      </c>
      <c r="F833" s="1637">
        <v>75</v>
      </c>
      <c r="G833" s="1610">
        <f t="shared" si="12"/>
        <v>600</v>
      </c>
      <c r="H833" s="1623" t="s">
        <v>1887</v>
      </c>
      <c r="I833" s="1641"/>
      <c r="J833" s="1642"/>
      <c r="K833" s="1642"/>
      <c r="L833" s="1642"/>
      <c r="M833" s="1642"/>
      <c r="N833" s="1642"/>
      <c r="O833" s="1642"/>
      <c r="P833" s="1642"/>
      <c r="Q833" s="1642"/>
      <c r="R833" s="1642"/>
      <c r="S833" s="1642"/>
      <c r="T833" s="1642"/>
    </row>
    <row r="834" spans="1:20" s="765" customFormat="1" ht="12" customHeight="1">
      <c r="A834" s="172" t="s">
        <v>3386</v>
      </c>
      <c r="B834" s="937"/>
      <c r="C834" s="1349" t="s">
        <v>2726</v>
      </c>
      <c r="D834" s="1653">
        <v>10</v>
      </c>
      <c r="E834" s="1654" t="s">
        <v>627</v>
      </c>
      <c r="F834" s="1637">
        <v>75</v>
      </c>
      <c r="G834" s="1610">
        <f t="shared" si="12"/>
        <v>750</v>
      </c>
      <c r="H834" s="1623" t="s">
        <v>1887</v>
      </c>
      <c r="I834" s="1641"/>
      <c r="J834" s="1642"/>
      <c r="K834" s="1642"/>
      <c r="L834" s="1642"/>
      <c r="M834" s="1642"/>
      <c r="N834" s="1642"/>
      <c r="O834" s="1642"/>
      <c r="P834" s="1642"/>
      <c r="Q834" s="1642"/>
      <c r="R834" s="1642"/>
      <c r="S834" s="1642"/>
      <c r="T834" s="1642"/>
    </row>
    <row r="835" spans="1:20" s="765" customFormat="1" ht="12" customHeight="1">
      <c r="A835" s="1259" t="s">
        <v>2748</v>
      </c>
      <c r="B835" s="937"/>
      <c r="C835" s="1259" t="s">
        <v>2847</v>
      </c>
      <c r="D835" s="1267">
        <v>4</v>
      </c>
      <c r="E835" s="1268" t="s">
        <v>878</v>
      </c>
      <c r="F835" s="1634">
        <v>70</v>
      </c>
      <c r="G835" s="1610">
        <f t="shared" si="12"/>
        <v>280</v>
      </c>
      <c r="H835" s="1623" t="s">
        <v>1887</v>
      </c>
      <c r="I835" s="1270">
        <v>1</v>
      </c>
      <c r="J835" s="1270"/>
      <c r="K835" s="1270"/>
      <c r="L835" s="1270">
        <v>1</v>
      </c>
      <c r="M835" s="1270"/>
      <c r="N835" s="1270"/>
      <c r="O835" s="1270">
        <v>1</v>
      </c>
      <c r="P835" s="1270"/>
      <c r="Q835" s="1270"/>
      <c r="R835" s="1270">
        <v>1</v>
      </c>
      <c r="S835" s="1270"/>
      <c r="T835" s="1269"/>
    </row>
    <row r="836" spans="1:20" s="765" customFormat="1" ht="12" customHeight="1">
      <c r="A836" s="172" t="s">
        <v>3457</v>
      </c>
      <c r="B836" s="937"/>
      <c r="C836" s="1349" t="s">
        <v>3504</v>
      </c>
      <c r="D836" s="1630">
        <v>10</v>
      </c>
      <c r="E836" s="1631" t="s">
        <v>627</v>
      </c>
      <c r="F836" s="1632">
        <v>50</v>
      </c>
      <c r="G836" s="1610">
        <f t="shared" si="12"/>
        <v>500</v>
      </c>
      <c r="H836" s="1623" t="s">
        <v>1887</v>
      </c>
      <c r="I836" s="1624">
        <v>5</v>
      </c>
      <c r="J836" s="1624"/>
      <c r="K836" s="1624"/>
      <c r="L836" s="1624"/>
      <c r="M836" s="1624"/>
      <c r="N836" s="1624"/>
      <c r="O836" s="1624">
        <v>5</v>
      </c>
      <c r="P836" s="1624"/>
      <c r="Q836" s="1624"/>
      <c r="R836" s="1624"/>
      <c r="S836" s="1624"/>
      <c r="T836" s="1624"/>
    </row>
    <row r="837" spans="1:20" s="765" customFormat="1" ht="12" customHeight="1">
      <c r="A837" s="1644" t="s">
        <v>533</v>
      </c>
      <c r="B837" s="937"/>
      <c r="C837" s="1349" t="s">
        <v>2380</v>
      </c>
      <c r="D837" s="1549">
        <v>10</v>
      </c>
      <c r="E837" s="1347" t="s">
        <v>627</v>
      </c>
      <c r="F837" s="1580">
        <v>40</v>
      </c>
      <c r="G837" s="1610">
        <f t="shared" si="12"/>
        <v>400</v>
      </c>
      <c r="H837" s="1623" t="s">
        <v>1887</v>
      </c>
      <c r="I837" s="825">
        <v>4</v>
      </c>
      <c r="J837" s="1541"/>
      <c r="K837" s="1541"/>
      <c r="L837" s="1541">
        <v>3</v>
      </c>
      <c r="M837" s="1541"/>
      <c r="N837" s="1541"/>
      <c r="O837" s="1541">
        <v>3</v>
      </c>
      <c r="P837" s="1541"/>
      <c r="Q837" s="1541"/>
      <c r="R837" s="1541"/>
      <c r="S837" s="1541"/>
      <c r="T837" s="1624"/>
    </row>
    <row r="838" spans="1:20" s="765" customFormat="1" ht="12" customHeight="1">
      <c r="A838" s="882" t="s">
        <v>3225</v>
      </c>
      <c r="B838" s="172"/>
      <c r="C838" s="1349" t="s">
        <v>2380</v>
      </c>
      <c r="D838" s="1549">
        <v>10</v>
      </c>
      <c r="E838" s="1347" t="s">
        <v>627</v>
      </c>
      <c r="F838" s="1580">
        <v>40</v>
      </c>
      <c r="G838" s="1610">
        <f t="shared" si="12"/>
        <v>400</v>
      </c>
      <c r="H838" s="1623" t="s">
        <v>1887</v>
      </c>
      <c r="I838" s="825"/>
      <c r="J838" s="1541"/>
      <c r="K838" s="1541"/>
      <c r="L838" s="1541"/>
      <c r="M838" s="1541"/>
      <c r="N838" s="1541"/>
      <c r="O838" s="1541"/>
      <c r="P838" s="1541"/>
      <c r="Q838" s="1541"/>
      <c r="R838" s="1541"/>
      <c r="S838" s="1541"/>
      <c r="T838" s="1624"/>
    </row>
    <row r="839" spans="1:20" s="765" customFormat="1" ht="12" customHeight="1">
      <c r="A839" s="1579" t="s">
        <v>3382</v>
      </c>
      <c r="B839" s="172"/>
      <c r="C839" s="1349" t="s">
        <v>2380</v>
      </c>
      <c r="D839" s="1549">
        <v>10</v>
      </c>
      <c r="E839" s="1347" t="s">
        <v>627</v>
      </c>
      <c r="F839" s="1580">
        <v>40</v>
      </c>
      <c r="G839" s="1610">
        <f t="shared" si="12"/>
        <v>400</v>
      </c>
      <c r="H839" s="1623" t="s">
        <v>1887</v>
      </c>
      <c r="I839" s="825"/>
      <c r="J839" s="1541"/>
      <c r="K839" s="1541"/>
      <c r="L839" s="1541"/>
      <c r="M839" s="1541"/>
      <c r="N839" s="1541"/>
      <c r="O839" s="1541"/>
      <c r="P839" s="1541"/>
      <c r="Q839" s="1541"/>
      <c r="R839" s="1541"/>
      <c r="S839" s="1541"/>
      <c r="T839" s="1624"/>
    </row>
    <row r="840" spans="1:20" s="765" customFormat="1" ht="12" customHeight="1">
      <c r="A840" s="443" t="s">
        <v>1888</v>
      </c>
      <c r="B840" s="172"/>
      <c r="C840" s="443" t="s">
        <v>1917</v>
      </c>
      <c r="D840" s="1559">
        <v>3</v>
      </c>
      <c r="E840" s="1633" t="s">
        <v>627</v>
      </c>
      <c r="F840" s="1550">
        <v>35</v>
      </c>
      <c r="G840" s="1610">
        <f t="shared" si="12"/>
        <v>105</v>
      </c>
      <c r="H840" s="1623" t="s">
        <v>1887</v>
      </c>
      <c r="I840" s="1574">
        <v>2</v>
      </c>
      <c r="J840" s="1633"/>
      <c r="K840" s="1633"/>
      <c r="L840" s="1575">
        <v>0</v>
      </c>
      <c r="M840" s="1633"/>
      <c r="N840" s="1633"/>
      <c r="O840" s="1559">
        <v>1</v>
      </c>
      <c r="P840" s="1633"/>
      <c r="Q840" s="1633"/>
      <c r="R840" s="1559">
        <v>0</v>
      </c>
      <c r="S840" s="1633"/>
      <c r="T840" s="1633"/>
    </row>
    <row r="841" spans="1:20" s="765" customFormat="1" ht="12" customHeight="1">
      <c r="A841" s="443" t="s">
        <v>3527</v>
      </c>
      <c r="B841" s="172"/>
      <c r="C841" s="443" t="s">
        <v>1917</v>
      </c>
      <c r="D841" s="1559">
        <v>10</v>
      </c>
      <c r="E841" s="1633" t="s">
        <v>627</v>
      </c>
      <c r="F841" s="1550">
        <v>35</v>
      </c>
      <c r="G841" s="1610">
        <f t="shared" si="12"/>
        <v>350</v>
      </c>
      <c r="H841" s="1623" t="s">
        <v>1887</v>
      </c>
      <c r="I841" s="1574">
        <v>2</v>
      </c>
      <c r="J841" s="1633"/>
      <c r="K841" s="1633">
        <v>3</v>
      </c>
      <c r="L841" s="1575">
        <v>0</v>
      </c>
      <c r="M841" s="1633"/>
      <c r="N841" s="1633">
        <v>3</v>
      </c>
      <c r="O841" s="1559"/>
      <c r="P841" s="1633"/>
      <c r="Q841" s="1633">
        <v>2</v>
      </c>
      <c r="R841" s="1559">
        <v>0</v>
      </c>
      <c r="S841" s="1633"/>
      <c r="T841" s="1633"/>
    </row>
    <row r="842" spans="1:20" s="765" customFormat="1" ht="12" customHeight="1">
      <c r="A842" s="882" t="s">
        <v>3023</v>
      </c>
      <c r="B842" s="172"/>
      <c r="C842" s="882" t="s">
        <v>1091</v>
      </c>
      <c r="D842" s="1558">
        <v>20</v>
      </c>
      <c r="E842" s="833" t="s">
        <v>627</v>
      </c>
      <c r="F842" s="1568">
        <v>200</v>
      </c>
      <c r="G842" s="1610">
        <f t="shared" si="12"/>
        <v>4000</v>
      </c>
      <c r="H842" s="1623" t="s">
        <v>1887</v>
      </c>
      <c r="I842" s="1624">
        <v>10</v>
      </c>
      <c r="J842" s="1624"/>
      <c r="K842" s="1624"/>
      <c r="L842" s="1624"/>
      <c r="M842" s="1624"/>
      <c r="N842" s="1624"/>
      <c r="O842" s="1624">
        <v>10</v>
      </c>
      <c r="P842" s="1624"/>
      <c r="Q842" s="1624"/>
      <c r="R842" s="1624"/>
      <c r="S842" s="1624"/>
      <c r="T842" s="1624"/>
    </row>
    <row r="843" spans="1:20" s="765" customFormat="1" ht="12" customHeight="1">
      <c r="A843" s="882" t="s">
        <v>3548</v>
      </c>
      <c r="B843" s="172"/>
      <c r="C843" s="1349" t="s">
        <v>3606</v>
      </c>
      <c r="D843" s="1630">
        <v>2</v>
      </c>
      <c r="E843" s="1638" t="s">
        <v>44</v>
      </c>
      <c r="F843" s="1632">
        <v>148</v>
      </c>
      <c r="G843" s="1610">
        <f t="shared" si="12"/>
        <v>296</v>
      </c>
      <c r="H843" s="1623" t="s">
        <v>1887</v>
      </c>
      <c r="I843" s="1656" t="s">
        <v>2423</v>
      </c>
      <c r="J843" s="1269"/>
      <c r="K843" s="1269"/>
      <c r="L843" s="1269"/>
      <c r="M843" s="1269"/>
      <c r="N843" s="1269"/>
      <c r="O843" s="1658" t="s">
        <v>2423</v>
      </c>
      <c r="P843" s="1642"/>
      <c r="Q843" s="1642"/>
      <c r="R843" s="1642"/>
      <c r="S843" s="1642"/>
      <c r="T843" s="1642"/>
    </row>
    <row r="844" spans="1:20" s="765" customFormat="1" ht="12" customHeight="1">
      <c r="A844" s="172" t="s">
        <v>1941</v>
      </c>
      <c r="B844" s="172"/>
      <c r="C844" s="1639" t="s">
        <v>1967</v>
      </c>
      <c r="D844" s="1589">
        <v>2</v>
      </c>
      <c r="E844" s="825" t="s">
        <v>501</v>
      </c>
      <c r="F844" s="830">
        <v>1200</v>
      </c>
      <c r="G844" s="1610">
        <f t="shared" si="12"/>
        <v>2400</v>
      </c>
      <c r="H844" s="1623" t="s">
        <v>1887</v>
      </c>
      <c r="I844" s="825">
        <v>2</v>
      </c>
      <c r="J844" s="833"/>
      <c r="K844" s="833"/>
      <c r="L844" s="833"/>
      <c r="M844" s="833"/>
      <c r="N844" s="833"/>
      <c r="O844" s="833"/>
      <c r="P844" s="833"/>
      <c r="Q844" s="833"/>
      <c r="R844" s="833"/>
      <c r="S844" s="833"/>
      <c r="T844" s="1624"/>
    </row>
    <row r="845" spans="1:20" s="765" customFormat="1" ht="12" customHeight="1">
      <c r="A845" s="172" t="s">
        <v>1968</v>
      </c>
      <c r="B845" s="172"/>
      <c r="C845" s="1639" t="s">
        <v>1970</v>
      </c>
      <c r="D845" s="1589">
        <v>1</v>
      </c>
      <c r="E845" s="825" t="s">
        <v>44</v>
      </c>
      <c r="F845" s="830">
        <v>150</v>
      </c>
      <c r="G845" s="1610">
        <f t="shared" si="12"/>
        <v>150</v>
      </c>
      <c r="H845" s="1623" t="s">
        <v>1887</v>
      </c>
      <c r="I845" s="825">
        <v>1</v>
      </c>
      <c r="J845" s="833"/>
      <c r="K845" s="833"/>
      <c r="L845" s="833"/>
      <c r="M845" s="833"/>
      <c r="N845" s="833"/>
      <c r="O845" s="833"/>
      <c r="P845" s="833"/>
      <c r="Q845" s="833"/>
      <c r="R845" s="833"/>
      <c r="S845" s="833"/>
      <c r="T845" s="1624"/>
    </row>
    <row r="846" spans="1:20" s="645" customFormat="1" ht="12" customHeight="1">
      <c r="A846" s="172" t="s">
        <v>3231</v>
      </c>
      <c r="B846" s="172"/>
      <c r="C846" s="1349" t="s">
        <v>3339</v>
      </c>
      <c r="D846" s="1625">
        <v>3</v>
      </c>
      <c r="E846" s="1626" t="s">
        <v>576</v>
      </c>
      <c r="F846" s="1627">
        <v>1800</v>
      </c>
      <c r="G846" s="1610">
        <f t="shared" ref="G846:G910" si="13">F846*D846</f>
        <v>5400</v>
      </c>
      <c r="H846" s="1623" t="s">
        <v>1887</v>
      </c>
      <c r="I846" s="1628">
        <v>1</v>
      </c>
      <c r="J846" s="1629"/>
      <c r="K846" s="1629"/>
      <c r="L846" s="1629"/>
      <c r="M846" s="1629">
        <v>1</v>
      </c>
      <c r="N846" s="1629"/>
      <c r="O846" s="1629"/>
      <c r="P846" s="1629">
        <v>1</v>
      </c>
      <c r="Q846" s="1629"/>
      <c r="R846" s="1629"/>
      <c r="S846" s="1629"/>
      <c r="T846" s="1629"/>
    </row>
    <row r="847" spans="1:20" s="645" customFormat="1" ht="12" customHeight="1">
      <c r="A847" s="172" t="s">
        <v>2132</v>
      </c>
      <c r="B847" s="443"/>
      <c r="C847" s="1639" t="s">
        <v>2284</v>
      </c>
      <c r="D847" s="1540">
        <v>4</v>
      </c>
      <c r="E847" s="1551" t="s">
        <v>576</v>
      </c>
      <c r="F847" s="1539">
        <v>150</v>
      </c>
      <c r="G847" s="1610">
        <f t="shared" si="13"/>
        <v>600</v>
      </c>
      <c r="H847" s="1623" t="s">
        <v>1887</v>
      </c>
      <c r="I847" s="1540">
        <v>4</v>
      </c>
      <c r="J847" s="857"/>
      <c r="K847" s="857"/>
      <c r="L847" s="857"/>
      <c r="M847" s="857"/>
      <c r="N847" s="857"/>
      <c r="O847" s="857"/>
      <c r="P847" s="857"/>
      <c r="Q847" s="857"/>
      <c r="R847" s="857"/>
      <c r="S847" s="857"/>
      <c r="T847" s="1671"/>
    </row>
    <row r="848" spans="1:20" s="645" customFormat="1">
      <c r="A848" s="1259" t="s">
        <v>2412</v>
      </c>
      <c r="B848" s="443"/>
      <c r="C848" s="1535" t="s">
        <v>2557</v>
      </c>
      <c r="D848" s="1576">
        <v>5</v>
      </c>
      <c r="E848" s="1576" t="s">
        <v>44</v>
      </c>
      <c r="F848" s="1577">
        <v>500</v>
      </c>
      <c r="G848" s="1610">
        <f t="shared" si="13"/>
        <v>2500</v>
      </c>
      <c r="H848" s="1623" t="s">
        <v>1887</v>
      </c>
      <c r="I848" s="1641"/>
      <c r="J848" s="1642"/>
      <c r="K848" s="1642"/>
      <c r="L848" s="1642"/>
      <c r="M848" s="1642"/>
      <c r="N848" s="1642"/>
      <c r="O848" s="1642"/>
      <c r="P848" s="1642"/>
      <c r="Q848" s="1642"/>
      <c r="R848" s="1642"/>
      <c r="S848" s="1642"/>
      <c r="T848" s="1642"/>
    </row>
    <row r="849" spans="1:20" s="645" customFormat="1">
      <c r="A849" s="172" t="s">
        <v>3231</v>
      </c>
      <c r="B849" s="443"/>
      <c r="C849" s="932" t="s">
        <v>3368</v>
      </c>
      <c r="D849" s="840">
        <v>5</v>
      </c>
      <c r="E849" s="829" t="s">
        <v>44</v>
      </c>
      <c r="F849" s="841">
        <v>500</v>
      </c>
      <c r="G849" s="1610">
        <f t="shared" si="13"/>
        <v>2500</v>
      </c>
      <c r="H849" s="1623" t="s">
        <v>1887</v>
      </c>
      <c r="I849" s="1665">
        <v>2</v>
      </c>
      <c r="J849" s="1665"/>
      <c r="K849" s="1665"/>
      <c r="L849" s="1665"/>
      <c r="M849" s="1665"/>
      <c r="N849" s="1665"/>
      <c r="O849" s="1665">
        <v>3</v>
      </c>
      <c r="P849" s="1665"/>
      <c r="Q849" s="1665"/>
      <c r="R849" s="1665"/>
      <c r="S849" s="1665"/>
      <c r="T849" s="1665"/>
    </row>
    <row r="850" spans="1:20" s="645" customFormat="1">
      <c r="A850" s="172" t="s">
        <v>1982</v>
      </c>
      <c r="B850" s="443"/>
      <c r="C850" s="1349" t="s">
        <v>2026</v>
      </c>
      <c r="D850" s="1630">
        <v>2</v>
      </c>
      <c r="E850" s="1631" t="s">
        <v>44</v>
      </c>
      <c r="F850" s="1632">
        <v>300</v>
      </c>
      <c r="G850" s="1610">
        <f t="shared" si="13"/>
        <v>600</v>
      </c>
      <c r="H850" s="1623" t="s">
        <v>1887</v>
      </c>
      <c r="I850" s="1256">
        <v>1</v>
      </c>
      <c r="J850" s="1642"/>
      <c r="K850" s="1642"/>
      <c r="L850" s="1642"/>
      <c r="M850" s="1642"/>
      <c r="N850" s="1642"/>
      <c r="O850" s="1256">
        <v>1</v>
      </c>
      <c r="P850" s="1642"/>
      <c r="Q850" s="1642"/>
      <c r="R850" s="1642"/>
      <c r="S850" s="1642"/>
      <c r="T850" s="1642"/>
    </row>
    <row r="851" spans="1:20" s="645" customFormat="1" ht="36">
      <c r="A851" s="172" t="s">
        <v>3418</v>
      </c>
      <c r="B851" s="443"/>
      <c r="C851" s="1673" t="s">
        <v>1403</v>
      </c>
      <c r="D851" s="882">
        <v>1</v>
      </c>
      <c r="E851" s="825" t="s">
        <v>501</v>
      </c>
      <c r="F851" s="1584">
        <v>1090</v>
      </c>
      <c r="G851" s="1610">
        <f t="shared" si="13"/>
        <v>1090</v>
      </c>
      <c r="H851" s="1623" t="s">
        <v>1887</v>
      </c>
      <c r="I851" s="1641"/>
      <c r="J851" s="1642"/>
      <c r="K851" s="1642"/>
      <c r="L851" s="1642"/>
      <c r="M851" s="1642"/>
      <c r="N851" s="1642"/>
      <c r="O851" s="1642"/>
      <c r="P851" s="1642"/>
      <c r="Q851" s="1642"/>
      <c r="R851" s="1642"/>
      <c r="S851" s="1642"/>
      <c r="T851" s="1642"/>
    </row>
    <row r="852" spans="1:20" s="645" customFormat="1">
      <c r="A852" s="172" t="s">
        <v>1968</v>
      </c>
      <c r="B852" s="443"/>
      <c r="C852" s="1639" t="s">
        <v>1974</v>
      </c>
      <c r="D852" s="1589">
        <v>5</v>
      </c>
      <c r="E852" s="825" t="s">
        <v>36</v>
      </c>
      <c r="F852" s="830">
        <v>75</v>
      </c>
      <c r="G852" s="1610">
        <f t="shared" si="13"/>
        <v>375</v>
      </c>
      <c r="H852" s="1623" t="s">
        <v>1887</v>
      </c>
      <c r="I852" s="825">
        <v>2</v>
      </c>
      <c r="J852" s="833"/>
      <c r="K852" s="825"/>
      <c r="L852" s="833"/>
      <c r="M852" s="833">
        <v>3</v>
      </c>
      <c r="N852" s="833"/>
      <c r="O852" s="833"/>
      <c r="P852" s="833"/>
      <c r="Q852" s="833"/>
      <c r="R852" s="833"/>
      <c r="S852" s="833"/>
      <c r="T852" s="1624"/>
    </row>
    <row r="853" spans="1:20" s="645" customFormat="1">
      <c r="A853" s="172" t="s">
        <v>1941</v>
      </c>
      <c r="B853" s="443"/>
      <c r="C853" s="1639" t="s">
        <v>1974</v>
      </c>
      <c r="D853" s="1589">
        <v>5</v>
      </c>
      <c r="E853" s="825" t="s">
        <v>36</v>
      </c>
      <c r="F853" s="830">
        <v>75</v>
      </c>
      <c r="G853" s="1610">
        <f t="shared" si="13"/>
        <v>375</v>
      </c>
      <c r="H853" s="1623" t="s">
        <v>1887</v>
      </c>
      <c r="I853" s="825">
        <v>2</v>
      </c>
      <c r="J853" s="833"/>
      <c r="K853" s="825"/>
      <c r="L853" s="833"/>
      <c r="M853" s="833">
        <v>3</v>
      </c>
      <c r="N853" s="833"/>
      <c r="O853" s="833"/>
      <c r="P853" s="833"/>
      <c r="Q853" s="833"/>
      <c r="R853" s="833"/>
      <c r="S853" s="833"/>
      <c r="T853" s="1624"/>
    </row>
    <row r="854" spans="1:20" s="645" customFormat="1">
      <c r="A854" s="882" t="s">
        <v>3023</v>
      </c>
      <c r="B854" s="443"/>
      <c r="C854" s="882" t="s">
        <v>3195</v>
      </c>
      <c r="D854" s="1558">
        <v>20</v>
      </c>
      <c r="E854" s="833" t="s">
        <v>910</v>
      </c>
      <c r="F854" s="1568">
        <v>75</v>
      </c>
      <c r="G854" s="1610">
        <f t="shared" si="13"/>
        <v>1500</v>
      </c>
      <c r="H854" s="1623" t="s">
        <v>1887</v>
      </c>
      <c r="I854" s="1624">
        <v>10</v>
      </c>
      <c r="J854" s="1624"/>
      <c r="K854" s="1624"/>
      <c r="L854" s="1624">
        <v>10</v>
      </c>
      <c r="M854" s="1624"/>
      <c r="N854" s="1624">
        <v>10</v>
      </c>
      <c r="O854" s="1624"/>
      <c r="P854" s="1624">
        <v>10</v>
      </c>
      <c r="Q854" s="1624"/>
      <c r="R854" s="1624"/>
      <c r="S854" s="1624">
        <v>10</v>
      </c>
      <c r="T854" s="1624"/>
    </row>
    <row r="855" spans="1:20" s="645" customFormat="1">
      <c r="A855" s="172" t="s">
        <v>1982</v>
      </c>
      <c r="B855" s="443"/>
      <c r="C855" s="1349" t="s">
        <v>2033</v>
      </c>
      <c r="D855" s="1630">
        <v>12</v>
      </c>
      <c r="E855" s="1631" t="s">
        <v>1616</v>
      </c>
      <c r="F855" s="1632">
        <v>100</v>
      </c>
      <c r="G855" s="1610">
        <f t="shared" si="13"/>
        <v>1200</v>
      </c>
      <c r="H855" s="1623" t="s">
        <v>1887</v>
      </c>
      <c r="I855" s="1256">
        <v>1</v>
      </c>
      <c r="J855" s="1256">
        <v>1</v>
      </c>
      <c r="K855" s="1256">
        <v>1</v>
      </c>
      <c r="L855" s="1256">
        <v>1</v>
      </c>
      <c r="M855" s="1256">
        <v>1</v>
      </c>
      <c r="N855" s="1256">
        <v>1</v>
      </c>
      <c r="O855" s="1256">
        <v>1</v>
      </c>
      <c r="P855" s="1256">
        <v>1</v>
      </c>
      <c r="Q855" s="1256">
        <v>1</v>
      </c>
      <c r="R855" s="1256">
        <v>1</v>
      </c>
      <c r="S855" s="1256">
        <v>1</v>
      </c>
      <c r="T855" s="1256">
        <v>1</v>
      </c>
    </row>
    <row r="856" spans="1:20" s="645" customFormat="1">
      <c r="A856" s="172" t="s">
        <v>3231</v>
      </c>
      <c r="B856" s="443"/>
      <c r="C856" s="882" t="s">
        <v>3370</v>
      </c>
      <c r="D856" s="1536">
        <v>20</v>
      </c>
      <c r="E856" s="829" t="s">
        <v>910</v>
      </c>
      <c r="F856" s="1537">
        <v>100</v>
      </c>
      <c r="G856" s="1610">
        <f t="shared" si="13"/>
        <v>2000</v>
      </c>
      <c r="H856" s="1623" t="s">
        <v>1887</v>
      </c>
      <c r="I856" s="1665">
        <v>10</v>
      </c>
      <c r="J856" s="1665"/>
      <c r="K856" s="1665"/>
      <c r="L856" s="1665"/>
      <c r="M856" s="1665"/>
      <c r="N856" s="1665"/>
      <c r="O856" s="1665">
        <v>10</v>
      </c>
      <c r="P856" s="1665"/>
      <c r="Q856" s="1665"/>
      <c r="R856" s="1665"/>
      <c r="S856" s="1665"/>
      <c r="T856" s="1665"/>
    </row>
    <row r="857" spans="1:20" s="645" customFormat="1">
      <c r="A857" s="172" t="s">
        <v>69</v>
      </c>
      <c r="B857" s="443"/>
      <c r="C857" s="1349" t="s">
        <v>2727</v>
      </c>
      <c r="D857" s="1653">
        <v>1</v>
      </c>
      <c r="E857" s="1347" t="s">
        <v>1252</v>
      </c>
      <c r="F857" s="1637">
        <v>300</v>
      </c>
      <c r="G857" s="1610">
        <f t="shared" si="13"/>
        <v>300</v>
      </c>
      <c r="H857" s="1623" t="s">
        <v>1887</v>
      </c>
      <c r="I857" s="1641"/>
      <c r="J857" s="1642"/>
      <c r="K857" s="1642"/>
      <c r="L857" s="1642"/>
      <c r="M857" s="1642"/>
      <c r="N857" s="1642"/>
      <c r="O857" s="1642"/>
      <c r="P857" s="1642"/>
      <c r="Q857" s="1642"/>
      <c r="R857" s="1642"/>
      <c r="S857" s="1642"/>
      <c r="T857" s="1642"/>
    </row>
    <row r="858" spans="1:20" s="645" customFormat="1">
      <c r="A858" s="172" t="s">
        <v>3386</v>
      </c>
      <c r="B858" s="443"/>
      <c r="C858" s="1349" t="s">
        <v>2727</v>
      </c>
      <c r="D858" s="1653">
        <v>1</v>
      </c>
      <c r="E858" s="1347" t="s">
        <v>1252</v>
      </c>
      <c r="F858" s="1637">
        <v>300</v>
      </c>
      <c r="G858" s="1610">
        <f t="shared" si="13"/>
        <v>300</v>
      </c>
      <c r="H858" s="1623" t="s">
        <v>1887</v>
      </c>
      <c r="I858" s="1641"/>
      <c r="J858" s="1642"/>
      <c r="K858" s="1642"/>
      <c r="L858" s="1642"/>
      <c r="M858" s="1642"/>
      <c r="N858" s="1642"/>
      <c r="O858" s="1642"/>
      <c r="P858" s="1642"/>
      <c r="Q858" s="1642"/>
      <c r="R858" s="1642"/>
      <c r="S858" s="1642"/>
      <c r="T858" s="1642"/>
    </row>
    <row r="859" spans="1:20" s="645" customFormat="1">
      <c r="A859" s="172" t="s">
        <v>3457</v>
      </c>
      <c r="B859" s="443"/>
      <c r="C859" s="1349" t="s">
        <v>3520</v>
      </c>
      <c r="D859" s="1630">
        <v>10</v>
      </c>
      <c r="E859" s="1631" t="s">
        <v>910</v>
      </c>
      <c r="F859" s="1632">
        <v>80</v>
      </c>
      <c r="G859" s="1610">
        <f t="shared" si="13"/>
        <v>800</v>
      </c>
      <c r="H859" s="1623" t="s">
        <v>1887</v>
      </c>
      <c r="I859" s="1624">
        <v>5</v>
      </c>
      <c r="J859" s="1624"/>
      <c r="K859" s="1624"/>
      <c r="L859" s="1624"/>
      <c r="M859" s="1624"/>
      <c r="N859" s="1624"/>
      <c r="O859" s="1624">
        <v>5</v>
      </c>
      <c r="P859" s="1624"/>
      <c r="Q859" s="1624"/>
      <c r="R859" s="1624"/>
      <c r="S859" s="1624"/>
      <c r="T859" s="1624"/>
    </row>
    <row r="860" spans="1:20" s="645" customFormat="1">
      <c r="A860" s="1259" t="s">
        <v>2748</v>
      </c>
      <c r="B860" s="443"/>
      <c r="C860" s="1259" t="s">
        <v>2840</v>
      </c>
      <c r="D860" s="1267">
        <v>4</v>
      </c>
      <c r="E860" s="1268" t="s">
        <v>910</v>
      </c>
      <c r="F860" s="1634">
        <v>300</v>
      </c>
      <c r="G860" s="1610">
        <f t="shared" si="13"/>
        <v>1200</v>
      </c>
      <c r="H860" s="1623" t="s">
        <v>1887</v>
      </c>
      <c r="I860" s="1270">
        <v>1</v>
      </c>
      <c r="J860" s="1270"/>
      <c r="K860" s="1270"/>
      <c r="L860" s="1270">
        <v>1</v>
      </c>
      <c r="M860" s="1270"/>
      <c r="N860" s="1270"/>
      <c r="O860" s="1270">
        <v>1</v>
      </c>
      <c r="P860" s="1270"/>
      <c r="Q860" s="1270"/>
      <c r="R860" s="1270">
        <v>1</v>
      </c>
      <c r="S860" s="1270"/>
      <c r="T860" s="1269"/>
    </row>
    <row r="861" spans="1:20" s="645" customFormat="1">
      <c r="A861" s="172" t="s">
        <v>3418</v>
      </c>
      <c r="B861" s="443"/>
      <c r="C861" s="1535" t="s">
        <v>3430</v>
      </c>
      <c r="D861" s="882">
        <v>2</v>
      </c>
      <c r="E861" s="825" t="s">
        <v>1234</v>
      </c>
      <c r="F861" s="1584">
        <v>25</v>
      </c>
      <c r="G861" s="1610">
        <f t="shared" si="13"/>
        <v>50</v>
      </c>
      <c r="H861" s="1623" t="s">
        <v>1887</v>
      </c>
      <c r="I861" s="1641"/>
      <c r="J861" s="1642"/>
      <c r="K861" s="1642"/>
      <c r="L861" s="1642"/>
      <c r="M861" s="1642"/>
      <c r="N861" s="1642"/>
      <c r="O861" s="1642"/>
      <c r="P861" s="1642"/>
      <c r="Q861" s="1642"/>
      <c r="R861" s="1642"/>
      <c r="S861" s="1642"/>
      <c r="T861" s="1642"/>
    </row>
    <row r="862" spans="1:20" s="645" customFormat="1" ht="15.6" customHeight="1">
      <c r="A862" s="172" t="s">
        <v>3457</v>
      </c>
      <c r="B862" s="443"/>
      <c r="C862" s="1349" t="s">
        <v>3500</v>
      </c>
      <c r="D862" s="1630">
        <v>5</v>
      </c>
      <c r="E862" s="1631" t="s">
        <v>44</v>
      </c>
      <c r="F862" s="1632">
        <v>20</v>
      </c>
      <c r="G862" s="1610">
        <f t="shared" si="13"/>
        <v>100</v>
      </c>
      <c r="H862" s="1623" t="s">
        <v>1887</v>
      </c>
      <c r="I862" s="1624">
        <v>5</v>
      </c>
      <c r="J862" s="1624"/>
      <c r="K862" s="1624"/>
      <c r="L862" s="1624"/>
      <c r="M862" s="1624"/>
      <c r="N862" s="1624"/>
      <c r="O862" s="1624"/>
      <c r="P862" s="1624"/>
      <c r="Q862" s="1624"/>
      <c r="R862" s="1624"/>
      <c r="S862" s="1624"/>
      <c r="T862" s="1624"/>
    </row>
    <row r="863" spans="1:20" s="645" customFormat="1">
      <c r="A863" s="172" t="s">
        <v>3457</v>
      </c>
      <c r="B863" s="443"/>
      <c r="C863" s="1349" t="s">
        <v>3501</v>
      </c>
      <c r="D863" s="1630">
        <v>10</v>
      </c>
      <c r="E863" s="1631" t="s">
        <v>44</v>
      </c>
      <c r="F863" s="1632">
        <v>20</v>
      </c>
      <c r="G863" s="1610">
        <f t="shared" si="13"/>
        <v>200</v>
      </c>
      <c r="H863" s="1623" t="s">
        <v>1887</v>
      </c>
      <c r="I863" s="1624">
        <v>5</v>
      </c>
      <c r="J863" s="1624"/>
      <c r="K863" s="1624"/>
      <c r="L863" s="1624"/>
      <c r="M863" s="1624"/>
      <c r="N863" s="1624"/>
      <c r="O863" s="1624">
        <v>5</v>
      </c>
      <c r="P863" s="1624"/>
      <c r="Q863" s="1624"/>
      <c r="R863" s="1624"/>
      <c r="S863" s="1624"/>
      <c r="T863" s="1624"/>
    </row>
    <row r="864" spans="1:20" s="645" customFormat="1">
      <c r="A864" s="1259" t="s">
        <v>2748</v>
      </c>
      <c r="B864" s="443"/>
      <c r="C864" s="1259" t="s">
        <v>2841</v>
      </c>
      <c r="D864" s="1267">
        <v>12</v>
      </c>
      <c r="E864" s="1268" t="s">
        <v>1234</v>
      </c>
      <c r="F864" s="1634">
        <v>80</v>
      </c>
      <c r="G864" s="1610">
        <f t="shared" si="13"/>
        <v>960</v>
      </c>
      <c r="H864" s="1623" t="s">
        <v>1887</v>
      </c>
      <c r="I864" s="1270">
        <v>1</v>
      </c>
      <c r="J864" s="1270">
        <v>1</v>
      </c>
      <c r="K864" s="1270">
        <v>1</v>
      </c>
      <c r="L864" s="1270">
        <v>1</v>
      </c>
      <c r="M864" s="1270">
        <v>1</v>
      </c>
      <c r="N864" s="1270">
        <v>1</v>
      </c>
      <c r="O864" s="1270">
        <v>1</v>
      </c>
      <c r="P864" s="1270">
        <v>1</v>
      </c>
      <c r="Q864" s="1270">
        <v>1</v>
      </c>
      <c r="R864" s="1270">
        <v>1</v>
      </c>
      <c r="S864" s="1270">
        <v>1</v>
      </c>
      <c r="T864" s="1270">
        <v>1</v>
      </c>
    </row>
    <row r="865" spans="1:20" s="645" customFormat="1" ht="31.15" customHeight="1">
      <c r="A865" s="882" t="s">
        <v>3548</v>
      </c>
      <c r="B865" s="443"/>
      <c r="C865" s="1349" t="s">
        <v>3621</v>
      </c>
      <c r="D865" s="1630">
        <v>50</v>
      </c>
      <c r="E865" s="1638" t="s">
        <v>1945</v>
      </c>
      <c r="F865" s="1632">
        <v>70</v>
      </c>
      <c r="G865" s="1610">
        <f t="shared" si="13"/>
        <v>3500</v>
      </c>
      <c r="H865" s="1623" t="s">
        <v>1887</v>
      </c>
      <c r="I865" s="1656" t="s">
        <v>3563</v>
      </c>
      <c r="J865" s="1269"/>
      <c r="K865" s="1269"/>
      <c r="L865" s="1269">
        <v>15</v>
      </c>
      <c r="M865" s="1269"/>
      <c r="N865" s="1269"/>
      <c r="O865" s="1269"/>
      <c r="P865" s="1269">
        <v>15</v>
      </c>
      <c r="Q865" s="1269"/>
      <c r="R865" s="1269"/>
      <c r="S865" s="1269"/>
      <c r="T865" s="1269">
        <v>10</v>
      </c>
    </row>
    <row r="866" spans="1:20" s="645" customFormat="1">
      <c r="A866" s="172" t="s">
        <v>3231</v>
      </c>
      <c r="B866" s="443"/>
      <c r="C866" s="932" t="s">
        <v>3363</v>
      </c>
      <c r="D866" s="840">
        <v>2</v>
      </c>
      <c r="E866" s="829" t="s">
        <v>44</v>
      </c>
      <c r="F866" s="841">
        <v>900</v>
      </c>
      <c r="G866" s="1610">
        <f t="shared" si="13"/>
        <v>1800</v>
      </c>
      <c r="H866" s="1623" t="s">
        <v>1887</v>
      </c>
      <c r="I866" s="1624">
        <v>2</v>
      </c>
      <c r="J866" s="1624"/>
      <c r="K866" s="1624"/>
      <c r="L866" s="1624"/>
      <c r="M866" s="1624"/>
      <c r="N866" s="1624"/>
      <c r="O866" s="1624"/>
      <c r="P866" s="1624"/>
      <c r="Q866" s="1624"/>
      <c r="R866" s="1624"/>
      <c r="S866" s="1624"/>
      <c r="T866" s="1624"/>
    </row>
    <row r="867" spans="1:20" s="645" customFormat="1">
      <c r="A867" s="172" t="s">
        <v>3418</v>
      </c>
      <c r="B867" s="443"/>
      <c r="C867" s="1535" t="s">
        <v>1224</v>
      </c>
      <c r="D867" s="882">
        <v>1</v>
      </c>
      <c r="E867" s="825" t="s">
        <v>44</v>
      </c>
      <c r="F867" s="1584">
        <v>195</v>
      </c>
      <c r="G867" s="1610">
        <f t="shared" si="13"/>
        <v>195</v>
      </c>
      <c r="H867" s="1623" t="s">
        <v>1887</v>
      </c>
      <c r="I867" s="1641"/>
      <c r="J867" s="1642"/>
      <c r="K867" s="1642"/>
      <c r="L867" s="1642"/>
      <c r="M867" s="1642"/>
      <c r="N867" s="1642"/>
      <c r="O867" s="1642"/>
      <c r="P867" s="1642"/>
      <c r="Q867" s="1642"/>
      <c r="R867" s="1642"/>
      <c r="S867" s="1642"/>
      <c r="T867" s="1642"/>
    </row>
    <row r="868" spans="1:20" s="645" customFormat="1">
      <c r="A868" s="172" t="s">
        <v>2132</v>
      </c>
      <c r="B868" s="443"/>
      <c r="C868" s="1349" t="s">
        <v>2288</v>
      </c>
      <c r="D868" s="1630">
        <v>5</v>
      </c>
      <c r="E868" s="1631" t="s">
        <v>2157</v>
      </c>
      <c r="F868" s="1632">
        <v>25</v>
      </c>
      <c r="G868" s="1610">
        <f t="shared" si="13"/>
        <v>125</v>
      </c>
      <c r="H868" s="1623" t="s">
        <v>1887</v>
      </c>
      <c r="I868" s="1548">
        <v>5</v>
      </c>
      <c r="J868" s="1624"/>
      <c r="K868" s="1624"/>
      <c r="L868" s="1624"/>
      <c r="M868" s="1624"/>
      <c r="N868" s="1624"/>
      <c r="O868" s="1624"/>
      <c r="P868" s="1624"/>
      <c r="Q868" s="1624"/>
      <c r="R868" s="1624"/>
      <c r="S868" s="1624"/>
      <c r="T868" s="1624"/>
    </row>
    <row r="869" spans="1:20" s="645" customFormat="1">
      <c r="A869" s="172" t="s">
        <v>69</v>
      </c>
      <c r="B869" s="443"/>
      <c r="C869" s="1349" t="s">
        <v>2728</v>
      </c>
      <c r="D869" s="1653">
        <v>5</v>
      </c>
      <c r="E869" s="1347" t="s">
        <v>2697</v>
      </c>
      <c r="F869" s="1637">
        <v>100</v>
      </c>
      <c r="G869" s="1610">
        <f t="shared" si="13"/>
        <v>500</v>
      </c>
      <c r="H869" s="1623" t="s">
        <v>1887</v>
      </c>
      <c r="I869" s="1641"/>
      <c r="J869" s="1641"/>
      <c r="K869" s="1642"/>
      <c r="L869" s="1642"/>
      <c r="M869" s="1642"/>
      <c r="N869" s="1642"/>
      <c r="O869" s="1642"/>
      <c r="P869" s="1642"/>
      <c r="Q869" s="1642"/>
      <c r="R869" s="1642"/>
      <c r="S869" s="1642"/>
      <c r="T869" s="1642"/>
    </row>
    <row r="870" spans="1:20" s="645" customFormat="1">
      <c r="A870" s="172" t="s">
        <v>1982</v>
      </c>
      <c r="B870" s="443"/>
      <c r="C870" s="1349" t="s">
        <v>2029</v>
      </c>
      <c r="D870" s="1630">
        <v>6</v>
      </c>
      <c r="E870" s="1631" t="s">
        <v>1410</v>
      </c>
      <c r="F870" s="1632">
        <v>30</v>
      </c>
      <c r="G870" s="1610">
        <f t="shared" si="13"/>
        <v>180</v>
      </c>
      <c r="H870" s="1623" t="s">
        <v>1887</v>
      </c>
      <c r="I870" s="1256">
        <v>1</v>
      </c>
      <c r="J870" s="1642"/>
      <c r="K870" s="1256">
        <v>1</v>
      </c>
      <c r="L870" s="1642"/>
      <c r="M870" s="1256">
        <v>1</v>
      </c>
      <c r="N870" s="1642"/>
      <c r="O870" s="1256">
        <v>1</v>
      </c>
      <c r="P870" s="1642"/>
      <c r="Q870" s="1256">
        <v>1</v>
      </c>
      <c r="R870" s="1642"/>
      <c r="S870" s="1256">
        <v>1</v>
      </c>
      <c r="T870" s="1642"/>
    </row>
    <row r="871" spans="1:20" s="645" customFormat="1">
      <c r="A871" s="172" t="s">
        <v>3457</v>
      </c>
      <c r="B871" s="443"/>
      <c r="C871" s="1349" t="s">
        <v>3514</v>
      </c>
      <c r="D871" s="1630">
        <v>5</v>
      </c>
      <c r="E871" s="1631" t="s">
        <v>880</v>
      </c>
      <c r="F871" s="1632">
        <v>50</v>
      </c>
      <c r="G871" s="1610">
        <f t="shared" si="13"/>
        <v>250</v>
      </c>
      <c r="H871" s="1623" t="s">
        <v>1887</v>
      </c>
      <c r="I871" s="1624">
        <v>1</v>
      </c>
      <c r="J871" s="1624"/>
      <c r="K871" s="1624"/>
      <c r="L871" s="1624">
        <v>1</v>
      </c>
      <c r="M871" s="1624"/>
      <c r="N871" s="1624"/>
      <c r="O871" s="1624">
        <v>1</v>
      </c>
      <c r="P871" s="1624"/>
      <c r="Q871" s="1624"/>
      <c r="R871" s="1624">
        <v>1</v>
      </c>
      <c r="S871" s="1624"/>
      <c r="T871" s="1624">
        <v>1</v>
      </c>
    </row>
    <row r="872" spans="1:20" s="645" customFormat="1">
      <c r="A872" s="172" t="s">
        <v>3418</v>
      </c>
      <c r="B872" s="882"/>
      <c r="C872" s="1535" t="s">
        <v>3767</v>
      </c>
      <c r="D872" s="1553">
        <v>24</v>
      </c>
      <c r="E872" s="1554" t="s">
        <v>880</v>
      </c>
      <c r="F872" s="1585">
        <v>700</v>
      </c>
      <c r="G872" s="1610">
        <f>F872*D872</f>
        <v>16800</v>
      </c>
      <c r="H872" s="1623" t="s">
        <v>1887</v>
      </c>
      <c r="I872" s="1641"/>
      <c r="J872" s="1642"/>
      <c r="K872" s="1642"/>
      <c r="L872" s="1642"/>
      <c r="M872" s="1642"/>
      <c r="N872" s="1642"/>
      <c r="O872" s="1642"/>
      <c r="P872" s="1642"/>
      <c r="Q872" s="1642"/>
      <c r="R872" s="1642"/>
      <c r="S872" s="1642"/>
      <c r="T872" s="1642"/>
    </row>
    <row r="873" spans="1:20" s="645" customFormat="1">
      <c r="A873" s="172" t="s">
        <v>3457</v>
      </c>
      <c r="B873" s="443"/>
      <c r="C873" s="1349" t="s">
        <v>3515</v>
      </c>
      <c r="D873" s="1630">
        <v>5</v>
      </c>
      <c r="E873" s="1631" t="s">
        <v>880</v>
      </c>
      <c r="F873" s="1632">
        <v>150</v>
      </c>
      <c r="G873" s="1610">
        <f t="shared" si="13"/>
        <v>750</v>
      </c>
      <c r="H873" s="1623" t="s">
        <v>1887</v>
      </c>
      <c r="I873" s="1624">
        <v>1</v>
      </c>
      <c r="J873" s="1624"/>
      <c r="K873" s="1624"/>
      <c r="L873" s="1624">
        <v>1</v>
      </c>
      <c r="M873" s="1624"/>
      <c r="N873" s="1624"/>
      <c r="O873" s="1624">
        <v>1</v>
      </c>
      <c r="P873" s="1624"/>
      <c r="Q873" s="1624"/>
      <c r="R873" s="1624">
        <v>1</v>
      </c>
      <c r="S873" s="1624"/>
      <c r="T873" s="1624">
        <v>1</v>
      </c>
    </row>
    <row r="874" spans="1:20" s="645" customFormat="1" ht="15.6" customHeight="1">
      <c r="A874" s="443" t="s">
        <v>1888</v>
      </c>
      <c r="B874" s="443"/>
      <c r="C874" s="443" t="s">
        <v>1918</v>
      </c>
      <c r="D874" s="1559">
        <v>2</v>
      </c>
      <c r="E874" s="1633" t="s">
        <v>880</v>
      </c>
      <c r="F874" s="1550">
        <v>45</v>
      </c>
      <c r="G874" s="1610">
        <f t="shared" si="13"/>
        <v>90</v>
      </c>
      <c r="H874" s="1623" t="s">
        <v>1887</v>
      </c>
      <c r="I874" s="1574">
        <v>2</v>
      </c>
      <c r="J874" s="1633"/>
      <c r="K874" s="1633"/>
      <c r="L874" s="1575"/>
      <c r="M874" s="1633"/>
      <c r="N874" s="1633"/>
      <c r="O874" s="1559"/>
      <c r="P874" s="1633"/>
      <c r="Q874" s="1633"/>
      <c r="R874" s="1559"/>
      <c r="S874" s="1633"/>
      <c r="T874" s="1633"/>
    </row>
    <row r="875" spans="1:20" s="645" customFormat="1" ht="15.6" customHeight="1">
      <c r="A875" s="443" t="s">
        <v>3527</v>
      </c>
      <c r="B875" s="443"/>
      <c r="C875" s="443" t="s">
        <v>1918</v>
      </c>
      <c r="D875" s="1559">
        <v>8</v>
      </c>
      <c r="E875" s="1633" t="s">
        <v>880</v>
      </c>
      <c r="F875" s="1550">
        <v>45</v>
      </c>
      <c r="G875" s="1610">
        <f t="shared" si="13"/>
        <v>360</v>
      </c>
      <c r="H875" s="1623" t="s">
        <v>1887</v>
      </c>
      <c r="I875" s="1574">
        <v>2</v>
      </c>
      <c r="J875" s="1633"/>
      <c r="K875" s="1633">
        <v>2</v>
      </c>
      <c r="L875" s="1575"/>
      <c r="M875" s="1633"/>
      <c r="N875" s="1633">
        <v>2</v>
      </c>
      <c r="O875" s="1559"/>
      <c r="P875" s="1633"/>
      <c r="Q875" s="1633">
        <v>2</v>
      </c>
      <c r="R875" s="1559"/>
      <c r="S875" s="1633"/>
      <c r="T875" s="1633"/>
    </row>
    <row r="876" spans="1:20" s="645" customFormat="1" ht="31.15" customHeight="1">
      <c r="A876" s="172" t="s">
        <v>3457</v>
      </c>
      <c r="B876" s="443"/>
      <c r="C876" s="1349" t="s">
        <v>3513</v>
      </c>
      <c r="D876" s="1630">
        <v>5</v>
      </c>
      <c r="E876" s="1631" t="s">
        <v>880</v>
      </c>
      <c r="F876" s="1632">
        <v>50</v>
      </c>
      <c r="G876" s="1610">
        <f t="shared" si="13"/>
        <v>250</v>
      </c>
      <c r="H876" s="1623" t="s">
        <v>1887</v>
      </c>
      <c r="I876" s="1624">
        <v>1</v>
      </c>
      <c r="J876" s="1624"/>
      <c r="K876" s="1624"/>
      <c r="L876" s="1624">
        <v>1</v>
      </c>
      <c r="M876" s="1624"/>
      <c r="N876" s="1624"/>
      <c r="O876" s="1624">
        <v>1</v>
      </c>
      <c r="P876" s="1624"/>
      <c r="Q876" s="1624"/>
      <c r="R876" s="1624">
        <v>1</v>
      </c>
      <c r="S876" s="1624"/>
      <c r="T876" s="1624">
        <v>1</v>
      </c>
    </row>
    <row r="877" spans="1:20" s="645" customFormat="1">
      <c r="A877" s="443" t="s">
        <v>1885</v>
      </c>
      <c r="B877" s="443"/>
      <c r="C877" s="618" t="s">
        <v>1807</v>
      </c>
      <c r="D877" s="1544">
        <v>4</v>
      </c>
      <c r="E877" s="1666" t="s">
        <v>880</v>
      </c>
      <c r="F877" s="1543">
        <v>65</v>
      </c>
      <c r="G877" s="1610">
        <f t="shared" si="13"/>
        <v>260</v>
      </c>
      <c r="H877" s="1623" t="s">
        <v>1887</v>
      </c>
      <c r="I877" s="1649"/>
      <c r="J877" s="1649">
        <v>1</v>
      </c>
      <c r="K877" s="1649"/>
      <c r="L877" s="1649"/>
      <c r="M877" s="1649">
        <f>IF(J877="","",J877)</f>
        <v>1</v>
      </c>
      <c r="N877" s="1649"/>
      <c r="O877" s="1649"/>
      <c r="P877" s="1649">
        <f>IF(J877="","",J877)</f>
        <v>1</v>
      </c>
      <c r="Q877" s="1649"/>
      <c r="R877" s="1649"/>
      <c r="S877" s="1649">
        <f>IF(J877="","",J877)</f>
        <v>1</v>
      </c>
      <c r="T877" s="1649"/>
    </row>
    <row r="878" spans="1:20" s="645" customFormat="1" ht="15.6" customHeight="1">
      <c r="A878" s="1644" t="s">
        <v>533</v>
      </c>
      <c r="B878" s="443"/>
      <c r="C878" s="1349" t="s">
        <v>1807</v>
      </c>
      <c r="D878" s="1549">
        <v>18</v>
      </c>
      <c r="E878" s="1347" t="s">
        <v>880</v>
      </c>
      <c r="F878" s="1580">
        <v>55</v>
      </c>
      <c r="G878" s="1610">
        <f t="shared" si="13"/>
        <v>990</v>
      </c>
      <c r="H878" s="1623" t="s">
        <v>1887</v>
      </c>
      <c r="I878" s="825">
        <v>3</v>
      </c>
      <c r="J878" s="1541"/>
      <c r="K878" s="1541">
        <v>3</v>
      </c>
      <c r="L878" s="1541"/>
      <c r="M878" s="1541">
        <v>3</v>
      </c>
      <c r="N878" s="1541"/>
      <c r="O878" s="1541">
        <v>3</v>
      </c>
      <c r="P878" s="1541"/>
      <c r="Q878" s="1541">
        <v>3</v>
      </c>
      <c r="R878" s="1541"/>
      <c r="S878" s="1541">
        <v>3</v>
      </c>
      <c r="T878" s="1624"/>
    </row>
    <row r="879" spans="1:20" s="645" customFormat="1" ht="15.6" customHeight="1">
      <c r="A879" s="172" t="s">
        <v>69</v>
      </c>
      <c r="B879" s="443"/>
      <c r="C879" s="1349" t="s">
        <v>1807</v>
      </c>
      <c r="D879" s="1688">
        <v>4</v>
      </c>
      <c r="E879" s="1347" t="s">
        <v>880</v>
      </c>
      <c r="F879" s="1637">
        <v>65</v>
      </c>
      <c r="G879" s="1610">
        <f t="shared" si="13"/>
        <v>260</v>
      </c>
      <c r="H879" s="1623" t="s">
        <v>1887</v>
      </c>
      <c r="I879" s="1641"/>
      <c r="J879" s="1642"/>
      <c r="K879" s="1642"/>
      <c r="L879" s="1642"/>
      <c r="M879" s="1642"/>
      <c r="N879" s="1642"/>
      <c r="O879" s="1642"/>
      <c r="P879" s="1642"/>
      <c r="Q879" s="1642"/>
      <c r="R879" s="1642"/>
      <c r="S879" s="1642"/>
      <c r="T879" s="1642"/>
    </row>
    <row r="880" spans="1:20" s="765" customFormat="1" ht="15.6" customHeight="1">
      <c r="A880" s="882" t="s">
        <v>3225</v>
      </c>
      <c r="B880" s="443"/>
      <c r="C880" s="1349" t="s">
        <v>1807</v>
      </c>
      <c r="D880" s="1549">
        <v>18</v>
      </c>
      <c r="E880" s="1347" t="s">
        <v>880</v>
      </c>
      <c r="F880" s="1580">
        <v>55</v>
      </c>
      <c r="G880" s="1610">
        <f t="shared" si="13"/>
        <v>990</v>
      </c>
      <c r="H880" s="1623" t="s">
        <v>1887</v>
      </c>
      <c r="I880" s="825"/>
      <c r="J880" s="1541"/>
      <c r="K880" s="1541"/>
      <c r="L880" s="1541"/>
      <c r="M880" s="1541"/>
      <c r="N880" s="1541"/>
      <c r="O880" s="1541"/>
      <c r="P880" s="1541"/>
      <c r="Q880" s="1541"/>
      <c r="R880" s="1541"/>
      <c r="S880" s="1541"/>
      <c r="T880" s="1624"/>
    </row>
    <row r="881" spans="1:20" s="765" customFormat="1" ht="15.6" customHeight="1">
      <c r="A881" s="1579" t="s">
        <v>3382</v>
      </c>
      <c r="B881" s="443"/>
      <c r="C881" s="1349" t="s">
        <v>1807</v>
      </c>
      <c r="D881" s="1549">
        <v>18</v>
      </c>
      <c r="E881" s="1347" t="s">
        <v>880</v>
      </c>
      <c r="F881" s="1580">
        <v>55</v>
      </c>
      <c r="G881" s="1610">
        <f t="shared" si="13"/>
        <v>990</v>
      </c>
      <c r="H881" s="1623" t="s">
        <v>1887</v>
      </c>
      <c r="I881" s="825"/>
      <c r="J881" s="1541"/>
      <c r="K881" s="1541"/>
      <c r="L881" s="1541"/>
      <c r="M881" s="1541"/>
      <c r="N881" s="1541"/>
      <c r="O881" s="1541"/>
      <c r="P881" s="1541"/>
      <c r="Q881" s="1541"/>
      <c r="R881" s="1541"/>
      <c r="S881" s="1541"/>
      <c r="T881" s="1624"/>
    </row>
    <row r="882" spans="1:20" s="765" customFormat="1" ht="12" customHeight="1">
      <c r="A882" s="172" t="s">
        <v>3386</v>
      </c>
      <c r="B882" s="882"/>
      <c r="C882" s="1349" t="s">
        <v>1807</v>
      </c>
      <c r="D882" s="1688">
        <v>4</v>
      </c>
      <c r="E882" s="1347" t="s">
        <v>880</v>
      </c>
      <c r="F882" s="1637">
        <v>65</v>
      </c>
      <c r="G882" s="1610">
        <f t="shared" si="13"/>
        <v>260</v>
      </c>
      <c r="H882" s="1623" t="s">
        <v>1887</v>
      </c>
      <c r="I882" s="1641"/>
      <c r="J882" s="1642"/>
      <c r="K882" s="1642"/>
      <c r="L882" s="1642"/>
      <c r="M882" s="1642"/>
      <c r="N882" s="1642"/>
      <c r="O882" s="1642"/>
      <c r="P882" s="1642"/>
      <c r="Q882" s="1642"/>
      <c r="R882" s="1642"/>
      <c r="S882" s="1642"/>
      <c r="T882" s="1642"/>
    </row>
    <row r="883" spans="1:20" s="765" customFormat="1" ht="14.45" customHeight="1">
      <c r="A883" s="443" t="s">
        <v>1885</v>
      </c>
      <c r="B883" s="882"/>
      <c r="C883" s="618" t="s">
        <v>1806</v>
      </c>
      <c r="D883" s="1544">
        <v>4</v>
      </c>
      <c r="E883" s="1666" t="s">
        <v>880</v>
      </c>
      <c r="F883" s="1543">
        <v>106.6</v>
      </c>
      <c r="G883" s="1610">
        <f t="shared" si="13"/>
        <v>426.4</v>
      </c>
      <c r="H883" s="1623" t="s">
        <v>1887</v>
      </c>
      <c r="I883" s="1649"/>
      <c r="J883" s="1649">
        <v>1</v>
      </c>
      <c r="K883" s="1649"/>
      <c r="L883" s="1649"/>
      <c r="M883" s="1649">
        <f>IF(J883="","",J883)</f>
        <v>1</v>
      </c>
      <c r="N883" s="1649"/>
      <c r="O883" s="1649"/>
      <c r="P883" s="1649">
        <f>IF(J883="","",J883)</f>
        <v>1</v>
      </c>
      <c r="Q883" s="1649"/>
      <c r="R883" s="1649"/>
      <c r="S883" s="1649">
        <f>IF(J883="","",J883)</f>
        <v>1</v>
      </c>
      <c r="T883" s="1649"/>
    </row>
    <row r="884" spans="1:20" s="765" customFormat="1" ht="14.45" customHeight="1">
      <c r="A884" s="172" t="s">
        <v>69</v>
      </c>
      <c r="B884" s="882"/>
      <c r="C884" s="1349" t="s">
        <v>1806</v>
      </c>
      <c r="D884" s="1688">
        <v>4</v>
      </c>
      <c r="E884" s="1347" t="s">
        <v>880</v>
      </c>
      <c r="F884" s="1637">
        <v>106.6</v>
      </c>
      <c r="G884" s="1610">
        <f t="shared" si="13"/>
        <v>426.4</v>
      </c>
      <c r="H884" s="1623" t="s">
        <v>1887</v>
      </c>
      <c r="I884" s="1641"/>
      <c r="J884" s="1642"/>
      <c r="K884" s="1642"/>
      <c r="L884" s="1642"/>
      <c r="M884" s="1642"/>
      <c r="N884" s="1642"/>
      <c r="O884" s="1642"/>
      <c r="P884" s="1642"/>
      <c r="Q884" s="1642"/>
      <c r="R884" s="1642"/>
      <c r="S884" s="1642"/>
      <c r="T884" s="1642"/>
    </row>
    <row r="885" spans="1:20" s="765" customFormat="1" ht="14.45" customHeight="1">
      <c r="A885" s="172" t="s">
        <v>3386</v>
      </c>
      <c r="B885" s="882"/>
      <c r="C885" s="1349" t="s">
        <v>1806</v>
      </c>
      <c r="D885" s="1688">
        <v>4</v>
      </c>
      <c r="E885" s="1347" t="s">
        <v>880</v>
      </c>
      <c r="F885" s="1637">
        <v>106.6</v>
      </c>
      <c r="G885" s="1610">
        <f t="shared" si="13"/>
        <v>426.4</v>
      </c>
      <c r="H885" s="1623" t="s">
        <v>1887</v>
      </c>
      <c r="I885" s="1641"/>
      <c r="J885" s="1642"/>
      <c r="K885" s="1642"/>
      <c r="L885" s="1642"/>
      <c r="M885" s="1642"/>
      <c r="N885" s="1642"/>
      <c r="O885" s="1642"/>
      <c r="P885" s="1642"/>
      <c r="Q885" s="1642"/>
      <c r="R885" s="1642"/>
      <c r="S885" s="1642"/>
      <c r="T885" s="1642"/>
    </row>
    <row r="886" spans="1:20" s="765" customFormat="1" ht="14.45" customHeight="1">
      <c r="A886" s="443" t="s">
        <v>1885</v>
      </c>
      <c r="B886" s="882"/>
      <c r="C886" s="618" t="s">
        <v>1805</v>
      </c>
      <c r="D886" s="1652">
        <v>4</v>
      </c>
      <c r="E886" s="1666" t="s">
        <v>880</v>
      </c>
      <c r="F886" s="1543">
        <v>75</v>
      </c>
      <c r="G886" s="1610">
        <f t="shared" si="13"/>
        <v>300</v>
      </c>
      <c r="H886" s="1623" t="s">
        <v>1887</v>
      </c>
      <c r="I886" s="1649"/>
      <c r="J886" s="1549">
        <v>1</v>
      </c>
      <c r="K886" s="1649"/>
      <c r="L886" s="1649"/>
      <c r="M886" s="1649">
        <f>IF(J886="","",J886)</f>
        <v>1</v>
      </c>
      <c r="N886" s="1649"/>
      <c r="O886" s="1649"/>
      <c r="P886" s="1649">
        <f>IF(J886="","",J886)</f>
        <v>1</v>
      </c>
      <c r="Q886" s="1649"/>
      <c r="R886" s="1649"/>
      <c r="S886" s="1649">
        <f>IF(J886="","",J886)</f>
        <v>1</v>
      </c>
      <c r="T886" s="1649"/>
    </row>
    <row r="887" spans="1:20" s="765" customFormat="1" ht="14.45" customHeight="1">
      <c r="A887" s="172" t="s">
        <v>69</v>
      </c>
      <c r="B887" s="882"/>
      <c r="C887" s="1349" t="s">
        <v>1805</v>
      </c>
      <c r="D887" s="1653">
        <v>4</v>
      </c>
      <c r="E887" s="1347" t="s">
        <v>880</v>
      </c>
      <c r="F887" s="1637">
        <v>75</v>
      </c>
      <c r="G887" s="1610">
        <f t="shared" si="13"/>
        <v>300</v>
      </c>
      <c r="H887" s="1623" t="s">
        <v>1887</v>
      </c>
      <c r="I887" s="1641"/>
      <c r="J887" s="1642"/>
      <c r="K887" s="1642"/>
      <c r="L887" s="1642"/>
      <c r="M887" s="1642"/>
      <c r="N887" s="1642"/>
      <c r="O887" s="1642"/>
      <c r="P887" s="1642"/>
      <c r="Q887" s="1642"/>
      <c r="R887" s="1642"/>
      <c r="S887" s="1642"/>
      <c r="T887" s="1642"/>
    </row>
    <row r="888" spans="1:20" s="765" customFormat="1">
      <c r="A888" s="172" t="s">
        <v>3386</v>
      </c>
      <c r="B888" s="882"/>
      <c r="C888" s="1349" t="s">
        <v>1805</v>
      </c>
      <c r="D888" s="1653">
        <v>4</v>
      </c>
      <c r="E888" s="1347" t="s">
        <v>880</v>
      </c>
      <c r="F888" s="1637">
        <v>75</v>
      </c>
      <c r="G888" s="1610">
        <f t="shared" si="13"/>
        <v>300</v>
      </c>
      <c r="H888" s="1623" t="s">
        <v>1887</v>
      </c>
      <c r="I888" s="1641"/>
      <c r="J888" s="1642"/>
      <c r="K888" s="1642"/>
      <c r="L888" s="1642"/>
      <c r="M888" s="1642"/>
      <c r="N888" s="1642"/>
      <c r="O888" s="1642"/>
      <c r="P888" s="1642"/>
      <c r="Q888" s="1642"/>
      <c r="R888" s="1642"/>
      <c r="S888" s="1642"/>
      <c r="T888" s="1642"/>
    </row>
    <row r="889" spans="1:20" s="765" customFormat="1">
      <c r="A889" s="172" t="s">
        <v>3457</v>
      </c>
      <c r="B889" s="882"/>
      <c r="C889" s="1349" t="s">
        <v>3512</v>
      </c>
      <c r="D889" s="1630">
        <v>10</v>
      </c>
      <c r="E889" s="1631" t="s">
        <v>880</v>
      </c>
      <c r="F889" s="1632">
        <v>150</v>
      </c>
      <c r="G889" s="1610">
        <f t="shared" si="13"/>
        <v>1500</v>
      </c>
      <c r="H889" s="1623" t="s">
        <v>1887</v>
      </c>
      <c r="I889" s="1624">
        <v>2</v>
      </c>
      <c r="J889" s="1624"/>
      <c r="K889" s="1624">
        <v>2</v>
      </c>
      <c r="L889" s="1624"/>
      <c r="M889" s="1624">
        <v>2</v>
      </c>
      <c r="N889" s="1624"/>
      <c r="O889" s="1624">
        <v>2</v>
      </c>
      <c r="P889" s="1624"/>
      <c r="Q889" s="1624">
        <v>2</v>
      </c>
      <c r="R889" s="1624"/>
      <c r="S889" s="1624"/>
      <c r="T889" s="1624"/>
    </row>
    <row r="890" spans="1:20" s="765" customFormat="1" ht="14.45" customHeight="1">
      <c r="A890" s="443" t="s">
        <v>1888</v>
      </c>
      <c r="B890" s="882"/>
      <c r="C890" s="443" t="s">
        <v>1919</v>
      </c>
      <c r="D890" s="1559">
        <v>6</v>
      </c>
      <c r="E890" s="1633" t="s">
        <v>880</v>
      </c>
      <c r="F890" s="1550">
        <v>16</v>
      </c>
      <c r="G890" s="1610">
        <f t="shared" si="13"/>
        <v>96</v>
      </c>
      <c r="H890" s="1623" t="s">
        <v>1887</v>
      </c>
      <c r="I890" s="1574">
        <v>3</v>
      </c>
      <c r="J890" s="1633"/>
      <c r="K890" s="1633"/>
      <c r="L890" s="1575">
        <v>0</v>
      </c>
      <c r="M890" s="1633"/>
      <c r="N890" s="1633"/>
      <c r="O890" s="1559">
        <v>3</v>
      </c>
      <c r="P890" s="1633"/>
      <c r="Q890" s="1633"/>
      <c r="R890" s="1559">
        <v>0</v>
      </c>
      <c r="S890" s="1633"/>
      <c r="T890" s="1633"/>
    </row>
    <row r="891" spans="1:20" s="765" customFormat="1" ht="14.45" customHeight="1">
      <c r="A891" s="1644" t="s">
        <v>533</v>
      </c>
      <c r="B891" s="882"/>
      <c r="C891" s="618" t="s">
        <v>2382</v>
      </c>
      <c r="D891" s="1578">
        <v>12</v>
      </c>
      <c r="E891" s="1579" t="s">
        <v>1410</v>
      </c>
      <c r="F891" s="1580">
        <v>35</v>
      </c>
      <c r="G891" s="1610">
        <f t="shared" si="13"/>
        <v>420</v>
      </c>
      <c r="H891" s="1623" t="s">
        <v>1887</v>
      </c>
      <c r="I891" s="825">
        <v>2</v>
      </c>
      <c r="J891" s="825"/>
      <c r="K891" s="1541">
        <v>2</v>
      </c>
      <c r="L891" s="1541"/>
      <c r="M891" s="1541">
        <v>2</v>
      </c>
      <c r="N891" s="1541"/>
      <c r="O891" s="1541">
        <v>2</v>
      </c>
      <c r="P891" s="1541"/>
      <c r="Q891" s="1541">
        <v>2</v>
      </c>
      <c r="R891" s="1541"/>
      <c r="S891" s="1541">
        <v>2</v>
      </c>
      <c r="T891" s="1624"/>
    </row>
    <row r="892" spans="1:20" s="765" customFormat="1" ht="13.15" customHeight="1">
      <c r="A892" s="882" t="s">
        <v>3225</v>
      </c>
      <c r="B892" s="882"/>
      <c r="C892" s="618" t="s">
        <v>2382</v>
      </c>
      <c r="D892" s="1578">
        <v>12</v>
      </c>
      <c r="E892" s="1579" t="s">
        <v>1410</v>
      </c>
      <c r="F892" s="1580">
        <v>35</v>
      </c>
      <c r="G892" s="1610">
        <f t="shared" si="13"/>
        <v>420</v>
      </c>
      <c r="H892" s="1623" t="s">
        <v>1887</v>
      </c>
      <c r="I892" s="825"/>
      <c r="J892" s="825"/>
      <c r="K892" s="1541"/>
      <c r="L892" s="1541"/>
      <c r="M892" s="1541"/>
      <c r="N892" s="1541"/>
      <c r="O892" s="1541"/>
      <c r="P892" s="1541"/>
      <c r="Q892" s="1541"/>
      <c r="R892" s="1541"/>
      <c r="S892" s="1541"/>
      <c r="T892" s="1624"/>
    </row>
    <row r="893" spans="1:20" s="1547" customFormat="1" ht="14.45" customHeight="1">
      <c r="A893" s="1579" t="s">
        <v>3382</v>
      </c>
      <c r="B893" s="882"/>
      <c r="C893" s="618" t="s">
        <v>2382</v>
      </c>
      <c r="D893" s="1578">
        <v>12</v>
      </c>
      <c r="E893" s="1579" t="s">
        <v>1410</v>
      </c>
      <c r="F893" s="1580">
        <v>35</v>
      </c>
      <c r="G893" s="1610">
        <f t="shared" si="13"/>
        <v>420</v>
      </c>
      <c r="H893" s="1623" t="s">
        <v>1887</v>
      </c>
      <c r="I893" s="825"/>
      <c r="J893" s="825"/>
      <c r="K893" s="1541"/>
      <c r="L893" s="1541"/>
      <c r="M893" s="1541"/>
      <c r="N893" s="1541"/>
      <c r="O893" s="1541"/>
      <c r="P893" s="1541"/>
      <c r="Q893" s="1541"/>
      <c r="R893" s="1541"/>
      <c r="S893" s="1541"/>
      <c r="T893" s="1624"/>
    </row>
    <row r="894" spans="1:20" s="1547" customFormat="1" ht="14.45" customHeight="1">
      <c r="A894" s="443" t="s">
        <v>3527</v>
      </c>
      <c r="B894" s="882"/>
      <c r="C894" s="443" t="s">
        <v>1919</v>
      </c>
      <c r="D894" s="1559">
        <v>12</v>
      </c>
      <c r="E894" s="1633" t="s">
        <v>880</v>
      </c>
      <c r="F894" s="1550">
        <v>16</v>
      </c>
      <c r="G894" s="1610">
        <f t="shared" si="13"/>
        <v>192</v>
      </c>
      <c r="H894" s="1623" t="s">
        <v>1887</v>
      </c>
      <c r="I894" s="1574">
        <v>3</v>
      </c>
      <c r="J894" s="1633"/>
      <c r="K894" s="1633"/>
      <c r="L894" s="1575">
        <v>0</v>
      </c>
      <c r="M894" s="1633"/>
      <c r="N894" s="1633">
        <v>3</v>
      </c>
      <c r="O894" s="1559">
        <v>3</v>
      </c>
      <c r="P894" s="1633"/>
      <c r="Q894" s="1633"/>
      <c r="R894" s="1559">
        <v>3</v>
      </c>
      <c r="S894" s="1633"/>
      <c r="T894" s="1633"/>
    </row>
    <row r="895" spans="1:20" s="1547" customFormat="1" ht="14.45" customHeight="1">
      <c r="A895" s="1259" t="s">
        <v>2599</v>
      </c>
      <c r="B895" s="882"/>
      <c r="C895" s="443" t="s">
        <v>2666</v>
      </c>
      <c r="D895" s="882">
        <v>10</v>
      </c>
      <c r="E895" s="825" t="s">
        <v>1410</v>
      </c>
      <c r="F895" s="1573">
        <v>75</v>
      </c>
      <c r="G895" s="1610">
        <f t="shared" si="13"/>
        <v>750</v>
      </c>
      <c r="H895" s="1623" t="s">
        <v>1887</v>
      </c>
      <c r="I895" s="882"/>
      <c r="J895" s="443"/>
      <c r="K895" s="882"/>
      <c r="L895" s="443"/>
      <c r="M895" s="443"/>
      <c r="N895" s="443"/>
      <c r="O895" s="443"/>
      <c r="P895" s="443"/>
      <c r="Q895" s="443"/>
      <c r="R895" s="882">
        <v>10</v>
      </c>
      <c r="S895" s="443"/>
      <c r="T895" s="1533"/>
    </row>
    <row r="896" spans="1:20" s="1547" customFormat="1">
      <c r="A896" s="443" t="s">
        <v>1885</v>
      </c>
      <c r="B896" s="882"/>
      <c r="C896" s="618" t="s">
        <v>1802</v>
      </c>
      <c r="D896" s="1652">
        <v>4</v>
      </c>
      <c r="E896" s="1666" t="s">
        <v>880</v>
      </c>
      <c r="F896" s="1543">
        <v>55</v>
      </c>
      <c r="G896" s="1610">
        <f t="shared" si="13"/>
        <v>220</v>
      </c>
      <c r="H896" s="1623" t="s">
        <v>1887</v>
      </c>
      <c r="I896" s="1649"/>
      <c r="J896" s="1549">
        <v>1</v>
      </c>
      <c r="K896" s="1649"/>
      <c r="L896" s="1649"/>
      <c r="M896" s="1649">
        <f>IF(J896="","",J896)</f>
        <v>1</v>
      </c>
      <c r="N896" s="1649"/>
      <c r="O896" s="1649"/>
      <c r="P896" s="1649">
        <f>IF(J896="","",J896)</f>
        <v>1</v>
      </c>
      <c r="Q896" s="1649"/>
      <c r="R896" s="1649"/>
      <c r="S896" s="1649">
        <f>IF(J896="","",J896)</f>
        <v>1</v>
      </c>
      <c r="T896" s="1649"/>
    </row>
    <row r="897" spans="1:20" s="1547" customFormat="1">
      <c r="A897" s="172" t="s">
        <v>69</v>
      </c>
      <c r="B897" s="882"/>
      <c r="C897" s="1349" t="s">
        <v>1802</v>
      </c>
      <c r="D897" s="1653">
        <v>5</v>
      </c>
      <c r="E897" s="1347" t="s">
        <v>880</v>
      </c>
      <c r="F897" s="1637">
        <v>60</v>
      </c>
      <c r="G897" s="1610">
        <f t="shared" si="13"/>
        <v>300</v>
      </c>
      <c r="H897" s="1623" t="s">
        <v>1887</v>
      </c>
      <c r="I897" s="1641"/>
      <c r="J897" s="1642"/>
      <c r="K897" s="1642"/>
      <c r="L897" s="1642"/>
      <c r="M897" s="1642"/>
      <c r="N897" s="1642"/>
      <c r="O897" s="1642"/>
      <c r="P897" s="1642"/>
      <c r="Q897" s="1642"/>
      <c r="R897" s="1642"/>
      <c r="S897" s="1642"/>
      <c r="T897" s="1642"/>
    </row>
    <row r="898" spans="1:20" s="1547" customFormat="1">
      <c r="A898" s="1259" t="s">
        <v>2748</v>
      </c>
      <c r="B898" s="882"/>
      <c r="C898" s="1259" t="s">
        <v>2858</v>
      </c>
      <c r="D898" s="1267">
        <v>36</v>
      </c>
      <c r="E898" s="1268" t="s">
        <v>576</v>
      </c>
      <c r="F898" s="1634">
        <v>40</v>
      </c>
      <c r="G898" s="1610">
        <f t="shared" si="13"/>
        <v>1440</v>
      </c>
      <c r="H898" s="1623" t="s">
        <v>1887</v>
      </c>
      <c r="I898" s="1270">
        <v>3</v>
      </c>
      <c r="J898" s="1270">
        <v>3</v>
      </c>
      <c r="K898" s="1270">
        <v>3</v>
      </c>
      <c r="L898" s="1270">
        <v>3</v>
      </c>
      <c r="M898" s="1270">
        <v>3</v>
      </c>
      <c r="N898" s="1270">
        <v>3</v>
      </c>
      <c r="O898" s="1270">
        <v>3</v>
      </c>
      <c r="P898" s="1270">
        <v>3</v>
      </c>
      <c r="Q898" s="1270">
        <v>3</v>
      </c>
      <c r="R898" s="1270">
        <v>3</v>
      </c>
      <c r="S898" s="1270">
        <v>3</v>
      </c>
      <c r="T898" s="1270">
        <v>3</v>
      </c>
    </row>
    <row r="899" spans="1:20" s="1547" customFormat="1" ht="14.45" customHeight="1">
      <c r="A899" s="172" t="s">
        <v>3386</v>
      </c>
      <c r="B899" s="882"/>
      <c r="C899" s="1349" t="s">
        <v>1802</v>
      </c>
      <c r="D899" s="1653">
        <v>5</v>
      </c>
      <c r="E899" s="1347" t="s">
        <v>880</v>
      </c>
      <c r="F899" s="1637">
        <v>60</v>
      </c>
      <c r="G899" s="1610">
        <f t="shared" si="13"/>
        <v>300</v>
      </c>
      <c r="H899" s="1623" t="s">
        <v>1887</v>
      </c>
      <c r="I899" s="1641"/>
      <c r="J899" s="1642"/>
      <c r="K899" s="1642"/>
      <c r="L899" s="1642"/>
      <c r="M899" s="1642"/>
      <c r="N899" s="1642"/>
      <c r="O899" s="1642"/>
      <c r="P899" s="1642"/>
      <c r="Q899" s="1642"/>
      <c r="R899" s="1642"/>
      <c r="S899" s="1642"/>
      <c r="T899" s="1642"/>
    </row>
    <row r="900" spans="1:20" s="1547" customFormat="1" ht="14.45" customHeight="1">
      <c r="A900" s="1259" t="s">
        <v>2748</v>
      </c>
      <c r="B900" s="882"/>
      <c r="C900" s="1259" t="s">
        <v>2857</v>
      </c>
      <c r="D900" s="1267">
        <v>6</v>
      </c>
      <c r="E900" s="1268" t="s">
        <v>576</v>
      </c>
      <c r="F900" s="1634">
        <v>60</v>
      </c>
      <c r="G900" s="1610">
        <f t="shared" si="13"/>
        <v>360</v>
      </c>
      <c r="H900" s="1623" t="s">
        <v>1887</v>
      </c>
      <c r="I900" s="1270">
        <v>1</v>
      </c>
      <c r="J900" s="1270"/>
      <c r="K900" s="1270">
        <v>1</v>
      </c>
      <c r="L900" s="1270"/>
      <c r="M900" s="1270">
        <v>1</v>
      </c>
      <c r="N900" s="1270"/>
      <c r="O900" s="1270">
        <v>1</v>
      </c>
      <c r="P900" s="1270"/>
      <c r="Q900" s="1270">
        <v>1</v>
      </c>
      <c r="R900" s="1270"/>
      <c r="S900" s="1270">
        <v>1</v>
      </c>
      <c r="T900" s="1270"/>
    </row>
    <row r="901" spans="1:20" s="1547" customFormat="1" ht="14.45" customHeight="1">
      <c r="A901" s="172" t="s">
        <v>1982</v>
      </c>
      <c r="B901" s="882"/>
      <c r="C901" s="1349" t="s">
        <v>2028</v>
      </c>
      <c r="D901" s="1630">
        <v>12</v>
      </c>
      <c r="E901" s="1631" t="s">
        <v>1410</v>
      </c>
      <c r="F901" s="1632">
        <v>20</v>
      </c>
      <c r="G901" s="1610">
        <f t="shared" si="13"/>
        <v>240</v>
      </c>
      <c r="H901" s="1623" t="s">
        <v>1887</v>
      </c>
      <c r="I901" s="1256">
        <v>1</v>
      </c>
      <c r="J901" s="1689">
        <v>1</v>
      </c>
      <c r="K901" s="1256">
        <v>1</v>
      </c>
      <c r="L901" s="1256">
        <v>1</v>
      </c>
      <c r="M901" s="1256">
        <v>1</v>
      </c>
      <c r="N901" s="1256">
        <v>1</v>
      </c>
      <c r="O901" s="1256">
        <v>1</v>
      </c>
      <c r="P901" s="1256">
        <v>1</v>
      </c>
      <c r="Q901" s="1256">
        <v>1</v>
      </c>
      <c r="R901" s="1256">
        <v>1</v>
      </c>
      <c r="S901" s="1256">
        <v>1</v>
      </c>
      <c r="T901" s="172">
        <v>1</v>
      </c>
    </row>
    <row r="902" spans="1:20" s="1547" customFormat="1" ht="14.45" customHeight="1">
      <c r="A902" s="172" t="s">
        <v>2113</v>
      </c>
      <c r="B902" s="882"/>
      <c r="C902" s="1349" t="s">
        <v>2130</v>
      </c>
      <c r="D902" s="1630">
        <v>192</v>
      </c>
      <c r="E902" s="1631" t="s">
        <v>576</v>
      </c>
      <c r="F902" s="1632">
        <v>50</v>
      </c>
      <c r="G902" s="1610">
        <f t="shared" si="13"/>
        <v>9600</v>
      </c>
      <c r="H902" s="1623" t="s">
        <v>1887</v>
      </c>
      <c r="I902" s="1630">
        <v>192</v>
      </c>
      <c r="J902" s="1624"/>
      <c r="K902" s="1624"/>
      <c r="L902" s="1624"/>
      <c r="M902" s="1624"/>
      <c r="N902" s="1624"/>
      <c r="O902" s="1624"/>
      <c r="P902" s="1624"/>
      <c r="Q902" s="1624"/>
      <c r="R902" s="1624"/>
      <c r="S902" s="1624"/>
      <c r="T902" s="1624"/>
    </row>
    <row r="903" spans="1:20" s="1547" customFormat="1" ht="14.45" customHeight="1">
      <c r="A903" s="882" t="s">
        <v>3023</v>
      </c>
      <c r="B903" s="882"/>
      <c r="C903" s="882" t="s">
        <v>3193</v>
      </c>
      <c r="D903" s="1558">
        <v>2</v>
      </c>
      <c r="E903" s="833"/>
      <c r="F903" s="1568">
        <v>1800</v>
      </c>
      <c r="G903" s="1610">
        <f t="shared" si="13"/>
        <v>3600</v>
      </c>
      <c r="H903" s="1623" t="s">
        <v>1887</v>
      </c>
      <c r="I903" s="1624">
        <v>2</v>
      </c>
      <c r="J903" s="1624"/>
      <c r="K903" s="1624"/>
      <c r="L903" s="1624"/>
      <c r="M903" s="1624"/>
      <c r="N903" s="1624"/>
      <c r="O903" s="1624"/>
      <c r="P903" s="1624"/>
      <c r="Q903" s="1624"/>
      <c r="R903" s="1624"/>
      <c r="S903" s="1624"/>
      <c r="T903" s="1624"/>
    </row>
    <row r="904" spans="1:20" s="1547" customFormat="1" ht="14.45" customHeight="1">
      <c r="A904" s="882" t="s">
        <v>3023</v>
      </c>
      <c r="B904" s="882"/>
      <c r="C904" s="882" t="s">
        <v>3200</v>
      </c>
      <c r="D904" s="1558">
        <v>100</v>
      </c>
      <c r="E904" s="833" t="s">
        <v>44</v>
      </c>
      <c r="F904" s="1568">
        <v>15</v>
      </c>
      <c r="G904" s="1610">
        <f t="shared" si="13"/>
        <v>1500</v>
      </c>
      <c r="H904" s="1623" t="s">
        <v>1887</v>
      </c>
      <c r="I904" s="1624">
        <v>50</v>
      </c>
      <c r="J904" s="1624"/>
      <c r="K904" s="1624"/>
      <c r="L904" s="1624"/>
      <c r="M904" s="1624"/>
      <c r="N904" s="1624">
        <v>50</v>
      </c>
      <c r="O904" s="1624"/>
      <c r="P904" s="1624"/>
      <c r="Q904" s="1624"/>
      <c r="R904" s="1624"/>
      <c r="S904" s="1624"/>
      <c r="T904" s="1624"/>
    </row>
    <row r="905" spans="1:20" s="1547" customFormat="1" ht="14.45" customHeight="1">
      <c r="A905" s="882" t="s">
        <v>3023</v>
      </c>
      <c r="B905" s="882"/>
      <c r="C905" s="882" t="s">
        <v>3204</v>
      </c>
      <c r="D905" s="1558">
        <v>250</v>
      </c>
      <c r="E905" s="833" t="s">
        <v>1846</v>
      </c>
      <c r="F905" s="1568">
        <v>150</v>
      </c>
      <c r="G905" s="1610">
        <f t="shared" si="13"/>
        <v>37500</v>
      </c>
      <c r="H905" s="1623" t="s">
        <v>1887</v>
      </c>
      <c r="I905" s="1624">
        <v>100</v>
      </c>
      <c r="J905" s="1624"/>
      <c r="K905" s="1624"/>
      <c r="L905" s="1624"/>
      <c r="M905" s="1624">
        <v>100</v>
      </c>
      <c r="N905" s="1624"/>
      <c r="O905" s="1624"/>
      <c r="P905" s="1624"/>
      <c r="Q905" s="1624">
        <v>50</v>
      </c>
      <c r="R905" s="1624"/>
      <c r="S905" s="1624"/>
      <c r="T905" s="1624"/>
    </row>
    <row r="906" spans="1:20" s="1547" customFormat="1" ht="14.45" customHeight="1">
      <c r="A906" s="172" t="s">
        <v>1968</v>
      </c>
      <c r="B906" s="882"/>
      <c r="C906" s="1639" t="s">
        <v>1969</v>
      </c>
      <c r="D906" s="1589">
        <v>20</v>
      </c>
      <c r="E906" s="825" t="s">
        <v>44</v>
      </c>
      <c r="F906" s="830">
        <v>50</v>
      </c>
      <c r="G906" s="1610">
        <f t="shared" si="13"/>
        <v>1000</v>
      </c>
      <c r="H906" s="1623" t="s">
        <v>1887</v>
      </c>
      <c r="I906" s="825">
        <v>5</v>
      </c>
      <c r="J906" s="833"/>
      <c r="K906" s="825"/>
      <c r="L906" s="833">
        <v>5</v>
      </c>
      <c r="M906" s="833"/>
      <c r="N906" s="833"/>
      <c r="O906" s="833">
        <v>5</v>
      </c>
      <c r="P906" s="833"/>
      <c r="Q906" s="833">
        <v>5</v>
      </c>
      <c r="R906" s="1256"/>
      <c r="S906" s="1256"/>
      <c r="T906" s="1256"/>
    </row>
    <row r="907" spans="1:20" s="1547" customFormat="1" ht="14.45" customHeight="1">
      <c r="A907" s="172" t="s">
        <v>1968</v>
      </c>
      <c r="B907" s="882"/>
      <c r="C907" s="1639" t="s">
        <v>1969</v>
      </c>
      <c r="D907" s="1589">
        <v>20</v>
      </c>
      <c r="E907" s="825" t="s">
        <v>44</v>
      </c>
      <c r="F907" s="830">
        <v>50</v>
      </c>
      <c r="G907" s="1610">
        <f t="shared" si="13"/>
        <v>1000</v>
      </c>
      <c r="H907" s="1623" t="s">
        <v>1887</v>
      </c>
      <c r="I907" s="825">
        <v>5</v>
      </c>
      <c r="J907" s="833"/>
      <c r="K907" s="825"/>
      <c r="L907" s="833">
        <v>5</v>
      </c>
      <c r="M907" s="833"/>
      <c r="N907" s="833"/>
      <c r="O907" s="833">
        <v>5</v>
      </c>
      <c r="P907" s="833"/>
      <c r="Q907" s="833">
        <v>5</v>
      </c>
      <c r="R907" s="833"/>
      <c r="S907" s="833"/>
      <c r="T907" s="1624"/>
    </row>
    <row r="908" spans="1:20" s="1547" customFormat="1" ht="14.45" customHeight="1">
      <c r="A908" s="172" t="s">
        <v>1941</v>
      </c>
      <c r="B908" s="882"/>
      <c r="C908" s="1639" t="s">
        <v>1969</v>
      </c>
      <c r="D908" s="1589">
        <v>20</v>
      </c>
      <c r="E908" s="825" t="s">
        <v>44</v>
      </c>
      <c r="F908" s="830">
        <v>50</v>
      </c>
      <c r="G908" s="1610">
        <f t="shared" si="13"/>
        <v>1000</v>
      </c>
      <c r="H908" s="1623" t="s">
        <v>1887</v>
      </c>
      <c r="I908" s="825">
        <v>5</v>
      </c>
      <c r="J908" s="833"/>
      <c r="K908" s="825"/>
      <c r="L908" s="833">
        <v>5</v>
      </c>
      <c r="M908" s="833"/>
      <c r="N908" s="833"/>
      <c r="O908" s="833">
        <v>5</v>
      </c>
      <c r="P908" s="833"/>
      <c r="Q908" s="833">
        <v>5</v>
      </c>
      <c r="R908" s="833"/>
      <c r="S908" s="833"/>
      <c r="T908" s="1624"/>
    </row>
    <row r="909" spans="1:20" s="1547" customFormat="1" ht="14.45" customHeight="1">
      <c r="A909" s="172" t="s">
        <v>1968</v>
      </c>
      <c r="B909" s="882"/>
      <c r="C909" s="1639" t="s">
        <v>1951</v>
      </c>
      <c r="D909" s="1589">
        <v>20</v>
      </c>
      <c r="E909" s="825" t="s">
        <v>1410</v>
      </c>
      <c r="F909" s="830">
        <v>50</v>
      </c>
      <c r="G909" s="1610">
        <f t="shared" si="13"/>
        <v>1000</v>
      </c>
      <c r="H909" s="1623" t="s">
        <v>1887</v>
      </c>
      <c r="I909" s="1622">
        <v>10</v>
      </c>
      <c r="J909" s="825"/>
      <c r="K909" s="833"/>
      <c r="L909" s="833"/>
      <c r="M909" s="833"/>
      <c r="N909" s="833"/>
      <c r="O909" s="833">
        <v>10</v>
      </c>
      <c r="P909" s="833"/>
      <c r="Q909" s="833"/>
      <c r="R909" s="833"/>
      <c r="S909" s="833"/>
      <c r="T909" s="1624"/>
    </row>
    <row r="910" spans="1:20" s="1547" customFormat="1" ht="14.45" customHeight="1">
      <c r="A910" s="172" t="s">
        <v>1941</v>
      </c>
      <c r="B910" s="882"/>
      <c r="C910" s="1639" t="s">
        <v>1951</v>
      </c>
      <c r="D910" s="1589">
        <v>20</v>
      </c>
      <c r="E910" s="825" t="s">
        <v>1410</v>
      </c>
      <c r="F910" s="830">
        <v>50</v>
      </c>
      <c r="G910" s="1610">
        <f t="shared" si="13"/>
        <v>1000</v>
      </c>
      <c r="H910" s="1623" t="s">
        <v>1887</v>
      </c>
      <c r="I910" s="1622">
        <v>10</v>
      </c>
      <c r="J910" s="825"/>
      <c r="K910" s="833"/>
      <c r="L910" s="833"/>
      <c r="M910" s="833"/>
      <c r="N910" s="833"/>
      <c r="O910" s="833">
        <v>10</v>
      </c>
      <c r="P910" s="833"/>
      <c r="Q910" s="833"/>
      <c r="R910" s="833"/>
      <c r="S910" s="833"/>
      <c r="T910" s="1624"/>
    </row>
    <row r="911" spans="1:20" s="1547" customFormat="1">
      <c r="A911" s="172" t="s">
        <v>2132</v>
      </c>
      <c r="B911" s="882"/>
      <c r="C911" s="1639" t="s">
        <v>3756</v>
      </c>
      <c r="D911" s="1540">
        <v>100</v>
      </c>
      <c r="E911" s="1538" t="s">
        <v>1410</v>
      </c>
      <c r="F911" s="1539">
        <v>60</v>
      </c>
      <c r="G911" s="1610">
        <f t="shared" ref="G911:G953" si="14">F911*D911</f>
        <v>6000</v>
      </c>
      <c r="H911" s="1623" t="s">
        <v>1887</v>
      </c>
      <c r="I911" s="1540">
        <v>100</v>
      </c>
      <c r="J911" s="932"/>
      <c r="K911" s="932"/>
      <c r="L911" s="932"/>
      <c r="M911" s="932"/>
      <c r="N911" s="932"/>
      <c r="O911" s="932"/>
      <c r="P911" s="932"/>
      <c r="Q911" s="932"/>
      <c r="R911" s="932"/>
      <c r="S911" s="932"/>
      <c r="T911" s="1640"/>
    </row>
    <row r="912" spans="1:20" s="1600" customFormat="1" ht="14.45" customHeight="1">
      <c r="A912" s="172" t="s">
        <v>3418</v>
      </c>
      <c r="B912" s="882"/>
      <c r="C912" s="1535" t="s">
        <v>3431</v>
      </c>
      <c r="D912" s="1553">
        <v>6</v>
      </c>
      <c r="E912" s="1554" t="s">
        <v>44</v>
      </c>
      <c r="F912" s="1568">
        <v>35</v>
      </c>
      <c r="G912" s="1610">
        <f t="shared" si="14"/>
        <v>210</v>
      </c>
      <c r="H912" s="1623" t="s">
        <v>1887</v>
      </c>
      <c r="I912" s="1641"/>
      <c r="J912" s="1642"/>
      <c r="K912" s="1642"/>
      <c r="L912" s="1642"/>
      <c r="M912" s="1642"/>
      <c r="N912" s="1642"/>
      <c r="O912" s="1642"/>
      <c r="P912" s="1642"/>
      <c r="Q912" s="1642"/>
      <c r="R912" s="1642"/>
      <c r="S912" s="1642"/>
      <c r="T912" s="1642"/>
    </row>
    <row r="913" spans="1:20" s="1600" customFormat="1">
      <c r="A913" s="172" t="s">
        <v>2132</v>
      </c>
      <c r="B913" s="882"/>
      <c r="C913" s="1639" t="s">
        <v>3757</v>
      </c>
      <c r="D913" s="1540">
        <v>48</v>
      </c>
      <c r="E913" s="1538" t="s">
        <v>833</v>
      </c>
      <c r="F913" s="1539">
        <v>300</v>
      </c>
      <c r="G913" s="1610">
        <f t="shared" si="14"/>
        <v>14400</v>
      </c>
      <c r="H913" s="1623" t="s">
        <v>1887</v>
      </c>
      <c r="I913" s="1540">
        <v>48</v>
      </c>
      <c r="J913" s="932"/>
      <c r="K913" s="932"/>
      <c r="L913" s="932"/>
      <c r="M913" s="932"/>
      <c r="N913" s="932"/>
      <c r="O913" s="932"/>
      <c r="P913" s="932"/>
      <c r="Q913" s="932"/>
      <c r="R913" s="932"/>
      <c r="S913" s="932"/>
      <c r="T913" s="1640"/>
    </row>
    <row r="914" spans="1:20" s="1600" customFormat="1">
      <c r="A914" s="1259" t="s">
        <v>2412</v>
      </c>
      <c r="B914" s="937"/>
      <c r="C914" s="1535" t="s">
        <v>2549</v>
      </c>
      <c r="D914" s="1576">
        <v>4</v>
      </c>
      <c r="E914" s="1576" t="s">
        <v>91</v>
      </c>
      <c r="F914" s="1577">
        <v>200</v>
      </c>
      <c r="G914" s="1610">
        <f t="shared" si="14"/>
        <v>800</v>
      </c>
      <c r="H914" s="1623" t="s">
        <v>1887</v>
      </c>
      <c r="I914" s="1641"/>
      <c r="J914" s="1642"/>
      <c r="K914" s="1642"/>
      <c r="L914" s="1642"/>
      <c r="M914" s="1642"/>
      <c r="N914" s="1642"/>
      <c r="O914" s="1642"/>
      <c r="P914" s="1642"/>
      <c r="Q914" s="1642"/>
      <c r="R914" s="1642"/>
      <c r="S914" s="1642"/>
      <c r="T914" s="1642"/>
    </row>
    <row r="915" spans="1:20" s="1600" customFormat="1" ht="14.45" customHeight="1">
      <c r="A915" s="172" t="s">
        <v>3418</v>
      </c>
      <c r="B915" s="937"/>
      <c r="C915" s="1349" t="s">
        <v>3436</v>
      </c>
      <c r="D915" s="1625">
        <v>10</v>
      </c>
      <c r="E915" s="1659" t="s">
        <v>910</v>
      </c>
      <c r="F915" s="1627">
        <v>330</v>
      </c>
      <c r="G915" s="1610">
        <f t="shared" si="14"/>
        <v>3300</v>
      </c>
      <c r="H915" s="1623" t="s">
        <v>1887</v>
      </c>
      <c r="I915" s="1624"/>
      <c r="J915" s="1624"/>
      <c r="K915" s="1624"/>
      <c r="L915" s="1624"/>
      <c r="M915" s="1624"/>
      <c r="N915" s="1624"/>
      <c r="O915" s="1624"/>
      <c r="P915" s="1624"/>
      <c r="Q915" s="1624"/>
      <c r="R915" s="1624"/>
      <c r="S915" s="1624"/>
      <c r="T915" s="1624"/>
    </row>
    <row r="916" spans="1:20" s="1600" customFormat="1" ht="14.45" customHeight="1">
      <c r="A916" s="172" t="s">
        <v>2045</v>
      </c>
      <c r="B916" s="937"/>
      <c r="C916" s="1349" t="s">
        <v>2090</v>
      </c>
      <c r="D916" s="1630">
        <v>2</v>
      </c>
      <c r="E916" s="1631" t="s">
        <v>576</v>
      </c>
      <c r="F916" s="1632">
        <v>500</v>
      </c>
      <c r="G916" s="1610">
        <f t="shared" si="14"/>
        <v>1000</v>
      </c>
      <c r="H916" s="1623" t="s">
        <v>1887</v>
      </c>
      <c r="I916" s="1630">
        <v>2</v>
      </c>
      <c r="J916" s="1642"/>
      <c r="K916" s="1642"/>
      <c r="L916" s="1642"/>
      <c r="M916" s="1642"/>
      <c r="N916" s="1642"/>
      <c r="O916" s="1642"/>
      <c r="P916" s="1642"/>
      <c r="Q916" s="1642"/>
      <c r="R916" s="1642"/>
      <c r="S916" s="1642"/>
      <c r="T916" s="1642"/>
    </row>
    <row r="917" spans="1:20" s="1600" customFormat="1" ht="14.45" customHeight="1">
      <c r="A917" s="1259" t="s">
        <v>2748</v>
      </c>
      <c r="B917" s="937"/>
      <c r="C917" s="1259" t="s">
        <v>2861</v>
      </c>
      <c r="D917" s="1267">
        <v>4</v>
      </c>
      <c r="E917" s="1268" t="s">
        <v>1616</v>
      </c>
      <c r="F917" s="1634">
        <v>80</v>
      </c>
      <c r="G917" s="1610">
        <f t="shared" si="14"/>
        <v>320</v>
      </c>
      <c r="H917" s="1623" t="s">
        <v>1887</v>
      </c>
      <c r="I917" s="1270">
        <v>1</v>
      </c>
      <c r="J917" s="1270"/>
      <c r="K917" s="1270"/>
      <c r="L917" s="1270">
        <v>1</v>
      </c>
      <c r="M917" s="1270"/>
      <c r="N917" s="1270"/>
      <c r="O917" s="1270">
        <v>1</v>
      </c>
      <c r="P917" s="1270"/>
      <c r="Q917" s="1270"/>
      <c r="R917" s="1270">
        <v>1</v>
      </c>
      <c r="S917" s="1270"/>
      <c r="T917" s="1270"/>
    </row>
    <row r="918" spans="1:20" s="1600" customFormat="1" ht="14.45" customHeight="1">
      <c r="A918" s="882" t="s">
        <v>3548</v>
      </c>
      <c r="B918" s="937"/>
      <c r="C918" s="1349" t="s">
        <v>3603</v>
      </c>
      <c r="D918" s="1630">
        <v>1</v>
      </c>
      <c r="E918" s="1638" t="s">
        <v>44</v>
      </c>
      <c r="F918" s="1632">
        <v>980</v>
      </c>
      <c r="G918" s="1610">
        <f t="shared" si="14"/>
        <v>980</v>
      </c>
      <c r="H918" s="1623" t="s">
        <v>1887</v>
      </c>
      <c r="I918" s="1656" t="s">
        <v>2423</v>
      </c>
      <c r="J918" s="1642"/>
      <c r="K918" s="1642"/>
      <c r="L918" s="1642"/>
      <c r="M918" s="1642"/>
      <c r="N918" s="1642"/>
      <c r="O918" s="1642"/>
      <c r="P918" s="1642"/>
      <c r="Q918" s="1642"/>
      <c r="R918" s="1642"/>
      <c r="S918" s="1642"/>
      <c r="T918" s="1642"/>
    </row>
    <row r="919" spans="1:20" s="1600" customFormat="1" ht="14.45" customHeight="1">
      <c r="A919" s="172" t="s">
        <v>2045</v>
      </c>
      <c r="B919" s="937"/>
      <c r="C919" s="1349" t="s">
        <v>2087</v>
      </c>
      <c r="D919" s="1630">
        <v>2</v>
      </c>
      <c r="E919" s="1631" t="s">
        <v>576</v>
      </c>
      <c r="F919" s="1632">
        <v>500</v>
      </c>
      <c r="G919" s="1610">
        <f t="shared" si="14"/>
        <v>1000</v>
      </c>
      <c r="H919" s="1623" t="s">
        <v>1887</v>
      </c>
      <c r="I919" s="1630">
        <v>2</v>
      </c>
      <c r="J919" s="1642"/>
      <c r="K919" s="1642"/>
      <c r="L919" s="1642"/>
      <c r="M919" s="1642"/>
      <c r="N919" s="1642"/>
      <c r="O919" s="1642"/>
      <c r="P919" s="1642"/>
      <c r="Q919" s="1642"/>
      <c r="R919" s="1642"/>
      <c r="S919" s="1642"/>
      <c r="T919" s="1642"/>
    </row>
    <row r="920" spans="1:20" s="1600" customFormat="1" ht="14.45" customHeight="1">
      <c r="A920" s="172" t="s">
        <v>2905</v>
      </c>
      <c r="B920" s="937"/>
      <c r="C920" s="1349" t="s">
        <v>3015</v>
      </c>
      <c r="D920" s="1625">
        <v>5</v>
      </c>
      <c r="E920" s="1626" t="s">
        <v>576</v>
      </c>
      <c r="F920" s="1627">
        <v>1800</v>
      </c>
      <c r="G920" s="1610">
        <f t="shared" si="14"/>
        <v>9000</v>
      </c>
      <c r="H920" s="1623" t="s">
        <v>1887</v>
      </c>
      <c r="I920" s="1641"/>
      <c r="J920" s="1642"/>
      <c r="K920" s="1642"/>
      <c r="L920" s="1642"/>
      <c r="M920" s="1642"/>
      <c r="N920" s="1642"/>
      <c r="O920" s="1642"/>
      <c r="P920" s="1642"/>
      <c r="Q920" s="1642"/>
      <c r="R920" s="1642"/>
      <c r="S920" s="1642"/>
      <c r="T920" s="1642"/>
    </row>
    <row r="921" spans="1:20" s="1600" customFormat="1" ht="20.45" customHeight="1">
      <c r="A921" s="172" t="s">
        <v>3231</v>
      </c>
      <c r="B921" s="937"/>
      <c r="C921" s="1349" t="s">
        <v>3015</v>
      </c>
      <c r="D921" s="1625">
        <v>4</v>
      </c>
      <c r="E921" s="1626" t="s">
        <v>576</v>
      </c>
      <c r="F921" s="1627">
        <v>1800</v>
      </c>
      <c r="G921" s="1610">
        <f t="shared" si="14"/>
        <v>7200</v>
      </c>
      <c r="H921" s="1623" t="s">
        <v>1887</v>
      </c>
      <c r="I921" s="1624">
        <v>2</v>
      </c>
      <c r="J921" s="1624"/>
      <c r="K921" s="1624"/>
      <c r="L921" s="1624"/>
      <c r="M921" s="1624"/>
      <c r="N921" s="1624"/>
      <c r="O921" s="1624">
        <v>2</v>
      </c>
      <c r="P921" s="1624"/>
      <c r="Q921" s="1624"/>
      <c r="R921" s="1624"/>
      <c r="S921" s="1624"/>
      <c r="T921" s="1624"/>
    </row>
    <row r="922" spans="1:20" s="1600" customFormat="1" ht="14.45" customHeight="1">
      <c r="A922" s="882" t="s">
        <v>3023</v>
      </c>
      <c r="B922" s="937"/>
      <c r="C922" s="882" t="s">
        <v>3192</v>
      </c>
      <c r="D922" s="1558">
        <v>10</v>
      </c>
      <c r="E922" s="833"/>
      <c r="F922" s="1568">
        <v>3500</v>
      </c>
      <c r="G922" s="1610">
        <f t="shared" si="14"/>
        <v>35000</v>
      </c>
      <c r="H922" s="1623" t="s">
        <v>1887</v>
      </c>
      <c r="I922" s="1624">
        <v>10</v>
      </c>
      <c r="J922" s="1624"/>
      <c r="K922" s="1624"/>
      <c r="L922" s="1624"/>
      <c r="M922" s="1624"/>
      <c r="N922" s="1624"/>
      <c r="O922" s="1624"/>
      <c r="P922" s="1624"/>
      <c r="Q922" s="1624"/>
      <c r="R922" s="1624"/>
      <c r="S922" s="1624"/>
      <c r="T922" s="1624"/>
    </row>
    <row r="923" spans="1:20" s="1600" customFormat="1" ht="14.45" customHeight="1">
      <c r="A923" s="1259" t="s">
        <v>2599</v>
      </c>
      <c r="B923" s="937"/>
      <c r="C923" s="443" t="s">
        <v>2667</v>
      </c>
      <c r="D923" s="882">
        <v>1</v>
      </c>
      <c r="E923" s="825" t="s">
        <v>44</v>
      </c>
      <c r="F923" s="1573">
        <v>150</v>
      </c>
      <c r="G923" s="1610">
        <f t="shared" si="14"/>
        <v>150</v>
      </c>
      <c r="H923" s="1623" t="s">
        <v>1887</v>
      </c>
      <c r="I923" s="882"/>
      <c r="J923" s="443"/>
      <c r="K923" s="882"/>
      <c r="L923" s="443"/>
      <c r="M923" s="443"/>
      <c r="N923" s="443"/>
      <c r="O923" s="443"/>
      <c r="P923" s="443"/>
      <c r="Q923" s="443"/>
      <c r="R923" s="882">
        <v>1</v>
      </c>
      <c r="S923" s="443"/>
      <c r="T923" s="1533"/>
    </row>
    <row r="924" spans="1:20" s="1600" customFormat="1" ht="14.45" customHeight="1">
      <c r="A924" s="172" t="s">
        <v>2045</v>
      </c>
      <c r="B924" s="937"/>
      <c r="C924" s="1349" t="s">
        <v>2088</v>
      </c>
      <c r="D924" s="1630">
        <v>20</v>
      </c>
      <c r="E924" s="1631" t="s">
        <v>627</v>
      </c>
      <c r="F924" s="1632">
        <v>400</v>
      </c>
      <c r="G924" s="1610">
        <f t="shared" si="14"/>
        <v>8000</v>
      </c>
      <c r="H924" s="1623" t="s">
        <v>1887</v>
      </c>
      <c r="I924" s="1630">
        <v>20</v>
      </c>
      <c r="J924" s="1642"/>
      <c r="K924" s="1642"/>
      <c r="L924" s="1642"/>
      <c r="M924" s="1642"/>
      <c r="N924" s="1642"/>
      <c r="O924" s="1642"/>
      <c r="P924" s="1642"/>
      <c r="Q924" s="1642"/>
      <c r="R924" s="1642"/>
      <c r="S924" s="1642"/>
      <c r="T924" s="1642"/>
    </row>
    <row r="925" spans="1:20" s="1600" customFormat="1" ht="14.45" customHeight="1">
      <c r="A925" s="882" t="s">
        <v>3548</v>
      </c>
      <c r="B925" s="937"/>
      <c r="C925" s="1349" t="s">
        <v>3604</v>
      </c>
      <c r="D925" s="1630">
        <v>30</v>
      </c>
      <c r="E925" s="1638" t="s">
        <v>44</v>
      </c>
      <c r="F925" s="1632">
        <v>60</v>
      </c>
      <c r="G925" s="1610">
        <f t="shared" si="14"/>
        <v>1800</v>
      </c>
      <c r="H925" s="1623" t="s">
        <v>1887</v>
      </c>
      <c r="I925" s="1656" t="s">
        <v>3563</v>
      </c>
      <c r="J925" s="1269"/>
      <c r="K925" s="1269"/>
      <c r="L925" s="1269"/>
      <c r="M925" s="1269">
        <v>10</v>
      </c>
      <c r="N925" s="1269"/>
      <c r="O925" s="1269"/>
      <c r="P925" s="1269"/>
      <c r="Q925" s="1269">
        <v>5</v>
      </c>
      <c r="R925" s="1269"/>
      <c r="S925" s="1269"/>
      <c r="T925" s="1658">
        <v>5</v>
      </c>
    </row>
    <row r="926" spans="1:20" s="1600" customFormat="1" ht="14.45" customHeight="1">
      <c r="A926" s="1259" t="s">
        <v>2599</v>
      </c>
      <c r="B926" s="172"/>
      <c r="C926" s="443" t="s">
        <v>2668</v>
      </c>
      <c r="D926" s="882">
        <v>3</v>
      </c>
      <c r="E926" s="825" t="s">
        <v>2669</v>
      </c>
      <c r="F926" s="1573">
        <f>40*12</f>
        <v>480</v>
      </c>
      <c r="G926" s="1610">
        <f t="shared" si="14"/>
        <v>1440</v>
      </c>
      <c r="H926" s="1623" t="s">
        <v>1887</v>
      </c>
      <c r="I926" s="882"/>
      <c r="J926" s="443"/>
      <c r="K926" s="882"/>
      <c r="L926" s="443"/>
      <c r="M926" s="443"/>
      <c r="N926" s="443"/>
      <c r="O926" s="443"/>
      <c r="P926" s="443"/>
      <c r="Q926" s="443"/>
      <c r="R926" s="882">
        <v>3</v>
      </c>
      <c r="S926" s="443"/>
      <c r="T926" s="1533"/>
    </row>
    <row r="927" spans="1:20" s="1600" customFormat="1" ht="14.45" customHeight="1">
      <c r="A927" s="1259" t="s">
        <v>2748</v>
      </c>
      <c r="B927" s="937"/>
      <c r="C927" s="1259" t="s">
        <v>2824</v>
      </c>
      <c r="D927" s="1267">
        <v>1</v>
      </c>
      <c r="E927" s="1268" t="s">
        <v>627</v>
      </c>
      <c r="F927" s="1634">
        <v>280</v>
      </c>
      <c r="G927" s="1610">
        <f t="shared" si="14"/>
        <v>280</v>
      </c>
      <c r="H927" s="1623" t="s">
        <v>1887</v>
      </c>
      <c r="I927" s="1567">
        <v>1</v>
      </c>
      <c r="J927" s="1567"/>
      <c r="K927" s="1270"/>
      <c r="L927" s="1567"/>
      <c r="M927" s="1567"/>
      <c r="N927" s="1270"/>
      <c r="O927" s="1567">
        <v>1</v>
      </c>
      <c r="P927" s="1567"/>
      <c r="Q927" s="1270"/>
      <c r="R927" s="1567"/>
      <c r="S927" s="1567"/>
      <c r="T927" s="1269"/>
    </row>
    <row r="928" spans="1:20" s="1600" customFormat="1" ht="14.45" customHeight="1">
      <c r="A928" s="443" t="s">
        <v>3527</v>
      </c>
      <c r="B928" s="937"/>
      <c r="C928" s="618" t="s">
        <v>2824</v>
      </c>
      <c r="D928" s="1559">
        <v>5</v>
      </c>
      <c r="E928" s="1541" t="s">
        <v>1896</v>
      </c>
      <c r="F928" s="1552">
        <v>50</v>
      </c>
      <c r="G928" s="1610">
        <f t="shared" si="14"/>
        <v>250</v>
      </c>
      <c r="H928" s="1623" t="s">
        <v>1887</v>
      </c>
      <c r="I928" s="1544">
        <v>1</v>
      </c>
      <c r="J928" s="1541"/>
      <c r="K928" s="1541">
        <v>1</v>
      </c>
      <c r="L928" s="1545"/>
      <c r="M928" s="1541">
        <v>1</v>
      </c>
      <c r="N928" s="1541"/>
      <c r="O928" s="1545">
        <v>1</v>
      </c>
      <c r="P928" s="1541"/>
      <c r="Q928" s="1541">
        <v>1</v>
      </c>
      <c r="R928" s="1545"/>
      <c r="S928" s="1541"/>
      <c r="T928" s="1633"/>
    </row>
    <row r="929" spans="1:20" s="1600" customFormat="1" ht="14.45" customHeight="1">
      <c r="A929" s="1259" t="s">
        <v>2748</v>
      </c>
      <c r="B929" s="937"/>
      <c r="C929" s="1259" t="s">
        <v>2825</v>
      </c>
      <c r="D929" s="1267">
        <v>1</v>
      </c>
      <c r="E929" s="1268" t="s">
        <v>627</v>
      </c>
      <c r="F929" s="1634">
        <v>280</v>
      </c>
      <c r="G929" s="1610">
        <f t="shared" si="14"/>
        <v>280</v>
      </c>
      <c r="H929" s="1623" t="s">
        <v>1887</v>
      </c>
      <c r="I929" s="1567">
        <v>1</v>
      </c>
      <c r="J929" s="1567"/>
      <c r="K929" s="1270"/>
      <c r="L929" s="1567"/>
      <c r="M929" s="1567"/>
      <c r="N929" s="1270"/>
      <c r="O929" s="1567">
        <v>1</v>
      </c>
      <c r="P929" s="1567"/>
      <c r="Q929" s="1270"/>
      <c r="R929" s="1567"/>
      <c r="S929" s="1567"/>
      <c r="T929" s="1269"/>
    </row>
    <row r="930" spans="1:20" s="1600" customFormat="1" ht="14.45" customHeight="1">
      <c r="A930" s="1259" t="s">
        <v>2748</v>
      </c>
      <c r="B930" s="937"/>
      <c r="C930" s="1259" t="s">
        <v>2823</v>
      </c>
      <c r="D930" s="1267">
        <v>1</v>
      </c>
      <c r="E930" s="1268" t="s">
        <v>627</v>
      </c>
      <c r="F930" s="1634">
        <v>280</v>
      </c>
      <c r="G930" s="1610">
        <f t="shared" si="14"/>
        <v>280</v>
      </c>
      <c r="H930" s="1623" t="s">
        <v>1887</v>
      </c>
      <c r="I930" s="1567">
        <v>1</v>
      </c>
      <c r="J930" s="1567"/>
      <c r="K930" s="1270"/>
      <c r="L930" s="1567"/>
      <c r="M930" s="1567"/>
      <c r="N930" s="1270"/>
      <c r="O930" s="1567">
        <v>1</v>
      </c>
      <c r="P930" s="1567"/>
      <c r="Q930" s="1270"/>
      <c r="R930" s="1567"/>
      <c r="S930" s="1567"/>
      <c r="T930" s="1269"/>
    </row>
    <row r="931" spans="1:20" s="1600" customFormat="1" ht="14.45" customHeight="1">
      <c r="A931" s="172" t="s">
        <v>3386</v>
      </c>
      <c r="B931" s="937"/>
      <c r="C931" s="1349" t="s">
        <v>3416</v>
      </c>
      <c r="D931" s="1625"/>
      <c r="E931" s="1626"/>
      <c r="F931" s="1627"/>
      <c r="G931" s="1610">
        <f t="shared" si="14"/>
        <v>0</v>
      </c>
      <c r="H931" s="1623" t="s">
        <v>1887</v>
      </c>
      <c r="I931" s="1641"/>
      <c r="J931" s="1641"/>
      <c r="K931" s="1642"/>
      <c r="L931" s="1642"/>
      <c r="M931" s="1642">
        <v>14400</v>
      </c>
      <c r="N931" s="1642"/>
      <c r="O931" s="1642"/>
      <c r="P931" s="1642"/>
      <c r="Q931" s="1642"/>
      <c r="R931" s="1642"/>
      <c r="S931" s="1642"/>
      <c r="T931" s="1642"/>
    </row>
    <row r="932" spans="1:20" s="1600" customFormat="1">
      <c r="A932" s="172" t="s">
        <v>3418</v>
      </c>
      <c r="B932" s="937"/>
      <c r="C932" s="1349" t="s">
        <v>3433</v>
      </c>
      <c r="D932" s="1553">
        <v>1</v>
      </c>
      <c r="E932" s="1554" t="s">
        <v>44</v>
      </c>
      <c r="F932" s="1568">
        <v>8400</v>
      </c>
      <c r="G932" s="1610">
        <f t="shared" si="14"/>
        <v>8400</v>
      </c>
      <c r="H932" s="1623" t="s">
        <v>1887</v>
      </c>
      <c r="I932" s="1624"/>
      <c r="J932" s="1624"/>
      <c r="K932" s="1624"/>
      <c r="L932" s="1624"/>
      <c r="M932" s="1624"/>
      <c r="N932" s="1624"/>
      <c r="O932" s="1624"/>
      <c r="P932" s="1624"/>
      <c r="Q932" s="1624"/>
      <c r="R932" s="1624"/>
      <c r="S932" s="1624"/>
      <c r="T932" s="1624"/>
    </row>
    <row r="933" spans="1:20" s="1600" customFormat="1" ht="14.45" customHeight="1">
      <c r="A933" s="172" t="s">
        <v>3386</v>
      </c>
      <c r="B933" s="172"/>
      <c r="C933" s="1349" t="s">
        <v>2730</v>
      </c>
      <c r="D933" s="1553">
        <v>1</v>
      </c>
      <c r="E933" s="1590" t="s">
        <v>501</v>
      </c>
      <c r="F933" s="1568">
        <v>10000</v>
      </c>
      <c r="G933" s="1610">
        <f t="shared" si="14"/>
        <v>10000</v>
      </c>
      <c r="H933" s="1623" t="s">
        <v>1887</v>
      </c>
      <c r="I933" s="1641"/>
      <c r="J933" s="1641"/>
      <c r="K933" s="1642"/>
      <c r="L933" s="1642"/>
      <c r="M933" s="1642"/>
      <c r="N933" s="1642"/>
      <c r="O933" s="1642"/>
      <c r="P933" s="1642"/>
      <c r="Q933" s="1642"/>
      <c r="R933" s="1642"/>
      <c r="S933" s="1642"/>
      <c r="T933" s="1642"/>
    </row>
    <row r="934" spans="1:20" s="1600" customFormat="1" ht="14.45" customHeight="1">
      <c r="A934" s="1259" t="s">
        <v>2748</v>
      </c>
      <c r="B934" s="172"/>
      <c r="C934" s="1259" t="s">
        <v>2860</v>
      </c>
      <c r="D934" s="1267">
        <v>1</v>
      </c>
      <c r="E934" s="1268" t="s">
        <v>576</v>
      </c>
      <c r="F934" s="1634">
        <v>1200</v>
      </c>
      <c r="G934" s="1610">
        <f t="shared" si="14"/>
        <v>1200</v>
      </c>
      <c r="H934" s="1623" t="s">
        <v>1887</v>
      </c>
      <c r="I934" s="1270"/>
      <c r="J934" s="1270"/>
      <c r="K934" s="1270"/>
      <c r="L934" s="1270">
        <v>1</v>
      </c>
      <c r="M934" s="1270"/>
      <c r="N934" s="1270"/>
      <c r="O934" s="1270"/>
      <c r="P934" s="1270"/>
      <c r="Q934" s="1270"/>
      <c r="R934" s="1270"/>
      <c r="S934" s="1270"/>
      <c r="T934" s="1270"/>
    </row>
    <row r="935" spans="1:20" s="1600" customFormat="1" ht="14.45" customHeight="1">
      <c r="A935" s="172" t="s">
        <v>3386</v>
      </c>
      <c r="B935" s="172"/>
      <c r="C935" s="1349" t="s">
        <v>2729</v>
      </c>
      <c r="D935" s="1553">
        <v>1</v>
      </c>
      <c r="E935" s="1590" t="s">
        <v>501</v>
      </c>
      <c r="F935" s="1568">
        <v>17000</v>
      </c>
      <c r="G935" s="1610">
        <f t="shared" si="14"/>
        <v>17000</v>
      </c>
      <c r="H935" s="1623" t="s">
        <v>1887</v>
      </c>
      <c r="I935" s="1641"/>
      <c r="J935" s="1641"/>
      <c r="K935" s="1642"/>
      <c r="L935" s="1642"/>
      <c r="M935" s="1642"/>
      <c r="N935" s="1642"/>
      <c r="O935" s="1642"/>
      <c r="P935" s="1642"/>
      <c r="Q935" s="1642"/>
      <c r="R935" s="1642"/>
      <c r="S935" s="1642"/>
      <c r="T935" s="1642"/>
    </row>
    <row r="936" spans="1:20" s="1600" customFormat="1" ht="14.45" customHeight="1">
      <c r="A936" s="1259" t="s">
        <v>2598</v>
      </c>
      <c r="B936" s="172"/>
      <c r="C936" s="1349" t="s">
        <v>2654</v>
      </c>
      <c r="D936" s="1655">
        <v>2</v>
      </c>
      <c r="E936" s="1626" t="s">
        <v>2653</v>
      </c>
      <c r="F936" s="1627">
        <v>2</v>
      </c>
      <c r="G936" s="1610">
        <f t="shared" si="14"/>
        <v>4</v>
      </c>
      <c r="H936" s="1623" t="s">
        <v>1887</v>
      </c>
      <c r="I936" s="1655">
        <v>2</v>
      </c>
      <c r="J936" s="1642"/>
      <c r="K936" s="1642"/>
      <c r="L936" s="1642"/>
      <c r="M936" s="1642"/>
      <c r="N936" s="1642"/>
      <c r="O936" s="1642"/>
      <c r="P936" s="1642"/>
      <c r="Q936" s="1642"/>
      <c r="R936" s="1642"/>
      <c r="S936" s="1642"/>
      <c r="T936" s="1642"/>
    </row>
    <row r="937" spans="1:20" s="1600" customFormat="1" ht="14.45" customHeight="1">
      <c r="A937" s="1259" t="s">
        <v>2412</v>
      </c>
      <c r="B937" s="172"/>
      <c r="C937" s="1535" t="s">
        <v>2554</v>
      </c>
      <c r="D937" s="1576">
        <v>10</v>
      </c>
      <c r="E937" s="1576" t="s">
        <v>627</v>
      </c>
      <c r="F937" s="1577">
        <v>400</v>
      </c>
      <c r="G937" s="1610">
        <f t="shared" si="14"/>
        <v>4000</v>
      </c>
      <c r="H937" s="1623" t="s">
        <v>1887</v>
      </c>
      <c r="I937" s="1641"/>
      <c r="J937" s="1642"/>
      <c r="K937" s="1642"/>
      <c r="L937" s="1642"/>
      <c r="M937" s="1642"/>
      <c r="N937" s="1642"/>
      <c r="O937" s="1642"/>
      <c r="P937" s="1642"/>
      <c r="Q937" s="1642"/>
      <c r="R937" s="1642"/>
      <c r="S937" s="1642"/>
      <c r="T937" s="1642"/>
    </row>
    <row r="938" spans="1:20" s="1600" customFormat="1" ht="14.45" customHeight="1">
      <c r="A938" s="172" t="s">
        <v>2905</v>
      </c>
      <c r="B938" s="172"/>
      <c r="C938" s="1349" t="s">
        <v>3002</v>
      </c>
      <c r="D938" s="1625">
        <v>50</v>
      </c>
      <c r="E938" s="1626" t="s">
        <v>620</v>
      </c>
      <c r="F938" s="1627">
        <v>1500</v>
      </c>
      <c r="G938" s="1610">
        <f t="shared" si="14"/>
        <v>75000</v>
      </c>
      <c r="H938" s="1623" t="s">
        <v>1887</v>
      </c>
      <c r="I938" s="1641"/>
      <c r="J938" s="1642"/>
      <c r="K938" s="1642"/>
      <c r="L938" s="1642"/>
      <c r="M938" s="1642"/>
      <c r="N938" s="1642"/>
      <c r="O938" s="1642"/>
      <c r="P938" s="1642"/>
      <c r="Q938" s="1642"/>
      <c r="R938" s="1642"/>
      <c r="S938" s="1642"/>
      <c r="T938" s="1642"/>
    </row>
    <row r="939" spans="1:20" s="1600" customFormat="1" ht="14.45" customHeight="1">
      <c r="A939" s="172" t="s">
        <v>3231</v>
      </c>
      <c r="B939" s="937"/>
      <c r="C939" s="1349" t="s">
        <v>3002</v>
      </c>
      <c r="D939" s="1625">
        <v>10</v>
      </c>
      <c r="E939" s="1626" t="s">
        <v>620</v>
      </c>
      <c r="F939" s="1627">
        <v>1500</v>
      </c>
      <c r="G939" s="1610">
        <f t="shared" si="14"/>
        <v>15000</v>
      </c>
      <c r="H939" s="1623" t="s">
        <v>1887</v>
      </c>
      <c r="I939" s="1628">
        <v>2</v>
      </c>
      <c r="J939" s="1629"/>
      <c r="K939" s="1629"/>
      <c r="L939" s="1629">
        <v>3</v>
      </c>
      <c r="M939" s="1629"/>
      <c r="N939" s="1629"/>
      <c r="O939" s="1629">
        <v>3</v>
      </c>
      <c r="P939" s="1629"/>
      <c r="Q939" s="1629"/>
      <c r="R939" s="1629">
        <v>2</v>
      </c>
      <c r="S939" s="1629"/>
      <c r="T939" s="1629"/>
    </row>
    <row r="940" spans="1:20" s="1600" customFormat="1" ht="14.45" customHeight="1">
      <c r="A940" s="1259" t="s">
        <v>2598</v>
      </c>
      <c r="B940" s="937"/>
      <c r="C940" s="1349" t="s">
        <v>2652</v>
      </c>
      <c r="D940" s="1655">
        <v>12</v>
      </c>
      <c r="E940" s="1626" t="s">
        <v>2653</v>
      </c>
      <c r="F940" s="1627">
        <v>75</v>
      </c>
      <c r="G940" s="1610">
        <f t="shared" si="14"/>
        <v>900</v>
      </c>
      <c r="H940" s="1623" t="s">
        <v>1887</v>
      </c>
      <c r="I940" s="1655">
        <v>12</v>
      </c>
      <c r="J940" s="1624"/>
      <c r="K940" s="1624"/>
      <c r="L940" s="1624"/>
      <c r="M940" s="1624"/>
      <c r="N940" s="1624"/>
      <c r="O940" s="1624"/>
      <c r="P940" s="1624"/>
      <c r="Q940" s="1624"/>
      <c r="R940" s="1624"/>
      <c r="S940" s="1624"/>
      <c r="T940" s="1624"/>
    </row>
    <row r="941" spans="1:20" s="948" customFormat="1" ht="14.45" customHeight="1">
      <c r="A941" s="172" t="s">
        <v>2045</v>
      </c>
      <c r="B941" s="937"/>
      <c r="C941" s="1349" t="s">
        <v>2081</v>
      </c>
      <c r="D941" s="1635">
        <v>200</v>
      </c>
      <c r="E941" s="1631" t="s">
        <v>36</v>
      </c>
      <c r="F941" s="1632">
        <v>3000</v>
      </c>
      <c r="G941" s="1610">
        <f t="shared" si="14"/>
        <v>600000</v>
      </c>
      <c r="H941" s="1623" t="s">
        <v>1887</v>
      </c>
      <c r="I941" s="1635">
        <v>200</v>
      </c>
      <c r="J941" s="1642"/>
      <c r="K941" s="1642"/>
      <c r="L941" s="1642"/>
      <c r="M941" s="1642"/>
      <c r="N941" s="1642"/>
      <c r="O941" s="1642"/>
      <c r="P941" s="1642"/>
      <c r="Q941" s="1642"/>
      <c r="R941" s="1642"/>
      <c r="S941" s="1642"/>
      <c r="T941" s="1642"/>
    </row>
    <row r="942" spans="1:20" s="764" customFormat="1" ht="14.45" customHeight="1">
      <c r="A942" s="882" t="s">
        <v>3630</v>
      </c>
      <c r="B942" s="937"/>
      <c r="C942" s="932" t="s">
        <v>3764</v>
      </c>
      <c r="D942" s="833">
        <v>5</v>
      </c>
      <c r="E942" s="833" t="s">
        <v>1440</v>
      </c>
      <c r="F942" s="1645">
        <v>4000</v>
      </c>
      <c r="G942" s="1610">
        <f t="shared" si="14"/>
        <v>20000</v>
      </c>
      <c r="H942" s="1623" t="s">
        <v>1887</v>
      </c>
      <c r="I942" s="1641"/>
      <c r="J942" s="1642"/>
      <c r="K942" s="1642"/>
      <c r="L942" s="1642"/>
      <c r="M942" s="1642"/>
      <c r="N942" s="1642"/>
      <c r="O942" s="1642"/>
      <c r="P942" s="1642"/>
      <c r="Q942" s="1642"/>
      <c r="R942" s="1642"/>
      <c r="S942" s="1642"/>
      <c r="T942" s="1642"/>
    </row>
    <row r="943" spans="1:20" s="764" customFormat="1" ht="15">
      <c r="A943" s="1231"/>
      <c r="B943" s="935"/>
      <c r="C943" s="994"/>
      <c r="D943" s="1016"/>
      <c r="E943" s="1016"/>
      <c r="F943" s="1017"/>
      <c r="G943" s="1605">
        <f t="shared" si="14"/>
        <v>0</v>
      </c>
      <c r="H943" s="1562" t="s">
        <v>1887</v>
      </c>
      <c r="I943" s="787"/>
      <c r="J943" s="773"/>
      <c r="K943" s="773"/>
      <c r="L943" s="773"/>
      <c r="M943" s="773"/>
      <c r="N943" s="773"/>
      <c r="O943" s="773"/>
      <c r="P943" s="773"/>
      <c r="Q943" s="773"/>
      <c r="R943" s="773"/>
      <c r="S943" s="773"/>
      <c r="T943" s="773"/>
    </row>
    <row r="944" spans="1:20" s="764" customFormat="1">
      <c r="A944" s="624"/>
      <c r="B944" s="624"/>
      <c r="C944" s="443"/>
      <c r="D944" s="1613"/>
      <c r="E944" s="443"/>
      <c r="F944" s="1614"/>
      <c r="G944" s="1605">
        <f t="shared" si="14"/>
        <v>0</v>
      </c>
      <c r="H944" s="1562" t="s">
        <v>1887</v>
      </c>
      <c r="I944" s="443"/>
      <c r="J944" s="443"/>
      <c r="K944" s="443"/>
      <c r="L944" s="443"/>
      <c r="M944" s="443"/>
      <c r="N944" s="443"/>
      <c r="O944" s="443"/>
      <c r="P944" s="443"/>
      <c r="Q944" s="443"/>
      <c r="R944" s="443"/>
      <c r="S944" s="443"/>
      <c r="T944" s="443"/>
    </row>
    <row r="945" spans="1:20" s="764" customFormat="1">
      <c r="A945" s="624"/>
      <c r="B945" s="624"/>
      <c r="C945" s="443"/>
      <c r="D945" s="1613"/>
      <c r="E945" s="443"/>
      <c r="F945" s="1614"/>
      <c r="G945" s="1605">
        <f t="shared" si="14"/>
        <v>0</v>
      </c>
      <c r="H945" s="1562" t="s">
        <v>1887</v>
      </c>
      <c r="I945" s="443"/>
      <c r="J945" s="443"/>
      <c r="K945" s="443"/>
      <c r="L945" s="443"/>
      <c r="M945" s="443"/>
      <c r="N945" s="443"/>
      <c r="O945" s="443"/>
      <c r="P945" s="443"/>
      <c r="Q945" s="443"/>
      <c r="R945" s="443"/>
      <c r="S945" s="443"/>
      <c r="T945" s="443"/>
    </row>
    <row r="946" spans="1:20" s="764" customFormat="1">
      <c r="A946" s="624"/>
      <c r="B946" s="624"/>
      <c r="C946" s="443"/>
      <c r="D946" s="1613"/>
      <c r="E946" s="443"/>
      <c r="F946" s="1614"/>
      <c r="G946" s="1605">
        <f t="shared" si="14"/>
        <v>0</v>
      </c>
      <c r="H946" s="1562" t="s">
        <v>1887</v>
      </c>
      <c r="I946" s="443"/>
      <c r="J946" s="443"/>
      <c r="K946" s="443"/>
      <c r="L946" s="443"/>
      <c r="M946" s="443"/>
      <c r="N946" s="443"/>
      <c r="O946" s="443"/>
      <c r="P946" s="443"/>
      <c r="Q946" s="443"/>
      <c r="R946" s="443"/>
      <c r="S946" s="443"/>
      <c r="T946" s="443"/>
    </row>
    <row r="947" spans="1:20" s="764" customFormat="1">
      <c r="A947" s="624"/>
      <c r="B947" s="624"/>
      <c r="C947" s="443"/>
      <c r="D947" s="1613"/>
      <c r="E947" s="443"/>
      <c r="F947" s="1614"/>
      <c r="G947" s="1605">
        <f t="shared" si="14"/>
        <v>0</v>
      </c>
      <c r="H947" s="1562" t="s">
        <v>1887</v>
      </c>
      <c r="I947" s="443"/>
      <c r="J947" s="443"/>
      <c r="K947" s="443"/>
      <c r="L947" s="443"/>
      <c r="M947" s="443"/>
      <c r="N947" s="443"/>
      <c r="O947" s="443"/>
      <c r="P947" s="443"/>
      <c r="Q947" s="443"/>
      <c r="R947" s="443"/>
      <c r="S947" s="443"/>
      <c r="T947" s="443"/>
    </row>
    <row r="948" spans="1:20" s="764" customFormat="1">
      <c r="A948" s="624"/>
      <c r="B948" s="624"/>
      <c r="C948" s="443"/>
      <c r="D948" s="1613"/>
      <c r="E948" s="443"/>
      <c r="F948" s="1614"/>
      <c r="G948" s="1605">
        <f t="shared" si="14"/>
        <v>0</v>
      </c>
      <c r="H948" s="1562" t="s">
        <v>1887</v>
      </c>
      <c r="I948" s="443"/>
      <c r="J948" s="443"/>
      <c r="K948" s="443"/>
      <c r="L948" s="443"/>
      <c r="M948" s="443"/>
      <c r="N948" s="443"/>
      <c r="O948" s="443"/>
      <c r="P948" s="443"/>
      <c r="Q948" s="443"/>
      <c r="R948" s="443"/>
      <c r="S948" s="443"/>
      <c r="T948" s="443"/>
    </row>
    <row r="949" spans="1:20" s="764" customFormat="1">
      <c r="A949" s="624"/>
      <c r="B949" s="624"/>
      <c r="C949" s="443"/>
      <c r="D949" s="1613"/>
      <c r="E949" s="443"/>
      <c r="F949" s="1614"/>
      <c r="G949" s="1605">
        <f t="shared" si="14"/>
        <v>0</v>
      </c>
      <c r="H949" s="1562" t="s">
        <v>1887</v>
      </c>
      <c r="I949" s="443"/>
      <c r="J949" s="443"/>
      <c r="K949" s="443"/>
      <c r="L949" s="443"/>
      <c r="M949" s="443"/>
      <c r="N949" s="443"/>
      <c r="O949" s="443"/>
      <c r="P949" s="443"/>
      <c r="Q949" s="443"/>
      <c r="R949" s="443"/>
      <c r="S949" s="443"/>
      <c r="T949" s="443"/>
    </row>
    <row r="950" spans="1:20" s="764" customFormat="1">
      <c r="A950" s="624"/>
      <c r="B950" s="624"/>
      <c r="C950" s="443"/>
      <c r="D950" s="1613"/>
      <c r="E950" s="443"/>
      <c r="F950" s="1614"/>
      <c r="G950" s="1605">
        <f t="shared" si="14"/>
        <v>0</v>
      </c>
      <c r="H950" s="1562" t="s">
        <v>1887</v>
      </c>
      <c r="I950" s="443"/>
      <c r="J950" s="443"/>
      <c r="K950" s="443"/>
      <c r="L950" s="443"/>
      <c r="M950" s="443"/>
      <c r="N950" s="443"/>
      <c r="O950" s="443"/>
      <c r="P950" s="443"/>
      <c r="Q950" s="443"/>
      <c r="R950" s="443"/>
      <c r="S950" s="443"/>
      <c r="T950" s="443"/>
    </row>
    <row r="951" spans="1:20" s="764" customFormat="1">
      <c r="A951" s="624"/>
      <c r="B951" s="624"/>
      <c r="C951" s="443"/>
      <c r="D951" s="1613"/>
      <c r="E951" s="443"/>
      <c r="F951" s="1614"/>
      <c r="G951" s="1605">
        <f t="shared" si="14"/>
        <v>0</v>
      </c>
      <c r="H951" s="1562" t="s">
        <v>1887</v>
      </c>
      <c r="I951" s="443"/>
      <c r="J951" s="443"/>
      <c r="K951" s="443"/>
      <c r="L951" s="443"/>
      <c r="M951" s="443"/>
      <c r="N951" s="443"/>
      <c r="O951" s="443"/>
      <c r="P951" s="443"/>
      <c r="Q951" s="443"/>
      <c r="R951" s="443"/>
      <c r="S951" s="443"/>
      <c r="T951" s="443"/>
    </row>
    <row r="952" spans="1:20" s="764" customFormat="1">
      <c r="A952" s="624"/>
      <c r="B952" s="624"/>
      <c r="C952" s="443"/>
      <c r="D952" s="1613"/>
      <c r="E952" s="443"/>
      <c r="F952" s="1614"/>
      <c r="G952" s="1605">
        <f t="shared" si="14"/>
        <v>0</v>
      </c>
      <c r="H952" s="1562" t="s">
        <v>1887</v>
      </c>
      <c r="I952" s="443"/>
      <c r="J952" s="443"/>
      <c r="K952" s="443"/>
      <c r="L952" s="443"/>
      <c r="M952" s="443"/>
      <c r="N952" s="443"/>
      <c r="O952" s="443"/>
      <c r="P952" s="443"/>
      <c r="Q952" s="443"/>
      <c r="R952" s="443"/>
      <c r="S952" s="443"/>
      <c r="T952" s="443"/>
    </row>
    <row r="953" spans="1:20" s="764" customFormat="1">
      <c r="A953" s="624"/>
      <c r="B953" s="624"/>
      <c r="C953" s="443"/>
      <c r="D953" s="1613"/>
      <c r="E953" s="443"/>
      <c r="F953" s="1614"/>
      <c r="G953" s="1605">
        <f t="shared" si="14"/>
        <v>0</v>
      </c>
      <c r="H953" s="1562" t="s">
        <v>1887</v>
      </c>
      <c r="I953" s="443"/>
      <c r="J953" s="443"/>
      <c r="K953" s="443"/>
      <c r="L953" s="443"/>
      <c r="M953" s="443"/>
      <c r="N953" s="443"/>
      <c r="O953" s="443"/>
      <c r="P953" s="443"/>
      <c r="Q953" s="443"/>
      <c r="R953" s="443"/>
      <c r="S953" s="443"/>
      <c r="T953" s="443"/>
    </row>
    <row r="954" spans="1:20" s="764" customFormat="1">
      <c r="A954" s="624"/>
      <c r="B954" s="624"/>
      <c r="C954" s="443"/>
      <c r="D954" s="1613"/>
      <c r="E954" s="443"/>
      <c r="F954" s="1614"/>
      <c r="G954" s="1615"/>
      <c r="H954" s="1541"/>
      <c r="I954" s="443"/>
      <c r="J954" s="443"/>
      <c r="K954" s="443"/>
      <c r="L954" s="443"/>
      <c r="M954" s="443"/>
      <c r="N954" s="443"/>
      <c r="O954" s="443"/>
      <c r="P954" s="443"/>
      <c r="Q954" s="443"/>
      <c r="R954" s="443"/>
      <c r="S954" s="443"/>
      <c r="T954" s="443"/>
    </row>
    <row r="955" spans="1:20" s="764" customFormat="1">
      <c r="A955" s="624"/>
      <c r="B955" s="624"/>
      <c r="C955" s="443"/>
      <c r="D955" s="1613"/>
      <c r="E955" s="443"/>
      <c r="F955" s="1614"/>
      <c r="G955" s="1615"/>
      <c r="H955" s="1541"/>
      <c r="I955" s="443"/>
      <c r="J955" s="443"/>
      <c r="K955" s="443"/>
      <c r="L955" s="443"/>
      <c r="M955" s="443"/>
      <c r="N955" s="443"/>
      <c r="O955" s="443"/>
      <c r="P955" s="443"/>
      <c r="Q955" s="443"/>
      <c r="R955" s="443"/>
      <c r="S955" s="443"/>
      <c r="T955" s="443"/>
    </row>
    <row r="956" spans="1:20" s="764" customFormat="1">
      <c r="A956" s="624"/>
      <c r="B956" s="624"/>
      <c r="C956" s="443"/>
      <c r="D956" s="1613"/>
      <c r="E956" s="443"/>
      <c r="F956" s="1614"/>
      <c r="G956" s="1615"/>
      <c r="H956" s="1541"/>
      <c r="I956" s="443"/>
      <c r="J956" s="443"/>
      <c r="K956" s="443"/>
      <c r="L956" s="443"/>
      <c r="M956" s="443"/>
      <c r="N956" s="443"/>
      <c r="O956" s="443"/>
      <c r="P956" s="443"/>
      <c r="Q956" s="443"/>
      <c r="R956" s="443"/>
      <c r="S956" s="443"/>
      <c r="T956" s="443"/>
    </row>
    <row r="957" spans="1:20" s="764" customFormat="1">
      <c r="A957" s="624"/>
      <c r="B957" s="624"/>
      <c r="C957" s="443"/>
      <c r="D957" s="1613"/>
      <c r="E957" s="443"/>
      <c r="F957" s="1614"/>
      <c r="G957" s="1615"/>
      <c r="H957" s="1541"/>
      <c r="I957" s="443"/>
      <c r="J957" s="443"/>
      <c r="K957" s="443"/>
      <c r="L957" s="443"/>
      <c r="M957" s="443"/>
      <c r="N957" s="443"/>
      <c r="O957" s="443"/>
      <c r="P957" s="443"/>
      <c r="Q957" s="443"/>
      <c r="R957" s="443"/>
      <c r="S957" s="443"/>
      <c r="T957" s="443"/>
    </row>
    <row r="958" spans="1:20" s="764" customFormat="1">
      <c r="A958" s="624"/>
      <c r="B958" s="624"/>
      <c r="C958" s="443"/>
      <c r="D958" s="1613"/>
      <c r="E958" s="443"/>
      <c r="F958" s="1614"/>
      <c r="G958" s="1615"/>
      <c r="H958" s="1541"/>
      <c r="I958" s="443"/>
      <c r="J958" s="443"/>
      <c r="K958" s="443"/>
      <c r="L958" s="443"/>
      <c r="M958" s="443"/>
      <c r="N958" s="443"/>
      <c r="O958" s="443"/>
      <c r="P958" s="443"/>
      <c r="Q958" s="443"/>
      <c r="R958" s="443"/>
      <c r="S958" s="443"/>
      <c r="T958" s="443"/>
    </row>
    <row r="959" spans="1:20" s="764" customFormat="1">
      <c r="A959" s="624"/>
      <c r="B959" s="624"/>
      <c r="C959" s="443"/>
      <c r="D959" s="1613"/>
      <c r="E959" s="443"/>
      <c r="F959" s="1614"/>
      <c r="G959" s="1615"/>
      <c r="H959" s="1541"/>
      <c r="I959" s="443"/>
      <c r="J959" s="443"/>
      <c r="K959" s="443"/>
      <c r="L959" s="443"/>
      <c r="M959" s="443"/>
      <c r="N959" s="443"/>
      <c r="O959" s="443"/>
      <c r="P959" s="443"/>
      <c r="Q959" s="443"/>
      <c r="R959" s="443"/>
      <c r="S959" s="443"/>
      <c r="T959" s="443"/>
    </row>
    <row r="960" spans="1:20" s="764" customFormat="1">
      <c r="A960" s="624"/>
      <c r="B960" s="624"/>
      <c r="C960" s="443"/>
      <c r="D960" s="1613"/>
      <c r="E960" s="443"/>
      <c r="F960" s="1614"/>
      <c r="G960" s="1615"/>
      <c r="H960" s="1541"/>
      <c r="I960" s="443"/>
      <c r="J960" s="443"/>
      <c r="K960" s="443"/>
      <c r="L960" s="443"/>
      <c r="M960" s="443"/>
      <c r="N960" s="443"/>
      <c r="O960" s="443"/>
      <c r="P960" s="443"/>
      <c r="Q960" s="443"/>
      <c r="R960" s="443"/>
      <c r="S960" s="443"/>
      <c r="T960" s="443"/>
    </row>
    <row r="961" spans="1:20" s="765" customFormat="1">
      <c r="A961" s="624"/>
      <c r="B961" s="624"/>
      <c r="C961" s="443"/>
      <c r="D961" s="1613"/>
      <c r="E961" s="443"/>
      <c r="F961" s="1614"/>
      <c r="G961" s="1615"/>
      <c r="H961" s="1541"/>
      <c r="I961" s="443"/>
      <c r="J961" s="443"/>
      <c r="K961" s="443"/>
      <c r="L961" s="443"/>
      <c r="M961" s="443"/>
      <c r="N961" s="443"/>
      <c r="O961" s="443"/>
      <c r="P961" s="443"/>
      <c r="Q961" s="443"/>
      <c r="R961" s="443"/>
      <c r="S961" s="443"/>
      <c r="T961" s="443"/>
    </row>
    <row r="962" spans="1:20" s="765" customFormat="1">
      <c r="A962" s="624"/>
      <c r="B962" s="624"/>
      <c r="C962" s="443"/>
      <c r="D962" s="1613"/>
      <c r="E962" s="443"/>
      <c r="F962" s="1614"/>
      <c r="G962" s="1615"/>
      <c r="H962" s="1541"/>
      <c r="I962" s="443"/>
      <c r="J962" s="443"/>
      <c r="K962" s="443"/>
      <c r="L962" s="443"/>
      <c r="M962" s="443"/>
      <c r="N962" s="443"/>
      <c r="O962" s="443"/>
      <c r="P962" s="443"/>
      <c r="Q962" s="443"/>
      <c r="R962" s="443"/>
      <c r="S962" s="443"/>
      <c r="T962" s="443"/>
    </row>
    <row r="963" spans="1:20" s="765" customFormat="1">
      <c r="A963" s="1465"/>
      <c r="B963" s="1465"/>
      <c r="C963" s="124"/>
      <c r="D963" s="993"/>
      <c r="E963" s="901"/>
      <c r="F963" s="868"/>
      <c r="G963" s="867"/>
      <c r="H963" s="128"/>
      <c r="I963" s="129"/>
      <c r="J963" s="148"/>
      <c r="K963" s="148"/>
      <c r="L963" s="148"/>
      <c r="M963" s="148"/>
      <c r="N963" s="148"/>
      <c r="O963" s="148"/>
      <c r="P963" s="148"/>
      <c r="Q963" s="148"/>
      <c r="R963" s="148"/>
      <c r="S963" s="148"/>
      <c r="T963" s="148"/>
    </row>
    <row r="964" spans="1:20" s="765" customFormat="1" ht="18.75">
      <c r="A964" s="1616"/>
      <c r="B964" s="935"/>
      <c r="C964" s="1617"/>
      <c r="D964" s="877"/>
      <c r="E964" s="878"/>
      <c r="F964" s="879"/>
      <c r="G964" s="1618"/>
      <c r="H964" s="770"/>
      <c r="I964" s="787"/>
      <c r="J964" s="773"/>
      <c r="K964" s="773"/>
      <c r="L964" s="773"/>
      <c r="M964" s="773"/>
      <c r="N964" s="773"/>
      <c r="O964" s="773"/>
      <c r="P964" s="773"/>
      <c r="Q964" s="773"/>
      <c r="R964" s="773"/>
      <c r="S964" s="773"/>
      <c r="T964" s="773"/>
    </row>
    <row r="965" spans="1:20" s="765" customFormat="1" ht="18.75">
      <c r="A965" s="1616"/>
      <c r="B965" s="935"/>
      <c r="C965" s="1617"/>
      <c r="D965" s="877"/>
      <c r="E965" s="878"/>
      <c r="F965" s="879"/>
      <c r="G965" s="1618"/>
      <c r="H965" s="770"/>
      <c r="I965" s="787"/>
      <c r="J965" s="773"/>
      <c r="K965" s="773"/>
      <c r="L965" s="773"/>
      <c r="M965" s="773"/>
      <c r="N965" s="773"/>
      <c r="O965" s="773"/>
      <c r="P965" s="773"/>
      <c r="Q965" s="773"/>
      <c r="R965" s="773"/>
      <c r="S965" s="773"/>
      <c r="T965" s="773"/>
    </row>
    <row r="966" spans="1:20" s="765" customFormat="1" ht="18.75">
      <c r="A966" s="1616"/>
      <c r="B966" s="935"/>
      <c r="C966" s="1617"/>
      <c r="D966" s="877"/>
      <c r="E966" s="878"/>
      <c r="F966" s="879"/>
      <c r="G966" s="1618"/>
      <c r="H966" s="770"/>
      <c r="I966" s="787"/>
      <c r="J966" s="773"/>
      <c r="K966" s="773"/>
      <c r="L966" s="773"/>
      <c r="M966" s="773"/>
      <c r="N966" s="773"/>
      <c r="O966" s="773"/>
      <c r="P966" s="773"/>
      <c r="Q966" s="773"/>
      <c r="R966" s="773"/>
      <c r="S966" s="773"/>
      <c r="T966" s="773"/>
    </row>
    <row r="967" spans="1:20" s="765" customFormat="1" ht="18.75">
      <c r="A967" s="1616"/>
      <c r="B967" s="935"/>
      <c r="C967" s="1617"/>
      <c r="D967" s="877"/>
      <c r="E967" s="878"/>
      <c r="F967" s="879"/>
      <c r="G967" s="1618"/>
      <c r="H967" s="770"/>
      <c r="I967" s="787"/>
      <c r="J967" s="773"/>
      <c r="K967" s="773"/>
      <c r="L967" s="773"/>
      <c r="M967" s="773"/>
      <c r="N967" s="773"/>
      <c r="O967" s="773"/>
      <c r="P967" s="773"/>
      <c r="Q967" s="773"/>
      <c r="R967" s="773"/>
      <c r="S967" s="773"/>
      <c r="T967" s="773"/>
    </row>
    <row r="968" spans="1:20" s="765" customFormat="1" ht="18.75">
      <c r="A968" s="1616"/>
      <c r="B968" s="935"/>
      <c r="C968" s="1617"/>
      <c r="D968" s="877"/>
      <c r="E968" s="878"/>
      <c r="F968" s="879"/>
      <c r="G968" s="1618">
        <f t="shared" ref="G968:G977" si="15">D968*F968</f>
        <v>0</v>
      </c>
      <c r="H968" s="770"/>
      <c r="I968" s="787"/>
      <c r="J968" s="773"/>
      <c r="K968" s="773"/>
      <c r="L968" s="773"/>
      <c r="M968" s="773" t="str">
        <f t="shared" ref="M968:M977" si="16">IF(J968="","",J968)</f>
        <v/>
      </c>
      <c r="N968" s="773"/>
      <c r="O968" s="773"/>
      <c r="P968" s="773" t="str">
        <f t="shared" ref="P968:P977" si="17">IF(J968="","",J968)</f>
        <v/>
      </c>
      <c r="Q968" s="773"/>
      <c r="R968" s="773"/>
      <c r="S968" s="773" t="str">
        <f t="shared" ref="S968:S977" si="18">IF(J968="","",J968)</f>
        <v/>
      </c>
      <c r="T968" s="773"/>
    </row>
    <row r="969" spans="1:20" s="765" customFormat="1" ht="18.75">
      <c r="A969" s="1616"/>
      <c r="B969" s="935"/>
      <c r="C969" s="1617"/>
      <c r="D969" s="877"/>
      <c r="E969" s="878"/>
      <c r="F969" s="879"/>
      <c r="G969" s="1618">
        <f t="shared" si="15"/>
        <v>0</v>
      </c>
      <c r="H969" s="770"/>
      <c r="I969" s="787"/>
      <c r="J969" s="773"/>
      <c r="K969" s="773"/>
      <c r="L969" s="773"/>
      <c r="M969" s="773" t="str">
        <f t="shared" si="16"/>
        <v/>
      </c>
      <c r="N969" s="773"/>
      <c r="O969" s="773"/>
      <c r="P969" s="773" t="str">
        <f t="shared" si="17"/>
        <v/>
      </c>
      <c r="Q969" s="773"/>
      <c r="R969" s="773"/>
      <c r="S969" s="773" t="str">
        <f t="shared" si="18"/>
        <v/>
      </c>
      <c r="T969" s="773"/>
    </row>
    <row r="970" spans="1:20" s="765" customFormat="1" ht="18.75">
      <c r="A970" s="1616"/>
      <c r="B970" s="935"/>
      <c r="C970" s="1617"/>
      <c r="D970" s="877"/>
      <c r="E970" s="878"/>
      <c r="F970" s="879"/>
      <c r="G970" s="1618">
        <f t="shared" si="15"/>
        <v>0</v>
      </c>
      <c r="H970" s="770"/>
      <c r="I970" s="787"/>
      <c r="J970" s="773"/>
      <c r="K970" s="773"/>
      <c r="L970" s="773"/>
      <c r="M970" s="773" t="str">
        <f t="shared" si="16"/>
        <v/>
      </c>
      <c r="N970" s="773"/>
      <c r="O970" s="773"/>
      <c r="P970" s="773" t="str">
        <f t="shared" si="17"/>
        <v/>
      </c>
      <c r="Q970" s="773"/>
      <c r="R970" s="773"/>
      <c r="S970" s="773" t="str">
        <f t="shared" si="18"/>
        <v/>
      </c>
      <c r="T970" s="773"/>
    </row>
    <row r="971" spans="1:20" s="765" customFormat="1" ht="18.75">
      <c r="A971" s="1616"/>
      <c r="B971" s="935"/>
      <c r="C971" s="1617"/>
      <c r="D971" s="877"/>
      <c r="E971" s="878"/>
      <c r="F971" s="879"/>
      <c r="G971" s="1618">
        <f t="shared" si="15"/>
        <v>0</v>
      </c>
      <c r="H971" s="770"/>
      <c r="I971" s="787"/>
      <c r="J971" s="773"/>
      <c r="K971" s="773"/>
      <c r="L971" s="773"/>
      <c r="M971" s="773" t="str">
        <f t="shared" si="16"/>
        <v/>
      </c>
      <c r="N971" s="773"/>
      <c r="O971" s="773"/>
      <c r="P971" s="773" t="str">
        <f t="shared" si="17"/>
        <v/>
      </c>
      <c r="Q971" s="773"/>
      <c r="R971" s="773"/>
      <c r="S971" s="773" t="str">
        <f t="shared" si="18"/>
        <v/>
      </c>
      <c r="T971" s="773"/>
    </row>
    <row r="972" spans="1:20" s="765" customFormat="1" ht="18.75">
      <c r="A972" s="1601"/>
      <c r="B972" s="847"/>
      <c r="C972" s="876"/>
      <c r="D972" s="1602"/>
      <c r="E972" s="1603"/>
      <c r="F972" s="1604"/>
      <c r="G972" s="880">
        <f t="shared" si="15"/>
        <v>0</v>
      </c>
      <c r="H972" s="780"/>
      <c r="I972" s="856"/>
      <c r="J972" s="776"/>
      <c r="K972" s="776"/>
      <c r="L972" s="776"/>
      <c r="M972" s="776" t="str">
        <f t="shared" si="16"/>
        <v/>
      </c>
      <c r="N972" s="776"/>
      <c r="O972" s="776"/>
      <c r="P972" s="776" t="str">
        <f t="shared" si="17"/>
        <v/>
      </c>
      <c r="Q972" s="776"/>
      <c r="R972" s="776"/>
      <c r="S972" s="776" t="str">
        <f t="shared" si="18"/>
        <v/>
      </c>
      <c r="T972" s="777"/>
    </row>
    <row r="973" spans="1:20" s="765" customFormat="1" ht="18.75">
      <c r="A973" s="875"/>
      <c r="B973" s="769"/>
      <c r="C973" s="876"/>
      <c r="D973" s="877"/>
      <c r="E973" s="878"/>
      <c r="F973" s="879"/>
      <c r="G973" s="880">
        <f t="shared" si="15"/>
        <v>0</v>
      </c>
      <c r="H973" s="780"/>
      <c r="I973" s="787"/>
      <c r="J973" s="773"/>
      <c r="K973" s="773"/>
      <c r="L973" s="773"/>
      <c r="M973" s="773" t="str">
        <f t="shared" si="16"/>
        <v/>
      </c>
      <c r="N973" s="773"/>
      <c r="O973" s="773"/>
      <c r="P973" s="773" t="str">
        <f t="shared" si="17"/>
        <v/>
      </c>
      <c r="Q973" s="773"/>
      <c r="R973" s="773"/>
      <c r="S973" s="773" t="str">
        <f t="shared" si="18"/>
        <v/>
      </c>
      <c r="T973" s="774"/>
    </row>
    <row r="974" spans="1:20" s="765" customFormat="1" ht="18.75">
      <c r="A974" s="875"/>
      <c r="B974" s="769"/>
      <c r="C974" s="876"/>
      <c r="D974" s="877"/>
      <c r="E974" s="878"/>
      <c r="F974" s="879"/>
      <c r="G974" s="880">
        <f t="shared" si="15"/>
        <v>0</v>
      </c>
      <c r="H974" s="780"/>
      <c r="I974" s="787"/>
      <c r="J974" s="773"/>
      <c r="K974" s="773"/>
      <c r="L974" s="773"/>
      <c r="M974" s="773" t="str">
        <f t="shared" si="16"/>
        <v/>
      </c>
      <c r="N974" s="773"/>
      <c r="O974" s="773"/>
      <c r="P974" s="773" t="str">
        <f t="shared" si="17"/>
        <v/>
      </c>
      <c r="Q974" s="773"/>
      <c r="R974" s="773"/>
      <c r="S974" s="773" t="str">
        <f t="shared" si="18"/>
        <v/>
      </c>
      <c r="T974" s="774"/>
    </row>
    <row r="975" spans="1:20" s="765" customFormat="1" ht="18.75">
      <c r="A975" s="875"/>
      <c r="B975" s="769"/>
      <c r="C975" s="876"/>
      <c r="D975" s="877"/>
      <c r="E975" s="878"/>
      <c r="F975" s="879"/>
      <c r="G975" s="880">
        <f t="shared" si="15"/>
        <v>0</v>
      </c>
      <c r="H975" s="780"/>
      <c r="I975" s="787"/>
      <c r="J975" s="773"/>
      <c r="K975" s="773"/>
      <c r="L975" s="773"/>
      <c r="M975" s="773" t="str">
        <f t="shared" si="16"/>
        <v/>
      </c>
      <c r="N975" s="773"/>
      <c r="O975" s="773"/>
      <c r="P975" s="773" t="str">
        <f t="shared" si="17"/>
        <v/>
      </c>
      <c r="Q975" s="773"/>
      <c r="R975" s="773"/>
      <c r="S975" s="773" t="str">
        <f t="shared" si="18"/>
        <v/>
      </c>
      <c r="T975" s="774"/>
    </row>
    <row r="976" spans="1:20" s="645" customFormat="1" ht="18.75">
      <c r="A976" s="875"/>
      <c r="B976" s="769"/>
      <c r="C976" s="876"/>
      <c r="D976" s="877"/>
      <c r="E976" s="878"/>
      <c r="F976" s="879"/>
      <c r="G976" s="880">
        <f t="shared" si="15"/>
        <v>0</v>
      </c>
      <c r="H976" s="780"/>
      <c r="I976" s="787"/>
      <c r="J976" s="773"/>
      <c r="K976" s="773"/>
      <c r="L976" s="773"/>
      <c r="M976" s="773" t="str">
        <f t="shared" si="16"/>
        <v/>
      </c>
      <c r="N976" s="773"/>
      <c r="O976" s="773"/>
      <c r="P976" s="773" t="str">
        <f t="shared" si="17"/>
        <v/>
      </c>
      <c r="Q976" s="773"/>
      <c r="R976" s="773"/>
      <c r="S976" s="773" t="str">
        <f t="shared" si="18"/>
        <v/>
      </c>
      <c r="T976" s="774"/>
    </row>
    <row r="977" spans="1:20" ht="18.75">
      <c r="A977" s="875"/>
      <c r="B977" s="769"/>
      <c r="C977" s="876"/>
      <c r="D977" s="877"/>
      <c r="E977" s="878"/>
      <c r="F977" s="879"/>
      <c r="G977" s="880">
        <f t="shared" si="15"/>
        <v>0</v>
      </c>
      <c r="H977" s="780"/>
      <c r="I977" s="787"/>
      <c r="J977" s="773"/>
      <c r="K977" s="773"/>
      <c r="L977" s="773"/>
      <c r="M977" s="773" t="str">
        <f t="shared" si="16"/>
        <v/>
      </c>
      <c r="N977" s="773"/>
      <c r="O977" s="773"/>
      <c r="P977" s="773" t="str">
        <f t="shared" si="17"/>
        <v/>
      </c>
      <c r="Q977" s="773"/>
      <c r="R977" s="773"/>
      <c r="S977" s="773" t="str">
        <f t="shared" si="18"/>
        <v/>
      </c>
      <c r="T977" s="774"/>
    </row>
    <row r="978" spans="1:20">
      <c r="A978" s="658"/>
      <c r="B978" s="482"/>
      <c r="C978" s="536"/>
      <c r="D978" s="720"/>
      <c r="E978" s="703"/>
      <c r="F978" s="736"/>
      <c r="G978" s="680"/>
      <c r="H978" s="499"/>
      <c r="I978" s="503"/>
      <c r="J978" s="747"/>
      <c r="K978" s="747"/>
      <c r="L978" s="747"/>
      <c r="M978" s="747"/>
      <c r="N978" s="747"/>
      <c r="O978" s="747"/>
      <c r="P978" s="747"/>
      <c r="Q978" s="747"/>
      <c r="R978" s="747"/>
      <c r="S978" s="747"/>
      <c r="T978" s="746"/>
    </row>
    <row r="979" spans="1:20" ht="12.75" thickBot="1">
      <c r="A979" s="433"/>
      <c r="B979" s="433"/>
      <c r="G979" s="679"/>
    </row>
    <row r="980" spans="1:20" ht="15.75" thickTop="1">
      <c r="A980" s="448" t="s">
        <v>1691</v>
      </c>
      <c r="B980" s="448"/>
      <c r="D980" s="2708">
        <f>SUM(G14:G978)</f>
        <v>7207120.4400000013</v>
      </c>
      <c r="E980" s="2708"/>
      <c r="F980" s="2708"/>
      <c r="G980" s="2708"/>
    </row>
    <row r="981" spans="1:20">
      <c r="A981" s="447" t="s">
        <v>1692</v>
      </c>
      <c r="B981" s="447"/>
      <c r="C981" s="446"/>
      <c r="D981" s="2637">
        <f>PRODUCT(D980,0.1)</f>
        <v>720712.04400000023</v>
      </c>
      <c r="E981" s="2709"/>
      <c r="F981" s="2709"/>
      <c r="G981" s="2710"/>
      <c r="I981" s="2621"/>
      <c r="J981" s="2621"/>
      <c r="K981" s="2621"/>
      <c r="L981" s="2621"/>
      <c r="M981" s="445"/>
      <c r="N981" s="445"/>
      <c r="O981" s="432"/>
    </row>
    <row r="982" spans="1:20">
      <c r="A982" s="444" t="s">
        <v>1693</v>
      </c>
      <c r="B982" s="444"/>
      <c r="C982" s="443"/>
      <c r="D982" s="2632">
        <f>PRODUCT(D980,0.1)</f>
        <v>720712.04400000023</v>
      </c>
      <c r="E982" s="2633"/>
      <c r="F982" s="2633"/>
      <c r="G982" s="2634"/>
      <c r="K982" s="2601"/>
      <c r="L982" s="2601"/>
      <c r="M982" s="2601"/>
      <c r="N982" s="2601"/>
    </row>
    <row r="983" spans="1:20">
      <c r="A983" s="444" t="s">
        <v>1694</v>
      </c>
      <c r="B983" s="444"/>
      <c r="C983" s="443"/>
      <c r="D983" s="2632">
        <f>SUM(D980:G982)</f>
        <v>8648544.5280000009</v>
      </c>
      <c r="E983" s="2633"/>
      <c r="F983" s="2633"/>
      <c r="G983" s="2634"/>
      <c r="K983" s="2601"/>
      <c r="L983" s="2601"/>
      <c r="M983" s="2601"/>
      <c r="N983" s="2601"/>
    </row>
    <row r="984" spans="1:20">
      <c r="A984" s="433"/>
      <c r="B984" s="433"/>
      <c r="D984" s="677"/>
      <c r="E984" s="678"/>
      <c r="K984" s="2601"/>
      <c r="L984" s="2601"/>
      <c r="M984" s="2601"/>
      <c r="N984" s="2601"/>
      <c r="P984" s="184"/>
    </row>
    <row r="985" spans="1:20">
      <c r="A985" s="441" t="s">
        <v>1763</v>
      </c>
      <c r="B985" s="441"/>
      <c r="P985" s="440"/>
      <c r="Q985" s="184"/>
    </row>
    <row r="987" spans="1:20">
      <c r="A987" s="431" t="s">
        <v>1696</v>
      </c>
      <c r="D987" s="431" t="s">
        <v>1697</v>
      </c>
      <c r="E987" s="431"/>
      <c r="F987" s="439"/>
      <c r="G987" s="438"/>
      <c r="H987" s="425"/>
      <c r="M987" s="431" t="s">
        <v>1698</v>
      </c>
      <c r="N987" s="431"/>
    </row>
    <row r="988" spans="1:20">
      <c r="D988" s="425"/>
      <c r="F988" s="437"/>
      <c r="G988" s="437"/>
      <c r="H988" s="436"/>
      <c r="I988" s="436"/>
      <c r="J988" s="436"/>
      <c r="K988" s="436"/>
    </row>
    <row r="989" spans="1:20">
      <c r="C989" s="435" t="s">
        <v>1762</v>
      </c>
      <c r="D989" s="425"/>
      <c r="E989" s="434"/>
      <c r="F989" s="2629" t="s">
        <v>1761</v>
      </c>
      <c r="G989" s="2630"/>
      <c r="H989" s="2604"/>
      <c r="I989" s="2605"/>
      <c r="J989" s="2605"/>
      <c r="K989" s="2605"/>
      <c r="L989" s="434"/>
      <c r="M989" s="434"/>
      <c r="N989" s="434"/>
      <c r="P989" s="2606" t="s">
        <v>1699</v>
      </c>
      <c r="Q989" s="2606"/>
      <c r="R989" s="2606"/>
      <c r="S989" s="2606"/>
      <c r="T989" s="2606"/>
    </row>
    <row r="990" spans="1:20">
      <c r="A990" s="433"/>
      <c r="B990" s="433"/>
      <c r="C990" s="432" t="s">
        <v>1760</v>
      </c>
      <c r="D990" s="425"/>
      <c r="F990" s="2631" t="s">
        <v>1759</v>
      </c>
      <c r="G990" s="2631"/>
      <c r="H990" s="2608"/>
      <c r="I990" s="2609"/>
      <c r="J990" s="2609"/>
      <c r="K990" s="2609"/>
      <c r="L990" s="432"/>
      <c r="P990" s="2608" t="s">
        <v>1700</v>
      </c>
      <c r="Q990" s="2608"/>
      <c r="R990" s="2608"/>
      <c r="S990" s="2608"/>
      <c r="T990" s="2608"/>
    </row>
  </sheetData>
  <mergeCells count="28">
    <mergeCell ref="A12:A13"/>
    <mergeCell ref="C12:C13"/>
    <mergeCell ref="E12:E13"/>
    <mergeCell ref="F12:F13"/>
    <mergeCell ref="G12:G13"/>
    <mergeCell ref="A1:T1"/>
    <mergeCell ref="A2:T2"/>
    <mergeCell ref="A3:T3"/>
    <mergeCell ref="A4:T4"/>
    <mergeCell ref="A6:T6"/>
    <mergeCell ref="M982:N982"/>
    <mergeCell ref="D983:G983"/>
    <mergeCell ref="K983:L983"/>
    <mergeCell ref="M983:N983"/>
    <mergeCell ref="H12:H13"/>
    <mergeCell ref="I12:T12"/>
    <mergeCell ref="K981:L981"/>
    <mergeCell ref="I981:J981"/>
    <mergeCell ref="D981:G981"/>
    <mergeCell ref="D980:G980"/>
    <mergeCell ref="D982:G982"/>
    <mergeCell ref="K982:L982"/>
    <mergeCell ref="M984:N984"/>
    <mergeCell ref="F989:K989"/>
    <mergeCell ref="P989:T989"/>
    <mergeCell ref="F990:K990"/>
    <mergeCell ref="P990:T990"/>
    <mergeCell ref="K984:L984"/>
  </mergeCells>
  <phoneticPr fontId="49" type="noConversion"/>
  <conditionalFormatting sqref="L58:L80">
    <cfRule type="cellIs" dxfId="37" priority="7" operator="equal">
      <formula>0</formula>
    </cfRule>
  </conditionalFormatting>
  <conditionalFormatting sqref="L471 O471 R471">
    <cfRule type="cellIs" dxfId="36" priority="4" operator="equal">
      <formula>0</formula>
    </cfRule>
  </conditionalFormatting>
  <conditionalFormatting sqref="L847:L868">
    <cfRule type="cellIs" dxfId="35" priority="3" operator="equal">
      <formula>0</formula>
    </cfRule>
  </conditionalFormatting>
  <conditionalFormatting sqref="O58:O80">
    <cfRule type="cellIs" dxfId="34" priority="6" operator="equal">
      <formula>0</formula>
    </cfRule>
  </conditionalFormatting>
  <conditionalFormatting sqref="O847:O868">
    <cfRule type="cellIs" dxfId="33" priority="2" operator="equal">
      <formula>0</formula>
    </cfRule>
  </conditionalFormatting>
  <conditionalFormatting sqref="R58:R80">
    <cfRule type="cellIs" dxfId="32" priority="5" operator="equal">
      <formula>0</formula>
    </cfRule>
  </conditionalFormatting>
  <conditionalFormatting sqref="R847:R868">
    <cfRule type="cellIs" dxfId="31" priority="1" operator="equal">
      <formula>0</formula>
    </cfRule>
  </conditionalFormatting>
  <dataValidations count="9">
    <dataValidation type="custom" allowBlank="1" showErrorMessage="1" sqref="T55:T57 K57:L57 J55:L56 K486:Q487 K489:Q504 K508:Q513" xr:uid="{99613D25-98C0-49F8-9EA4-B0B8FD43B619}">
      <formula1>ISBLANK(#REF!)=FALSE</formula1>
    </dataValidation>
    <dataValidation type="whole" operator="lessThanOrEqual" allowBlank="1" showInputMessage="1" showErrorMessage="1" error="The sum of Q1 to Q4 must be equal to the total quantity!_x000a_" sqref="L81:L93 L869:L943" xr:uid="{E547BA07-9E60-4486-9558-775A833B890B}">
      <formula1>#REF!</formula1>
    </dataValidation>
    <dataValidation type="custom" allowBlank="1" showErrorMessage="1" sqref="K481:Q481" xr:uid="{C166B162-D611-4797-A9BD-634D1DE6E445}">
      <formula1>ISBLANK(K505)=FALSE</formula1>
    </dataValidation>
    <dataValidation type="custom" allowBlank="1" showErrorMessage="1" sqref="K479:Q480" xr:uid="{B2A5611D-FBDA-4246-B3BA-93B5F402F3C7}">
      <formula1>ISBLANK(K499)=FALSE</formula1>
    </dataValidation>
    <dataValidation type="custom" allowBlank="1" showErrorMessage="1" sqref="K478:Q478" xr:uid="{58A109F9-CB46-4214-875D-791EE620DE41}">
      <formula1>ISBLANK(K472)=FALSE</formula1>
    </dataValidation>
    <dataValidation type="custom" allowBlank="1" showErrorMessage="1" sqref="K477:Q477" xr:uid="{711CEA7F-E059-4D5A-9A70-5AE7F32EF662}">
      <formula1>ISBLANK(K485)=FALSE</formula1>
    </dataValidation>
    <dataValidation type="custom" allowBlank="1" showErrorMessage="1" sqref="K476:Q476" xr:uid="{C964EE5F-9823-47B5-AA68-440ADD742936}">
      <formula1>ISBLANK(K489)=FALSE</formula1>
    </dataValidation>
    <dataValidation type="custom" allowBlank="1" showErrorMessage="1" sqref="K472:Q472" xr:uid="{13E11768-7748-4E3B-B242-F12C68FAFF30}">
      <formula1>ISBLANK(L488)=FALSE</formula1>
    </dataValidation>
    <dataValidation type="custom" allowBlank="1" showErrorMessage="1" sqref="T487" xr:uid="{99148218-9853-4490-BC70-7F8A20525C47}">
      <formula1>ISBLANK(T483)=FALSE</formula1>
    </dataValidation>
  </dataValidations>
  <printOptions horizontalCentered="1"/>
  <pageMargins left="0.25" right="0.25" top="0.75" bottom="0.75" header="0.3" footer="0.3"/>
  <pageSetup paperSize="9" scale="87" orientation="landscape" r:id="rId1"/>
  <headerFooter>
    <oddFooter>&amp;LPROJECT PROCUREMENT MANAGEMENT PLAN 2023&amp;CBilling and Claims Section
&amp;RPage &amp;P of &amp;N</oddFooter>
  </headerFooter>
  <rowBreaks count="1" manualBreakCount="1">
    <brk id="37" max="19" man="1"/>
  </rowBreaks>
  <drawing r:id="rId2"/>
  <tableParts count="1">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46C6D-0134-4C80-86C7-4790BB54EC85}">
  <sheetPr codeName="Sheet17">
    <tabColor theme="6"/>
  </sheetPr>
  <dimension ref="A1:T43"/>
  <sheetViews>
    <sheetView showGridLines="0" topLeftCell="A7" zoomScaleNormal="100" workbookViewId="0">
      <selection activeCell="A15" sqref="A15:T25"/>
    </sheetView>
  </sheetViews>
  <sheetFormatPr defaultColWidth="8.28515625" defaultRowHeight="12"/>
  <cols>
    <col min="1" max="1" width="6.5703125" style="431" customWidth="1"/>
    <col min="2" max="2" width="10.7109375" style="431" hidden="1" customWidth="1"/>
    <col min="3" max="3" width="37.7109375" style="425" customWidth="1"/>
    <col min="4" max="4" width="11.42578125" style="430" customWidth="1"/>
    <col min="5" max="5" width="11.5703125" style="425" customWidth="1"/>
    <col min="6" max="6" width="13.42578125" style="677" customWidth="1"/>
    <col min="7" max="7" width="12.28515625" style="676" customWidth="1"/>
    <col min="8" max="8" width="7.28515625" style="427" customWidth="1"/>
    <col min="9" max="10" width="5.140625" style="425" customWidth="1"/>
    <col min="11" max="12" width="5.42578125" style="425" customWidth="1"/>
    <col min="13" max="13" width="5" style="425" customWidth="1"/>
    <col min="14" max="14" width="5.5703125" style="425" customWidth="1"/>
    <col min="15" max="15" width="5.140625" style="425" customWidth="1"/>
    <col min="16" max="16" width="6.85546875" style="425" customWidth="1"/>
    <col min="17" max="17" width="4.85546875" style="425" customWidth="1"/>
    <col min="18" max="18" width="5.85546875" style="425" customWidth="1"/>
    <col min="19" max="19" width="5.140625" style="425" customWidth="1"/>
    <col min="20" max="20" width="4.5703125" style="425" customWidth="1"/>
    <col min="21" max="16384" width="8.28515625" style="425"/>
  </cols>
  <sheetData>
    <row r="1" spans="1:20" s="758" customFormat="1" ht="12.75">
      <c r="A1" s="2705" t="s">
        <v>0</v>
      </c>
      <c r="B1" s="2705"/>
      <c r="C1" s="2705"/>
      <c r="D1" s="2705"/>
      <c r="E1" s="2705"/>
      <c r="F1" s="2705"/>
      <c r="G1" s="2705"/>
      <c r="H1" s="2705"/>
      <c r="I1" s="2705"/>
      <c r="J1" s="2705"/>
      <c r="K1" s="2705"/>
      <c r="L1" s="2705"/>
      <c r="M1" s="2705"/>
      <c r="N1" s="2705"/>
      <c r="O1" s="2705"/>
      <c r="P1" s="2705"/>
      <c r="Q1" s="2705"/>
      <c r="R1" s="2705"/>
      <c r="S1" s="2705"/>
      <c r="T1" s="2705"/>
    </row>
    <row r="2" spans="1:20" s="758" customFormat="1" ht="12.75">
      <c r="A2" s="2705" t="s">
        <v>1656</v>
      </c>
      <c r="B2" s="2705"/>
      <c r="C2" s="2705"/>
      <c r="D2" s="2705"/>
      <c r="E2" s="2705"/>
      <c r="F2" s="2705"/>
      <c r="G2" s="2705"/>
      <c r="H2" s="2705"/>
      <c r="I2" s="2705"/>
      <c r="J2" s="2705"/>
      <c r="K2" s="2705"/>
      <c r="L2" s="2705"/>
      <c r="M2" s="2705"/>
      <c r="N2" s="2705"/>
      <c r="O2" s="2705"/>
      <c r="P2" s="2705"/>
      <c r="Q2" s="2705"/>
      <c r="R2" s="2705"/>
      <c r="S2" s="2705"/>
      <c r="T2" s="2705"/>
    </row>
    <row r="3" spans="1:20" s="758" customFormat="1" ht="18" customHeight="1">
      <c r="A3" s="2706" t="s">
        <v>2</v>
      </c>
      <c r="B3" s="2706"/>
      <c r="C3" s="2706"/>
      <c r="D3" s="2706"/>
      <c r="E3" s="2706"/>
      <c r="F3" s="2706"/>
      <c r="G3" s="2706"/>
      <c r="H3" s="2706"/>
      <c r="I3" s="2706"/>
      <c r="J3" s="2706"/>
      <c r="K3" s="2706"/>
      <c r="L3" s="2706"/>
      <c r="M3" s="2706"/>
      <c r="N3" s="2706"/>
      <c r="O3" s="2706"/>
      <c r="P3" s="2706"/>
      <c r="Q3" s="2706"/>
      <c r="R3" s="2706"/>
      <c r="S3" s="2706"/>
      <c r="T3" s="2706"/>
    </row>
    <row r="4" spans="1:20" s="758" customFormat="1" ht="3" customHeight="1">
      <c r="A4" s="2705"/>
      <c r="B4" s="2705"/>
      <c r="C4" s="2705"/>
      <c r="D4" s="2705"/>
      <c r="E4" s="2705"/>
      <c r="F4" s="2705"/>
      <c r="G4" s="2705"/>
      <c r="H4" s="2705"/>
      <c r="I4" s="2705"/>
      <c r="J4" s="2705"/>
      <c r="K4" s="2705"/>
      <c r="L4" s="2705"/>
      <c r="M4" s="2705"/>
      <c r="N4" s="2705"/>
      <c r="O4" s="2705"/>
      <c r="P4" s="2705"/>
      <c r="Q4" s="2705"/>
      <c r="R4" s="2705"/>
      <c r="S4" s="2705"/>
      <c r="T4" s="2705"/>
    </row>
    <row r="5" spans="1:20" s="758" customFormat="1" ht="6" customHeight="1">
      <c r="A5" s="949"/>
      <c r="B5" s="949"/>
      <c r="F5" s="761"/>
      <c r="G5" s="760"/>
      <c r="H5" s="759"/>
    </row>
    <row r="6" spans="1:20" s="758" customFormat="1" ht="18.75">
      <c r="A6" s="2707" t="s">
        <v>3727</v>
      </c>
      <c r="B6" s="2707"/>
      <c r="C6" s="2707"/>
      <c r="D6" s="2707"/>
      <c r="E6" s="2707"/>
      <c r="F6" s="2707"/>
      <c r="G6" s="2707"/>
      <c r="H6" s="2707"/>
      <c r="I6" s="2707"/>
      <c r="J6" s="2707"/>
      <c r="K6" s="2707"/>
      <c r="L6" s="2707"/>
      <c r="M6" s="2707"/>
      <c r="N6" s="2707"/>
      <c r="O6" s="2707"/>
      <c r="P6" s="2707"/>
      <c r="Q6" s="2707"/>
      <c r="R6" s="2707"/>
      <c r="S6" s="2707"/>
      <c r="T6" s="2707"/>
    </row>
    <row r="7" spans="1:20">
      <c r="A7" s="674"/>
      <c r="B7" s="674"/>
    </row>
    <row r="8" spans="1:20" ht="18.75">
      <c r="A8" s="950" t="s">
        <v>3728</v>
      </c>
      <c r="B8" s="674"/>
    </row>
    <row r="9" spans="1:20" ht="4.5" customHeight="1">
      <c r="A9" s="674"/>
      <c r="B9" s="674"/>
    </row>
    <row r="10" spans="1:20">
      <c r="A10" s="675" t="s">
        <v>1857</v>
      </c>
      <c r="B10" s="675"/>
    </row>
    <row r="11" spans="1:20" ht="12.75" thickBot="1">
      <c r="A11" s="674" t="s">
        <v>1660</v>
      </c>
      <c r="B11" s="674"/>
    </row>
    <row r="12" spans="1:20">
      <c r="A12" s="2622" t="s">
        <v>7</v>
      </c>
      <c r="B12" s="673"/>
      <c r="C12" s="2613" t="s">
        <v>1661</v>
      </c>
      <c r="D12" s="672" t="s">
        <v>1662</v>
      </c>
      <c r="E12" s="2613" t="s">
        <v>1663</v>
      </c>
      <c r="F12" s="2640" t="s">
        <v>1664</v>
      </c>
      <c r="G12" s="2642" t="s">
        <v>1665</v>
      </c>
      <c r="H12" s="2613" t="s">
        <v>1666</v>
      </c>
      <c r="I12" s="2613" t="s">
        <v>1667</v>
      </c>
      <c r="J12" s="2613"/>
      <c r="K12" s="2613"/>
      <c r="L12" s="2613"/>
      <c r="M12" s="2613"/>
      <c r="N12" s="2613"/>
      <c r="O12" s="2613"/>
      <c r="P12" s="2613"/>
      <c r="Q12" s="2613"/>
      <c r="R12" s="2613"/>
      <c r="S12" s="2613"/>
      <c r="T12" s="2615"/>
    </row>
    <row r="13" spans="1:20" ht="12.75" thickBot="1">
      <c r="A13" s="2623"/>
      <c r="B13" s="671"/>
      <c r="C13" s="2614"/>
      <c r="D13" s="670" t="s">
        <v>1668</v>
      </c>
      <c r="E13" s="2614"/>
      <c r="F13" s="2641"/>
      <c r="G13" s="2643"/>
      <c r="H13" s="2614"/>
      <c r="I13" s="669" t="s">
        <v>1669</v>
      </c>
      <c r="J13" s="669" t="s">
        <v>1670</v>
      </c>
      <c r="K13" s="669" t="s">
        <v>1671</v>
      </c>
      <c r="L13" s="669" t="s">
        <v>1672</v>
      </c>
      <c r="M13" s="669" t="s">
        <v>1673</v>
      </c>
      <c r="N13" s="669" t="s">
        <v>1674</v>
      </c>
      <c r="O13" s="669" t="s">
        <v>1675</v>
      </c>
      <c r="P13" s="669" t="s">
        <v>1676</v>
      </c>
      <c r="Q13" s="669" t="s">
        <v>1677</v>
      </c>
      <c r="R13" s="669" t="s">
        <v>1678</v>
      </c>
      <c r="S13" s="669" t="s">
        <v>1679</v>
      </c>
      <c r="T13" s="668" t="s">
        <v>1680</v>
      </c>
    </row>
    <row r="14" spans="1:20" s="659" customFormat="1" ht="10.5" customHeight="1" thickBot="1">
      <c r="A14" s="667" t="s">
        <v>7</v>
      </c>
      <c r="B14" s="667" t="s">
        <v>30</v>
      </c>
      <c r="C14" s="663" t="s">
        <v>1661</v>
      </c>
      <c r="D14" s="666" t="s">
        <v>1668</v>
      </c>
      <c r="E14" s="663" t="s">
        <v>1663</v>
      </c>
      <c r="F14" s="745" t="s">
        <v>1664</v>
      </c>
      <c r="G14" s="744" t="s">
        <v>1665</v>
      </c>
      <c r="H14" s="663" t="s">
        <v>1666</v>
      </c>
      <c r="I14" s="662" t="s">
        <v>1669</v>
      </c>
      <c r="J14" s="662" t="s">
        <v>1670</v>
      </c>
      <c r="K14" s="662" t="s">
        <v>1671</v>
      </c>
      <c r="L14" s="662" t="s">
        <v>1672</v>
      </c>
      <c r="M14" s="662" t="s">
        <v>1673</v>
      </c>
      <c r="N14" s="662" t="s">
        <v>1674</v>
      </c>
      <c r="O14" s="662" t="s">
        <v>1675</v>
      </c>
      <c r="P14" s="662" t="s">
        <v>1676</v>
      </c>
      <c r="Q14" s="662" t="s">
        <v>1677</v>
      </c>
      <c r="R14" s="662" t="s">
        <v>1678</v>
      </c>
      <c r="S14" s="662" t="s">
        <v>1679</v>
      </c>
      <c r="T14" s="661" t="s">
        <v>1680</v>
      </c>
    </row>
    <row r="15" spans="1:20" s="645" customFormat="1" ht="15.75">
      <c r="A15" s="1232" t="s">
        <v>1876</v>
      </c>
      <c r="B15" s="809"/>
      <c r="C15" s="810"/>
      <c r="D15" s="811"/>
      <c r="E15" s="812"/>
      <c r="F15" s="813"/>
      <c r="G15" s="813">
        <f>Table131_234172789101112[[#This Row],[SIZE]]*Table131_234172789101112[[#This Row],[Unit Price]]</f>
        <v>0</v>
      </c>
      <c r="H15" s="814"/>
      <c r="I15" s="815"/>
      <c r="J15" s="810"/>
      <c r="K15" s="810"/>
      <c r="L15" s="810"/>
      <c r="M15" s="810"/>
      <c r="N15" s="810"/>
      <c r="O15" s="810"/>
      <c r="P15" s="810"/>
      <c r="Q15" s="810"/>
      <c r="R15" s="810"/>
      <c r="S15" s="810"/>
      <c r="T15" s="816"/>
    </row>
    <row r="16" spans="1:20" s="194" customFormat="1">
      <c r="A16" s="1236" t="s">
        <v>3382</v>
      </c>
      <c r="B16" s="882"/>
      <c r="C16" s="618" t="s">
        <v>2400</v>
      </c>
      <c r="D16" s="1690">
        <v>1</v>
      </c>
      <c r="E16" s="1236" t="s">
        <v>44</v>
      </c>
      <c r="F16" s="1237">
        <v>50</v>
      </c>
      <c r="G16" s="736">
        <f t="shared" ref="G16:G25" si="0">D16*F16</f>
        <v>50</v>
      </c>
      <c r="H16" s="531" t="s">
        <v>1887</v>
      </c>
      <c r="I16" s="1239"/>
      <c r="J16" s="1239"/>
      <c r="K16" s="1241"/>
      <c r="L16" s="1241"/>
      <c r="M16" s="1241"/>
      <c r="N16" s="1241"/>
      <c r="O16" s="1241"/>
      <c r="P16" s="1241"/>
      <c r="Q16" s="1241"/>
      <c r="R16" s="1241"/>
      <c r="S16" s="1241"/>
      <c r="T16" s="1693"/>
    </row>
    <row r="17" spans="1:20" s="645" customFormat="1">
      <c r="A17" s="625" t="s">
        <v>1885</v>
      </c>
      <c r="B17" s="624"/>
      <c r="C17" s="511" t="s">
        <v>1874</v>
      </c>
      <c r="D17" s="720">
        <v>4</v>
      </c>
      <c r="E17" s="703" t="s">
        <v>576</v>
      </c>
      <c r="F17" s="736">
        <v>250</v>
      </c>
      <c r="G17" s="736">
        <f t="shared" si="0"/>
        <v>1000</v>
      </c>
      <c r="H17" s="531" t="s">
        <v>1887</v>
      </c>
      <c r="I17" s="633"/>
      <c r="J17" s="747">
        <v>1</v>
      </c>
      <c r="K17" s="747"/>
      <c r="L17" s="747"/>
      <c r="M17" s="747">
        <f>IF(J17="","",J17)</f>
        <v>1</v>
      </c>
      <c r="N17" s="747"/>
      <c r="O17" s="747"/>
      <c r="P17" s="747">
        <f>IF(J17="","",J17)</f>
        <v>1</v>
      </c>
      <c r="Q17" s="747"/>
      <c r="R17" s="747"/>
      <c r="S17" s="747">
        <f>IF(J17="","",J17)</f>
        <v>1</v>
      </c>
      <c r="T17" s="747"/>
    </row>
    <row r="18" spans="1:20" s="645" customFormat="1">
      <c r="A18" s="1465" t="s">
        <v>69</v>
      </c>
      <c r="B18" s="622"/>
      <c r="C18" s="124" t="s">
        <v>1874</v>
      </c>
      <c r="D18" s="1005">
        <v>4</v>
      </c>
      <c r="E18" s="1006" t="s">
        <v>576</v>
      </c>
      <c r="F18" s="867">
        <v>350</v>
      </c>
      <c r="G18" s="736">
        <f t="shared" si="0"/>
        <v>1400</v>
      </c>
      <c r="H18" s="531" t="s">
        <v>1887</v>
      </c>
      <c r="I18" s="129"/>
      <c r="J18" s="148"/>
      <c r="K18" s="148"/>
      <c r="L18" s="148"/>
      <c r="M18" s="148"/>
      <c r="N18" s="148"/>
      <c r="O18" s="148"/>
      <c r="P18" s="148"/>
      <c r="Q18" s="148"/>
      <c r="R18" s="148"/>
      <c r="S18" s="148"/>
      <c r="T18" s="148"/>
    </row>
    <row r="19" spans="1:20" s="645" customFormat="1" ht="12.6" customHeight="1">
      <c r="A19" s="1465" t="s">
        <v>3386</v>
      </c>
      <c r="B19" s="624"/>
      <c r="C19" s="124" t="s">
        <v>1874</v>
      </c>
      <c r="D19" s="1005">
        <v>4</v>
      </c>
      <c r="E19" s="1006" t="s">
        <v>576</v>
      </c>
      <c r="F19" s="867">
        <v>350</v>
      </c>
      <c r="G19" s="736">
        <f t="shared" si="0"/>
        <v>1400</v>
      </c>
      <c r="H19" s="531" t="s">
        <v>1887</v>
      </c>
      <c r="I19" s="129"/>
      <c r="J19" s="148"/>
      <c r="K19" s="148"/>
      <c r="L19" s="148"/>
      <c r="M19" s="148"/>
      <c r="N19" s="148"/>
      <c r="O19" s="148"/>
      <c r="P19" s="148"/>
      <c r="Q19" s="148"/>
      <c r="R19" s="148"/>
      <c r="S19" s="148"/>
      <c r="T19" s="148"/>
    </row>
    <row r="20" spans="1:20" s="81" customFormat="1">
      <c r="A20" s="625" t="s">
        <v>1885</v>
      </c>
      <c r="B20" s="1465"/>
      <c r="C20" s="511" t="s">
        <v>1875</v>
      </c>
      <c r="D20" s="720">
        <v>24</v>
      </c>
      <c r="E20" s="703" t="s">
        <v>44</v>
      </c>
      <c r="F20" s="736">
        <v>175</v>
      </c>
      <c r="G20" s="736">
        <f t="shared" si="0"/>
        <v>4200</v>
      </c>
      <c r="H20" s="531" t="s">
        <v>1887</v>
      </c>
      <c r="I20" s="503"/>
      <c r="J20" s="503"/>
      <c r="K20" s="503">
        <v>6</v>
      </c>
      <c r="L20" s="503"/>
      <c r="M20" s="503"/>
      <c r="N20" s="503">
        <v>6</v>
      </c>
      <c r="O20" s="503"/>
      <c r="P20" s="503"/>
      <c r="Q20" s="503">
        <v>6</v>
      </c>
      <c r="R20" s="503"/>
      <c r="S20" s="503"/>
      <c r="T20" s="503">
        <v>6</v>
      </c>
    </row>
    <row r="21" spans="1:20" s="81" customFormat="1">
      <c r="A21" s="1465" t="s">
        <v>69</v>
      </c>
      <c r="B21" s="1465"/>
      <c r="C21" s="124" t="s">
        <v>1875</v>
      </c>
      <c r="D21" s="1005">
        <v>30</v>
      </c>
      <c r="E21" s="1006" t="s">
        <v>44</v>
      </c>
      <c r="F21" s="867">
        <v>200</v>
      </c>
      <c r="G21" s="736">
        <f t="shared" si="0"/>
        <v>6000</v>
      </c>
      <c r="H21" s="531" t="s">
        <v>1887</v>
      </c>
      <c r="I21" s="129"/>
      <c r="J21" s="148"/>
      <c r="K21" s="148"/>
      <c r="L21" s="148"/>
      <c r="M21" s="148"/>
      <c r="N21" s="148"/>
      <c r="O21" s="148"/>
      <c r="P21" s="148"/>
      <c r="Q21" s="148"/>
      <c r="R21" s="148"/>
      <c r="S21" s="148"/>
      <c r="T21" s="148"/>
    </row>
    <row r="22" spans="1:20" s="81" customFormat="1">
      <c r="A22" s="1465" t="s">
        <v>3386</v>
      </c>
      <c r="B22" s="1465"/>
      <c r="C22" s="124" t="s">
        <v>1875</v>
      </c>
      <c r="D22" s="1005">
        <v>30</v>
      </c>
      <c r="E22" s="1006" t="s">
        <v>44</v>
      </c>
      <c r="F22" s="867">
        <v>200</v>
      </c>
      <c r="G22" s="736">
        <f t="shared" si="0"/>
        <v>6000</v>
      </c>
      <c r="H22" s="531" t="s">
        <v>1887</v>
      </c>
      <c r="I22" s="129"/>
      <c r="J22" s="148"/>
      <c r="K22" s="148"/>
      <c r="L22" s="148"/>
      <c r="M22" s="148"/>
      <c r="N22" s="148"/>
      <c r="O22" s="148"/>
      <c r="P22" s="148"/>
      <c r="Q22" s="148"/>
      <c r="R22" s="148"/>
      <c r="S22" s="148"/>
      <c r="T22" s="148"/>
    </row>
    <row r="23" spans="1:20" s="451" customFormat="1" ht="18" customHeight="1">
      <c r="A23" s="625" t="s">
        <v>1885</v>
      </c>
      <c r="B23" s="1236"/>
      <c r="C23" s="511" t="s">
        <v>1873</v>
      </c>
      <c r="D23" s="720">
        <v>2</v>
      </c>
      <c r="E23" s="703" t="s">
        <v>44</v>
      </c>
      <c r="F23" s="736">
        <v>100</v>
      </c>
      <c r="G23" s="736">
        <f t="shared" si="0"/>
        <v>200</v>
      </c>
      <c r="H23" s="531" t="s">
        <v>1887</v>
      </c>
      <c r="I23" s="503"/>
      <c r="J23" s="747">
        <v>2</v>
      </c>
      <c r="K23" s="747"/>
      <c r="L23" s="747"/>
      <c r="M23" s="747"/>
      <c r="N23" s="747"/>
      <c r="O23" s="747"/>
      <c r="P23" s="747"/>
      <c r="Q23" s="747"/>
      <c r="R23" s="747"/>
      <c r="S23" s="747"/>
      <c r="T23" s="747"/>
    </row>
    <row r="24" spans="1:20" s="81" customFormat="1">
      <c r="A24" s="1465" t="s">
        <v>69</v>
      </c>
      <c r="B24" s="1465"/>
      <c r="C24" s="124" t="s">
        <v>1873</v>
      </c>
      <c r="D24" s="1005">
        <v>2</v>
      </c>
      <c r="E24" s="1006" t="s">
        <v>44</v>
      </c>
      <c r="F24" s="867">
        <v>150</v>
      </c>
      <c r="G24" s="736">
        <f t="shared" si="0"/>
        <v>300</v>
      </c>
      <c r="H24" s="531" t="s">
        <v>1887</v>
      </c>
      <c r="I24" s="129"/>
      <c r="J24" s="148"/>
      <c r="K24" s="148"/>
      <c r="L24" s="148"/>
      <c r="M24" s="148"/>
      <c r="N24" s="148"/>
      <c r="O24" s="148"/>
      <c r="P24" s="148"/>
      <c r="Q24" s="148"/>
      <c r="R24" s="148"/>
      <c r="S24" s="148"/>
      <c r="T24" s="148"/>
    </row>
    <row r="25" spans="1:20" s="81" customFormat="1">
      <c r="A25" s="1465" t="s">
        <v>3386</v>
      </c>
      <c r="B25" s="1465"/>
      <c r="C25" s="124" t="s">
        <v>1873</v>
      </c>
      <c r="D25" s="1005">
        <v>2</v>
      </c>
      <c r="E25" s="1006" t="s">
        <v>44</v>
      </c>
      <c r="F25" s="867">
        <v>150</v>
      </c>
      <c r="G25" s="736">
        <f t="shared" si="0"/>
        <v>300</v>
      </c>
      <c r="H25" s="531" t="s">
        <v>1887</v>
      </c>
      <c r="I25" s="129"/>
      <c r="J25" s="148"/>
      <c r="K25" s="148"/>
      <c r="L25" s="148"/>
      <c r="M25" s="148"/>
      <c r="N25" s="148"/>
      <c r="O25" s="148"/>
      <c r="P25" s="148"/>
      <c r="Q25" s="148"/>
      <c r="R25" s="148"/>
      <c r="S25" s="148"/>
      <c r="T25" s="148"/>
    </row>
    <row r="26" spans="1:20" s="81" customFormat="1">
      <c r="A26" s="935"/>
      <c r="B26" s="935"/>
      <c r="C26" s="124"/>
      <c r="D26" s="1005"/>
      <c r="E26" s="1006"/>
      <c r="F26" s="867"/>
      <c r="G26" s="1694">
        <f t="shared" ref="G26:G30" si="1">D26*F26</f>
        <v>0</v>
      </c>
      <c r="H26" s="770"/>
      <c r="I26" s="787"/>
      <c r="J26" s="773"/>
      <c r="K26" s="773"/>
      <c r="L26" s="773"/>
      <c r="M26" s="773" t="str">
        <f>IF(J26="","",J26)</f>
        <v/>
      </c>
      <c r="N26" s="773"/>
      <c r="O26" s="773"/>
      <c r="P26" s="773" t="str">
        <f>IF(J26="","",J26)</f>
        <v/>
      </c>
      <c r="Q26" s="773"/>
      <c r="R26" s="773"/>
      <c r="S26" s="773" t="str">
        <f>IF(J26="","",J26)</f>
        <v/>
      </c>
      <c r="T26" s="773"/>
    </row>
    <row r="27" spans="1:20" s="81" customFormat="1" ht="12.75">
      <c r="A27" s="1691"/>
      <c r="B27" s="847"/>
      <c r="C27" s="911"/>
      <c r="D27" s="912"/>
      <c r="E27" s="913"/>
      <c r="F27" s="914"/>
      <c r="G27" s="1692">
        <f t="shared" si="1"/>
        <v>0</v>
      </c>
      <c r="H27" s="780"/>
      <c r="I27" s="916"/>
      <c r="J27" s="917"/>
      <c r="K27" s="776"/>
      <c r="L27" s="776"/>
      <c r="M27" s="776" t="str">
        <f>IF(J27="","",J27)</f>
        <v/>
      </c>
      <c r="N27" s="776"/>
      <c r="O27" s="776"/>
      <c r="P27" s="776" t="str">
        <f>IF(J27="","",J27)</f>
        <v/>
      </c>
      <c r="Q27" s="776"/>
      <c r="R27" s="776"/>
      <c r="S27" s="776" t="str">
        <f>IF(J27="","",J27)</f>
        <v/>
      </c>
      <c r="T27" s="777"/>
    </row>
    <row r="28" spans="1:20" s="81" customFormat="1" ht="12.75">
      <c r="A28" s="910"/>
      <c r="B28" s="847"/>
      <c r="C28" s="911"/>
      <c r="D28" s="912"/>
      <c r="E28" s="913"/>
      <c r="F28" s="914"/>
      <c r="G28" s="915">
        <f t="shared" si="1"/>
        <v>0</v>
      </c>
      <c r="H28" s="780"/>
      <c r="I28" s="916"/>
      <c r="J28" s="917"/>
      <c r="K28" s="773"/>
      <c r="L28" s="773"/>
      <c r="M28" s="773" t="str">
        <f>IF(J28="","",J28)</f>
        <v/>
      </c>
      <c r="N28" s="773"/>
      <c r="O28" s="773"/>
      <c r="P28" s="773" t="str">
        <f>IF(J28="","",J28)</f>
        <v/>
      </c>
      <c r="Q28" s="773"/>
      <c r="R28" s="773"/>
      <c r="S28" s="773" t="str">
        <f>IF(J28="","",J28)</f>
        <v/>
      </c>
      <c r="T28" s="774"/>
    </row>
    <row r="29" spans="1:20" s="81" customFormat="1" ht="12.75">
      <c r="A29" s="910"/>
      <c r="B29" s="847"/>
      <c r="C29" s="911"/>
      <c r="D29" s="912"/>
      <c r="E29" s="913"/>
      <c r="F29" s="914"/>
      <c r="G29" s="915">
        <f t="shared" si="1"/>
        <v>0</v>
      </c>
      <c r="H29" s="780"/>
      <c r="I29" s="916"/>
      <c r="J29" s="917"/>
      <c r="K29" s="773"/>
      <c r="L29" s="773"/>
      <c r="M29" s="773" t="str">
        <f>IF(J29="","",J29)</f>
        <v/>
      </c>
      <c r="N29" s="773"/>
      <c r="O29" s="773"/>
      <c r="P29" s="773" t="str">
        <f>IF(J29="","",J29)</f>
        <v/>
      </c>
      <c r="Q29" s="773"/>
      <c r="R29" s="773"/>
      <c r="S29" s="773" t="str">
        <f>IF(J29="","",J29)</f>
        <v/>
      </c>
      <c r="T29" s="774"/>
    </row>
    <row r="30" spans="1:20" s="81" customFormat="1" ht="12.75">
      <c r="A30" s="910"/>
      <c r="B30" s="847"/>
      <c r="C30" s="911"/>
      <c r="D30" s="912"/>
      <c r="E30" s="913"/>
      <c r="F30" s="914"/>
      <c r="G30" s="915">
        <f t="shared" si="1"/>
        <v>0</v>
      </c>
      <c r="H30" s="780"/>
      <c r="I30" s="916"/>
      <c r="J30" s="917"/>
      <c r="K30" s="773"/>
      <c r="L30" s="773"/>
      <c r="M30" s="773" t="str">
        <f>IF(J30="","",J30)</f>
        <v/>
      </c>
      <c r="N30" s="773"/>
      <c r="O30" s="773"/>
      <c r="P30" s="773" t="str">
        <f>IF(J30="","",J30)</f>
        <v/>
      </c>
      <c r="Q30" s="773"/>
      <c r="R30" s="773"/>
      <c r="S30" s="773" t="str">
        <f>IF(J30="","",J30)</f>
        <v/>
      </c>
      <c r="T30" s="774"/>
    </row>
    <row r="31" spans="1:20" s="645" customFormat="1">
      <c r="A31" s="658"/>
      <c r="B31" s="482"/>
      <c r="C31" s="567"/>
      <c r="D31" s="718"/>
      <c r="E31" s="717"/>
      <c r="F31" s="716"/>
      <c r="G31" s="680"/>
      <c r="H31" s="499"/>
      <c r="I31" s="562"/>
      <c r="J31" s="562"/>
      <c r="K31" s="503"/>
      <c r="L31" s="503"/>
      <c r="M31" s="503"/>
      <c r="N31" s="503"/>
      <c r="O31" s="503"/>
      <c r="P31" s="503"/>
      <c r="Q31" s="503"/>
      <c r="R31" s="503"/>
      <c r="S31" s="503"/>
      <c r="T31" s="561"/>
    </row>
    <row r="32" spans="1:20" ht="12.75" thickBot="1">
      <c r="A32" s="433"/>
      <c r="B32" s="433"/>
      <c r="G32" s="679"/>
    </row>
    <row r="33" spans="1:20" ht="15.75" thickTop="1">
      <c r="A33" s="448" t="s">
        <v>1691</v>
      </c>
      <c r="B33" s="448"/>
      <c r="D33" s="2708">
        <f>SUM(G14:G31)</f>
        <v>20850</v>
      </c>
      <c r="E33" s="2636"/>
      <c r="F33" s="2636"/>
      <c r="G33" s="2636"/>
    </row>
    <row r="34" spans="1:20">
      <c r="A34" s="447" t="s">
        <v>1692</v>
      </c>
      <c r="B34" s="447"/>
      <c r="C34" s="446"/>
      <c r="D34" s="2637">
        <f>PRODUCT(D33,0.1)</f>
        <v>2085</v>
      </c>
      <c r="E34" s="2638"/>
      <c r="F34" s="2638"/>
      <c r="G34" s="2639"/>
      <c r="I34" s="2621"/>
      <c r="J34" s="2621"/>
      <c r="K34" s="2621"/>
      <c r="L34" s="2621"/>
      <c r="M34" s="445"/>
      <c r="N34" s="445"/>
      <c r="O34" s="432"/>
    </row>
    <row r="35" spans="1:20">
      <c r="A35" s="444" t="s">
        <v>1693</v>
      </c>
      <c r="B35" s="444"/>
      <c r="C35" s="443"/>
      <c r="D35" s="2632">
        <f>PRODUCT(D33,0.1)</f>
        <v>2085</v>
      </c>
      <c r="E35" s="2633"/>
      <c r="F35" s="2633"/>
      <c r="G35" s="2634"/>
      <c r="K35" s="2601"/>
      <c r="L35" s="2601"/>
      <c r="M35" s="2601"/>
      <c r="N35" s="2601"/>
    </row>
    <row r="36" spans="1:20">
      <c r="A36" s="444" t="s">
        <v>1694</v>
      </c>
      <c r="B36" s="444"/>
      <c r="C36" s="443"/>
      <c r="D36" s="2632">
        <f>SUM(D33:G35)</f>
        <v>25020</v>
      </c>
      <c r="E36" s="2633"/>
      <c r="F36" s="2633"/>
      <c r="G36" s="2634"/>
      <c r="K36" s="2601"/>
      <c r="L36" s="2601"/>
      <c r="M36" s="2601"/>
      <c r="N36" s="2601"/>
    </row>
    <row r="37" spans="1:20">
      <c r="A37" s="433"/>
      <c r="B37" s="433"/>
      <c r="D37" s="677"/>
      <c r="E37" s="678"/>
      <c r="K37" s="2601"/>
      <c r="L37" s="2601"/>
      <c r="M37" s="2601"/>
      <c r="N37" s="2601"/>
      <c r="P37" s="184"/>
    </row>
    <row r="38" spans="1:20">
      <c r="A38" s="441" t="s">
        <v>1763</v>
      </c>
      <c r="B38" s="441"/>
      <c r="P38" s="440"/>
      <c r="Q38" s="184"/>
    </row>
    <row r="40" spans="1:20">
      <c r="A40" s="431" t="s">
        <v>1696</v>
      </c>
      <c r="D40" s="431" t="s">
        <v>1697</v>
      </c>
      <c r="E40" s="431"/>
      <c r="F40" s="439"/>
      <c r="G40" s="438"/>
      <c r="H40" s="425"/>
      <c r="M40" s="431" t="s">
        <v>1698</v>
      </c>
      <c r="N40" s="431"/>
    </row>
    <row r="41" spans="1:20">
      <c r="D41" s="425"/>
      <c r="F41" s="437"/>
      <c r="G41" s="437"/>
      <c r="H41" s="436"/>
      <c r="I41" s="436"/>
      <c r="J41" s="436"/>
      <c r="K41" s="436"/>
    </row>
    <row r="42" spans="1:20">
      <c r="C42" s="435" t="s">
        <v>1762</v>
      </c>
      <c r="D42" s="425"/>
      <c r="E42" s="434"/>
      <c r="F42" s="2629" t="s">
        <v>1761</v>
      </c>
      <c r="G42" s="2630"/>
      <c r="H42" s="2604"/>
      <c r="I42" s="2605"/>
      <c r="J42" s="2605"/>
      <c r="K42" s="2605"/>
      <c r="L42" s="434"/>
      <c r="M42" s="434"/>
      <c r="N42" s="434"/>
      <c r="P42" s="2606" t="s">
        <v>1699</v>
      </c>
      <c r="Q42" s="2606"/>
      <c r="R42" s="2606"/>
      <c r="S42" s="2606"/>
      <c r="T42" s="2606"/>
    </row>
    <row r="43" spans="1:20">
      <c r="A43" s="433"/>
      <c r="B43" s="433"/>
      <c r="C43" s="432" t="s">
        <v>1760</v>
      </c>
      <c r="D43" s="425"/>
      <c r="F43" s="2631" t="s">
        <v>1759</v>
      </c>
      <c r="G43" s="2631"/>
      <c r="H43" s="2608"/>
      <c r="I43" s="2609"/>
      <c r="J43" s="2609"/>
      <c r="K43" s="2609"/>
      <c r="L43" s="432"/>
      <c r="P43" s="2608" t="s">
        <v>1700</v>
      </c>
      <c r="Q43" s="2608"/>
      <c r="R43" s="2608"/>
      <c r="S43" s="2608"/>
      <c r="T43" s="2608"/>
    </row>
  </sheetData>
  <mergeCells count="28">
    <mergeCell ref="A12:A13"/>
    <mergeCell ref="C12:C13"/>
    <mergeCell ref="E12:E13"/>
    <mergeCell ref="F12:F13"/>
    <mergeCell ref="G12:G13"/>
    <mergeCell ref="A1:T1"/>
    <mergeCell ref="A2:T2"/>
    <mergeCell ref="A3:T3"/>
    <mergeCell ref="A4:T4"/>
    <mergeCell ref="A6:T6"/>
    <mergeCell ref="H12:H13"/>
    <mergeCell ref="I12:T12"/>
    <mergeCell ref="D33:G33"/>
    <mergeCell ref="D34:G34"/>
    <mergeCell ref="I34:J34"/>
    <mergeCell ref="K34:L34"/>
    <mergeCell ref="D35:G35"/>
    <mergeCell ref="K35:L35"/>
    <mergeCell ref="M35:N35"/>
    <mergeCell ref="D36:G36"/>
    <mergeCell ref="K36:L36"/>
    <mergeCell ref="M36:N36"/>
    <mergeCell ref="K37:L37"/>
    <mergeCell ref="M37:N37"/>
    <mergeCell ref="F42:K42"/>
    <mergeCell ref="P42:T42"/>
    <mergeCell ref="F43:K43"/>
    <mergeCell ref="P43:T43"/>
  </mergeCells>
  <conditionalFormatting sqref="L20:L22 O20:O22 R20:R22">
    <cfRule type="cellIs" dxfId="30" priority="1" operator="equal">
      <formula>0</formula>
    </cfRule>
  </conditionalFormatting>
  <conditionalFormatting sqref="L26:L30 O26:O30 R26:R30">
    <cfRule type="cellIs" dxfId="29" priority="4" operator="equal">
      <formula>0</formula>
    </cfRule>
  </conditionalFormatting>
  <printOptions horizontalCentered="1"/>
  <pageMargins left="0.25" right="0.25" top="0.75" bottom="0.75" header="0.3" footer="0.3"/>
  <pageSetup paperSize="9" scale="87" orientation="landscape" r:id="rId1"/>
  <headerFooter>
    <oddFooter>&amp;LPROJECT PROCUREMENT MANAGEMENT PLAN 2023&amp;CBilling and Claims Section
&amp;RPage &amp;P of &amp;N</oddFooter>
  </headerFooter>
  <drawing r:id="rId2"/>
  <tableParts count="1">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D364E-F630-4BB3-99B4-222513B9829A}">
  <sheetPr codeName="Sheet18">
    <tabColor theme="6"/>
  </sheetPr>
  <dimension ref="A1:T127"/>
  <sheetViews>
    <sheetView showGridLines="0" topLeftCell="A115" zoomScaleNormal="100" workbookViewId="0">
      <selection activeCell="A22" sqref="A22:XFD22"/>
    </sheetView>
  </sheetViews>
  <sheetFormatPr defaultColWidth="8.28515625" defaultRowHeight="12"/>
  <cols>
    <col min="1" max="1" width="6.5703125" style="431" customWidth="1"/>
    <col min="2" max="2" width="10.7109375" style="431" hidden="1" customWidth="1"/>
    <col min="3" max="3" width="37.7109375" style="425" customWidth="1"/>
    <col min="4" max="4" width="11.42578125" style="430" customWidth="1"/>
    <col min="5" max="5" width="11.5703125" style="425" customWidth="1"/>
    <col min="6" max="6" width="13.42578125" style="677" customWidth="1"/>
    <col min="7" max="7" width="12.28515625" style="676" customWidth="1"/>
    <col min="8" max="8" width="7.28515625" style="427" customWidth="1"/>
    <col min="9" max="10" width="5.140625" style="425" customWidth="1"/>
    <col min="11" max="12" width="5.42578125" style="425" customWidth="1"/>
    <col min="13" max="13" width="5" style="425" customWidth="1"/>
    <col min="14" max="14" width="5.5703125" style="425" customWidth="1"/>
    <col min="15" max="15" width="5.140625" style="425" customWidth="1"/>
    <col min="16" max="16" width="6.85546875" style="425" customWidth="1"/>
    <col min="17" max="17" width="4.85546875" style="425" customWidth="1"/>
    <col min="18" max="18" width="5.85546875" style="425" customWidth="1"/>
    <col min="19" max="19" width="5.140625" style="425" customWidth="1"/>
    <col min="20" max="20" width="4.5703125" style="425" customWidth="1"/>
    <col min="21" max="16384" width="8.28515625" style="425"/>
  </cols>
  <sheetData>
    <row r="1" spans="1:20" s="758" customFormat="1" ht="12.75">
      <c r="A1" s="2705" t="s">
        <v>0</v>
      </c>
      <c r="B1" s="2705"/>
      <c r="C1" s="2705"/>
      <c r="D1" s="2705"/>
      <c r="E1" s="2705"/>
      <c r="F1" s="2705"/>
      <c r="G1" s="2705"/>
      <c r="H1" s="2705"/>
      <c r="I1" s="2705"/>
      <c r="J1" s="2705"/>
      <c r="K1" s="2705"/>
      <c r="L1" s="2705"/>
      <c r="M1" s="2705"/>
      <c r="N1" s="2705"/>
      <c r="O1" s="2705"/>
      <c r="P1" s="2705"/>
      <c r="Q1" s="2705"/>
      <c r="R1" s="2705"/>
      <c r="S1" s="2705"/>
      <c r="T1" s="2705"/>
    </row>
    <row r="2" spans="1:20" s="758" customFormat="1" ht="12.75">
      <c r="A2" s="2705" t="s">
        <v>1656</v>
      </c>
      <c r="B2" s="2705"/>
      <c r="C2" s="2705"/>
      <c r="D2" s="2705"/>
      <c r="E2" s="2705"/>
      <c r="F2" s="2705"/>
      <c r="G2" s="2705"/>
      <c r="H2" s="2705"/>
      <c r="I2" s="2705"/>
      <c r="J2" s="2705"/>
      <c r="K2" s="2705"/>
      <c r="L2" s="2705"/>
      <c r="M2" s="2705"/>
      <c r="N2" s="2705"/>
      <c r="O2" s="2705"/>
      <c r="P2" s="2705"/>
      <c r="Q2" s="2705"/>
      <c r="R2" s="2705"/>
      <c r="S2" s="2705"/>
      <c r="T2" s="2705"/>
    </row>
    <row r="3" spans="1:20" s="758" customFormat="1" ht="18" customHeight="1">
      <c r="A3" s="2706" t="s">
        <v>2</v>
      </c>
      <c r="B3" s="2706"/>
      <c r="C3" s="2706"/>
      <c r="D3" s="2706"/>
      <c r="E3" s="2706"/>
      <c r="F3" s="2706"/>
      <c r="G3" s="2706"/>
      <c r="H3" s="2706"/>
      <c r="I3" s="2706"/>
      <c r="J3" s="2706"/>
      <c r="K3" s="2706"/>
      <c r="L3" s="2706"/>
      <c r="M3" s="2706"/>
      <c r="N3" s="2706"/>
      <c r="O3" s="2706"/>
      <c r="P3" s="2706"/>
      <c r="Q3" s="2706"/>
      <c r="R3" s="2706"/>
      <c r="S3" s="2706"/>
      <c r="T3" s="2706"/>
    </row>
    <row r="4" spans="1:20" s="758" customFormat="1" ht="3" customHeight="1">
      <c r="A4" s="2705"/>
      <c r="B4" s="2705"/>
      <c r="C4" s="2705"/>
      <c r="D4" s="2705"/>
      <c r="E4" s="2705"/>
      <c r="F4" s="2705"/>
      <c r="G4" s="2705"/>
      <c r="H4" s="2705"/>
      <c r="I4" s="2705"/>
      <c r="J4" s="2705"/>
      <c r="K4" s="2705"/>
      <c r="L4" s="2705"/>
      <c r="M4" s="2705"/>
      <c r="N4" s="2705"/>
      <c r="O4" s="2705"/>
      <c r="P4" s="2705"/>
      <c r="Q4" s="2705"/>
      <c r="R4" s="2705"/>
      <c r="S4" s="2705"/>
      <c r="T4" s="2705"/>
    </row>
    <row r="5" spans="1:20" s="758" customFormat="1" ht="6" customHeight="1">
      <c r="A5" s="949"/>
      <c r="B5" s="949"/>
      <c r="F5" s="761"/>
      <c r="G5" s="760"/>
      <c r="H5" s="759"/>
    </row>
    <row r="6" spans="1:20" s="758" customFormat="1" ht="18.75">
      <c r="A6" s="2707" t="s">
        <v>3727</v>
      </c>
      <c r="B6" s="2707"/>
      <c r="C6" s="2707"/>
      <c r="D6" s="2707"/>
      <c r="E6" s="2707"/>
      <c r="F6" s="2707"/>
      <c r="G6" s="2707"/>
      <c r="H6" s="2707"/>
      <c r="I6" s="2707"/>
      <c r="J6" s="2707"/>
      <c r="K6" s="2707"/>
      <c r="L6" s="2707"/>
      <c r="M6" s="2707"/>
      <c r="N6" s="2707"/>
      <c r="O6" s="2707"/>
      <c r="P6" s="2707"/>
      <c r="Q6" s="2707"/>
      <c r="R6" s="2707"/>
      <c r="S6" s="2707"/>
      <c r="T6" s="2707"/>
    </row>
    <row r="7" spans="1:20">
      <c r="A7" s="674"/>
      <c r="B7" s="674"/>
    </row>
    <row r="8" spans="1:20" ht="18.75">
      <c r="A8" s="950" t="s">
        <v>3728</v>
      </c>
      <c r="B8" s="674"/>
    </row>
    <row r="9" spans="1:20" ht="4.5" customHeight="1">
      <c r="A9" s="674"/>
      <c r="B9" s="674"/>
    </row>
    <row r="10" spans="1:20">
      <c r="A10" s="675" t="s">
        <v>1857</v>
      </c>
      <c r="B10" s="675"/>
    </row>
    <row r="11" spans="1:20" ht="12.75" thickBot="1">
      <c r="A11" s="674" t="s">
        <v>1660</v>
      </c>
      <c r="B11" s="674"/>
    </row>
    <row r="12" spans="1:20">
      <c r="A12" s="2622" t="s">
        <v>7</v>
      </c>
      <c r="B12" s="673"/>
      <c r="C12" s="2613" t="s">
        <v>1661</v>
      </c>
      <c r="D12" s="672" t="s">
        <v>1662</v>
      </c>
      <c r="E12" s="2613" t="s">
        <v>1663</v>
      </c>
      <c r="F12" s="2640" t="s">
        <v>1664</v>
      </c>
      <c r="G12" s="2642" t="s">
        <v>1665</v>
      </c>
      <c r="H12" s="2613" t="s">
        <v>1666</v>
      </c>
      <c r="I12" s="2613" t="s">
        <v>1667</v>
      </c>
      <c r="J12" s="2613"/>
      <c r="K12" s="2613"/>
      <c r="L12" s="2613"/>
      <c r="M12" s="2613"/>
      <c r="N12" s="2613"/>
      <c r="O12" s="2613"/>
      <c r="P12" s="2613"/>
      <c r="Q12" s="2613"/>
      <c r="R12" s="2613"/>
      <c r="S12" s="2613"/>
      <c r="T12" s="2615"/>
    </row>
    <row r="13" spans="1:20" ht="12.75" thickBot="1">
      <c r="A13" s="2623"/>
      <c r="B13" s="671"/>
      <c r="C13" s="2614"/>
      <c r="D13" s="670" t="s">
        <v>1668</v>
      </c>
      <c r="E13" s="2614"/>
      <c r="F13" s="2641"/>
      <c r="G13" s="2643"/>
      <c r="H13" s="2614"/>
      <c r="I13" s="669" t="s">
        <v>1669</v>
      </c>
      <c r="J13" s="669" t="s">
        <v>1670</v>
      </c>
      <c r="K13" s="669" t="s">
        <v>1671</v>
      </c>
      <c r="L13" s="669" t="s">
        <v>1672</v>
      </c>
      <c r="M13" s="669" t="s">
        <v>1673</v>
      </c>
      <c r="N13" s="669" t="s">
        <v>1674</v>
      </c>
      <c r="O13" s="669" t="s">
        <v>1675</v>
      </c>
      <c r="P13" s="669" t="s">
        <v>1676</v>
      </c>
      <c r="Q13" s="669" t="s">
        <v>1677</v>
      </c>
      <c r="R13" s="669" t="s">
        <v>1678</v>
      </c>
      <c r="S13" s="669" t="s">
        <v>1679</v>
      </c>
      <c r="T13" s="668" t="s">
        <v>1680</v>
      </c>
    </row>
    <row r="14" spans="1:20" s="659" customFormat="1" ht="10.5" customHeight="1" thickBot="1">
      <c r="A14" s="667" t="s">
        <v>7</v>
      </c>
      <c r="B14" s="667" t="s">
        <v>30</v>
      </c>
      <c r="C14" s="663" t="s">
        <v>1661</v>
      </c>
      <c r="D14" s="666" t="s">
        <v>1668</v>
      </c>
      <c r="E14" s="663" t="s">
        <v>1663</v>
      </c>
      <c r="F14" s="745" t="s">
        <v>1664</v>
      </c>
      <c r="G14" s="744" t="s">
        <v>1665</v>
      </c>
      <c r="H14" s="663" t="s">
        <v>1666</v>
      </c>
      <c r="I14" s="662" t="s">
        <v>1669</v>
      </c>
      <c r="J14" s="662" t="s">
        <v>1670</v>
      </c>
      <c r="K14" s="662" t="s">
        <v>1671</v>
      </c>
      <c r="L14" s="662" t="s">
        <v>1672</v>
      </c>
      <c r="M14" s="662" t="s">
        <v>1673</v>
      </c>
      <c r="N14" s="662" t="s">
        <v>1674</v>
      </c>
      <c r="O14" s="662" t="s">
        <v>1675</v>
      </c>
      <c r="P14" s="662" t="s">
        <v>1676</v>
      </c>
      <c r="Q14" s="662" t="s">
        <v>1677</v>
      </c>
      <c r="R14" s="662" t="s">
        <v>1678</v>
      </c>
      <c r="S14" s="662" t="s">
        <v>1679</v>
      </c>
      <c r="T14" s="661" t="s">
        <v>1680</v>
      </c>
    </row>
    <row r="15" spans="1:20" s="645" customFormat="1" ht="15.75">
      <c r="A15" s="1232" t="s">
        <v>1845</v>
      </c>
      <c r="B15" s="809"/>
      <c r="C15" s="810"/>
      <c r="D15" s="811"/>
      <c r="E15" s="812"/>
      <c r="F15" s="813"/>
      <c r="G15" s="813">
        <f>Table131_23417278910[[#This Row],[SIZE]]*Table131_23417278910[[#This Row],[Unit Price]]</f>
        <v>0</v>
      </c>
      <c r="H15" s="814"/>
      <c r="I15" s="815"/>
      <c r="J15" s="810"/>
      <c r="K15" s="810"/>
      <c r="L15" s="810"/>
      <c r="M15" s="810"/>
      <c r="N15" s="810"/>
      <c r="O15" s="810"/>
      <c r="P15" s="810"/>
      <c r="Q15" s="810"/>
      <c r="R15" s="810"/>
      <c r="S15" s="810"/>
      <c r="T15" s="816"/>
    </row>
    <row r="16" spans="1:20" s="194" customFormat="1" ht="24">
      <c r="A16" s="1465" t="s">
        <v>69</v>
      </c>
      <c r="B16" s="882"/>
      <c r="C16" s="124" t="s">
        <v>2736</v>
      </c>
      <c r="D16" s="900">
        <v>12</v>
      </c>
      <c r="E16" s="901" t="s">
        <v>1553</v>
      </c>
      <c r="F16" s="868">
        <v>300</v>
      </c>
      <c r="G16" s="736">
        <f t="shared" ref="G16:G47" si="0">D16*F16</f>
        <v>3600</v>
      </c>
      <c r="H16" s="1700" t="s">
        <v>2750</v>
      </c>
      <c r="I16" s="787"/>
      <c r="J16" s="899"/>
      <c r="K16" s="773"/>
      <c r="L16" s="773"/>
      <c r="M16" s="773"/>
      <c r="N16" s="773"/>
      <c r="O16" s="773"/>
      <c r="P16" s="773"/>
      <c r="Q16" s="773"/>
      <c r="R16" s="773"/>
      <c r="S16" s="773"/>
      <c r="T16" s="773"/>
    </row>
    <row r="17" spans="1:20" s="645" customFormat="1" ht="24">
      <c r="A17" s="1465" t="s">
        <v>3386</v>
      </c>
      <c r="B17" s="624"/>
      <c r="C17" s="124" t="s">
        <v>2736</v>
      </c>
      <c r="D17" s="900">
        <v>12</v>
      </c>
      <c r="E17" s="901" t="s">
        <v>1553</v>
      </c>
      <c r="F17" s="868">
        <v>300</v>
      </c>
      <c r="G17" s="736">
        <f t="shared" si="0"/>
        <v>3600</v>
      </c>
      <c r="H17" s="1700" t="s">
        <v>2750</v>
      </c>
      <c r="I17" s="787"/>
      <c r="J17" s="899"/>
      <c r="K17" s="773"/>
      <c r="L17" s="773"/>
      <c r="M17" s="773"/>
      <c r="N17" s="773"/>
      <c r="O17" s="773"/>
      <c r="P17" s="773"/>
      <c r="Q17" s="773"/>
      <c r="R17" s="773"/>
      <c r="S17" s="773"/>
      <c r="T17" s="773"/>
    </row>
    <row r="18" spans="1:20" s="645" customFormat="1" ht="24">
      <c r="A18" s="1467" t="s">
        <v>3023</v>
      </c>
      <c r="B18" s="622"/>
      <c r="C18" s="124" t="s">
        <v>3224</v>
      </c>
      <c r="D18" s="993">
        <v>20</v>
      </c>
      <c r="E18" s="901"/>
      <c r="F18" s="868">
        <v>300</v>
      </c>
      <c r="G18" s="736">
        <f t="shared" si="0"/>
        <v>6000</v>
      </c>
      <c r="H18" s="1700" t="s">
        <v>2750</v>
      </c>
      <c r="I18" s="129">
        <v>10</v>
      </c>
      <c r="J18" s="148"/>
      <c r="K18" s="148"/>
      <c r="L18" s="148"/>
      <c r="M18" s="148"/>
      <c r="N18" s="148">
        <v>10</v>
      </c>
      <c r="O18" s="148"/>
      <c r="P18" s="148"/>
      <c r="Q18" s="148"/>
      <c r="R18" s="148"/>
      <c r="S18" s="148"/>
      <c r="T18" s="148"/>
    </row>
    <row r="19" spans="1:20" s="451" customFormat="1" ht="20.100000000000001" customHeight="1">
      <c r="A19" s="1465" t="s">
        <v>69</v>
      </c>
      <c r="B19" s="1233"/>
      <c r="C19" s="124" t="s">
        <v>2735</v>
      </c>
      <c r="D19" s="900">
        <v>12</v>
      </c>
      <c r="E19" s="901" t="s">
        <v>44</v>
      </c>
      <c r="F19" s="868">
        <v>300</v>
      </c>
      <c r="G19" s="736">
        <f t="shared" si="0"/>
        <v>3600</v>
      </c>
      <c r="H19" s="1700" t="s">
        <v>2750</v>
      </c>
      <c r="I19" s="787"/>
      <c r="J19" s="899"/>
      <c r="K19" s="773"/>
      <c r="L19" s="773"/>
      <c r="M19" s="773"/>
      <c r="N19" s="773"/>
      <c r="O19" s="773"/>
      <c r="P19" s="773"/>
      <c r="Q19" s="773"/>
      <c r="R19" s="773"/>
      <c r="S19" s="773"/>
      <c r="T19" s="773"/>
    </row>
    <row r="20" spans="1:20" s="451" customFormat="1" ht="20.100000000000001" customHeight="1">
      <c r="A20" s="1465" t="s">
        <v>3386</v>
      </c>
      <c r="B20" s="1233"/>
      <c r="C20" s="124" t="s">
        <v>2735</v>
      </c>
      <c r="D20" s="900">
        <v>12</v>
      </c>
      <c r="E20" s="901" t="s">
        <v>44</v>
      </c>
      <c r="F20" s="868">
        <v>300</v>
      </c>
      <c r="G20" s="736">
        <f t="shared" si="0"/>
        <v>3600</v>
      </c>
      <c r="H20" s="1700" t="s">
        <v>2750</v>
      </c>
      <c r="I20" s="787"/>
      <c r="J20" s="899"/>
      <c r="K20" s="773"/>
      <c r="L20" s="773"/>
      <c r="M20" s="773"/>
      <c r="N20" s="773"/>
      <c r="O20" s="773"/>
      <c r="P20" s="773"/>
      <c r="Q20" s="773"/>
      <c r="R20" s="773"/>
      <c r="S20" s="773"/>
      <c r="T20" s="773"/>
    </row>
    <row r="21" spans="1:20" s="1020" customFormat="1" ht="18" customHeight="1">
      <c r="A21" s="1471" t="s">
        <v>2748</v>
      </c>
      <c r="B21" s="1233"/>
      <c r="C21" s="1026" t="s">
        <v>1534</v>
      </c>
      <c r="D21" s="1699">
        <v>24</v>
      </c>
      <c r="E21" s="995" t="s">
        <v>576</v>
      </c>
      <c r="F21" s="1023">
        <v>70</v>
      </c>
      <c r="G21" s="736">
        <f t="shared" si="0"/>
        <v>1680</v>
      </c>
      <c r="H21" s="1700" t="s">
        <v>2750</v>
      </c>
      <c r="I21" s="995">
        <v>2</v>
      </c>
      <c r="J21" s="995">
        <v>2</v>
      </c>
      <c r="K21" s="995">
        <v>2</v>
      </c>
      <c r="L21" s="995">
        <v>2</v>
      </c>
      <c r="M21" s="995">
        <v>2</v>
      </c>
      <c r="N21" s="995">
        <v>2</v>
      </c>
      <c r="O21" s="995">
        <v>2</v>
      </c>
      <c r="P21" s="995">
        <v>2</v>
      </c>
      <c r="Q21" s="995">
        <v>2</v>
      </c>
      <c r="R21" s="995">
        <v>2</v>
      </c>
      <c r="S21" s="995">
        <v>2</v>
      </c>
      <c r="T21" s="995">
        <v>2</v>
      </c>
    </row>
    <row r="22" spans="1:20" s="765" customFormat="1" ht="24">
      <c r="A22" s="1465" t="s">
        <v>3231</v>
      </c>
      <c r="B22" s="1465"/>
      <c r="C22" s="124" t="s">
        <v>3373</v>
      </c>
      <c r="D22" s="900">
        <v>100</v>
      </c>
      <c r="E22" s="901" t="s">
        <v>640</v>
      </c>
      <c r="F22" s="868">
        <v>250</v>
      </c>
      <c r="G22" s="736">
        <f t="shared" si="0"/>
        <v>25000</v>
      </c>
      <c r="H22" s="1700" t="s">
        <v>2750</v>
      </c>
      <c r="I22" s="129">
        <v>20</v>
      </c>
      <c r="J22" s="148"/>
      <c r="K22" s="148"/>
      <c r="L22" s="148">
        <v>30</v>
      </c>
      <c r="M22" s="148"/>
      <c r="N22" s="148"/>
      <c r="O22" s="148">
        <v>30</v>
      </c>
      <c r="P22" s="148"/>
      <c r="Q22" s="148"/>
      <c r="R22" s="148">
        <v>20</v>
      </c>
      <c r="S22" s="148"/>
      <c r="T22" s="148"/>
    </row>
    <row r="23" spans="1:20" s="765" customFormat="1" ht="24">
      <c r="A23" s="1467" t="s">
        <v>3548</v>
      </c>
      <c r="B23" s="1465"/>
      <c r="C23" s="124" t="s">
        <v>3628</v>
      </c>
      <c r="D23" s="125">
        <v>20</v>
      </c>
      <c r="E23" s="851" t="s">
        <v>3588</v>
      </c>
      <c r="F23" s="127">
        <v>950</v>
      </c>
      <c r="G23" s="736">
        <f t="shared" si="0"/>
        <v>19000</v>
      </c>
      <c r="H23" s="1700" t="s">
        <v>2750</v>
      </c>
      <c r="I23" s="129">
        <v>5</v>
      </c>
      <c r="J23" s="148"/>
      <c r="K23" s="148"/>
      <c r="L23" s="148"/>
      <c r="M23" s="148">
        <v>5</v>
      </c>
      <c r="N23" s="148"/>
      <c r="O23" s="148"/>
      <c r="P23" s="148"/>
      <c r="Q23" s="148">
        <v>5</v>
      </c>
      <c r="R23" s="148"/>
      <c r="S23" s="148"/>
      <c r="T23" s="148">
        <v>5</v>
      </c>
    </row>
    <row r="24" spans="1:20" s="765" customFormat="1" ht="24">
      <c r="A24" s="1465" t="s">
        <v>2905</v>
      </c>
      <c r="B24" s="935"/>
      <c r="C24" s="124" t="s">
        <v>3018</v>
      </c>
      <c r="D24" s="900">
        <v>100</v>
      </c>
      <c r="E24" s="901" t="s">
        <v>818</v>
      </c>
      <c r="F24" s="868">
        <v>195</v>
      </c>
      <c r="G24" s="736">
        <f t="shared" si="0"/>
        <v>19500</v>
      </c>
      <c r="H24" s="1700" t="s">
        <v>2750</v>
      </c>
      <c r="I24" s="129"/>
      <c r="J24" s="148"/>
      <c r="K24" s="148"/>
      <c r="L24" s="148"/>
      <c r="M24" s="148"/>
      <c r="N24" s="148"/>
      <c r="O24" s="148"/>
      <c r="P24" s="148"/>
      <c r="Q24" s="148"/>
      <c r="R24" s="148"/>
      <c r="S24" s="148"/>
      <c r="T24" s="148"/>
    </row>
    <row r="25" spans="1:20" s="765" customFormat="1" ht="24">
      <c r="A25" s="1465" t="s">
        <v>3231</v>
      </c>
      <c r="B25" s="935"/>
      <c r="C25" s="124" t="s">
        <v>3018</v>
      </c>
      <c r="D25" s="900">
        <v>10</v>
      </c>
      <c r="E25" s="901" t="s">
        <v>818</v>
      </c>
      <c r="F25" s="868">
        <v>195</v>
      </c>
      <c r="G25" s="736">
        <f t="shared" si="0"/>
        <v>1950</v>
      </c>
      <c r="H25" s="1700" t="s">
        <v>2750</v>
      </c>
      <c r="I25" s="129">
        <v>5</v>
      </c>
      <c r="J25" s="148"/>
      <c r="K25" s="148"/>
      <c r="L25" s="148"/>
      <c r="M25" s="148"/>
      <c r="N25" s="148"/>
      <c r="O25" s="148">
        <v>5</v>
      </c>
      <c r="P25" s="148"/>
      <c r="Q25" s="148"/>
      <c r="R25" s="148"/>
      <c r="S25" s="148"/>
      <c r="T25" s="148"/>
    </row>
    <row r="26" spans="1:20" s="765" customFormat="1" ht="24">
      <c r="A26" s="1259" t="s">
        <v>2412</v>
      </c>
      <c r="B26" s="935"/>
      <c r="C26" s="1535" t="s">
        <v>2590</v>
      </c>
      <c r="D26" s="1160">
        <v>24</v>
      </c>
      <c r="E26" s="1160" t="s">
        <v>91</v>
      </c>
      <c r="F26" s="1705">
        <v>75</v>
      </c>
      <c r="G26" s="736">
        <f t="shared" si="0"/>
        <v>1800</v>
      </c>
      <c r="H26" s="1700" t="s">
        <v>2750</v>
      </c>
      <c r="I26" s="129"/>
      <c r="J26" s="148"/>
      <c r="K26" s="148"/>
      <c r="L26" s="148"/>
      <c r="M26" s="148"/>
      <c r="N26" s="148"/>
      <c r="O26" s="148"/>
      <c r="P26" s="148"/>
      <c r="Q26" s="148"/>
      <c r="R26" s="148"/>
      <c r="S26" s="148"/>
      <c r="T26" s="148"/>
    </row>
    <row r="27" spans="1:20" s="765" customFormat="1" ht="15.75" customHeight="1">
      <c r="A27" s="1471" t="s">
        <v>2748</v>
      </c>
      <c r="B27" s="935"/>
      <c r="C27" s="1026" t="s">
        <v>2888</v>
      </c>
      <c r="D27" s="1699">
        <v>60</v>
      </c>
      <c r="E27" s="995" t="s">
        <v>640</v>
      </c>
      <c r="F27" s="1023">
        <v>70</v>
      </c>
      <c r="G27" s="736">
        <f t="shared" si="0"/>
        <v>4200</v>
      </c>
      <c r="H27" s="1700" t="s">
        <v>2750</v>
      </c>
      <c r="I27" s="995">
        <v>5</v>
      </c>
      <c r="J27" s="995">
        <v>5</v>
      </c>
      <c r="K27" s="995">
        <v>5</v>
      </c>
      <c r="L27" s="995">
        <v>5</v>
      </c>
      <c r="M27" s="995">
        <v>5</v>
      </c>
      <c r="N27" s="995">
        <v>5</v>
      </c>
      <c r="O27" s="995">
        <v>5</v>
      </c>
      <c r="P27" s="995">
        <v>5</v>
      </c>
      <c r="Q27" s="995">
        <v>5</v>
      </c>
      <c r="R27" s="1024">
        <v>5</v>
      </c>
      <c r="S27" s="1024">
        <v>5</v>
      </c>
      <c r="T27" s="148">
        <v>5</v>
      </c>
    </row>
    <row r="28" spans="1:20" s="765" customFormat="1" ht="15.75" customHeight="1">
      <c r="A28" s="1467" t="s">
        <v>3023</v>
      </c>
      <c r="B28" s="935"/>
      <c r="C28" s="1706" t="s">
        <v>3206</v>
      </c>
      <c r="D28" s="1356">
        <v>15</v>
      </c>
      <c r="E28" s="995"/>
      <c r="F28" s="1707">
        <v>120</v>
      </c>
      <c r="G28" s="736">
        <f t="shared" si="0"/>
        <v>1800</v>
      </c>
      <c r="H28" s="1700" t="s">
        <v>2750</v>
      </c>
      <c r="I28" s="129">
        <v>5</v>
      </c>
      <c r="J28" s="148"/>
      <c r="K28" s="148"/>
      <c r="L28" s="148">
        <v>5</v>
      </c>
      <c r="M28" s="148"/>
      <c r="N28" s="148"/>
      <c r="O28" s="148"/>
      <c r="P28" s="148">
        <v>5</v>
      </c>
      <c r="Q28" s="148"/>
      <c r="R28" s="148"/>
      <c r="S28" s="148"/>
      <c r="T28" s="148"/>
    </row>
    <row r="29" spans="1:20" s="765" customFormat="1" ht="15.75" customHeight="1">
      <c r="A29" s="1465" t="s">
        <v>69</v>
      </c>
      <c r="B29" s="935"/>
      <c r="C29" s="124" t="s">
        <v>2737</v>
      </c>
      <c r="D29" s="900">
        <v>2</v>
      </c>
      <c r="E29" s="901" t="s">
        <v>44</v>
      </c>
      <c r="F29" s="868">
        <v>175</v>
      </c>
      <c r="G29" s="736">
        <f t="shared" si="0"/>
        <v>350</v>
      </c>
      <c r="H29" s="1700" t="s">
        <v>2750</v>
      </c>
      <c r="I29" s="787"/>
      <c r="J29" s="899"/>
      <c r="K29" s="773"/>
      <c r="L29" s="773"/>
      <c r="M29" s="773"/>
      <c r="N29" s="773"/>
      <c r="O29" s="773"/>
      <c r="P29" s="773"/>
      <c r="Q29" s="773"/>
      <c r="R29" s="773"/>
      <c r="S29" s="773"/>
      <c r="T29" s="773"/>
    </row>
    <row r="30" spans="1:20" s="765" customFormat="1" ht="20.25" customHeight="1">
      <c r="A30" s="1465" t="s">
        <v>3386</v>
      </c>
      <c r="B30" s="935"/>
      <c r="C30" s="124" t="s">
        <v>2737</v>
      </c>
      <c r="D30" s="900">
        <v>2</v>
      </c>
      <c r="E30" s="901" t="s">
        <v>44</v>
      </c>
      <c r="F30" s="868">
        <v>175</v>
      </c>
      <c r="G30" s="736">
        <f t="shared" si="0"/>
        <v>350</v>
      </c>
      <c r="H30" s="1700" t="s">
        <v>2750</v>
      </c>
      <c r="I30" s="787"/>
      <c r="J30" s="899"/>
      <c r="K30" s="773"/>
      <c r="L30" s="773"/>
      <c r="M30" s="773"/>
      <c r="N30" s="773"/>
      <c r="O30" s="773"/>
      <c r="P30" s="773"/>
      <c r="Q30" s="773"/>
      <c r="R30" s="773"/>
      <c r="S30" s="773"/>
      <c r="T30" s="773"/>
    </row>
    <row r="31" spans="1:20" s="81" customFormat="1" ht="24">
      <c r="A31" s="1467" t="s">
        <v>3023</v>
      </c>
      <c r="B31" s="935"/>
      <c r="C31" s="1706" t="s">
        <v>3207</v>
      </c>
      <c r="D31" s="1356">
        <v>10</v>
      </c>
      <c r="E31" s="995"/>
      <c r="F31" s="1707">
        <v>30</v>
      </c>
      <c r="G31" s="736">
        <f t="shared" si="0"/>
        <v>300</v>
      </c>
      <c r="H31" s="1700" t="s">
        <v>2750</v>
      </c>
      <c r="I31" s="129">
        <v>5</v>
      </c>
      <c r="J31" s="148"/>
      <c r="K31" s="148"/>
      <c r="L31" s="148">
        <v>5</v>
      </c>
      <c r="M31" s="148"/>
      <c r="N31" s="148"/>
      <c r="O31" s="148"/>
      <c r="P31" s="148"/>
      <c r="Q31" s="148"/>
      <c r="R31" s="148"/>
      <c r="S31" s="148"/>
      <c r="T31" s="148"/>
    </row>
    <row r="32" spans="1:20" s="81" customFormat="1" ht="24">
      <c r="A32" s="1259" t="s">
        <v>2412</v>
      </c>
      <c r="B32" s="935"/>
      <c r="C32" s="1535" t="s">
        <v>2592</v>
      </c>
      <c r="D32" s="1160">
        <v>12</v>
      </c>
      <c r="E32" s="1160" t="s">
        <v>91</v>
      </c>
      <c r="F32" s="1705">
        <v>1000</v>
      </c>
      <c r="G32" s="736">
        <f t="shared" si="0"/>
        <v>12000</v>
      </c>
      <c r="H32" s="1700" t="s">
        <v>2750</v>
      </c>
      <c r="I32" s="787"/>
      <c r="J32" s="773"/>
      <c r="K32" s="773"/>
      <c r="L32" s="773"/>
      <c r="M32" s="773"/>
      <c r="N32" s="773"/>
      <c r="O32" s="773"/>
      <c r="P32" s="773"/>
      <c r="Q32" s="773"/>
      <c r="R32" s="773"/>
      <c r="S32" s="773"/>
      <c r="T32" s="773"/>
    </row>
    <row r="33" spans="1:20" s="81" customFormat="1" ht="24">
      <c r="A33" s="1233" t="s">
        <v>533</v>
      </c>
      <c r="B33" s="935"/>
      <c r="C33" s="1701" t="s">
        <v>2738</v>
      </c>
      <c r="D33" s="1702">
        <v>6</v>
      </c>
      <c r="E33" s="1703" t="s">
        <v>91</v>
      </c>
      <c r="F33" s="1704">
        <v>45</v>
      </c>
      <c r="G33" s="736">
        <f t="shared" si="0"/>
        <v>270</v>
      </c>
      <c r="H33" s="1700" t="s">
        <v>2750</v>
      </c>
      <c r="I33" s="1241">
        <v>1</v>
      </c>
      <c r="J33" s="1241"/>
      <c r="K33" s="1241">
        <v>1</v>
      </c>
      <c r="L33" s="1241"/>
      <c r="M33" s="1241">
        <v>1</v>
      </c>
      <c r="N33" s="1241"/>
      <c r="O33" s="1241">
        <v>1</v>
      </c>
      <c r="P33" s="1241"/>
      <c r="Q33" s="1241">
        <v>1</v>
      </c>
      <c r="R33" s="1241"/>
      <c r="S33" s="1241">
        <v>1</v>
      </c>
      <c r="T33" s="1693"/>
    </row>
    <row r="34" spans="1:20" s="81" customFormat="1" ht="24">
      <c r="A34" s="1465" t="s">
        <v>69</v>
      </c>
      <c r="B34" s="935"/>
      <c r="C34" s="124" t="s">
        <v>2738</v>
      </c>
      <c r="D34" s="900">
        <v>8</v>
      </c>
      <c r="E34" s="901" t="s">
        <v>1792</v>
      </c>
      <c r="F34" s="868">
        <v>41.6</v>
      </c>
      <c r="G34" s="736">
        <f t="shared" si="0"/>
        <v>332.8</v>
      </c>
      <c r="H34" s="1700" t="s">
        <v>2750</v>
      </c>
      <c r="I34" s="787"/>
      <c r="J34" s="899"/>
      <c r="K34" s="773"/>
      <c r="L34" s="773"/>
      <c r="M34" s="773"/>
      <c r="N34" s="773"/>
      <c r="O34" s="773"/>
      <c r="P34" s="773"/>
      <c r="Q34" s="773"/>
      <c r="R34" s="773"/>
      <c r="S34" s="773"/>
      <c r="T34" s="773"/>
    </row>
    <row r="35" spans="1:20" s="81" customFormat="1" ht="24">
      <c r="A35" s="1465" t="s">
        <v>3386</v>
      </c>
      <c r="B35" s="935"/>
      <c r="C35" s="124" t="s">
        <v>2738</v>
      </c>
      <c r="D35" s="900">
        <v>8</v>
      </c>
      <c r="E35" s="901" t="s">
        <v>1792</v>
      </c>
      <c r="F35" s="868">
        <v>41.6</v>
      </c>
      <c r="G35" s="736">
        <f t="shared" si="0"/>
        <v>332.8</v>
      </c>
      <c r="H35" s="1700" t="s">
        <v>2750</v>
      </c>
      <c r="I35" s="787"/>
      <c r="J35" s="899"/>
      <c r="K35" s="773"/>
      <c r="L35" s="773"/>
      <c r="M35" s="773"/>
      <c r="N35" s="773"/>
      <c r="O35" s="773"/>
      <c r="P35" s="773"/>
      <c r="Q35" s="773"/>
      <c r="R35" s="773"/>
      <c r="S35" s="773"/>
      <c r="T35" s="773"/>
    </row>
    <row r="36" spans="1:20" s="81" customFormat="1" ht="24">
      <c r="A36" s="1467" t="s">
        <v>3023</v>
      </c>
      <c r="B36" s="935"/>
      <c r="C36" s="1706" t="s">
        <v>3208</v>
      </c>
      <c r="D36" s="1356">
        <v>50</v>
      </c>
      <c r="E36" s="1708"/>
      <c r="F36" s="1707">
        <v>120</v>
      </c>
      <c r="G36" s="736">
        <f t="shared" si="0"/>
        <v>6000</v>
      </c>
      <c r="H36" s="1700" t="s">
        <v>2750</v>
      </c>
      <c r="I36" s="129">
        <v>10</v>
      </c>
      <c r="J36" s="148"/>
      <c r="K36" s="148">
        <v>10</v>
      </c>
      <c r="L36" s="148"/>
      <c r="M36" s="148">
        <v>10</v>
      </c>
      <c r="N36" s="148"/>
      <c r="O36" s="148">
        <v>10</v>
      </c>
      <c r="P36" s="148"/>
      <c r="Q36" s="148">
        <v>10</v>
      </c>
      <c r="R36" s="148"/>
      <c r="S36" s="148"/>
      <c r="T36" s="148"/>
    </row>
    <row r="37" spans="1:20" s="81" customFormat="1" ht="24">
      <c r="A37" s="1467" t="s">
        <v>3023</v>
      </c>
      <c r="B37" s="935"/>
      <c r="C37" s="1706" t="s">
        <v>3209</v>
      </c>
      <c r="D37" s="1356">
        <v>30</v>
      </c>
      <c r="E37" s="1708"/>
      <c r="F37" s="1707">
        <v>25</v>
      </c>
      <c r="G37" s="736">
        <f t="shared" si="0"/>
        <v>750</v>
      </c>
      <c r="H37" s="1700" t="s">
        <v>2750</v>
      </c>
      <c r="I37" s="129">
        <v>10</v>
      </c>
      <c r="J37" s="148"/>
      <c r="K37" s="148"/>
      <c r="L37" s="148">
        <v>10</v>
      </c>
      <c r="M37" s="148"/>
      <c r="N37" s="148"/>
      <c r="O37" s="148"/>
      <c r="P37" s="148">
        <v>10</v>
      </c>
      <c r="Q37" s="148"/>
      <c r="R37" s="148"/>
      <c r="S37" s="148"/>
      <c r="T37" s="148"/>
    </row>
    <row r="38" spans="1:20" s="81" customFormat="1" ht="24">
      <c r="A38" s="1467" t="s">
        <v>3548</v>
      </c>
      <c r="B38" s="935"/>
      <c r="C38" s="124" t="s">
        <v>3626</v>
      </c>
      <c r="D38" s="125">
        <v>50</v>
      </c>
      <c r="E38" s="851" t="s">
        <v>44</v>
      </c>
      <c r="F38" s="127">
        <v>150</v>
      </c>
      <c r="G38" s="736">
        <f t="shared" si="0"/>
        <v>7500</v>
      </c>
      <c r="H38" s="1700" t="s">
        <v>2750</v>
      </c>
      <c r="I38" s="129">
        <v>10</v>
      </c>
      <c r="J38" s="148"/>
      <c r="K38" s="148"/>
      <c r="L38" s="148"/>
      <c r="M38" s="148">
        <v>15</v>
      </c>
      <c r="N38" s="148"/>
      <c r="O38" s="148"/>
      <c r="P38" s="148"/>
      <c r="Q38" s="148">
        <v>15</v>
      </c>
      <c r="R38" s="148"/>
      <c r="S38" s="148"/>
      <c r="T38" s="148">
        <v>10</v>
      </c>
    </row>
    <row r="39" spans="1:20" s="81" customFormat="1" ht="24">
      <c r="A39" s="1471" t="s">
        <v>2748</v>
      </c>
      <c r="B39" s="935"/>
      <c r="C39" s="1026" t="s">
        <v>1535</v>
      </c>
      <c r="D39" s="1699">
        <v>100</v>
      </c>
      <c r="E39" s="995" t="s">
        <v>1537</v>
      </c>
      <c r="F39" s="1023">
        <v>30</v>
      </c>
      <c r="G39" s="736">
        <f t="shared" si="0"/>
        <v>3000</v>
      </c>
      <c r="H39" s="1700" t="s">
        <v>2750</v>
      </c>
      <c r="I39" s="995">
        <v>8</v>
      </c>
      <c r="J39" s="995">
        <v>8</v>
      </c>
      <c r="K39" s="995">
        <v>8</v>
      </c>
      <c r="L39" s="995">
        <v>8</v>
      </c>
      <c r="M39" s="995">
        <v>10</v>
      </c>
      <c r="N39" s="995">
        <v>8</v>
      </c>
      <c r="O39" s="995">
        <v>8</v>
      </c>
      <c r="P39" s="995">
        <v>8</v>
      </c>
      <c r="Q39" s="995">
        <v>8</v>
      </c>
      <c r="R39" s="1024">
        <v>9</v>
      </c>
      <c r="S39" s="1024">
        <v>10</v>
      </c>
      <c r="T39" s="148">
        <v>7</v>
      </c>
    </row>
    <row r="40" spans="1:20" s="81" customFormat="1" ht="24">
      <c r="A40" s="1465" t="s">
        <v>3386</v>
      </c>
      <c r="B40" s="935"/>
      <c r="C40" s="124" t="s">
        <v>1538</v>
      </c>
      <c r="D40" s="900">
        <v>6</v>
      </c>
      <c r="E40" s="901"/>
      <c r="F40" s="868"/>
      <c r="G40" s="736">
        <f t="shared" si="0"/>
        <v>0</v>
      </c>
      <c r="H40" s="1700" t="s">
        <v>2750</v>
      </c>
      <c r="I40" s="787"/>
      <c r="J40" s="899"/>
      <c r="K40" s="773"/>
      <c r="L40" s="773"/>
      <c r="M40" s="773"/>
      <c r="N40" s="773"/>
      <c r="O40" s="773"/>
      <c r="P40" s="773"/>
      <c r="Q40" s="773"/>
      <c r="R40" s="773"/>
      <c r="S40" s="773"/>
      <c r="T40" s="773"/>
    </row>
    <row r="41" spans="1:20" s="81" customFormat="1" ht="24">
      <c r="A41" s="1465" t="s">
        <v>2905</v>
      </c>
      <c r="B41" s="935"/>
      <c r="C41" s="124" t="s">
        <v>3016</v>
      </c>
      <c r="D41" s="900">
        <v>500</v>
      </c>
      <c r="E41" s="901" t="s">
        <v>3017</v>
      </c>
      <c r="F41" s="868">
        <v>850</v>
      </c>
      <c r="G41" s="736">
        <f t="shared" si="0"/>
        <v>425000</v>
      </c>
      <c r="H41" s="1700" t="s">
        <v>2750</v>
      </c>
      <c r="I41" s="129"/>
      <c r="J41" s="148"/>
      <c r="K41" s="148"/>
      <c r="L41" s="148"/>
      <c r="M41" s="148"/>
      <c r="N41" s="148"/>
      <c r="O41" s="148"/>
      <c r="P41" s="148"/>
      <c r="Q41" s="148"/>
      <c r="R41" s="148"/>
      <c r="S41" s="148"/>
      <c r="T41" s="148"/>
    </row>
    <row r="42" spans="1:20" s="81" customFormat="1" ht="24">
      <c r="A42" s="1465" t="s">
        <v>3231</v>
      </c>
      <c r="B42" s="935"/>
      <c r="C42" s="124" t="s">
        <v>3016</v>
      </c>
      <c r="D42" s="900">
        <v>10</v>
      </c>
      <c r="E42" s="901" t="s">
        <v>3017</v>
      </c>
      <c r="F42" s="868">
        <v>850</v>
      </c>
      <c r="G42" s="736">
        <f t="shared" si="0"/>
        <v>8500</v>
      </c>
      <c r="H42" s="1700" t="s">
        <v>2750</v>
      </c>
      <c r="I42" s="129">
        <v>5</v>
      </c>
      <c r="J42" s="148"/>
      <c r="K42" s="148"/>
      <c r="L42" s="148"/>
      <c r="M42" s="148"/>
      <c r="N42" s="148"/>
      <c r="O42" s="148">
        <v>5</v>
      </c>
      <c r="P42" s="148"/>
      <c r="Q42" s="148"/>
      <c r="R42" s="148"/>
      <c r="S42" s="148"/>
      <c r="T42" s="148"/>
    </row>
    <row r="43" spans="1:20" s="81" customFormat="1" ht="24">
      <c r="A43" s="1259" t="s">
        <v>2412</v>
      </c>
      <c r="B43" s="935"/>
      <c r="C43" s="1535" t="s">
        <v>2591</v>
      </c>
      <c r="D43" s="1160">
        <v>24</v>
      </c>
      <c r="E43" s="1160" t="s">
        <v>835</v>
      </c>
      <c r="F43" s="1705">
        <v>250</v>
      </c>
      <c r="G43" s="736">
        <f t="shared" si="0"/>
        <v>6000</v>
      </c>
      <c r="H43" s="1700" t="s">
        <v>2750</v>
      </c>
      <c r="I43" s="129"/>
      <c r="J43" s="148"/>
      <c r="K43" s="148"/>
      <c r="L43" s="148"/>
      <c r="M43" s="148"/>
      <c r="N43" s="148"/>
      <c r="O43" s="148"/>
      <c r="P43" s="148"/>
      <c r="Q43" s="148"/>
      <c r="R43" s="148"/>
      <c r="S43" s="148"/>
      <c r="T43" s="148"/>
    </row>
    <row r="44" spans="1:20" s="81" customFormat="1" ht="24">
      <c r="A44" s="1471" t="s">
        <v>2748</v>
      </c>
      <c r="B44" s="935"/>
      <c r="C44" s="1026" t="s">
        <v>2889</v>
      </c>
      <c r="D44" s="1699">
        <v>60</v>
      </c>
      <c r="E44" s="995" t="s">
        <v>910</v>
      </c>
      <c r="F44" s="1023">
        <v>160</v>
      </c>
      <c r="G44" s="736">
        <f t="shared" si="0"/>
        <v>9600</v>
      </c>
      <c r="H44" s="1700" t="s">
        <v>2750</v>
      </c>
      <c r="I44" s="995">
        <v>5</v>
      </c>
      <c r="J44" s="995">
        <v>5</v>
      </c>
      <c r="K44" s="995">
        <v>5</v>
      </c>
      <c r="L44" s="995">
        <v>5</v>
      </c>
      <c r="M44" s="995">
        <v>5</v>
      </c>
      <c r="N44" s="995">
        <v>5</v>
      </c>
      <c r="O44" s="995">
        <v>5</v>
      </c>
      <c r="P44" s="995">
        <v>5</v>
      </c>
      <c r="Q44" s="995">
        <v>5</v>
      </c>
      <c r="R44" s="1024">
        <v>5</v>
      </c>
      <c r="S44" s="1024">
        <v>5</v>
      </c>
      <c r="T44" s="148">
        <v>5</v>
      </c>
    </row>
    <row r="45" spans="1:20" s="81" customFormat="1" ht="24">
      <c r="A45" s="1467" t="s">
        <v>3023</v>
      </c>
      <c r="B45" s="935"/>
      <c r="C45" s="1706" t="s">
        <v>3210</v>
      </c>
      <c r="D45" s="1356">
        <v>30</v>
      </c>
      <c r="E45" s="1708"/>
      <c r="F45" s="1707">
        <v>48</v>
      </c>
      <c r="G45" s="736">
        <f t="shared" si="0"/>
        <v>1440</v>
      </c>
      <c r="H45" s="1700" t="s">
        <v>2750</v>
      </c>
      <c r="I45" s="129">
        <v>10</v>
      </c>
      <c r="J45" s="148"/>
      <c r="K45" s="148"/>
      <c r="L45" s="148">
        <v>10</v>
      </c>
      <c r="M45" s="148"/>
      <c r="N45" s="148"/>
      <c r="O45" s="148"/>
      <c r="P45" s="148">
        <v>10</v>
      </c>
      <c r="Q45" s="148"/>
      <c r="R45" s="148"/>
      <c r="S45" s="148"/>
      <c r="T45" s="148"/>
    </row>
    <row r="46" spans="1:20" ht="24">
      <c r="A46" s="1465" t="s">
        <v>3386</v>
      </c>
      <c r="B46" s="1534"/>
      <c r="C46" s="124" t="s">
        <v>1545</v>
      </c>
      <c r="D46" s="900">
        <v>15</v>
      </c>
      <c r="E46" s="901"/>
      <c r="F46" s="868"/>
      <c r="G46" s="736">
        <f t="shared" si="0"/>
        <v>0</v>
      </c>
      <c r="H46" s="1700" t="s">
        <v>2750</v>
      </c>
      <c r="I46" s="787"/>
      <c r="J46" s="899"/>
      <c r="K46" s="773"/>
      <c r="L46" s="773"/>
      <c r="M46" s="773"/>
      <c r="N46" s="773"/>
      <c r="O46" s="773"/>
      <c r="P46" s="773"/>
      <c r="Q46" s="773"/>
      <c r="R46" s="773"/>
      <c r="S46" s="773"/>
      <c r="T46" s="773"/>
    </row>
    <row r="47" spans="1:20" ht="24">
      <c r="A47" s="1471" t="s">
        <v>2748</v>
      </c>
      <c r="B47" s="1534"/>
      <c r="C47" s="1026" t="s">
        <v>2804</v>
      </c>
      <c r="D47" s="1699">
        <v>300</v>
      </c>
      <c r="E47" s="995" t="s">
        <v>640</v>
      </c>
      <c r="F47" s="1023">
        <v>80</v>
      </c>
      <c r="G47" s="736">
        <f t="shared" si="0"/>
        <v>24000</v>
      </c>
      <c r="H47" s="1700" t="s">
        <v>2750</v>
      </c>
      <c r="I47" s="995">
        <v>25</v>
      </c>
      <c r="J47" s="995">
        <v>25</v>
      </c>
      <c r="K47" s="995">
        <v>25</v>
      </c>
      <c r="L47" s="995">
        <v>25</v>
      </c>
      <c r="M47" s="995">
        <v>25</v>
      </c>
      <c r="N47" s="995">
        <v>25</v>
      </c>
      <c r="O47" s="995">
        <v>25</v>
      </c>
      <c r="P47" s="995">
        <v>25</v>
      </c>
      <c r="Q47" s="995">
        <v>25</v>
      </c>
      <c r="R47" s="995">
        <v>25</v>
      </c>
      <c r="S47" s="995">
        <v>25</v>
      </c>
      <c r="T47" s="995">
        <v>25</v>
      </c>
    </row>
    <row r="48" spans="1:20" ht="24">
      <c r="A48" s="1467" t="s">
        <v>3630</v>
      </c>
      <c r="B48" s="1534"/>
      <c r="C48" s="1310" t="s">
        <v>3723</v>
      </c>
      <c r="D48" s="125">
        <v>12</v>
      </c>
      <c r="E48" s="126" t="s">
        <v>3710</v>
      </c>
      <c r="F48" s="127">
        <v>550</v>
      </c>
      <c r="G48" s="736">
        <f t="shared" ref="G48:G79" si="1">D48*F48</f>
        <v>6600</v>
      </c>
      <c r="H48" s="1700" t="s">
        <v>2750</v>
      </c>
      <c r="I48" s="787"/>
      <c r="J48" s="773"/>
      <c r="K48" s="773"/>
      <c r="L48" s="773"/>
      <c r="M48" s="773"/>
      <c r="N48" s="773"/>
      <c r="O48" s="773"/>
      <c r="P48" s="773"/>
      <c r="Q48" s="773"/>
      <c r="R48" s="773"/>
      <c r="S48" s="773"/>
      <c r="T48" s="773"/>
    </row>
    <row r="49" spans="1:20" ht="24">
      <c r="A49" s="1467" t="s">
        <v>3023</v>
      </c>
      <c r="B49" s="1534"/>
      <c r="C49" s="1706" t="s">
        <v>3211</v>
      </c>
      <c r="D49" s="1356">
        <v>24</v>
      </c>
      <c r="E49" s="1708"/>
      <c r="F49" s="1707">
        <v>135</v>
      </c>
      <c r="G49" s="736">
        <f t="shared" si="1"/>
        <v>3240</v>
      </c>
      <c r="H49" s="1700" t="s">
        <v>2750</v>
      </c>
      <c r="I49" s="129">
        <v>10</v>
      </c>
      <c r="J49" s="148"/>
      <c r="K49" s="148"/>
      <c r="L49" s="148">
        <v>10</v>
      </c>
      <c r="M49" s="148"/>
      <c r="N49" s="148"/>
      <c r="O49" s="148"/>
      <c r="P49" s="148">
        <v>4</v>
      </c>
      <c r="Q49" s="148"/>
      <c r="R49" s="148"/>
      <c r="S49" s="148"/>
      <c r="T49" s="148"/>
    </row>
    <row r="50" spans="1:20" ht="24">
      <c r="A50" s="1471" t="s">
        <v>2748</v>
      </c>
      <c r="B50" s="1534"/>
      <c r="C50" s="1026" t="s">
        <v>2890</v>
      </c>
      <c r="D50" s="1699">
        <v>24</v>
      </c>
      <c r="E50" s="995" t="s">
        <v>1553</v>
      </c>
      <c r="F50" s="1023">
        <v>550</v>
      </c>
      <c r="G50" s="736">
        <f t="shared" si="1"/>
        <v>13200</v>
      </c>
      <c r="H50" s="1700" t="s">
        <v>2750</v>
      </c>
      <c r="I50" s="995">
        <v>2</v>
      </c>
      <c r="J50" s="995">
        <v>2</v>
      </c>
      <c r="K50" s="995">
        <v>2</v>
      </c>
      <c r="L50" s="995">
        <v>2</v>
      </c>
      <c r="M50" s="995">
        <v>2</v>
      </c>
      <c r="N50" s="995">
        <v>2</v>
      </c>
      <c r="O50" s="995">
        <v>2</v>
      </c>
      <c r="P50" s="995">
        <v>2</v>
      </c>
      <c r="Q50" s="995">
        <v>2</v>
      </c>
      <c r="R50" s="995">
        <v>2</v>
      </c>
      <c r="S50" s="995">
        <v>2</v>
      </c>
      <c r="T50" s="995">
        <v>2</v>
      </c>
    </row>
    <row r="51" spans="1:20" ht="24">
      <c r="A51" s="625" t="s">
        <v>1885</v>
      </c>
      <c r="B51" s="1534"/>
      <c r="C51" s="511" t="s">
        <v>1844</v>
      </c>
      <c r="D51" s="704">
        <v>24</v>
      </c>
      <c r="E51" s="731" t="s">
        <v>1553</v>
      </c>
      <c r="F51" s="702">
        <v>150</v>
      </c>
      <c r="G51" s="736">
        <f t="shared" si="1"/>
        <v>3600</v>
      </c>
      <c r="H51" s="1700" t="s">
        <v>2750</v>
      </c>
      <c r="I51" s="530"/>
      <c r="J51" s="503">
        <v>6</v>
      </c>
      <c r="K51" s="503"/>
      <c r="L51" s="503"/>
      <c r="M51" s="503">
        <f>IF(J51="","",J51)</f>
        <v>6</v>
      </c>
      <c r="N51" s="503"/>
      <c r="O51" s="503"/>
      <c r="P51" s="503">
        <f>IF(J51="","",J51)</f>
        <v>6</v>
      </c>
      <c r="Q51" s="503"/>
      <c r="R51" s="503"/>
      <c r="S51" s="503">
        <f>IF(J51="","",J51)</f>
        <v>6</v>
      </c>
      <c r="T51" s="602"/>
    </row>
    <row r="52" spans="1:20" ht="24">
      <c r="A52" s="1233" t="s">
        <v>533</v>
      </c>
      <c r="B52" s="1534"/>
      <c r="C52" s="1701" t="s">
        <v>1844</v>
      </c>
      <c r="D52" s="1702">
        <v>6</v>
      </c>
      <c r="E52" s="1703" t="s">
        <v>1553</v>
      </c>
      <c r="F52" s="1704">
        <v>130</v>
      </c>
      <c r="G52" s="736">
        <f t="shared" si="1"/>
        <v>780</v>
      </c>
      <c r="H52" s="1700" t="s">
        <v>2750</v>
      </c>
      <c r="I52" s="1241">
        <v>1</v>
      </c>
      <c r="J52" s="1241"/>
      <c r="K52" s="1241">
        <v>1</v>
      </c>
      <c r="L52" s="1241"/>
      <c r="M52" s="1241">
        <v>1</v>
      </c>
      <c r="N52" s="1241"/>
      <c r="O52" s="1241">
        <v>1</v>
      </c>
      <c r="P52" s="1241"/>
      <c r="Q52" s="1241">
        <v>1</v>
      </c>
      <c r="R52" s="1241"/>
      <c r="S52" s="1241">
        <v>1</v>
      </c>
      <c r="T52" s="1693"/>
    </row>
    <row r="53" spans="1:20" ht="24">
      <c r="A53" s="1465" t="s">
        <v>69</v>
      </c>
      <c r="B53" s="1534"/>
      <c r="C53" s="124" t="s">
        <v>1844</v>
      </c>
      <c r="D53" s="900">
        <v>24</v>
      </c>
      <c r="E53" s="901" t="s">
        <v>1553</v>
      </c>
      <c r="F53" s="868">
        <v>150</v>
      </c>
      <c r="G53" s="736">
        <f t="shared" si="1"/>
        <v>3600</v>
      </c>
      <c r="H53" s="1700" t="s">
        <v>2750</v>
      </c>
      <c r="I53" s="787"/>
      <c r="J53" s="899"/>
      <c r="K53" s="773"/>
      <c r="L53" s="773"/>
      <c r="M53" s="773"/>
      <c r="N53" s="773"/>
      <c r="O53" s="773"/>
      <c r="P53" s="773"/>
      <c r="Q53" s="773"/>
      <c r="R53" s="773"/>
      <c r="S53" s="773"/>
      <c r="T53" s="773"/>
    </row>
    <row r="54" spans="1:20" ht="24">
      <c r="A54" s="1465" t="s">
        <v>3386</v>
      </c>
      <c r="B54" s="1534"/>
      <c r="C54" s="124" t="s">
        <v>1844</v>
      </c>
      <c r="D54" s="900">
        <v>24</v>
      </c>
      <c r="E54" s="901" t="s">
        <v>1553</v>
      </c>
      <c r="F54" s="868">
        <v>150</v>
      </c>
      <c r="G54" s="736">
        <f t="shared" si="1"/>
        <v>3600</v>
      </c>
      <c r="H54" s="1700" t="s">
        <v>2750</v>
      </c>
      <c r="I54" s="787"/>
      <c r="J54" s="899"/>
      <c r="K54" s="773"/>
      <c r="L54" s="773"/>
      <c r="M54" s="773"/>
      <c r="N54" s="773"/>
      <c r="O54" s="773"/>
      <c r="P54" s="773"/>
      <c r="Q54" s="773"/>
      <c r="R54" s="773"/>
      <c r="S54" s="773"/>
      <c r="T54" s="773"/>
    </row>
    <row r="55" spans="1:20" ht="24">
      <c r="A55" s="1467" t="s">
        <v>3548</v>
      </c>
      <c r="B55" s="1534"/>
      <c r="C55" s="124" t="s">
        <v>3629</v>
      </c>
      <c r="D55" s="125">
        <v>10</v>
      </c>
      <c r="E55" s="851" t="s">
        <v>44</v>
      </c>
      <c r="F55" s="127">
        <v>70</v>
      </c>
      <c r="G55" s="736">
        <f t="shared" si="1"/>
        <v>700</v>
      </c>
      <c r="H55" s="1700" t="s">
        <v>2750</v>
      </c>
      <c r="I55" s="129">
        <v>5</v>
      </c>
      <c r="J55" s="148"/>
      <c r="K55" s="148"/>
      <c r="L55" s="148"/>
      <c r="M55" s="148">
        <v>5</v>
      </c>
      <c r="N55" s="148"/>
      <c r="O55" s="148"/>
      <c r="P55" s="148"/>
      <c r="Q55" s="148"/>
      <c r="R55" s="148"/>
      <c r="S55" s="148"/>
      <c r="T55" s="148"/>
    </row>
    <row r="56" spans="1:20" ht="24">
      <c r="A56" s="1467" t="s">
        <v>3548</v>
      </c>
      <c r="B56" s="1534"/>
      <c r="C56" s="124" t="s">
        <v>3627</v>
      </c>
      <c r="D56" s="125">
        <v>100</v>
      </c>
      <c r="E56" s="851" t="s">
        <v>44</v>
      </c>
      <c r="F56" s="127">
        <v>80</v>
      </c>
      <c r="G56" s="736">
        <f t="shared" si="1"/>
        <v>8000</v>
      </c>
      <c r="H56" s="1700" t="s">
        <v>2750</v>
      </c>
      <c r="I56" s="129">
        <v>25</v>
      </c>
      <c r="J56" s="148"/>
      <c r="K56" s="148"/>
      <c r="L56" s="148"/>
      <c r="M56" s="148">
        <v>25</v>
      </c>
      <c r="N56" s="148"/>
      <c r="O56" s="148"/>
      <c r="P56" s="148"/>
      <c r="Q56" s="148">
        <v>25</v>
      </c>
      <c r="R56" s="148"/>
      <c r="S56" s="148"/>
      <c r="T56" s="148">
        <v>25</v>
      </c>
    </row>
    <row r="57" spans="1:20" ht="24">
      <c r="A57" s="1471" t="s">
        <v>2748</v>
      </c>
      <c r="B57" s="1534"/>
      <c r="C57" s="1026" t="s">
        <v>1555</v>
      </c>
      <c r="D57" s="1699">
        <v>24</v>
      </c>
      <c r="E57" s="995" t="s">
        <v>576</v>
      </c>
      <c r="F57" s="1023">
        <v>650</v>
      </c>
      <c r="G57" s="736">
        <f t="shared" si="1"/>
        <v>15600</v>
      </c>
      <c r="H57" s="1700" t="s">
        <v>2750</v>
      </c>
      <c r="I57" s="995">
        <v>2</v>
      </c>
      <c r="J57" s="995">
        <v>2</v>
      </c>
      <c r="K57" s="995">
        <v>2</v>
      </c>
      <c r="L57" s="995">
        <v>2</v>
      </c>
      <c r="M57" s="995">
        <v>2</v>
      </c>
      <c r="N57" s="995">
        <v>2</v>
      </c>
      <c r="O57" s="995">
        <v>2</v>
      </c>
      <c r="P57" s="995">
        <v>2</v>
      </c>
      <c r="Q57" s="995">
        <v>2</v>
      </c>
      <c r="R57" s="1024">
        <v>2</v>
      </c>
      <c r="S57" s="1024">
        <v>2</v>
      </c>
      <c r="T57" s="148">
        <v>2</v>
      </c>
    </row>
    <row r="58" spans="1:20" ht="24">
      <c r="A58" s="1467" t="s">
        <v>3023</v>
      </c>
      <c r="B58" s="1534"/>
      <c r="C58" s="1706" t="s">
        <v>3212</v>
      </c>
      <c r="D58" s="1356">
        <v>10</v>
      </c>
      <c r="E58" s="1708"/>
      <c r="F58" s="1707">
        <v>48</v>
      </c>
      <c r="G58" s="736">
        <f t="shared" si="1"/>
        <v>480</v>
      </c>
      <c r="H58" s="1700" t="s">
        <v>2750</v>
      </c>
      <c r="I58" s="129">
        <v>10</v>
      </c>
      <c r="J58" s="148"/>
      <c r="K58" s="148"/>
      <c r="L58" s="148"/>
      <c r="M58" s="148"/>
      <c r="N58" s="148"/>
      <c r="O58" s="148"/>
      <c r="P58" s="148"/>
      <c r="Q58" s="148"/>
      <c r="R58" s="148"/>
      <c r="S58" s="148"/>
      <c r="T58" s="148"/>
    </row>
    <row r="59" spans="1:20" ht="24">
      <c r="A59" s="1465" t="s">
        <v>3386</v>
      </c>
      <c r="B59" s="1534"/>
      <c r="C59" s="124" t="s">
        <v>3417</v>
      </c>
      <c r="D59" s="1005">
        <v>30</v>
      </c>
      <c r="E59" s="1006" t="s">
        <v>576</v>
      </c>
      <c r="F59" s="867"/>
      <c r="G59" s="736">
        <f t="shared" si="1"/>
        <v>0</v>
      </c>
      <c r="H59" s="1700" t="s">
        <v>2750</v>
      </c>
      <c r="I59" s="787"/>
      <c r="J59" s="899"/>
      <c r="K59" s="773"/>
      <c r="L59" s="773"/>
      <c r="M59" s="773"/>
      <c r="N59" s="773"/>
      <c r="O59" s="773"/>
      <c r="P59" s="773"/>
      <c r="Q59" s="773"/>
      <c r="R59" s="773"/>
      <c r="S59" s="773"/>
      <c r="T59" s="773"/>
    </row>
    <row r="60" spans="1:20" ht="24">
      <c r="A60" s="1467" t="s">
        <v>3023</v>
      </c>
      <c r="B60" s="1534"/>
      <c r="C60" s="1706" t="s">
        <v>3213</v>
      </c>
      <c r="D60" s="1356">
        <v>12</v>
      </c>
      <c r="E60" s="1708"/>
      <c r="F60" s="1707">
        <v>110</v>
      </c>
      <c r="G60" s="736">
        <f t="shared" si="1"/>
        <v>1320</v>
      </c>
      <c r="H60" s="1700" t="s">
        <v>2750</v>
      </c>
      <c r="I60" s="129">
        <v>5</v>
      </c>
      <c r="J60" s="148"/>
      <c r="K60" s="148"/>
      <c r="L60" s="148">
        <v>5</v>
      </c>
      <c r="M60" s="148"/>
      <c r="N60" s="148"/>
      <c r="O60" s="148">
        <v>2</v>
      </c>
      <c r="P60" s="148"/>
      <c r="Q60" s="148"/>
      <c r="R60" s="148"/>
      <c r="S60" s="148"/>
      <c r="T60" s="148"/>
    </row>
    <row r="61" spans="1:20" ht="24">
      <c r="A61" s="1471" t="s">
        <v>2748</v>
      </c>
      <c r="B61" s="1534"/>
      <c r="C61" s="1026" t="s">
        <v>2892</v>
      </c>
      <c r="D61" s="1699">
        <v>1200</v>
      </c>
      <c r="E61" s="995" t="s">
        <v>576</v>
      </c>
      <c r="F61" s="1023">
        <v>10</v>
      </c>
      <c r="G61" s="736">
        <f t="shared" si="1"/>
        <v>12000</v>
      </c>
      <c r="H61" s="1700" t="s">
        <v>2750</v>
      </c>
      <c r="I61" s="995">
        <v>100</v>
      </c>
      <c r="J61" s="995">
        <v>100</v>
      </c>
      <c r="K61" s="995">
        <v>100</v>
      </c>
      <c r="L61" s="995">
        <v>100</v>
      </c>
      <c r="M61" s="995">
        <v>100</v>
      </c>
      <c r="N61" s="995">
        <v>100</v>
      </c>
      <c r="O61" s="995">
        <v>100</v>
      </c>
      <c r="P61" s="995">
        <v>100</v>
      </c>
      <c r="Q61" s="995">
        <v>100</v>
      </c>
      <c r="R61" s="995">
        <v>100</v>
      </c>
      <c r="S61" s="995">
        <v>100</v>
      </c>
      <c r="T61" s="995">
        <v>100</v>
      </c>
    </row>
    <row r="62" spans="1:20" ht="24">
      <c r="A62" s="1471" t="s">
        <v>2748</v>
      </c>
      <c r="B62" s="1534"/>
      <c r="C62" s="1026" t="s">
        <v>2895</v>
      </c>
      <c r="D62" s="1699">
        <v>1200</v>
      </c>
      <c r="E62" s="995" t="s">
        <v>576</v>
      </c>
      <c r="F62" s="1023">
        <v>10</v>
      </c>
      <c r="G62" s="736">
        <f t="shared" si="1"/>
        <v>12000</v>
      </c>
      <c r="H62" s="1700" t="s">
        <v>2750</v>
      </c>
      <c r="I62" s="995">
        <v>100</v>
      </c>
      <c r="J62" s="995">
        <v>100</v>
      </c>
      <c r="K62" s="995">
        <v>100</v>
      </c>
      <c r="L62" s="995">
        <v>100</v>
      </c>
      <c r="M62" s="995">
        <v>100</v>
      </c>
      <c r="N62" s="995">
        <v>100</v>
      </c>
      <c r="O62" s="995">
        <v>100</v>
      </c>
      <c r="P62" s="995">
        <v>100</v>
      </c>
      <c r="Q62" s="995">
        <v>100</v>
      </c>
      <c r="R62" s="995">
        <v>100</v>
      </c>
      <c r="S62" s="995">
        <v>100</v>
      </c>
      <c r="T62" s="995">
        <v>100</v>
      </c>
    </row>
    <row r="63" spans="1:20" ht="24">
      <c r="A63" s="1471" t="s">
        <v>2748</v>
      </c>
      <c r="B63" s="1534"/>
      <c r="C63" s="1026" t="s">
        <v>2893</v>
      </c>
      <c r="D63" s="1699">
        <v>400</v>
      </c>
      <c r="E63" s="995" t="s">
        <v>576</v>
      </c>
      <c r="F63" s="1023">
        <v>12</v>
      </c>
      <c r="G63" s="736">
        <f t="shared" si="1"/>
        <v>4800</v>
      </c>
      <c r="H63" s="1700" t="s">
        <v>2750</v>
      </c>
      <c r="I63" s="995">
        <v>100</v>
      </c>
      <c r="J63" s="995"/>
      <c r="K63" s="995">
        <v>100</v>
      </c>
      <c r="L63" s="1259"/>
      <c r="M63" s="995">
        <v>100</v>
      </c>
      <c r="N63" s="995"/>
      <c r="O63" s="995">
        <v>100</v>
      </c>
      <c r="P63" s="995"/>
      <c r="Q63" s="995">
        <v>100</v>
      </c>
      <c r="R63" s="1024"/>
      <c r="S63" s="1024">
        <v>100</v>
      </c>
      <c r="T63" s="148"/>
    </row>
    <row r="64" spans="1:20" ht="24">
      <c r="A64" s="1471" t="s">
        <v>2748</v>
      </c>
      <c r="B64" s="1534"/>
      <c r="C64" s="1026" t="s">
        <v>2894</v>
      </c>
      <c r="D64" s="1699">
        <v>2400</v>
      </c>
      <c r="E64" s="995" t="s">
        <v>576</v>
      </c>
      <c r="F64" s="1023">
        <v>10</v>
      </c>
      <c r="G64" s="736">
        <f t="shared" si="1"/>
        <v>24000</v>
      </c>
      <c r="H64" s="1700" t="s">
        <v>2750</v>
      </c>
      <c r="I64" s="995">
        <v>200</v>
      </c>
      <c r="J64" s="995">
        <v>200</v>
      </c>
      <c r="K64" s="995">
        <v>200</v>
      </c>
      <c r="L64" s="995">
        <v>200</v>
      </c>
      <c r="M64" s="995">
        <v>200</v>
      </c>
      <c r="N64" s="995">
        <v>200</v>
      </c>
      <c r="O64" s="995">
        <v>200</v>
      </c>
      <c r="P64" s="995">
        <v>200</v>
      </c>
      <c r="Q64" s="995">
        <v>200</v>
      </c>
      <c r="R64" s="995">
        <v>200</v>
      </c>
      <c r="S64" s="995">
        <v>200</v>
      </c>
      <c r="T64" s="995">
        <v>200</v>
      </c>
    </row>
    <row r="65" spans="1:20" ht="24">
      <c r="A65" s="1471" t="s">
        <v>2748</v>
      </c>
      <c r="B65" s="1534"/>
      <c r="C65" s="1026" t="s">
        <v>2896</v>
      </c>
      <c r="D65" s="1699">
        <v>1200</v>
      </c>
      <c r="E65" s="995" t="s">
        <v>576</v>
      </c>
      <c r="F65" s="1023">
        <v>10</v>
      </c>
      <c r="G65" s="736">
        <f t="shared" si="1"/>
        <v>12000</v>
      </c>
      <c r="H65" s="1700" t="s">
        <v>2750</v>
      </c>
      <c r="I65" s="771">
        <v>100</v>
      </c>
      <c r="J65" s="771">
        <v>100</v>
      </c>
      <c r="K65" s="771">
        <v>100</v>
      </c>
      <c r="L65" s="771">
        <v>100</v>
      </c>
      <c r="M65" s="771">
        <v>100</v>
      </c>
      <c r="N65" s="771">
        <v>100</v>
      </c>
      <c r="O65" s="771">
        <v>100</v>
      </c>
      <c r="P65" s="771">
        <v>100</v>
      </c>
      <c r="Q65" s="771">
        <v>100</v>
      </c>
      <c r="R65" s="771">
        <v>100</v>
      </c>
      <c r="S65" s="771">
        <v>100</v>
      </c>
      <c r="T65" s="771">
        <v>100</v>
      </c>
    </row>
    <row r="66" spans="1:20" ht="24">
      <c r="A66" s="1465" t="s">
        <v>3231</v>
      </c>
      <c r="B66" s="1534"/>
      <c r="C66" s="1579" t="s">
        <v>3376</v>
      </c>
      <c r="D66" s="1536">
        <v>12</v>
      </c>
      <c r="E66" s="829" t="s">
        <v>910</v>
      </c>
      <c r="F66" s="1537">
        <v>250</v>
      </c>
      <c r="G66" s="736">
        <f t="shared" si="1"/>
        <v>3000</v>
      </c>
      <c r="H66" s="1700" t="s">
        <v>2750</v>
      </c>
      <c r="I66" s="1711">
        <v>6</v>
      </c>
      <c r="J66" s="1712"/>
      <c r="K66" s="1712"/>
      <c r="L66" s="1712"/>
      <c r="M66" s="1712"/>
      <c r="N66" s="1712"/>
      <c r="O66" s="1712">
        <v>6</v>
      </c>
      <c r="P66" s="1712"/>
      <c r="Q66" s="1712"/>
      <c r="R66" s="1712"/>
      <c r="S66" s="1712"/>
      <c r="T66" s="1712"/>
    </row>
    <row r="67" spans="1:20" ht="24">
      <c r="A67" s="1465" t="s">
        <v>3231</v>
      </c>
      <c r="B67" s="1534"/>
      <c r="C67" s="1579" t="s">
        <v>3377</v>
      </c>
      <c r="D67" s="1536">
        <v>12</v>
      </c>
      <c r="E67" s="829" t="s">
        <v>910</v>
      </c>
      <c r="F67" s="1537">
        <v>250</v>
      </c>
      <c r="G67" s="736">
        <f t="shared" si="1"/>
        <v>3000</v>
      </c>
      <c r="H67" s="1700" t="s">
        <v>2750</v>
      </c>
      <c r="I67" s="1711">
        <v>6</v>
      </c>
      <c r="J67" s="1712"/>
      <c r="K67" s="1712"/>
      <c r="L67" s="1712"/>
      <c r="M67" s="1712"/>
      <c r="N67" s="1712"/>
      <c r="O67" s="1712">
        <v>6</v>
      </c>
      <c r="P67" s="1712"/>
      <c r="Q67" s="1712"/>
      <c r="R67" s="1712"/>
      <c r="S67" s="1712"/>
      <c r="T67" s="1712"/>
    </row>
    <row r="68" spans="1:20" ht="24">
      <c r="A68" s="1465" t="s">
        <v>3231</v>
      </c>
      <c r="B68" s="1534"/>
      <c r="C68" s="1579" t="s">
        <v>3375</v>
      </c>
      <c r="D68" s="1536">
        <v>12</v>
      </c>
      <c r="E68" s="829" t="s">
        <v>910</v>
      </c>
      <c r="F68" s="1537">
        <v>250</v>
      </c>
      <c r="G68" s="736">
        <f t="shared" si="1"/>
        <v>3000</v>
      </c>
      <c r="H68" s="1700" t="s">
        <v>2750</v>
      </c>
      <c r="I68" s="1711">
        <v>6</v>
      </c>
      <c r="J68" s="1712"/>
      <c r="K68" s="1712"/>
      <c r="L68" s="1712"/>
      <c r="M68" s="1712"/>
      <c r="N68" s="1712"/>
      <c r="O68" s="1712">
        <v>6</v>
      </c>
      <c r="P68" s="1712"/>
      <c r="Q68" s="1712"/>
      <c r="R68" s="1712"/>
      <c r="S68" s="1712"/>
      <c r="T68" s="1712"/>
    </row>
    <row r="69" spans="1:20" ht="24">
      <c r="A69" s="1471" t="s">
        <v>2748</v>
      </c>
      <c r="B69" s="1534"/>
      <c r="C69" s="1026" t="s">
        <v>2891</v>
      </c>
      <c r="D69" s="1699">
        <v>12</v>
      </c>
      <c r="E69" s="995" t="s">
        <v>640</v>
      </c>
      <c r="F69" s="1023">
        <v>160</v>
      </c>
      <c r="G69" s="736">
        <f t="shared" si="1"/>
        <v>1920</v>
      </c>
      <c r="H69" s="1700" t="s">
        <v>2750</v>
      </c>
      <c r="I69" s="995">
        <v>1</v>
      </c>
      <c r="J69" s="995">
        <v>1</v>
      </c>
      <c r="K69" s="995">
        <v>1</v>
      </c>
      <c r="L69" s="995">
        <v>1</v>
      </c>
      <c r="M69" s="995">
        <v>1</v>
      </c>
      <c r="N69" s="995">
        <v>1</v>
      </c>
      <c r="O69" s="995">
        <v>1</v>
      </c>
      <c r="P69" s="995">
        <v>1</v>
      </c>
      <c r="Q69" s="995">
        <v>1</v>
      </c>
      <c r="R69" s="995">
        <v>1</v>
      </c>
      <c r="S69" s="995">
        <v>1</v>
      </c>
      <c r="T69" s="995">
        <v>1</v>
      </c>
    </row>
    <row r="70" spans="1:20" ht="24">
      <c r="A70" s="1465" t="s">
        <v>3231</v>
      </c>
      <c r="B70" s="1534"/>
      <c r="C70" s="124" t="s">
        <v>3380</v>
      </c>
      <c r="D70" s="900">
        <v>10</v>
      </c>
      <c r="E70" s="901" t="s">
        <v>910</v>
      </c>
      <c r="F70" s="868">
        <v>200</v>
      </c>
      <c r="G70" s="736">
        <f t="shared" si="1"/>
        <v>2000</v>
      </c>
      <c r="H70" s="1700" t="s">
        <v>2750</v>
      </c>
      <c r="I70" s="1711">
        <v>2</v>
      </c>
      <c r="J70" s="1712"/>
      <c r="K70" s="1712"/>
      <c r="L70" s="1712">
        <v>3</v>
      </c>
      <c r="M70" s="1712"/>
      <c r="N70" s="1712"/>
      <c r="O70" s="1712">
        <v>2</v>
      </c>
      <c r="P70" s="1712"/>
      <c r="Q70" s="1712"/>
      <c r="R70" s="1712">
        <v>3</v>
      </c>
      <c r="S70" s="1712"/>
      <c r="T70" s="1712"/>
    </row>
    <row r="71" spans="1:20" ht="24">
      <c r="A71" s="1471" t="s">
        <v>2748</v>
      </c>
      <c r="B71" s="1465"/>
      <c r="C71" s="1026" t="s">
        <v>2898</v>
      </c>
      <c r="D71" s="1699">
        <v>12</v>
      </c>
      <c r="E71" s="995" t="s">
        <v>910</v>
      </c>
      <c r="F71" s="1023">
        <v>150</v>
      </c>
      <c r="G71" s="736">
        <f t="shared" si="1"/>
        <v>1800</v>
      </c>
      <c r="H71" s="1700" t="s">
        <v>2750</v>
      </c>
      <c r="I71" s="771">
        <v>1</v>
      </c>
      <c r="J71" s="771">
        <v>1</v>
      </c>
      <c r="K71" s="771">
        <v>1</v>
      </c>
      <c r="L71" s="771">
        <v>1</v>
      </c>
      <c r="M71" s="771">
        <v>1</v>
      </c>
      <c r="N71" s="771">
        <v>1</v>
      </c>
      <c r="O71" s="771">
        <v>1</v>
      </c>
      <c r="P71" s="771">
        <v>1</v>
      </c>
      <c r="Q71" s="771">
        <v>1</v>
      </c>
      <c r="R71" s="771">
        <v>1</v>
      </c>
      <c r="S71" s="771">
        <v>1</v>
      </c>
      <c r="T71" s="771">
        <v>1</v>
      </c>
    </row>
    <row r="72" spans="1:20" ht="24">
      <c r="A72" s="1471" t="s">
        <v>2748</v>
      </c>
      <c r="B72" s="1465"/>
      <c r="C72" s="1026" t="s">
        <v>2897</v>
      </c>
      <c r="D72" s="1699">
        <v>12</v>
      </c>
      <c r="E72" s="995" t="s">
        <v>640</v>
      </c>
      <c r="F72" s="1023">
        <v>220</v>
      </c>
      <c r="G72" s="736">
        <f t="shared" si="1"/>
        <v>2640</v>
      </c>
      <c r="H72" s="1700" t="s">
        <v>2750</v>
      </c>
      <c r="I72" s="771">
        <v>1</v>
      </c>
      <c r="J72" s="771">
        <v>1</v>
      </c>
      <c r="K72" s="771">
        <v>1</v>
      </c>
      <c r="L72" s="771">
        <v>1</v>
      </c>
      <c r="M72" s="771">
        <v>1</v>
      </c>
      <c r="N72" s="771">
        <v>1</v>
      </c>
      <c r="O72" s="771">
        <v>1</v>
      </c>
      <c r="P72" s="771">
        <v>1</v>
      </c>
      <c r="Q72" s="771">
        <v>1</v>
      </c>
      <c r="R72" s="771">
        <v>1</v>
      </c>
      <c r="S72" s="771">
        <v>1</v>
      </c>
      <c r="T72" s="771">
        <v>1</v>
      </c>
    </row>
    <row r="73" spans="1:20" ht="24">
      <c r="A73" s="1471" t="s">
        <v>2748</v>
      </c>
      <c r="B73" s="1465"/>
      <c r="C73" s="1026" t="s">
        <v>2808</v>
      </c>
      <c r="D73" s="1699">
        <v>24</v>
      </c>
      <c r="E73" s="995" t="s">
        <v>1553</v>
      </c>
      <c r="F73" s="1023">
        <v>700</v>
      </c>
      <c r="G73" s="736">
        <f t="shared" si="1"/>
        <v>16800</v>
      </c>
      <c r="H73" s="1700" t="s">
        <v>2750</v>
      </c>
      <c r="I73" s="995">
        <v>2</v>
      </c>
      <c r="J73" s="995">
        <v>2</v>
      </c>
      <c r="K73" s="995">
        <v>2</v>
      </c>
      <c r="L73" s="995">
        <v>2</v>
      </c>
      <c r="M73" s="995">
        <v>2</v>
      </c>
      <c r="N73" s="995">
        <v>2</v>
      </c>
      <c r="O73" s="995">
        <v>2</v>
      </c>
      <c r="P73" s="995">
        <v>2</v>
      </c>
      <c r="Q73" s="995">
        <v>2</v>
      </c>
      <c r="R73" s="995">
        <v>2</v>
      </c>
      <c r="S73" s="995">
        <v>2</v>
      </c>
      <c r="T73" s="995">
        <v>2</v>
      </c>
    </row>
    <row r="74" spans="1:20" ht="24">
      <c r="A74" s="625" t="s">
        <v>1885</v>
      </c>
      <c r="B74" s="1465"/>
      <c r="C74" s="511" t="s">
        <v>1842</v>
      </c>
      <c r="D74" s="704">
        <v>12</v>
      </c>
      <c r="E74" s="731" t="s">
        <v>1553</v>
      </c>
      <c r="F74" s="702">
        <v>300</v>
      </c>
      <c r="G74" s="736">
        <f t="shared" si="1"/>
        <v>3600</v>
      </c>
      <c r="H74" s="1700" t="s">
        <v>2750</v>
      </c>
      <c r="I74" s="656">
        <v>1</v>
      </c>
      <c r="J74" s="633">
        <v>1</v>
      </c>
      <c r="K74" s="633"/>
      <c r="L74" s="633"/>
      <c r="M74" s="633">
        <f>IF(J74="","",J74)</f>
        <v>1</v>
      </c>
      <c r="N74" s="633"/>
      <c r="O74" s="633"/>
      <c r="P74" s="633">
        <f>IF(J74="","",J74)</f>
        <v>1</v>
      </c>
      <c r="Q74" s="633"/>
      <c r="R74" s="633"/>
      <c r="S74" s="633">
        <f>IF(J74="","",J74)</f>
        <v>1</v>
      </c>
      <c r="T74" s="1019"/>
    </row>
    <row r="75" spans="1:20" ht="24">
      <c r="A75" s="1465" t="s">
        <v>69</v>
      </c>
      <c r="B75" s="1467"/>
      <c r="C75" s="124" t="s">
        <v>2739</v>
      </c>
      <c r="D75" s="900">
        <v>4</v>
      </c>
      <c r="E75" s="901" t="s">
        <v>1553</v>
      </c>
      <c r="F75" s="868">
        <v>139.36000000000001</v>
      </c>
      <c r="G75" s="736">
        <f t="shared" si="1"/>
        <v>557.44000000000005</v>
      </c>
      <c r="H75" s="1700" t="s">
        <v>2750</v>
      </c>
      <c r="I75" s="787"/>
      <c r="J75" s="899"/>
      <c r="K75" s="773"/>
      <c r="L75" s="773"/>
      <c r="M75" s="773"/>
      <c r="N75" s="773"/>
      <c r="O75" s="773"/>
      <c r="P75" s="773"/>
      <c r="Q75" s="773"/>
      <c r="R75" s="773"/>
      <c r="S75" s="773"/>
      <c r="T75" s="773"/>
    </row>
    <row r="76" spans="1:20" ht="24">
      <c r="A76" s="1465" t="s">
        <v>3386</v>
      </c>
      <c r="B76" s="1467"/>
      <c r="C76" s="124" t="s">
        <v>2739</v>
      </c>
      <c r="D76" s="900">
        <v>4</v>
      </c>
      <c r="E76" s="901" t="s">
        <v>1553</v>
      </c>
      <c r="F76" s="868">
        <v>139.36000000000001</v>
      </c>
      <c r="G76" s="736">
        <f t="shared" si="1"/>
        <v>557.44000000000005</v>
      </c>
      <c r="H76" s="1700" t="s">
        <v>2750</v>
      </c>
      <c r="I76" s="787"/>
      <c r="J76" s="899"/>
      <c r="K76" s="773"/>
      <c r="L76" s="773"/>
      <c r="M76" s="773"/>
      <c r="N76" s="773"/>
      <c r="O76" s="773"/>
      <c r="P76" s="773"/>
      <c r="Q76" s="773"/>
      <c r="R76" s="773"/>
      <c r="S76" s="773"/>
      <c r="T76" s="773"/>
    </row>
    <row r="77" spans="1:20" ht="24">
      <c r="A77" s="1471" t="s">
        <v>2748</v>
      </c>
      <c r="B77" s="1467"/>
      <c r="C77" s="1026" t="s">
        <v>2813</v>
      </c>
      <c r="D77" s="1699">
        <v>12</v>
      </c>
      <c r="E77" s="995" t="s">
        <v>2814</v>
      </c>
      <c r="F77" s="1023">
        <v>50</v>
      </c>
      <c r="G77" s="736">
        <f t="shared" si="1"/>
        <v>600</v>
      </c>
      <c r="H77" s="1700" t="s">
        <v>2750</v>
      </c>
      <c r="I77" s="988">
        <v>4</v>
      </c>
      <c r="J77" s="988"/>
      <c r="K77" s="988"/>
      <c r="L77" s="988"/>
      <c r="M77" s="988"/>
      <c r="N77" s="988"/>
      <c r="O77" s="988">
        <v>4</v>
      </c>
      <c r="P77" s="988"/>
      <c r="Q77" s="988"/>
      <c r="R77" s="1158"/>
      <c r="S77" s="1158"/>
      <c r="T77" s="772"/>
    </row>
    <row r="78" spans="1:20" ht="24">
      <c r="A78" s="1465" t="s">
        <v>69</v>
      </c>
      <c r="B78" s="1467"/>
      <c r="C78" s="124" t="s">
        <v>2740</v>
      </c>
      <c r="D78" s="1005">
        <v>12</v>
      </c>
      <c r="E78" s="124" t="s">
        <v>1792</v>
      </c>
      <c r="F78" s="867">
        <v>151.43</v>
      </c>
      <c r="G78" s="736">
        <f t="shared" si="1"/>
        <v>1817.16</v>
      </c>
      <c r="H78" s="1700" t="s">
        <v>2750</v>
      </c>
      <c r="I78" s="787"/>
      <c r="J78" s="899"/>
      <c r="K78" s="773"/>
      <c r="L78" s="773"/>
      <c r="M78" s="773"/>
      <c r="N78" s="773"/>
      <c r="O78" s="773"/>
      <c r="P78" s="773"/>
      <c r="Q78" s="773"/>
      <c r="R78" s="773"/>
      <c r="S78" s="773"/>
      <c r="T78" s="773"/>
    </row>
    <row r="79" spans="1:20" ht="24">
      <c r="A79" s="1465" t="s">
        <v>3386</v>
      </c>
      <c r="B79" s="1467"/>
      <c r="C79" s="124" t="s">
        <v>2740</v>
      </c>
      <c r="D79" s="1005">
        <v>12</v>
      </c>
      <c r="E79" s="124" t="s">
        <v>1792</v>
      </c>
      <c r="F79" s="867">
        <v>151.43</v>
      </c>
      <c r="G79" s="736">
        <f t="shared" si="1"/>
        <v>1817.16</v>
      </c>
      <c r="H79" s="1700" t="s">
        <v>2750</v>
      </c>
      <c r="I79" s="787"/>
      <c r="J79" s="899"/>
      <c r="K79" s="773"/>
      <c r="L79" s="773"/>
      <c r="M79" s="773"/>
      <c r="N79" s="773"/>
      <c r="O79" s="773"/>
      <c r="P79" s="773"/>
      <c r="Q79" s="773"/>
      <c r="R79" s="773"/>
      <c r="S79" s="773"/>
      <c r="T79" s="773"/>
    </row>
    <row r="80" spans="1:20" ht="24">
      <c r="A80" s="1465" t="s">
        <v>2905</v>
      </c>
      <c r="B80" s="1467"/>
      <c r="C80" s="124" t="s">
        <v>3019</v>
      </c>
      <c r="D80" s="900">
        <v>100</v>
      </c>
      <c r="E80" s="901" t="s">
        <v>640</v>
      </c>
      <c r="F80" s="868">
        <v>250</v>
      </c>
      <c r="G80" s="736">
        <f t="shared" ref="G80:G127" si="2">D80*F80</f>
        <v>25000</v>
      </c>
      <c r="H80" s="1700" t="s">
        <v>2750</v>
      </c>
      <c r="I80" s="129"/>
      <c r="J80" s="148"/>
      <c r="K80" s="148"/>
      <c r="L80" s="148"/>
      <c r="M80" s="148"/>
      <c r="N80" s="148"/>
      <c r="O80" s="148"/>
      <c r="P80" s="148"/>
      <c r="Q80" s="148"/>
      <c r="R80" s="148"/>
      <c r="S80" s="148"/>
      <c r="T80" s="148"/>
    </row>
    <row r="81" spans="1:20" ht="24">
      <c r="A81" s="1233" t="s">
        <v>533</v>
      </c>
      <c r="B81" s="1467"/>
      <c r="C81" s="1701" t="s">
        <v>2399</v>
      </c>
      <c r="D81" s="1702">
        <v>6</v>
      </c>
      <c r="E81" s="1703" t="s">
        <v>91</v>
      </c>
      <c r="F81" s="1704">
        <v>150</v>
      </c>
      <c r="G81" s="736">
        <f t="shared" si="2"/>
        <v>900</v>
      </c>
      <c r="H81" s="1700" t="s">
        <v>2750</v>
      </c>
      <c r="I81" s="1241">
        <v>1</v>
      </c>
      <c r="J81" s="1241"/>
      <c r="K81" s="1241">
        <v>1</v>
      </c>
      <c r="L81" s="1241"/>
      <c r="M81" s="1241">
        <v>1</v>
      </c>
      <c r="N81" s="1241"/>
      <c r="O81" s="1241">
        <v>1</v>
      </c>
      <c r="P81" s="1241"/>
      <c r="Q81" s="1241">
        <v>1</v>
      </c>
      <c r="R81" s="1241"/>
      <c r="S81" s="1241">
        <v>1</v>
      </c>
      <c r="T81" s="1693"/>
    </row>
    <row r="82" spans="1:20" ht="24">
      <c r="A82" s="1465" t="s">
        <v>69</v>
      </c>
      <c r="B82" s="1467"/>
      <c r="C82" s="124" t="s">
        <v>2399</v>
      </c>
      <c r="D82" s="1005">
        <v>24</v>
      </c>
      <c r="E82" s="1006" t="s">
        <v>1792</v>
      </c>
      <c r="F82" s="867">
        <v>102.96</v>
      </c>
      <c r="G82" s="736">
        <f t="shared" si="2"/>
        <v>2471.04</v>
      </c>
      <c r="H82" s="1700" t="s">
        <v>2750</v>
      </c>
      <c r="I82" s="787"/>
      <c r="J82" s="899"/>
      <c r="K82" s="773"/>
      <c r="L82" s="773"/>
      <c r="M82" s="773"/>
      <c r="N82" s="773"/>
      <c r="O82" s="773"/>
      <c r="P82" s="773"/>
      <c r="Q82" s="773"/>
      <c r="R82" s="773"/>
      <c r="S82" s="773"/>
      <c r="T82" s="773"/>
    </row>
    <row r="83" spans="1:20" ht="24">
      <c r="A83" s="1465" t="s">
        <v>3386</v>
      </c>
      <c r="B83" s="1467"/>
      <c r="C83" s="124" t="s">
        <v>2399</v>
      </c>
      <c r="D83" s="1005">
        <v>24</v>
      </c>
      <c r="E83" s="1006" t="s">
        <v>1792</v>
      </c>
      <c r="F83" s="867">
        <v>102.96</v>
      </c>
      <c r="G83" s="736">
        <f t="shared" si="2"/>
        <v>2471.04</v>
      </c>
      <c r="H83" s="1700" t="s">
        <v>2750</v>
      </c>
      <c r="I83" s="787"/>
      <c r="J83" s="899"/>
      <c r="K83" s="773"/>
      <c r="L83" s="773"/>
      <c r="M83" s="773"/>
      <c r="N83" s="773"/>
      <c r="O83" s="773"/>
      <c r="P83" s="773"/>
      <c r="Q83" s="773"/>
      <c r="R83" s="773"/>
      <c r="S83" s="773"/>
      <c r="T83" s="773"/>
    </row>
    <row r="84" spans="1:20" ht="24">
      <c r="A84" s="1465" t="s">
        <v>3231</v>
      </c>
      <c r="B84" s="1467"/>
      <c r="C84" s="124" t="s">
        <v>3374</v>
      </c>
      <c r="D84" s="900">
        <v>50</v>
      </c>
      <c r="E84" s="901" t="s">
        <v>640</v>
      </c>
      <c r="F84" s="868">
        <v>500</v>
      </c>
      <c r="G84" s="736">
        <f t="shared" si="2"/>
        <v>25000</v>
      </c>
      <c r="H84" s="1700" t="s">
        <v>2750</v>
      </c>
      <c r="I84" s="1711">
        <v>10</v>
      </c>
      <c r="J84" s="1712"/>
      <c r="K84" s="1712"/>
      <c r="L84" s="1712">
        <v>10</v>
      </c>
      <c r="M84" s="1712"/>
      <c r="N84" s="1712"/>
      <c r="O84" s="1712">
        <v>10</v>
      </c>
      <c r="P84" s="1712"/>
      <c r="Q84" s="1712"/>
      <c r="R84" s="1712">
        <v>20</v>
      </c>
      <c r="S84" s="1712"/>
      <c r="T84" s="1712"/>
    </row>
    <row r="85" spans="1:20" ht="24">
      <c r="A85" s="1467" t="s">
        <v>3548</v>
      </c>
      <c r="B85" s="1467"/>
      <c r="C85" s="124" t="s">
        <v>3625</v>
      </c>
      <c r="D85" s="125">
        <v>50</v>
      </c>
      <c r="E85" s="851" t="s">
        <v>44</v>
      </c>
      <c r="F85" s="127">
        <v>950</v>
      </c>
      <c r="G85" s="736">
        <f t="shared" si="2"/>
        <v>47500</v>
      </c>
      <c r="H85" s="1700" t="s">
        <v>2750</v>
      </c>
      <c r="I85" s="129">
        <v>10</v>
      </c>
      <c r="J85" s="148"/>
      <c r="K85" s="148"/>
      <c r="L85" s="148"/>
      <c r="M85" s="148">
        <v>15</v>
      </c>
      <c r="N85" s="148"/>
      <c r="O85" s="148"/>
      <c r="P85" s="148"/>
      <c r="Q85" s="148">
        <v>15</v>
      </c>
      <c r="R85" s="148"/>
      <c r="S85" s="148"/>
      <c r="T85" s="148">
        <v>10</v>
      </c>
    </row>
    <row r="86" spans="1:20" ht="24">
      <c r="A86" s="1259" t="s">
        <v>2412</v>
      </c>
      <c r="B86" s="1467"/>
      <c r="C86" s="1535" t="s">
        <v>2597</v>
      </c>
      <c r="D86" s="1160">
        <v>12</v>
      </c>
      <c r="E86" s="1160" t="s">
        <v>818</v>
      </c>
      <c r="F86" s="1705">
        <v>1800</v>
      </c>
      <c r="G86" s="736">
        <f t="shared" si="2"/>
        <v>21600</v>
      </c>
      <c r="H86" s="1700" t="s">
        <v>2750</v>
      </c>
      <c r="I86" s="787"/>
      <c r="J86" s="773"/>
      <c r="K86" s="773"/>
      <c r="L86" s="773"/>
      <c r="M86" s="773"/>
      <c r="N86" s="773"/>
      <c r="O86" s="773"/>
      <c r="P86" s="773"/>
      <c r="Q86" s="773"/>
      <c r="R86" s="773"/>
      <c r="S86" s="773"/>
      <c r="T86" s="773"/>
    </row>
    <row r="87" spans="1:20" ht="24">
      <c r="A87" s="1259" t="s">
        <v>2412</v>
      </c>
      <c r="B87" s="1467"/>
      <c r="C87" s="1535" t="s">
        <v>2103</v>
      </c>
      <c r="D87" s="1160">
        <v>60</v>
      </c>
      <c r="E87" s="1160" t="s">
        <v>91</v>
      </c>
      <c r="F87" s="1705">
        <v>500</v>
      </c>
      <c r="G87" s="736">
        <f t="shared" si="2"/>
        <v>30000</v>
      </c>
      <c r="H87" s="1700" t="s">
        <v>2750</v>
      </c>
      <c r="I87" s="787"/>
      <c r="J87" s="773"/>
      <c r="K87" s="773"/>
      <c r="L87" s="773"/>
      <c r="M87" s="773"/>
      <c r="N87" s="773"/>
      <c r="O87" s="773"/>
      <c r="P87" s="773"/>
      <c r="Q87" s="773"/>
      <c r="R87" s="773"/>
      <c r="S87" s="773"/>
      <c r="T87" s="773"/>
    </row>
    <row r="88" spans="1:20" ht="24">
      <c r="A88" s="1465" t="s">
        <v>69</v>
      </c>
      <c r="B88" s="1467"/>
      <c r="C88" s="124" t="s">
        <v>2741</v>
      </c>
      <c r="D88" s="1005">
        <v>2</v>
      </c>
      <c r="E88" s="1006" t="s">
        <v>44</v>
      </c>
      <c r="F88" s="867">
        <v>150</v>
      </c>
      <c r="G88" s="736">
        <f t="shared" si="2"/>
        <v>300</v>
      </c>
      <c r="H88" s="1700" t="s">
        <v>2750</v>
      </c>
      <c r="I88" s="787"/>
      <c r="J88" s="899"/>
      <c r="K88" s="773"/>
      <c r="L88" s="773"/>
      <c r="M88" s="773"/>
      <c r="N88" s="773"/>
      <c r="O88" s="773"/>
      <c r="P88" s="773"/>
      <c r="Q88" s="773"/>
      <c r="R88" s="773"/>
      <c r="S88" s="773"/>
      <c r="T88" s="773"/>
    </row>
    <row r="89" spans="1:20" ht="24">
      <c r="A89" s="1465" t="s">
        <v>3386</v>
      </c>
      <c r="B89" s="1467"/>
      <c r="C89" s="124" t="s">
        <v>2741</v>
      </c>
      <c r="D89" s="1005">
        <v>2</v>
      </c>
      <c r="E89" s="1006" t="s">
        <v>44</v>
      </c>
      <c r="F89" s="867">
        <v>150</v>
      </c>
      <c r="G89" s="736">
        <f t="shared" si="2"/>
        <v>300</v>
      </c>
      <c r="H89" s="1700" t="s">
        <v>2750</v>
      </c>
      <c r="I89" s="787"/>
      <c r="J89" s="899"/>
      <c r="K89" s="773"/>
      <c r="L89" s="773"/>
      <c r="M89" s="773"/>
      <c r="N89" s="773"/>
      <c r="O89" s="773"/>
      <c r="P89" s="773"/>
      <c r="Q89" s="773"/>
      <c r="R89" s="773"/>
      <c r="S89" s="773"/>
      <c r="T89" s="773"/>
    </row>
    <row r="90" spans="1:20" ht="24">
      <c r="A90" s="1465" t="s">
        <v>69</v>
      </c>
      <c r="B90" s="1467"/>
      <c r="C90" s="124" t="s">
        <v>2742</v>
      </c>
      <c r="D90" s="1005">
        <v>2</v>
      </c>
      <c r="E90" s="1006" t="s">
        <v>44</v>
      </c>
      <c r="F90" s="867">
        <v>150</v>
      </c>
      <c r="G90" s="736">
        <f t="shared" si="2"/>
        <v>300</v>
      </c>
      <c r="H90" s="1700" t="s">
        <v>2750</v>
      </c>
      <c r="I90" s="787"/>
      <c r="J90" s="899"/>
      <c r="K90" s="773"/>
      <c r="L90" s="773"/>
      <c r="M90" s="773"/>
      <c r="N90" s="773"/>
      <c r="O90" s="773"/>
      <c r="P90" s="773"/>
      <c r="Q90" s="773"/>
      <c r="R90" s="773"/>
      <c r="S90" s="773"/>
      <c r="T90" s="773"/>
    </row>
    <row r="91" spans="1:20" ht="24">
      <c r="A91" s="1465" t="s">
        <v>3386</v>
      </c>
      <c r="B91" s="1467"/>
      <c r="C91" s="124" t="s">
        <v>2742</v>
      </c>
      <c r="D91" s="1005">
        <v>2</v>
      </c>
      <c r="E91" s="1006" t="s">
        <v>44</v>
      </c>
      <c r="F91" s="867">
        <v>150</v>
      </c>
      <c r="G91" s="736">
        <f t="shared" si="2"/>
        <v>300</v>
      </c>
      <c r="H91" s="1700" t="s">
        <v>2750</v>
      </c>
      <c r="I91" s="787"/>
      <c r="J91" s="899"/>
      <c r="K91" s="773"/>
      <c r="L91" s="773"/>
      <c r="M91" s="773"/>
      <c r="N91" s="773"/>
      <c r="O91" s="773"/>
      <c r="P91" s="773"/>
      <c r="Q91" s="773"/>
      <c r="R91" s="773"/>
      <c r="S91" s="773"/>
      <c r="T91" s="773"/>
    </row>
    <row r="92" spans="1:20" ht="24">
      <c r="A92" s="1467" t="s">
        <v>3023</v>
      </c>
      <c r="B92" s="1465"/>
      <c r="C92" s="1706" t="s">
        <v>3215</v>
      </c>
      <c r="D92" s="1356">
        <v>10</v>
      </c>
      <c r="E92" s="1708"/>
      <c r="F92" s="1707">
        <v>250</v>
      </c>
      <c r="G92" s="736">
        <f t="shared" si="2"/>
        <v>2500</v>
      </c>
      <c r="H92" s="1700" t="s">
        <v>2750</v>
      </c>
      <c r="I92" s="129">
        <v>5</v>
      </c>
      <c r="J92" s="148"/>
      <c r="K92" s="148"/>
      <c r="L92" s="148">
        <v>5</v>
      </c>
      <c r="M92" s="148"/>
      <c r="N92" s="148"/>
      <c r="O92" s="148"/>
      <c r="P92" s="148"/>
      <c r="Q92" s="148"/>
      <c r="R92" s="148"/>
      <c r="S92" s="148"/>
      <c r="T92" s="148"/>
    </row>
    <row r="93" spans="1:20" ht="24">
      <c r="A93" s="1467" t="s">
        <v>3023</v>
      </c>
      <c r="B93" s="1465"/>
      <c r="C93" s="1709" t="s">
        <v>3216</v>
      </c>
      <c r="D93" s="1356">
        <v>10</v>
      </c>
      <c r="E93" s="1708"/>
      <c r="F93" s="1707">
        <v>150</v>
      </c>
      <c r="G93" s="736">
        <f t="shared" si="2"/>
        <v>1500</v>
      </c>
      <c r="H93" s="1700" t="s">
        <v>2750</v>
      </c>
      <c r="I93" s="129">
        <v>5</v>
      </c>
      <c r="J93" s="148"/>
      <c r="K93" s="148"/>
      <c r="L93" s="148">
        <v>5</v>
      </c>
      <c r="M93" s="148"/>
      <c r="N93" s="148"/>
      <c r="O93" s="148"/>
      <c r="P93" s="148"/>
      <c r="Q93" s="148"/>
      <c r="R93" s="148"/>
      <c r="S93" s="148"/>
      <c r="T93" s="148"/>
    </row>
    <row r="94" spans="1:20" ht="24">
      <c r="A94" s="1259" t="s">
        <v>2412</v>
      </c>
      <c r="B94" s="1465"/>
      <c r="C94" s="1535" t="s">
        <v>2596</v>
      </c>
      <c r="D94" s="1160">
        <v>50</v>
      </c>
      <c r="E94" s="1160" t="s">
        <v>91</v>
      </c>
      <c r="F94" s="1705">
        <v>350</v>
      </c>
      <c r="G94" s="736">
        <f t="shared" si="2"/>
        <v>17500</v>
      </c>
      <c r="H94" s="1700" t="s">
        <v>2750</v>
      </c>
      <c r="I94" s="787"/>
      <c r="J94" s="773"/>
      <c r="K94" s="773"/>
      <c r="L94" s="773"/>
      <c r="M94" s="773"/>
      <c r="N94" s="773"/>
      <c r="O94" s="773"/>
      <c r="P94" s="773"/>
      <c r="Q94" s="773"/>
      <c r="R94" s="773"/>
      <c r="S94" s="773"/>
      <c r="T94" s="773"/>
    </row>
    <row r="95" spans="1:20" ht="24">
      <c r="A95" s="1467" t="s">
        <v>3023</v>
      </c>
      <c r="B95" s="935"/>
      <c r="C95" s="1706" t="s">
        <v>3217</v>
      </c>
      <c r="D95" s="1356">
        <v>50</v>
      </c>
      <c r="E95" s="1708"/>
      <c r="F95" s="1707">
        <v>65</v>
      </c>
      <c r="G95" s="736">
        <f t="shared" si="2"/>
        <v>3250</v>
      </c>
      <c r="H95" s="1700" t="s">
        <v>2750</v>
      </c>
      <c r="I95" s="129">
        <v>10</v>
      </c>
      <c r="J95" s="148"/>
      <c r="K95" s="148"/>
      <c r="L95" s="148">
        <v>10</v>
      </c>
      <c r="M95" s="148"/>
      <c r="N95" s="148"/>
      <c r="O95" s="148">
        <v>10</v>
      </c>
      <c r="P95" s="148"/>
      <c r="Q95" s="148">
        <v>10</v>
      </c>
      <c r="R95" s="148"/>
      <c r="S95" s="148">
        <v>10</v>
      </c>
      <c r="T95" s="148"/>
    </row>
    <row r="96" spans="1:20" ht="24">
      <c r="A96" s="1465" t="s">
        <v>69</v>
      </c>
      <c r="B96" s="1465"/>
      <c r="C96" s="124" t="s">
        <v>2743</v>
      </c>
      <c r="D96" s="1005">
        <v>4</v>
      </c>
      <c r="E96" s="1006" t="s">
        <v>1347</v>
      </c>
      <c r="F96" s="867">
        <v>65</v>
      </c>
      <c r="G96" s="736">
        <f t="shared" si="2"/>
        <v>260</v>
      </c>
      <c r="H96" s="1700" t="s">
        <v>2750</v>
      </c>
      <c r="I96" s="787"/>
      <c r="J96" s="899"/>
      <c r="K96" s="773"/>
      <c r="L96" s="773"/>
      <c r="M96" s="773"/>
      <c r="N96" s="773"/>
      <c r="O96" s="773"/>
      <c r="P96" s="773"/>
      <c r="Q96" s="773"/>
      <c r="R96" s="773"/>
      <c r="S96" s="773"/>
      <c r="T96" s="773"/>
    </row>
    <row r="97" spans="1:20" ht="24">
      <c r="A97" s="1465" t="s">
        <v>3386</v>
      </c>
      <c r="B97" s="935"/>
      <c r="C97" s="124" t="s">
        <v>2743</v>
      </c>
      <c r="D97" s="1005">
        <v>4</v>
      </c>
      <c r="E97" s="1006" t="s">
        <v>1347</v>
      </c>
      <c r="F97" s="867">
        <v>65</v>
      </c>
      <c r="G97" s="736">
        <f t="shared" si="2"/>
        <v>260</v>
      </c>
      <c r="H97" s="1700" t="s">
        <v>2750</v>
      </c>
      <c r="I97" s="787"/>
      <c r="J97" s="899"/>
      <c r="K97" s="773"/>
      <c r="L97" s="773"/>
      <c r="M97" s="773"/>
      <c r="N97" s="773"/>
      <c r="O97" s="773"/>
      <c r="P97" s="773"/>
      <c r="Q97" s="773"/>
      <c r="R97" s="773"/>
      <c r="S97" s="773"/>
      <c r="T97" s="773"/>
    </row>
    <row r="98" spans="1:20" ht="24">
      <c r="A98" s="1471" t="s">
        <v>2748</v>
      </c>
      <c r="B98" s="935"/>
      <c r="C98" s="1026" t="s">
        <v>2809</v>
      </c>
      <c r="D98" s="1699">
        <v>36</v>
      </c>
      <c r="E98" s="995" t="s">
        <v>576</v>
      </c>
      <c r="F98" s="1023">
        <v>7</v>
      </c>
      <c r="G98" s="736">
        <f t="shared" si="2"/>
        <v>252</v>
      </c>
      <c r="H98" s="1700" t="s">
        <v>2750</v>
      </c>
      <c r="I98" s="995">
        <v>3</v>
      </c>
      <c r="J98" s="995">
        <v>3</v>
      </c>
      <c r="K98" s="995">
        <v>3</v>
      </c>
      <c r="L98" s="995">
        <v>3</v>
      </c>
      <c r="M98" s="995">
        <v>3</v>
      </c>
      <c r="N98" s="995">
        <v>3</v>
      </c>
      <c r="O98" s="995">
        <v>3</v>
      </c>
      <c r="P98" s="995">
        <v>3</v>
      </c>
      <c r="Q98" s="995">
        <v>3</v>
      </c>
      <c r="R98" s="995">
        <v>3</v>
      </c>
      <c r="S98" s="995">
        <v>3</v>
      </c>
      <c r="T98" s="995">
        <v>3</v>
      </c>
    </row>
    <row r="99" spans="1:20" ht="24">
      <c r="A99" s="1467" t="s">
        <v>3023</v>
      </c>
      <c r="B99" s="935"/>
      <c r="C99" s="1706" t="s">
        <v>3218</v>
      </c>
      <c r="D99" s="1356">
        <v>50</v>
      </c>
      <c r="E99" s="1708"/>
      <c r="F99" s="1707">
        <v>135</v>
      </c>
      <c r="G99" s="736">
        <f t="shared" si="2"/>
        <v>6750</v>
      </c>
      <c r="H99" s="1700" t="s">
        <v>2750</v>
      </c>
      <c r="I99" s="129">
        <v>10</v>
      </c>
      <c r="J99" s="148"/>
      <c r="K99" s="148"/>
      <c r="L99" s="148">
        <v>10</v>
      </c>
      <c r="M99" s="148"/>
      <c r="N99" s="148"/>
      <c r="O99" s="148">
        <v>10</v>
      </c>
      <c r="P99" s="148"/>
      <c r="Q99" s="148">
        <v>10</v>
      </c>
      <c r="R99" s="148"/>
      <c r="S99" s="148">
        <v>10</v>
      </c>
      <c r="T99" s="148"/>
    </row>
    <row r="100" spans="1:20" ht="24">
      <c r="A100" s="1471" t="s">
        <v>2748</v>
      </c>
      <c r="B100" s="1465"/>
      <c r="C100" s="1026" t="s">
        <v>2805</v>
      </c>
      <c r="D100" s="1699">
        <v>36</v>
      </c>
      <c r="E100" s="995" t="s">
        <v>576</v>
      </c>
      <c r="F100" s="1023">
        <v>25</v>
      </c>
      <c r="G100" s="736">
        <f t="shared" si="2"/>
        <v>900</v>
      </c>
      <c r="H100" s="1700" t="s">
        <v>2750</v>
      </c>
      <c r="I100" s="995">
        <v>3</v>
      </c>
      <c r="J100" s="995">
        <v>3</v>
      </c>
      <c r="K100" s="995">
        <v>3</v>
      </c>
      <c r="L100" s="995">
        <v>3</v>
      </c>
      <c r="M100" s="995">
        <v>3</v>
      </c>
      <c r="N100" s="995">
        <v>3</v>
      </c>
      <c r="O100" s="995">
        <v>3</v>
      </c>
      <c r="P100" s="995">
        <v>3</v>
      </c>
      <c r="Q100" s="995">
        <v>3</v>
      </c>
      <c r="R100" s="1024">
        <v>3</v>
      </c>
      <c r="S100" s="1024">
        <v>3</v>
      </c>
      <c r="T100" s="1024">
        <v>3</v>
      </c>
    </row>
    <row r="101" spans="1:20" ht="24">
      <c r="A101" s="1259" t="s">
        <v>2412</v>
      </c>
      <c r="B101" s="935"/>
      <c r="C101" s="1535" t="s">
        <v>2595</v>
      </c>
      <c r="D101" s="1160">
        <v>15</v>
      </c>
      <c r="E101" s="1160" t="s">
        <v>44</v>
      </c>
      <c r="F101" s="1705">
        <v>50</v>
      </c>
      <c r="G101" s="736">
        <f t="shared" si="2"/>
        <v>750</v>
      </c>
      <c r="H101" s="1700" t="s">
        <v>2750</v>
      </c>
      <c r="I101" s="787"/>
      <c r="J101" s="773"/>
      <c r="K101" s="773"/>
      <c r="L101" s="773"/>
      <c r="M101" s="773"/>
      <c r="N101" s="773"/>
      <c r="O101" s="773"/>
      <c r="P101" s="773"/>
      <c r="Q101" s="773"/>
      <c r="R101" s="773"/>
      <c r="S101" s="773"/>
      <c r="T101" s="773"/>
    </row>
    <row r="102" spans="1:20" ht="24">
      <c r="A102" s="1467" t="s">
        <v>3023</v>
      </c>
      <c r="B102" s="935"/>
      <c r="C102" s="1706" t="s">
        <v>3222</v>
      </c>
      <c r="D102" s="1356">
        <v>100</v>
      </c>
      <c r="E102" s="1708"/>
      <c r="F102" s="1707">
        <v>50</v>
      </c>
      <c r="G102" s="736">
        <f t="shared" si="2"/>
        <v>5000</v>
      </c>
      <c r="H102" s="1700" t="s">
        <v>2750</v>
      </c>
      <c r="I102" s="129">
        <v>50</v>
      </c>
      <c r="J102" s="148"/>
      <c r="K102" s="148"/>
      <c r="L102" s="148"/>
      <c r="M102" s="148"/>
      <c r="N102" s="148"/>
      <c r="O102" s="148">
        <v>50</v>
      </c>
      <c r="P102" s="148"/>
      <c r="Q102" s="148"/>
      <c r="R102" s="148"/>
      <c r="S102" s="148"/>
      <c r="T102" s="148"/>
    </row>
    <row r="103" spans="1:20" ht="24">
      <c r="A103" s="1467" t="s">
        <v>3630</v>
      </c>
      <c r="B103" s="935"/>
      <c r="C103" s="1310" t="s">
        <v>3724</v>
      </c>
      <c r="D103" s="125">
        <v>12</v>
      </c>
      <c r="E103" s="126" t="s">
        <v>3710</v>
      </c>
      <c r="F103" s="127">
        <v>150</v>
      </c>
      <c r="G103" s="736">
        <f t="shared" si="2"/>
        <v>1800</v>
      </c>
      <c r="H103" s="1700" t="s">
        <v>2750</v>
      </c>
      <c r="I103" s="787"/>
      <c r="J103" s="773"/>
      <c r="K103" s="773"/>
      <c r="L103" s="773"/>
      <c r="M103" s="773"/>
      <c r="N103" s="773"/>
      <c r="O103" s="773"/>
      <c r="P103" s="773"/>
      <c r="Q103" s="773"/>
      <c r="R103" s="773"/>
      <c r="S103" s="773"/>
      <c r="T103" s="773"/>
    </row>
    <row r="104" spans="1:20" ht="24">
      <c r="A104" s="1471" t="s">
        <v>2748</v>
      </c>
      <c r="B104" s="935"/>
      <c r="C104" s="1026" t="s">
        <v>2810</v>
      </c>
      <c r="D104" s="1699">
        <v>6</v>
      </c>
      <c r="E104" s="995" t="s">
        <v>576</v>
      </c>
      <c r="F104" s="1023">
        <v>250</v>
      </c>
      <c r="G104" s="736">
        <f t="shared" si="2"/>
        <v>1500</v>
      </c>
      <c r="H104" s="1700" t="s">
        <v>2750</v>
      </c>
      <c r="I104" s="995">
        <v>1</v>
      </c>
      <c r="J104" s="995"/>
      <c r="K104" s="995">
        <v>1</v>
      </c>
      <c r="L104" s="995"/>
      <c r="M104" s="995">
        <v>1</v>
      </c>
      <c r="N104" s="995"/>
      <c r="O104" s="995">
        <v>1</v>
      </c>
      <c r="P104" s="995"/>
      <c r="Q104" s="995">
        <v>1</v>
      </c>
      <c r="R104" s="1024"/>
      <c r="S104" s="1024">
        <v>1</v>
      </c>
      <c r="T104" s="148"/>
    </row>
    <row r="105" spans="1:20" ht="24">
      <c r="A105" s="1259" t="s">
        <v>2412</v>
      </c>
      <c r="B105" s="935"/>
      <c r="C105" s="1535" t="s">
        <v>2593</v>
      </c>
      <c r="D105" s="1160">
        <v>30</v>
      </c>
      <c r="E105" s="1160" t="s">
        <v>44</v>
      </c>
      <c r="F105" s="1705">
        <v>25</v>
      </c>
      <c r="G105" s="736">
        <f t="shared" si="2"/>
        <v>750</v>
      </c>
      <c r="H105" s="1700" t="s">
        <v>2750</v>
      </c>
      <c r="I105" s="787"/>
      <c r="J105" s="773"/>
      <c r="K105" s="773"/>
      <c r="L105" s="773"/>
      <c r="M105" s="773"/>
      <c r="N105" s="773"/>
      <c r="O105" s="773"/>
      <c r="P105" s="773"/>
      <c r="Q105" s="773"/>
      <c r="R105" s="773"/>
      <c r="S105" s="773"/>
      <c r="T105" s="773"/>
    </row>
    <row r="106" spans="1:20" ht="24">
      <c r="A106" s="1465" t="s">
        <v>3231</v>
      </c>
      <c r="B106" s="935"/>
      <c r="C106" s="124" t="s">
        <v>3378</v>
      </c>
      <c r="D106" s="900">
        <v>10</v>
      </c>
      <c r="E106" s="901" t="s">
        <v>576</v>
      </c>
      <c r="F106" s="868">
        <v>50</v>
      </c>
      <c r="G106" s="736">
        <f t="shared" si="2"/>
        <v>500</v>
      </c>
      <c r="H106" s="1700" t="s">
        <v>2750</v>
      </c>
      <c r="I106" s="1711">
        <v>5</v>
      </c>
      <c r="J106" s="1712"/>
      <c r="K106" s="1712"/>
      <c r="L106" s="1712"/>
      <c r="M106" s="1712"/>
      <c r="N106" s="1712"/>
      <c r="O106" s="1712">
        <v>5</v>
      </c>
      <c r="P106" s="1712"/>
      <c r="Q106" s="1712"/>
      <c r="R106" s="1712"/>
      <c r="S106" s="1712"/>
      <c r="T106" s="1712"/>
    </row>
    <row r="107" spans="1:20" ht="24">
      <c r="A107" s="1471" t="s">
        <v>2748</v>
      </c>
      <c r="B107" s="935"/>
      <c r="C107" s="1026" t="s">
        <v>2806</v>
      </c>
      <c r="D107" s="1699">
        <v>120</v>
      </c>
      <c r="E107" s="995" t="s">
        <v>576</v>
      </c>
      <c r="F107" s="1023">
        <v>25</v>
      </c>
      <c r="G107" s="736">
        <f t="shared" si="2"/>
        <v>3000</v>
      </c>
      <c r="H107" s="1700" t="s">
        <v>2750</v>
      </c>
      <c r="I107" s="995">
        <v>10</v>
      </c>
      <c r="J107" s="995">
        <v>10</v>
      </c>
      <c r="K107" s="995">
        <v>10</v>
      </c>
      <c r="L107" s="995">
        <v>10</v>
      </c>
      <c r="M107" s="995">
        <v>10</v>
      </c>
      <c r="N107" s="995">
        <v>10</v>
      </c>
      <c r="O107" s="995">
        <v>10</v>
      </c>
      <c r="P107" s="995">
        <v>10</v>
      </c>
      <c r="Q107" s="995">
        <v>10</v>
      </c>
      <c r="R107" s="995">
        <v>10</v>
      </c>
      <c r="S107" s="995">
        <v>10</v>
      </c>
      <c r="T107" s="995">
        <v>10</v>
      </c>
    </row>
    <row r="108" spans="1:20" ht="24">
      <c r="A108" s="1467" t="s">
        <v>3630</v>
      </c>
      <c r="B108" s="935"/>
      <c r="C108" s="1310" t="s">
        <v>3722</v>
      </c>
      <c r="D108" s="125">
        <v>120</v>
      </c>
      <c r="E108" s="126" t="s">
        <v>1410</v>
      </c>
      <c r="F108" s="127">
        <v>40</v>
      </c>
      <c r="G108" s="736">
        <f t="shared" si="2"/>
        <v>4800</v>
      </c>
      <c r="H108" s="1700" t="s">
        <v>2750</v>
      </c>
      <c r="I108" s="129">
        <v>10</v>
      </c>
      <c r="J108" s="148">
        <v>10</v>
      </c>
      <c r="K108" s="148">
        <v>10</v>
      </c>
      <c r="L108" s="148">
        <v>10</v>
      </c>
      <c r="M108" s="148">
        <v>10</v>
      </c>
      <c r="N108" s="148">
        <v>10</v>
      </c>
      <c r="O108" s="148">
        <v>10</v>
      </c>
      <c r="P108" s="148">
        <v>10</v>
      </c>
      <c r="Q108" s="148">
        <v>10</v>
      </c>
      <c r="R108" s="148">
        <v>10</v>
      </c>
      <c r="S108" s="148">
        <v>10</v>
      </c>
      <c r="T108" s="148">
        <v>10</v>
      </c>
    </row>
    <row r="109" spans="1:20" ht="24">
      <c r="A109" s="1465" t="s">
        <v>69</v>
      </c>
      <c r="B109" s="935"/>
      <c r="C109" s="124" t="s">
        <v>2745</v>
      </c>
      <c r="D109" s="1005">
        <v>4</v>
      </c>
      <c r="E109" s="1006" t="s">
        <v>910</v>
      </c>
      <c r="F109" s="867">
        <v>150</v>
      </c>
      <c r="G109" s="736">
        <f t="shared" si="2"/>
        <v>600</v>
      </c>
      <c r="H109" s="1700" t="s">
        <v>2750</v>
      </c>
      <c r="I109" s="787"/>
      <c r="J109" s="899"/>
      <c r="K109" s="773"/>
      <c r="L109" s="773"/>
      <c r="M109" s="773"/>
      <c r="N109" s="773"/>
      <c r="O109" s="773"/>
      <c r="P109" s="773"/>
      <c r="Q109" s="773"/>
      <c r="R109" s="773"/>
      <c r="S109" s="773"/>
      <c r="T109" s="773"/>
    </row>
    <row r="110" spans="1:20" ht="24">
      <c r="A110" s="1465" t="s">
        <v>3386</v>
      </c>
      <c r="B110" s="935"/>
      <c r="C110" s="124" t="s">
        <v>2745</v>
      </c>
      <c r="D110" s="1005">
        <v>4</v>
      </c>
      <c r="E110" s="1006" t="s">
        <v>910</v>
      </c>
      <c r="F110" s="867">
        <v>150</v>
      </c>
      <c r="G110" s="736">
        <f t="shared" si="2"/>
        <v>600</v>
      </c>
      <c r="H110" s="1700" t="s">
        <v>2750</v>
      </c>
      <c r="I110" s="787"/>
      <c r="J110" s="899"/>
      <c r="K110" s="773"/>
      <c r="L110" s="773"/>
      <c r="M110" s="773"/>
      <c r="N110" s="773"/>
      <c r="O110" s="773"/>
      <c r="P110" s="773"/>
      <c r="Q110" s="773"/>
      <c r="R110" s="773"/>
      <c r="S110" s="773"/>
      <c r="T110" s="773"/>
    </row>
    <row r="111" spans="1:20" ht="24">
      <c r="A111" s="1465" t="s">
        <v>69</v>
      </c>
      <c r="B111" s="935"/>
      <c r="C111" s="124" t="s">
        <v>2744</v>
      </c>
      <c r="D111" s="1005">
        <v>4</v>
      </c>
      <c r="E111" s="1006" t="s">
        <v>910</v>
      </c>
      <c r="F111" s="867">
        <v>53.82</v>
      </c>
      <c r="G111" s="736">
        <f t="shared" si="2"/>
        <v>215.28</v>
      </c>
      <c r="H111" s="1700" t="s">
        <v>2750</v>
      </c>
      <c r="I111" s="787"/>
      <c r="J111" s="899"/>
      <c r="K111" s="773"/>
      <c r="L111" s="773"/>
      <c r="M111" s="773"/>
      <c r="N111" s="773"/>
      <c r="O111" s="773"/>
      <c r="P111" s="773"/>
      <c r="Q111" s="773"/>
      <c r="R111" s="773"/>
      <c r="S111" s="773"/>
      <c r="T111" s="773"/>
    </row>
    <row r="112" spans="1:20" ht="24">
      <c r="A112" s="1465" t="s">
        <v>3386</v>
      </c>
      <c r="B112" s="935"/>
      <c r="C112" s="124" t="s">
        <v>2744</v>
      </c>
      <c r="D112" s="1005">
        <v>4</v>
      </c>
      <c r="E112" s="1006" t="s">
        <v>910</v>
      </c>
      <c r="F112" s="867">
        <v>53.82</v>
      </c>
      <c r="G112" s="736">
        <f t="shared" si="2"/>
        <v>215.28</v>
      </c>
      <c r="H112" s="1700" t="s">
        <v>2750</v>
      </c>
      <c r="I112" s="787"/>
      <c r="J112" s="899"/>
      <c r="K112" s="773"/>
      <c r="L112" s="773"/>
      <c r="M112" s="773"/>
      <c r="N112" s="773"/>
      <c r="O112" s="773"/>
      <c r="P112" s="773"/>
      <c r="Q112" s="773"/>
      <c r="R112" s="773"/>
      <c r="S112" s="773"/>
      <c r="T112" s="773"/>
    </row>
    <row r="113" spans="1:20" ht="24">
      <c r="A113" s="1471" t="s">
        <v>2748</v>
      </c>
      <c r="B113" s="935"/>
      <c r="C113" s="124" t="s">
        <v>2807</v>
      </c>
      <c r="D113" s="1699">
        <v>12</v>
      </c>
      <c r="E113" s="995" t="s">
        <v>910</v>
      </c>
      <c r="F113" s="1023">
        <v>120</v>
      </c>
      <c r="G113" s="736">
        <f t="shared" si="2"/>
        <v>1440</v>
      </c>
      <c r="H113" s="1700" t="s">
        <v>2750</v>
      </c>
      <c r="I113" s="995">
        <v>1</v>
      </c>
      <c r="J113" s="995">
        <v>1</v>
      </c>
      <c r="K113" s="995">
        <v>1</v>
      </c>
      <c r="L113" s="995">
        <v>1</v>
      </c>
      <c r="M113" s="995">
        <v>1</v>
      </c>
      <c r="N113" s="995">
        <v>1</v>
      </c>
      <c r="O113" s="995">
        <v>1</v>
      </c>
      <c r="P113" s="995">
        <v>1</v>
      </c>
      <c r="Q113" s="995">
        <v>1</v>
      </c>
      <c r="R113" s="995">
        <v>1</v>
      </c>
      <c r="S113" s="995">
        <v>1</v>
      </c>
      <c r="T113" s="995">
        <v>1</v>
      </c>
    </row>
    <row r="114" spans="1:20" ht="24">
      <c r="A114" s="1467" t="s">
        <v>3023</v>
      </c>
      <c r="B114" s="935"/>
      <c r="C114" s="1706" t="s">
        <v>3223</v>
      </c>
      <c r="D114" s="1356">
        <v>10</v>
      </c>
      <c r="E114" s="1708"/>
      <c r="F114" s="1707">
        <v>70</v>
      </c>
      <c r="G114" s="736">
        <f t="shared" si="2"/>
        <v>700</v>
      </c>
      <c r="H114" s="1700" t="s">
        <v>2750</v>
      </c>
      <c r="I114" s="129">
        <v>5</v>
      </c>
      <c r="J114" s="148"/>
      <c r="K114" s="148"/>
      <c r="L114" s="148"/>
      <c r="M114" s="148"/>
      <c r="N114" s="148">
        <v>5</v>
      </c>
      <c r="O114" s="148"/>
      <c r="P114" s="148"/>
      <c r="Q114" s="148"/>
      <c r="R114" s="148"/>
      <c r="S114" s="148"/>
      <c r="T114" s="148"/>
    </row>
    <row r="115" spans="1:20" ht="24">
      <c r="A115" s="1465" t="s">
        <v>69</v>
      </c>
      <c r="B115" s="935"/>
      <c r="C115" s="124" t="s">
        <v>2746</v>
      </c>
      <c r="D115" s="1005">
        <v>6</v>
      </c>
      <c r="E115" s="1006" t="s">
        <v>1792</v>
      </c>
      <c r="F115" s="867">
        <v>150</v>
      </c>
      <c r="G115" s="736">
        <f t="shared" si="2"/>
        <v>900</v>
      </c>
      <c r="H115" s="1700" t="s">
        <v>2750</v>
      </c>
      <c r="I115" s="787"/>
      <c r="J115" s="899"/>
      <c r="K115" s="773"/>
      <c r="L115" s="773"/>
      <c r="M115" s="773"/>
      <c r="N115" s="773"/>
      <c r="O115" s="773"/>
      <c r="P115" s="773"/>
      <c r="Q115" s="773"/>
      <c r="R115" s="773"/>
      <c r="S115" s="773"/>
      <c r="T115" s="773"/>
    </row>
    <row r="116" spans="1:20" ht="24">
      <c r="A116" s="1465" t="s">
        <v>3386</v>
      </c>
      <c r="B116" s="935"/>
      <c r="C116" s="124" t="s">
        <v>2746</v>
      </c>
      <c r="D116" s="1005">
        <v>6</v>
      </c>
      <c r="E116" s="1006" t="s">
        <v>1792</v>
      </c>
      <c r="F116" s="867">
        <v>150</v>
      </c>
      <c r="G116" s="736">
        <f t="shared" si="2"/>
        <v>900</v>
      </c>
      <c r="H116" s="1700" t="s">
        <v>2750</v>
      </c>
      <c r="I116" s="787"/>
      <c r="J116" s="899"/>
      <c r="K116" s="773"/>
      <c r="L116" s="773"/>
      <c r="M116" s="773"/>
      <c r="N116" s="773"/>
      <c r="O116" s="773"/>
      <c r="P116" s="773"/>
      <c r="Q116" s="773"/>
      <c r="R116" s="773"/>
      <c r="S116" s="773"/>
      <c r="T116" s="773"/>
    </row>
    <row r="117" spans="1:20" ht="24">
      <c r="A117" s="1471" t="s">
        <v>2748</v>
      </c>
      <c r="B117" s="935"/>
      <c r="C117" s="1026" t="s">
        <v>2812</v>
      </c>
      <c r="D117" s="1699">
        <v>12</v>
      </c>
      <c r="E117" s="995" t="s">
        <v>640</v>
      </c>
      <c r="F117" s="1023">
        <v>150</v>
      </c>
      <c r="G117" s="736">
        <f t="shared" si="2"/>
        <v>1800</v>
      </c>
      <c r="H117" s="1700" t="s">
        <v>2750</v>
      </c>
      <c r="I117" s="995">
        <v>1</v>
      </c>
      <c r="J117" s="995">
        <v>1</v>
      </c>
      <c r="K117" s="995">
        <v>1</v>
      </c>
      <c r="L117" s="995">
        <v>1</v>
      </c>
      <c r="M117" s="995">
        <v>1</v>
      </c>
      <c r="N117" s="995">
        <v>1</v>
      </c>
      <c r="O117" s="995">
        <v>1</v>
      </c>
      <c r="P117" s="995">
        <v>1</v>
      </c>
      <c r="Q117" s="995">
        <v>1</v>
      </c>
      <c r="R117" s="995">
        <v>1</v>
      </c>
      <c r="S117" s="995">
        <v>1</v>
      </c>
      <c r="T117" s="995">
        <v>1</v>
      </c>
    </row>
    <row r="118" spans="1:20" ht="24">
      <c r="A118" s="1465" t="s">
        <v>69</v>
      </c>
      <c r="B118" s="935"/>
      <c r="C118" s="124" t="s">
        <v>2747</v>
      </c>
      <c r="D118" s="1005">
        <v>4</v>
      </c>
      <c r="E118" s="1006" t="s">
        <v>44</v>
      </c>
      <c r="F118" s="867">
        <v>150</v>
      </c>
      <c r="G118" s="736">
        <f t="shared" si="2"/>
        <v>600</v>
      </c>
      <c r="H118" s="1700" t="s">
        <v>2750</v>
      </c>
      <c r="I118" s="787"/>
      <c r="J118" s="899"/>
      <c r="K118" s="773"/>
      <c r="L118" s="773"/>
      <c r="M118" s="773"/>
      <c r="N118" s="773"/>
      <c r="O118" s="773"/>
      <c r="P118" s="773"/>
      <c r="Q118" s="773"/>
      <c r="R118" s="773"/>
      <c r="S118" s="773"/>
      <c r="T118" s="773"/>
    </row>
    <row r="119" spans="1:20" ht="24">
      <c r="A119" s="1471" t="s">
        <v>2748</v>
      </c>
      <c r="B119" s="935"/>
      <c r="C119" s="1026" t="s">
        <v>1527</v>
      </c>
      <c r="D119" s="1699">
        <v>8</v>
      </c>
      <c r="E119" s="995" t="s">
        <v>576</v>
      </c>
      <c r="F119" s="1023">
        <v>90</v>
      </c>
      <c r="G119" s="736">
        <f t="shared" si="2"/>
        <v>720</v>
      </c>
      <c r="H119" s="1700" t="s">
        <v>2750</v>
      </c>
      <c r="I119" s="995">
        <v>1</v>
      </c>
      <c r="J119" s="995"/>
      <c r="K119" s="995"/>
      <c r="L119" s="995"/>
      <c r="M119" s="995"/>
      <c r="N119" s="995"/>
      <c r="O119" s="995">
        <v>1</v>
      </c>
      <c r="P119" s="995"/>
      <c r="Q119" s="995"/>
      <c r="R119" s="1024"/>
      <c r="S119" s="1024"/>
      <c r="T119" s="148"/>
    </row>
    <row r="120" spans="1:20" ht="24">
      <c r="A120" s="1465" t="s">
        <v>3386</v>
      </c>
      <c r="B120" s="1467"/>
      <c r="C120" s="124" t="s">
        <v>2747</v>
      </c>
      <c r="D120" s="1005">
        <v>4</v>
      </c>
      <c r="E120" s="1006" t="s">
        <v>44</v>
      </c>
      <c r="F120" s="867">
        <v>150</v>
      </c>
      <c r="G120" s="736">
        <f t="shared" si="2"/>
        <v>600</v>
      </c>
      <c r="H120" s="1700" t="s">
        <v>2750</v>
      </c>
      <c r="I120" s="787"/>
      <c r="J120" s="899"/>
      <c r="K120" s="773"/>
      <c r="L120" s="773"/>
      <c r="M120" s="773"/>
      <c r="N120" s="773"/>
      <c r="O120" s="773"/>
      <c r="P120" s="773"/>
      <c r="Q120" s="773"/>
      <c r="R120" s="773"/>
      <c r="S120" s="773"/>
      <c r="T120" s="773"/>
    </row>
    <row r="121" spans="1:20" ht="24">
      <c r="A121" s="1465" t="s">
        <v>2905</v>
      </c>
      <c r="B121" s="1467"/>
      <c r="C121" s="124" t="s">
        <v>3020</v>
      </c>
      <c r="D121" s="900">
        <v>50</v>
      </c>
      <c r="E121" s="901" t="s">
        <v>576</v>
      </c>
      <c r="F121" s="868">
        <v>125</v>
      </c>
      <c r="G121" s="736">
        <f t="shared" si="2"/>
        <v>6250</v>
      </c>
      <c r="H121" s="1700" t="s">
        <v>2750</v>
      </c>
      <c r="I121" s="129"/>
      <c r="J121" s="148"/>
      <c r="K121" s="148"/>
      <c r="L121" s="148"/>
      <c r="M121" s="148"/>
      <c r="N121" s="148"/>
      <c r="O121" s="148"/>
      <c r="P121" s="148"/>
      <c r="Q121" s="148"/>
      <c r="R121" s="148"/>
      <c r="S121" s="148"/>
      <c r="T121" s="148"/>
    </row>
    <row r="122" spans="1:20" ht="24">
      <c r="A122" s="1465" t="s">
        <v>3231</v>
      </c>
      <c r="B122" s="1467"/>
      <c r="C122" s="124" t="s">
        <v>3020</v>
      </c>
      <c r="D122" s="900">
        <v>10</v>
      </c>
      <c r="E122" s="901" t="s">
        <v>576</v>
      </c>
      <c r="F122" s="868">
        <v>125</v>
      </c>
      <c r="G122" s="736">
        <f t="shared" si="2"/>
        <v>1250</v>
      </c>
      <c r="H122" s="1700" t="s">
        <v>2750</v>
      </c>
      <c r="I122" s="1711">
        <v>5</v>
      </c>
      <c r="J122" s="1712"/>
      <c r="K122" s="1712"/>
      <c r="L122" s="1712"/>
      <c r="M122" s="1712"/>
      <c r="N122" s="1712"/>
      <c r="O122" s="1712">
        <v>5</v>
      </c>
      <c r="P122" s="1712"/>
      <c r="Q122" s="1712"/>
      <c r="R122" s="1712"/>
      <c r="S122" s="1712"/>
      <c r="T122" s="1712"/>
    </row>
    <row r="123" spans="1:20" ht="24">
      <c r="A123" s="1467" t="s">
        <v>3630</v>
      </c>
      <c r="B123" s="1467"/>
      <c r="C123" s="1310" t="s">
        <v>3725</v>
      </c>
      <c r="D123" s="125">
        <v>3</v>
      </c>
      <c r="E123" s="126" t="s">
        <v>1440</v>
      </c>
      <c r="F123" s="127">
        <v>75</v>
      </c>
      <c r="G123" s="736">
        <f t="shared" si="2"/>
        <v>225</v>
      </c>
      <c r="H123" s="1700" t="s">
        <v>2750</v>
      </c>
      <c r="I123" s="787"/>
      <c r="J123" s="773"/>
      <c r="K123" s="773"/>
      <c r="L123" s="773"/>
      <c r="M123" s="773"/>
      <c r="N123" s="773"/>
      <c r="O123" s="773"/>
      <c r="P123" s="773"/>
      <c r="Q123" s="773"/>
      <c r="R123" s="773"/>
      <c r="S123" s="773"/>
      <c r="T123" s="773"/>
    </row>
    <row r="124" spans="1:20" ht="24">
      <c r="A124" s="1471" t="s">
        <v>2748</v>
      </c>
      <c r="B124" s="1467"/>
      <c r="C124" s="1026" t="s">
        <v>2811</v>
      </c>
      <c r="D124" s="1699">
        <v>60</v>
      </c>
      <c r="E124" s="995" t="s">
        <v>576</v>
      </c>
      <c r="F124" s="1023">
        <v>85</v>
      </c>
      <c r="G124" s="736">
        <f t="shared" si="2"/>
        <v>5100</v>
      </c>
      <c r="H124" s="1700" t="s">
        <v>2750</v>
      </c>
      <c r="I124" s="995">
        <v>1</v>
      </c>
      <c r="J124" s="995"/>
      <c r="K124" s="995"/>
      <c r="L124" s="995"/>
      <c r="M124" s="995"/>
      <c r="N124" s="995"/>
      <c r="O124" s="995">
        <v>1</v>
      </c>
      <c r="P124" s="995"/>
      <c r="Q124" s="995"/>
      <c r="R124" s="1024"/>
      <c r="S124" s="1024"/>
      <c r="T124" s="148"/>
    </row>
    <row r="125" spans="1:20" ht="24">
      <c r="A125" s="1467" t="s">
        <v>3023</v>
      </c>
      <c r="B125" s="1465"/>
      <c r="C125" s="1706" t="s">
        <v>3219</v>
      </c>
      <c r="D125" s="1356">
        <v>100</v>
      </c>
      <c r="E125" s="1710" t="s">
        <v>880</v>
      </c>
      <c r="F125" s="1707">
        <v>163</v>
      </c>
      <c r="G125" s="736">
        <f t="shared" si="2"/>
        <v>16300</v>
      </c>
      <c r="H125" s="1700" t="s">
        <v>2750</v>
      </c>
      <c r="I125" s="129">
        <v>50</v>
      </c>
      <c r="J125" s="148"/>
      <c r="K125" s="148"/>
      <c r="L125" s="148">
        <v>50</v>
      </c>
      <c r="M125" s="148"/>
      <c r="N125" s="148"/>
      <c r="O125" s="148"/>
      <c r="P125" s="148"/>
      <c r="Q125" s="148"/>
      <c r="R125" s="148"/>
      <c r="S125" s="148"/>
      <c r="T125" s="148"/>
    </row>
    <row r="126" spans="1:20" ht="24">
      <c r="A126" s="1467" t="s">
        <v>3023</v>
      </c>
      <c r="B126" s="935"/>
      <c r="C126" s="1706" t="s">
        <v>3220</v>
      </c>
      <c r="D126" s="1356">
        <v>100</v>
      </c>
      <c r="E126" s="1710" t="s">
        <v>880</v>
      </c>
      <c r="F126" s="1707">
        <v>136</v>
      </c>
      <c r="G126" s="736">
        <f t="shared" si="2"/>
        <v>13600</v>
      </c>
      <c r="H126" s="1700" t="s">
        <v>2750</v>
      </c>
      <c r="I126" s="129">
        <v>50</v>
      </c>
      <c r="J126" s="148"/>
      <c r="K126" s="148"/>
      <c r="L126" s="148">
        <v>50</v>
      </c>
      <c r="M126" s="148"/>
      <c r="N126" s="148"/>
      <c r="O126" s="148"/>
      <c r="P126" s="148"/>
      <c r="Q126" s="148"/>
      <c r="R126" s="148"/>
      <c r="S126" s="148"/>
      <c r="T126" s="148"/>
    </row>
    <row r="127" spans="1:20" ht="24">
      <c r="A127" s="1259" t="s">
        <v>2412</v>
      </c>
      <c r="B127" s="935"/>
      <c r="C127" s="1535" t="s">
        <v>2594</v>
      </c>
      <c r="D127" s="1160">
        <v>12</v>
      </c>
      <c r="E127" s="1160" t="s">
        <v>44</v>
      </c>
      <c r="F127" s="1705">
        <v>50</v>
      </c>
      <c r="G127" s="736">
        <f t="shared" si="2"/>
        <v>600</v>
      </c>
      <c r="H127" s="1700" t="s">
        <v>2750</v>
      </c>
      <c r="I127" s="787"/>
      <c r="J127" s="773"/>
      <c r="K127" s="773"/>
      <c r="L127" s="773"/>
      <c r="M127" s="773"/>
      <c r="N127" s="773"/>
      <c r="O127" s="773"/>
      <c r="P127" s="773"/>
      <c r="Q127" s="773"/>
      <c r="R127" s="773"/>
      <c r="S127" s="773"/>
      <c r="T127" s="773"/>
    </row>
  </sheetData>
  <mergeCells count="12">
    <mergeCell ref="H12:H13"/>
    <mergeCell ref="I12:T12"/>
    <mergeCell ref="A1:T1"/>
    <mergeCell ref="A2:T2"/>
    <mergeCell ref="A3:T3"/>
    <mergeCell ref="A4:T4"/>
    <mergeCell ref="A6:T6"/>
    <mergeCell ref="A12:A13"/>
    <mergeCell ref="C12:C13"/>
    <mergeCell ref="E12:E13"/>
    <mergeCell ref="F12:F13"/>
    <mergeCell ref="G12:G13"/>
  </mergeCells>
  <conditionalFormatting sqref="C50">
    <cfRule type="cellIs" dxfId="28" priority="1" operator="equal">
      <formula>0</formula>
    </cfRule>
  </conditionalFormatting>
  <conditionalFormatting sqref="L31:L45 O31:O45 R31:R45">
    <cfRule type="cellIs" dxfId="27" priority="2" operator="equal">
      <formula>0</formula>
    </cfRule>
  </conditionalFormatting>
  <printOptions horizontalCentered="1"/>
  <pageMargins left="0.25" right="0.25" top="0.75" bottom="0.75" header="0.3" footer="0.3"/>
  <pageSetup paperSize="9" scale="87" orientation="landscape" r:id="rId1"/>
  <headerFooter>
    <oddFooter>&amp;LPROJECT PROCUREMENT MANAGEMENT PLAN 2023&amp;CBilling and Claims Section
&amp;RPage &amp;P of &amp;N</oddFooter>
  </headerFooter>
  <drawing r:id="rId2"/>
  <tableParts count="1">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0FD9F-86E0-4BFB-94AD-6DC54B00A08F}">
  <sheetPr codeName="Sheet19">
    <tabColor theme="6"/>
  </sheetPr>
  <dimension ref="A1:T85"/>
  <sheetViews>
    <sheetView showGridLines="0" topLeftCell="A13" zoomScaleNormal="100" workbookViewId="0">
      <selection activeCell="A52" sqref="A15:XFD52"/>
    </sheetView>
  </sheetViews>
  <sheetFormatPr defaultColWidth="8.28515625" defaultRowHeight="12"/>
  <cols>
    <col min="1" max="1" width="6.5703125" style="431" customWidth="1"/>
    <col min="2" max="2" width="10.7109375" style="431" hidden="1" customWidth="1"/>
    <col min="3" max="3" width="37.7109375" style="425" customWidth="1"/>
    <col min="4" max="4" width="11.42578125" style="430" customWidth="1"/>
    <col min="5" max="5" width="11.5703125" style="425" customWidth="1"/>
    <col min="6" max="6" width="13.42578125" style="677" customWidth="1"/>
    <col min="7" max="7" width="12.28515625" style="676" customWidth="1"/>
    <col min="8" max="8" width="7.28515625" style="427" customWidth="1"/>
    <col min="9" max="10" width="5.140625" style="425" customWidth="1"/>
    <col min="11" max="12" width="5.42578125" style="425" customWidth="1"/>
    <col min="13" max="13" width="5" style="425" customWidth="1"/>
    <col min="14" max="14" width="5.5703125" style="425" customWidth="1"/>
    <col min="15" max="15" width="5.140625" style="425" customWidth="1"/>
    <col min="16" max="16" width="6.85546875" style="425" customWidth="1"/>
    <col min="17" max="17" width="4.85546875" style="425" customWidth="1"/>
    <col min="18" max="18" width="5.85546875" style="425" customWidth="1"/>
    <col min="19" max="19" width="5.140625" style="425" customWidth="1"/>
    <col min="20" max="20" width="4.5703125" style="425" customWidth="1"/>
    <col min="21" max="16384" width="8.28515625" style="425"/>
  </cols>
  <sheetData>
    <row r="1" spans="1:20" s="758" customFormat="1" ht="12.75">
      <c r="A1" s="2705" t="s">
        <v>0</v>
      </c>
      <c r="B1" s="2705"/>
      <c r="C1" s="2705"/>
      <c r="D1" s="2705"/>
      <c r="E1" s="2705"/>
      <c r="F1" s="2705"/>
      <c r="G1" s="2705"/>
      <c r="H1" s="2705"/>
      <c r="I1" s="2705"/>
      <c r="J1" s="2705"/>
      <c r="K1" s="2705"/>
      <c r="L1" s="2705"/>
      <c r="M1" s="2705"/>
      <c r="N1" s="2705"/>
      <c r="O1" s="2705"/>
      <c r="P1" s="2705"/>
      <c r="Q1" s="2705"/>
      <c r="R1" s="2705"/>
      <c r="S1" s="2705"/>
      <c r="T1" s="2705"/>
    </row>
    <row r="2" spans="1:20" s="758" customFormat="1" ht="12.75">
      <c r="A2" s="2705" t="s">
        <v>1656</v>
      </c>
      <c r="B2" s="2705"/>
      <c r="C2" s="2705"/>
      <c r="D2" s="2705"/>
      <c r="E2" s="2705"/>
      <c r="F2" s="2705"/>
      <c r="G2" s="2705"/>
      <c r="H2" s="2705"/>
      <c r="I2" s="2705"/>
      <c r="J2" s="2705"/>
      <c r="K2" s="2705"/>
      <c r="L2" s="2705"/>
      <c r="M2" s="2705"/>
      <c r="N2" s="2705"/>
      <c r="O2" s="2705"/>
      <c r="P2" s="2705"/>
      <c r="Q2" s="2705"/>
      <c r="R2" s="2705"/>
      <c r="S2" s="2705"/>
      <c r="T2" s="2705"/>
    </row>
    <row r="3" spans="1:20" s="758" customFormat="1" ht="18" customHeight="1">
      <c r="A3" s="2706" t="s">
        <v>2</v>
      </c>
      <c r="B3" s="2706"/>
      <c r="C3" s="2706"/>
      <c r="D3" s="2706"/>
      <c r="E3" s="2706"/>
      <c r="F3" s="2706"/>
      <c r="G3" s="2706"/>
      <c r="H3" s="2706"/>
      <c r="I3" s="2706"/>
      <c r="J3" s="2706"/>
      <c r="K3" s="2706"/>
      <c r="L3" s="2706"/>
      <c r="M3" s="2706"/>
      <c r="N3" s="2706"/>
      <c r="O3" s="2706"/>
      <c r="P3" s="2706"/>
      <c r="Q3" s="2706"/>
      <c r="R3" s="2706"/>
      <c r="S3" s="2706"/>
      <c r="T3" s="2706"/>
    </row>
    <row r="4" spans="1:20" s="758" customFormat="1" ht="3" customHeight="1">
      <c r="A4" s="2705"/>
      <c r="B4" s="2705"/>
      <c r="C4" s="2705"/>
      <c r="D4" s="2705"/>
      <c r="E4" s="2705"/>
      <c r="F4" s="2705"/>
      <c r="G4" s="2705"/>
      <c r="H4" s="2705"/>
      <c r="I4" s="2705"/>
      <c r="J4" s="2705"/>
      <c r="K4" s="2705"/>
      <c r="L4" s="2705"/>
      <c r="M4" s="2705"/>
      <c r="N4" s="2705"/>
      <c r="O4" s="2705"/>
      <c r="P4" s="2705"/>
      <c r="Q4" s="2705"/>
      <c r="R4" s="2705"/>
      <c r="S4" s="2705"/>
      <c r="T4" s="2705"/>
    </row>
    <row r="5" spans="1:20" s="758" customFormat="1" ht="6" customHeight="1">
      <c r="A5" s="949"/>
      <c r="B5" s="949"/>
      <c r="F5" s="761"/>
      <c r="G5" s="760"/>
      <c r="H5" s="759"/>
    </row>
    <row r="6" spans="1:20" s="758" customFormat="1" ht="18.75">
      <c r="A6" s="2707" t="s">
        <v>3727</v>
      </c>
      <c r="B6" s="2707"/>
      <c r="C6" s="2707"/>
      <c r="D6" s="2707"/>
      <c r="E6" s="2707"/>
      <c r="F6" s="2707"/>
      <c r="G6" s="2707"/>
      <c r="H6" s="2707"/>
      <c r="I6" s="2707"/>
      <c r="J6" s="2707"/>
      <c r="K6" s="2707"/>
      <c r="L6" s="2707"/>
      <c r="M6" s="2707"/>
      <c r="N6" s="2707"/>
      <c r="O6" s="2707"/>
      <c r="P6" s="2707"/>
      <c r="Q6" s="2707"/>
      <c r="R6" s="2707"/>
      <c r="S6" s="2707"/>
      <c r="T6" s="2707"/>
    </row>
    <row r="7" spans="1:20">
      <c r="A7" s="674"/>
      <c r="B7" s="674"/>
    </row>
    <row r="8" spans="1:20" ht="18.75">
      <c r="A8" s="950" t="s">
        <v>3728</v>
      </c>
      <c r="B8" s="674"/>
    </row>
    <row r="9" spans="1:20" ht="4.5" customHeight="1">
      <c r="A9" s="674"/>
      <c r="B9" s="674"/>
    </row>
    <row r="10" spans="1:20">
      <c r="A10" s="675" t="s">
        <v>1857</v>
      </c>
      <c r="B10" s="675"/>
    </row>
    <row r="11" spans="1:20" ht="12.75" thickBot="1">
      <c r="A11" s="674" t="s">
        <v>1660</v>
      </c>
      <c r="B11" s="674"/>
    </row>
    <row r="12" spans="1:20">
      <c r="A12" s="2622" t="s">
        <v>7</v>
      </c>
      <c r="B12" s="673"/>
      <c r="C12" s="2613" t="s">
        <v>1661</v>
      </c>
      <c r="D12" s="672" t="s">
        <v>1662</v>
      </c>
      <c r="E12" s="2613" t="s">
        <v>1663</v>
      </c>
      <c r="F12" s="2640" t="s">
        <v>1664</v>
      </c>
      <c r="G12" s="2642" t="s">
        <v>1665</v>
      </c>
      <c r="H12" s="2613" t="s">
        <v>1666</v>
      </c>
      <c r="I12" s="2613" t="s">
        <v>1667</v>
      </c>
      <c r="J12" s="2613"/>
      <c r="K12" s="2613"/>
      <c r="L12" s="2613"/>
      <c r="M12" s="2613"/>
      <c r="N12" s="2613"/>
      <c r="O12" s="2613"/>
      <c r="P12" s="2613"/>
      <c r="Q12" s="2613"/>
      <c r="R12" s="2613"/>
      <c r="S12" s="2613"/>
      <c r="T12" s="2615"/>
    </row>
    <row r="13" spans="1:20" ht="12.75" thickBot="1">
      <c r="A13" s="2623"/>
      <c r="B13" s="671"/>
      <c r="C13" s="2614"/>
      <c r="D13" s="670" t="s">
        <v>1668</v>
      </c>
      <c r="E13" s="2614"/>
      <c r="F13" s="2641"/>
      <c r="G13" s="2643"/>
      <c r="H13" s="2614"/>
      <c r="I13" s="669" t="s">
        <v>1669</v>
      </c>
      <c r="J13" s="669" t="s">
        <v>1670</v>
      </c>
      <c r="K13" s="669" t="s">
        <v>1671</v>
      </c>
      <c r="L13" s="669" t="s">
        <v>1672</v>
      </c>
      <c r="M13" s="669" t="s">
        <v>1673</v>
      </c>
      <c r="N13" s="669" t="s">
        <v>1674</v>
      </c>
      <c r="O13" s="669" t="s">
        <v>1675</v>
      </c>
      <c r="P13" s="669" t="s">
        <v>1676</v>
      </c>
      <c r="Q13" s="669" t="s">
        <v>1677</v>
      </c>
      <c r="R13" s="669" t="s">
        <v>1678</v>
      </c>
      <c r="S13" s="669" t="s">
        <v>1679</v>
      </c>
      <c r="T13" s="668" t="s">
        <v>1680</v>
      </c>
    </row>
    <row r="14" spans="1:20" s="659" customFormat="1" ht="10.5" customHeight="1" thickBot="1">
      <c r="A14" s="667" t="s">
        <v>7</v>
      </c>
      <c r="B14" s="667" t="s">
        <v>30</v>
      </c>
      <c r="C14" s="663" t="s">
        <v>1661</v>
      </c>
      <c r="D14" s="666" t="s">
        <v>1668</v>
      </c>
      <c r="E14" s="663" t="s">
        <v>1663</v>
      </c>
      <c r="F14" s="745" t="s">
        <v>1664</v>
      </c>
      <c r="G14" s="744" t="s">
        <v>1665</v>
      </c>
      <c r="H14" s="663" t="s">
        <v>1666</v>
      </c>
      <c r="I14" s="662" t="s">
        <v>1669</v>
      </c>
      <c r="J14" s="662" t="s">
        <v>1670</v>
      </c>
      <c r="K14" s="662" t="s">
        <v>1671</v>
      </c>
      <c r="L14" s="662" t="s">
        <v>1672</v>
      </c>
      <c r="M14" s="662" t="s">
        <v>1673</v>
      </c>
      <c r="N14" s="662" t="s">
        <v>1674</v>
      </c>
      <c r="O14" s="662" t="s">
        <v>1675</v>
      </c>
      <c r="P14" s="662" t="s">
        <v>1676</v>
      </c>
      <c r="Q14" s="662" t="s">
        <v>1677</v>
      </c>
      <c r="R14" s="662" t="s">
        <v>1678</v>
      </c>
      <c r="S14" s="662" t="s">
        <v>1679</v>
      </c>
      <c r="T14" s="661" t="s">
        <v>1680</v>
      </c>
    </row>
    <row r="15" spans="1:20" s="766" customFormat="1" ht="15.75">
      <c r="A15" s="1232" t="s">
        <v>2039</v>
      </c>
      <c r="B15" s="809"/>
      <c r="C15" s="810"/>
      <c r="D15" s="811"/>
      <c r="E15" s="812"/>
      <c r="F15" s="813"/>
      <c r="G15" s="813">
        <f>Table131_234172789101112131516[[#This Row],[SIZE]]*Table131_234172789101112131516[[#This Row],[Unit Price]]</f>
        <v>0</v>
      </c>
      <c r="H15" s="814"/>
      <c r="I15" s="815"/>
      <c r="J15" s="810"/>
      <c r="K15" s="810"/>
      <c r="L15" s="810"/>
      <c r="M15" s="810"/>
      <c r="N15" s="810"/>
      <c r="O15" s="810"/>
      <c r="P15" s="810"/>
      <c r="Q15" s="810"/>
      <c r="R15" s="810"/>
      <c r="S15" s="810"/>
      <c r="T15" s="816"/>
    </row>
    <row r="16" spans="1:20" s="194" customFormat="1">
      <c r="A16" s="1465" t="s">
        <v>2045</v>
      </c>
      <c r="B16" s="882"/>
      <c r="C16" s="124" t="s">
        <v>2111</v>
      </c>
      <c r="D16" s="783">
        <v>2</v>
      </c>
      <c r="E16" s="126" t="s">
        <v>576</v>
      </c>
      <c r="F16" s="127">
        <v>500</v>
      </c>
      <c r="G16" s="138">
        <f t="shared" ref="G16:G52" si="0">F16*D16</f>
        <v>1000</v>
      </c>
      <c r="H16" s="128" t="s">
        <v>2134</v>
      </c>
      <c r="I16" s="783">
        <v>2</v>
      </c>
      <c r="J16" s="773"/>
      <c r="K16" s="773"/>
      <c r="L16" s="773"/>
      <c r="M16" s="773"/>
      <c r="N16" s="773"/>
      <c r="O16" s="773"/>
      <c r="P16" s="773"/>
      <c r="Q16" s="773"/>
      <c r="R16" s="773"/>
      <c r="S16" s="773"/>
      <c r="T16" s="773"/>
    </row>
    <row r="17" spans="1:20" s="78" customFormat="1">
      <c r="A17" s="137" t="s">
        <v>3418</v>
      </c>
      <c r="B17" s="1465"/>
      <c r="C17" s="1349" t="s">
        <v>3448</v>
      </c>
      <c r="D17" s="1719">
        <v>110</v>
      </c>
      <c r="E17" s="1239" t="s">
        <v>44</v>
      </c>
      <c r="F17" s="1719">
        <v>300</v>
      </c>
      <c r="G17" s="138">
        <f t="shared" si="0"/>
        <v>33000</v>
      </c>
      <c r="H17" s="128" t="s">
        <v>2134</v>
      </c>
      <c r="I17" s="787"/>
      <c r="J17" s="773"/>
      <c r="K17" s="773"/>
      <c r="L17" s="773"/>
      <c r="M17" s="773"/>
      <c r="N17" s="773"/>
      <c r="O17" s="773"/>
      <c r="P17" s="773"/>
      <c r="Q17" s="773"/>
      <c r="R17" s="773"/>
      <c r="S17" s="773"/>
      <c r="T17" s="773"/>
    </row>
    <row r="18" spans="1:20" s="78" customFormat="1">
      <c r="A18" s="137" t="s">
        <v>3418</v>
      </c>
      <c r="B18" s="1465"/>
      <c r="C18" s="1349" t="s">
        <v>3449</v>
      </c>
      <c r="D18" s="1719">
        <v>75</v>
      </c>
      <c r="E18" s="1239" t="s">
        <v>44</v>
      </c>
      <c r="F18" s="1719">
        <v>350</v>
      </c>
      <c r="G18" s="138">
        <f t="shared" si="0"/>
        <v>26250</v>
      </c>
      <c r="H18" s="128" t="s">
        <v>2134</v>
      </c>
      <c r="I18" s="787"/>
      <c r="J18" s="773"/>
      <c r="K18" s="773"/>
      <c r="L18" s="773"/>
      <c r="M18" s="773"/>
      <c r="N18" s="773"/>
      <c r="O18" s="773"/>
      <c r="P18" s="773"/>
      <c r="Q18" s="773"/>
      <c r="R18" s="773"/>
      <c r="S18" s="773"/>
      <c r="T18" s="773"/>
    </row>
    <row r="19" spans="1:20" s="78" customFormat="1">
      <c r="A19" s="137" t="s">
        <v>1982</v>
      </c>
      <c r="B19" s="1465"/>
      <c r="C19" s="124" t="s">
        <v>1506</v>
      </c>
      <c r="D19" s="125">
        <v>12</v>
      </c>
      <c r="E19" s="126" t="s">
        <v>2035</v>
      </c>
      <c r="F19" s="127">
        <v>150</v>
      </c>
      <c r="G19" s="138">
        <f t="shared" si="0"/>
        <v>1800</v>
      </c>
      <c r="H19" s="128" t="s">
        <v>2134</v>
      </c>
      <c r="I19" s="129">
        <v>1</v>
      </c>
      <c r="J19" s="148">
        <v>1</v>
      </c>
      <c r="K19" s="148">
        <v>1</v>
      </c>
      <c r="L19" s="148">
        <v>1</v>
      </c>
      <c r="M19" s="148">
        <v>1</v>
      </c>
      <c r="N19" s="148">
        <v>1</v>
      </c>
      <c r="O19" s="148">
        <v>1</v>
      </c>
      <c r="P19" s="148">
        <v>1</v>
      </c>
      <c r="Q19" s="148">
        <v>1</v>
      </c>
      <c r="R19" s="148">
        <v>1</v>
      </c>
      <c r="S19" s="148">
        <v>1</v>
      </c>
      <c r="T19" s="148">
        <v>1</v>
      </c>
    </row>
    <row r="20" spans="1:20" s="765" customFormat="1">
      <c r="A20" s="1465" t="s">
        <v>2132</v>
      </c>
      <c r="B20" s="1465"/>
      <c r="C20" s="124" t="s">
        <v>2291</v>
      </c>
      <c r="D20" s="125">
        <v>5</v>
      </c>
      <c r="E20" s="126" t="s">
        <v>576</v>
      </c>
      <c r="F20" s="127">
        <v>250</v>
      </c>
      <c r="G20" s="138">
        <f t="shared" si="0"/>
        <v>1250</v>
      </c>
      <c r="H20" s="128" t="s">
        <v>2134</v>
      </c>
      <c r="I20" s="1718">
        <v>5</v>
      </c>
      <c r="J20" s="148"/>
      <c r="K20" s="148"/>
      <c r="L20" s="148"/>
      <c r="M20" s="148"/>
      <c r="N20" s="148"/>
      <c r="O20" s="148"/>
      <c r="P20" s="148"/>
      <c r="Q20" s="148"/>
      <c r="R20" s="148"/>
      <c r="S20" s="148"/>
      <c r="T20" s="148"/>
    </row>
    <row r="21" spans="1:20" s="765" customFormat="1">
      <c r="A21" s="1465" t="s">
        <v>2132</v>
      </c>
      <c r="B21" s="1465"/>
      <c r="C21" s="124" t="s">
        <v>2289</v>
      </c>
      <c r="D21" s="125">
        <v>50</v>
      </c>
      <c r="E21" s="126" t="s">
        <v>576</v>
      </c>
      <c r="F21" s="127">
        <v>500</v>
      </c>
      <c r="G21" s="138">
        <f t="shared" si="0"/>
        <v>25000</v>
      </c>
      <c r="H21" s="128" t="s">
        <v>2134</v>
      </c>
      <c r="I21" s="125">
        <v>50</v>
      </c>
      <c r="J21" s="148"/>
      <c r="K21" s="148"/>
      <c r="L21" s="148"/>
      <c r="M21" s="148"/>
      <c r="N21" s="148"/>
      <c r="O21" s="148"/>
      <c r="P21" s="148"/>
      <c r="Q21" s="148"/>
      <c r="R21" s="148"/>
      <c r="S21" s="148"/>
      <c r="T21" s="148"/>
    </row>
    <row r="22" spans="1:20" s="1724" customFormat="1">
      <c r="A22" s="1471" t="s">
        <v>2748</v>
      </c>
      <c r="B22" s="1465"/>
      <c r="C22" s="1180" t="s">
        <v>2886</v>
      </c>
      <c r="D22" s="1177">
        <v>12</v>
      </c>
      <c r="E22" s="1178" t="s">
        <v>627</v>
      </c>
      <c r="F22" s="1178">
        <v>2200</v>
      </c>
      <c r="G22" s="138">
        <f t="shared" si="0"/>
        <v>26400</v>
      </c>
      <c r="H22" s="128" t="s">
        <v>2134</v>
      </c>
      <c r="I22" s="1148">
        <v>1</v>
      </c>
      <c r="J22" s="1148">
        <v>1</v>
      </c>
      <c r="K22" s="1148">
        <v>1</v>
      </c>
      <c r="L22" s="1148">
        <v>1</v>
      </c>
      <c r="M22" s="1148">
        <v>1</v>
      </c>
      <c r="N22" s="1148">
        <v>1</v>
      </c>
      <c r="O22" s="1148">
        <v>1</v>
      </c>
      <c r="P22" s="1148">
        <v>1</v>
      </c>
      <c r="Q22" s="1148">
        <v>1</v>
      </c>
      <c r="R22" s="1148">
        <v>1</v>
      </c>
      <c r="S22" s="1148">
        <v>1</v>
      </c>
      <c r="T22" s="1148">
        <v>1</v>
      </c>
    </row>
    <row r="23" spans="1:20" s="765" customFormat="1">
      <c r="A23" s="137" t="s">
        <v>3418</v>
      </c>
      <c r="B23" s="1465"/>
      <c r="C23" s="1349" t="s">
        <v>3451</v>
      </c>
      <c r="D23" s="1719">
        <v>50</v>
      </c>
      <c r="E23" s="1239" t="s">
        <v>44</v>
      </c>
      <c r="F23" s="1719">
        <v>70</v>
      </c>
      <c r="G23" s="138">
        <f t="shared" si="0"/>
        <v>3500</v>
      </c>
      <c r="H23" s="128" t="s">
        <v>2134</v>
      </c>
      <c r="I23" s="936"/>
      <c r="J23" s="937"/>
      <c r="K23" s="937"/>
      <c r="L23" s="937"/>
      <c r="M23" s="937"/>
      <c r="N23" s="937"/>
      <c r="O23" s="937"/>
      <c r="P23" s="937"/>
      <c r="Q23" s="937"/>
      <c r="R23" s="937"/>
      <c r="S23" s="937"/>
      <c r="T23" s="937"/>
    </row>
    <row r="24" spans="1:20" s="765" customFormat="1">
      <c r="A24" s="137" t="s">
        <v>3418</v>
      </c>
      <c r="B24" s="1465"/>
      <c r="C24" s="1347" t="s">
        <v>3451</v>
      </c>
      <c r="D24" s="1239">
        <v>5</v>
      </c>
      <c r="E24" s="1239" t="s">
        <v>44</v>
      </c>
      <c r="F24" s="1294">
        <v>895</v>
      </c>
      <c r="G24" s="138">
        <f t="shared" si="0"/>
        <v>4475</v>
      </c>
      <c r="H24" s="128" t="s">
        <v>2134</v>
      </c>
      <c r="I24" s="936"/>
      <c r="J24" s="937"/>
      <c r="K24" s="937"/>
      <c r="L24" s="937"/>
      <c r="M24" s="937"/>
      <c r="N24" s="937"/>
      <c r="O24" s="937"/>
      <c r="P24" s="937"/>
      <c r="Q24" s="937"/>
      <c r="R24" s="937"/>
      <c r="S24" s="937"/>
      <c r="T24" s="937"/>
    </row>
    <row r="25" spans="1:20" s="765" customFormat="1">
      <c r="A25" s="1465" t="s">
        <v>2045</v>
      </c>
      <c r="B25" s="935"/>
      <c r="C25" s="124" t="s">
        <v>2101</v>
      </c>
      <c r="D25" s="783">
        <v>100</v>
      </c>
      <c r="E25" s="806" t="s">
        <v>910</v>
      </c>
      <c r="F25" s="127">
        <v>300</v>
      </c>
      <c r="G25" s="138">
        <f t="shared" si="0"/>
        <v>30000</v>
      </c>
      <c r="H25" s="128" t="s">
        <v>2134</v>
      </c>
      <c r="I25" s="783">
        <v>100</v>
      </c>
      <c r="J25" s="148"/>
      <c r="K25" s="148"/>
      <c r="L25" s="148"/>
      <c r="M25" s="148"/>
      <c r="N25" s="148"/>
      <c r="O25" s="148"/>
      <c r="P25" s="148"/>
      <c r="Q25" s="148"/>
      <c r="R25" s="148"/>
      <c r="S25" s="148"/>
      <c r="T25" s="148"/>
    </row>
    <row r="26" spans="1:20" s="765" customFormat="1">
      <c r="A26" s="137" t="s">
        <v>1982</v>
      </c>
      <c r="B26" s="935"/>
      <c r="C26" s="124" t="s">
        <v>2037</v>
      </c>
      <c r="D26" s="125">
        <v>12</v>
      </c>
      <c r="E26" s="126" t="s">
        <v>2035</v>
      </c>
      <c r="F26" s="127">
        <v>150</v>
      </c>
      <c r="G26" s="138">
        <f t="shared" si="0"/>
        <v>1800</v>
      </c>
      <c r="H26" s="128" t="s">
        <v>2134</v>
      </c>
      <c r="I26" s="129">
        <v>1</v>
      </c>
      <c r="J26" s="148">
        <v>1</v>
      </c>
      <c r="K26" s="148">
        <v>1</v>
      </c>
      <c r="L26" s="148">
        <v>1</v>
      </c>
      <c r="M26" s="148">
        <v>1</v>
      </c>
      <c r="N26" s="148">
        <v>1</v>
      </c>
      <c r="O26" s="148">
        <v>1</v>
      </c>
      <c r="P26" s="148">
        <v>1</v>
      </c>
      <c r="Q26" s="148">
        <v>1</v>
      </c>
      <c r="R26" s="148">
        <v>1</v>
      </c>
      <c r="S26" s="148">
        <v>1</v>
      </c>
      <c r="T26" s="148">
        <v>1</v>
      </c>
    </row>
    <row r="27" spans="1:20" s="765" customFormat="1">
      <c r="A27" s="1471" t="s">
        <v>2748</v>
      </c>
      <c r="B27" s="935"/>
      <c r="C27" s="1180" t="s">
        <v>2904</v>
      </c>
      <c r="D27" s="1177">
        <v>12</v>
      </c>
      <c r="E27" s="1725" t="s">
        <v>627</v>
      </c>
      <c r="F27" s="1147">
        <v>2000</v>
      </c>
      <c r="G27" s="138">
        <f t="shared" si="0"/>
        <v>24000</v>
      </c>
      <c r="H27" s="128" t="s">
        <v>2134</v>
      </c>
      <c r="I27" s="771">
        <v>1</v>
      </c>
      <c r="J27" s="771">
        <v>1</v>
      </c>
      <c r="K27" s="771">
        <v>1</v>
      </c>
      <c r="L27" s="771">
        <v>1</v>
      </c>
      <c r="M27" s="771">
        <v>1</v>
      </c>
      <c r="N27" s="771">
        <v>1</v>
      </c>
      <c r="O27" s="771">
        <v>1</v>
      </c>
      <c r="P27" s="771">
        <v>1</v>
      </c>
      <c r="Q27" s="771">
        <v>1</v>
      </c>
      <c r="R27" s="771">
        <v>1</v>
      </c>
      <c r="S27" s="771">
        <v>1</v>
      </c>
      <c r="T27" s="771">
        <v>1</v>
      </c>
    </row>
    <row r="28" spans="1:20" s="81" customFormat="1">
      <c r="A28" s="1471" t="s">
        <v>2748</v>
      </c>
      <c r="B28" s="1465"/>
      <c r="C28" s="1180" t="s">
        <v>2903</v>
      </c>
      <c r="D28" s="1177">
        <v>12</v>
      </c>
      <c r="E28" s="1725" t="s">
        <v>627</v>
      </c>
      <c r="F28" s="1147">
        <v>2000</v>
      </c>
      <c r="G28" s="138">
        <f t="shared" si="0"/>
        <v>24000</v>
      </c>
      <c r="H28" s="128" t="s">
        <v>2134</v>
      </c>
      <c r="I28" s="771">
        <v>1</v>
      </c>
      <c r="J28" s="771">
        <v>1</v>
      </c>
      <c r="K28" s="771">
        <v>1</v>
      </c>
      <c r="L28" s="771">
        <v>1</v>
      </c>
      <c r="M28" s="771">
        <v>1</v>
      </c>
      <c r="N28" s="771">
        <v>1</v>
      </c>
      <c r="O28" s="771">
        <v>1</v>
      </c>
      <c r="P28" s="771">
        <v>1</v>
      </c>
      <c r="Q28" s="771">
        <v>1</v>
      </c>
      <c r="R28" s="771">
        <v>1</v>
      </c>
      <c r="S28" s="771">
        <v>1</v>
      </c>
      <c r="T28" s="771">
        <v>1</v>
      </c>
    </row>
    <row r="29" spans="1:20" s="81" customFormat="1">
      <c r="A29" s="1465" t="s">
        <v>2045</v>
      </c>
      <c r="B29" s="1465"/>
      <c r="C29" s="124" t="s">
        <v>2102</v>
      </c>
      <c r="D29" s="783">
        <v>100</v>
      </c>
      <c r="E29" s="126" t="s">
        <v>91</v>
      </c>
      <c r="F29" s="127">
        <v>200</v>
      </c>
      <c r="G29" s="138">
        <f t="shared" si="0"/>
        <v>20000</v>
      </c>
      <c r="H29" s="128" t="s">
        <v>2134</v>
      </c>
      <c r="I29" s="783">
        <v>100</v>
      </c>
      <c r="J29" s="148"/>
      <c r="K29" s="148"/>
      <c r="L29" s="148"/>
      <c r="M29" s="148"/>
      <c r="N29" s="148"/>
      <c r="O29" s="148"/>
      <c r="P29" s="148"/>
      <c r="Q29" s="148"/>
      <c r="R29" s="148"/>
      <c r="S29" s="148"/>
      <c r="T29" s="148"/>
    </row>
    <row r="30" spans="1:20" s="81" customFormat="1">
      <c r="A30" s="1465" t="s">
        <v>2045</v>
      </c>
      <c r="B30" s="1465"/>
      <c r="C30" s="124" t="s">
        <v>2099</v>
      </c>
      <c r="D30" s="783">
        <v>100</v>
      </c>
      <c r="E30" s="805" t="s">
        <v>910</v>
      </c>
      <c r="F30" s="127">
        <v>300</v>
      </c>
      <c r="G30" s="138">
        <f t="shared" si="0"/>
        <v>30000</v>
      </c>
      <c r="H30" s="128" t="s">
        <v>2134</v>
      </c>
      <c r="I30" s="783">
        <v>100</v>
      </c>
      <c r="J30" s="148"/>
      <c r="K30" s="148"/>
      <c r="L30" s="148"/>
      <c r="M30" s="148"/>
      <c r="N30" s="148"/>
      <c r="O30" s="148"/>
      <c r="P30" s="148"/>
      <c r="Q30" s="148"/>
      <c r="R30" s="148"/>
      <c r="S30" s="148"/>
      <c r="T30" s="148"/>
    </row>
    <row r="31" spans="1:20" s="81" customFormat="1">
      <c r="A31" s="137" t="s">
        <v>3418</v>
      </c>
      <c r="B31" s="1534"/>
      <c r="C31" s="1347" t="s">
        <v>3456</v>
      </c>
      <c r="D31" s="1239">
        <v>1</v>
      </c>
      <c r="E31" s="1239" t="s">
        <v>44</v>
      </c>
      <c r="F31" s="1294">
        <v>525</v>
      </c>
      <c r="G31" s="138">
        <f t="shared" si="0"/>
        <v>525</v>
      </c>
      <c r="H31" s="128" t="s">
        <v>2134</v>
      </c>
      <c r="I31" s="936"/>
      <c r="J31" s="937"/>
      <c r="K31" s="937"/>
      <c r="L31" s="937"/>
      <c r="M31" s="937"/>
      <c r="N31" s="937"/>
      <c r="O31" s="937"/>
      <c r="P31" s="937"/>
      <c r="Q31" s="937"/>
      <c r="R31" s="937"/>
      <c r="S31" s="937"/>
      <c r="T31" s="937"/>
    </row>
    <row r="32" spans="1:20" s="81" customFormat="1">
      <c r="A32" s="1465" t="s">
        <v>2132</v>
      </c>
      <c r="B32" s="1534"/>
      <c r="C32" s="124" t="s">
        <v>2290</v>
      </c>
      <c r="D32" s="125">
        <v>25</v>
      </c>
      <c r="E32" s="126" t="s">
        <v>576</v>
      </c>
      <c r="F32" s="127">
        <v>150</v>
      </c>
      <c r="G32" s="138">
        <f t="shared" si="0"/>
        <v>3750</v>
      </c>
      <c r="H32" s="128" t="s">
        <v>2134</v>
      </c>
      <c r="I32" s="1718">
        <v>25</v>
      </c>
      <c r="J32" s="148"/>
      <c r="K32" s="148"/>
      <c r="L32" s="148"/>
      <c r="M32" s="148"/>
      <c r="N32" s="148"/>
      <c r="O32" s="148"/>
      <c r="P32" s="148"/>
      <c r="Q32" s="148"/>
      <c r="R32" s="148"/>
      <c r="S32" s="148"/>
      <c r="T32" s="148"/>
    </row>
    <row r="33" spans="1:20" s="81" customFormat="1">
      <c r="A33" s="1471" t="s">
        <v>2748</v>
      </c>
      <c r="B33" s="1534"/>
      <c r="C33" s="1180" t="s">
        <v>2887</v>
      </c>
      <c r="D33" s="1177">
        <v>36</v>
      </c>
      <c r="E33" s="1178" t="s">
        <v>910</v>
      </c>
      <c r="F33" s="1178">
        <v>50</v>
      </c>
      <c r="G33" s="138">
        <f t="shared" si="0"/>
        <v>1800</v>
      </c>
      <c r="H33" s="128" t="s">
        <v>2134</v>
      </c>
      <c r="I33" s="1148">
        <v>3</v>
      </c>
      <c r="J33" s="1148">
        <v>3</v>
      </c>
      <c r="K33" s="1148">
        <v>3</v>
      </c>
      <c r="L33" s="1148">
        <v>3</v>
      </c>
      <c r="M33" s="1148">
        <v>3</v>
      </c>
      <c r="N33" s="1148">
        <v>3</v>
      </c>
      <c r="O33" s="1148">
        <v>3</v>
      </c>
      <c r="P33" s="1148">
        <v>3</v>
      </c>
      <c r="Q33" s="1148">
        <v>3</v>
      </c>
      <c r="R33" s="1148">
        <v>3</v>
      </c>
      <c r="S33" s="1148">
        <v>3</v>
      </c>
      <c r="T33" s="1148">
        <v>3</v>
      </c>
    </row>
    <row r="34" spans="1:20" s="81" customFormat="1">
      <c r="A34" s="1465" t="s">
        <v>2045</v>
      </c>
      <c r="B34" s="1534"/>
      <c r="C34" s="124" t="s">
        <v>2110</v>
      </c>
      <c r="D34" s="783">
        <v>5</v>
      </c>
      <c r="E34" s="126" t="s">
        <v>576</v>
      </c>
      <c r="F34" s="127">
        <v>200</v>
      </c>
      <c r="G34" s="138">
        <f t="shared" si="0"/>
        <v>1000</v>
      </c>
      <c r="H34" s="128" t="s">
        <v>2134</v>
      </c>
      <c r="I34" s="783">
        <v>5</v>
      </c>
      <c r="J34" s="773"/>
      <c r="K34" s="773"/>
      <c r="L34" s="773"/>
      <c r="M34" s="773"/>
      <c r="N34" s="773"/>
      <c r="O34" s="773"/>
      <c r="P34" s="773"/>
      <c r="Q34" s="773"/>
      <c r="R34" s="773"/>
      <c r="S34" s="773"/>
      <c r="T34" s="773"/>
    </row>
    <row r="35" spans="1:20" s="81" customFormat="1">
      <c r="A35" s="1465" t="s">
        <v>2045</v>
      </c>
      <c r="B35" s="1534"/>
      <c r="C35" s="124" t="s">
        <v>2112</v>
      </c>
      <c r="D35" s="783">
        <v>50</v>
      </c>
      <c r="E35" s="126" t="s">
        <v>91</v>
      </c>
      <c r="F35" s="127">
        <v>500</v>
      </c>
      <c r="G35" s="138">
        <f t="shared" si="0"/>
        <v>25000</v>
      </c>
      <c r="H35" s="128" t="s">
        <v>2134</v>
      </c>
      <c r="I35" s="783">
        <v>50</v>
      </c>
      <c r="J35" s="773"/>
      <c r="K35" s="773"/>
      <c r="L35" s="773"/>
      <c r="M35" s="773"/>
      <c r="N35" s="773"/>
      <c r="O35" s="773"/>
      <c r="P35" s="773"/>
      <c r="Q35" s="773"/>
      <c r="R35" s="773"/>
      <c r="S35" s="773"/>
      <c r="T35" s="773"/>
    </row>
    <row r="36" spans="1:20" s="81" customFormat="1">
      <c r="A36" s="137" t="s">
        <v>3418</v>
      </c>
      <c r="B36" s="1534"/>
      <c r="C36" s="1349" t="s">
        <v>3447</v>
      </c>
      <c r="D36" s="1719">
        <v>40</v>
      </c>
      <c r="E36" s="1239" t="s">
        <v>36</v>
      </c>
      <c r="F36" s="1719">
        <v>300</v>
      </c>
      <c r="G36" s="138">
        <f t="shared" si="0"/>
        <v>12000</v>
      </c>
      <c r="H36" s="128" t="s">
        <v>2134</v>
      </c>
      <c r="I36" s="787"/>
      <c r="J36" s="773"/>
      <c r="K36" s="773"/>
      <c r="L36" s="773"/>
      <c r="M36" s="773"/>
      <c r="N36" s="773"/>
      <c r="O36" s="773"/>
      <c r="P36" s="773"/>
      <c r="Q36" s="773"/>
      <c r="R36" s="773"/>
      <c r="S36" s="773"/>
      <c r="T36" s="773"/>
    </row>
    <row r="37" spans="1:20" s="81" customFormat="1">
      <c r="A37" s="137" t="s">
        <v>3418</v>
      </c>
      <c r="B37" s="1534"/>
      <c r="C37" s="1347" t="s">
        <v>3447</v>
      </c>
      <c r="D37" s="1722">
        <v>150</v>
      </c>
      <c r="E37" s="1236" t="s">
        <v>44</v>
      </c>
      <c r="F37" s="1723">
        <v>100</v>
      </c>
      <c r="G37" s="138">
        <f t="shared" si="0"/>
        <v>15000</v>
      </c>
      <c r="H37" s="128" t="s">
        <v>2134</v>
      </c>
      <c r="I37" s="936"/>
      <c r="J37" s="937"/>
      <c r="K37" s="937"/>
      <c r="L37" s="937"/>
      <c r="M37" s="937"/>
      <c r="N37" s="937"/>
      <c r="O37" s="937"/>
      <c r="P37" s="937"/>
      <c r="Q37" s="937"/>
      <c r="R37" s="937"/>
      <c r="S37" s="937"/>
      <c r="T37" s="937"/>
    </row>
    <row r="38" spans="1:20" s="78" customFormat="1">
      <c r="A38" s="137" t="s">
        <v>3418</v>
      </c>
      <c r="B38" s="935"/>
      <c r="C38" s="1349" t="s">
        <v>3450</v>
      </c>
      <c r="D38" s="1719">
        <v>1</v>
      </c>
      <c r="E38" s="1239" t="s">
        <v>44</v>
      </c>
      <c r="F38" s="1719">
        <v>3000</v>
      </c>
      <c r="G38" s="138">
        <f t="shared" si="0"/>
        <v>3000</v>
      </c>
      <c r="H38" s="128" t="s">
        <v>2134</v>
      </c>
      <c r="I38" s="936"/>
      <c r="J38" s="937"/>
      <c r="K38" s="937"/>
      <c r="L38" s="937"/>
      <c r="M38" s="937"/>
      <c r="N38" s="937"/>
      <c r="O38" s="937"/>
      <c r="P38" s="937"/>
      <c r="Q38" s="937"/>
      <c r="R38" s="937"/>
      <c r="S38" s="937"/>
      <c r="T38" s="937"/>
    </row>
    <row r="39" spans="1:20" s="78" customFormat="1">
      <c r="A39" s="1465" t="s">
        <v>2045</v>
      </c>
      <c r="B39" s="935"/>
      <c r="C39" s="124" t="s">
        <v>2100</v>
      </c>
      <c r="D39" s="783">
        <v>100</v>
      </c>
      <c r="E39" s="805" t="s">
        <v>91</v>
      </c>
      <c r="F39" s="127">
        <v>500</v>
      </c>
      <c r="G39" s="138">
        <f t="shared" si="0"/>
        <v>50000</v>
      </c>
      <c r="H39" s="128" t="s">
        <v>2134</v>
      </c>
      <c r="I39" s="783">
        <v>100</v>
      </c>
      <c r="J39" s="148"/>
      <c r="K39" s="148"/>
      <c r="L39" s="148"/>
      <c r="M39" s="148"/>
      <c r="N39" s="148"/>
      <c r="O39" s="148"/>
      <c r="P39" s="148"/>
      <c r="Q39" s="148"/>
      <c r="R39" s="148"/>
      <c r="S39" s="148"/>
      <c r="T39" s="148"/>
    </row>
    <row r="40" spans="1:20" s="78" customFormat="1">
      <c r="A40" s="1465" t="s">
        <v>2045</v>
      </c>
      <c r="B40" s="935"/>
      <c r="C40" s="124" t="s">
        <v>2103</v>
      </c>
      <c r="D40" s="783">
        <v>100</v>
      </c>
      <c r="E40" s="126" t="s">
        <v>1553</v>
      </c>
      <c r="F40" s="127">
        <v>500</v>
      </c>
      <c r="G40" s="138">
        <f t="shared" si="0"/>
        <v>50000</v>
      </c>
      <c r="H40" s="128" t="s">
        <v>2134</v>
      </c>
      <c r="I40" s="783">
        <v>100</v>
      </c>
      <c r="J40" s="148"/>
      <c r="K40" s="148"/>
      <c r="L40" s="148"/>
      <c r="M40" s="148"/>
      <c r="N40" s="148"/>
      <c r="O40" s="148"/>
      <c r="P40" s="148"/>
      <c r="Q40" s="148"/>
      <c r="R40" s="148"/>
      <c r="S40" s="148"/>
      <c r="T40" s="148"/>
    </row>
    <row r="41" spans="1:20" s="78" customFormat="1">
      <c r="A41" s="1471" t="s">
        <v>2748</v>
      </c>
      <c r="B41" s="935"/>
      <c r="C41" s="1180" t="s">
        <v>2902</v>
      </c>
      <c r="D41" s="1177">
        <v>24</v>
      </c>
      <c r="E41" s="1725" t="s">
        <v>627</v>
      </c>
      <c r="F41" s="1147">
        <v>1000</v>
      </c>
      <c r="G41" s="138">
        <f t="shared" si="0"/>
        <v>24000</v>
      </c>
      <c r="H41" s="128" t="s">
        <v>2134</v>
      </c>
      <c r="I41" s="771">
        <v>2</v>
      </c>
      <c r="J41" s="771">
        <v>2</v>
      </c>
      <c r="K41" s="771">
        <v>2</v>
      </c>
      <c r="L41" s="771">
        <v>2</v>
      </c>
      <c r="M41" s="771">
        <v>2</v>
      </c>
      <c r="N41" s="771">
        <v>2</v>
      </c>
      <c r="O41" s="771">
        <v>2</v>
      </c>
      <c r="P41" s="771">
        <v>2</v>
      </c>
      <c r="Q41" s="771">
        <v>2</v>
      </c>
      <c r="R41" s="771">
        <v>2</v>
      </c>
      <c r="S41" s="771">
        <v>2</v>
      </c>
      <c r="T41" s="771">
        <v>2</v>
      </c>
    </row>
    <row r="42" spans="1:20" s="78" customFormat="1">
      <c r="A42" s="1471" t="s">
        <v>2748</v>
      </c>
      <c r="B42" s="935"/>
      <c r="C42" s="1180" t="s">
        <v>2901</v>
      </c>
      <c r="D42" s="1177">
        <v>48</v>
      </c>
      <c r="E42" s="1725" t="s">
        <v>627</v>
      </c>
      <c r="F42" s="1147">
        <v>3200</v>
      </c>
      <c r="G42" s="138">
        <f t="shared" si="0"/>
        <v>153600</v>
      </c>
      <c r="H42" s="128" t="s">
        <v>2134</v>
      </c>
      <c r="I42" s="771">
        <v>4</v>
      </c>
      <c r="J42" s="771">
        <v>4</v>
      </c>
      <c r="K42" s="771">
        <v>4</v>
      </c>
      <c r="L42" s="771">
        <v>4</v>
      </c>
      <c r="M42" s="771">
        <v>4</v>
      </c>
      <c r="N42" s="771">
        <v>4</v>
      </c>
      <c r="O42" s="771">
        <v>4</v>
      </c>
      <c r="P42" s="771">
        <v>4</v>
      </c>
      <c r="Q42" s="771">
        <v>4</v>
      </c>
      <c r="R42" s="771">
        <v>4</v>
      </c>
      <c r="S42" s="771">
        <v>4</v>
      </c>
      <c r="T42" s="771">
        <v>4</v>
      </c>
    </row>
    <row r="43" spans="1:20" s="78" customFormat="1">
      <c r="A43" s="137" t="s">
        <v>3418</v>
      </c>
      <c r="B43" s="935"/>
      <c r="C43" s="1347" t="s">
        <v>3454</v>
      </c>
      <c r="D43" s="1239">
        <v>5</v>
      </c>
      <c r="E43" s="1239" t="s">
        <v>1846</v>
      </c>
      <c r="F43" s="1294">
        <v>1000</v>
      </c>
      <c r="G43" s="138">
        <f t="shared" si="0"/>
        <v>5000</v>
      </c>
      <c r="H43" s="128" t="s">
        <v>2134</v>
      </c>
      <c r="I43" s="936"/>
      <c r="J43" s="937"/>
      <c r="K43" s="937"/>
      <c r="L43" s="937"/>
      <c r="M43" s="937"/>
      <c r="N43" s="937"/>
      <c r="O43" s="937"/>
      <c r="P43" s="937"/>
      <c r="Q43" s="937"/>
      <c r="R43" s="937"/>
      <c r="S43" s="937"/>
      <c r="T43" s="937"/>
    </row>
    <row r="44" spans="1:20" s="78" customFormat="1">
      <c r="A44" s="137" t="s">
        <v>3418</v>
      </c>
      <c r="B44" s="935"/>
      <c r="C44" s="1347" t="s">
        <v>3774</v>
      </c>
      <c r="D44" s="900">
        <v>925</v>
      </c>
      <c r="E44" s="901" t="s">
        <v>1846</v>
      </c>
      <c r="F44" s="868">
        <v>300</v>
      </c>
      <c r="G44" s="138">
        <f t="shared" si="0"/>
        <v>277500</v>
      </c>
      <c r="H44" s="128" t="s">
        <v>2134</v>
      </c>
      <c r="I44" s="787"/>
      <c r="J44" s="773"/>
      <c r="K44" s="773"/>
      <c r="L44" s="773"/>
      <c r="M44" s="773"/>
      <c r="N44" s="773"/>
      <c r="O44" s="773"/>
      <c r="P44" s="773"/>
      <c r="Q44" s="773"/>
      <c r="R44" s="773"/>
      <c r="S44" s="773"/>
      <c r="T44" s="773"/>
    </row>
    <row r="45" spans="1:20" s="81" customFormat="1">
      <c r="A45" s="137" t="s">
        <v>3418</v>
      </c>
      <c r="B45" s="779"/>
      <c r="C45" s="1347" t="s">
        <v>3776</v>
      </c>
      <c r="D45" s="900">
        <v>560</v>
      </c>
      <c r="E45" s="901" t="s">
        <v>1846</v>
      </c>
      <c r="F45" s="868">
        <v>150</v>
      </c>
      <c r="G45" s="138">
        <f t="shared" si="0"/>
        <v>84000</v>
      </c>
      <c r="H45" s="128" t="s">
        <v>2134</v>
      </c>
      <c r="I45" s="787"/>
      <c r="J45" s="773"/>
      <c r="K45" s="773"/>
      <c r="L45" s="773"/>
      <c r="M45" s="773"/>
      <c r="N45" s="773"/>
      <c r="O45" s="773"/>
      <c r="P45" s="773"/>
      <c r="Q45" s="773"/>
      <c r="R45" s="773"/>
      <c r="S45" s="773"/>
      <c r="T45" s="773"/>
    </row>
    <row r="46" spans="1:20" s="81" customFormat="1">
      <c r="A46" s="779"/>
      <c r="B46" s="779"/>
      <c r="C46" s="1347" t="s">
        <v>3775</v>
      </c>
      <c r="D46" s="1719">
        <v>625</v>
      </c>
      <c r="E46" s="1239" t="s">
        <v>1846</v>
      </c>
      <c r="F46" s="1719">
        <v>75</v>
      </c>
      <c r="G46" s="138">
        <f t="shared" si="0"/>
        <v>46875</v>
      </c>
      <c r="H46" s="128" t="s">
        <v>2134</v>
      </c>
      <c r="I46" s="787"/>
      <c r="J46" s="773"/>
      <c r="K46" s="773"/>
      <c r="L46" s="773"/>
      <c r="M46" s="773" t="str">
        <f>IF(J46="","",J46)</f>
        <v/>
      </c>
      <c r="N46" s="773"/>
      <c r="O46" s="773"/>
      <c r="P46" s="773" t="str">
        <f>IF(J46="","",J46)</f>
        <v/>
      </c>
      <c r="Q46" s="773"/>
      <c r="R46" s="773"/>
      <c r="S46" s="773" t="str">
        <f>IF(J46="","",J46)</f>
        <v/>
      </c>
      <c r="T46" s="773"/>
    </row>
    <row r="47" spans="1:20" s="81" customFormat="1">
      <c r="A47" s="1471" t="s">
        <v>2748</v>
      </c>
      <c r="B47" s="779"/>
      <c r="C47" s="1180" t="s">
        <v>2899</v>
      </c>
      <c r="D47" s="1177">
        <v>150</v>
      </c>
      <c r="E47" s="1725" t="s">
        <v>2900</v>
      </c>
      <c r="F47" s="1147">
        <v>2200</v>
      </c>
      <c r="G47" s="138">
        <f t="shared" si="0"/>
        <v>330000</v>
      </c>
      <c r="H47" s="128" t="s">
        <v>2134</v>
      </c>
      <c r="I47" s="771">
        <v>13</v>
      </c>
      <c r="J47" s="772">
        <v>12</v>
      </c>
      <c r="K47" s="772">
        <v>13</v>
      </c>
      <c r="L47" s="772">
        <v>13</v>
      </c>
      <c r="M47" s="772">
        <v>12</v>
      </c>
      <c r="N47" s="772">
        <v>12</v>
      </c>
      <c r="O47" s="772">
        <v>13</v>
      </c>
      <c r="P47" s="772">
        <v>12</v>
      </c>
      <c r="Q47" s="772">
        <v>13</v>
      </c>
      <c r="R47" s="772">
        <v>12</v>
      </c>
      <c r="S47" s="772">
        <v>12</v>
      </c>
      <c r="T47" s="772">
        <v>13</v>
      </c>
    </row>
    <row r="48" spans="1:20" s="81" customFormat="1">
      <c r="A48" s="137" t="s">
        <v>3418</v>
      </c>
      <c r="B48" s="779"/>
      <c r="C48" s="1347" t="s">
        <v>3453</v>
      </c>
      <c r="D48" s="1239">
        <v>5</v>
      </c>
      <c r="E48" s="1239" t="s">
        <v>44</v>
      </c>
      <c r="F48" s="1294">
        <v>1000</v>
      </c>
      <c r="G48" s="138">
        <f t="shared" si="0"/>
        <v>5000</v>
      </c>
      <c r="H48" s="128" t="s">
        <v>2134</v>
      </c>
      <c r="I48" s="936"/>
      <c r="J48" s="937"/>
      <c r="K48" s="937"/>
      <c r="L48" s="937"/>
      <c r="M48" s="937"/>
      <c r="N48" s="937"/>
      <c r="O48" s="937"/>
      <c r="P48" s="937"/>
      <c r="Q48" s="937"/>
      <c r="R48" s="937"/>
      <c r="S48" s="937"/>
      <c r="T48" s="937"/>
    </row>
    <row r="49" spans="1:20" s="81" customFormat="1">
      <c r="A49" s="137" t="s">
        <v>3418</v>
      </c>
      <c r="B49" s="779"/>
      <c r="C49" s="1347" t="s">
        <v>3445</v>
      </c>
      <c r="D49" s="900">
        <v>52</v>
      </c>
      <c r="E49" s="901" t="s">
        <v>44</v>
      </c>
      <c r="F49" s="868">
        <v>850</v>
      </c>
      <c r="G49" s="138">
        <f t="shared" si="0"/>
        <v>44200</v>
      </c>
      <c r="H49" s="128" t="s">
        <v>2134</v>
      </c>
      <c r="I49" s="787"/>
      <c r="J49" s="773"/>
      <c r="K49" s="773"/>
      <c r="L49" s="773"/>
      <c r="M49" s="773"/>
      <c r="N49" s="773"/>
      <c r="O49" s="773"/>
      <c r="P49" s="773"/>
      <c r="Q49" s="773"/>
      <c r="R49" s="773"/>
      <c r="S49" s="773"/>
      <c r="T49" s="773"/>
    </row>
    <row r="50" spans="1:20" s="81" customFormat="1">
      <c r="A50" s="137" t="s">
        <v>1982</v>
      </c>
      <c r="B50" s="779"/>
      <c r="C50" s="124" t="s">
        <v>2038</v>
      </c>
      <c r="D50" s="125">
        <v>5</v>
      </c>
      <c r="E50" s="126" t="s">
        <v>1616</v>
      </c>
      <c r="F50" s="127">
        <v>450</v>
      </c>
      <c r="G50" s="138">
        <f t="shared" si="0"/>
        <v>2250</v>
      </c>
      <c r="H50" s="128" t="s">
        <v>2134</v>
      </c>
      <c r="I50" s="129">
        <v>1</v>
      </c>
      <c r="J50" s="148"/>
      <c r="K50" s="148">
        <v>1</v>
      </c>
      <c r="L50" s="148"/>
      <c r="M50" s="148">
        <v>1</v>
      </c>
      <c r="N50" s="148"/>
      <c r="O50" s="148"/>
      <c r="P50" s="148">
        <v>1</v>
      </c>
      <c r="Q50" s="148"/>
      <c r="R50" s="148"/>
      <c r="S50" s="148">
        <v>1</v>
      </c>
      <c r="T50" s="148"/>
    </row>
    <row r="51" spans="1:20" s="81" customFormat="1">
      <c r="A51" s="137" t="s">
        <v>3418</v>
      </c>
      <c r="B51" s="779"/>
      <c r="C51" s="1347" t="s">
        <v>3455</v>
      </c>
      <c r="D51" s="1239">
        <v>2</v>
      </c>
      <c r="E51" s="1239" t="s">
        <v>44</v>
      </c>
      <c r="F51" s="1294">
        <v>1200</v>
      </c>
      <c r="G51" s="138">
        <f t="shared" si="0"/>
        <v>2400</v>
      </c>
      <c r="H51" s="128" t="s">
        <v>2134</v>
      </c>
      <c r="I51" s="936"/>
      <c r="J51" s="937"/>
      <c r="K51" s="937"/>
      <c r="L51" s="937"/>
      <c r="M51" s="937"/>
      <c r="N51" s="937"/>
      <c r="O51" s="937"/>
      <c r="P51" s="937"/>
      <c r="Q51" s="937"/>
      <c r="R51" s="937"/>
      <c r="S51" s="937"/>
      <c r="T51" s="937"/>
    </row>
    <row r="52" spans="1:20" s="81" customFormat="1">
      <c r="A52" s="137" t="s">
        <v>3418</v>
      </c>
      <c r="B52" s="779"/>
      <c r="C52" s="1349" t="s">
        <v>3452</v>
      </c>
      <c r="D52" s="905">
        <v>87</v>
      </c>
      <c r="E52" s="843" t="s">
        <v>1512</v>
      </c>
      <c r="F52" s="904">
        <v>900</v>
      </c>
      <c r="G52" s="138">
        <f t="shared" si="0"/>
        <v>78300</v>
      </c>
      <c r="H52" s="128" t="s">
        <v>2134</v>
      </c>
      <c r="I52" s="936"/>
      <c r="J52" s="937"/>
      <c r="K52" s="937"/>
      <c r="L52" s="937"/>
      <c r="M52" s="937"/>
      <c r="N52" s="937"/>
      <c r="O52" s="937"/>
      <c r="P52" s="937"/>
      <c r="Q52" s="937"/>
      <c r="R52" s="937"/>
      <c r="S52" s="937"/>
      <c r="T52" s="937"/>
    </row>
    <row r="53" spans="1:20" s="81" customFormat="1">
      <c r="A53" s="1726"/>
      <c r="B53" s="835"/>
      <c r="C53" s="836"/>
      <c r="D53" s="1153"/>
      <c r="E53" s="1154"/>
      <c r="F53" s="1415"/>
      <c r="G53" s="1727">
        <f t="shared" ref="G53:G59" si="1">F53*D53</f>
        <v>0</v>
      </c>
      <c r="H53" s="1728"/>
      <c r="I53" s="1431"/>
      <c r="J53" s="1436"/>
      <c r="K53" s="1436"/>
      <c r="L53" s="1436"/>
      <c r="M53" s="1436"/>
      <c r="N53" s="1436"/>
      <c r="O53" s="1436"/>
      <c r="P53" s="1436"/>
      <c r="Q53" s="1436"/>
      <c r="R53" s="1436"/>
      <c r="S53" s="1436"/>
      <c r="T53" s="1458"/>
    </row>
    <row r="54" spans="1:20" s="81" customFormat="1">
      <c r="A54" s="115"/>
      <c r="B54" s="803"/>
      <c r="C54" s="116"/>
      <c r="D54" s="893"/>
      <c r="E54" s="894"/>
      <c r="F54" s="895"/>
      <c r="G54" s="120">
        <f t="shared" si="1"/>
        <v>0</v>
      </c>
      <c r="H54" s="770"/>
      <c r="I54" s="787"/>
      <c r="J54" s="899"/>
      <c r="K54" s="773"/>
      <c r="L54" s="773"/>
      <c r="M54" s="773"/>
      <c r="N54" s="773"/>
      <c r="O54" s="773"/>
      <c r="P54" s="773"/>
      <c r="Q54" s="773"/>
      <c r="R54" s="773"/>
      <c r="S54" s="773"/>
      <c r="T54" s="774"/>
    </row>
    <row r="55" spans="1:20" s="81" customFormat="1">
      <c r="A55" s="115"/>
      <c r="B55" s="803"/>
      <c r="C55" s="116"/>
      <c r="D55" s="893"/>
      <c r="E55" s="894"/>
      <c r="F55" s="895"/>
      <c r="G55" s="120">
        <f t="shared" si="1"/>
        <v>0</v>
      </c>
      <c r="H55" s="770"/>
      <c r="I55" s="787"/>
      <c r="J55" s="899"/>
      <c r="K55" s="773"/>
      <c r="L55" s="773"/>
      <c r="M55" s="773"/>
      <c r="N55" s="773"/>
      <c r="O55" s="773"/>
      <c r="P55" s="773"/>
      <c r="Q55" s="773"/>
      <c r="R55" s="773"/>
      <c r="S55" s="773"/>
      <c r="T55" s="774"/>
    </row>
    <row r="56" spans="1:20" s="81" customFormat="1">
      <c r="A56" s="115"/>
      <c r="B56" s="803"/>
      <c r="C56" s="116"/>
      <c r="D56" s="893"/>
      <c r="E56" s="894"/>
      <c r="F56" s="895"/>
      <c r="G56" s="120">
        <f t="shared" si="1"/>
        <v>0</v>
      </c>
      <c r="H56" s="770"/>
      <c r="I56" s="787"/>
      <c r="J56" s="899"/>
      <c r="K56" s="773"/>
      <c r="L56" s="773"/>
      <c r="M56" s="773"/>
      <c r="N56" s="773"/>
      <c r="O56" s="773"/>
      <c r="P56" s="773"/>
      <c r="Q56" s="773"/>
      <c r="R56" s="773"/>
      <c r="S56" s="773"/>
      <c r="T56" s="774"/>
    </row>
    <row r="57" spans="1:20" s="81" customFormat="1">
      <c r="A57" s="115"/>
      <c r="B57" s="803"/>
      <c r="C57" s="116"/>
      <c r="D57" s="893"/>
      <c r="E57" s="1021"/>
      <c r="F57" s="895"/>
      <c r="G57" s="120">
        <f t="shared" si="1"/>
        <v>0</v>
      </c>
      <c r="H57" s="770"/>
      <c r="I57" s="787"/>
      <c r="J57" s="899"/>
      <c r="K57" s="773"/>
      <c r="L57" s="773"/>
      <c r="M57" s="773"/>
      <c r="N57" s="773"/>
      <c r="O57" s="773"/>
      <c r="P57" s="773"/>
      <c r="Q57" s="773"/>
      <c r="R57" s="773"/>
      <c r="S57" s="773"/>
      <c r="T57" s="774"/>
    </row>
    <row r="58" spans="1:20" s="81" customFormat="1">
      <c r="A58" s="115"/>
      <c r="B58" s="803"/>
      <c r="C58" s="116"/>
      <c r="D58" s="1022"/>
      <c r="E58" s="1021"/>
      <c r="F58" s="1003"/>
      <c r="G58" s="120">
        <f t="shared" si="1"/>
        <v>0</v>
      </c>
      <c r="H58" s="770"/>
      <c r="I58" s="787"/>
      <c r="J58" s="899"/>
      <c r="K58" s="773"/>
      <c r="L58" s="773"/>
      <c r="M58" s="773"/>
      <c r="N58" s="773"/>
      <c r="O58" s="773"/>
      <c r="P58" s="773"/>
      <c r="Q58" s="773"/>
      <c r="R58" s="773"/>
      <c r="S58" s="773"/>
      <c r="T58" s="774"/>
    </row>
    <row r="59" spans="1:20" s="81" customFormat="1">
      <c r="A59" s="115"/>
      <c r="B59" s="803"/>
      <c r="C59" s="116"/>
      <c r="D59" s="893"/>
      <c r="E59" s="894"/>
      <c r="F59" s="895"/>
      <c r="G59" s="120">
        <f t="shared" si="1"/>
        <v>0</v>
      </c>
      <c r="H59" s="770"/>
      <c r="I59" s="787"/>
      <c r="J59" s="899"/>
      <c r="K59" s="773"/>
      <c r="L59" s="773"/>
      <c r="M59" s="773"/>
      <c r="N59" s="773"/>
      <c r="O59" s="773"/>
      <c r="P59" s="773"/>
      <c r="Q59" s="773"/>
      <c r="R59" s="773"/>
      <c r="S59" s="773"/>
      <c r="T59" s="774"/>
    </row>
    <row r="60" spans="1:20" s="81" customFormat="1">
      <c r="A60" s="115"/>
      <c r="B60" s="803"/>
      <c r="C60" s="116"/>
      <c r="D60" s="1007"/>
      <c r="E60" s="986"/>
      <c r="F60" s="1004"/>
      <c r="G60" s="869"/>
      <c r="H60" s="770"/>
      <c r="I60" s="787"/>
      <c r="J60" s="899"/>
      <c r="K60" s="773"/>
      <c r="L60" s="773"/>
      <c r="M60" s="773"/>
      <c r="N60" s="773"/>
      <c r="O60" s="773"/>
      <c r="P60" s="773"/>
      <c r="Q60" s="773"/>
      <c r="R60" s="773"/>
      <c r="S60" s="773"/>
      <c r="T60" s="774"/>
    </row>
    <row r="61" spans="1:20" s="81" customFormat="1">
      <c r="A61" s="115"/>
      <c r="B61" s="803"/>
      <c r="C61" s="116"/>
      <c r="D61" s="1007"/>
      <c r="E61" s="1008"/>
      <c r="F61" s="1004"/>
      <c r="G61" s="869"/>
      <c r="H61" s="770"/>
      <c r="I61" s="787"/>
      <c r="J61" s="899"/>
      <c r="K61" s="773"/>
      <c r="L61" s="773"/>
      <c r="M61" s="773"/>
      <c r="N61" s="773"/>
      <c r="O61" s="773"/>
      <c r="P61" s="773"/>
      <c r="Q61" s="773"/>
      <c r="R61" s="773"/>
      <c r="S61" s="773"/>
      <c r="T61" s="774"/>
    </row>
    <row r="62" spans="1:20" s="81" customFormat="1">
      <c r="A62" s="115"/>
      <c r="B62" s="803"/>
      <c r="C62" s="116"/>
      <c r="D62" s="1007"/>
      <c r="E62" s="1008"/>
      <c r="F62" s="1004"/>
      <c r="G62" s="869"/>
      <c r="H62" s="770"/>
      <c r="I62" s="787"/>
      <c r="J62" s="899"/>
      <c r="K62" s="773"/>
      <c r="L62" s="773"/>
      <c r="M62" s="773"/>
      <c r="N62" s="773"/>
      <c r="O62" s="773"/>
      <c r="P62" s="773"/>
      <c r="Q62" s="773"/>
      <c r="R62" s="773"/>
      <c r="S62" s="773"/>
      <c r="T62" s="774"/>
    </row>
    <row r="63" spans="1:20" s="81" customFormat="1">
      <c r="A63" s="115"/>
      <c r="B63" s="803"/>
      <c r="C63" s="116"/>
      <c r="D63" s="1007"/>
      <c r="E63" s="1008"/>
      <c r="F63" s="1004"/>
      <c r="G63" s="869"/>
      <c r="H63" s="770"/>
      <c r="I63" s="787"/>
      <c r="J63" s="899"/>
      <c r="K63" s="773"/>
      <c r="L63" s="773"/>
      <c r="M63" s="773"/>
      <c r="N63" s="773"/>
      <c r="O63" s="773"/>
      <c r="P63" s="773"/>
      <c r="Q63" s="773"/>
      <c r="R63" s="773"/>
      <c r="S63" s="773"/>
      <c r="T63" s="774"/>
    </row>
    <row r="64" spans="1:20" s="81" customFormat="1">
      <c r="A64" s="115"/>
      <c r="B64" s="803"/>
      <c r="C64" s="116"/>
      <c r="D64" s="1007"/>
      <c r="E64" s="1008"/>
      <c r="F64" s="1004"/>
      <c r="G64" s="869"/>
      <c r="H64" s="770"/>
      <c r="I64" s="787"/>
      <c r="J64" s="899"/>
      <c r="K64" s="773"/>
      <c r="L64" s="773"/>
      <c r="M64" s="773"/>
      <c r="N64" s="773"/>
      <c r="O64" s="773"/>
      <c r="P64" s="773"/>
      <c r="Q64" s="773"/>
      <c r="R64" s="773"/>
      <c r="S64" s="773"/>
      <c r="T64" s="774"/>
    </row>
    <row r="65" spans="1:20" s="81" customFormat="1">
      <c r="A65" s="115"/>
      <c r="B65" s="803"/>
      <c r="C65" s="116"/>
      <c r="D65" s="1007"/>
      <c r="E65" s="1008"/>
      <c r="F65" s="1004"/>
      <c r="G65" s="869"/>
      <c r="H65" s="770"/>
      <c r="I65" s="787"/>
      <c r="J65" s="899"/>
      <c r="K65" s="773"/>
      <c r="L65" s="773"/>
      <c r="M65" s="773"/>
      <c r="N65" s="773"/>
      <c r="O65" s="773"/>
      <c r="P65" s="773"/>
      <c r="Q65" s="773"/>
      <c r="R65" s="773"/>
      <c r="S65" s="773"/>
      <c r="T65" s="774"/>
    </row>
    <row r="66" spans="1:20" s="81" customFormat="1">
      <c r="A66" s="115"/>
      <c r="B66" s="803"/>
      <c r="C66" s="116"/>
      <c r="D66" s="1007"/>
      <c r="E66" s="1008"/>
      <c r="F66" s="1004"/>
      <c r="G66" s="869"/>
      <c r="H66" s="770"/>
      <c r="I66" s="787"/>
      <c r="J66" s="899"/>
      <c r="K66" s="773"/>
      <c r="L66" s="773"/>
      <c r="M66" s="773"/>
      <c r="N66" s="773"/>
      <c r="O66" s="773"/>
      <c r="P66" s="773"/>
      <c r="Q66" s="773"/>
      <c r="R66" s="773"/>
      <c r="S66" s="773"/>
      <c r="T66" s="774"/>
    </row>
    <row r="67" spans="1:20" s="81" customFormat="1">
      <c r="A67" s="115"/>
      <c r="B67" s="803"/>
      <c r="C67" s="116"/>
      <c r="D67" s="1007"/>
      <c r="E67" s="1008"/>
      <c r="F67" s="1004"/>
      <c r="G67" s="869"/>
      <c r="H67" s="770"/>
      <c r="I67" s="787"/>
      <c r="J67" s="899"/>
      <c r="K67" s="773"/>
      <c r="L67" s="773"/>
      <c r="M67" s="773"/>
      <c r="N67" s="773"/>
      <c r="O67" s="773"/>
      <c r="P67" s="773"/>
      <c r="Q67" s="773"/>
      <c r="R67" s="773"/>
      <c r="S67" s="773"/>
      <c r="T67" s="774"/>
    </row>
    <row r="68" spans="1:20" s="81" customFormat="1">
      <c r="A68" s="115"/>
      <c r="B68" s="803"/>
      <c r="C68" s="116"/>
      <c r="D68" s="1007"/>
      <c r="E68" s="1008"/>
      <c r="F68" s="1004"/>
      <c r="G68" s="869"/>
      <c r="H68" s="770"/>
      <c r="I68" s="787"/>
      <c r="J68" s="899"/>
      <c r="K68" s="773"/>
      <c r="L68" s="773"/>
      <c r="M68" s="773"/>
      <c r="N68" s="773"/>
      <c r="O68" s="773"/>
      <c r="P68" s="773"/>
      <c r="Q68" s="773"/>
      <c r="R68" s="773"/>
      <c r="S68" s="773"/>
      <c r="T68" s="774"/>
    </row>
    <row r="69" spans="1:20" s="81" customFormat="1">
      <c r="A69" s="115"/>
      <c r="B69" s="768"/>
      <c r="C69" s="782"/>
      <c r="D69" s="783"/>
      <c r="E69" s="126"/>
      <c r="F69" s="788"/>
      <c r="G69" s="789"/>
      <c r="H69" s="128"/>
      <c r="I69" s="129"/>
      <c r="J69" s="148"/>
      <c r="K69" s="148"/>
      <c r="L69" s="148"/>
      <c r="M69" s="148"/>
      <c r="N69" s="148"/>
      <c r="O69" s="148"/>
      <c r="P69" s="148"/>
      <c r="Q69" s="148"/>
      <c r="R69" s="148"/>
      <c r="S69" s="148"/>
      <c r="T69" s="155"/>
    </row>
    <row r="70" spans="1:20" s="765" customFormat="1">
      <c r="A70" s="115"/>
      <c r="B70" s="790"/>
      <c r="C70" s="785"/>
      <c r="D70" s="783"/>
      <c r="E70" s="126"/>
      <c r="F70" s="127"/>
      <c r="G70" s="789"/>
      <c r="H70" s="128"/>
      <c r="I70" s="129"/>
      <c r="J70" s="148"/>
      <c r="K70" s="148"/>
      <c r="L70" s="148"/>
      <c r="M70" s="148"/>
      <c r="N70" s="148"/>
      <c r="O70" s="148"/>
      <c r="P70" s="148"/>
      <c r="Q70" s="148"/>
      <c r="R70" s="148"/>
      <c r="S70" s="148"/>
      <c r="T70" s="155"/>
    </row>
    <row r="71" spans="1:20" s="765" customFormat="1">
      <c r="A71" s="115"/>
      <c r="B71" s="790"/>
      <c r="C71" s="785"/>
      <c r="D71" s="783"/>
      <c r="E71" s="126"/>
      <c r="F71" s="127"/>
      <c r="G71" s="789"/>
      <c r="H71" s="128"/>
      <c r="I71" s="129"/>
      <c r="J71" s="148"/>
      <c r="K71" s="148"/>
      <c r="L71" s="148"/>
      <c r="M71" s="148"/>
      <c r="N71" s="148"/>
      <c r="O71" s="148"/>
      <c r="P71" s="148"/>
      <c r="Q71" s="148"/>
      <c r="R71" s="148"/>
      <c r="S71" s="148"/>
      <c r="T71" s="155"/>
    </row>
    <row r="72" spans="1:20" s="765" customFormat="1">
      <c r="A72" s="658"/>
      <c r="B72" s="482"/>
      <c r="C72" s="550"/>
      <c r="D72" s="711"/>
      <c r="E72" s="481"/>
      <c r="F72" s="710"/>
      <c r="G72" s="680"/>
      <c r="H72" s="499"/>
      <c r="I72" s="546"/>
      <c r="J72" s="554"/>
      <c r="K72" s="554"/>
      <c r="L72" s="553"/>
      <c r="M72" s="475"/>
      <c r="N72" s="475"/>
      <c r="O72" s="475"/>
      <c r="P72" s="475"/>
      <c r="Q72" s="475"/>
      <c r="R72" s="475"/>
      <c r="S72" s="475"/>
      <c r="T72" s="475"/>
    </row>
    <row r="73" spans="1:20" s="645" customFormat="1">
      <c r="A73" s="658"/>
      <c r="B73" s="482"/>
      <c r="C73" s="550"/>
      <c r="D73" s="711"/>
      <c r="E73" s="708"/>
      <c r="F73" s="710"/>
      <c r="G73" s="680"/>
      <c r="H73" s="499"/>
      <c r="I73" s="475"/>
      <c r="J73" s="475"/>
      <c r="K73" s="475"/>
      <c r="L73" s="475"/>
      <c r="M73" s="475"/>
      <c r="N73" s="475"/>
      <c r="O73" s="475"/>
      <c r="P73" s="475"/>
      <c r="Q73" s="475"/>
      <c r="R73" s="475"/>
      <c r="S73" s="475"/>
      <c r="T73" s="475"/>
    </row>
    <row r="74" spans="1:20" s="766" customFormat="1" ht="12.75" thickBot="1">
      <c r="A74" s="433"/>
      <c r="B74" s="433"/>
      <c r="C74" s="425"/>
      <c r="D74" s="430"/>
      <c r="E74" s="425"/>
      <c r="F74" s="677"/>
      <c r="G74" s="679"/>
      <c r="H74" s="427"/>
      <c r="I74" s="425"/>
      <c r="J74" s="425"/>
      <c r="K74" s="425"/>
      <c r="L74" s="425"/>
      <c r="M74" s="425"/>
      <c r="N74" s="425"/>
      <c r="O74" s="425"/>
      <c r="P74" s="425"/>
      <c r="Q74" s="425"/>
      <c r="R74" s="425"/>
      <c r="S74" s="425"/>
      <c r="T74" s="425"/>
    </row>
    <row r="75" spans="1:20" ht="15.75" thickTop="1">
      <c r="A75" s="448" t="s">
        <v>1691</v>
      </c>
      <c r="B75" s="448"/>
      <c r="D75" s="2708">
        <f>SUM(G14:G73)</f>
        <v>1467675</v>
      </c>
      <c r="E75" s="2636"/>
      <c r="F75" s="2636"/>
      <c r="G75" s="2636"/>
    </row>
    <row r="76" spans="1:20">
      <c r="A76" s="447" t="s">
        <v>1692</v>
      </c>
      <c r="B76" s="447"/>
      <c r="C76" s="446"/>
      <c r="D76" s="2637">
        <f>PRODUCT(D75,0.1)</f>
        <v>146767.5</v>
      </c>
      <c r="E76" s="2638"/>
      <c r="F76" s="2638"/>
      <c r="G76" s="2639"/>
      <c r="I76" s="2621"/>
      <c r="J76" s="2621"/>
      <c r="K76" s="2621"/>
      <c r="L76" s="2621"/>
      <c r="M76" s="445"/>
      <c r="N76" s="445"/>
      <c r="O76" s="432"/>
    </row>
    <row r="77" spans="1:20">
      <c r="A77" s="444" t="s">
        <v>1693</v>
      </c>
      <c r="B77" s="444"/>
      <c r="C77" s="443"/>
      <c r="D77" s="2632">
        <f>PRODUCT(D75,0.1)</f>
        <v>146767.5</v>
      </c>
      <c r="E77" s="2633"/>
      <c r="F77" s="2633"/>
      <c r="G77" s="2634"/>
      <c r="K77" s="2601"/>
      <c r="L77" s="2601"/>
      <c r="M77" s="2601"/>
      <c r="N77" s="2601"/>
    </row>
    <row r="78" spans="1:20">
      <c r="A78" s="444" t="s">
        <v>1694</v>
      </c>
      <c r="B78" s="444"/>
      <c r="C78" s="443"/>
      <c r="D78" s="2632">
        <f>SUM(D75:G77)</f>
        <v>1761210</v>
      </c>
      <c r="E78" s="2633"/>
      <c r="F78" s="2633"/>
      <c r="G78" s="2634"/>
      <c r="K78" s="2601"/>
      <c r="L78" s="2601"/>
      <c r="M78" s="2601"/>
      <c r="N78" s="2601"/>
    </row>
    <row r="79" spans="1:20">
      <c r="A79" s="433"/>
      <c r="B79" s="433"/>
      <c r="D79" s="677"/>
      <c r="E79" s="678"/>
      <c r="K79" s="2601"/>
      <c r="L79" s="2601"/>
      <c r="M79" s="2601"/>
      <c r="N79" s="2601"/>
      <c r="P79" s="184"/>
    </row>
    <row r="80" spans="1:20">
      <c r="A80" s="441" t="s">
        <v>1763</v>
      </c>
      <c r="B80" s="441"/>
      <c r="P80" s="440"/>
      <c r="Q80" s="184"/>
    </row>
    <row r="82" spans="1:20">
      <c r="A82" s="431" t="s">
        <v>1696</v>
      </c>
      <c r="D82" s="431" t="s">
        <v>1697</v>
      </c>
      <c r="E82" s="431"/>
      <c r="F82" s="439"/>
      <c r="G82" s="438"/>
      <c r="H82" s="425"/>
      <c r="M82" s="431" t="s">
        <v>1698</v>
      </c>
      <c r="N82" s="431"/>
    </row>
    <row r="83" spans="1:20">
      <c r="D83" s="425"/>
      <c r="F83" s="437"/>
      <c r="G83" s="437"/>
      <c r="H83" s="436"/>
      <c r="I83" s="436"/>
      <c r="J83" s="436"/>
      <c r="K83" s="436"/>
    </row>
    <row r="84" spans="1:20">
      <c r="C84" s="435" t="s">
        <v>1762</v>
      </c>
      <c r="D84" s="425"/>
      <c r="E84" s="434"/>
      <c r="F84" s="2629" t="s">
        <v>1761</v>
      </c>
      <c r="G84" s="2630"/>
      <c r="H84" s="2604"/>
      <c r="I84" s="2605"/>
      <c r="J84" s="2605"/>
      <c r="K84" s="2605"/>
      <c r="L84" s="434"/>
      <c r="M84" s="434"/>
      <c r="N84" s="434"/>
      <c r="P84" s="2606" t="s">
        <v>1699</v>
      </c>
      <c r="Q84" s="2606"/>
      <c r="R84" s="2606"/>
      <c r="S84" s="2606"/>
      <c r="T84" s="2606"/>
    </row>
    <row r="85" spans="1:20">
      <c r="A85" s="433"/>
      <c r="B85" s="433"/>
      <c r="C85" s="432" t="s">
        <v>1760</v>
      </c>
      <c r="D85" s="425"/>
      <c r="F85" s="2631" t="s">
        <v>1759</v>
      </c>
      <c r="G85" s="2631"/>
      <c r="H85" s="2608"/>
      <c r="I85" s="2609"/>
      <c r="J85" s="2609"/>
      <c r="K85" s="2609"/>
      <c r="L85" s="432"/>
      <c r="P85" s="2608" t="s">
        <v>1700</v>
      </c>
      <c r="Q85" s="2608"/>
      <c r="R85" s="2608"/>
      <c r="S85" s="2608"/>
      <c r="T85" s="2608"/>
    </row>
  </sheetData>
  <mergeCells count="28">
    <mergeCell ref="A12:A13"/>
    <mergeCell ref="C12:C13"/>
    <mergeCell ref="E12:E13"/>
    <mergeCell ref="F12:F13"/>
    <mergeCell ref="G12:G13"/>
    <mergeCell ref="A1:T1"/>
    <mergeCell ref="A2:T2"/>
    <mergeCell ref="A3:T3"/>
    <mergeCell ref="A4:T4"/>
    <mergeCell ref="A6:T6"/>
    <mergeCell ref="H12:H13"/>
    <mergeCell ref="I12:T12"/>
    <mergeCell ref="D75:G75"/>
    <mergeCell ref="D76:G76"/>
    <mergeCell ref="I76:J76"/>
    <mergeCell ref="K76:L76"/>
    <mergeCell ref="D77:G77"/>
    <mergeCell ref="K77:L77"/>
    <mergeCell ref="M77:N77"/>
    <mergeCell ref="D78:G78"/>
    <mergeCell ref="K78:L78"/>
    <mergeCell ref="M78:N78"/>
    <mergeCell ref="K79:L79"/>
    <mergeCell ref="M79:N79"/>
    <mergeCell ref="F84:K84"/>
    <mergeCell ref="P84:T84"/>
    <mergeCell ref="F85:K85"/>
    <mergeCell ref="P85:T85"/>
  </mergeCells>
  <conditionalFormatting sqref="L17:L30 O17:O30 R17:R30">
    <cfRule type="cellIs" dxfId="26" priority="1" operator="equal">
      <formula>0</formula>
    </cfRule>
  </conditionalFormatting>
  <conditionalFormatting sqref="L53:L68 O53:O68 R53:R68">
    <cfRule type="cellIs" dxfId="25" priority="4" operator="equal">
      <formula>0</formula>
    </cfRule>
  </conditionalFormatting>
  <printOptions horizontalCentered="1"/>
  <pageMargins left="0.25" right="0.25" top="0.75" bottom="0.75" header="0.3" footer="0.3"/>
  <pageSetup paperSize="9" scale="87" orientation="landscape" r:id="rId1"/>
  <headerFooter>
    <oddFooter>&amp;LPROJECT PROCUREMENT MANAGEMENT PLAN 2023&amp;CBilling and Claims Section
&amp;RPage &amp;P of &amp;N</oddFooter>
  </headerFooter>
  <drawing r:id="rId2"/>
  <tableParts count="1">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6BCEF-14FA-4380-9A7B-A0CEEB265621}">
  <sheetPr codeName="Sheet20">
    <tabColor rgb="FF00B0F0"/>
  </sheetPr>
  <dimension ref="A1:T268"/>
  <sheetViews>
    <sheetView showGridLines="0" topLeftCell="A230" zoomScaleNormal="100" workbookViewId="0">
      <selection activeCell="A15" sqref="A15:XFD248"/>
    </sheetView>
  </sheetViews>
  <sheetFormatPr defaultColWidth="8.28515625" defaultRowHeight="12"/>
  <cols>
    <col min="1" max="1" width="6.5703125" style="1138" customWidth="1"/>
    <col min="2" max="2" width="10.7109375" style="1138" hidden="1" customWidth="1"/>
    <col min="3" max="3" width="37.7109375" style="1036" customWidth="1"/>
    <col min="4" max="4" width="11.42578125" style="1037" customWidth="1"/>
    <col min="5" max="5" width="11.5703125" style="1036" customWidth="1"/>
    <col min="6" max="6" width="13.42578125" style="1038" customWidth="1"/>
    <col min="7" max="7" width="12.28515625" style="1039" customWidth="1"/>
    <col min="8" max="8" width="7.28515625" style="1040" customWidth="1"/>
    <col min="9" max="10" width="5.140625" style="1036" customWidth="1"/>
    <col min="11" max="12" width="5.42578125" style="1036" customWidth="1"/>
    <col min="13" max="13" width="5" style="1036" customWidth="1"/>
    <col min="14" max="14" width="5.5703125" style="1036" customWidth="1"/>
    <col min="15" max="15" width="5.140625" style="1036" customWidth="1"/>
    <col min="16" max="16" width="6.85546875" style="1036" customWidth="1"/>
    <col min="17" max="17" width="4.85546875" style="1036" customWidth="1"/>
    <col min="18" max="18" width="5.85546875" style="1036" customWidth="1"/>
    <col min="19" max="19" width="5.140625" style="1036" customWidth="1"/>
    <col min="20" max="20" width="4.5703125" style="1036" customWidth="1"/>
    <col min="21" max="16384" width="8.28515625" style="1036"/>
  </cols>
  <sheetData>
    <row r="1" spans="1:20" s="1030" customFormat="1" ht="12.75">
      <c r="A1" s="2732" t="s">
        <v>0</v>
      </c>
      <c r="B1" s="2732"/>
      <c r="C1" s="2732"/>
      <c r="D1" s="2732"/>
      <c r="E1" s="2732"/>
      <c r="F1" s="2732"/>
      <c r="G1" s="2732"/>
      <c r="H1" s="2732"/>
      <c r="I1" s="2732"/>
      <c r="J1" s="2732"/>
      <c r="K1" s="2732"/>
      <c r="L1" s="2732"/>
      <c r="M1" s="2732"/>
      <c r="N1" s="2732"/>
      <c r="O1" s="2732"/>
      <c r="P1" s="2732"/>
      <c r="Q1" s="2732"/>
      <c r="R1" s="2732"/>
      <c r="S1" s="2732"/>
      <c r="T1" s="2732"/>
    </row>
    <row r="2" spans="1:20" s="1030" customFormat="1" ht="12.75">
      <c r="A2" s="2732" t="s">
        <v>1656</v>
      </c>
      <c r="B2" s="2732"/>
      <c r="C2" s="2732"/>
      <c r="D2" s="2732"/>
      <c r="E2" s="2732"/>
      <c r="F2" s="2732"/>
      <c r="G2" s="2732"/>
      <c r="H2" s="2732"/>
      <c r="I2" s="2732"/>
      <c r="J2" s="2732"/>
      <c r="K2" s="2732"/>
      <c r="L2" s="2732"/>
      <c r="M2" s="2732"/>
      <c r="N2" s="2732"/>
      <c r="O2" s="2732"/>
      <c r="P2" s="2732"/>
      <c r="Q2" s="2732"/>
      <c r="R2" s="2732"/>
      <c r="S2" s="2732"/>
      <c r="T2" s="2732"/>
    </row>
    <row r="3" spans="1:20" s="1030" customFormat="1" ht="18" customHeight="1">
      <c r="A3" s="2733" t="s">
        <v>2</v>
      </c>
      <c r="B3" s="2733"/>
      <c r="C3" s="2733"/>
      <c r="D3" s="2733"/>
      <c r="E3" s="2733"/>
      <c r="F3" s="2733"/>
      <c r="G3" s="2733"/>
      <c r="H3" s="2733"/>
      <c r="I3" s="2733"/>
      <c r="J3" s="2733"/>
      <c r="K3" s="2733"/>
      <c r="L3" s="2733"/>
      <c r="M3" s="2733"/>
      <c r="N3" s="2733"/>
      <c r="O3" s="2733"/>
      <c r="P3" s="2733"/>
      <c r="Q3" s="2733"/>
      <c r="R3" s="2733"/>
      <c r="S3" s="2733"/>
      <c r="T3" s="2733"/>
    </row>
    <row r="4" spans="1:20" s="1030" customFormat="1" ht="3" customHeight="1">
      <c r="A4" s="2732"/>
      <c r="B4" s="2732"/>
      <c r="C4" s="2732"/>
      <c r="D4" s="2732"/>
      <c r="E4" s="2732"/>
      <c r="F4" s="2732"/>
      <c r="G4" s="2732"/>
      <c r="H4" s="2732"/>
      <c r="I4" s="2732"/>
      <c r="J4" s="2732"/>
      <c r="K4" s="2732"/>
      <c r="L4" s="2732"/>
      <c r="M4" s="2732"/>
      <c r="N4" s="2732"/>
      <c r="O4" s="2732"/>
      <c r="P4" s="2732"/>
      <c r="Q4" s="2732"/>
      <c r="R4" s="2732"/>
      <c r="S4" s="2732"/>
      <c r="T4" s="2732"/>
    </row>
    <row r="5" spans="1:20" s="1030" customFormat="1" ht="6" customHeight="1">
      <c r="A5" s="1031"/>
      <c r="B5" s="1031"/>
      <c r="F5" s="1032"/>
      <c r="G5" s="1033"/>
      <c r="H5" s="1034"/>
    </row>
    <row r="6" spans="1:20" s="1030" customFormat="1" ht="18.75">
      <c r="A6" s="2734" t="s">
        <v>1881</v>
      </c>
      <c r="B6" s="2734"/>
      <c r="C6" s="2734"/>
      <c r="D6" s="2734"/>
      <c r="E6" s="2734"/>
      <c r="F6" s="2734"/>
      <c r="G6" s="2734"/>
      <c r="H6" s="2734"/>
      <c r="I6" s="2734"/>
      <c r="J6" s="2734"/>
      <c r="K6" s="2734"/>
      <c r="L6" s="2734"/>
      <c r="M6" s="2734"/>
      <c r="N6" s="2734"/>
      <c r="O6" s="2734"/>
      <c r="P6" s="2734"/>
      <c r="Q6" s="2734"/>
      <c r="R6" s="2734"/>
      <c r="S6" s="2734"/>
      <c r="T6" s="2734"/>
    </row>
    <row r="7" spans="1:20">
      <c r="A7" s="1035"/>
      <c r="B7" s="1035"/>
    </row>
    <row r="8" spans="1:20" ht="18.75">
      <c r="A8" s="757" t="s">
        <v>1886</v>
      </c>
      <c r="B8" s="1035"/>
    </row>
    <row r="9" spans="1:20" ht="4.5" customHeight="1">
      <c r="A9" s="1035"/>
      <c r="B9" s="1035"/>
    </row>
    <row r="10" spans="1:20">
      <c r="A10" s="1041" t="s">
        <v>1857</v>
      </c>
      <c r="B10" s="1041"/>
    </row>
    <row r="11" spans="1:20" ht="12.75" thickBot="1">
      <c r="A11" s="1035" t="s">
        <v>1660</v>
      </c>
      <c r="B11" s="1035"/>
    </row>
    <row r="12" spans="1:20">
      <c r="A12" s="2735" t="s">
        <v>7</v>
      </c>
      <c r="B12" s="1042"/>
      <c r="C12" s="2723" t="s">
        <v>1661</v>
      </c>
      <c r="D12" s="1043" t="s">
        <v>1662</v>
      </c>
      <c r="E12" s="2723" t="s">
        <v>1663</v>
      </c>
      <c r="F12" s="2737" t="s">
        <v>1664</v>
      </c>
      <c r="G12" s="2739" t="s">
        <v>1665</v>
      </c>
      <c r="H12" s="2723" t="s">
        <v>1666</v>
      </c>
      <c r="I12" s="2723" t="s">
        <v>1667</v>
      </c>
      <c r="J12" s="2723"/>
      <c r="K12" s="2723"/>
      <c r="L12" s="2723"/>
      <c r="M12" s="2723"/>
      <c r="N12" s="2723"/>
      <c r="O12" s="2723"/>
      <c r="P12" s="2723"/>
      <c r="Q12" s="2723"/>
      <c r="R12" s="2723"/>
      <c r="S12" s="2723"/>
      <c r="T12" s="2725"/>
    </row>
    <row r="13" spans="1:20" ht="12.75" thickBot="1">
      <c r="A13" s="2736"/>
      <c r="B13" s="1044"/>
      <c r="C13" s="2724"/>
      <c r="D13" s="1045" t="s">
        <v>1668</v>
      </c>
      <c r="E13" s="2724"/>
      <c r="F13" s="2738"/>
      <c r="G13" s="2740"/>
      <c r="H13" s="2724"/>
      <c r="I13" s="1046" t="s">
        <v>1669</v>
      </c>
      <c r="J13" s="1046" t="s">
        <v>1670</v>
      </c>
      <c r="K13" s="1046" t="s">
        <v>1671</v>
      </c>
      <c r="L13" s="1046" t="s">
        <v>1672</v>
      </c>
      <c r="M13" s="1046" t="s">
        <v>1673</v>
      </c>
      <c r="N13" s="1046" t="s">
        <v>1674</v>
      </c>
      <c r="O13" s="1046" t="s">
        <v>1675</v>
      </c>
      <c r="P13" s="1046" t="s">
        <v>1676</v>
      </c>
      <c r="Q13" s="1046" t="s">
        <v>1677</v>
      </c>
      <c r="R13" s="1046" t="s">
        <v>1678</v>
      </c>
      <c r="S13" s="1046" t="s">
        <v>1679</v>
      </c>
      <c r="T13" s="1047" t="s">
        <v>1680</v>
      </c>
    </row>
    <row r="14" spans="1:20" s="1055" customFormat="1" ht="10.5" customHeight="1" thickBot="1">
      <c r="A14" s="1048" t="s">
        <v>7</v>
      </c>
      <c r="B14" s="1048" t="s">
        <v>30</v>
      </c>
      <c r="C14" s="1049" t="s">
        <v>1661</v>
      </c>
      <c r="D14" s="1050" t="s">
        <v>1668</v>
      </c>
      <c r="E14" s="1049" t="s">
        <v>1663</v>
      </c>
      <c r="F14" s="1051" t="s">
        <v>1664</v>
      </c>
      <c r="G14" s="1052" t="s">
        <v>1665</v>
      </c>
      <c r="H14" s="1049" t="s">
        <v>1666</v>
      </c>
      <c r="I14" s="1053" t="s">
        <v>1669</v>
      </c>
      <c r="J14" s="1053" t="s">
        <v>1670</v>
      </c>
      <c r="K14" s="1053" t="s">
        <v>1671</v>
      </c>
      <c r="L14" s="1053" t="s">
        <v>1672</v>
      </c>
      <c r="M14" s="1053" t="s">
        <v>1673</v>
      </c>
      <c r="N14" s="1053" t="s">
        <v>1674</v>
      </c>
      <c r="O14" s="1053" t="s">
        <v>1675</v>
      </c>
      <c r="P14" s="1053" t="s">
        <v>1676</v>
      </c>
      <c r="Q14" s="1053" t="s">
        <v>1677</v>
      </c>
      <c r="R14" s="1053" t="s">
        <v>1678</v>
      </c>
      <c r="S14" s="1053" t="s">
        <v>1679</v>
      </c>
      <c r="T14" s="1054" t="s">
        <v>1680</v>
      </c>
    </row>
    <row r="15" spans="1:20" s="1064" customFormat="1" ht="15.75">
      <c r="A15" s="1730" t="s">
        <v>3777</v>
      </c>
      <c r="B15" s="1056"/>
      <c r="C15" s="1057"/>
      <c r="D15" s="1058"/>
      <c r="E15" s="1059"/>
      <c r="F15" s="1060"/>
      <c r="G15" s="1060">
        <f>Table131_23417278910111213151617[[#This Row],[SIZE]]*Table131_23417278910111213151617[[#This Row],[Unit Price]]</f>
        <v>0</v>
      </c>
      <c r="H15" s="1061"/>
      <c r="I15" s="1062"/>
      <c r="J15" s="1057"/>
      <c r="K15" s="1057"/>
      <c r="L15" s="1057"/>
      <c r="M15" s="1057"/>
      <c r="N15" s="1057"/>
      <c r="O15" s="1057"/>
      <c r="P15" s="1057"/>
      <c r="Q15" s="1057"/>
      <c r="R15" s="1057"/>
      <c r="S15" s="1057"/>
      <c r="T15" s="1063"/>
    </row>
    <row r="16" spans="1:20" s="1836" customFormat="1">
      <c r="A16" s="1758" t="s">
        <v>3023</v>
      </c>
      <c r="B16" s="882"/>
      <c r="C16" s="1745" t="s">
        <v>3066</v>
      </c>
      <c r="D16" s="1738">
        <v>10</v>
      </c>
      <c r="E16" s="1739" t="s">
        <v>44</v>
      </c>
      <c r="F16" s="1740">
        <v>1350</v>
      </c>
      <c r="G16" s="898">
        <f t="shared" ref="G16:G79" si="0">D16*F16</f>
        <v>13500</v>
      </c>
      <c r="H16" s="1754" t="s">
        <v>1887</v>
      </c>
      <c r="I16" s="1067">
        <v>10</v>
      </c>
      <c r="J16" s="1068"/>
      <c r="K16" s="1068"/>
      <c r="L16" s="1068"/>
      <c r="M16" s="1068"/>
      <c r="N16" s="1068"/>
      <c r="O16" s="1068"/>
      <c r="P16" s="1068"/>
      <c r="Q16" s="1068"/>
      <c r="R16" s="1068"/>
      <c r="S16" s="1068"/>
      <c r="T16" s="1068"/>
    </row>
    <row r="17" spans="1:20" s="1836" customFormat="1">
      <c r="A17" s="1758" t="s">
        <v>3023</v>
      </c>
      <c r="B17" s="882"/>
      <c r="C17" s="1745" t="s">
        <v>3065</v>
      </c>
      <c r="D17" s="1738">
        <v>10</v>
      </c>
      <c r="E17" s="1739" t="s">
        <v>44</v>
      </c>
      <c r="F17" s="1740">
        <v>1350</v>
      </c>
      <c r="G17" s="898">
        <f t="shared" si="0"/>
        <v>13500</v>
      </c>
      <c r="H17" s="1754" t="s">
        <v>1887</v>
      </c>
      <c r="I17" s="1067">
        <v>10</v>
      </c>
      <c r="J17" s="1068"/>
      <c r="K17" s="1068"/>
      <c r="L17" s="1068"/>
      <c r="M17" s="1068"/>
      <c r="N17" s="1068"/>
      <c r="O17" s="1068"/>
      <c r="P17" s="1068"/>
      <c r="Q17" s="1068"/>
      <c r="R17" s="1068"/>
      <c r="S17" s="1068"/>
      <c r="T17" s="1068"/>
    </row>
    <row r="18" spans="1:20" s="1836" customFormat="1" ht="24">
      <c r="A18" s="1737" t="s">
        <v>3231</v>
      </c>
      <c r="B18" s="882"/>
      <c r="C18" s="906" t="s">
        <v>3248</v>
      </c>
      <c r="D18" s="907">
        <v>5</v>
      </c>
      <c r="E18" s="908" t="s">
        <v>36</v>
      </c>
      <c r="F18" s="1094">
        <v>8000</v>
      </c>
      <c r="G18" s="898">
        <f t="shared" si="0"/>
        <v>40000</v>
      </c>
      <c r="H18" s="1754" t="s">
        <v>1887</v>
      </c>
      <c r="I18" s="1067">
        <v>2</v>
      </c>
      <c r="J18" s="1068"/>
      <c r="K18" s="1068"/>
      <c r="L18" s="1068">
        <v>1</v>
      </c>
      <c r="M18" s="1068"/>
      <c r="N18" s="1068"/>
      <c r="O18" s="1068">
        <v>1</v>
      </c>
      <c r="P18" s="1068"/>
      <c r="Q18" s="1068"/>
      <c r="R18" s="1068">
        <v>1</v>
      </c>
      <c r="S18" s="1068"/>
      <c r="T18" s="1068"/>
    </row>
    <row r="19" spans="1:20" s="1064" customFormat="1" ht="24">
      <c r="A19" s="1737" t="s">
        <v>2905</v>
      </c>
      <c r="B19" s="1737"/>
      <c r="C19" s="906" t="s">
        <v>2915</v>
      </c>
      <c r="D19" s="907">
        <v>5</v>
      </c>
      <c r="E19" s="908" t="s">
        <v>36</v>
      </c>
      <c r="F19" s="1094">
        <v>8000</v>
      </c>
      <c r="G19" s="898">
        <f t="shared" si="0"/>
        <v>40000</v>
      </c>
      <c r="H19" s="1754" t="s">
        <v>1887</v>
      </c>
      <c r="I19" s="1067"/>
      <c r="J19" s="1068"/>
      <c r="K19" s="1068"/>
      <c r="L19" s="1068"/>
      <c r="M19" s="1068"/>
      <c r="N19" s="1068"/>
      <c r="O19" s="1068"/>
      <c r="P19" s="1068"/>
      <c r="Q19" s="1068"/>
      <c r="R19" s="1068"/>
      <c r="S19" s="1068"/>
      <c r="T19" s="1068"/>
    </row>
    <row r="20" spans="1:20" s="1064" customFormat="1" ht="24">
      <c r="A20" s="1746" t="s">
        <v>2316</v>
      </c>
      <c r="B20" s="1737"/>
      <c r="C20" s="1742" t="s">
        <v>2320</v>
      </c>
      <c r="D20" s="1070">
        <v>2</v>
      </c>
      <c r="E20" s="1066" t="s">
        <v>36</v>
      </c>
      <c r="F20" s="1069">
        <v>31000</v>
      </c>
      <c r="G20" s="898">
        <f t="shared" si="0"/>
        <v>62000</v>
      </c>
      <c r="H20" s="1754" t="s">
        <v>1887</v>
      </c>
      <c r="I20" s="1067"/>
      <c r="J20" s="1068"/>
      <c r="K20" s="1068"/>
      <c r="L20" s="1068"/>
      <c r="M20" s="1068"/>
      <c r="N20" s="1068"/>
      <c r="O20" s="1068"/>
      <c r="P20" s="1068"/>
      <c r="Q20" s="1068"/>
      <c r="R20" s="1068"/>
      <c r="S20" s="1068"/>
      <c r="T20" s="1068"/>
    </row>
    <row r="21" spans="1:20" s="1064" customFormat="1">
      <c r="A21" s="1758" t="s">
        <v>3023</v>
      </c>
      <c r="B21" s="1737"/>
      <c r="C21" s="1743" t="s">
        <v>3077</v>
      </c>
      <c r="D21" s="1738">
        <v>10</v>
      </c>
      <c r="E21" s="1739" t="s">
        <v>44</v>
      </c>
      <c r="F21" s="1744">
        <v>1800</v>
      </c>
      <c r="G21" s="898">
        <f t="shared" si="0"/>
        <v>18000</v>
      </c>
      <c r="H21" s="1754" t="s">
        <v>1887</v>
      </c>
      <c r="I21" s="1067">
        <v>10</v>
      </c>
      <c r="J21" s="1068"/>
      <c r="K21" s="1068"/>
      <c r="L21" s="1068"/>
      <c r="M21" s="1068"/>
      <c r="N21" s="1068"/>
      <c r="O21" s="1068"/>
      <c r="P21" s="1068"/>
      <c r="Q21" s="1068"/>
      <c r="R21" s="1068"/>
      <c r="S21" s="1068"/>
      <c r="T21" s="1068"/>
    </row>
    <row r="22" spans="1:20" s="1064" customFormat="1">
      <c r="A22" s="1758" t="s">
        <v>3023</v>
      </c>
      <c r="B22" s="1737"/>
      <c r="C22" s="1745" t="s">
        <v>3072</v>
      </c>
      <c r="D22" s="1738">
        <v>10</v>
      </c>
      <c r="E22" s="1739" t="s">
        <v>44</v>
      </c>
      <c r="F22" s="1740">
        <v>1350</v>
      </c>
      <c r="G22" s="898">
        <f t="shared" si="0"/>
        <v>13500</v>
      </c>
      <c r="H22" s="1754" t="s">
        <v>1887</v>
      </c>
      <c r="I22" s="1067">
        <v>10</v>
      </c>
      <c r="J22" s="1068"/>
      <c r="K22" s="1068"/>
      <c r="L22" s="1068"/>
      <c r="M22" s="1068"/>
      <c r="N22" s="1068"/>
      <c r="O22" s="1068"/>
      <c r="P22" s="1068"/>
      <c r="Q22" s="1068"/>
      <c r="R22" s="1068"/>
      <c r="S22" s="1068"/>
      <c r="T22" s="1068"/>
    </row>
    <row r="23" spans="1:20" s="1064" customFormat="1">
      <c r="A23" s="1768" t="s">
        <v>2412</v>
      </c>
      <c r="B23" s="1737"/>
      <c r="C23" s="1746" t="s">
        <v>2452</v>
      </c>
      <c r="D23" s="1747">
        <v>1</v>
      </c>
      <c r="E23" s="1748" t="s">
        <v>36</v>
      </c>
      <c r="F23" s="1748">
        <v>10000</v>
      </c>
      <c r="G23" s="898">
        <f t="shared" si="0"/>
        <v>10000</v>
      </c>
      <c r="H23" s="1754" t="s">
        <v>1887</v>
      </c>
      <c r="I23" s="1750">
        <v>1</v>
      </c>
      <c r="J23" s="1751"/>
      <c r="K23" s="1751"/>
      <c r="L23" s="1751"/>
      <c r="M23" s="1751"/>
      <c r="N23" s="1751"/>
      <c r="O23" s="1751"/>
      <c r="P23" s="1751"/>
      <c r="Q23" s="1751"/>
      <c r="R23" s="1751"/>
      <c r="S23" s="1751"/>
      <c r="T23" s="1749"/>
    </row>
    <row r="24" spans="1:20" s="1064" customFormat="1">
      <c r="A24" s="1768" t="s">
        <v>2412</v>
      </c>
      <c r="B24" s="1737"/>
      <c r="C24" s="1746" t="s">
        <v>2453</v>
      </c>
      <c r="D24" s="1747">
        <v>1</v>
      </c>
      <c r="E24" s="1748" t="s">
        <v>36</v>
      </c>
      <c r="F24" s="1748">
        <v>10000</v>
      </c>
      <c r="G24" s="898">
        <f t="shared" si="0"/>
        <v>10000</v>
      </c>
      <c r="H24" s="1754" t="s">
        <v>1887</v>
      </c>
      <c r="I24" s="1750">
        <v>1</v>
      </c>
      <c r="J24" s="1751"/>
      <c r="K24" s="1751"/>
      <c r="L24" s="1751"/>
      <c r="M24" s="1751"/>
      <c r="N24" s="1751"/>
      <c r="O24" s="1751"/>
      <c r="P24" s="1751"/>
      <c r="Q24" s="1751"/>
      <c r="R24" s="1751"/>
      <c r="S24" s="1751"/>
      <c r="T24" s="1749"/>
    </row>
    <row r="25" spans="1:20" s="1064" customFormat="1">
      <c r="A25" s="1737" t="s">
        <v>2905</v>
      </c>
      <c r="B25" s="1737"/>
      <c r="C25" s="906" t="s">
        <v>2929</v>
      </c>
      <c r="D25" s="907">
        <v>3</v>
      </c>
      <c r="E25" s="908" t="s">
        <v>2106</v>
      </c>
      <c r="F25" s="1094">
        <v>8500</v>
      </c>
      <c r="G25" s="898">
        <f t="shared" si="0"/>
        <v>25500</v>
      </c>
      <c r="H25" s="1754" t="s">
        <v>1887</v>
      </c>
      <c r="I25" s="1086"/>
      <c r="J25" s="1073"/>
      <c r="K25" s="1073"/>
      <c r="L25" s="1073"/>
      <c r="M25" s="1073"/>
      <c r="N25" s="1073"/>
      <c r="O25" s="1073"/>
      <c r="P25" s="1073"/>
      <c r="Q25" s="1073"/>
      <c r="R25" s="1073"/>
      <c r="S25" s="1073"/>
      <c r="T25" s="1073"/>
    </row>
    <row r="26" spans="1:20" s="1064" customFormat="1">
      <c r="A26" s="1737" t="s">
        <v>3231</v>
      </c>
      <c r="B26" s="1737"/>
      <c r="C26" s="906" t="s">
        <v>3258</v>
      </c>
      <c r="D26" s="907">
        <v>5</v>
      </c>
      <c r="E26" s="908" t="s">
        <v>2106</v>
      </c>
      <c r="F26" s="1094">
        <v>8500</v>
      </c>
      <c r="G26" s="898">
        <f t="shared" si="0"/>
        <v>42500</v>
      </c>
      <c r="H26" s="1754" t="s">
        <v>1887</v>
      </c>
      <c r="I26" s="1752">
        <v>5</v>
      </c>
      <c r="J26" s="1073"/>
      <c r="K26" s="1073"/>
      <c r="L26" s="1073"/>
      <c r="M26" s="1073"/>
      <c r="N26" s="1073"/>
      <c r="O26" s="1073"/>
      <c r="P26" s="1073"/>
      <c r="Q26" s="1073"/>
      <c r="R26" s="1073"/>
      <c r="S26" s="1073"/>
      <c r="T26" s="1073"/>
    </row>
    <row r="27" spans="1:20" s="1064" customFormat="1">
      <c r="A27" s="1737" t="s">
        <v>3231</v>
      </c>
      <c r="B27" s="1737"/>
      <c r="C27" s="906" t="s">
        <v>3257</v>
      </c>
      <c r="D27" s="907">
        <v>5</v>
      </c>
      <c r="E27" s="908" t="s">
        <v>2106</v>
      </c>
      <c r="F27" s="1094">
        <v>8500</v>
      </c>
      <c r="G27" s="898">
        <f t="shared" si="0"/>
        <v>42500</v>
      </c>
      <c r="H27" s="1754" t="s">
        <v>1887</v>
      </c>
      <c r="I27" s="1752">
        <v>5</v>
      </c>
      <c r="J27" s="1073"/>
      <c r="K27" s="1073"/>
      <c r="L27" s="1073"/>
      <c r="M27" s="1073"/>
      <c r="N27" s="1073"/>
      <c r="O27" s="1073"/>
      <c r="P27" s="1073"/>
      <c r="Q27" s="1073"/>
      <c r="R27" s="1073"/>
      <c r="S27" s="1073"/>
      <c r="T27" s="1073"/>
    </row>
    <row r="28" spans="1:20" s="1064" customFormat="1">
      <c r="A28" s="1768" t="s">
        <v>2412</v>
      </c>
      <c r="B28" s="1737"/>
      <c r="C28" s="1787" t="s">
        <v>2451</v>
      </c>
      <c r="D28" s="1088">
        <v>2</v>
      </c>
      <c r="E28" s="1093" t="s">
        <v>44</v>
      </c>
      <c r="F28" s="1753">
        <v>1000</v>
      </c>
      <c r="G28" s="898">
        <f t="shared" si="0"/>
        <v>2000</v>
      </c>
      <c r="H28" s="1754" t="s">
        <v>1887</v>
      </c>
      <c r="I28" s="1086"/>
      <c r="J28" s="1073"/>
      <c r="K28" s="1073"/>
      <c r="L28" s="1073"/>
      <c r="M28" s="1073"/>
      <c r="N28" s="1073"/>
      <c r="O28" s="1073"/>
      <c r="P28" s="1073"/>
      <c r="Q28" s="1073"/>
      <c r="R28" s="1073"/>
      <c r="S28" s="1073"/>
      <c r="T28" s="1073"/>
    </row>
    <row r="29" spans="1:20" s="1064" customFormat="1">
      <c r="A29" s="1737" t="s">
        <v>3231</v>
      </c>
      <c r="B29" s="1737"/>
      <c r="C29" s="906" t="s">
        <v>3297</v>
      </c>
      <c r="D29" s="907">
        <v>4</v>
      </c>
      <c r="E29" s="908" t="s">
        <v>44</v>
      </c>
      <c r="F29" s="1094">
        <v>10000</v>
      </c>
      <c r="G29" s="898">
        <f t="shared" si="0"/>
        <v>40000</v>
      </c>
      <c r="H29" s="1754" t="s">
        <v>1887</v>
      </c>
      <c r="I29" s="1067">
        <v>4</v>
      </c>
      <c r="J29" s="1068"/>
      <c r="K29" s="1068"/>
      <c r="L29" s="1068"/>
      <c r="M29" s="1068"/>
      <c r="N29" s="1068"/>
      <c r="O29" s="1068"/>
      <c r="P29" s="1068"/>
      <c r="Q29" s="1068"/>
      <c r="R29" s="1068"/>
      <c r="S29" s="1068"/>
      <c r="T29" s="1068"/>
    </row>
    <row r="30" spans="1:20" s="1064" customFormat="1">
      <c r="A30" s="1737" t="s">
        <v>2045</v>
      </c>
      <c r="B30" s="1716"/>
      <c r="C30" s="906" t="s">
        <v>2049</v>
      </c>
      <c r="D30" s="1065">
        <v>2</v>
      </c>
      <c r="E30" s="1066" t="s">
        <v>36</v>
      </c>
      <c r="F30" s="1069">
        <v>20000</v>
      </c>
      <c r="G30" s="898">
        <f t="shared" si="0"/>
        <v>40000</v>
      </c>
      <c r="H30" s="1754" t="s">
        <v>1887</v>
      </c>
      <c r="I30" s="1067">
        <v>2</v>
      </c>
      <c r="J30" s="1068"/>
      <c r="K30" s="1068"/>
      <c r="L30" s="1068"/>
      <c r="M30" s="1068"/>
      <c r="N30" s="1068"/>
      <c r="O30" s="1068"/>
      <c r="P30" s="1068"/>
      <c r="Q30" s="1068"/>
      <c r="R30" s="1068"/>
      <c r="S30" s="1068"/>
      <c r="T30" s="1068"/>
    </row>
    <row r="31" spans="1:20" s="1064" customFormat="1">
      <c r="A31" s="1768" t="s">
        <v>2599</v>
      </c>
      <c r="B31" s="1737"/>
      <c r="C31" s="1133" t="s">
        <v>2609</v>
      </c>
      <c r="D31" s="1165">
        <v>4</v>
      </c>
      <c r="E31" s="1166" t="s">
        <v>501</v>
      </c>
      <c r="F31" s="1167">
        <f>2000*1.5</f>
        <v>3000</v>
      </c>
      <c r="G31" s="898">
        <f t="shared" si="0"/>
        <v>12000</v>
      </c>
      <c r="H31" s="1754" t="s">
        <v>1887</v>
      </c>
      <c r="I31" s="1743"/>
      <c r="J31" s="1133"/>
      <c r="K31" s="1165"/>
      <c r="L31" s="1133"/>
      <c r="M31" s="1133"/>
      <c r="N31" s="1133"/>
      <c r="O31" s="1133"/>
      <c r="P31" s="1133"/>
      <c r="Q31" s="1133"/>
      <c r="R31" s="1165">
        <v>4</v>
      </c>
      <c r="S31" s="1133"/>
      <c r="T31" s="1826"/>
    </row>
    <row r="32" spans="1:20" s="1064" customFormat="1" ht="24">
      <c r="A32" s="1737" t="s">
        <v>3231</v>
      </c>
      <c r="B32" s="1716"/>
      <c r="C32" s="906" t="s">
        <v>3252</v>
      </c>
      <c r="D32" s="907">
        <v>10</v>
      </c>
      <c r="E32" s="908" t="s">
        <v>933</v>
      </c>
      <c r="F32" s="1094">
        <v>15000</v>
      </c>
      <c r="G32" s="898">
        <f t="shared" si="0"/>
        <v>150000</v>
      </c>
      <c r="H32" s="1754" t="s">
        <v>1887</v>
      </c>
      <c r="I32" s="1755">
        <v>5</v>
      </c>
      <c r="J32" s="1173"/>
      <c r="K32" s="1173"/>
      <c r="L32" s="1173"/>
      <c r="M32" s="1173"/>
      <c r="N32" s="1173"/>
      <c r="O32" s="1173">
        <v>5</v>
      </c>
      <c r="P32" s="1173"/>
      <c r="Q32" s="1073"/>
      <c r="R32" s="1073"/>
      <c r="S32" s="1073"/>
      <c r="T32" s="1073"/>
    </row>
    <row r="33" spans="1:20" s="1064" customFormat="1">
      <c r="A33" s="1758" t="s">
        <v>3023</v>
      </c>
      <c r="B33" s="1716"/>
      <c r="C33" s="1743" t="s">
        <v>3044</v>
      </c>
      <c r="D33" s="1750">
        <v>2</v>
      </c>
      <c r="E33" s="1739"/>
      <c r="F33" s="1094">
        <v>2000</v>
      </c>
      <c r="G33" s="898">
        <f t="shared" si="0"/>
        <v>4000</v>
      </c>
      <c r="H33" s="1754" t="s">
        <v>1887</v>
      </c>
      <c r="I33" s="1067">
        <v>2</v>
      </c>
      <c r="J33" s="1068"/>
      <c r="K33" s="1068"/>
      <c r="L33" s="1068"/>
      <c r="M33" s="1068"/>
      <c r="N33" s="1068"/>
      <c r="O33" s="1068"/>
      <c r="P33" s="1068"/>
      <c r="Q33" s="1068"/>
      <c r="R33" s="1068"/>
      <c r="S33" s="1068"/>
      <c r="T33" s="1068"/>
    </row>
    <row r="34" spans="1:20" s="1064" customFormat="1">
      <c r="A34" s="1758" t="s">
        <v>3023</v>
      </c>
      <c r="B34" s="1716"/>
      <c r="C34" s="1743" t="s">
        <v>3078</v>
      </c>
      <c r="D34" s="1738">
        <v>10</v>
      </c>
      <c r="E34" s="1739" t="s">
        <v>44</v>
      </c>
      <c r="F34" s="1744">
        <v>3000</v>
      </c>
      <c r="G34" s="898">
        <f t="shared" si="0"/>
        <v>30000</v>
      </c>
      <c r="H34" s="1754" t="s">
        <v>1887</v>
      </c>
      <c r="I34" s="1067">
        <v>10</v>
      </c>
      <c r="J34" s="1068"/>
      <c r="K34" s="1068"/>
      <c r="L34" s="1068"/>
      <c r="M34" s="1068"/>
      <c r="N34" s="1068"/>
      <c r="O34" s="1068"/>
      <c r="P34" s="1068"/>
      <c r="Q34" s="1068"/>
      <c r="R34" s="1068"/>
      <c r="S34" s="1068"/>
      <c r="T34" s="1068"/>
    </row>
    <row r="35" spans="1:20" s="1064" customFormat="1">
      <c r="A35" s="1737" t="s">
        <v>2132</v>
      </c>
      <c r="B35" s="1716"/>
      <c r="C35" s="1078" t="s">
        <v>2156</v>
      </c>
      <c r="D35" s="1079">
        <v>5</v>
      </c>
      <c r="E35" s="1078" t="s">
        <v>2157</v>
      </c>
      <c r="F35" s="1080">
        <v>1500</v>
      </c>
      <c r="G35" s="898">
        <f t="shared" si="0"/>
        <v>7500</v>
      </c>
      <c r="H35" s="1754" t="s">
        <v>1887</v>
      </c>
      <c r="I35" s="1079">
        <v>5</v>
      </c>
      <c r="J35" s="1078"/>
      <c r="K35" s="1078"/>
      <c r="L35" s="1078"/>
      <c r="M35" s="1078"/>
      <c r="N35" s="1078"/>
      <c r="O35" s="1078"/>
      <c r="P35" s="1078"/>
      <c r="Q35" s="1078"/>
      <c r="R35" s="1078"/>
      <c r="S35" s="1078"/>
      <c r="T35" s="1078"/>
    </row>
    <row r="36" spans="1:20" s="1064" customFormat="1">
      <c r="A36" s="1758" t="s">
        <v>3023</v>
      </c>
      <c r="B36" s="1737"/>
      <c r="C36" s="1745" t="s">
        <v>3071</v>
      </c>
      <c r="D36" s="1738">
        <v>10</v>
      </c>
      <c r="E36" s="1739" t="s">
        <v>44</v>
      </c>
      <c r="F36" s="1740">
        <v>2500</v>
      </c>
      <c r="G36" s="898">
        <f t="shared" si="0"/>
        <v>25000</v>
      </c>
      <c r="H36" s="1754" t="s">
        <v>1887</v>
      </c>
      <c r="I36" s="1067">
        <v>10</v>
      </c>
      <c r="J36" s="1068"/>
      <c r="K36" s="1068"/>
      <c r="L36" s="1068"/>
      <c r="M36" s="1068"/>
      <c r="N36" s="1068"/>
      <c r="O36" s="1068"/>
      <c r="P36" s="1068"/>
      <c r="Q36" s="1068"/>
      <c r="R36" s="1068"/>
      <c r="S36" s="1068"/>
      <c r="T36" s="1068"/>
    </row>
    <row r="37" spans="1:20" s="1064" customFormat="1">
      <c r="A37" s="1768" t="s">
        <v>2412</v>
      </c>
      <c r="B37" s="1716"/>
      <c r="C37" s="1787" t="s">
        <v>2446</v>
      </c>
      <c r="D37" s="1088">
        <v>1</v>
      </c>
      <c r="E37" s="1093" t="s">
        <v>13</v>
      </c>
      <c r="F37" s="1753">
        <v>5000</v>
      </c>
      <c r="G37" s="898">
        <f t="shared" si="0"/>
        <v>5000</v>
      </c>
      <c r="H37" s="1754" t="s">
        <v>1887</v>
      </c>
      <c r="I37" s="1086"/>
      <c r="J37" s="1073"/>
      <c r="K37" s="1073"/>
      <c r="L37" s="1073"/>
      <c r="M37" s="1073"/>
      <c r="N37" s="1073"/>
      <c r="O37" s="1073"/>
      <c r="P37" s="1073"/>
      <c r="Q37" s="1073"/>
      <c r="R37" s="1073"/>
      <c r="S37" s="1073"/>
      <c r="T37" s="1073"/>
    </row>
    <row r="38" spans="1:20" s="1064" customFormat="1" ht="24">
      <c r="A38" s="1768" t="s">
        <v>2412</v>
      </c>
      <c r="B38" s="1737"/>
      <c r="C38" s="1787" t="s">
        <v>2445</v>
      </c>
      <c r="D38" s="1088">
        <v>1</v>
      </c>
      <c r="E38" s="1093" t="s">
        <v>13</v>
      </c>
      <c r="F38" s="1753">
        <v>5000</v>
      </c>
      <c r="G38" s="898">
        <f t="shared" si="0"/>
        <v>5000</v>
      </c>
      <c r="H38" s="1754" t="s">
        <v>1887</v>
      </c>
      <c r="I38" s="1086"/>
      <c r="J38" s="1073"/>
      <c r="K38" s="1073"/>
      <c r="L38" s="1073"/>
      <c r="M38" s="1073"/>
      <c r="N38" s="1073"/>
      <c r="O38" s="1073"/>
      <c r="P38" s="1073"/>
      <c r="Q38" s="1073"/>
      <c r="R38" s="1073"/>
      <c r="S38" s="1073"/>
      <c r="T38" s="1073"/>
    </row>
    <row r="39" spans="1:20" s="1064" customFormat="1">
      <c r="A39" s="1758" t="s">
        <v>3023</v>
      </c>
      <c r="B39" s="1737"/>
      <c r="C39" s="1745" t="s">
        <v>3073</v>
      </c>
      <c r="D39" s="1738">
        <v>10</v>
      </c>
      <c r="E39" s="1739" t="s">
        <v>44</v>
      </c>
      <c r="F39" s="1740">
        <v>1400</v>
      </c>
      <c r="G39" s="898">
        <f t="shared" si="0"/>
        <v>14000</v>
      </c>
      <c r="H39" s="1754" t="s">
        <v>1887</v>
      </c>
      <c r="I39" s="1067">
        <v>10</v>
      </c>
      <c r="J39" s="1068"/>
      <c r="K39" s="1068"/>
      <c r="L39" s="1068"/>
      <c r="M39" s="1068"/>
      <c r="N39" s="1068"/>
      <c r="O39" s="1068"/>
      <c r="P39" s="1068"/>
      <c r="Q39" s="1068"/>
      <c r="R39" s="1068"/>
      <c r="S39" s="1068"/>
      <c r="T39" s="1068"/>
    </row>
    <row r="40" spans="1:20" s="1064" customFormat="1">
      <c r="A40" s="1737" t="s">
        <v>3231</v>
      </c>
      <c r="B40" s="1737"/>
      <c r="C40" s="906" t="s">
        <v>3251</v>
      </c>
      <c r="D40" s="907">
        <v>2</v>
      </c>
      <c r="E40" s="908" t="s">
        <v>36</v>
      </c>
      <c r="F40" s="1094">
        <v>12000</v>
      </c>
      <c r="G40" s="898">
        <f t="shared" si="0"/>
        <v>24000</v>
      </c>
      <c r="H40" s="1754" t="s">
        <v>1887</v>
      </c>
      <c r="I40" s="1752">
        <v>2</v>
      </c>
      <c r="J40" s="1173"/>
      <c r="K40" s="1173"/>
      <c r="L40" s="1173"/>
      <c r="M40" s="1173"/>
      <c r="N40" s="1173"/>
      <c r="O40" s="1173"/>
      <c r="P40" s="1173"/>
      <c r="Q40" s="1173"/>
      <c r="R40" s="1173"/>
      <c r="S40" s="1073"/>
      <c r="T40" s="1073"/>
    </row>
    <row r="41" spans="1:20" s="1064" customFormat="1" ht="24">
      <c r="A41" s="1758" t="s">
        <v>3630</v>
      </c>
      <c r="B41" s="1737"/>
      <c r="C41" s="896" t="s">
        <v>3646</v>
      </c>
      <c r="D41" s="1070">
        <v>1</v>
      </c>
      <c r="E41" s="1066" t="s">
        <v>1945</v>
      </c>
      <c r="F41" s="1069">
        <v>5500</v>
      </c>
      <c r="G41" s="898">
        <f t="shared" si="0"/>
        <v>5500</v>
      </c>
      <c r="H41" s="1754" t="s">
        <v>1887</v>
      </c>
      <c r="I41" s="1086">
        <v>1</v>
      </c>
      <c r="J41" s="1073"/>
      <c r="K41" s="1073"/>
      <c r="L41" s="1073"/>
      <c r="M41" s="1073"/>
      <c r="N41" s="1073"/>
      <c r="O41" s="1073"/>
      <c r="P41" s="1073"/>
      <c r="Q41" s="1073"/>
      <c r="R41" s="1073"/>
      <c r="S41" s="1073"/>
      <c r="T41" s="1073"/>
    </row>
    <row r="42" spans="1:20" s="1064" customFormat="1" ht="24">
      <c r="A42" s="1758" t="s">
        <v>3630</v>
      </c>
      <c r="B42" s="1716"/>
      <c r="C42" s="896" t="s">
        <v>3646</v>
      </c>
      <c r="D42" s="1070">
        <v>1</v>
      </c>
      <c r="E42" s="1066" t="s">
        <v>1945</v>
      </c>
      <c r="F42" s="1069">
        <v>5500</v>
      </c>
      <c r="G42" s="898">
        <f t="shared" si="0"/>
        <v>5500</v>
      </c>
      <c r="H42" s="1754" t="s">
        <v>1887</v>
      </c>
      <c r="I42" s="1086">
        <v>1</v>
      </c>
      <c r="J42" s="1073"/>
      <c r="K42" s="1073"/>
      <c r="L42" s="1073"/>
      <c r="M42" s="1073"/>
      <c r="N42" s="1073"/>
      <c r="O42" s="1073"/>
      <c r="P42" s="1073"/>
      <c r="Q42" s="1073"/>
      <c r="R42" s="1073"/>
      <c r="S42" s="1073"/>
      <c r="T42" s="1073"/>
    </row>
    <row r="43" spans="1:20" s="1064" customFormat="1" ht="15">
      <c r="A43" s="1735" t="s">
        <v>3630</v>
      </c>
      <c r="B43" s="1716"/>
      <c r="C43" s="1104" t="s">
        <v>3646</v>
      </c>
      <c r="D43" s="1070">
        <v>1</v>
      </c>
      <c r="E43" s="1066" t="s">
        <v>1945</v>
      </c>
      <c r="F43" s="1069">
        <v>5500</v>
      </c>
      <c r="G43" s="898">
        <f t="shared" si="0"/>
        <v>5500</v>
      </c>
      <c r="H43" s="1754" t="s">
        <v>1887</v>
      </c>
      <c r="I43" s="1086">
        <v>1</v>
      </c>
      <c r="J43" s="1073"/>
      <c r="K43" s="1073"/>
      <c r="L43" s="1073"/>
      <c r="M43" s="1073"/>
      <c r="N43" s="1073"/>
      <c r="O43" s="1073"/>
      <c r="P43" s="1073"/>
      <c r="Q43" s="1073"/>
      <c r="R43" s="1073"/>
      <c r="S43" s="1073"/>
      <c r="T43" s="1073"/>
    </row>
    <row r="44" spans="1:20" s="1064" customFormat="1">
      <c r="A44" s="1737" t="s">
        <v>2132</v>
      </c>
      <c r="B44" s="1716"/>
      <c r="C44" s="1731" t="s">
        <v>2136</v>
      </c>
      <c r="D44" s="1756">
        <v>4</v>
      </c>
      <c r="E44" s="1198" t="s">
        <v>36</v>
      </c>
      <c r="F44" s="1069">
        <v>3000</v>
      </c>
      <c r="G44" s="898">
        <f t="shared" si="0"/>
        <v>12000</v>
      </c>
      <c r="H44" s="1754" t="s">
        <v>1887</v>
      </c>
      <c r="I44" s="1756">
        <v>4</v>
      </c>
      <c r="J44" s="1068"/>
      <c r="K44" s="1068"/>
      <c r="L44" s="1068"/>
      <c r="M44" s="1068"/>
      <c r="N44" s="1068"/>
      <c r="O44" s="1068"/>
      <c r="P44" s="1068"/>
      <c r="Q44" s="1068"/>
      <c r="R44" s="1068"/>
      <c r="S44" s="1068"/>
      <c r="T44" s="1068"/>
    </row>
    <row r="45" spans="1:20" s="1064" customFormat="1">
      <c r="A45" s="1737" t="s">
        <v>2132</v>
      </c>
      <c r="B45" s="1737"/>
      <c r="C45" s="1731" t="s">
        <v>2137</v>
      </c>
      <c r="D45" s="1756">
        <v>4</v>
      </c>
      <c r="E45" s="1198" t="s">
        <v>36</v>
      </c>
      <c r="F45" s="1069">
        <v>3000</v>
      </c>
      <c r="G45" s="898">
        <f t="shared" si="0"/>
        <v>12000</v>
      </c>
      <c r="H45" s="1754" t="s">
        <v>1887</v>
      </c>
      <c r="I45" s="1756">
        <v>4</v>
      </c>
      <c r="J45" s="1073"/>
      <c r="K45" s="1073"/>
      <c r="L45" s="1073"/>
      <c r="M45" s="1073"/>
      <c r="N45" s="1073"/>
      <c r="O45" s="1073"/>
      <c r="P45" s="1073"/>
      <c r="Q45" s="1073"/>
      <c r="R45" s="1073"/>
      <c r="S45" s="1073"/>
      <c r="T45" s="1073"/>
    </row>
    <row r="46" spans="1:20" s="1696" customFormat="1" ht="24">
      <c r="A46" s="1737" t="s">
        <v>3231</v>
      </c>
      <c r="B46" s="1163"/>
      <c r="C46" s="906" t="s">
        <v>3263</v>
      </c>
      <c r="D46" s="907">
        <v>2</v>
      </c>
      <c r="E46" s="908" t="s">
        <v>44</v>
      </c>
      <c r="F46" s="1094">
        <v>25000</v>
      </c>
      <c r="G46" s="898">
        <f t="shared" si="0"/>
        <v>50000</v>
      </c>
      <c r="H46" s="1754" t="s">
        <v>1887</v>
      </c>
      <c r="I46" s="1752">
        <v>1</v>
      </c>
      <c r="J46" s="1757"/>
      <c r="K46" s="1757"/>
      <c r="L46" s="1757"/>
      <c r="M46" s="1757"/>
      <c r="N46" s="1757"/>
      <c r="O46" s="1757">
        <v>1</v>
      </c>
      <c r="P46" s="1073"/>
      <c r="Q46" s="1073"/>
      <c r="R46" s="1073"/>
      <c r="S46" s="1073"/>
      <c r="T46" s="1073"/>
    </row>
    <row r="47" spans="1:20" s="1064" customFormat="1">
      <c r="A47" s="1737" t="s">
        <v>3231</v>
      </c>
      <c r="B47" s="1737"/>
      <c r="C47" s="906" t="s">
        <v>3264</v>
      </c>
      <c r="D47" s="907">
        <v>5</v>
      </c>
      <c r="E47" s="908" t="s">
        <v>44</v>
      </c>
      <c r="F47" s="1094">
        <v>1000</v>
      </c>
      <c r="G47" s="898">
        <f t="shared" si="0"/>
        <v>5000</v>
      </c>
      <c r="H47" s="1754" t="s">
        <v>1887</v>
      </c>
      <c r="I47" s="1752">
        <v>2</v>
      </c>
      <c r="J47" s="1073"/>
      <c r="K47" s="1073"/>
      <c r="L47" s="1173">
        <v>1</v>
      </c>
      <c r="M47" s="1073"/>
      <c r="N47" s="1073"/>
      <c r="O47" s="1173">
        <v>2</v>
      </c>
      <c r="P47" s="1073"/>
      <c r="Q47" s="1073"/>
      <c r="R47" s="1073"/>
      <c r="S47" s="1073"/>
      <c r="T47" s="1073"/>
    </row>
    <row r="48" spans="1:20" s="1064" customFormat="1">
      <c r="A48" s="1737" t="s">
        <v>2113</v>
      </c>
      <c r="B48" s="1737"/>
      <c r="C48" s="906" t="s">
        <v>2123</v>
      </c>
      <c r="D48" s="1070">
        <v>2</v>
      </c>
      <c r="E48" s="1066" t="s">
        <v>2106</v>
      </c>
      <c r="F48" s="1069">
        <v>1200</v>
      </c>
      <c r="G48" s="898">
        <f t="shared" si="0"/>
        <v>2400</v>
      </c>
      <c r="H48" s="1754" t="s">
        <v>1887</v>
      </c>
      <c r="I48" s="1070">
        <v>2</v>
      </c>
      <c r="J48" s="1068"/>
      <c r="K48" s="1068"/>
      <c r="L48" s="1068"/>
      <c r="M48" s="1068"/>
      <c r="N48" s="1068"/>
      <c r="O48" s="1068"/>
      <c r="P48" s="1068"/>
      <c r="Q48" s="1068"/>
      <c r="R48" s="1068"/>
      <c r="S48" s="1068"/>
      <c r="T48" s="1068"/>
    </row>
    <row r="49" spans="1:20" s="1064" customFormat="1" ht="31.5" customHeight="1">
      <c r="A49" s="1768" t="s">
        <v>2412</v>
      </c>
      <c r="B49" s="1737"/>
      <c r="C49" s="1758" t="s">
        <v>2432</v>
      </c>
      <c r="D49" s="1092">
        <v>2</v>
      </c>
      <c r="E49" s="1093" t="s">
        <v>1945</v>
      </c>
      <c r="F49" s="1094">
        <v>2500</v>
      </c>
      <c r="G49" s="898">
        <f t="shared" si="0"/>
        <v>5000</v>
      </c>
      <c r="H49" s="1754" t="s">
        <v>1887</v>
      </c>
      <c r="I49" s="1067">
        <v>2</v>
      </c>
      <c r="J49" s="1068"/>
      <c r="K49" s="1068"/>
      <c r="L49" s="1068"/>
      <c r="M49" s="1068"/>
      <c r="N49" s="1068"/>
      <c r="O49" s="1068"/>
      <c r="P49" s="1068"/>
      <c r="Q49" s="1068"/>
      <c r="R49" s="1068"/>
      <c r="S49" s="1068"/>
      <c r="T49" s="1068"/>
    </row>
    <row r="50" spans="1:20" s="1064" customFormat="1" ht="16.5" customHeight="1">
      <c r="A50" s="1768" t="s">
        <v>2599</v>
      </c>
      <c r="B50" s="1737"/>
      <c r="C50" s="1133" t="s">
        <v>2432</v>
      </c>
      <c r="D50" s="1165">
        <v>2</v>
      </c>
      <c r="E50" s="1166" t="s">
        <v>501</v>
      </c>
      <c r="F50" s="1167">
        <f>2500*1.5</f>
        <v>3750</v>
      </c>
      <c r="G50" s="898">
        <f t="shared" si="0"/>
        <v>7500</v>
      </c>
      <c r="H50" s="1754" t="s">
        <v>1887</v>
      </c>
      <c r="I50" s="1743"/>
      <c r="J50" s="1133"/>
      <c r="K50" s="1165"/>
      <c r="L50" s="1133"/>
      <c r="M50" s="1133"/>
      <c r="N50" s="1133"/>
      <c r="O50" s="1133"/>
      <c r="P50" s="1133"/>
      <c r="Q50" s="1133"/>
      <c r="R50" s="1165">
        <v>2</v>
      </c>
      <c r="S50" s="1133"/>
      <c r="T50" s="1826"/>
    </row>
    <row r="51" spans="1:20" s="1696" customFormat="1">
      <c r="A51" s="1758" t="s">
        <v>3023</v>
      </c>
      <c r="B51" s="1163"/>
      <c r="C51" s="906" t="s">
        <v>3033</v>
      </c>
      <c r="D51" s="1197">
        <v>1</v>
      </c>
      <c r="E51" s="908"/>
      <c r="F51" s="1094">
        <v>30000</v>
      </c>
      <c r="G51" s="898">
        <f t="shared" si="0"/>
        <v>30000</v>
      </c>
      <c r="H51" s="1754" t="s">
        <v>1887</v>
      </c>
      <c r="I51" s="1067">
        <v>1</v>
      </c>
      <c r="J51" s="1068"/>
      <c r="K51" s="1068"/>
      <c r="L51" s="1068"/>
      <c r="M51" s="1068"/>
      <c r="N51" s="1068"/>
      <c r="O51" s="1068"/>
      <c r="P51" s="1068"/>
      <c r="Q51" s="1068"/>
      <c r="R51" s="1068"/>
      <c r="S51" s="1068"/>
      <c r="T51" s="1068"/>
    </row>
    <row r="52" spans="1:20" s="1064" customFormat="1">
      <c r="A52" s="1758" t="s">
        <v>3023</v>
      </c>
      <c r="B52" s="1716"/>
      <c r="C52" s="906" t="s">
        <v>3034</v>
      </c>
      <c r="D52" s="1197">
        <v>1</v>
      </c>
      <c r="E52" s="908"/>
      <c r="F52" s="1094">
        <v>7000</v>
      </c>
      <c r="G52" s="898">
        <f t="shared" si="0"/>
        <v>7000</v>
      </c>
      <c r="H52" s="1754" t="s">
        <v>1887</v>
      </c>
      <c r="I52" s="1067">
        <v>1</v>
      </c>
      <c r="J52" s="1068"/>
      <c r="K52" s="1068"/>
      <c r="L52" s="1068"/>
      <c r="M52" s="1068"/>
      <c r="N52" s="1068"/>
      <c r="O52" s="1068"/>
      <c r="P52" s="1068"/>
      <c r="Q52" s="1068"/>
      <c r="R52" s="1068"/>
      <c r="S52" s="1068"/>
      <c r="T52" s="1068"/>
    </row>
    <row r="53" spans="1:20" s="1064" customFormat="1">
      <c r="A53" s="1758" t="s">
        <v>3023</v>
      </c>
      <c r="B53" s="1716"/>
      <c r="C53" s="906" t="s">
        <v>3035</v>
      </c>
      <c r="D53" s="1197">
        <v>1</v>
      </c>
      <c r="E53" s="908"/>
      <c r="F53" s="1094">
        <v>7000</v>
      </c>
      <c r="G53" s="898">
        <f t="shared" si="0"/>
        <v>7000</v>
      </c>
      <c r="H53" s="1754" t="s">
        <v>1887</v>
      </c>
      <c r="I53" s="1067">
        <v>1</v>
      </c>
      <c r="J53" s="1068"/>
      <c r="K53" s="1068"/>
      <c r="L53" s="1068"/>
      <c r="M53" s="1068"/>
      <c r="N53" s="1068"/>
      <c r="O53" s="1068"/>
      <c r="P53" s="1068"/>
      <c r="Q53" s="1068"/>
      <c r="R53" s="1068"/>
      <c r="S53" s="1068"/>
      <c r="T53" s="1068"/>
    </row>
    <row r="54" spans="1:20" s="1064" customFormat="1" ht="36">
      <c r="A54" s="1737" t="s">
        <v>2905</v>
      </c>
      <c r="B54" s="1716"/>
      <c r="C54" s="906" t="s">
        <v>3779</v>
      </c>
      <c r="D54" s="907">
        <v>2</v>
      </c>
      <c r="E54" s="908" t="s">
        <v>36</v>
      </c>
      <c r="F54" s="1094">
        <v>25000</v>
      </c>
      <c r="G54" s="898">
        <f t="shared" si="0"/>
        <v>50000</v>
      </c>
      <c r="H54" s="1754" t="s">
        <v>1887</v>
      </c>
      <c r="I54" s="1086"/>
      <c r="J54" s="1073"/>
      <c r="K54" s="1073"/>
      <c r="L54" s="1073"/>
      <c r="M54" s="1073"/>
      <c r="N54" s="1073"/>
      <c r="O54" s="1073"/>
      <c r="P54" s="1073"/>
      <c r="Q54" s="1073"/>
      <c r="R54" s="1073"/>
      <c r="S54" s="1073"/>
      <c r="T54" s="1073"/>
    </row>
    <row r="55" spans="1:20" s="1064" customFormat="1">
      <c r="A55" s="1737" t="s">
        <v>2905</v>
      </c>
      <c r="B55" s="1716"/>
      <c r="C55" s="906" t="s">
        <v>2927</v>
      </c>
      <c r="D55" s="907">
        <v>100</v>
      </c>
      <c r="E55" s="908" t="s">
        <v>576</v>
      </c>
      <c r="F55" s="1094">
        <v>750</v>
      </c>
      <c r="G55" s="898">
        <f t="shared" si="0"/>
        <v>75000</v>
      </c>
      <c r="H55" s="1754" t="s">
        <v>1887</v>
      </c>
      <c r="I55" s="1086"/>
      <c r="J55" s="1073"/>
      <c r="K55" s="1073"/>
      <c r="L55" s="1073"/>
      <c r="M55" s="1073"/>
      <c r="N55" s="1073"/>
      <c r="O55" s="1073"/>
      <c r="P55" s="1073"/>
      <c r="Q55" s="1073"/>
      <c r="R55" s="1073"/>
      <c r="S55" s="1073"/>
      <c r="T55" s="1073"/>
    </row>
    <row r="56" spans="1:20" s="1064" customFormat="1">
      <c r="A56" s="1737" t="s">
        <v>3231</v>
      </c>
      <c r="B56" s="1737"/>
      <c r="C56" s="906" t="s">
        <v>2927</v>
      </c>
      <c r="D56" s="907">
        <v>80</v>
      </c>
      <c r="E56" s="908" t="s">
        <v>576</v>
      </c>
      <c r="F56" s="1094">
        <v>750</v>
      </c>
      <c r="G56" s="898">
        <f t="shared" si="0"/>
        <v>60000</v>
      </c>
      <c r="H56" s="1754" t="s">
        <v>1887</v>
      </c>
      <c r="I56" s="1752">
        <v>20</v>
      </c>
      <c r="J56" s="1173"/>
      <c r="K56" s="1173"/>
      <c r="L56" s="1173"/>
      <c r="M56" s="1173">
        <v>20</v>
      </c>
      <c r="N56" s="1173"/>
      <c r="O56" s="1173"/>
      <c r="P56" s="1173">
        <v>20</v>
      </c>
      <c r="Q56" s="1173"/>
      <c r="R56" s="1173">
        <v>20</v>
      </c>
      <c r="S56" s="1073"/>
      <c r="T56" s="1073"/>
    </row>
    <row r="57" spans="1:20" s="1064" customFormat="1">
      <c r="A57" s="1768" t="s">
        <v>2412</v>
      </c>
      <c r="B57" s="1716"/>
      <c r="C57" s="1845" t="s">
        <v>2454</v>
      </c>
      <c r="D57" s="1742">
        <v>6</v>
      </c>
      <c r="E57" s="1195" t="s">
        <v>1945</v>
      </c>
      <c r="F57" s="1773">
        <v>350</v>
      </c>
      <c r="G57" s="898">
        <f t="shared" si="0"/>
        <v>2100</v>
      </c>
      <c r="H57" s="1754" t="s">
        <v>1887</v>
      </c>
      <c r="I57" s="1760"/>
      <c r="J57" s="1761"/>
      <c r="K57" s="1761"/>
      <c r="L57" s="1762"/>
      <c r="M57" s="1762"/>
      <c r="N57" s="1758"/>
      <c r="O57" s="1758"/>
      <c r="P57" s="1758"/>
      <c r="Q57" s="1758"/>
      <c r="R57" s="1758"/>
      <c r="S57" s="1758"/>
      <c r="T57" s="1758"/>
    </row>
    <row r="58" spans="1:20" s="1064" customFormat="1">
      <c r="A58" s="1737" t="s">
        <v>3231</v>
      </c>
      <c r="B58" s="1737"/>
      <c r="C58" s="906" t="s">
        <v>3260</v>
      </c>
      <c r="D58" s="907">
        <v>2</v>
      </c>
      <c r="E58" s="908" t="s">
        <v>44</v>
      </c>
      <c r="F58" s="1094">
        <v>10000</v>
      </c>
      <c r="G58" s="898">
        <f t="shared" si="0"/>
        <v>20000</v>
      </c>
      <c r="H58" s="1754" t="s">
        <v>1887</v>
      </c>
      <c r="I58" s="1752">
        <v>1</v>
      </c>
      <c r="J58" s="1757"/>
      <c r="K58" s="1757"/>
      <c r="L58" s="1757"/>
      <c r="M58" s="1757"/>
      <c r="N58" s="1757"/>
      <c r="O58" s="1757">
        <v>1</v>
      </c>
      <c r="P58" s="1073"/>
      <c r="Q58" s="1073"/>
      <c r="R58" s="1073"/>
      <c r="S58" s="1073"/>
      <c r="T58" s="1073"/>
    </row>
    <row r="59" spans="1:20" s="1064" customFormat="1" ht="15">
      <c r="A59" s="1768" t="s">
        <v>2412</v>
      </c>
      <c r="B59" s="1846"/>
      <c r="C59" s="1847" t="s">
        <v>2455</v>
      </c>
      <c r="D59" s="1763">
        <v>1</v>
      </c>
      <c r="E59" s="1195" t="s">
        <v>13</v>
      </c>
      <c r="F59" s="1764">
        <v>3500</v>
      </c>
      <c r="G59" s="898">
        <f t="shared" si="0"/>
        <v>3500</v>
      </c>
      <c r="H59" s="1754" t="s">
        <v>1887</v>
      </c>
      <c r="I59" s="1765"/>
      <c r="J59" s="1766"/>
      <c r="K59" s="1766"/>
      <c r="L59" s="1767"/>
      <c r="M59" s="1767"/>
      <c r="N59" s="1715"/>
      <c r="O59" s="1715"/>
      <c r="P59" s="1715"/>
      <c r="Q59" s="1715"/>
      <c r="R59" s="1715"/>
      <c r="S59" s="1715"/>
      <c r="T59" s="1715"/>
    </row>
    <row r="60" spans="1:20" s="1064" customFormat="1" ht="15">
      <c r="A60" s="1737" t="s">
        <v>2113</v>
      </c>
      <c r="B60" s="1846"/>
      <c r="C60" s="906" t="s">
        <v>2118</v>
      </c>
      <c r="D60" s="1070">
        <v>40</v>
      </c>
      <c r="E60" s="1066" t="s">
        <v>576</v>
      </c>
      <c r="F60" s="1069">
        <v>150</v>
      </c>
      <c r="G60" s="898">
        <f t="shared" si="0"/>
        <v>6000</v>
      </c>
      <c r="H60" s="1754" t="s">
        <v>1887</v>
      </c>
      <c r="I60" s="1070">
        <v>40</v>
      </c>
      <c r="J60" s="1068"/>
      <c r="K60" s="1068"/>
      <c r="L60" s="1068"/>
      <c r="M60" s="1068"/>
      <c r="N60" s="1068"/>
      <c r="O60" s="1068"/>
      <c r="P60" s="1068"/>
      <c r="Q60" s="1068"/>
      <c r="R60" s="1068"/>
      <c r="S60" s="1068"/>
      <c r="T60" s="1068"/>
    </row>
    <row r="61" spans="1:20" s="1064" customFormat="1" ht="15.75">
      <c r="A61" s="1768" t="s">
        <v>2412</v>
      </c>
      <c r="B61" s="1848"/>
      <c r="C61" s="1769" t="s">
        <v>2434</v>
      </c>
      <c r="D61" s="1092">
        <v>1</v>
      </c>
      <c r="E61" s="1093" t="s">
        <v>13</v>
      </c>
      <c r="F61" s="1094">
        <v>3000</v>
      </c>
      <c r="G61" s="898">
        <f t="shared" si="0"/>
        <v>3000</v>
      </c>
      <c r="H61" s="1754" t="s">
        <v>1887</v>
      </c>
      <c r="I61" s="1067">
        <v>1</v>
      </c>
      <c r="J61" s="1073"/>
      <c r="K61" s="1073"/>
      <c r="L61" s="1073"/>
      <c r="M61" s="1073"/>
      <c r="N61" s="1073"/>
      <c r="O61" s="1073"/>
      <c r="P61" s="1073"/>
      <c r="Q61" s="1073"/>
      <c r="R61" s="1073"/>
      <c r="S61" s="1073"/>
      <c r="T61" s="1073"/>
    </row>
    <row r="62" spans="1:20" s="1064" customFormat="1">
      <c r="A62" s="1758" t="s">
        <v>3023</v>
      </c>
      <c r="B62" s="1200"/>
      <c r="C62" s="1770" t="s">
        <v>3075</v>
      </c>
      <c r="D62" s="1738">
        <v>10</v>
      </c>
      <c r="E62" s="1739" t="s">
        <v>44</v>
      </c>
      <c r="F62" s="1740">
        <v>1500</v>
      </c>
      <c r="G62" s="898">
        <f t="shared" si="0"/>
        <v>15000</v>
      </c>
      <c r="H62" s="1754" t="s">
        <v>1887</v>
      </c>
      <c r="I62" s="1067">
        <v>10</v>
      </c>
      <c r="J62" s="1068"/>
      <c r="K62" s="1068"/>
      <c r="L62" s="1068"/>
      <c r="M62" s="1068"/>
      <c r="N62" s="1068"/>
      <c r="O62" s="1068"/>
      <c r="P62" s="1068"/>
      <c r="Q62" s="1068"/>
      <c r="R62" s="1068"/>
      <c r="S62" s="1068"/>
      <c r="T62" s="1068"/>
    </row>
    <row r="63" spans="1:20" s="1089" customFormat="1" ht="72">
      <c r="A63" s="1737" t="s">
        <v>2905</v>
      </c>
      <c r="B63" s="874"/>
      <c r="C63" s="906" t="s">
        <v>3780</v>
      </c>
      <c r="D63" s="907">
        <v>5</v>
      </c>
      <c r="E63" s="908" t="s">
        <v>36</v>
      </c>
      <c r="F63" s="1094">
        <v>15000</v>
      </c>
      <c r="G63" s="898">
        <f t="shared" si="0"/>
        <v>75000</v>
      </c>
      <c r="H63" s="1754" t="s">
        <v>1887</v>
      </c>
      <c r="I63" s="1067"/>
      <c r="J63" s="1068"/>
      <c r="K63" s="1068"/>
      <c r="L63" s="1068"/>
      <c r="M63" s="1068"/>
      <c r="N63" s="1068"/>
      <c r="O63" s="1068"/>
      <c r="P63" s="1068"/>
      <c r="Q63" s="1068"/>
      <c r="R63" s="1068"/>
      <c r="S63" s="1068"/>
      <c r="T63" s="1068"/>
    </row>
    <row r="64" spans="1:20" s="1091" customFormat="1" ht="84">
      <c r="A64" s="1737" t="s">
        <v>2905</v>
      </c>
      <c r="B64" s="1090"/>
      <c r="C64" s="906" t="s">
        <v>3781</v>
      </c>
      <c r="D64" s="907">
        <v>5</v>
      </c>
      <c r="E64" s="908" t="s">
        <v>36</v>
      </c>
      <c r="F64" s="1094">
        <v>15000</v>
      </c>
      <c r="G64" s="898">
        <f t="shared" si="0"/>
        <v>75000</v>
      </c>
      <c r="H64" s="1754" t="s">
        <v>1887</v>
      </c>
      <c r="I64" s="1067"/>
      <c r="J64" s="1068"/>
      <c r="K64" s="1068"/>
      <c r="L64" s="1068"/>
      <c r="M64" s="1068"/>
      <c r="N64" s="1068"/>
      <c r="O64" s="1068"/>
      <c r="P64" s="1068"/>
      <c r="Q64" s="1068"/>
      <c r="R64" s="1068"/>
      <c r="S64" s="1068"/>
      <c r="T64" s="1068"/>
    </row>
    <row r="65" spans="1:20" s="1091" customFormat="1" ht="15.75">
      <c r="A65" s="1768" t="s">
        <v>2412</v>
      </c>
      <c r="B65" s="1090"/>
      <c r="C65" s="1771" t="s">
        <v>2431</v>
      </c>
      <c r="D65" s="1092">
        <v>1</v>
      </c>
      <c r="E65" s="1093" t="s">
        <v>933</v>
      </c>
      <c r="F65" s="1094">
        <v>15000</v>
      </c>
      <c r="G65" s="898">
        <f t="shared" si="0"/>
        <v>15000</v>
      </c>
      <c r="H65" s="1754" t="s">
        <v>1887</v>
      </c>
      <c r="I65" s="1067">
        <v>1</v>
      </c>
      <c r="J65" s="1068"/>
      <c r="K65" s="1068"/>
      <c r="L65" s="1068"/>
      <c r="M65" s="1068"/>
      <c r="N65" s="1068"/>
      <c r="O65" s="1068"/>
      <c r="P65" s="1068"/>
      <c r="Q65" s="1068"/>
      <c r="R65" s="1068"/>
      <c r="S65" s="1068"/>
      <c r="T65" s="1068"/>
    </row>
    <row r="66" spans="1:20" s="1091" customFormat="1" ht="15.75">
      <c r="A66" s="1768" t="s">
        <v>2412</v>
      </c>
      <c r="B66" s="1090"/>
      <c r="C66" s="1771" t="s">
        <v>2431</v>
      </c>
      <c r="D66" s="1772">
        <v>1</v>
      </c>
      <c r="E66" s="767" t="s">
        <v>933</v>
      </c>
      <c r="F66" s="1773">
        <v>15000</v>
      </c>
      <c r="G66" s="898">
        <f t="shared" si="0"/>
        <v>15000</v>
      </c>
      <c r="H66" s="1754" t="s">
        <v>1887</v>
      </c>
      <c r="I66" s="1774">
        <v>1</v>
      </c>
      <c r="J66" s="1775"/>
      <c r="K66" s="1774"/>
      <c r="L66" s="1802"/>
      <c r="M66" s="1073"/>
      <c r="N66" s="1776"/>
      <c r="O66" s="1777" t="s">
        <v>2441</v>
      </c>
      <c r="P66" s="1777"/>
      <c r="Q66" s="1778"/>
      <c r="R66" s="1779"/>
      <c r="S66" s="1765"/>
      <c r="T66" s="1849"/>
    </row>
    <row r="67" spans="1:20" s="1064" customFormat="1">
      <c r="A67" s="1768" t="s">
        <v>2598</v>
      </c>
      <c r="B67" s="1737"/>
      <c r="C67" s="1771" t="s">
        <v>2431</v>
      </c>
      <c r="D67" s="1197">
        <v>1</v>
      </c>
      <c r="E67" s="1780" t="s">
        <v>933</v>
      </c>
      <c r="F67" s="1780">
        <v>15000</v>
      </c>
      <c r="G67" s="898">
        <f t="shared" si="0"/>
        <v>15000</v>
      </c>
      <c r="H67" s="1754" t="s">
        <v>1887</v>
      </c>
      <c r="I67" s="1747">
        <v>1</v>
      </c>
      <c r="J67" s="1751"/>
      <c r="K67" s="1751"/>
      <c r="L67" s="1751"/>
      <c r="M67" s="1751"/>
      <c r="N67" s="1751"/>
      <c r="O67" s="1751"/>
      <c r="P67" s="1751"/>
      <c r="Q67" s="1751"/>
      <c r="R67" s="1751"/>
      <c r="S67" s="1751"/>
      <c r="T67" s="1749"/>
    </row>
    <row r="68" spans="1:20" s="1064" customFormat="1" ht="24">
      <c r="A68" s="1737" t="s">
        <v>3231</v>
      </c>
      <c r="B68" s="1737"/>
      <c r="C68" s="906" t="s">
        <v>3296</v>
      </c>
      <c r="D68" s="907">
        <v>4</v>
      </c>
      <c r="E68" s="908" t="s">
        <v>501</v>
      </c>
      <c r="F68" s="1094">
        <v>5000</v>
      </c>
      <c r="G68" s="898">
        <f t="shared" si="0"/>
        <v>20000</v>
      </c>
      <c r="H68" s="1754" t="s">
        <v>1887</v>
      </c>
      <c r="I68" s="1067">
        <v>4</v>
      </c>
      <c r="J68" s="1068"/>
      <c r="K68" s="1068"/>
      <c r="L68" s="1068"/>
      <c r="M68" s="1068"/>
      <c r="N68" s="1068"/>
      <c r="O68" s="1068"/>
      <c r="P68" s="1068"/>
      <c r="Q68" s="1068"/>
      <c r="R68" s="1068"/>
      <c r="S68" s="1068"/>
      <c r="T68" s="1068"/>
    </row>
    <row r="69" spans="1:20" s="1064" customFormat="1" ht="60">
      <c r="A69" s="1737" t="s">
        <v>2905</v>
      </c>
      <c r="B69" s="1737"/>
      <c r="C69" s="906" t="s">
        <v>3782</v>
      </c>
      <c r="D69" s="907">
        <v>2</v>
      </c>
      <c r="E69" s="908" t="s">
        <v>36</v>
      </c>
      <c r="F69" s="1094">
        <v>12000</v>
      </c>
      <c r="G69" s="898">
        <f t="shared" si="0"/>
        <v>24000</v>
      </c>
      <c r="H69" s="1754" t="s">
        <v>1887</v>
      </c>
      <c r="I69" s="1086"/>
      <c r="J69" s="1073"/>
      <c r="K69" s="1073"/>
      <c r="L69" s="1073"/>
      <c r="M69" s="1073"/>
      <c r="N69" s="1073"/>
      <c r="O69" s="1073"/>
      <c r="P69" s="1073"/>
      <c r="Q69" s="1073"/>
      <c r="R69" s="1073"/>
      <c r="S69" s="1073"/>
      <c r="T69" s="1073"/>
    </row>
    <row r="70" spans="1:20" s="1064" customFormat="1">
      <c r="A70" s="1758" t="s">
        <v>2292</v>
      </c>
      <c r="B70" s="1737"/>
      <c r="C70" s="1828" t="s">
        <v>2303</v>
      </c>
      <c r="D70" s="1781">
        <v>1</v>
      </c>
      <c r="E70" s="1782" t="s">
        <v>501</v>
      </c>
      <c r="F70" s="1783">
        <v>5000</v>
      </c>
      <c r="G70" s="898">
        <f t="shared" si="0"/>
        <v>5000</v>
      </c>
      <c r="H70" s="1754" t="s">
        <v>1887</v>
      </c>
      <c r="I70" s="1086"/>
      <c r="J70" s="1073"/>
      <c r="K70" s="1073"/>
      <c r="L70" s="1073"/>
      <c r="M70" s="1073"/>
      <c r="N70" s="1073"/>
      <c r="O70" s="1073"/>
      <c r="P70" s="1073"/>
      <c r="Q70" s="1073"/>
      <c r="R70" s="1073"/>
      <c r="S70" s="1073"/>
      <c r="T70" s="1073"/>
    </row>
    <row r="71" spans="1:20" s="1091" customFormat="1" ht="15.75">
      <c r="A71" s="1768" t="s">
        <v>2412</v>
      </c>
      <c r="B71" s="1850"/>
      <c r="C71" s="1812" t="s">
        <v>2429</v>
      </c>
      <c r="D71" s="1784">
        <v>2</v>
      </c>
      <c r="E71" s="1748" t="s">
        <v>13</v>
      </c>
      <c r="F71" s="1748">
        <v>5000</v>
      </c>
      <c r="G71" s="898">
        <f t="shared" si="0"/>
        <v>10000</v>
      </c>
      <c r="H71" s="1754" t="s">
        <v>1887</v>
      </c>
      <c r="I71" s="1747">
        <v>3</v>
      </c>
      <c r="J71" s="1751"/>
      <c r="K71" s="1751"/>
      <c r="L71" s="1751"/>
      <c r="M71" s="1751"/>
      <c r="N71" s="1751"/>
      <c r="O71" s="1751"/>
      <c r="P71" s="1751"/>
      <c r="Q71" s="1751"/>
      <c r="R71" s="1751"/>
      <c r="S71" s="1751"/>
      <c r="T71" s="1749"/>
    </row>
    <row r="72" spans="1:20" s="1064" customFormat="1">
      <c r="A72" s="1758" t="s">
        <v>3023</v>
      </c>
      <c r="B72" s="1716"/>
      <c r="C72" s="1743" t="s">
        <v>3079</v>
      </c>
      <c r="D72" s="1750">
        <v>2</v>
      </c>
      <c r="E72" s="1739" t="s">
        <v>44</v>
      </c>
      <c r="F72" s="1744">
        <v>1000</v>
      </c>
      <c r="G72" s="898">
        <f t="shared" si="0"/>
        <v>2000</v>
      </c>
      <c r="H72" s="1754" t="s">
        <v>1887</v>
      </c>
      <c r="I72" s="1067">
        <v>2</v>
      </c>
      <c r="J72" s="1068"/>
      <c r="K72" s="1068"/>
      <c r="L72" s="1068"/>
      <c r="M72" s="1068"/>
      <c r="N72" s="1068"/>
      <c r="O72" s="1068"/>
      <c r="P72" s="1068"/>
      <c r="Q72" s="1068"/>
      <c r="R72" s="1068"/>
      <c r="S72" s="1068"/>
      <c r="T72" s="1068"/>
    </row>
    <row r="73" spans="1:20" s="1064" customFormat="1">
      <c r="A73" s="1758" t="s">
        <v>3630</v>
      </c>
      <c r="B73" s="1163"/>
      <c r="C73" s="896" t="s">
        <v>3643</v>
      </c>
      <c r="D73" s="1070">
        <v>12</v>
      </c>
      <c r="E73" s="1066" t="s">
        <v>627</v>
      </c>
      <c r="F73" s="1069">
        <v>1800</v>
      </c>
      <c r="G73" s="898">
        <f t="shared" si="0"/>
        <v>21600</v>
      </c>
      <c r="H73" s="1754" t="s">
        <v>1887</v>
      </c>
      <c r="I73" s="1067">
        <v>1</v>
      </c>
      <c r="J73" s="1068">
        <v>1</v>
      </c>
      <c r="K73" s="1068">
        <v>1</v>
      </c>
      <c r="L73" s="1068">
        <v>1</v>
      </c>
      <c r="M73" s="1068">
        <v>1</v>
      </c>
      <c r="N73" s="1068">
        <v>1</v>
      </c>
      <c r="O73" s="1068">
        <v>1</v>
      </c>
      <c r="P73" s="1068">
        <v>1</v>
      </c>
      <c r="Q73" s="1068">
        <v>1</v>
      </c>
      <c r="R73" s="1068">
        <v>1</v>
      </c>
      <c r="S73" s="1068">
        <v>1</v>
      </c>
      <c r="T73" s="1068">
        <v>1</v>
      </c>
    </row>
    <row r="74" spans="1:20" s="1095" customFormat="1" ht="15.75">
      <c r="A74" s="1758" t="s">
        <v>3630</v>
      </c>
      <c r="B74" s="1096"/>
      <c r="C74" s="896" t="s">
        <v>3643</v>
      </c>
      <c r="D74" s="1070">
        <v>12</v>
      </c>
      <c r="E74" s="1066" t="s">
        <v>627</v>
      </c>
      <c r="F74" s="1069">
        <v>1800</v>
      </c>
      <c r="G74" s="898">
        <f t="shared" si="0"/>
        <v>21600</v>
      </c>
      <c r="H74" s="1754" t="s">
        <v>1887</v>
      </c>
      <c r="I74" s="1067">
        <v>1</v>
      </c>
      <c r="J74" s="1068">
        <v>1</v>
      </c>
      <c r="K74" s="1068">
        <v>1</v>
      </c>
      <c r="L74" s="1068">
        <v>1</v>
      </c>
      <c r="M74" s="1068">
        <v>1</v>
      </c>
      <c r="N74" s="1068">
        <v>1</v>
      </c>
      <c r="O74" s="1068">
        <v>1</v>
      </c>
      <c r="P74" s="1068">
        <v>1</v>
      </c>
      <c r="Q74" s="1068">
        <v>1</v>
      </c>
      <c r="R74" s="1068">
        <v>1</v>
      </c>
      <c r="S74" s="1068">
        <v>1</v>
      </c>
      <c r="T74" s="1068">
        <v>1</v>
      </c>
    </row>
    <row r="75" spans="1:20" s="1095" customFormat="1" ht="15" customHeight="1">
      <c r="A75" s="1758" t="s">
        <v>3023</v>
      </c>
      <c r="B75" s="1096"/>
      <c r="C75" s="1743" t="s">
        <v>3058</v>
      </c>
      <c r="D75" s="1750">
        <v>3</v>
      </c>
      <c r="E75" s="1739"/>
      <c r="F75" s="1094">
        <v>6000</v>
      </c>
      <c r="G75" s="898">
        <f t="shared" si="0"/>
        <v>18000</v>
      </c>
      <c r="H75" s="1754" t="s">
        <v>1887</v>
      </c>
      <c r="I75" s="1067">
        <v>3</v>
      </c>
      <c r="J75" s="1068"/>
      <c r="K75" s="1068"/>
      <c r="L75" s="1068"/>
      <c r="M75" s="1068"/>
      <c r="N75" s="1068"/>
      <c r="O75" s="1068"/>
      <c r="P75" s="1068"/>
      <c r="Q75" s="1068"/>
      <c r="R75" s="1068"/>
      <c r="S75" s="1068"/>
      <c r="T75" s="1068"/>
    </row>
    <row r="76" spans="1:20" s="1095" customFormat="1" ht="15.75">
      <c r="A76" s="1758" t="s">
        <v>2292</v>
      </c>
      <c r="B76" s="1096"/>
      <c r="C76" s="906" t="s">
        <v>2305</v>
      </c>
      <c r="D76" s="1070">
        <v>3</v>
      </c>
      <c r="E76" s="1066" t="s">
        <v>501</v>
      </c>
      <c r="F76" s="1069">
        <v>20000</v>
      </c>
      <c r="G76" s="898">
        <f t="shared" si="0"/>
        <v>60000</v>
      </c>
      <c r="H76" s="1754" t="s">
        <v>1887</v>
      </c>
      <c r="I76" s="1067"/>
      <c r="J76" s="1068"/>
      <c r="K76" s="1068"/>
      <c r="L76" s="1068"/>
      <c r="M76" s="1068"/>
      <c r="N76" s="1068"/>
      <c r="O76" s="1068"/>
      <c r="P76" s="1068"/>
      <c r="Q76" s="1068"/>
      <c r="R76" s="1068"/>
      <c r="S76" s="1068"/>
      <c r="T76" s="1068"/>
    </row>
    <row r="77" spans="1:20" s="1095" customFormat="1" ht="31.5" customHeight="1">
      <c r="A77" s="1758" t="s">
        <v>3023</v>
      </c>
      <c r="B77" s="1096"/>
      <c r="C77" s="1785" t="s">
        <v>3076</v>
      </c>
      <c r="D77" s="1738">
        <v>10</v>
      </c>
      <c r="E77" s="1739" t="s">
        <v>44</v>
      </c>
      <c r="F77" s="1740">
        <v>25000</v>
      </c>
      <c r="G77" s="898">
        <f t="shared" si="0"/>
        <v>250000</v>
      </c>
      <c r="H77" s="1754" t="s">
        <v>1887</v>
      </c>
      <c r="I77" s="1067">
        <v>10</v>
      </c>
      <c r="J77" s="1068"/>
      <c r="K77" s="1068"/>
      <c r="L77" s="1068"/>
      <c r="M77" s="1068"/>
      <c r="N77" s="1068"/>
      <c r="O77" s="1068"/>
      <c r="P77" s="1068"/>
      <c r="Q77" s="1068"/>
      <c r="R77" s="1068"/>
      <c r="S77" s="1068"/>
      <c r="T77" s="1068"/>
    </row>
    <row r="78" spans="1:20" s="1064" customFormat="1">
      <c r="A78" s="1768" t="s">
        <v>2412</v>
      </c>
      <c r="B78" s="1163"/>
      <c r="C78" s="1786" t="s">
        <v>2426</v>
      </c>
      <c r="D78" s="1787">
        <v>2</v>
      </c>
      <c r="E78" s="1788" t="s">
        <v>501</v>
      </c>
      <c r="F78" s="1851">
        <v>15000</v>
      </c>
      <c r="G78" s="898">
        <f t="shared" si="0"/>
        <v>30000</v>
      </c>
      <c r="H78" s="1754" t="s">
        <v>1887</v>
      </c>
      <c r="I78" s="1751">
        <v>2</v>
      </c>
      <c r="J78" s="1751"/>
      <c r="K78" s="1751"/>
      <c r="L78" s="1751"/>
      <c r="M78" s="1751"/>
      <c r="N78" s="1751"/>
      <c r="O78" s="1751"/>
      <c r="P78" s="1751"/>
      <c r="Q78" s="1751"/>
      <c r="R78" s="1751"/>
      <c r="S78" s="1816"/>
      <c r="T78" s="1816"/>
    </row>
    <row r="79" spans="1:20" s="1064" customFormat="1">
      <c r="A79" s="1737" t="s">
        <v>2132</v>
      </c>
      <c r="B79" s="1200"/>
      <c r="C79" s="1731" t="s">
        <v>2138</v>
      </c>
      <c r="D79" s="1756">
        <v>2</v>
      </c>
      <c r="E79" s="1066" t="s">
        <v>501</v>
      </c>
      <c r="F79" s="1069">
        <v>4500</v>
      </c>
      <c r="G79" s="898">
        <f t="shared" si="0"/>
        <v>9000</v>
      </c>
      <c r="H79" s="1754" t="s">
        <v>1887</v>
      </c>
      <c r="I79" s="1756">
        <v>2</v>
      </c>
      <c r="J79" s="1073"/>
      <c r="K79" s="1073"/>
      <c r="L79" s="1073"/>
      <c r="M79" s="1073"/>
      <c r="N79" s="1073"/>
      <c r="O79" s="1073"/>
      <c r="P79" s="1073"/>
      <c r="Q79" s="1073"/>
      <c r="R79" s="1073"/>
      <c r="S79" s="1073"/>
      <c r="T79" s="1073"/>
    </row>
    <row r="80" spans="1:20" s="1064" customFormat="1">
      <c r="A80" s="1737" t="s">
        <v>2113</v>
      </c>
      <c r="B80" s="1200"/>
      <c r="C80" s="906" t="s">
        <v>2120</v>
      </c>
      <c r="D80" s="1070">
        <v>2</v>
      </c>
      <c r="E80" s="1066" t="s">
        <v>2106</v>
      </c>
      <c r="F80" s="1069">
        <v>750</v>
      </c>
      <c r="G80" s="898">
        <f t="shared" ref="G80:G143" si="1">D80*F80</f>
        <v>1500</v>
      </c>
      <c r="H80" s="1754" t="s">
        <v>1887</v>
      </c>
      <c r="I80" s="1070">
        <v>2</v>
      </c>
      <c r="J80" s="1068"/>
      <c r="K80" s="1068"/>
      <c r="L80" s="1068"/>
      <c r="M80" s="1068"/>
      <c r="N80" s="1068"/>
      <c r="O80" s="1068"/>
      <c r="P80" s="1068"/>
      <c r="Q80" s="1068"/>
      <c r="R80" s="1068"/>
      <c r="S80" s="1068"/>
      <c r="T80" s="1068"/>
    </row>
    <row r="81" spans="1:20" s="1064" customFormat="1">
      <c r="A81" s="1737" t="s">
        <v>2113</v>
      </c>
      <c r="B81" s="1200"/>
      <c r="C81" s="906" t="s">
        <v>2121</v>
      </c>
      <c r="D81" s="1070">
        <v>2</v>
      </c>
      <c r="E81" s="1066" t="s">
        <v>2106</v>
      </c>
      <c r="F81" s="1069">
        <v>750</v>
      </c>
      <c r="G81" s="898">
        <f t="shared" si="1"/>
        <v>1500</v>
      </c>
      <c r="H81" s="1754" t="s">
        <v>1887</v>
      </c>
      <c r="I81" s="1070">
        <v>2</v>
      </c>
      <c r="J81" s="1068"/>
      <c r="K81" s="1068"/>
      <c r="L81" s="1068"/>
      <c r="M81" s="1068"/>
      <c r="N81" s="1068"/>
      <c r="O81" s="1068"/>
      <c r="P81" s="1068"/>
      <c r="Q81" s="1068"/>
      <c r="R81" s="1068"/>
      <c r="S81" s="1068"/>
      <c r="T81" s="1068"/>
    </row>
    <row r="82" spans="1:20" s="1064" customFormat="1">
      <c r="A82" s="1737" t="s">
        <v>2113</v>
      </c>
      <c r="B82" s="1200"/>
      <c r="C82" s="906" t="s">
        <v>2119</v>
      </c>
      <c r="D82" s="1070">
        <v>5</v>
      </c>
      <c r="E82" s="1066" t="s">
        <v>2106</v>
      </c>
      <c r="F82" s="1069">
        <v>750</v>
      </c>
      <c r="G82" s="898">
        <f t="shared" si="1"/>
        <v>3750</v>
      </c>
      <c r="H82" s="1754" t="s">
        <v>1887</v>
      </c>
      <c r="I82" s="1070">
        <v>5</v>
      </c>
      <c r="J82" s="1068"/>
      <c r="K82" s="1068"/>
      <c r="L82" s="1068"/>
      <c r="M82" s="1068"/>
      <c r="N82" s="1068"/>
      <c r="O82" s="1068"/>
      <c r="P82" s="1068"/>
      <c r="Q82" s="1068"/>
      <c r="R82" s="1068"/>
      <c r="S82" s="1068"/>
      <c r="T82" s="1068"/>
    </row>
    <row r="83" spans="1:20" s="1064" customFormat="1">
      <c r="A83" s="1737" t="s">
        <v>2113</v>
      </c>
      <c r="B83" s="1200"/>
      <c r="C83" s="906" t="s">
        <v>2122</v>
      </c>
      <c r="D83" s="1070">
        <v>2</v>
      </c>
      <c r="E83" s="1066" t="s">
        <v>2106</v>
      </c>
      <c r="F83" s="1069">
        <v>750</v>
      </c>
      <c r="G83" s="898">
        <f t="shared" si="1"/>
        <v>1500</v>
      </c>
      <c r="H83" s="1754" t="s">
        <v>1887</v>
      </c>
      <c r="I83" s="1070">
        <v>2</v>
      </c>
      <c r="J83" s="1068"/>
      <c r="K83" s="1068"/>
      <c r="L83" s="1068"/>
      <c r="M83" s="1068"/>
      <c r="N83" s="1068"/>
      <c r="O83" s="1068"/>
      <c r="P83" s="1068"/>
      <c r="Q83" s="1068"/>
      <c r="R83" s="1068"/>
      <c r="S83" s="1068"/>
      <c r="T83" s="1068"/>
    </row>
    <row r="84" spans="1:20" s="1064" customFormat="1">
      <c r="A84" s="1758" t="s">
        <v>2292</v>
      </c>
      <c r="B84" s="1200"/>
      <c r="C84" s="1078" t="s">
        <v>2299</v>
      </c>
      <c r="D84" s="1079">
        <v>1</v>
      </c>
      <c r="E84" s="1078" t="s">
        <v>501</v>
      </c>
      <c r="F84" s="1080">
        <v>15000</v>
      </c>
      <c r="G84" s="898">
        <f t="shared" si="1"/>
        <v>15000</v>
      </c>
      <c r="H84" s="1754" t="s">
        <v>1887</v>
      </c>
      <c r="I84" s="1078"/>
      <c r="J84" s="1078"/>
      <c r="K84" s="1078"/>
      <c r="L84" s="1078"/>
      <c r="M84" s="1078"/>
      <c r="N84" s="1078"/>
      <c r="O84" s="1078"/>
      <c r="P84" s="1078"/>
      <c r="Q84" s="1078"/>
      <c r="R84" s="1078"/>
      <c r="S84" s="1078"/>
      <c r="T84" s="1078"/>
    </row>
    <row r="85" spans="1:20" s="1064" customFormat="1">
      <c r="A85" s="1737" t="s">
        <v>69</v>
      </c>
      <c r="B85" s="1200"/>
      <c r="C85" s="906" t="s">
        <v>2678</v>
      </c>
      <c r="D85" s="907">
        <v>2</v>
      </c>
      <c r="E85" s="908" t="s">
        <v>36</v>
      </c>
      <c r="F85" s="1094">
        <v>1500</v>
      </c>
      <c r="G85" s="898">
        <f t="shared" si="1"/>
        <v>3000</v>
      </c>
      <c r="H85" s="1754" t="s">
        <v>1887</v>
      </c>
      <c r="I85" s="1086"/>
      <c r="J85" s="1102"/>
      <c r="K85" s="1073"/>
      <c r="L85" s="1073"/>
      <c r="M85" s="1073"/>
      <c r="N85" s="1073"/>
      <c r="O85" s="1073"/>
      <c r="P85" s="1073"/>
      <c r="Q85" s="1073"/>
      <c r="R85" s="1073"/>
      <c r="S85" s="1073"/>
      <c r="T85" s="1073"/>
    </row>
    <row r="86" spans="1:20" s="1091" customFormat="1" ht="15.75">
      <c r="A86" s="1758" t="s">
        <v>3023</v>
      </c>
      <c r="B86" s="1852"/>
      <c r="C86" s="906" t="s">
        <v>3080</v>
      </c>
      <c r="D86" s="1197">
        <v>2</v>
      </c>
      <c r="E86" s="908"/>
      <c r="F86" s="1094">
        <v>5000</v>
      </c>
      <c r="G86" s="898">
        <f t="shared" si="1"/>
        <v>10000</v>
      </c>
      <c r="H86" s="1754" t="s">
        <v>1887</v>
      </c>
      <c r="I86" s="1067">
        <v>2</v>
      </c>
      <c r="J86" s="1068"/>
      <c r="K86" s="1068"/>
      <c r="L86" s="1068"/>
      <c r="M86" s="1068"/>
      <c r="N86" s="1068"/>
      <c r="O86" s="1068"/>
      <c r="P86" s="1068"/>
      <c r="Q86" s="1068"/>
      <c r="R86" s="1068"/>
      <c r="S86" s="1068"/>
      <c r="T86" s="1068"/>
    </row>
    <row r="87" spans="1:20" s="1196" customFormat="1" ht="21">
      <c r="A87" s="1768" t="s">
        <v>2599</v>
      </c>
      <c r="B87" s="1098"/>
      <c r="C87" s="1133" t="s">
        <v>2610</v>
      </c>
      <c r="D87" s="1165">
        <v>10</v>
      </c>
      <c r="E87" s="1166" t="s">
        <v>501</v>
      </c>
      <c r="F87" s="1167">
        <v>10000</v>
      </c>
      <c r="G87" s="898">
        <f t="shared" si="1"/>
        <v>100000</v>
      </c>
      <c r="H87" s="1754" t="s">
        <v>1887</v>
      </c>
      <c r="I87" s="1743"/>
      <c r="J87" s="1133"/>
      <c r="K87" s="1165"/>
      <c r="L87" s="1133"/>
      <c r="M87" s="1133"/>
      <c r="N87" s="1133"/>
      <c r="O87" s="1133"/>
      <c r="P87" s="1133"/>
      <c r="Q87" s="1133"/>
      <c r="R87" s="1165">
        <v>10</v>
      </c>
      <c r="S87" s="1133"/>
      <c r="T87" s="1826"/>
    </row>
    <row r="88" spans="1:20" s="1196" customFormat="1" ht="21">
      <c r="A88" s="1768" t="s">
        <v>2599</v>
      </c>
      <c r="B88" s="1098"/>
      <c r="C88" s="1133" t="s">
        <v>1208</v>
      </c>
      <c r="D88" s="1165">
        <v>10</v>
      </c>
      <c r="E88" s="1166" t="s">
        <v>501</v>
      </c>
      <c r="F88" s="1167">
        <v>3000</v>
      </c>
      <c r="G88" s="898">
        <f t="shared" si="1"/>
        <v>30000</v>
      </c>
      <c r="H88" s="1754" t="s">
        <v>1887</v>
      </c>
      <c r="I88" s="1743"/>
      <c r="J88" s="1133"/>
      <c r="K88" s="1165"/>
      <c r="L88" s="1133"/>
      <c r="M88" s="1133"/>
      <c r="N88" s="1133"/>
      <c r="O88" s="1133"/>
      <c r="P88" s="1133"/>
      <c r="Q88" s="1133"/>
      <c r="R88" s="1165">
        <v>10</v>
      </c>
      <c r="S88" s="1133"/>
      <c r="T88" s="1826"/>
    </row>
    <row r="89" spans="1:20" s="1089" customFormat="1" ht="15.75">
      <c r="A89" s="1737" t="s">
        <v>2905</v>
      </c>
      <c r="B89" s="1099"/>
      <c r="C89" s="906" t="s">
        <v>1208</v>
      </c>
      <c r="D89" s="907">
        <v>5</v>
      </c>
      <c r="E89" s="908" t="s">
        <v>576</v>
      </c>
      <c r="F89" s="1094">
        <v>4500</v>
      </c>
      <c r="G89" s="898">
        <f t="shared" si="1"/>
        <v>22500</v>
      </c>
      <c r="H89" s="1754" t="s">
        <v>1887</v>
      </c>
      <c r="I89" s="1067"/>
      <c r="J89" s="1068"/>
      <c r="K89" s="1068"/>
      <c r="L89" s="1068"/>
      <c r="M89" s="1068"/>
      <c r="N89" s="1068"/>
      <c r="O89" s="1068"/>
      <c r="P89" s="1068"/>
      <c r="Q89" s="1068"/>
      <c r="R89" s="1068"/>
      <c r="S89" s="1068"/>
      <c r="T89" s="1068"/>
    </row>
    <row r="90" spans="1:20" s="1064" customFormat="1">
      <c r="A90" s="1737" t="s">
        <v>3231</v>
      </c>
      <c r="B90" s="1200"/>
      <c r="C90" s="906" t="s">
        <v>1208</v>
      </c>
      <c r="D90" s="907">
        <v>10</v>
      </c>
      <c r="E90" s="908" t="s">
        <v>576</v>
      </c>
      <c r="F90" s="1094">
        <v>4500</v>
      </c>
      <c r="G90" s="898">
        <f t="shared" si="1"/>
        <v>45000</v>
      </c>
      <c r="H90" s="1754" t="s">
        <v>1887</v>
      </c>
      <c r="I90" s="1752">
        <v>5</v>
      </c>
      <c r="J90" s="1757"/>
      <c r="K90" s="1757"/>
      <c r="L90" s="1757"/>
      <c r="M90" s="1757"/>
      <c r="N90" s="1757"/>
      <c r="O90" s="1757">
        <v>5</v>
      </c>
      <c r="P90" s="1073"/>
      <c r="Q90" s="1073"/>
      <c r="R90" s="1073"/>
      <c r="S90" s="1073"/>
      <c r="T90" s="1073"/>
    </row>
    <row r="91" spans="1:20" s="1095" customFormat="1" ht="30" customHeight="1">
      <c r="A91" s="1737" t="s">
        <v>2905</v>
      </c>
      <c r="B91" s="1096"/>
      <c r="C91" s="906" t="s">
        <v>2922</v>
      </c>
      <c r="D91" s="907">
        <v>1</v>
      </c>
      <c r="E91" s="908" t="s">
        <v>44</v>
      </c>
      <c r="F91" s="1094">
        <v>6000</v>
      </c>
      <c r="G91" s="898">
        <f t="shared" si="1"/>
        <v>6000</v>
      </c>
      <c r="H91" s="1754" t="s">
        <v>1887</v>
      </c>
      <c r="I91" s="1067"/>
      <c r="J91" s="1068"/>
      <c r="K91" s="1068"/>
      <c r="L91" s="1068"/>
      <c r="M91" s="1068"/>
      <c r="N91" s="1068"/>
      <c r="O91" s="1068"/>
      <c r="P91" s="1068"/>
      <c r="Q91" s="1068"/>
      <c r="R91" s="1068"/>
      <c r="S91" s="1068"/>
      <c r="T91" s="1068"/>
    </row>
    <row r="92" spans="1:20" s="1095" customFormat="1" ht="30" customHeight="1">
      <c r="A92" s="1737" t="s">
        <v>3231</v>
      </c>
      <c r="B92" s="1100"/>
      <c r="C92" s="906" t="s">
        <v>2922</v>
      </c>
      <c r="D92" s="907">
        <v>3</v>
      </c>
      <c r="E92" s="908" t="s">
        <v>44</v>
      </c>
      <c r="F92" s="1094">
        <v>6000</v>
      </c>
      <c r="G92" s="898">
        <f t="shared" si="1"/>
        <v>18000</v>
      </c>
      <c r="H92" s="1754" t="s">
        <v>1887</v>
      </c>
      <c r="I92" s="1172">
        <v>2</v>
      </c>
      <c r="J92" s="1173"/>
      <c r="K92" s="1173"/>
      <c r="L92" s="1173"/>
      <c r="M92" s="1173"/>
      <c r="N92" s="1173"/>
      <c r="O92" s="1173">
        <v>1</v>
      </c>
      <c r="P92" s="1173"/>
      <c r="Q92" s="1068"/>
      <c r="R92" s="1068"/>
      <c r="S92" s="1068"/>
      <c r="T92" s="1068"/>
    </row>
    <row r="93" spans="1:20" s="1101" customFormat="1" ht="39.75" customHeight="1">
      <c r="A93" s="1737" t="s">
        <v>3231</v>
      </c>
      <c r="B93" s="1853"/>
      <c r="C93" s="1789" t="s">
        <v>3261</v>
      </c>
      <c r="D93" s="1796">
        <v>2</v>
      </c>
      <c r="E93" s="1796" t="s">
        <v>36</v>
      </c>
      <c r="F93" s="1825">
        <v>3500</v>
      </c>
      <c r="G93" s="898">
        <f t="shared" si="1"/>
        <v>7000</v>
      </c>
      <c r="H93" s="1754" t="s">
        <v>1887</v>
      </c>
      <c r="I93" s="1752">
        <v>1</v>
      </c>
      <c r="J93" s="1173"/>
      <c r="K93" s="1173"/>
      <c r="L93" s="1173"/>
      <c r="M93" s="1173"/>
      <c r="N93" s="1173"/>
      <c r="O93" s="1173">
        <v>1</v>
      </c>
      <c r="P93" s="1073"/>
      <c r="Q93" s="1073"/>
      <c r="R93" s="1073"/>
      <c r="S93" s="1073"/>
      <c r="T93" s="1073"/>
    </row>
    <row r="94" spans="1:20" s="1837" customFormat="1" ht="12.75">
      <c r="A94" s="1758" t="s">
        <v>2292</v>
      </c>
      <c r="B94" s="934"/>
      <c r="C94" s="1082" t="s">
        <v>2307</v>
      </c>
      <c r="D94" s="1164">
        <v>2</v>
      </c>
      <c r="E94" s="1732" t="s">
        <v>501</v>
      </c>
      <c r="F94" s="1734">
        <v>2500</v>
      </c>
      <c r="G94" s="898">
        <f t="shared" si="1"/>
        <v>5000</v>
      </c>
      <c r="H94" s="1754" t="s">
        <v>1887</v>
      </c>
      <c r="I94" s="1822"/>
      <c r="J94" s="1087"/>
      <c r="K94" s="1087"/>
      <c r="L94" s="1087"/>
      <c r="M94" s="1087"/>
      <c r="N94" s="1087"/>
      <c r="O94" s="1087"/>
      <c r="P94" s="1087"/>
      <c r="Q94" s="1087"/>
      <c r="R94" s="1087"/>
      <c r="S94" s="1087"/>
      <c r="T94" s="1087"/>
    </row>
    <row r="95" spans="1:20" s="1838" customFormat="1" ht="12.75">
      <c r="A95" s="1768" t="s">
        <v>2599</v>
      </c>
      <c r="B95" s="933"/>
      <c r="C95" s="1133" t="s">
        <v>2307</v>
      </c>
      <c r="D95" s="1165">
        <v>2</v>
      </c>
      <c r="E95" s="1166" t="s">
        <v>36</v>
      </c>
      <c r="F95" s="1167">
        <v>3500</v>
      </c>
      <c r="G95" s="898">
        <f t="shared" si="1"/>
        <v>7000</v>
      </c>
      <c r="H95" s="1754" t="s">
        <v>1887</v>
      </c>
      <c r="I95" s="1743"/>
      <c r="J95" s="1133"/>
      <c r="K95" s="1165"/>
      <c r="L95" s="1133"/>
      <c r="M95" s="1133"/>
      <c r="N95" s="1133"/>
      <c r="O95" s="1133"/>
      <c r="P95" s="1133"/>
      <c r="Q95" s="1133"/>
      <c r="R95" s="1165">
        <v>2</v>
      </c>
      <c r="S95" s="1133"/>
      <c r="T95" s="1826"/>
    </row>
    <row r="96" spans="1:20" s="1838" customFormat="1" ht="12.75">
      <c r="A96" s="1768" t="s">
        <v>2412</v>
      </c>
      <c r="B96" s="933"/>
      <c r="C96" s="1771" t="s">
        <v>2435</v>
      </c>
      <c r="D96" s="1088">
        <v>1</v>
      </c>
      <c r="E96" s="1093" t="s">
        <v>501</v>
      </c>
      <c r="F96" s="1094">
        <v>2500</v>
      </c>
      <c r="G96" s="898">
        <f t="shared" si="1"/>
        <v>2500</v>
      </c>
      <c r="H96" s="1754" t="s">
        <v>1887</v>
      </c>
      <c r="I96" s="1067"/>
      <c r="J96" s="1068"/>
      <c r="K96" s="1068"/>
      <c r="L96" s="1068"/>
      <c r="M96" s="1068"/>
      <c r="N96" s="1068"/>
      <c r="O96" s="1068"/>
      <c r="P96" s="1068"/>
      <c r="Q96" s="1068"/>
      <c r="R96" s="1068"/>
      <c r="S96" s="1068"/>
      <c r="T96" s="1068"/>
    </row>
    <row r="97" spans="1:20" s="1838" customFormat="1" ht="12.75">
      <c r="A97" s="1768" t="s">
        <v>2598</v>
      </c>
      <c r="B97" s="933"/>
      <c r="C97" s="1812" t="s">
        <v>2435</v>
      </c>
      <c r="D97" s="1750">
        <v>2</v>
      </c>
      <c r="E97" s="1790" t="s">
        <v>13</v>
      </c>
      <c r="F97" s="1790">
        <v>10000</v>
      </c>
      <c r="G97" s="898">
        <f t="shared" si="1"/>
        <v>20000</v>
      </c>
      <c r="H97" s="1754" t="s">
        <v>1887</v>
      </c>
      <c r="I97" s="1751">
        <v>2</v>
      </c>
      <c r="J97" s="1751"/>
      <c r="K97" s="1751"/>
      <c r="L97" s="1751"/>
      <c r="M97" s="1751"/>
      <c r="N97" s="1751"/>
      <c r="O97" s="1751"/>
      <c r="P97" s="1751"/>
      <c r="Q97" s="1751"/>
      <c r="R97" s="1751"/>
      <c r="S97" s="1751"/>
      <c r="T97" s="1749"/>
    </row>
    <row r="98" spans="1:20" s="1113" customFormat="1" ht="12.75">
      <c r="A98" s="1737" t="s">
        <v>2132</v>
      </c>
      <c r="B98" s="892"/>
      <c r="C98" s="1731" t="s">
        <v>2139</v>
      </c>
      <c r="D98" s="1756">
        <v>4</v>
      </c>
      <c r="E98" s="1066" t="s">
        <v>501</v>
      </c>
      <c r="F98" s="1069">
        <v>6000</v>
      </c>
      <c r="G98" s="898">
        <f t="shared" si="1"/>
        <v>24000</v>
      </c>
      <c r="H98" s="1754" t="s">
        <v>1887</v>
      </c>
      <c r="I98" s="1756">
        <v>4</v>
      </c>
      <c r="J98" s="1073"/>
      <c r="K98" s="1073"/>
      <c r="L98" s="1073"/>
      <c r="M98" s="1073"/>
      <c r="N98" s="1073"/>
      <c r="O98" s="1073"/>
      <c r="P98" s="1073"/>
      <c r="Q98" s="1073"/>
      <c r="R98" s="1073"/>
      <c r="S98" s="1073"/>
      <c r="T98" s="1073"/>
    </row>
    <row r="99" spans="1:20" s="1113" customFormat="1" ht="12.75">
      <c r="A99" s="1758" t="s">
        <v>2292</v>
      </c>
      <c r="B99" s="892"/>
      <c r="C99" s="1731" t="s">
        <v>2139</v>
      </c>
      <c r="D99" s="1771">
        <v>1</v>
      </c>
      <c r="E99" s="767" t="s">
        <v>501</v>
      </c>
      <c r="F99" s="1069">
        <v>25000</v>
      </c>
      <c r="G99" s="898">
        <f t="shared" si="1"/>
        <v>25000</v>
      </c>
      <c r="H99" s="1754" t="s">
        <v>1887</v>
      </c>
      <c r="I99" s="1067"/>
      <c r="J99" s="1068"/>
      <c r="K99" s="1068"/>
      <c r="L99" s="1068"/>
      <c r="M99" s="1068"/>
      <c r="N99" s="1068"/>
      <c r="O99" s="1068"/>
      <c r="P99" s="1068"/>
      <c r="Q99" s="1068"/>
      <c r="R99" s="1068"/>
      <c r="S99" s="1068"/>
      <c r="T99" s="1068"/>
    </row>
    <row r="100" spans="1:20" s="1113" customFormat="1" ht="12.75">
      <c r="A100" s="1737" t="s">
        <v>2113</v>
      </c>
      <c r="B100" s="892"/>
      <c r="C100" s="906" t="s">
        <v>2125</v>
      </c>
      <c r="D100" s="1070">
        <v>2</v>
      </c>
      <c r="E100" s="1066" t="s">
        <v>576</v>
      </c>
      <c r="F100" s="1069">
        <v>8000</v>
      </c>
      <c r="G100" s="898">
        <f t="shared" si="1"/>
        <v>16000</v>
      </c>
      <c r="H100" s="1754" t="s">
        <v>1887</v>
      </c>
      <c r="I100" s="1070">
        <v>2</v>
      </c>
      <c r="J100" s="1073"/>
      <c r="K100" s="1073"/>
      <c r="L100" s="1073"/>
      <c r="M100" s="1073"/>
      <c r="N100" s="1073"/>
      <c r="O100" s="1073"/>
      <c r="P100" s="1073"/>
      <c r="Q100" s="1073"/>
      <c r="R100" s="1073"/>
      <c r="S100" s="1073"/>
      <c r="T100" s="1073"/>
    </row>
    <row r="101" spans="1:20" s="1113" customFormat="1" ht="12.75">
      <c r="A101" s="1758" t="s">
        <v>3023</v>
      </c>
      <c r="B101" s="892"/>
      <c r="C101" s="906" t="s">
        <v>3032</v>
      </c>
      <c r="D101" s="1197">
        <v>2</v>
      </c>
      <c r="E101" s="908"/>
      <c r="F101" s="1094">
        <v>2500</v>
      </c>
      <c r="G101" s="898">
        <f t="shared" si="1"/>
        <v>5000</v>
      </c>
      <c r="H101" s="1754" t="s">
        <v>1887</v>
      </c>
      <c r="I101" s="1067">
        <v>1</v>
      </c>
      <c r="J101" s="1068"/>
      <c r="K101" s="1068"/>
      <c r="L101" s="1068"/>
      <c r="M101" s="1068"/>
      <c r="N101" s="1068">
        <v>1</v>
      </c>
      <c r="O101" s="1068"/>
      <c r="P101" s="1068"/>
      <c r="Q101" s="1068"/>
      <c r="R101" s="1068"/>
      <c r="S101" s="1068"/>
      <c r="T101" s="1068"/>
    </row>
    <row r="102" spans="1:20" s="1113" customFormat="1" ht="12.75">
      <c r="A102" s="1758" t="s">
        <v>3023</v>
      </c>
      <c r="B102" s="892"/>
      <c r="C102" s="1743" t="s">
        <v>3042</v>
      </c>
      <c r="D102" s="897">
        <v>4</v>
      </c>
      <c r="E102" s="1739"/>
      <c r="F102" s="1094">
        <v>3500</v>
      </c>
      <c r="G102" s="898">
        <f t="shared" si="1"/>
        <v>14000</v>
      </c>
      <c r="H102" s="1754" t="s">
        <v>1887</v>
      </c>
      <c r="I102" s="1067">
        <v>4</v>
      </c>
      <c r="J102" s="1068"/>
      <c r="K102" s="1068"/>
      <c r="L102" s="1068"/>
      <c r="M102" s="1068"/>
      <c r="N102" s="1068"/>
      <c r="O102" s="1068"/>
      <c r="P102" s="1068"/>
      <c r="Q102" s="1068"/>
      <c r="R102" s="1068"/>
      <c r="S102" s="1068"/>
      <c r="T102" s="1068"/>
    </row>
    <row r="103" spans="1:20" s="1113" customFormat="1" ht="12.75">
      <c r="A103" s="1758" t="s">
        <v>3023</v>
      </c>
      <c r="B103" s="892"/>
      <c r="C103" s="1789" t="s">
        <v>3087</v>
      </c>
      <c r="D103" s="1743">
        <v>4</v>
      </c>
      <c r="E103" s="767" t="s">
        <v>44</v>
      </c>
      <c r="F103" s="1791">
        <v>2500</v>
      </c>
      <c r="G103" s="898">
        <f t="shared" si="1"/>
        <v>10000</v>
      </c>
      <c r="H103" s="1754" t="s">
        <v>1887</v>
      </c>
      <c r="I103" s="1067">
        <v>4</v>
      </c>
      <c r="J103" s="1068"/>
      <c r="K103" s="1068"/>
      <c r="L103" s="1068"/>
      <c r="M103" s="1068"/>
      <c r="N103" s="1068"/>
      <c r="O103" s="1068"/>
      <c r="P103" s="1068"/>
      <c r="Q103" s="1068"/>
      <c r="R103" s="1068"/>
      <c r="S103" s="1068"/>
      <c r="T103" s="1068"/>
    </row>
    <row r="104" spans="1:20" s="1113" customFormat="1" ht="12.75">
      <c r="A104" s="1758" t="s">
        <v>2292</v>
      </c>
      <c r="B104" s="892"/>
      <c r="C104" s="1731" t="s">
        <v>2304</v>
      </c>
      <c r="D104" s="1792">
        <v>2</v>
      </c>
      <c r="E104" s="1782" t="s">
        <v>2157</v>
      </c>
      <c r="F104" s="1069">
        <v>2500</v>
      </c>
      <c r="G104" s="898">
        <f t="shared" si="1"/>
        <v>5000</v>
      </c>
      <c r="H104" s="1754" t="s">
        <v>1887</v>
      </c>
      <c r="I104" s="1086"/>
      <c r="J104" s="1073"/>
      <c r="K104" s="1073"/>
      <c r="L104" s="1073"/>
      <c r="M104" s="1073"/>
      <c r="N104" s="1073"/>
      <c r="O104" s="1073"/>
      <c r="P104" s="1073"/>
      <c r="Q104" s="1073"/>
      <c r="R104" s="1073"/>
      <c r="S104" s="1073"/>
      <c r="T104" s="1073"/>
    </row>
    <row r="105" spans="1:20" s="1113" customFormat="1" ht="12.75">
      <c r="A105" s="1768" t="s">
        <v>2599</v>
      </c>
      <c r="B105" s="892"/>
      <c r="C105" s="1133" t="s">
        <v>2611</v>
      </c>
      <c r="D105" s="1165">
        <v>20</v>
      </c>
      <c r="E105" s="1166" t="s">
        <v>501</v>
      </c>
      <c r="F105" s="1167">
        <v>6000</v>
      </c>
      <c r="G105" s="898">
        <f t="shared" si="1"/>
        <v>120000</v>
      </c>
      <c r="H105" s="1754" t="s">
        <v>1887</v>
      </c>
      <c r="I105" s="1743"/>
      <c r="J105" s="1133"/>
      <c r="K105" s="1165"/>
      <c r="L105" s="1133"/>
      <c r="M105" s="1133"/>
      <c r="N105" s="1133"/>
      <c r="O105" s="1133"/>
      <c r="P105" s="1133"/>
      <c r="Q105" s="1133"/>
      <c r="R105" s="1165">
        <v>20</v>
      </c>
      <c r="S105" s="1133"/>
      <c r="T105" s="1826"/>
    </row>
    <row r="106" spans="1:20" s="1113" customFormat="1" ht="12.75">
      <c r="A106" s="1768" t="s">
        <v>2412</v>
      </c>
      <c r="B106" s="892"/>
      <c r="C106" s="1743" t="s">
        <v>2440</v>
      </c>
      <c r="D106" s="1772">
        <v>6</v>
      </c>
      <c r="E106" s="767" t="s">
        <v>13</v>
      </c>
      <c r="F106" s="1773">
        <v>2500</v>
      </c>
      <c r="G106" s="898">
        <f t="shared" si="1"/>
        <v>15000</v>
      </c>
      <c r="H106" s="1754" t="s">
        <v>1887</v>
      </c>
      <c r="I106" s="1793">
        <v>6</v>
      </c>
      <c r="J106" s="1794"/>
      <c r="K106" s="1776"/>
      <c r="L106" s="1762"/>
      <c r="M106" s="1073"/>
      <c r="N106" s="1776"/>
      <c r="O106" s="1762"/>
      <c r="P106" s="1795"/>
      <c r="Q106" s="1762"/>
      <c r="R106" s="1795"/>
      <c r="S106" s="1762"/>
      <c r="T106" s="1854"/>
    </row>
    <row r="107" spans="1:20" s="1113" customFormat="1" ht="12.75">
      <c r="A107" s="1758" t="s">
        <v>3023</v>
      </c>
      <c r="B107" s="892"/>
      <c r="C107" s="1789" t="s">
        <v>3086</v>
      </c>
      <c r="D107" s="1743">
        <v>4</v>
      </c>
      <c r="E107" s="767" t="s">
        <v>44</v>
      </c>
      <c r="F107" s="1791">
        <v>1000</v>
      </c>
      <c r="G107" s="898">
        <f t="shared" si="1"/>
        <v>4000</v>
      </c>
      <c r="H107" s="1754" t="s">
        <v>1887</v>
      </c>
      <c r="I107" s="1067">
        <v>4</v>
      </c>
      <c r="J107" s="1068"/>
      <c r="K107" s="1068"/>
      <c r="L107" s="1068"/>
      <c r="M107" s="1068"/>
      <c r="N107" s="1068"/>
      <c r="O107" s="1068"/>
      <c r="P107" s="1068"/>
      <c r="Q107" s="1068"/>
      <c r="R107" s="1068"/>
      <c r="S107" s="1068"/>
      <c r="T107" s="1068"/>
    </row>
    <row r="108" spans="1:20" s="1064" customFormat="1" ht="25.5" customHeight="1">
      <c r="A108" s="1737" t="s">
        <v>3231</v>
      </c>
      <c r="B108" s="1716"/>
      <c r="C108" s="906" t="s">
        <v>3276</v>
      </c>
      <c r="D108" s="907">
        <v>4</v>
      </c>
      <c r="E108" s="908" t="s">
        <v>44</v>
      </c>
      <c r="F108" s="1094">
        <v>2000</v>
      </c>
      <c r="G108" s="898">
        <f t="shared" si="1"/>
        <v>8000</v>
      </c>
      <c r="H108" s="1754" t="s">
        <v>1887</v>
      </c>
      <c r="I108" s="1752">
        <v>2</v>
      </c>
      <c r="J108" s="1757"/>
      <c r="K108" s="1757"/>
      <c r="L108" s="1757"/>
      <c r="M108" s="1757"/>
      <c r="N108" s="1757"/>
      <c r="O108" s="1757">
        <v>2</v>
      </c>
      <c r="P108" s="1073"/>
      <c r="Q108" s="1073"/>
      <c r="R108" s="1073"/>
      <c r="S108" s="1073"/>
      <c r="T108" s="1073"/>
    </row>
    <row r="109" spans="1:20" s="1839" customFormat="1" ht="30" customHeight="1">
      <c r="A109" s="1758" t="s">
        <v>3023</v>
      </c>
      <c r="B109" s="1716"/>
      <c r="C109" s="1745" t="s">
        <v>3060</v>
      </c>
      <c r="D109" s="1738">
        <v>10</v>
      </c>
      <c r="E109" s="1739" t="s">
        <v>44</v>
      </c>
      <c r="F109" s="1740">
        <v>1500</v>
      </c>
      <c r="G109" s="898">
        <f t="shared" si="1"/>
        <v>15000</v>
      </c>
      <c r="H109" s="1754" t="s">
        <v>1887</v>
      </c>
      <c r="I109" s="1067">
        <v>10</v>
      </c>
      <c r="J109" s="1068"/>
      <c r="K109" s="1068"/>
      <c r="L109" s="1068"/>
      <c r="M109" s="1068"/>
      <c r="N109" s="1068"/>
      <c r="O109" s="1068"/>
      <c r="P109" s="1068"/>
      <c r="Q109" s="1068"/>
      <c r="R109" s="1068"/>
      <c r="S109" s="1068"/>
      <c r="T109" s="1068"/>
    </row>
    <row r="110" spans="1:20" s="1064" customFormat="1" ht="30.75" customHeight="1">
      <c r="A110" s="1737" t="s">
        <v>3231</v>
      </c>
      <c r="B110" s="1716"/>
      <c r="C110" s="1796" t="s">
        <v>3273</v>
      </c>
      <c r="D110" s="1797">
        <v>6</v>
      </c>
      <c r="E110" s="1076" t="s">
        <v>44</v>
      </c>
      <c r="F110" s="1798">
        <v>500</v>
      </c>
      <c r="G110" s="898">
        <f t="shared" si="1"/>
        <v>3000</v>
      </c>
      <c r="H110" s="1754" t="s">
        <v>1887</v>
      </c>
      <c r="I110" s="1752">
        <v>3</v>
      </c>
      <c r="J110" s="1757"/>
      <c r="K110" s="1757"/>
      <c r="L110" s="1757"/>
      <c r="M110" s="1757"/>
      <c r="N110" s="1757"/>
      <c r="O110" s="1757">
        <v>3</v>
      </c>
      <c r="P110" s="1757"/>
      <c r="Q110" s="1757"/>
      <c r="R110" s="1757"/>
      <c r="S110" s="1757"/>
      <c r="T110" s="1757"/>
    </row>
    <row r="111" spans="1:20" s="1064" customFormat="1">
      <c r="A111" s="1737" t="s">
        <v>3231</v>
      </c>
      <c r="B111" s="1716"/>
      <c r="C111" s="1796" t="s">
        <v>3272</v>
      </c>
      <c r="D111" s="1797">
        <v>6</v>
      </c>
      <c r="E111" s="1076" t="s">
        <v>44</v>
      </c>
      <c r="F111" s="1798">
        <v>500</v>
      </c>
      <c r="G111" s="898">
        <f t="shared" si="1"/>
        <v>3000</v>
      </c>
      <c r="H111" s="1754" t="s">
        <v>1887</v>
      </c>
      <c r="I111" s="1752">
        <v>3</v>
      </c>
      <c r="J111" s="1757"/>
      <c r="K111" s="1757"/>
      <c r="L111" s="1757"/>
      <c r="M111" s="1757"/>
      <c r="N111" s="1757"/>
      <c r="O111" s="1757">
        <v>3</v>
      </c>
      <c r="P111" s="1757"/>
      <c r="Q111" s="1757"/>
      <c r="R111" s="1757"/>
      <c r="S111" s="1757"/>
      <c r="T111" s="1757"/>
    </row>
    <row r="112" spans="1:20" s="1064" customFormat="1">
      <c r="A112" s="1737" t="s">
        <v>2905</v>
      </c>
      <c r="B112" s="1737"/>
      <c r="C112" s="906" t="s">
        <v>2920</v>
      </c>
      <c r="D112" s="907">
        <v>10</v>
      </c>
      <c r="E112" s="908" t="s">
        <v>44</v>
      </c>
      <c r="F112" s="1094">
        <v>2000</v>
      </c>
      <c r="G112" s="898">
        <f t="shared" si="1"/>
        <v>20000</v>
      </c>
      <c r="H112" s="1754" t="s">
        <v>1887</v>
      </c>
      <c r="I112" s="1086"/>
      <c r="J112" s="1073"/>
      <c r="K112" s="1073"/>
      <c r="L112" s="1073"/>
      <c r="M112" s="1073"/>
      <c r="N112" s="1073"/>
      <c r="O112" s="1073"/>
      <c r="P112" s="1073"/>
      <c r="Q112" s="1073"/>
      <c r="R112" s="1073"/>
      <c r="S112" s="1073"/>
      <c r="T112" s="1073"/>
    </row>
    <row r="113" spans="1:20" s="1064" customFormat="1">
      <c r="A113" s="1758" t="s">
        <v>3023</v>
      </c>
      <c r="B113" s="1737"/>
      <c r="C113" s="1745" t="s">
        <v>3059</v>
      </c>
      <c r="D113" s="1738">
        <v>10</v>
      </c>
      <c r="E113" s="1739" t="s">
        <v>44</v>
      </c>
      <c r="F113" s="1740">
        <v>1500</v>
      </c>
      <c r="G113" s="898">
        <f t="shared" si="1"/>
        <v>15000</v>
      </c>
      <c r="H113" s="1754" t="s">
        <v>1887</v>
      </c>
      <c r="I113" s="1067">
        <v>10</v>
      </c>
      <c r="J113" s="1068"/>
      <c r="K113" s="1068"/>
      <c r="L113" s="1068"/>
      <c r="M113" s="1068"/>
      <c r="N113" s="1068"/>
      <c r="O113" s="1068"/>
      <c r="P113" s="1068"/>
      <c r="Q113" s="1068"/>
      <c r="R113" s="1068"/>
      <c r="S113" s="1068"/>
      <c r="T113" s="1068"/>
    </row>
    <row r="114" spans="1:20" s="1064" customFormat="1">
      <c r="A114" s="1758" t="s">
        <v>3023</v>
      </c>
      <c r="B114" s="1737"/>
      <c r="C114" s="906" t="s">
        <v>3081</v>
      </c>
      <c r="D114" s="1082">
        <v>4</v>
      </c>
      <c r="E114" s="1082"/>
      <c r="F114" s="1094">
        <v>3000</v>
      </c>
      <c r="G114" s="898">
        <f t="shared" si="1"/>
        <v>12000</v>
      </c>
      <c r="H114" s="1754" t="s">
        <v>1887</v>
      </c>
      <c r="I114" s="1067">
        <v>4</v>
      </c>
      <c r="J114" s="1068"/>
      <c r="K114" s="1068"/>
      <c r="L114" s="1068"/>
      <c r="M114" s="1068"/>
      <c r="N114" s="1068"/>
      <c r="O114" s="1068"/>
      <c r="P114" s="1068"/>
      <c r="Q114" s="1068"/>
      <c r="R114" s="1068"/>
      <c r="S114" s="1068"/>
      <c r="T114" s="1068"/>
    </row>
    <row r="115" spans="1:20" s="1064" customFormat="1" ht="24">
      <c r="A115" s="1737" t="s">
        <v>2132</v>
      </c>
      <c r="B115" s="1737"/>
      <c r="C115" s="1731" t="s">
        <v>2162</v>
      </c>
      <c r="D115" s="1083">
        <v>4</v>
      </c>
      <c r="E115" s="1076" t="s">
        <v>2157</v>
      </c>
      <c r="F115" s="1084">
        <v>3600</v>
      </c>
      <c r="G115" s="898">
        <f t="shared" si="1"/>
        <v>14400</v>
      </c>
      <c r="H115" s="1754" t="s">
        <v>1887</v>
      </c>
      <c r="I115" s="1083">
        <v>4</v>
      </c>
      <c r="J115" s="1068"/>
      <c r="K115" s="1068"/>
      <c r="L115" s="1068"/>
      <c r="M115" s="1068"/>
      <c r="N115" s="1068"/>
      <c r="O115" s="1068"/>
      <c r="P115" s="1068"/>
      <c r="Q115" s="1068"/>
      <c r="R115" s="1068"/>
      <c r="S115" s="1068"/>
      <c r="T115" s="1068"/>
    </row>
    <row r="116" spans="1:20" s="1064" customFormat="1" ht="24">
      <c r="A116" s="1758" t="s">
        <v>3023</v>
      </c>
      <c r="B116" s="1737"/>
      <c r="C116" s="1789" t="s">
        <v>3038</v>
      </c>
      <c r="D116" s="1743">
        <v>6</v>
      </c>
      <c r="E116" s="767" t="s">
        <v>44</v>
      </c>
      <c r="F116" s="1094">
        <v>1200</v>
      </c>
      <c r="G116" s="898">
        <f t="shared" si="1"/>
        <v>7200</v>
      </c>
      <c r="H116" s="1754" t="s">
        <v>1887</v>
      </c>
      <c r="I116" s="1067">
        <v>6</v>
      </c>
      <c r="J116" s="1068"/>
      <c r="K116" s="1068"/>
      <c r="L116" s="1068"/>
      <c r="M116" s="1068"/>
      <c r="N116" s="1068"/>
      <c r="O116" s="1068"/>
      <c r="P116" s="1068"/>
      <c r="Q116" s="1068"/>
      <c r="R116" s="1068"/>
      <c r="S116" s="1068"/>
      <c r="T116" s="1068"/>
    </row>
    <row r="117" spans="1:20" s="1064" customFormat="1" ht="24">
      <c r="A117" s="1737" t="s">
        <v>3231</v>
      </c>
      <c r="B117" s="1737"/>
      <c r="C117" s="1789" t="s">
        <v>3038</v>
      </c>
      <c r="D117" s="1799">
        <v>6</v>
      </c>
      <c r="E117" s="1796" t="s">
        <v>44</v>
      </c>
      <c r="F117" s="1798">
        <v>500</v>
      </c>
      <c r="G117" s="898">
        <f t="shared" si="1"/>
        <v>3000</v>
      </c>
      <c r="H117" s="1754" t="s">
        <v>1887</v>
      </c>
      <c r="I117" s="1752">
        <v>3</v>
      </c>
      <c r="J117" s="1757"/>
      <c r="K117" s="1757"/>
      <c r="L117" s="1757"/>
      <c r="M117" s="1757"/>
      <c r="N117" s="1757"/>
      <c r="O117" s="1757">
        <v>3</v>
      </c>
      <c r="P117" s="1757"/>
      <c r="Q117" s="1757"/>
      <c r="R117" s="1757"/>
      <c r="S117" s="1757"/>
      <c r="T117" s="1757"/>
    </row>
    <row r="118" spans="1:20" s="1064" customFormat="1">
      <c r="A118" s="1768" t="s">
        <v>2599</v>
      </c>
      <c r="B118" s="1737"/>
      <c r="C118" s="1133" t="s">
        <v>2612</v>
      </c>
      <c r="D118" s="1165">
        <v>2</v>
      </c>
      <c r="E118" s="1166" t="s">
        <v>36</v>
      </c>
      <c r="F118" s="1167">
        <f>41000*1.5</f>
        <v>61500</v>
      </c>
      <c r="G118" s="898">
        <f t="shared" si="1"/>
        <v>123000</v>
      </c>
      <c r="H118" s="1754" t="s">
        <v>1887</v>
      </c>
      <c r="I118" s="1743"/>
      <c r="J118" s="1133"/>
      <c r="K118" s="1165"/>
      <c r="L118" s="1133"/>
      <c r="M118" s="1133"/>
      <c r="N118" s="1133"/>
      <c r="O118" s="1133"/>
      <c r="P118" s="1133"/>
      <c r="Q118" s="1133"/>
      <c r="R118" s="1165">
        <v>2</v>
      </c>
      <c r="S118" s="1133"/>
      <c r="T118" s="1826"/>
    </row>
    <row r="119" spans="1:20" s="1064" customFormat="1" ht="24">
      <c r="A119" s="1768" t="s">
        <v>2412</v>
      </c>
      <c r="B119" s="1737"/>
      <c r="C119" s="1758" t="s">
        <v>2436</v>
      </c>
      <c r="D119" s="1772">
        <v>2</v>
      </c>
      <c r="E119" s="1195" t="s">
        <v>2437</v>
      </c>
      <c r="F119" s="1800" t="s">
        <v>2438</v>
      </c>
      <c r="G119" s="898" t="e">
        <f t="shared" si="1"/>
        <v>#VALUE!</v>
      </c>
      <c r="H119" s="1754" t="s">
        <v>1887</v>
      </c>
      <c r="I119" s="1801" t="s">
        <v>2439</v>
      </c>
      <c r="J119" s="1762"/>
      <c r="K119" s="1776"/>
      <c r="L119" s="1762"/>
      <c r="M119" s="1073"/>
      <c r="N119" s="1774"/>
      <c r="O119" s="1802"/>
      <c r="P119" s="1774"/>
      <c r="Q119" s="1802"/>
      <c r="R119" s="1774"/>
      <c r="S119" s="1802"/>
      <c r="T119" s="1774"/>
    </row>
    <row r="120" spans="1:20" s="1064" customFormat="1">
      <c r="A120" s="1768" t="s">
        <v>2598</v>
      </c>
      <c r="B120" s="1737"/>
      <c r="C120" s="1758" t="s">
        <v>2608</v>
      </c>
      <c r="D120" s="1803">
        <v>1</v>
      </c>
      <c r="E120" s="1771" t="s">
        <v>13</v>
      </c>
      <c r="F120" s="1804">
        <v>8000</v>
      </c>
      <c r="G120" s="898">
        <f t="shared" si="1"/>
        <v>8000</v>
      </c>
      <c r="H120" s="1754" t="s">
        <v>1887</v>
      </c>
      <c r="I120" s="1747">
        <v>1</v>
      </c>
      <c r="J120" s="1751"/>
      <c r="K120" s="1751"/>
      <c r="L120" s="1751"/>
      <c r="M120" s="1751"/>
      <c r="N120" s="1751"/>
      <c r="O120" s="1751"/>
      <c r="P120" s="1751"/>
      <c r="Q120" s="1751"/>
      <c r="R120" s="1751"/>
      <c r="S120" s="1751"/>
      <c r="T120" s="1749"/>
    </row>
    <row r="121" spans="1:20" s="1064" customFormat="1" ht="24">
      <c r="A121" s="1737" t="s">
        <v>3231</v>
      </c>
      <c r="B121" s="1737"/>
      <c r="C121" s="906" t="s">
        <v>3255</v>
      </c>
      <c r="D121" s="907">
        <v>6</v>
      </c>
      <c r="E121" s="908" t="s">
        <v>933</v>
      </c>
      <c r="F121" s="1094">
        <v>25000</v>
      </c>
      <c r="G121" s="898">
        <f t="shared" si="1"/>
        <v>150000</v>
      </c>
      <c r="H121" s="1754" t="s">
        <v>1887</v>
      </c>
      <c r="I121" s="1755">
        <v>3</v>
      </c>
      <c r="J121" s="1173"/>
      <c r="K121" s="1173"/>
      <c r="L121" s="1173"/>
      <c r="M121" s="1173"/>
      <c r="N121" s="1173"/>
      <c r="O121" s="1173">
        <v>3</v>
      </c>
      <c r="P121" s="1173"/>
      <c r="Q121" s="1073"/>
      <c r="R121" s="1073"/>
      <c r="S121" s="1073"/>
      <c r="T121" s="1073"/>
    </row>
    <row r="122" spans="1:20" s="1064" customFormat="1" ht="24">
      <c r="A122" s="1768" t="s">
        <v>2412</v>
      </c>
      <c r="B122" s="1737"/>
      <c r="C122" s="1742" t="s">
        <v>2430</v>
      </c>
      <c r="D122" s="1092">
        <v>2</v>
      </c>
      <c r="E122" s="1093" t="s">
        <v>933</v>
      </c>
      <c r="F122" s="1094">
        <v>10000</v>
      </c>
      <c r="G122" s="898">
        <f t="shared" si="1"/>
        <v>20000</v>
      </c>
      <c r="H122" s="1754" t="s">
        <v>1887</v>
      </c>
      <c r="I122" s="1067">
        <v>2</v>
      </c>
      <c r="J122" s="1068"/>
      <c r="K122" s="1068"/>
      <c r="L122" s="1068"/>
      <c r="M122" s="1068"/>
      <c r="N122" s="1068"/>
      <c r="O122" s="1068"/>
      <c r="P122" s="1068"/>
      <c r="Q122" s="1068"/>
      <c r="R122" s="1068"/>
      <c r="S122" s="1068"/>
      <c r="T122" s="1068"/>
    </row>
    <row r="123" spans="1:20" s="1064" customFormat="1">
      <c r="A123" s="1758" t="s">
        <v>3023</v>
      </c>
      <c r="B123" s="1737"/>
      <c r="C123" s="1770" t="s">
        <v>3063</v>
      </c>
      <c r="D123" s="1738">
        <v>10</v>
      </c>
      <c r="E123" s="1739" t="s">
        <v>44</v>
      </c>
      <c r="F123" s="1740">
        <v>1400</v>
      </c>
      <c r="G123" s="898">
        <f t="shared" si="1"/>
        <v>14000</v>
      </c>
      <c r="H123" s="1754" t="s">
        <v>1887</v>
      </c>
      <c r="I123" s="1067">
        <v>10</v>
      </c>
      <c r="J123" s="1068"/>
      <c r="K123" s="1068"/>
      <c r="L123" s="1068"/>
      <c r="M123" s="1068"/>
      <c r="N123" s="1068"/>
      <c r="O123" s="1068"/>
      <c r="P123" s="1068"/>
      <c r="Q123" s="1068"/>
      <c r="R123" s="1068"/>
      <c r="S123" s="1068"/>
      <c r="T123" s="1068"/>
    </row>
    <row r="124" spans="1:20" s="1064" customFormat="1">
      <c r="A124" s="1737" t="s">
        <v>3231</v>
      </c>
      <c r="B124" s="1737"/>
      <c r="C124" s="906" t="s">
        <v>3275</v>
      </c>
      <c r="D124" s="907">
        <v>3</v>
      </c>
      <c r="E124" s="908" t="s">
        <v>44</v>
      </c>
      <c r="F124" s="1094">
        <v>5000</v>
      </c>
      <c r="G124" s="898">
        <f t="shared" si="1"/>
        <v>15000</v>
      </c>
      <c r="H124" s="1754" t="s">
        <v>1887</v>
      </c>
      <c r="I124" s="1752">
        <v>1</v>
      </c>
      <c r="J124" s="1757"/>
      <c r="K124" s="1757"/>
      <c r="L124" s="1757"/>
      <c r="M124" s="1757"/>
      <c r="N124" s="1757"/>
      <c r="O124" s="1757">
        <v>2</v>
      </c>
      <c r="P124" s="1073"/>
      <c r="Q124" s="1073"/>
      <c r="R124" s="1073"/>
      <c r="S124" s="1073"/>
      <c r="T124" s="1073"/>
    </row>
    <row r="125" spans="1:20" s="1064" customFormat="1">
      <c r="A125" s="1768" t="s">
        <v>2599</v>
      </c>
      <c r="B125" s="1737"/>
      <c r="C125" s="1133" t="s">
        <v>2613</v>
      </c>
      <c r="D125" s="1165">
        <v>10</v>
      </c>
      <c r="E125" s="1166" t="s">
        <v>501</v>
      </c>
      <c r="F125" s="1167">
        <v>5000</v>
      </c>
      <c r="G125" s="898">
        <f t="shared" si="1"/>
        <v>50000</v>
      </c>
      <c r="H125" s="1754" t="s">
        <v>1887</v>
      </c>
      <c r="I125" s="1743"/>
      <c r="J125" s="1133"/>
      <c r="K125" s="1165"/>
      <c r="L125" s="1133"/>
      <c r="M125" s="1133"/>
      <c r="N125" s="1133"/>
      <c r="O125" s="1133"/>
      <c r="P125" s="1133"/>
      <c r="Q125" s="1133"/>
      <c r="R125" s="1165">
        <v>10</v>
      </c>
      <c r="S125" s="1133"/>
      <c r="T125" s="1826"/>
    </row>
    <row r="126" spans="1:20" s="1064" customFormat="1">
      <c r="A126" s="1737" t="s">
        <v>2132</v>
      </c>
      <c r="B126" s="1737"/>
      <c r="C126" s="1731" t="s">
        <v>2140</v>
      </c>
      <c r="D126" s="1756">
        <v>6</v>
      </c>
      <c r="E126" s="1066" t="s">
        <v>501</v>
      </c>
      <c r="F126" s="1069">
        <v>4500</v>
      </c>
      <c r="G126" s="898">
        <f t="shared" si="1"/>
        <v>27000</v>
      </c>
      <c r="H126" s="1754" t="s">
        <v>1887</v>
      </c>
      <c r="I126" s="1756">
        <v>6</v>
      </c>
      <c r="J126" s="1073"/>
      <c r="K126" s="1073"/>
      <c r="L126" s="1073"/>
      <c r="M126" s="1073"/>
      <c r="N126" s="1073"/>
      <c r="O126" s="1073"/>
      <c r="P126" s="1073"/>
      <c r="Q126" s="1073"/>
      <c r="R126" s="1073"/>
      <c r="S126" s="1073"/>
      <c r="T126" s="1073"/>
    </row>
    <row r="127" spans="1:20" s="1064" customFormat="1">
      <c r="A127" s="1737" t="s">
        <v>2905</v>
      </c>
      <c r="B127" s="1737"/>
      <c r="C127" s="906" t="s">
        <v>2925</v>
      </c>
      <c r="D127" s="907">
        <v>15</v>
      </c>
      <c r="E127" s="908" t="s">
        <v>44</v>
      </c>
      <c r="F127" s="1094">
        <v>4500</v>
      </c>
      <c r="G127" s="898">
        <f t="shared" si="1"/>
        <v>67500</v>
      </c>
      <c r="H127" s="1754" t="s">
        <v>1887</v>
      </c>
      <c r="I127" s="1086"/>
      <c r="J127" s="1073"/>
      <c r="K127" s="1073"/>
      <c r="L127" s="1073"/>
      <c r="M127" s="1073"/>
      <c r="N127" s="1073"/>
      <c r="O127" s="1073"/>
      <c r="P127" s="1073"/>
      <c r="Q127" s="1073"/>
      <c r="R127" s="1073"/>
      <c r="S127" s="1073"/>
      <c r="T127" s="1073"/>
    </row>
    <row r="128" spans="1:20" s="1064" customFormat="1">
      <c r="A128" s="1737" t="s">
        <v>3231</v>
      </c>
      <c r="B128" s="1737"/>
      <c r="C128" s="1796" t="s">
        <v>3253</v>
      </c>
      <c r="D128" s="1805">
        <v>6</v>
      </c>
      <c r="E128" s="1076" t="s">
        <v>44</v>
      </c>
      <c r="F128" s="1798">
        <v>5000</v>
      </c>
      <c r="G128" s="898">
        <f t="shared" si="1"/>
        <v>30000</v>
      </c>
      <c r="H128" s="1754" t="s">
        <v>1887</v>
      </c>
      <c r="I128" s="1755">
        <v>3</v>
      </c>
      <c r="J128" s="1173"/>
      <c r="K128" s="1173"/>
      <c r="L128" s="1173"/>
      <c r="M128" s="1173"/>
      <c r="N128" s="1173"/>
      <c r="O128" s="1173">
        <v>3</v>
      </c>
      <c r="P128" s="1173"/>
      <c r="Q128" s="1073"/>
      <c r="R128" s="1073"/>
      <c r="S128" s="1073"/>
      <c r="T128" s="1073"/>
    </row>
    <row r="129" spans="1:20" s="1064" customFormat="1">
      <c r="A129" s="1758" t="s">
        <v>3023</v>
      </c>
      <c r="B129" s="1737"/>
      <c r="C129" s="1743" t="s">
        <v>3045</v>
      </c>
      <c r="D129" s="1750">
        <v>5</v>
      </c>
      <c r="E129" s="1739" t="s">
        <v>44</v>
      </c>
      <c r="F129" s="1094">
        <v>5000</v>
      </c>
      <c r="G129" s="898">
        <f t="shared" si="1"/>
        <v>25000</v>
      </c>
      <c r="H129" s="1754" t="s">
        <v>1887</v>
      </c>
      <c r="I129" s="1067">
        <v>5</v>
      </c>
      <c r="J129" s="1068"/>
      <c r="K129" s="1068"/>
      <c r="L129" s="1068"/>
      <c r="M129" s="1068"/>
      <c r="N129" s="1068"/>
      <c r="O129" s="1068"/>
      <c r="P129" s="1068"/>
      <c r="Q129" s="1068"/>
      <c r="R129" s="1068"/>
      <c r="S129" s="1068"/>
      <c r="T129" s="1068"/>
    </row>
    <row r="130" spans="1:20" s="1064" customFormat="1">
      <c r="A130" s="1758" t="s">
        <v>3023</v>
      </c>
      <c r="B130" s="1737"/>
      <c r="C130" s="1743" t="s">
        <v>3043</v>
      </c>
      <c r="D130" s="1750">
        <v>10</v>
      </c>
      <c r="E130" s="1739"/>
      <c r="F130" s="1094">
        <v>1000</v>
      </c>
      <c r="G130" s="898">
        <f t="shared" si="1"/>
        <v>10000</v>
      </c>
      <c r="H130" s="1754" t="s">
        <v>1887</v>
      </c>
      <c r="I130" s="1067">
        <v>10</v>
      </c>
      <c r="J130" s="1068"/>
      <c r="K130" s="1068"/>
      <c r="L130" s="1068"/>
      <c r="M130" s="1068"/>
      <c r="N130" s="1068"/>
      <c r="O130" s="1068"/>
      <c r="P130" s="1068"/>
      <c r="Q130" s="1068"/>
      <c r="R130" s="1068"/>
      <c r="S130" s="1068"/>
      <c r="T130" s="1068"/>
    </row>
    <row r="131" spans="1:20" s="1064" customFormat="1">
      <c r="A131" s="1758" t="s">
        <v>3023</v>
      </c>
      <c r="B131" s="1737"/>
      <c r="C131" s="1789" t="s">
        <v>3039</v>
      </c>
      <c r="D131" s="1743">
        <v>6</v>
      </c>
      <c r="E131" s="767"/>
      <c r="F131" s="1094">
        <v>1500</v>
      </c>
      <c r="G131" s="898">
        <f t="shared" si="1"/>
        <v>9000</v>
      </c>
      <c r="H131" s="1754" t="s">
        <v>1887</v>
      </c>
      <c r="I131" s="1067">
        <v>6</v>
      </c>
      <c r="J131" s="1068"/>
      <c r="K131" s="1068"/>
      <c r="L131" s="1068"/>
      <c r="M131" s="1068"/>
      <c r="N131" s="1068"/>
      <c r="O131" s="1068"/>
      <c r="P131" s="1068"/>
      <c r="Q131" s="1068"/>
      <c r="R131" s="1068"/>
      <c r="S131" s="1068"/>
      <c r="T131" s="1068"/>
    </row>
    <row r="132" spans="1:20" s="1064" customFormat="1">
      <c r="A132" s="1737" t="s">
        <v>3231</v>
      </c>
      <c r="B132" s="1737"/>
      <c r="C132" s="1789" t="s">
        <v>3039</v>
      </c>
      <c r="D132" s="1799">
        <v>6</v>
      </c>
      <c r="E132" s="1796" t="s">
        <v>44</v>
      </c>
      <c r="F132" s="1798">
        <v>500</v>
      </c>
      <c r="G132" s="898">
        <f t="shared" si="1"/>
        <v>3000</v>
      </c>
      <c r="H132" s="1754" t="s">
        <v>1887</v>
      </c>
      <c r="I132" s="1752">
        <v>3</v>
      </c>
      <c r="J132" s="1757"/>
      <c r="K132" s="1757"/>
      <c r="L132" s="1757"/>
      <c r="M132" s="1757"/>
      <c r="N132" s="1757"/>
      <c r="O132" s="1757">
        <v>3</v>
      </c>
      <c r="P132" s="1757"/>
      <c r="Q132" s="1757"/>
      <c r="R132" s="1757"/>
      <c r="S132" s="1757"/>
      <c r="T132" s="1757"/>
    </row>
    <row r="133" spans="1:20" s="1064" customFormat="1">
      <c r="A133" s="1737" t="s">
        <v>3231</v>
      </c>
      <c r="B133" s="1737"/>
      <c r="C133" s="906" t="s">
        <v>3298</v>
      </c>
      <c r="D133" s="907">
        <v>4</v>
      </c>
      <c r="E133" s="908" t="s">
        <v>44</v>
      </c>
      <c r="F133" s="1094">
        <v>2000</v>
      </c>
      <c r="G133" s="898">
        <f t="shared" si="1"/>
        <v>8000</v>
      </c>
      <c r="H133" s="1754" t="s">
        <v>1887</v>
      </c>
      <c r="I133" s="1067">
        <v>4</v>
      </c>
      <c r="J133" s="1068"/>
      <c r="K133" s="1068"/>
      <c r="L133" s="1068"/>
      <c r="M133" s="1068"/>
      <c r="N133" s="1068"/>
      <c r="O133" s="1068"/>
      <c r="P133" s="1068"/>
      <c r="Q133" s="1068"/>
      <c r="R133" s="1068"/>
      <c r="S133" s="1068"/>
      <c r="T133" s="1068"/>
    </row>
    <row r="134" spans="1:20" s="1064" customFormat="1">
      <c r="A134" s="1758" t="s">
        <v>3023</v>
      </c>
      <c r="B134" s="1737"/>
      <c r="C134" s="1745" t="s">
        <v>3064</v>
      </c>
      <c r="D134" s="1738">
        <v>10</v>
      </c>
      <c r="E134" s="1739" t="s">
        <v>44</v>
      </c>
      <c r="F134" s="1740">
        <v>1500</v>
      </c>
      <c r="G134" s="898">
        <f t="shared" si="1"/>
        <v>15000</v>
      </c>
      <c r="H134" s="1754" t="s">
        <v>1887</v>
      </c>
      <c r="I134" s="1067">
        <v>10</v>
      </c>
      <c r="J134" s="1068"/>
      <c r="K134" s="1068"/>
      <c r="L134" s="1068"/>
      <c r="M134" s="1068"/>
      <c r="N134" s="1068"/>
      <c r="O134" s="1068"/>
      <c r="P134" s="1068"/>
      <c r="Q134" s="1068"/>
      <c r="R134" s="1068"/>
      <c r="S134" s="1068"/>
      <c r="T134" s="1068"/>
    </row>
    <row r="135" spans="1:20" s="1064" customFormat="1">
      <c r="A135" s="1768" t="s">
        <v>2412</v>
      </c>
      <c r="B135" s="1737"/>
      <c r="C135" s="1769" t="s">
        <v>3785</v>
      </c>
      <c r="D135" s="1088">
        <v>1</v>
      </c>
      <c r="E135" s="908" t="s">
        <v>933</v>
      </c>
      <c r="F135" s="1094">
        <v>120000</v>
      </c>
      <c r="G135" s="898">
        <f t="shared" si="1"/>
        <v>120000</v>
      </c>
      <c r="H135" s="1754" t="s">
        <v>1887</v>
      </c>
      <c r="I135" s="1086"/>
      <c r="J135" s="1073"/>
      <c r="K135" s="1073"/>
      <c r="L135" s="1073"/>
      <c r="M135" s="1073"/>
      <c r="N135" s="1073"/>
      <c r="O135" s="1073"/>
      <c r="P135" s="1073"/>
      <c r="Q135" s="1073"/>
      <c r="R135" s="1073"/>
      <c r="S135" s="1073"/>
      <c r="T135" s="1073"/>
    </row>
    <row r="136" spans="1:20" s="1064" customFormat="1">
      <c r="A136" s="1768" t="s">
        <v>2599</v>
      </c>
      <c r="B136" s="1737"/>
      <c r="C136" s="1133" t="s">
        <v>2614</v>
      </c>
      <c r="D136" s="1165">
        <v>10</v>
      </c>
      <c r="E136" s="1166" t="s">
        <v>36</v>
      </c>
      <c r="F136" s="1167">
        <v>10000</v>
      </c>
      <c r="G136" s="898">
        <f t="shared" si="1"/>
        <v>100000</v>
      </c>
      <c r="H136" s="1754" t="s">
        <v>1887</v>
      </c>
      <c r="I136" s="1743"/>
      <c r="J136" s="1133"/>
      <c r="K136" s="1165"/>
      <c r="L136" s="1133"/>
      <c r="M136" s="1133"/>
      <c r="N136" s="1133"/>
      <c r="O136" s="1133"/>
      <c r="P136" s="1133"/>
      <c r="Q136" s="1133"/>
      <c r="R136" s="1165">
        <v>10</v>
      </c>
      <c r="S136" s="1133"/>
      <c r="T136" s="1826"/>
    </row>
    <row r="137" spans="1:20" s="1064" customFormat="1" ht="24">
      <c r="A137" s="1737" t="s">
        <v>2132</v>
      </c>
      <c r="B137" s="1735"/>
      <c r="C137" s="1731" t="s">
        <v>2141</v>
      </c>
      <c r="D137" s="1806">
        <v>4</v>
      </c>
      <c r="E137" s="767" t="s">
        <v>36</v>
      </c>
      <c r="F137" s="1077">
        <v>30000</v>
      </c>
      <c r="G137" s="898">
        <f t="shared" si="1"/>
        <v>120000</v>
      </c>
      <c r="H137" s="1754" t="s">
        <v>1887</v>
      </c>
      <c r="I137" s="1806">
        <v>4</v>
      </c>
      <c r="J137" s="1068"/>
      <c r="K137" s="1068"/>
      <c r="L137" s="1068"/>
      <c r="M137" s="1068"/>
      <c r="N137" s="1068"/>
      <c r="O137" s="1068"/>
      <c r="P137" s="1068"/>
      <c r="Q137" s="1068"/>
      <c r="R137" s="1068"/>
      <c r="S137" s="1068"/>
      <c r="T137" s="1068"/>
    </row>
    <row r="138" spans="1:20" s="1064" customFormat="1" ht="12" customHeight="1">
      <c r="A138" s="1737" t="s">
        <v>3231</v>
      </c>
      <c r="B138" s="1735"/>
      <c r="C138" s="906" t="s">
        <v>3265</v>
      </c>
      <c r="D138" s="907">
        <v>2</v>
      </c>
      <c r="E138" s="908" t="s">
        <v>44</v>
      </c>
      <c r="F138" s="1094">
        <v>1000</v>
      </c>
      <c r="G138" s="898">
        <f t="shared" si="1"/>
        <v>2000</v>
      </c>
      <c r="H138" s="1754" t="s">
        <v>1887</v>
      </c>
      <c r="I138" s="1752">
        <v>2</v>
      </c>
      <c r="J138" s="1757"/>
      <c r="K138" s="1757"/>
      <c r="L138" s="1757"/>
      <c r="M138" s="1757"/>
      <c r="N138" s="1757"/>
      <c r="O138" s="1757"/>
      <c r="P138" s="1757"/>
      <c r="Q138" s="1757"/>
      <c r="R138" s="1757"/>
      <c r="S138" s="1757"/>
      <c r="T138" s="1757"/>
    </row>
    <row r="139" spans="1:20" s="1064" customFormat="1" ht="12" customHeight="1">
      <c r="A139" s="1768" t="s">
        <v>2412</v>
      </c>
      <c r="B139" s="1735"/>
      <c r="C139" s="1808" t="s">
        <v>2456</v>
      </c>
      <c r="D139" s="1823">
        <v>2</v>
      </c>
      <c r="E139" s="1807" t="s">
        <v>44</v>
      </c>
      <c r="F139" s="1807">
        <v>1200</v>
      </c>
      <c r="G139" s="898">
        <f t="shared" si="1"/>
        <v>2400</v>
      </c>
      <c r="H139" s="1754" t="s">
        <v>1887</v>
      </c>
      <c r="I139" s="1808">
        <v>2</v>
      </c>
      <c r="J139" s="1809"/>
      <c r="K139" s="1809"/>
      <c r="L139" s="1810"/>
      <c r="M139" s="1810"/>
      <c r="N139" s="1811"/>
      <c r="O139" s="1811"/>
      <c r="P139" s="1811"/>
      <c r="Q139" s="1811"/>
      <c r="R139" s="1811"/>
      <c r="S139" s="1811"/>
      <c r="T139" s="1811"/>
    </row>
    <row r="140" spans="1:20" s="1064" customFormat="1" ht="12" customHeight="1">
      <c r="A140" s="1758" t="s">
        <v>3023</v>
      </c>
      <c r="B140" s="1735"/>
      <c r="C140" s="1745" t="s">
        <v>3062</v>
      </c>
      <c r="D140" s="1738">
        <v>10</v>
      </c>
      <c r="E140" s="1739" t="s">
        <v>44</v>
      </c>
      <c r="F140" s="1740">
        <v>1350</v>
      </c>
      <c r="G140" s="898">
        <f t="shared" si="1"/>
        <v>13500</v>
      </c>
      <c r="H140" s="1754" t="s">
        <v>1887</v>
      </c>
      <c r="I140" s="1067">
        <v>10</v>
      </c>
      <c r="J140" s="1068"/>
      <c r="K140" s="1068"/>
      <c r="L140" s="1068"/>
      <c r="M140" s="1068"/>
      <c r="N140" s="1068"/>
      <c r="O140" s="1068"/>
      <c r="P140" s="1068"/>
      <c r="Q140" s="1068"/>
      <c r="R140" s="1068"/>
      <c r="S140" s="1068"/>
      <c r="T140" s="1068"/>
    </row>
    <row r="141" spans="1:20" s="1064" customFormat="1" ht="13.5" customHeight="1">
      <c r="A141" s="1737" t="s">
        <v>3231</v>
      </c>
      <c r="B141" s="1735"/>
      <c r="C141" s="1796" t="s">
        <v>3271</v>
      </c>
      <c r="D141" s="1797">
        <v>6</v>
      </c>
      <c r="E141" s="1076" t="s">
        <v>44</v>
      </c>
      <c r="F141" s="1798">
        <v>500</v>
      </c>
      <c r="G141" s="898">
        <f t="shared" si="1"/>
        <v>3000</v>
      </c>
      <c r="H141" s="1754" t="s">
        <v>1887</v>
      </c>
      <c r="I141" s="1752">
        <v>3</v>
      </c>
      <c r="J141" s="1757"/>
      <c r="K141" s="1757"/>
      <c r="L141" s="1757"/>
      <c r="M141" s="1757"/>
      <c r="N141" s="1757"/>
      <c r="O141" s="1757">
        <v>3</v>
      </c>
      <c r="P141" s="1757"/>
      <c r="Q141" s="1757"/>
      <c r="R141" s="1757"/>
      <c r="S141" s="1757"/>
      <c r="T141" s="1757"/>
    </row>
    <row r="142" spans="1:20" s="1064" customFormat="1" ht="12" customHeight="1">
      <c r="A142" s="1737" t="s">
        <v>3231</v>
      </c>
      <c r="B142" s="1735"/>
      <c r="C142" s="1796" t="s">
        <v>3270</v>
      </c>
      <c r="D142" s="1797">
        <v>6</v>
      </c>
      <c r="E142" s="1076" t="s">
        <v>44</v>
      </c>
      <c r="F142" s="1798">
        <v>500</v>
      </c>
      <c r="G142" s="898">
        <f t="shared" si="1"/>
        <v>3000</v>
      </c>
      <c r="H142" s="1754" t="s">
        <v>1887</v>
      </c>
      <c r="I142" s="1752">
        <v>3</v>
      </c>
      <c r="J142" s="1757"/>
      <c r="K142" s="1757"/>
      <c r="L142" s="1757"/>
      <c r="M142" s="1757"/>
      <c r="N142" s="1757"/>
      <c r="O142" s="1757">
        <v>3</v>
      </c>
      <c r="P142" s="1757"/>
      <c r="Q142" s="1757"/>
      <c r="R142" s="1757"/>
      <c r="S142" s="1757"/>
      <c r="T142" s="1757"/>
    </row>
    <row r="143" spans="1:20" s="1064" customFormat="1" ht="12" customHeight="1">
      <c r="A143" s="1758" t="s">
        <v>3023</v>
      </c>
      <c r="B143" s="1735"/>
      <c r="C143" s="1745" t="s">
        <v>3061</v>
      </c>
      <c r="D143" s="1738">
        <v>10</v>
      </c>
      <c r="E143" s="1739" t="s">
        <v>44</v>
      </c>
      <c r="F143" s="1740">
        <v>1350</v>
      </c>
      <c r="G143" s="898">
        <f t="shared" si="1"/>
        <v>13500</v>
      </c>
      <c r="H143" s="1754" t="s">
        <v>1887</v>
      </c>
      <c r="I143" s="1067">
        <v>10</v>
      </c>
      <c r="J143" s="1068"/>
      <c r="K143" s="1068"/>
      <c r="L143" s="1068"/>
      <c r="M143" s="1068"/>
      <c r="N143" s="1068"/>
      <c r="O143" s="1068"/>
      <c r="P143" s="1068"/>
      <c r="Q143" s="1068"/>
      <c r="R143" s="1068"/>
      <c r="S143" s="1068"/>
      <c r="T143" s="1068"/>
    </row>
    <row r="144" spans="1:20" s="1064" customFormat="1" ht="12" customHeight="1">
      <c r="A144" s="1737" t="s">
        <v>2113</v>
      </c>
      <c r="B144" s="1735"/>
      <c r="C144" s="906" t="s">
        <v>2117</v>
      </c>
      <c r="D144" s="1070">
        <v>40</v>
      </c>
      <c r="E144" s="1066" t="s">
        <v>576</v>
      </c>
      <c r="F144" s="1069">
        <v>125</v>
      </c>
      <c r="G144" s="898">
        <f t="shared" ref="G144:G207" si="2">D144*F144</f>
        <v>5000</v>
      </c>
      <c r="H144" s="1754" t="s">
        <v>1887</v>
      </c>
      <c r="I144" s="1070">
        <v>40</v>
      </c>
      <c r="J144" s="1068"/>
      <c r="K144" s="1068"/>
      <c r="L144" s="1068"/>
      <c r="M144" s="1068"/>
      <c r="N144" s="1068"/>
      <c r="O144" s="1068"/>
      <c r="P144" s="1068"/>
      <c r="Q144" s="1068"/>
      <c r="R144" s="1068"/>
      <c r="S144" s="1068"/>
      <c r="T144" s="1068"/>
    </row>
    <row r="145" spans="1:20" s="1064" customFormat="1" ht="12" customHeight="1">
      <c r="A145" s="1768" t="s">
        <v>2412</v>
      </c>
      <c r="B145" s="1735"/>
      <c r="C145" s="1812" t="s">
        <v>2427</v>
      </c>
      <c r="D145" s="1784">
        <v>2</v>
      </c>
      <c r="E145" s="1748" t="s">
        <v>13</v>
      </c>
      <c r="F145" s="1748">
        <v>5000</v>
      </c>
      <c r="G145" s="898">
        <f t="shared" si="2"/>
        <v>10000</v>
      </c>
      <c r="H145" s="1754" t="s">
        <v>1887</v>
      </c>
      <c r="I145" s="1747">
        <v>2</v>
      </c>
      <c r="J145" s="1751"/>
      <c r="K145" s="1751"/>
      <c r="L145" s="1751"/>
      <c r="M145" s="1751"/>
      <c r="N145" s="1751"/>
      <c r="O145" s="1751"/>
      <c r="P145" s="1751"/>
      <c r="Q145" s="1751"/>
      <c r="R145" s="1751"/>
      <c r="S145" s="1751"/>
      <c r="T145" s="1749"/>
    </row>
    <row r="146" spans="1:20" s="1064" customFormat="1" ht="12" customHeight="1">
      <c r="A146" s="1737" t="s">
        <v>2905</v>
      </c>
      <c r="B146" s="1735"/>
      <c r="C146" s="906" t="s">
        <v>2921</v>
      </c>
      <c r="D146" s="907">
        <v>1</v>
      </c>
      <c r="E146" s="908" t="s">
        <v>44</v>
      </c>
      <c r="F146" s="1094">
        <v>9700</v>
      </c>
      <c r="G146" s="898">
        <f t="shared" si="2"/>
        <v>9700</v>
      </c>
      <c r="H146" s="1754" t="s">
        <v>1887</v>
      </c>
      <c r="I146" s="1067"/>
      <c r="J146" s="1068"/>
      <c r="K146" s="1068"/>
      <c r="L146" s="1068"/>
      <c r="M146" s="1068"/>
      <c r="N146" s="1068"/>
      <c r="O146" s="1068"/>
      <c r="P146" s="1068"/>
      <c r="Q146" s="1068"/>
      <c r="R146" s="1068"/>
      <c r="S146" s="1068"/>
      <c r="T146" s="1068"/>
    </row>
    <row r="147" spans="1:20" s="1064" customFormat="1" ht="12" customHeight="1">
      <c r="A147" s="1737" t="s">
        <v>3231</v>
      </c>
      <c r="B147" s="1735"/>
      <c r="C147" s="906" t="s">
        <v>2921</v>
      </c>
      <c r="D147" s="907">
        <v>6</v>
      </c>
      <c r="E147" s="908" t="s">
        <v>44</v>
      </c>
      <c r="F147" s="1094">
        <v>9700</v>
      </c>
      <c r="G147" s="898">
        <f t="shared" si="2"/>
        <v>58200</v>
      </c>
      <c r="H147" s="1754" t="s">
        <v>1887</v>
      </c>
      <c r="I147" s="1172">
        <v>3</v>
      </c>
      <c r="J147" s="1173"/>
      <c r="K147" s="1173"/>
      <c r="L147" s="1173"/>
      <c r="M147" s="1173"/>
      <c r="N147" s="1173"/>
      <c r="O147" s="1173">
        <v>3</v>
      </c>
      <c r="P147" s="1173"/>
      <c r="Q147" s="1068"/>
      <c r="R147" s="1068"/>
      <c r="S147" s="1068"/>
      <c r="T147" s="1068"/>
    </row>
    <row r="148" spans="1:20" s="1064" customFormat="1" ht="12" customHeight="1">
      <c r="A148" s="1737" t="s">
        <v>2132</v>
      </c>
      <c r="B148" s="1735"/>
      <c r="C148" s="1082" t="s">
        <v>2143</v>
      </c>
      <c r="D148" s="1075"/>
      <c r="E148" s="1076"/>
      <c r="F148" s="1077"/>
      <c r="G148" s="898">
        <f t="shared" si="2"/>
        <v>0</v>
      </c>
      <c r="H148" s="1754" t="s">
        <v>1887</v>
      </c>
      <c r="I148" s="1075"/>
      <c r="J148" s="1068"/>
      <c r="K148" s="1068"/>
      <c r="L148" s="1068"/>
      <c r="M148" s="1068"/>
      <c r="N148" s="1068"/>
      <c r="O148" s="1068"/>
      <c r="P148" s="1068"/>
      <c r="Q148" s="1068"/>
      <c r="R148" s="1068"/>
      <c r="S148" s="1068"/>
      <c r="T148" s="1068"/>
    </row>
    <row r="149" spans="1:20" s="1064" customFormat="1" ht="12" customHeight="1">
      <c r="A149" s="1737" t="s">
        <v>2132</v>
      </c>
      <c r="B149" s="1735"/>
      <c r="C149" s="1082" t="s">
        <v>2144</v>
      </c>
      <c r="D149" s="1075"/>
      <c r="E149" s="1076"/>
      <c r="F149" s="1077"/>
      <c r="G149" s="898">
        <f t="shared" si="2"/>
        <v>0</v>
      </c>
      <c r="H149" s="1754" t="s">
        <v>1887</v>
      </c>
      <c r="I149" s="1075"/>
      <c r="J149" s="1068"/>
      <c r="K149" s="1068"/>
      <c r="L149" s="1068"/>
      <c r="M149" s="1068"/>
      <c r="N149" s="1068"/>
      <c r="O149" s="1068"/>
      <c r="P149" s="1068"/>
      <c r="Q149" s="1068"/>
      <c r="R149" s="1068"/>
      <c r="S149" s="1068"/>
      <c r="T149" s="1068"/>
    </row>
    <row r="150" spans="1:20" s="1064" customFormat="1" ht="12" customHeight="1">
      <c r="A150" s="1758" t="s">
        <v>3023</v>
      </c>
      <c r="B150" s="1735"/>
      <c r="C150" s="1789" t="s">
        <v>3040</v>
      </c>
      <c r="D150" s="1743">
        <v>6</v>
      </c>
      <c r="E150" s="767" t="s">
        <v>44</v>
      </c>
      <c r="F150" s="1094">
        <v>1000</v>
      </c>
      <c r="G150" s="898">
        <f t="shared" si="2"/>
        <v>6000</v>
      </c>
      <c r="H150" s="1754" t="s">
        <v>1887</v>
      </c>
      <c r="I150" s="1067">
        <v>6</v>
      </c>
      <c r="J150" s="1068"/>
      <c r="K150" s="1068"/>
      <c r="L150" s="1068"/>
      <c r="M150" s="1068"/>
      <c r="N150" s="1068"/>
      <c r="O150" s="1068"/>
      <c r="P150" s="1068"/>
      <c r="Q150" s="1068"/>
      <c r="R150" s="1068"/>
      <c r="S150" s="1068"/>
      <c r="T150" s="1068"/>
    </row>
    <row r="151" spans="1:20" s="1064" customFormat="1" ht="12" customHeight="1">
      <c r="A151" s="1737" t="s">
        <v>3231</v>
      </c>
      <c r="B151" s="1735"/>
      <c r="C151" s="906" t="s">
        <v>3274</v>
      </c>
      <c r="D151" s="907">
        <v>6</v>
      </c>
      <c r="E151" s="908" t="s">
        <v>44</v>
      </c>
      <c r="F151" s="1798">
        <v>500</v>
      </c>
      <c r="G151" s="898">
        <f t="shared" si="2"/>
        <v>3000</v>
      </c>
      <c r="H151" s="1754" t="s">
        <v>1887</v>
      </c>
      <c r="I151" s="1752">
        <v>3</v>
      </c>
      <c r="J151" s="1757"/>
      <c r="K151" s="1757"/>
      <c r="L151" s="1757"/>
      <c r="M151" s="1757"/>
      <c r="N151" s="1757"/>
      <c r="O151" s="1757">
        <v>3</v>
      </c>
      <c r="P151" s="1757"/>
      <c r="Q151" s="1757"/>
      <c r="R151" s="1757"/>
      <c r="S151" s="1757"/>
      <c r="T151" s="1757"/>
    </row>
    <row r="152" spans="1:20" s="1064" customFormat="1" ht="12" customHeight="1">
      <c r="A152" s="1768" t="s">
        <v>2412</v>
      </c>
      <c r="B152" s="1735"/>
      <c r="C152" s="1812" t="s">
        <v>2428</v>
      </c>
      <c r="D152" s="1784">
        <v>1</v>
      </c>
      <c r="E152" s="1748" t="s">
        <v>13</v>
      </c>
      <c r="F152" s="1748">
        <v>18000</v>
      </c>
      <c r="G152" s="898">
        <f t="shared" si="2"/>
        <v>18000</v>
      </c>
      <c r="H152" s="1754" t="s">
        <v>1887</v>
      </c>
      <c r="I152" s="1751">
        <v>1</v>
      </c>
      <c r="J152" s="1751"/>
      <c r="K152" s="1751"/>
      <c r="L152" s="1751"/>
      <c r="M152" s="1751"/>
      <c r="N152" s="1751"/>
      <c r="O152" s="1751"/>
      <c r="P152" s="1751"/>
      <c r="Q152" s="1751"/>
      <c r="R152" s="1751"/>
      <c r="S152" s="1751"/>
      <c r="T152" s="1749"/>
    </row>
    <row r="153" spans="1:20" s="1064" customFormat="1" ht="15">
      <c r="A153" s="1737" t="s">
        <v>3231</v>
      </c>
      <c r="B153" s="1735"/>
      <c r="C153" s="906" t="s">
        <v>3250</v>
      </c>
      <c r="D153" s="907">
        <v>5</v>
      </c>
      <c r="E153" s="908" t="s">
        <v>933</v>
      </c>
      <c r="F153" s="1094">
        <v>8000</v>
      </c>
      <c r="G153" s="898">
        <f t="shared" si="2"/>
        <v>40000</v>
      </c>
      <c r="H153" s="1754" t="s">
        <v>1887</v>
      </c>
      <c r="I153" s="1813">
        <v>3</v>
      </c>
      <c r="J153" s="1814"/>
      <c r="K153" s="1173"/>
      <c r="L153" s="1173"/>
      <c r="M153" s="1173"/>
      <c r="N153" s="1173"/>
      <c r="O153" s="1173">
        <v>2</v>
      </c>
      <c r="P153" s="1173"/>
      <c r="Q153" s="1173"/>
      <c r="R153" s="1173"/>
      <c r="S153" s="1073"/>
      <c r="T153" s="1073"/>
    </row>
    <row r="154" spans="1:20" s="1064" customFormat="1" ht="15">
      <c r="A154" s="1737" t="s">
        <v>2132</v>
      </c>
      <c r="B154" s="1735"/>
      <c r="C154" s="1082" t="s">
        <v>2163</v>
      </c>
      <c r="D154" s="1083">
        <v>4</v>
      </c>
      <c r="E154" s="1076" t="s">
        <v>576</v>
      </c>
      <c r="F154" s="1084">
        <v>400</v>
      </c>
      <c r="G154" s="898">
        <f t="shared" si="2"/>
        <v>1600</v>
      </c>
      <c r="H154" s="1754" t="s">
        <v>1887</v>
      </c>
      <c r="I154" s="1083">
        <v>4</v>
      </c>
      <c r="J154" s="1068"/>
      <c r="K154" s="1068"/>
      <c r="L154" s="1068"/>
      <c r="M154" s="1068"/>
      <c r="N154" s="1068"/>
      <c r="O154" s="1068"/>
      <c r="P154" s="1068"/>
      <c r="Q154" s="1068"/>
      <c r="R154" s="1068"/>
      <c r="S154" s="1068"/>
      <c r="T154" s="1068"/>
    </row>
    <row r="155" spans="1:20" s="1064" customFormat="1" ht="15">
      <c r="A155" s="1758" t="s">
        <v>2292</v>
      </c>
      <c r="B155" s="1735"/>
      <c r="C155" s="1082" t="s">
        <v>2308</v>
      </c>
      <c r="D155" s="1164">
        <v>3</v>
      </c>
      <c r="E155" s="1732" t="s">
        <v>576</v>
      </c>
      <c r="F155" s="1734">
        <v>500</v>
      </c>
      <c r="G155" s="898">
        <f t="shared" si="2"/>
        <v>1500</v>
      </c>
      <c r="H155" s="1754" t="s">
        <v>1887</v>
      </c>
      <c r="I155" s="1822"/>
      <c r="J155" s="1087"/>
      <c r="K155" s="1087"/>
      <c r="L155" s="1087"/>
      <c r="M155" s="1087"/>
      <c r="N155" s="1087"/>
      <c r="O155" s="1087"/>
      <c r="P155" s="1087"/>
      <c r="Q155" s="1087"/>
      <c r="R155" s="1087"/>
      <c r="S155" s="1087"/>
      <c r="T155" s="1087"/>
    </row>
    <row r="156" spans="1:20" s="1064" customFormat="1" ht="15">
      <c r="A156" s="1768" t="s">
        <v>2412</v>
      </c>
      <c r="B156" s="1735"/>
      <c r="C156" s="1758" t="s">
        <v>797</v>
      </c>
      <c r="D156" s="1092">
        <v>1</v>
      </c>
      <c r="E156" s="1093" t="s">
        <v>13</v>
      </c>
      <c r="F156" s="1094">
        <v>1500</v>
      </c>
      <c r="G156" s="898">
        <f t="shared" si="2"/>
        <v>1500</v>
      </c>
      <c r="H156" s="1754" t="s">
        <v>1887</v>
      </c>
      <c r="I156" s="1067">
        <v>1</v>
      </c>
      <c r="J156" s="1068"/>
      <c r="K156" s="1068"/>
      <c r="L156" s="1068"/>
      <c r="M156" s="1068"/>
      <c r="N156" s="1068"/>
      <c r="O156" s="1068"/>
      <c r="P156" s="1068"/>
      <c r="Q156" s="1068"/>
      <c r="R156" s="1068"/>
      <c r="S156" s="1068"/>
      <c r="T156" s="1068"/>
    </row>
    <row r="157" spans="1:20" s="1064" customFormat="1" ht="15">
      <c r="A157" s="1768" t="s">
        <v>2598</v>
      </c>
      <c r="B157" s="1735"/>
      <c r="C157" s="1786" t="s">
        <v>797</v>
      </c>
      <c r="D157" s="1855">
        <v>1</v>
      </c>
      <c r="E157" s="1829" t="s">
        <v>13</v>
      </c>
      <c r="F157" s="1815">
        <v>1500</v>
      </c>
      <c r="G157" s="898">
        <f t="shared" si="2"/>
        <v>1500</v>
      </c>
      <c r="H157" s="1754" t="s">
        <v>1887</v>
      </c>
      <c r="I157" s="1751">
        <v>1</v>
      </c>
      <c r="J157" s="1751"/>
      <c r="K157" s="1751"/>
      <c r="L157" s="1751"/>
      <c r="M157" s="1751"/>
      <c r="N157" s="1751"/>
      <c r="O157" s="1751"/>
      <c r="P157" s="1751"/>
      <c r="Q157" s="1751"/>
      <c r="R157" s="1751"/>
      <c r="S157" s="1816"/>
      <c r="T157" s="1816"/>
    </row>
    <row r="158" spans="1:20" s="1064" customFormat="1" ht="15">
      <c r="A158" s="1737" t="s">
        <v>2905</v>
      </c>
      <c r="B158" s="1735"/>
      <c r="C158" s="906" t="s">
        <v>797</v>
      </c>
      <c r="D158" s="907">
        <v>1</v>
      </c>
      <c r="E158" s="908" t="s">
        <v>44</v>
      </c>
      <c r="F158" s="1094">
        <v>1500</v>
      </c>
      <c r="G158" s="898">
        <f t="shared" si="2"/>
        <v>1500</v>
      </c>
      <c r="H158" s="1754" t="s">
        <v>1887</v>
      </c>
      <c r="I158" s="1067"/>
      <c r="J158" s="1068"/>
      <c r="K158" s="1068"/>
      <c r="L158" s="1068"/>
      <c r="M158" s="1068"/>
      <c r="N158" s="1068"/>
      <c r="O158" s="1068"/>
      <c r="P158" s="1068"/>
      <c r="Q158" s="1068"/>
      <c r="R158" s="1068"/>
      <c r="S158" s="1068"/>
      <c r="T158" s="1068"/>
    </row>
    <row r="159" spans="1:20" s="1064" customFormat="1" ht="15">
      <c r="A159" s="1737" t="s">
        <v>3231</v>
      </c>
      <c r="B159" s="1735"/>
      <c r="C159" s="906" t="s">
        <v>797</v>
      </c>
      <c r="D159" s="907">
        <v>6</v>
      </c>
      <c r="E159" s="908" t="s">
        <v>44</v>
      </c>
      <c r="F159" s="1094">
        <v>1500</v>
      </c>
      <c r="G159" s="898">
        <f t="shared" si="2"/>
        <v>9000</v>
      </c>
      <c r="H159" s="1754" t="s">
        <v>1887</v>
      </c>
      <c r="I159" s="1172">
        <v>3</v>
      </c>
      <c r="J159" s="1173"/>
      <c r="K159" s="1173"/>
      <c r="L159" s="1173"/>
      <c r="M159" s="1173"/>
      <c r="N159" s="1173"/>
      <c r="O159" s="1173">
        <v>3</v>
      </c>
      <c r="P159" s="1173"/>
      <c r="Q159" s="1068"/>
      <c r="R159" s="1068"/>
      <c r="S159" s="1068"/>
      <c r="T159" s="1068"/>
    </row>
    <row r="160" spans="1:20" s="1064" customFormat="1" ht="15">
      <c r="A160" s="1758" t="s">
        <v>3023</v>
      </c>
      <c r="B160" s="1735"/>
      <c r="C160" s="906" t="s">
        <v>3082</v>
      </c>
      <c r="D160" s="1082">
        <v>4</v>
      </c>
      <c r="E160" s="1082"/>
      <c r="F160" s="1094">
        <v>500</v>
      </c>
      <c r="G160" s="898">
        <f t="shared" si="2"/>
        <v>2000</v>
      </c>
      <c r="H160" s="1754" t="s">
        <v>1887</v>
      </c>
      <c r="I160" s="1067">
        <v>4</v>
      </c>
      <c r="J160" s="1068"/>
      <c r="K160" s="1068"/>
      <c r="L160" s="1068"/>
      <c r="M160" s="1068"/>
      <c r="N160" s="1068"/>
      <c r="O160" s="1068"/>
      <c r="P160" s="1068"/>
      <c r="Q160" s="1068"/>
      <c r="R160" s="1068"/>
      <c r="S160" s="1068"/>
      <c r="T160" s="1068"/>
    </row>
    <row r="161" spans="1:20" s="1064" customFormat="1" ht="24">
      <c r="A161" s="1737" t="s">
        <v>69</v>
      </c>
      <c r="B161" s="1735"/>
      <c r="C161" s="906" t="s">
        <v>3783</v>
      </c>
      <c r="D161" s="907">
        <v>1</v>
      </c>
      <c r="E161" s="908" t="s">
        <v>560</v>
      </c>
      <c r="F161" s="1094">
        <v>15000</v>
      </c>
      <c r="G161" s="898">
        <f t="shared" si="2"/>
        <v>15000</v>
      </c>
      <c r="H161" s="1754" t="s">
        <v>1887</v>
      </c>
      <c r="I161" s="1086"/>
      <c r="J161" s="1102"/>
      <c r="K161" s="1073"/>
      <c r="L161" s="1073"/>
      <c r="M161" s="1073"/>
      <c r="N161" s="1073"/>
      <c r="O161" s="1073"/>
      <c r="P161" s="1073"/>
      <c r="Q161" s="1073"/>
      <c r="R161" s="1073"/>
      <c r="S161" s="1073"/>
      <c r="T161" s="1073"/>
    </row>
    <row r="162" spans="1:20" s="1064" customFormat="1" ht="15">
      <c r="A162" s="1758" t="s">
        <v>3023</v>
      </c>
      <c r="B162" s="1735"/>
      <c r="C162" s="1743" t="s">
        <v>3056</v>
      </c>
      <c r="D162" s="1750">
        <v>4</v>
      </c>
      <c r="E162" s="1739"/>
      <c r="F162" s="1094">
        <v>10000</v>
      </c>
      <c r="G162" s="898">
        <f t="shared" si="2"/>
        <v>40000</v>
      </c>
      <c r="H162" s="1754" t="s">
        <v>1887</v>
      </c>
      <c r="I162" s="1067">
        <v>4</v>
      </c>
      <c r="J162" s="1068"/>
      <c r="K162" s="1068"/>
      <c r="L162" s="1068"/>
      <c r="M162" s="1068"/>
      <c r="N162" s="1068"/>
      <c r="O162" s="1068"/>
      <c r="P162" s="1068"/>
      <c r="Q162" s="1068"/>
      <c r="R162" s="1068"/>
      <c r="S162" s="1068"/>
      <c r="T162" s="1068"/>
    </row>
    <row r="163" spans="1:20" s="1064" customFormat="1" ht="15">
      <c r="A163" s="1758" t="s">
        <v>3023</v>
      </c>
      <c r="B163" s="1735"/>
      <c r="C163" s="906" t="s">
        <v>3036</v>
      </c>
      <c r="D163" s="1197">
        <v>1</v>
      </c>
      <c r="E163" s="908"/>
      <c r="F163" s="1094">
        <v>7000</v>
      </c>
      <c r="G163" s="898">
        <f t="shared" si="2"/>
        <v>7000</v>
      </c>
      <c r="H163" s="1754" t="s">
        <v>1887</v>
      </c>
      <c r="I163" s="1067">
        <v>1</v>
      </c>
      <c r="J163" s="1068"/>
      <c r="K163" s="1068"/>
      <c r="L163" s="1068"/>
      <c r="M163" s="1068"/>
      <c r="N163" s="1068"/>
      <c r="O163" s="1068"/>
      <c r="P163" s="1068"/>
      <c r="Q163" s="1068"/>
      <c r="R163" s="1068"/>
      <c r="S163" s="1068"/>
      <c r="T163" s="1068"/>
    </row>
    <row r="164" spans="1:20" s="1064" customFormat="1" ht="15">
      <c r="A164" s="1758" t="s">
        <v>3023</v>
      </c>
      <c r="B164" s="1735"/>
      <c r="C164" s="1743" t="s">
        <v>3057</v>
      </c>
      <c r="D164" s="1750">
        <v>4</v>
      </c>
      <c r="E164" s="1739"/>
      <c r="F164" s="1094">
        <v>8200</v>
      </c>
      <c r="G164" s="898">
        <f t="shared" si="2"/>
        <v>32800</v>
      </c>
      <c r="H164" s="1754" t="s">
        <v>1887</v>
      </c>
      <c r="I164" s="1067">
        <v>4</v>
      </c>
      <c r="J164" s="1068"/>
      <c r="K164" s="1068"/>
      <c r="L164" s="1068"/>
      <c r="M164" s="1068"/>
      <c r="N164" s="1068"/>
      <c r="O164" s="1068"/>
      <c r="P164" s="1068"/>
      <c r="Q164" s="1068"/>
      <c r="R164" s="1068"/>
      <c r="S164" s="1068"/>
      <c r="T164" s="1068"/>
    </row>
    <row r="165" spans="1:20" s="1064" customFormat="1" ht="15">
      <c r="A165" s="1737" t="s">
        <v>3231</v>
      </c>
      <c r="B165" s="1735"/>
      <c r="C165" s="906" t="s">
        <v>3277</v>
      </c>
      <c r="D165" s="907">
        <v>3</v>
      </c>
      <c r="E165" s="908" t="s">
        <v>1945</v>
      </c>
      <c r="F165" s="1094">
        <v>15000</v>
      </c>
      <c r="G165" s="898">
        <f t="shared" si="2"/>
        <v>45000</v>
      </c>
      <c r="H165" s="1754" t="s">
        <v>1887</v>
      </c>
      <c r="I165" s="1752">
        <v>2</v>
      </c>
      <c r="J165" s="1757"/>
      <c r="K165" s="1757"/>
      <c r="L165" s="1757"/>
      <c r="M165" s="1757"/>
      <c r="N165" s="1757"/>
      <c r="O165" s="1757">
        <v>2</v>
      </c>
      <c r="P165" s="1073"/>
      <c r="Q165" s="1073"/>
      <c r="R165" s="1073"/>
      <c r="S165" s="1073"/>
      <c r="T165" s="1073"/>
    </row>
    <row r="166" spans="1:20" s="1064" customFormat="1" ht="15">
      <c r="A166" s="1758" t="s">
        <v>3023</v>
      </c>
      <c r="B166" s="1735"/>
      <c r="C166" s="906" t="s">
        <v>3084</v>
      </c>
      <c r="D166" s="1082">
        <v>2</v>
      </c>
      <c r="E166" s="1082"/>
      <c r="F166" s="1094">
        <v>30000</v>
      </c>
      <c r="G166" s="898">
        <f t="shared" si="2"/>
        <v>60000</v>
      </c>
      <c r="H166" s="1754" t="s">
        <v>1887</v>
      </c>
      <c r="I166" s="1067">
        <v>1</v>
      </c>
      <c r="J166" s="1068"/>
      <c r="K166" s="1068"/>
      <c r="L166" s="1068"/>
      <c r="M166" s="1068"/>
      <c r="N166" s="1068"/>
      <c r="O166" s="1068"/>
      <c r="P166" s="1068"/>
      <c r="Q166" s="1068">
        <v>1</v>
      </c>
      <c r="R166" s="1068"/>
      <c r="S166" s="1068"/>
      <c r="T166" s="1068"/>
    </row>
    <row r="167" spans="1:20" s="1064" customFormat="1" ht="15">
      <c r="A167" s="1737" t="s">
        <v>3231</v>
      </c>
      <c r="B167" s="1735"/>
      <c r="C167" s="1817" t="s">
        <v>3259</v>
      </c>
      <c r="D167" s="1805">
        <v>10</v>
      </c>
      <c r="E167" s="1076" t="s">
        <v>44</v>
      </c>
      <c r="F167" s="1798">
        <v>3000</v>
      </c>
      <c r="G167" s="898">
        <f t="shared" si="2"/>
        <v>30000</v>
      </c>
      <c r="H167" s="1754" t="s">
        <v>1887</v>
      </c>
      <c r="I167" s="1752">
        <v>5</v>
      </c>
      <c r="J167" s="1173"/>
      <c r="K167" s="1173"/>
      <c r="L167" s="1173">
        <v>5</v>
      </c>
      <c r="M167" s="1173"/>
      <c r="N167" s="1173"/>
      <c r="O167" s="1173">
        <v>5</v>
      </c>
      <c r="P167" s="1173"/>
      <c r="Q167" s="1173"/>
      <c r="R167" s="1173">
        <v>5</v>
      </c>
      <c r="S167" s="1073"/>
      <c r="T167" s="1073"/>
    </row>
    <row r="168" spans="1:20" s="1064" customFormat="1" ht="15">
      <c r="A168" s="1737" t="s">
        <v>2132</v>
      </c>
      <c r="B168" s="1735"/>
      <c r="C168" s="906" t="s">
        <v>2160</v>
      </c>
      <c r="D168" s="1070">
        <v>14</v>
      </c>
      <c r="E168" s="1066" t="s">
        <v>933</v>
      </c>
      <c r="F168" s="1069">
        <v>4250</v>
      </c>
      <c r="G168" s="898">
        <f t="shared" si="2"/>
        <v>59500</v>
      </c>
      <c r="H168" s="1754" t="s">
        <v>1887</v>
      </c>
      <c r="I168" s="1070">
        <v>14</v>
      </c>
      <c r="J168" s="1068"/>
      <c r="K168" s="1068"/>
      <c r="L168" s="1068"/>
      <c r="M168" s="1068"/>
      <c r="N168" s="1068"/>
      <c r="O168" s="1068"/>
      <c r="P168" s="1068"/>
      <c r="Q168" s="1068"/>
      <c r="R168" s="1068"/>
      <c r="S168" s="1068"/>
      <c r="T168" s="1068"/>
    </row>
    <row r="169" spans="1:20" s="1064" customFormat="1" ht="15">
      <c r="A169" s="1737" t="s">
        <v>2905</v>
      </c>
      <c r="B169" s="1735"/>
      <c r="C169" s="906" t="s">
        <v>2930</v>
      </c>
      <c r="D169" s="907">
        <v>10</v>
      </c>
      <c r="E169" s="908" t="s">
        <v>501</v>
      </c>
      <c r="F169" s="1094">
        <v>5500</v>
      </c>
      <c r="G169" s="898">
        <f t="shared" si="2"/>
        <v>55000</v>
      </c>
      <c r="H169" s="1754" t="s">
        <v>1887</v>
      </c>
      <c r="I169" s="1086"/>
      <c r="J169" s="1073"/>
      <c r="K169" s="1073"/>
      <c r="L169" s="1073"/>
      <c r="M169" s="1073"/>
      <c r="N169" s="1073"/>
      <c r="O169" s="1073"/>
      <c r="P169" s="1073"/>
      <c r="Q169" s="1073"/>
      <c r="R169" s="1073"/>
      <c r="S169" s="1073"/>
      <c r="T169" s="1073"/>
    </row>
    <row r="170" spans="1:20" s="1064" customFormat="1" ht="15">
      <c r="A170" s="1737" t="s">
        <v>3231</v>
      </c>
      <c r="B170" s="1735"/>
      <c r="C170" s="906" t="s">
        <v>2930</v>
      </c>
      <c r="D170" s="907">
        <v>20</v>
      </c>
      <c r="E170" s="908" t="s">
        <v>501</v>
      </c>
      <c r="F170" s="1094">
        <v>5500</v>
      </c>
      <c r="G170" s="898">
        <f t="shared" si="2"/>
        <v>110000</v>
      </c>
      <c r="H170" s="1754" t="s">
        <v>1887</v>
      </c>
      <c r="I170" s="1752">
        <v>10</v>
      </c>
      <c r="J170" s="1173"/>
      <c r="K170" s="1173"/>
      <c r="L170" s="1173"/>
      <c r="M170" s="1173"/>
      <c r="N170" s="1173"/>
      <c r="O170" s="1173">
        <v>10</v>
      </c>
      <c r="P170" s="1173"/>
      <c r="Q170" s="1073"/>
      <c r="R170" s="1073"/>
      <c r="S170" s="1073"/>
      <c r="T170" s="1073"/>
    </row>
    <row r="171" spans="1:20" s="1064" customFormat="1" ht="15">
      <c r="A171" s="1768" t="s">
        <v>2599</v>
      </c>
      <c r="B171" s="1735"/>
      <c r="C171" s="1133" t="s">
        <v>2615</v>
      </c>
      <c r="D171" s="1165">
        <v>10</v>
      </c>
      <c r="E171" s="1166" t="s">
        <v>501</v>
      </c>
      <c r="F171" s="1167">
        <v>10000</v>
      </c>
      <c r="G171" s="898">
        <f t="shared" si="2"/>
        <v>100000</v>
      </c>
      <c r="H171" s="1754" t="s">
        <v>1887</v>
      </c>
      <c r="I171" s="1743"/>
      <c r="J171" s="1133"/>
      <c r="K171" s="1165"/>
      <c r="L171" s="1133"/>
      <c r="M171" s="1133"/>
      <c r="N171" s="1133"/>
      <c r="O171" s="1133"/>
      <c r="P171" s="1133"/>
      <c r="Q171" s="1133"/>
      <c r="R171" s="1165">
        <v>10</v>
      </c>
      <c r="S171" s="1133"/>
      <c r="T171" s="1826"/>
    </row>
    <row r="172" spans="1:20" s="1064" customFormat="1" ht="15">
      <c r="A172" s="1758" t="s">
        <v>3023</v>
      </c>
      <c r="B172" s="1735"/>
      <c r="C172" s="906" t="s">
        <v>3083</v>
      </c>
      <c r="D172" s="1082">
        <v>2</v>
      </c>
      <c r="E172" s="1082"/>
      <c r="F172" s="1094">
        <v>10000</v>
      </c>
      <c r="G172" s="898">
        <f t="shared" si="2"/>
        <v>20000</v>
      </c>
      <c r="H172" s="1754" t="s">
        <v>1887</v>
      </c>
      <c r="I172" s="1067">
        <v>1</v>
      </c>
      <c r="J172" s="1068"/>
      <c r="K172" s="1068"/>
      <c r="L172" s="1068"/>
      <c r="M172" s="1068"/>
      <c r="N172" s="1068">
        <v>1</v>
      </c>
      <c r="O172" s="1068"/>
      <c r="P172" s="1068"/>
      <c r="Q172" s="1068"/>
      <c r="R172" s="1068"/>
      <c r="S172" s="1068"/>
      <c r="T172" s="1068"/>
    </row>
    <row r="173" spans="1:20" s="1064" customFormat="1" ht="24">
      <c r="A173" s="1737" t="s">
        <v>3231</v>
      </c>
      <c r="B173" s="1735"/>
      <c r="C173" s="906" t="s">
        <v>3249</v>
      </c>
      <c r="D173" s="907">
        <v>8</v>
      </c>
      <c r="E173" s="908" t="s">
        <v>36</v>
      </c>
      <c r="F173" s="1094">
        <v>8000</v>
      </c>
      <c r="G173" s="898">
        <f t="shared" si="2"/>
        <v>64000</v>
      </c>
      <c r="H173" s="1754" t="s">
        <v>1887</v>
      </c>
      <c r="I173" s="1813">
        <v>4</v>
      </c>
      <c r="J173" s="1814"/>
      <c r="K173" s="1173"/>
      <c r="L173" s="1173"/>
      <c r="M173" s="1173"/>
      <c r="N173" s="1173"/>
      <c r="O173" s="1173">
        <v>4</v>
      </c>
      <c r="P173" s="1173"/>
      <c r="Q173" s="1173"/>
      <c r="R173" s="1173"/>
      <c r="S173" s="1073"/>
      <c r="T173" s="1073"/>
    </row>
    <row r="174" spans="1:20" s="1064" customFormat="1" ht="15">
      <c r="A174" s="1768" t="s">
        <v>2412</v>
      </c>
      <c r="B174" s="1735"/>
      <c r="C174" s="1787" t="s">
        <v>2450</v>
      </c>
      <c r="D174" s="1088">
        <v>6</v>
      </c>
      <c r="E174" s="1093" t="s">
        <v>1945</v>
      </c>
      <c r="F174" s="1753">
        <v>500</v>
      </c>
      <c r="G174" s="898">
        <f t="shared" si="2"/>
        <v>3000</v>
      </c>
      <c r="H174" s="1754" t="s">
        <v>1887</v>
      </c>
      <c r="I174" s="1086"/>
      <c r="J174" s="1073"/>
      <c r="K174" s="1073"/>
      <c r="L174" s="1073"/>
      <c r="M174" s="1073"/>
      <c r="N174" s="1073"/>
      <c r="O174" s="1073"/>
      <c r="P174" s="1073"/>
      <c r="Q174" s="1073"/>
      <c r="R174" s="1073"/>
      <c r="S174" s="1073"/>
      <c r="T174" s="1073"/>
    </row>
    <row r="175" spans="1:20" s="1064" customFormat="1" ht="15">
      <c r="A175" s="1737" t="s">
        <v>3231</v>
      </c>
      <c r="B175" s="1735"/>
      <c r="C175" s="906" t="s">
        <v>3268</v>
      </c>
      <c r="D175" s="907">
        <v>6</v>
      </c>
      <c r="E175" s="908" t="s">
        <v>1945</v>
      </c>
      <c r="F175" s="1094">
        <v>1000</v>
      </c>
      <c r="G175" s="898">
        <f t="shared" si="2"/>
        <v>6000</v>
      </c>
      <c r="H175" s="1754" t="s">
        <v>1887</v>
      </c>
      <c r="I175" s="1752">
        <v>3</v>
      </c>
      <c r="J175" s="1757"/>
      <c r="K175" s="1757"/>
      <c r="L175" s="1757"/>
      <c r="M175" s="1757"/>
      <c r="N175" s="1757"/>
      <c r="O175" s="1757">
        <v>3</v>
      </c>
      <c r="P175" s="1757"/>
      <c r="Q175" s="1757"/>
      <c r="R175" s="1757"/>
      <c r="S175" s="1757"/>
      <c r="T175" s="1757"/>
    </row>
    <row r="176" spans="1:20" s="1064" customFormat="1" ht="15">
      <c r="A176" s="1758" t="s">
        <v>3023</v>
      </c>
      <c r="B176" s="1735"/>
      <c r="C176" s="1745" t="s">
        <v>3067</v>
      </c>
      <c r="D176" s="1738">
        <v>10</v>
      </c>
      <c r="E176" s="1739" t="s">
        <v>44</v>
      </c>
      <c r="F176" s="1740">
        <v>1450</v>
      </c>
      <c r="G176" s="898">
        <f t="shared" si="2"/>
        <v>14500</v>
      </c>
      <c r="H176" s="1754" t="s">
        <v>1887</v>
      </c>
      <c r="I176" s="1067">
        <v>10</v>
      </c>
      <c r="J176" s="1068"/>
      <c r="K176" s="1068"/>
      <c r="L176" s="1068"/>
      <c r="M176" s="1068"/>
      <c r="N176" s="1068"/>
      <c r="O176" s="1068"/>
      <c r="P176" s="1068"/>
      <c r="Q176" s="1068"/>
      <c r="R176" s="1068"/>
      <c r="S176" s="1068"/>
      <c r="T176" s="1068"/>
    </row>
    <row r="177" spans="1:20" s="1064" customFormat="1" ht="15">
      <c r="A177" s="1737" t="s">
        <v>2132</v>
      </c>
      <c r="B177" s="1735"/>
      <c r="C177" s="906" t="s">
        <v>2161</v>
      </c>
      <c r="D177" s="1070">
        <v>12</v>
      </c>
      <c r="E177" s="1066" t="s">
        <v>2157</v>
      </c>
      <c r="F177" s="1069">
        <v>55</v>
      </c>
      <c r="G177" s="898">
        <f t="shared" si="2"/>
        <v>660</v>
      </c>
      <c r="H177" s="1754" t="s">
        <v>1887</v>
      </c>
      <c r="I177" s="1070">
        <v>12</v>
      </c>
      <c r="J177" s="1068"/>
      <c r="K177" s="1068"/>
      <c r="L177" s="1068"/>
      <c r="M177" s="1068"/>
      <c r="N177" s="1068"/>
      <c r="O177" s="1068"/>
      <c r="P177" s="1068"/>
      <c r="Q177" s="1068"/>
      <c r="R177" s="1068"/>
      <c r="S177" s="1068"/>
      <c r="T177" s="1068"/>
    </row>
    <row r="178" spans="1:20" s="1064" customFormat="1" ht="15">
      <c r="A178" s="1737" t="s">
        <v>2045</v>
      </c>
      <c r="B178" s="1735"/>
      <c r="C178" s="906" t="s">
        <v>2050</v>
      </c>
      <c r="D178" s="1065">
        <v>2</v>
      </c>
      <c r="E178" s="1066" t="s">
        <v>36</v>
      </c>
      <c r="F178" s="1069">
        <v>10000</v>
      </c>
      <c r="G178" s="898">
        <f t="shared" si="2"/>
        <v>20000</v>
      </c>
      <c r="H178" s="1754" t="s">
        <v>1887</v>
      </c>
      <c r="I178" s="1067">
        <v>2</v>
      </c>
      <c r="J178" s="1068"/>
      <c r="K178" s="1068"/>
      <c r="L178" s="1068"/>
      <c r="M178" s="1068"/>
      <c r="N178" s="1068"/>
      <c r="O178" s="1068"/>
      <c r="P178" s="1068"/>
      <c r="Q178" s="1068"/>
      <c r="R178" s="1068"/>
      <c r="S178" s="1068"/>
      <c r="T178" s="1068"/>
    </row>
    <row r="179" spans="1:20" s="1064" customFormat="1" ht="15">
      <c r="A179" s="1758" t="s">
        <v>3023</v>
      </c>
      <c r="B179" s="1735"/>
      <c r="C179" s="1743" t="s">
        <v>3046</v>
      </c>
      <c r="D179" s="1750">
        <v>1</v>
      </c>
      <c r="E179" s="1739">
        <v>1</v>
      </c>
      <c r="F179" s="1094">
        <v>8000</v>
      </c>
      <c r="G179" s="898">
        <f t="shared" si="2"/>
        <v>8000</v>
      </c>
      <c r="H179" s="1754" t="s">
        <v>1887</v>
      </c>
      <c r="I179" s="1067">
        <v>1</v>
      </c>
      <c r="J179" s="1068"/>
      <c r="K179" s="1068"/>
      <c r="L179" s="1068"/>
      <c r="M179" s="1068"/>
      <c r="N179" s="1068"/>
      <c r="O179" s="1068"/>
      <c r="P179" s="1068"/>
      <c r="Q179" s="1068"/>
      <c r="R179" s="1068"/>
      <c r="S179" s="1068"/>
      <c r="T179" s="1068"/>
    </row>
    <row r="180" spans="1:20" s="1064" customFormat="1" ht="15">
      <c r="A180" s="1737" t="s">
        <v>2045</v>
      </c>
      <c r="B180" s="1735"/>
      <c r="C180" s="906" t="s">
        <v>2051</v>
      </c>
      <c r="D180" s="1065">
        <v>2</v>
      </c>
      <c r="E180" s="1066" t="s">
        <v>36</v>
      </c>
      <c r="F180" s="1069">
        <v>10000</v>
      </c>
      <c r="G180" s="898">
        <f t="shared" si="2"/>
        <v>20000</v>
      </c>
      <c r="H180" s="1754" t="s">
        <v>1887</v>
      </c>
      <c r="I180" s="1067">
        <v>2</v>
      </c>
      <c r="J180" s="1068"/>
      <c r="K180" s="1068"/>
      <c r="L180" s="1068"/>
      <c r="M180" s="1068"/>
      <c r="N180" s="1068"/>
      <c r="O180" s="1068"/>
      <c r="P180" s="1068"/>
      <c r="Q180" s="1068"/>
      <c r="R180" s="1068"/>
      <c r="S180" s="1068"/>
      <c r="T180" s="1068"/>
    </row>
    <row r="181" spans="1:20" s="1064" customFormat="1" ht="15">
      <c r="A181" s="1758" t="s">
        <v>3630</v>
      </c>
      <c r="B181" s="1735"/>
      <c r="C181" s="896" t="s">
        <v>3644</v>
      </c>
      <c r="D181" s="1070">
        <v>2</v>
      </c>
      <c r="E181" s="1066" t="s">
        <v>44</v>
      </c>
      <c r="F181" s="1069">
        <v>2500</v>
      </c>
      <c r="G181" s="898">
        <f t="shared" si="2"/>
        <v>5000</v>
      </c>
      <c r="H181" s="1754" t="s">
        <v>1887</v>
      </c>
      <c r="I181" s="1067">
        <v>1</v>
      </c>
      <c r="J181" s="1068"/>
      <c r="K181" s="1068"/>
      <c r="L181" s="1068"/>
      <c r="M181" s="1068"/>
      <c r="N181" s="1068">
        <v>1</v>
      </c>
      <c r="O181" s="1068"/>
      <c r="P181" s="1068"/>
      <c r="Q181" s="1068"/>
      <c r="R181" s="1068"/>
      <c r="S181" s="1068"/>
      <c r="T181" s="1068"/>
    </row>
    <row r="182" spans="1:20" s="1064" customFormat="1" ht="15">
      <c r="A182" s="1758" t="s">
        <v>3630</v>
      </c>
      <c r="B182" s="1735"/>
      <c r="C182" s="896" t="s">
        <v>3644</v>
      </c>
      <c r="D182" s="1070">
        <v>2</v>
      </c>
      <c r="E182" s="1066" t="s">
        <v>44</v>
      </c>
      <c r="F182" s="1069">
        <v>2500</v>
      </c>
      <c r="G182" s="898">
        <f t="shared" si="2"/>
        <v>5000</v>
      </c>
      <c r="H182" s="1754" t="s">
        <v>1887</v>
      </c>
      <c r="I182" s="1067">
        <v>1</v>
      </c>
      <c r="J182" s="1068"/>
      <c r="K182" s="1068"/>
      <c r="L182" s="1068"/>
      <c r="M182" s="1068"/>
      <c r="N182" s="1068">
        <v>1</v>
      </c>
      <c r="O182" s="1068"/>
      <c r="P182" s="1068"/>
      <c r="Q182" s="1068"/>
      <c r="R182" s="1068"/>
      <c r="S182" s="1068"/>
      <c r="T182" s="1068"/>
    </row>
    <row r="183" spans="1:20" s="1064" customFormat="1" ht="15">
      <c r="A183" s="1737" t="s">
        <v>2905</v>
      </c>
      <c r="B183" s="1735"/>
      <c r="C183" s="906" t="s">
        <v>2923</v>
      </c>
      <c r="D183" s="907">
        <v>5</v>
      </c>
      <c r="E183" s="908" t="s">
        <v>44</v>
      </c>
      <c r="F183" s="1094">
        <v>500</v>
      </c>
      <c r="G183" s="898">
        <f t="shared" si="2"/>
        <v>2500</v>
      </c>
      <c r="H183" s="1754" t="s">
        <v>1887</v>
      </c>
      <c r="I183" s="1067"/>
      <c r="J183" s="1068"/>
      <c r="K183" s="1068"/>
      <c r="L183" s="1068"/>
      <c r="M183" s="1068"/>
      <c r="N183" s="1068"/>
      <c r="O183" s="1068"/>
      <c r="P183" s="1068"/>
      <c r="Q183" s="1068"/>
      <c r="R183" s="1068"/>
      <c r="S183" s="1068"/>
      <c r="T183" s="1068"/>
    </row>
    <row r="184" spans="1:20" s="1064" customFormat="1" ht="15">
      <c r="A184" s="1737" t="s">
        <v>2905</v>
      </c>
      <c r="B184" s="1735"/>
      <c r="C184" s="906" t="s">
        <v>2923</v>
      </c>
      <c r="D184" s="907">
        <v>20</v>
      </c>
      <c r="E184" s="908" t="s">
        <v>576</v>
      </c>
      <c r="F184" s="1094">
        <v>850</v>
      </c>
      <c r="G184" s="898">
        <f t="shared" si="2"/>
        <v>17000</v>
      </c>
      <c r="H184" s="1754" t="s">
        <v>1887</v>
      </c>
      <c r="I184" s="1086"/>
      <c r="J184" s="1073"/>
      <c r="K184" s="1073"/>
      <c r="L184" s="1073"/>
      <c r="M184" s="1073"/>
      <c r="N184" s="1073"/>
      <c r="O184" s="1073"/>
      <c r="P184" s="1073"/>
      <c r="Q184" s="1073"/>
      <c r="R184" s="1073"/>
      <c r="S184" s="1073"/>
      <c r="T184" s="1073"/>
    </row>
    <row r="185" spans="1:20" s="1064" customFormat="1" ht="15">
      <c r="A185" s="1737" t="s">
        <v>2132</v>
      </c>
      <c r="B185" s="1735"/>
      <c r="C185" s="1731" t="s">
        <v>2142</v>
      </c>
      <c r="D185" s="1818">
        <v>6</v>
      </c>
      <c r="E185" s="1782" t="s">
        <v>576</v>
      </c>
      <c r="F185" s="1783">
        <v>2500</v>
      </c>
      <c r="G185" s="898">
        <f t="shared" si="2"/>
        <v>15000</v>
      </c>
      <c r="H185" s="1754" t="s">
        <v>1887</v>
      </c>
      <c r="I185" s="1818">
        <v>6</v>
      </c>
      <c r="J185" s="1073"/>
      <c r="K185" s="1073"/>
      <c r="L185" s="1073"/>
      <c r="M185" s="1073"/>
      <c r="N185" s="1073"/>
      <c r="O185" s="1073"/>
      <c r="P185" s="1073"/>
      <c r="Q185" s="1073"/>
      <c r="R185" s="1073"/>
      <c r="S185" s="1073"/>
      <c r="T185" s="1073"/>
    </row>
    <row r="186" spans="1:20" s="1064" customFormat="1" ht="24">
      <c r="A186" s="1737" t="s">
        <v>3231</v>
      </c>
      <c r="B186" s="1735"/>
      <c r="C186" s="906" t="s">
        <v>3256</v>
      </c>
      <c r="D186" s="907">
        <v>15</v>
      </c>
      <c r="E186" s="908" t="s">
        <v>44</v>
      </c>
      <c r="F186" s="1094">
        <v>500</v>
      </c>
      <c r="G186" s="898">
        <f t="shared" si="2"/>
        <v>7500</v>
      </c>
      <c r="H186" s="1754" t="s">
        <v>1887</v>
      </c>
      <c r="I186" s="1172">
        <v>5</v>
      </c>
      <c r="J186" s="1173"/>
      <c r="K186" s="1173"/>
      <c r="L186" s="1173">
        <v>5</v>
      </c>
      <c r="M186" s="1173"/>
      <c r="N186" s="1173"/>
      <c r="O186" s="1173">
        <v>5</v>
      </c>
      <c r="P186" s="1173"/>
      <c r="Q186" s="1068"/>
      <c r="R186" s="1068"/>
      <c r="S186" s="1068"/>
      <c r="T186" s="1068"/>
    </row>
    <row r="187" spans="1:20" s="1064" customFormat="1" ht="15">
      <c r="A187" s="1758" t="s">
        <v>3023</v>
      </c>
      <c r="B187" s="1735"/>
      <c r="C187" s="1743" t="s">
        <v>3052</v>
      </c>
      <c r="D187" s="1750">
        <v>5</v>
      </c>
      <c r="E187" s="1739"/>
      <c r="F187" s="1094">
        <v>15000</v>
      </c>
      <c r="G187" s="898">
        <f t="shared" si="2"/>
        <v>75000</v>
      </c>
      <c r="H187" s="1754" t="s">
        <v>1887</v>
      </c>
      <c r="I187" s="1067">
        <v>5</v>
      </c>
      <c r="J187" s="1068"/>
      <c r="K187" s="1068"/>
      <c r="L187" s="1068"/>
      <c r="M187" s="1068"/>
      <c r="N187" s="1068"/>
      <c r="O187" s="1068"/>
      <c r="P187" s="1068"/>
      <c r="Q187" s="1068"/>
      <c r="R187" s="1068"/>
      <c r="S187" s="1068"/>
      <c r="T187" s="1068"/>
    </row>
    <row r="188" spans="1:20" s="1064" customFormat="1" ht="15">
      <c r="A188" s="1758" t="s">
        <v>3023</v>
      </c>
      <c r="B188" s="1735"/>
      <c r="C188" s="1743" t="s">
        <v>3053</v>
      </c>
      <c r="D188" s="1750">
        <v>5</v>
      </c>
      <c r="E188" s="1739"/>
      <c r="F188" s="1094">
        <v>15000</v>
      </c>
      <c r="G188" s="898">
        <f t="shared" si="2"/>
        <v>75000</v>
      </c>
      <c r="H188" s="1754" t="s">
        <v>1887</v>
      </c>
      <c r="I188" s="1067">
        <v>5</v>
      </c>
      <c r="J188" s="1068"/>
      <c r="K188" s="1068"/>
      <c r="L188" s="1068"/>
      <c r="M188" s="1068"/>
      <c r="N188" s="1068"/>
      <c r="O188" s="1068"/>
      <c r="P188" s="1068"/>
      <c r="Q188" s="1068"/>
      <c r="R188" s="1068"/>
      <c r="S188" s="1068"/>
      <c r="T188" s="1068"/>
    </row>
    <row r="189" spans="1:20" s="1064" customFormat="1" ht="24">
      <c r="A189" s="1737" t="s">
        <v>2905</v>
      </c>
      <c r="B189" s="1735"/>
      <c r="C189" s="906" t="s">
        <v>2926</v>
      </c>
      <c r="D189" s="907">
        <v>1</v>
      </c>
      <c r="E189" s="908" t="s">
        <v>501</v>
      </c>
      <c r="F189" s="1094">
        <v>15000</v>
      </c>
      <c r="G189" s="898">
        <f t="shared" si="2"/>
        <v>15000</v>
      </c>
      <c r="H189" s="1754" t="s">
        <v>1887</v>
      </c>
      <c r="I189" s="1086"/>
      <c r="J189" s="1073"/>
      <c r="K189" s="1073"/>
      <c r="L189" s="1073"/>
      <c r="M189" s="1073"/>
      <c r="N189" s="1073"/>
      <c r="O189" s="1073"/>
      <c r="P189" s="1073"/>
      <c r="Q189" s="1073"/>
      <c r="R189" s="1073"/>
      <c r="S189" s="1073"/>
      <c r="T189" s="1073"/>
    </row>
    <row r="190" spans="1:20" s="1064" customFormat="1" ht="24">
      <c r="A190" s="1737" t="s">
        <v>3231</v>
      </c>
      <c r="B190" s="1735"/>
      <c r="C190" s="906" t="s">
        <v>2926</v>
      </c>
      <c r="D190" s="907">
        <v>2</v>
      </c>
      <c r="E190" s="908" t="s">
        <v>501</v>
      </c>
      <c r="F190" s="1094">
        <v>15000</v>
      </c>
      <c r="G190" s="898">
        <f t="shared" si="2"/>
        <v>30000</v>
      </c>
      <c r="H190" s="1754" t="s">
        <v>1887</v>
      </c>
      <c r="I190" s="1067">
        <v>2</v>
      </c>
      <c r="J190" s="1068"/>
      <c r="K190" s="1068"/>
      <c r="L190" s="1068"/>
      <c r="M190" s="1068"/>
      <c r="N190" s="1068"/>
      <c r="O190" s="1068"/>
      <c r="P190" s="1068"/>
      <c r="Q190" s="1068"/>
      <c r="R190" s="1068"/>
      <c r="S190" s="1068"/>
      <c r="T190" s="1068"/>
    </row>
    <row r="191" spans="1:20" s="1064" customFormat="1" ht="15">
      <c r="A191" s="1737" t="s">
        <v>2113</v>
      </c>
      <c r="B191" s="1735"/>
      <c r="C191" s="906" t="s">
        <v>2124</v>
      </c>
      <c r="D191" s="1070">
        <v>1</v>
      </c>
      <c r="E191" s="1066" t="s">
        <v>36</v>
      </c>
      <c r="F191" s="1069">
        <v>800</v>
      </c>
      <c r="G191" s="898">
        <f t="shared" si="2"/>
        <v>800</v>
      </c>
      <c r="H191" s="1754" t="s">
        <v>1887</v>
      </c>
      <c r="I191" s="1070">
        <v>1</v>
      </c>
      <c r="J191" s="1068"/>
      <c r="K191" s="1068"/>
      <c r="L191" s="1068"/>
      <c r="M191" s="1068"/>
      <c r="N191" s="1068"/>
      <c r="O191" s="1068"/>
      <c r="P191" s="1068"/>
      <c r="Q191" s="1068"/>
      <c r="R191" s="1068"/>
      <c r="S191" s="1068"/>
      <c r="T191" s="1068"/>
    </row>
    <row r="192" spans="1:20" s="1064" customFormat="1" ht="24">
      <c r="A192" s="1737" t="s">
        <v>2132</v>
      </c>
      <c r="B192" s="1735"/>
      <c r="C192" s="1731" t="s">
        <v>2146</v>
      </c>
      <c r="D192" s="1756">
        <v>2</v>
      </c>
      <c r="E192" s="1198" t="s">
        <v>2106</v>
      </c>
      <c r="F192" s="1069">
        <v>10000</v>
      </c>
      <c r="G192" s="898">
        <f t="shared" si="2"/>
        <v>20000</v>
      </c>
      <c r="H192" s="1754" t="s">
        <v>1887</v>
      </c>
      <c r="I192" s="1756">
        <v>2</v>
      </c>
      <c r="J192" s="1068"/>
      <c r="K192" s="1068"/>
      <c r="L192" s="1068"/>
      <c r="M192" s="1068"/>
      <c r="N192" s="1068"/>
      <c r="O192" s="1068"/>
      <c r="P192" s="1068"/>
      <c r="Q192" s="1068"/>
      <c r="R192" s="1068"/>
      <c r="S192" s="1068"/>
      <c r="T192" s="1068"/>
    </row>
    <row r="193" spans="1:20" s="1064" customFormat="1" ht="24">
      <c r="A193" s="1737" t="s">
        <v>2132</v>
      </c>
      <c r="B193" s="1735"/>
      <c r="C193" s="1731" t="s">
        <v>2148</v>
      </c>
      <c r="D193" s="1756">
        <v>2</v>
      </c>
      <c r="E193" s="1198" t="s">
        <v>2106</v>
      </c>
      <c r="F193" s="1069">
        <v>10000</v>
      </c>
      <c r="G193" s="898">
        <f t="shared" si="2"/>
        <v>20000</v>
      </c>
      <c r="H193" s="1754" t="s">
        <v>1887</v>
      </c>
      <c r="I193" s="1756">
        <v>2</v>
      </c>
      <c r="J193" s="1073"/>
      <c r="K193" s="1073"/>
      <c r="L193" s="1073"/>
      <c r="M193" s="1073"/>
      <c r="N193" s="1073"/>
      <c r="O193" s="1073"/>
      <c r="P193" s="1073"/>
      <c r="Q193" s="1073"/>
      <c r="R193" s="1073"/>
      <c r="S193" s="1073"/>
      <c r="T193" s="1073"/>
    </row>
    <row r="194" spans="1:20" s="1064" customFormat="1" ht="24">
      <c r="A194" s="1737" t="s">
        <v>2132</v>
      </c>
      <c r="B194" s="1735"/>
      <c r="C194" s="1731" t="s">
        <v>2147</v>
      </c>
      <c r="D194" s="1756">
        <v>2</v>
      </c>
      <c r="E194" s="1198" t="s">
        <v>2106</v>
      </c>
      <c r="F194" s="1069">
        <v>10000</v>
      </c>
      <c r="G194" s="898">
        <f t="shared" si="2"/>
        <v>20000</v>
      </c>
      <c r="H194" s="1754" t="s">
        <v>1887</v>
      </c>
      <c r="I194" s="1756">
        <v>2</v>
      </c>
      <c r="J194" s="1073"/>
      <c r="K194" s="1073"/>
      <c r="L194" s="1073"/>
      <c r="M194" s="1073"/>
      <c r="N194" s="1073"/>
      <c r="O194" s="1073"/>
      <c r="P194" s="1073"/>
      <c r="Q194" s="1073"/>
      <c r="R194" s="1073"/>
      <c r="S194" s="1073"/>
      <c r="T194" s="1073"/>
    </row>
    <row r="195" spans="1:20" s="1064" customFormat="1" ht="15">
      <c r="A195" s="1758" t="s">
        <v>3023</v>
      </c>
      <c r="B195" s="1735"/>
      <c r="C195" s="1745" t="s">
        <v>3074</v>
      </c>
      <c r="D195" s="1738">
        <v>10</v>
      </c>
      <c r="E195" s="1739" t="s">
        <v>44</v>
      </c>
      <c r="F195" s="1740">
        <v>1500</v>
      </c>
      <c r="G195" s="898">
        <f t="shared" si="2"/>
        <v>15000</v>
      </c>
      <c r="H195" s="1754" t="s">
        <v>1887</v>
      </c>
      <c r="I195" s="1067">
        <v>10</v>
      </c>
      <c r="J195" s="1068"/>
      <c r="K195" s="1068"/>
      <c r="L195" s="1068"/>
      <c r="M195" s="1068"/>
      <c r="N195" s="1068"/>
      <c r="O195" s="1068"/>
      <c r="P195" s="1068"/>
      <c r="Q195" s="1068"/>
      <c r="R195" s="1068"/>
      <c r="S195" s="1068"/>
      <c r="T195" s="1068"/>
    </row>
    <row r="196" spans="1:20" s="1064" customFormat="1" ht="15">
      <c r="A196" s="1758" t="s">
        <v>3023</v>
      </c>
      <c r="B196" s="1735"/>
      <c r="C196" s="1743" t="s">
        <v>3049</v>
      </c>
      <c r="D196" s="1750">
        <v>2</v>
      </c>
      <c r="E196" s="1739"/>
      <c r="F196" s="1094">
        <v>10000</v>
      </c>
      <c r="G196" s="898">
        <f t="shared" si="2"/>
        <v>20000</v>
      </c>
      <c r="H196" s="1754" t="s">
        <v>1887</v>
      </c>
      <c r="I196" s="1067">
        <v>2</v>
      </c>
      <c r="J196" s="1068"/>
      <c r="K196" s="1068"/>
      <c r="L196" s="1068"/>
      <c r="M196" s="1068"/>
      <c r="N196" s="1068"/>
      <c r="O196" s="1068"/>
      <c r="P196" s="1068"/>
      <c r="Q196" s="1068"/>
      <c r="R196" s="1068"/>
      <c r="S196" s="1068"/>
      <c r="T196" s="1068"/>
    </row>
    <row r="197" spans="1:20" s="1064" customFormat="1" ht="15">
      <c r="A197" s="1758" t="s">
        <v>3023</v>
      </c>
      <c r="B197" s="1735"/>
      <c r="C197" s="1743" t="s">
        <v>3050</v>
      </c>
      <c r="D197" s="1750">
        <v>2</v>
      </c>
      <c r="E197" s="1739">
        <v>1</v>
      </c>
      <c r="F197" s="1094">
        <v>10000</v>
      </c>
      <c r="G197" s="898">
        <f t="shared" si="2"/>
        <v>20000</v>
      </c>
      <c r="H197" s="1754" t="s">
        <v>1887</v>
      </c>
      <c r="I197" s="1067">
        <v>2</v>
      </c>
      <c r="J197" s="1068"/>
      <c r="K197" s="1068"/>
      <c r="L197" s="1068"/>
      <c r="M197" s="1068"/>
      <c r="N197" s="1068"/>
      <c r="O197" s="1068"/>
      <c r="P197" s="1068"/>
      <c r="Q197" s="1068"/>
      <c r="R197" s="1068"/>
      <c r="S197" s="1068"/>
      <c r="T197" s="1068"/>
    </row>
    <row r="198" spans="1:20" s="1064" customFormat="1" ht="12.75">
      <c r="A198" s="1758" t="s">
        <v>3023</v>
      </c>
      <c r="B198" s="1856"/>
      <c r="C198" s="1743" t="s">
        <v>3047</v>
      </c>
      <c r="D198" s="1750">
        <v>2</v>
      </c>
      <c r="E198" s="1739"/>
      <c r="F198" s="1094">
        <v>10000</v>
      </c>
      <c r="G198" s="898">
        <f t="shared" si="2"/>
        <v>20000</v>
      </c>
      <c r="H198" s="1754" t="s">
        <v>1887</v>
      </c>
      <c r="I198" s="1067">
        <v>2</v>
      </c>
      <c r="J198" s="1068"/>
      <c r="K198" s="1068"/>
      <c r="L198" s="1068"/>
      <c r="M198" s="1068"/>
      <c r="N198" s="1068"/>
      <c r="O198" s="1068"/>
      <c r="P198" s="1068"/>
      <c r="Q198" s="1068"/>
      <c r="R198" s="1068"/>
      <c r="S198" s="1068"/>
      <c r="T198" s="1068"/>
    </row>
    <row r="199" spans="1:20" s="1064" customFormat="1" ht="12.75">
      <c r="A199" s="1758" t="s">
        <v>3023</v>
      </c>
      <c r="B199" s="1736"/>
      <c r="C199" s="1743" t="s">
        <v>3051</v>
      </c>
      <c r="D199" s="1750">
        <v>2</v>
      </c>
      <c r="E199" s="1739"/>
      <c r="F199" s="1094">
        <v>10000</v>
      </c>
      <c r="G199" s="898">
        <f t="shared" si="2"/>
        <v>20000</v>
      </c>
      <c r="H199" s="1754" t="s">
        <v>1887</v>
      </c>
      <c r="I199" s="1067">
        <v>2</v>
      </c>
      <c r="J199" s="1068"/>
      <c r="K199" s="1068"/>
      <c r="L199" s="1068"/>
      <c r="M199" s="1068"/>
      <c r="N199" s="1068"/>
      <c r="O199" s="1068"/>
      <c r="P199" s="1068"/>
      <c r="Q199" s="1068"/>
      <c r="R199" s="1068"/>
      <c r="S199" s="1068"/>
      <c r="T199" s="1068"/>
    </row>
    <row r="200" spans="1:20" s="1064" customFormat="1" ht="12.75">
      <c r="A200" s="1758" t="s">
        <v>3023</v>
      </c>
      <c r="B200" s="1856"/>
      <c r="C200" s="1743" t="s">
        <v>3048</v>
      </c>
      <c r="D200" s="1750">
        <v>2</v>
      </c>
      <c r="E200" s="1739"/>
      <c r="F200" s="1094">
        <v>10000</v>
      </c>
      <c r="G200" s="898">
        <f t="shared" si="2"/>
        <v>20000</v>
      </c>
      <c r="H200" s="1754" t="s">
        <v>1887</v>
      </c>
      <c r="I200" s="1067">
        <v>2</v>
      </c>
      <c r="J200" s="1068"/>
      <c r="K200" s="1068"/>
      <c r="L200" s="1068"/>
      <c r="M200" s="1068"/>
      <c r="N200" s="1068"/>
      <c r="O200" s="1068"/>
      <c r="P200" s="1068"/>
      <c r="Q200" s="1068"/>
      <c r="R200" s="1068"/>
      <c r="S200" s="1068"/>
      <c r="T200" s="1068"/>
    </row>
    <row r="201" spans="1:20" s="1064" customFormat="1" ht="24">
      <c r="A201" s="1768" t="s">
        <v>2412</v>
      </c>
      <c r="B201" s="1856"/>
      <c r="C201" s="1771" t="s">
        <v>2442</v>
      </c>
      <c r="D201" s="1772">
        <v>2</v>
      </c>
      <c r="E201" s="767" t="s">
        <v>2443</v>
      </c>
      <c r="F201" s="1773">
        <v>8000</v>
      </c>
      <c r="G201" s="898">
        <f t="shared" si="2"/>
        <v>16000</v>
      </c>
      <c r="H201" s="1754" t="s">
        <v>1887</v>
      </c>
      <c r="I201" s="1819">
        <v>2</v>
      </c>
      <c r="J201" s="1819"/>
      <c r="K201" s="1819"/>
      <c r="L201" s="1762"/>
      <c r="M201" s="1762"/>
      <c r="N201" s="1758"/>
      <c r="O201" s="1758"/>
      <c r="P201" s="1758"/>
      <c r="Q201" s="1758"/>
      <c r="R201" s="1758"/>
      <c r="S201" s="1758"/>
      <c r="T201" s="1758"/>
    </row>
    <row r="202" spans="1:20" s="1064" customFormat="1" ht="12.75">
      <c r="A202" s="1768" t="s">
        <v>2412</v>
      </c>
      <c r="B202" s="1856"/>
      <c r="C202" s="1758" t="s">
        <v>2444</v>
      </c>
      <c r="D202" s="1097">
        <v>1</v>
      </c>
      <c r="E202" s="1093" t="s">
        <v>501</v>
      </c>
      <c r="F202" s="1835">
        <v>30000</v>
      </c>
      <c r="G202" s="898">
        <f t="shared" si="2"/>
        <v>30000</v>
      </c>
      <c r="H202" s="1754" t="s">
        <v>1887</v>
      </c>
      <c r="I202" s="1067"/>
      <c r="J202" s="1068"/>
      <c r="K202" s="1068"/>
      <c r="L202" s="1068"/>
      <c r="M202" s="1068"/>
      <c r="N202" s="1068"/>
      <c r="O202" s="1068"/>
      <c r="P202" s="1068"/>
      <c r="Q202" s="1068"/>
      <c r="R202" s="1068"/>
      <c r="S202" s="1068"/>
      <c r="T202" s="1068"/>
    </row>
    <row r="203" spans="1:20" s="1064" customFormat="1" ht="12.75">
      <c r="A203" s="1737" t="s">
        <v>2132</v>
      </c>
      <c r="B203" s="1856"/>
      <c r="C203" s="1828" t="s">
        <v>2133</v>
      </c>
      <c r="D203" s="1806">
        <v>2</v>
      </c>
      <c r="E203" s="767" t="s">
        <v>501</v>
      </c>
      <c r="F203" s="1077">
        <v>18000</v>
      </c>
      <c r="G203" s="898">
        <f t="shared" si="2"/>
        <v>36000</v>
      </c>
      <c r="H203" s="1754" t="s">
        <v>1887</v>
      </c>
      <c r="I203" s="1806">
        <v>2</v>
      </c>
      <c r="J203" s="1073"/>
      <c r="K203" s="1073"/>
      <c r="L203" s="1073"/>
      <c r="M203" s="1073"/>
      <c r="N203" s="1073"/>
      <c r="O203" s="1073"/>
      <c r="P203" s="1073"/>
      <c r="Q203" s="1073"/>
      <c r="R203" s="1073"/>
      <c r="S203" s="1073"/>
      <c r="T203" s="1073"/>
    </row>
    <row r="204" spans="1:20" s="1064" customFormat="1" ht="12.75">
      <c r="A204" s="1737" t="s">
        <v>2905</v>
      </c>
      <c r="B204" s="1856"/>
      <c r="C204" s="906" t="s">
        <v>2931</v>
      </c>
      <c r="D204" s="907">
        <v>5</v>
      </c>
      <c r="E204" s="908" t="s">
        <v>501</v>
      </c>
      <c r="F204" s="1094">
        <v>20000</v>
      </c>
      <c r="G204" s="898">
        <f t="shared" si="2"/>
        <v>100000</v>
      </c>
      <c r="H204" s="1754" t="s">
        <v>1887</v>
      </c>
      <c r="I204" s="1086"/>
      <c r="J204" s="1073"/>
      <c r="K204" s="1073"/>
      <c r="L204" s="1073"/>
      <c r="M204" s="1073"/>
      <c r="N204" s="1073"/>
      <c r="O204" s="1073"/>
      <c r="P204" s="1073"/>
      <c r="Q204" s="1073"/>
      <c r="R204" s="1073"/>
      <c r="S204" s="1073"/>
      <c r="T204" s="1073"/>
    </row>
    <row r="205" spans="1:20" s="1064" customFormat="1" ht="12.75">
      <c r="A205" s="1737" t="s">
        <v>3231</v>
      </c>
      <c r="B205" s="1736"/>
      <c r="C205" s="906" t="s">
        <v>3267</v>
      </c>
      <c r="D205" s="907">
        <v>3</v>
      </c>
      <c r="E205" s="908" t="s">
        <v>933</v>
      </c>
      <c r="F205" s="1094">
        <v>4000</v>
      </c>
      <c r="G205" s="898">
        <f t="shared" si="2"/>
        <v>12000</v>
      </c>
      <c r="H205" s="1754" t="s">
        <v>1887</v>
      </c>
      <c r="I205" s="1752">
        <v>2</v>
      </c>
      <c r="J205" s="1757"/>
      <c r="K205" s="1757"/>
      <c r="L205" s="1757"/>
      <c r="M205" s="1757"/>
      <c r="N205" s="1757"/>
      <c r="O205" s="1757">
        <v>1</v>
      </c>
      <c r="P205" s="1757"/>
      <c r="Q205" s="1757"/>
      <c r="R205" s="1757"/>
      <c r="S205" s="1757"/>
      <c r="T205" s="1757"/>
    </row>
    <row r="206" spans="1:20" s="1064" customFormat="1" ht="12.75">
      <c r="A206" s="1768" t="s">
        <v>2412</v>
      </c>
      <c r="B206" s="1856"/>
      <c r="C206" s="1787" t="s">
        <v>3778</v>
      </c>
      <c r="D206" s="1088">
        <v>2</v>
      </c>
      <c r="E206" s="1093" t="s">
        <v>1945</v>
      </c>
      <c r="F206" s="1753">
        <v>5500</v>
      </c>
      <c r="G206" s="898">
        <f t="shared" si="2"/>
        <v>11000</v>
      </c>
      <c r="H206" s="1754" t="s">
        <v>1887</v>
      </c>
      <c r="I206" s="1086"/>
      <c r="J206" s="1073"/>
      <c r="K206" s="1073"/>
      <c r="L206" s="1073"/>
      <c r="M206" s="1073"/>
      <c r="N206" s="1073"/>
      <c r="O206" s="1073"/>
      <c r="P206" s="1073"/>
      <c r="Q206" s="1073"/>
      <c r="R206" s="1073"/>
      <c r="S206" s="1073"/>
      <c r="T206" s="1073"/>
    </row>
    <row r="207" spans="1:20" s="1064" customFormat="1" ht="12.75">
      <c r="A207" s="1768" t="s">
        <v>2412</v>
      </c>
      <c r="B207" s="1736"/>
      <c r="C207" s="1787" t="s">
        <v>2447</v>
      </c>
      <c r="D207" s="1088">
        <v>1</v>
      </c>
      <c r="E207" s="1093" t="s">
        <v>1945</v>
      </c>
      <c r="F207" s="1753">
        <v>5500</v>
      </c>
      <c r="G207" s="898">
        <f t="shared" si="2"/>
        <v>5500</v>
      </c>
      <c r="H207" s="1754" t="s">
        <v>1887</v>
      </c>
      <c r="I207" s="1086"/>
      <c r="J207" s="1073"/>
      <c r="K207" s="1073"/>
      <c r="L207" s="1073"/>
      <c r="M207" s="1073"/>
      <c r="N207" s="1073"/>
      <c r="O207" s="1073"/>
      <c r="P207" s="1073"/>
      <c r="Q207" s="1073"/>
      <c r="R207" s="1073"/>
      <c r="S207" s="1073"/>
      <c r="T207" s="1073"/>
    </row>
    <row r="208" spans="1:20" s="1064" customFormat="1" ht="12.75">
      <c r="A208" s="1737" t="s">
        <v>3231</v>
      </c>
      <c r="B208" s="1736"/>
      <c r="C208" s="906" t="s">
        <v>3266</v>
      </c>
      <c r="D208" s="907">
        <v>6</v>
      </c>
      <c r="E208" s="908" t="s">
        <v>933</v>
      </c>
      <c r="F208" s="1094">
        <v>8000</v>
      </c>
      <c r="G208" s="898">
        <f t="shared" ref="G208:G248" si="3">D208*F208</f>
        <v>48000</v>
      </c>
      <c r="H208" s="1754" t="s">
        <v>1887</v>
      </c>
      <c r="I208" s="1752">
        <v>3</v>
      </c>
      <c r="J208" s="1757"/>
      <c r="K208" s="1757"/>
      <c r="L208" s="1757"/>
      <c r="M208" s="1757"/>
      <c r="N208" s="1757"/>
      <c r="O208" s="1757">
        <v>3</v>
      </c>
      <c r="P208" s="1757"/>
      <c r="Q208" s="1757"/>
      <c r="R208" s="1757"/>
      <c r="S208" s="1757"/>
      <c r="T208" s="1757"/>
    </row>
    <row r="209" spans="1:20" s="1064" customFormat="1" ht="12.75">
      <c r="A209" s="1737" t="s">
        <v>2132</v>
      </c>
      <c r="B209" s="1736"/>
      <c r="C209" s="1731" t="s">
        <v>2149</v>
      </c>
      <c r="D209" s="1806">
        <v>4</v>
      </c>
      <c r="E209" s="767" t="s">
        <v>1440</v>
      </c>
      <c r="F209" s="1069">
        <v>10500</v>
      </c>
      <c r="G209" s="898">
        <f t="shared" si="3"/>
        <v>42000</v>
      </c>
      <c r="H209" s="1754" t="s">
        <v>1887</v>
      </c>
      <c r="I209" s="1806">
        <v>4</v>
      </c>
      <c r="J209" s="1068"/>
      <c r="K209" s="1068"/>
      <c r="L209" s="1068"/>
      <c r="M209" s="1068"/>
      <c r="N209" s="1068"/>
      <c r="O209" s="1068"/>
      <c r="P209" s="1068"/>
      <c r="Q209" s="1068"/>
      <c r="R209" s="1068"/>
      <c r="S209" s="1068"/>
      <c r="T209" s="1068"/>
    </row>
    <row r="210" spans="1:20" s="1064" customFormat="1" ht="12.75">
      <c r="A210" s="1758" t="s">
        <v>3023</v>
      </c>
      <c r="B210" s="1736"/>
      <c r="C210" s="1743" t="s">
        <v>3054</v>
      </c>
      <c r="D210" s="1750">
        <v>5</v>
      </c>
      <c r="E210" s="1739"/>
      <c r="F210" s="1094">
        <v>6500</v>
      </c>
      <c r="G210" s="898">
        <f t="shared" si="3"/>
        <v>32500</v>
      </c>
      <c r="H210" s="1754" t="s">
        <v>1887</v>
      </c>
      <c r="I210" s="1067">
        <v>5</v>
      </c>
      <c r="J210" s="1068"/>
      <c r="K210" s="1068"/>
      <c r="L210" s="1068"/>
      <c r="M210" s="1068"/>
      <c r="N210" s="1068"/>
      <c r="O210" s="1068"/>
      <c r="P210" s="1068"/>
      <c r="Q210" s="1068"/>
      <c r="R210" s="1068"/>
      <c r="S210" s="1068"/>
      <c r="T210" s="1068"/>
    </row>
    <row r="211" spans="1:20" s="1064" customFormat="1" ht="12.75">
      <c r="A211" s="1758" t="s">
        <v>2292</v>
      </c>
      <c r="B211" s="1736"/>
      <c r="C211" s="1731" t="s">
        <v>2301</v>
      </c>
      <c r="D211" s="1065">
        <v>1</v>
      </c>
      <c r="E211" s="1066" t="s">
        <v>501</v>
      </c>
      <c r="F211" s="1069">
        <v>75000</v>
      </c>
      <c r="G211" s="898">
        <f t="shared" si="3"/>
        <v>75000</v>
      </c>
      <c r="H211" s="1754" t="s">
        <v>1887</v>
      </c>
      <c r="I211" s="1086"/>
      <c r="J211" s="1073"/>
      <c r="K211" s="1073"/>
      <c r="L211" s="1073"/>
      <c r="M211" s="1073"/>
      <c r="N211" s="1073"/>
      <c r="O211" s="1073"/>
      <c r="P211" s="1073"/>
      <c r="Q211" s="1073"/>
      <c r="R211" s="1073"/>
      <c r="S211" s="1073"/>
      <c r="T211" s="1073"/>
    </row>
    <row r="212" spans="1:20" s="1064" customFormat="1" ht="12.75">
      <c r="A212" s="1768" t="s">
        <v>2412</v>
      </c>
      <c r="B212" s="1856"/>
      <c r="C212" s="1820" t="s">
        <v>2433</v>
      </c>
      <c r="D212" s="1092">
        <v>1</v>
      </c>
      <c r="E212" s="1093" t="s">
        <v>13</v>
      </c>
      <c r="F212" s="1094">
        <v>30000</v>
      </c>
      <c r="G212" s="898">
        <f t="shared" si="3"/>
        <v>30000</v>
      </c>
      <c r="H212" s="1754" t="s">
        <v>1887</v>
      </c>
      <c r="I212" s="1067">
        <v>1</v>
      </c>
      <c r="J212" s="1073"/>
      <c r="K212" s="1073"/>
      <c r="L212" s="1073"/>
      <c r="M212" s="1073"/>
      <c r="N212" s="1073"/>
      <c r="O212" s="1073"/>
      <c r="P212" s="1073"/>
      <c r="Q212" s="1073"/>
      <c r="R212" s="1073"/>
      <c r="S212" s="1073"/>
      <c r="T212" s="1073"/>
    </row>
    <row r="213" spans="1:20" s="1064" customFormat="1" ht="12.75">
      <c r="A213" s="1758" t="s">
        <v>2292</v>
      </c>
      <c r="B213" s="1856"/>
      <c r="C213" s="1731" t="s">
        <v>2302</v>
      </c>
      <c r="D213" s="1065">
        <v>2</v>
      </c>
      <c r="E213" s="1066" t="s">
        <v>2106</v>
      </c>
      <c r="F213" s="1069">
        <v>50000</v>
      </c>
      <c r="G213" s="898">
        <f t="shared" si="3"/>
        <v>100000</v>
      </c>
      <c r="H213" s="1754" t="s">
        <v>1887</v>
      </c>
      <c r="I213" s="1086"/>
      <c r="J213" s="1073"/>
      <c r="K213" s="1073"/>
      <c r="L213" s="1073"/>
      <c r="M213" s="1073"/>
      <c r="N213" s="1073"/>
      <c r="O213" s="1073"/>
      <c r="P213" s="1073"/>
      <c r="Q213" s="1073"/>
      <c r="R213" s="1073"/>
      <c r="S213" s="1073"/>
      <c r="T213" s="1073"/>
    </row>
    <row r="214" spans="1:20" s="1064" customFormat="1" ht="12.75">
      <c r="A214" s="1758" t="s">
        <v>3023</v>
      </c>
      <c r="B214" s="1856"/>
      <c r="C214" s="1789" t="s">
        <v>3041</v>
      </c>
      <c r="D214" s="1743">
        <v>6</v>
      </c>
      <c r="E214" s="767" t="s">
        <v>44</v>
      </c>
      <c r="F214" s="1094">
        <v>1000</v>
      </c>
      <c r="G214" s="898">
        <f t="shared" si="3"/>
        <v>6000</v>
      </c>
      <c r="H214" s="1754" t="s">
        <v>1887</v>
      </c>
      <c r="I214" s="1067">
        <v>6</v>
      </c>
      <c r="J214" s="1068"/>
      <c r="K214" s="1068"/>
      <c r="L214" s="1068"/>
      <c r="M214" s="1068"/>
      <c r="N214" s="1068"/>
      <c r="O214" s="1068"/>
      <c r="P214" s="1068"/>
      <c r="Q214" s="1068"/>
      <c r="R214" s="1068"/>
      <c r="S214" s="1068"/>
      <c r="T214" s="1068"/>
    </row>
    <row r="215" spans="1:20" s="1064" customFormat="1" ht="12.75">
      <c r="A215" s="1737" t="s">
        <v>3231</v>
      </c>
      <c r="B215" s="1856"/>
      <c r="C215" s="1796" t="s">
        <v>3156</v>
      </c>
      <c r="D215" s="1805">
        <v>3</v>
      </c>
      <c r="E215" s="1076" t="s">
        <v>44</v>
      </c>
      <c r="F215" s="1798">
        <v>90</v>
      </c>
      <c r="G215" s="898">
        <f t="shared" si="3"/>
        <v>270</v>
      </c>
      <c r="H215" s="1754" t="s">
        <v>1887</v>
      </c>
      <c r="I215" s="1752">
        <v>3</v>
      </c>
      <c r="J215" s="1073"/>
      <c r="K215" s="1073"/>
      <c r="L215" s="1073"/>
      <c r="M215" s="1073"/>
      <c r="N215" s="1073"/>
      <c r="O215" s="1073"/>
      <c r="P215" s="1073"/>
      <c r="Q215" s="1073"/>
      <c r="R215" s="1073"/>
      <c r="S215" s="1073"/>
      <c r="T215" s="1073"/>
    </row>
    <row r="216" spans="1:20" s="1064" customFormat="1" ht="12.75">
      <c r="A216" s="1737" t="s">
        <v>2132</v>
      </c>
      <c r="B216" s="1856"/>
      <c r="C216" s="1731" t="s">
        <v>2145</v>
      </c>
      <c r="D216" s="1756">
        <v>4</v>
      </c>
      <c r="E216" s="1198" t="s">
        <v>501</v>
      </c>
      <c r="F216" s="1069">
        <v>1800</v>
      </c>
      <c r="G216" s="898">
        <f t="shared" si="3"/>
        <v>7200</v>
      </c>
      <c r="H216" s="1754" t="s">
        <v>1887</v>
      </c>
      <c r="I216" s="1756">
        <v>4</v>
      </c>
      <c r="J216" s="1068"/>
      <c r="K216" s="1068"/>
      <c r="L216" s="1068"/>
      <c r="M216" s="1068"/>
      <c r="N216" s="1068"/>
      <c r="O216" s="1068"/>
      <c r="P216" s="1068"/>
      <c r="Q216" s="1068"/>
      <c r="R216" s="1068"/>
      <c r="S216" s="1068"/>
      <c r="T216" s="1068"/>
    </row>
    <row r="217" spans="1:20" s="1064" customFormat="1" ht="12.75">
      <c r="A217" s="1737" t="s">
        <v>2905</v>
      </c>
      <c r="B217" s="1856"/>
      <c r="C217" s="906" t="s">
        <v>2932</v>
      </c>
      <c r="D217" s="907">
        <v>10</v>
      </c>
      <c r="E217" s="908" t="s">
        <v>576</v>
      </c>
      <c r="F217" s="1094">
        <v>750</v>
      </c>
      <c r="G217" s="898">
        <f t="shared" si="3"/>
        <v>7500</v>
      </c>
      <c r="H217" s="1754" t="s">
        <v>1887</v>
      </c>
      <c r="I217" s="1086"/>
      <c r="J217" s="1073"/>
      <c r="K217" s="1073"/>
      <c r="L217" s="1073"/>
      <c r="M217" s="1073"/>
      <c r="N217" s="1073"/>
      <c r="O217" s="1073"/>
      <c r="P217" s="1073"/>
      <c r="Q217" s="1073"/>
      <c r="R217" s="1073"/>
      <c r="S217" s="1073"/>
      <c r="T217" s="1073"/>
    </row>
    <row r="218" spans="1:20" s="1064" customFormat="1" ht="12.75">
      <c r="A218" s="1758" t="s">
        <v>3023</v>
      </c>
      <c r="B218" s="1856"/>
      <c r="C218" s="1789" t="s">
        <v>3028</v>
      </c>
      <c r="D218" s="897">
        <v>8</v>
      </c>
      <c r="E218" s="1744" t="s">
        <v>44</v>
      </c>
      <c r="F218" s="1094">
        <v>2500</v>
      </c>
      <c r="G218" s="898">
        <f t="shared" si="3"/>
        <v>20000</v>
      </c>
      <c r="H218" s="1754" t="s">
        <v>1887</v>
      </c>
      <c r="I218" s="1067">
        <v>2</v>
      </c>
      <c r="J218" s="1068"/>
      <c r="K218" s="1068"/>
      <c r="L218" s="1068">
        <v>2</v>
      </c>
      <c r="M218" s="1068"/>
      <c r="N218" s="1068"/>
      <c r="O218" s="1068">
        <v>2</v>
      </c>
      <c r="P218" s="1068"/>
      <c r="Q218" s="1068"/>
      <c r="R218" s="1068">
        <v>2</v>
      </c>
      <c r="S218" s="1068"/>
      <c r="T218" s="1068"/>
    </row>
    <row r="219" spans="1:20" s="1064" customFormat="1" ht="12.75">
      <c r="A219" s="1737" t="s">
        <v>2905</v>
      </c>
      <c r="B219" s="1856"/>
      <c r="C219" s="906" t="s">
        <v>2924</v>
      </c>
      <c r="D219" s="907">
        <v>10</v>
      </c>
      <c r="E219" s="908" t="s">
        <v>44</v>
      </c>
      <c r="F219" s="1094">
        <v>750</v>
      </c>
      <c r="G219" s="898">
        <f t="shared" si="3"/>
        <v>7500</v>
      </c>
      <c r="H219" s="1754" t="s">
        <v>1887</v>
      </c>
      <c r="I219" s="1086"/>
      <c r="J219" s="1073"/>
      <c r="K219" s="1073"/>
      <c r="L219" s="1073"/>
      <c r="M219" s="1073"/>
      <c r="N219" s="1073"/>
      <c r="O219" s="1073"/>
      <c r="P219" s="1073"/>
      <c r="Q219" s="1073"/>
      <c r="R219" s="1073"/>
      <c r="S219" s="1073"/>
      <c r="T219" s="1073"/>
    </row>
    <row r="220" spans="1:20" s="1064" customFormat="1" ht="12.75">
      <c r="A220" s="1737" t="s">
        <v>3231</v>
      </c>
      <c r="B220" s="1856"/>
      <c r="C220" s="906" t="s">
        <v>2924</v>
      </c>
      <c r="D220" s="907">
        <v>10</v>
      </c>
      <c r="E220" s="908" t="s">
        <v>576</v>
      </c>
      <c r="F220" s="1094">
        <v>750</v>
      </c>
      <c r="G220" s="898">
        <f t="shared" si="3"/>
        <v>7500</v>
      </c>
      <c r="H220" s="1754" t="s">
        <v>1887</v>
      </c>
      <c r="I220" s="1172">
        <v>3</v>
      </c>
      <c r="J220" s="1173"/>
      <c r="K220" s="1173"/>
      <c r="L220" s="1173">
        <v>3</v>
      </c>
      <c r="M220" s="1173"/>
      <c r="N220" s="1173"/>
      <c r="O220" s="1173"/>
      <c r="P220" s="1173">
        <v>3</v>
      </c>
      <c r="Q220" s="1068"/>
      <c r="R220" s="1068">
        <v>1</v>
      </c>
      <c r="S220" s="1068"/>
      <c r="T220" s="1068"/>
    </row>
    <row r="221" spans="1:20" s="1064" customFormat="1" ht="12.75">
      <c r="A221" s="1768" t="s">
        <v>2412</v>
      </c>
      <c r="B221" s="1856"/>
      <c r="C221" s="1787" t="s">
        <v>2448</v>
      </c>
      <c r="D221" s="1088">
        <v>2</v>
      </c>
      <c r="E221" s="1093" t="s">
        <v>1945</v>
      </c>
      <c r="F221" s="1753">
        <v>1000</v>
      </c>
      <c r="G221" s="898">
        <f t="shared" si="3"/>
        <v>2000</v>
      </c>
      <c r="H221" s="1754" t="s">
        <v>1887</v>
      </c>
      <c r="I221" s="1086"/>
      <c r="J221" s="1073"/>
      <c r="K221" s="1073"/>
      <c r="L221" s="1073"/>
      <c r="M221" s="1073"/>
      <c r="N221" s="1073"/>
      <c r="O221" s="1073"/>
      <c r="P221" s="1073"/>
      <c r="Q221" s="1073"/>
      <c r="R221" s="1073"/>
      <c r="S221" s="1073"/>
      <c r="T221" s="1073"/>
    </row>
    <row r="222" spans="1:20" s="1064" customFormat="1" ht="12.75">
      <c r="A222" s="1768" t="s">
        <v>2412</v>
      </c>
      <c r="B222" s="1856"/>
      <c r="C222" s="1787" t="s">
        <v>2449</v>
      </c>
      <c r="D222" s="1088">
        <v>6</v>
      </c>
      <c r="E222" s="1093" t="s">
        <v>1945</v>
      </c>
      <c r="F222" s="1753">
        <v>300</v>
      </c>
      <c r="G222" s="898">
        <f t="shared" si="3"/>
        <v>1800</v>
      </c>
      <c r="H222" s="1754" t="s">
        <v>1887</v>
      </c>
      <c r="I222" s="1086"/>
      <c r="J222" s="1073"/>
      <c r="K222" s="1073"/>
      <c r="L222" s="1073"/>
      <c r="M222" s="1073"/>
      <c r="N222" s="1073"/>
      <c r="O222" s="1073"/>
      <c r="P222" s="1073"/>
      <c r="Q222" s="1073"/>
      <c r="R222" s="1073"/>
      <c r="S222" s="1073"/>
      <c r="T222" s="1073"/>
    </row>
    <row r="223" spans="1:20" s="1064" customFormat="1" ht="24">
      <c r="A223" s="1737" t="s">
        <v>69</v>
      </c>
      <c r="B223" s="1856"/>
      <c r="C223" s="1821" t="s">
        <v>2680</v>
      </c>
      <c r="D223" s="902">
        <v>1</v>
      </c>
      <c r="E223" s="903" t="s">
        <v>560</v>
      </c>
      <c r="F223" s="1733">
        <v>3500</v>
      </c>
      <c r="G223" s="898">
        <f t="shared" si="3"/>
        <v>3500</v>
      </c>
      <c r="H223" s="1754" t="s">
        <v>1887</v>
      </c>
      <c r="I223" s="1086"/>
      <c r="J223" s="1102"/>
      <c r="K223" s="1073"/>
      <c r="L223" s="1073"/>
      <c r="M223" s="1073"/>
      <c r="N223" s="1073"/>
      <c r="O223" s="1073"/>
      <c r="P223" s="1073"/>
      <c r="Q223" s="1073"/>
      <c r="R223" s="1073"/>
      <c r="S223" s="1073"/>
      <c r="T223" s="1073"/>
    </row>
    <row r="224" spans="1:20" s="1064" customFormat="1" ht="12.75">
      <c r="A224" s="1737" t="s">
        <v>3231</v>
      </c>
      <c r="B224" s="1856"/>
      <c r="C224" s="906" t="s">
        <v>3262</v>
      </c>
      <c r="D224" s="907">
        <v>10</v>
      </c>
      <c r="E224" s="908" t="s">
        <v>576</v>
      </c>
      <c r="F224" s="1094">
        <v>200</v>
      </c>
      <c r="G224" s="898">
        <f t="shared" si="3"/>
        <v>2000</v>
      </c>
      <c r="H224" s="1754" t="s">
        <v>1887</v>
      </c>
      <c r="I224" s="1752">
        <v>5</v>
      </c>
      <c r="J224" s="1757"/>
      <c r="K224" s="1757"/>
      <c r="L224" s="1757"/>
      <c r="M224" s="1757"/>
      <c r="N224" s="1757"/>
      <c r="O224" s="1757">
        <v>5</v>
      </c>
      <c r="P224" s="1073"/>
      <c r="Q224" s="1073"/>
      <c r="R224" s="1073"/>
      <c r="S224" s="1073"/>
      <c r="T224" s="1073"/>
    </row>
    <row r="225" spans="1:20" s="1839" customFormat="1" ht="12.75">
      <c r="A225" s="1758" t="s">
        <v>3023</v>
      </c>
      <c r="B225" s="1736"/>
      <c r="C225" s="1743" t="s">
        <v>3055</v>
      </c>
      <c r="D225" s="1750">
        <v>20</v>
      </c>
      <c r="E225" s="1739">
        <v>1</v>
      </c>
      <c r="F225" s="1094">
        <v>2500</v>
      </c>
      <c r="G225" s="898">
        <f t="shared" si="3"/>
        <v>50000</v>
      </c>
      <c r="H225" s="1754" t="s">
        <v>1887</v>
      </c>
      <c r="I225" s="1067">
        <v>5</v>
      </c>
      <c r="J225" s="1068"/>
      <c r="K225" s="1068"/>
      <c r="L225" s="1068">
        <v>5</v>
      </c>
      <c r="M225" s="1068"/>
      <c r="N225" s="1068"/>
      <c r="O225" s="1068">
        <v>5</v>
      </c>
      <c r="P225" s="1068"/>
      <c r="Q225" s="1068"/>
      <c r="R225" s="1068">
        <v>5</v>
      </c>
      <c r="S225" s="1068"/>
      <c r="T225" s="1068"/>
    </row>
    <row r="226" spans="1:20" s="1839" customFormat="1" ht="12.75">
      <c r="A226" s="1758" t="s">
        <v>3023</v>
      </c>
      <c r="B226" s="1856"/>
      <c r="C226" s="1745" t="s">
        <v>3069</v>
      </c>
      <c r="D226" s="1738">
        <v>10</v>
      </c>
      <c r="E226" s="1739" t="s">
        <v>44</v>
      </c>
      <c r="F226" s="1740">
        <v>1350</v>
      </c>
      <c r="G226" s="898">
        <f t="shared" si="3"/>
        <v>13500</v>
      </c>
      <c r="H226" s="1754" t="s">
        <v>1887</v>
      </c>
      <c r="I226" s="1067">
        <v>10</v>
      </c>
      <c r="J226" s="1068"/>
      <c r="K226" s="1068"/>
      <c r="L226" s="1068"/>
      <c r="M226" s="1068"/>
      <c r="N226" s="1068"/>
      <c r="O226" s="1068"/>
      <c r="P226" s="1068"/>
      <c r="Q226" s="1068"/>
      <c r="R226" s="1068"/>
      <c r="S226" s="1068"/>
      <c r="T226" s="1068"/>
    </row>
    <row r="227" spans="1:20" s="1839" customFormat="1" ht="12.75">
      <c r="A227" s="1758" t="s">
        <v>3023</v>
      </c>
      <c r="B227" s="1856"/>
      <c r="C227" s="1770" t="s">
        <v>3068</v>
      </c>
      <c r="D227" s="1738">
        <v>10</v>
      </c>
      <c r="E227" s="1739" t="s">
        <v>44</v>
      </c>
      <c r="F227" s="1740">
        <v>1450</v>
      </c>
      <c r="G227" s="898">
        <f t="shared" si="3"/>
        <v>14500</v>
      </c>
      <c r="H227" s="1754" t="s">
        <v>1887</v>
      </c>
      <c r="I227" s="1067">
        <v>10</v>
      </c>
      <c r="J227" s="1068"/>
      <c r="K227" s="1068"/>
      <c r="L227" s="1068"/>
      <c r="M227" s="1068"/>
      <c r="N227" s="1068"/>
      <c r="O227" s="1068"/>
      <c r="P227" s="1068"/>
      <c r="Q227" s="1068"/>
      <c r="R227" s="1068"/>
      <c r="S227" s="1068"/>
      <c r="T227" s="1068"/>
    </row>
    <row r="228" spans="1:20" s="1839" customFormat="1" ht="12.75">
      <c r="A228" s="1758" t="s">
        <v>3023</v>
      </c>
      <c r="B228" s="1856"/>
      <c r="C228" s="1745" t="s">
        <v>3070</v>
      </c>
      <c r="D228" s="1738">
        <v>10</v>
      </c>
      <c r="E228" s="1739" t="s">
        <v>44</v>
      </c>
      <c r="F228" s="1740">
        <v>1300</v>
      </c>
      <c r="G228" s="898">
        <f t="shared" si="3"/>
        <v>13000</v>
      </c>
      <c r="H228" s="1754" t="s">
        <v>1887</v>
      </c>
      <c r="I228" s="1067">
        <v>10</v>
      </c>
      <c r="J228" s="1068"/>
      <c r="K228" s="1068"/>
      <c r="L228" s="1068"/>
      <c r="M228" s="1068"/>
      <c r="N228" s="1068"/>
      <c r="O228" s="1068"/>
      <c r="P228" s="1068"/>
      <c r="Q228" s="1068"/>
      <c r="R228" s="1068"/>
      <c r="S228" s="1068"/>
      <c r="T228" s="1068"/>
    </row>
    <row r="229" spans="1:20" s="1839" customFormat="1" ht="24">
      <c r="A229" s="1737" t="s">
        <v>3231</v>
      </c>
      <c r="B229" s="1856"/>
      <c r="C229" s="906" t="s">
        <v>3278</v>
      </c>
      <c r="D229" s="907">
        <v>2</v>
      </c>
      <c r="E229" s="908" t="s">
        <v>44</v>
      </c>
      <c r="F229" s="1094">
        <v>20000</v>
      </c>
      <c r="G229" s="898">
        <f t="shared" si="3"/>
        <v>40000</v>
      </c>
      <c r="H229" s="1754" t="s">
        <v>1887</v>
      </c>
      <c r="I229" s="1752">
        <v>2</v>
      </c>
      <c r="J229" s="1757"/>
      <c r="K229" s="1757"/>
      <c r="L229" s="1757"/>
      <c r="M229" s="1757"/>
      <c r="N229" s="1757"/>
      <c r="O229" s="1757">
        <v>1</v>
      </c>
      <c r="P229" s="1073"/>
      <c r="Q229" s="1073"/>
      <c r="R229" s="1073"/>
      <c r="S229" s="1073"/>
      <c r="T229" s="1073"/>
    </row>
    <row r="230" spans="1:20" s="1839" customFormat="1" ht="12.75">
      <c r="A230" s="1758" t="s">
        <v>3023</v>
      </c>
      <c r="B230" s="1856"/>
      <c r="C230" s="1789" t="s">
        <v>791</v>
      </c>
      <c r="D230" s="897">
        <v>5</v>
      </c>
      <c r="E230" s="1857" t="s">
        <v>3114</v>
      </c>
      <c r="F230" s="1858">
        <v>300</v>
      </c>
      <c r="G230" s="898">
        <f t="shared" si="3"/>
        <v>1500</v>
      </c>
      <c r="H230" s="1754" t="s">
        <v>1887</v>
      </c>
      <c r="I230" s="1067">
        <v>5</v>
      </c>
      <c r="J230" s="1068"/>
      <c r="K230" s="1068"/>
      <c r="L230" s="1068"/>
      <c r="M230" s="1068"/>
      <c r="N230" s="1068"/>
      <c r="O230" s="1068"/>
      <c r="P230" s="1068"/>
      <c r="Q230" s="1068"/>
      <c r="R230" s="1068"/>
      <c r="S230" s="1068"/>
      <c r="T230" s="1068"/>
    </row>
    <row r="231" spans="1:20" s="1839" customFormat="1" ht="12.75">
      <c r="A231" s="1737" t="s">
        <v>2905</v>
      </c>
      <c r="B231" s="1856"/>
      <c r="C231" s="906" t="s">
        <v>2916</v>
      </c>
      <c r="D231" s="907">
        <v>3</v>
      </c>
      <c r="E231" s="908" t="s">
        <v>36</v>
      </c>
      <c r="F231" s="1094">
        <v>2500</v>
      </c>
      <c r="G231" s="898">
        <f t="shared" si="3"/>
        <v>7500</v>
      </c>
      <c r="H231" s="1754" t="s">
        <v>1887</v>
      </c>
      <c r="I231" s="1086"/>
      <c r="J231" s="1073"/>
      <c r="K231" s="1073"/>
      <c r="L231" s="1073"/>
      <c r="M231" s="1073"/>
      <c r="N231" s="1073"/>
      <c r="O231" s="1073"/>
      <c r="P231" s="1073"/>
      <c r="Q231" s="1073"/>
      <c r="R231" s="1073"/>
      <c r="S231" s="1073"/>
      <c r="T231" s="1073"/>
    </row>
    <row r="232" spans="1:20" s="1839" customFormat="1" ht="12.75">
      <c r="A232" s="1737" t="s">
        <v>2905</v>
      </c>
      <c r="B232" s="1856"/>
      <c r="C232" s="906" t="s">
        <v>2917</v>
      </c>
      <c r="D232" s="907">
        <v>3</v>
      </c>
      <c r="E232" s="908" t="s">
        <v>44</v>
      </c>
      <c r="F232" s="1094">
        <v>1800</v>
      </c>
      <c r="G232" s="898">
        <f t="shared" si="3"/>
        <v>5400</v>
      </c>
      <c r="H232" s="1754" t="s">
        <v>1887</v>
      </c>
      <c r="I232" s="1086"/>
      <c r="J232" s="1073"/>
      <c r="K232" s="1073"/>
      <c r="L232" s="1073"/>
      <c r="M232" s="1073"/>
      <c r="N232" s="1073"/>
      <c r="O232" s="1073"/>
      <c r="P232" s="1073"/>
      <c r="Q232" s="1073"/>
      <c r="R232" s="1073"/>
      <c r="S232" s="1073"/>
      <c r="T232" s="1073"/>
    </row>
    <row r="233" spans="1:20" s="1839" customFormat="1" ht="12.75">
      <c r="A233" s="1737" t="s">
        <v>2905</v>
      </c>
      <c r="B233" s="1856"/>
      <c r="C233" s="906" t="s">
        <v>2918</v>
      </c>
      <c r="D233" s="907">
        <v>2</v>
      </c>
      <c r="E233" s="908" t="s">
        <v>44</v>
      </c>
      <c r="F233" s="1094">
        <v>1800</v>
      </c>
      <c r="G233" s="898">
        <f t="shared" si="3"/>
        <v>3600</v>
      </c>
      <c r="H233" s="1754" t="s">
        <v>1887</v>
      </c>
      <c r="I233" s="1086"/>
      <c r="J233" s="1073"/>
      <c r="K233" s="1073"/>
      <c r="L233" s="1073"/>
      <c r="M233" s="1073"/>
      <c r="N233" s="1073"/>
      <c r="O233" s="1073"/>
      <c r="P233" s="1073"/>
      <c r="Q233" s="1073"/>
      <c r="R233" s="1073"/>
      <c r="S233" s="1073"/>
      <c r="T233" s="1073"/>
    </row>
    <row r="234" spans="1:20" s="1064" customFormat="1" ht="12.75">
      <c r="A234" s="1737" t="s">
        <v>2905</v>
      </c>
      <c r="B234" s="1856"/>
      <c r="C234" s="906" t="s">
        <v>2919</v>
      </c>
      <c r="D234" s="907">
        <v>3</v>
      </c>
      <c r="E234" s="908" t="s">
        <v>44</v>
      </c>
      <c r="F234" s="1094">
        <v>1800</v>
      </c>
      <c r="G234" s="898">
        <f t="shared" si="3"/>
        <v>5400</v>
      </c>
      <c r="H234" s="1754" t="s">
        <v>1887</v>
      </c>
      <c r="I234" s="1086"/>
      <c r="J234" s="1073"/>
      <c r="K234" s="1073"/>
      <c r="L234" s="1073"/>
      <c r="M234" s="1073"/>
      <c r="N234" s="1073"/>
      <c r="O234" s="1073"/>
      <c r="P234" s="1073"/>
      <c r="Q234" s="1073"/>
      <c r="R234" s="1073"/>
      <c r="S234" s="1073"/>
      <c r="T234" s="1073"/>
    </row>
    <row r="235" spans="1:20" s="1064" customFormat="1" ht="12.75">
      <c r="A235" s="1758" t="s">
        <v>3023</v>
      </c>
      <c r="B235" s="1856"/>
      <c r="C235" s="906" t="s">
        <v>3085</v>
      </c>
      <c r="D235" s="1082">
        <v>4</v>
      </c>
      <c r="E235" s="1082"/>
      <c r="F235" s="1094">
        <v>5000</v>
      </c>
      <c r="G235" s="898">
        <f t="shared" si="3"/>
        <v>20000</v>
      </c>
      <c r="H235" s="1754" t="s">
        <v>1887</v>
      </c>
      <c r="I235" s="1067">
        <v>2</v>
      </c>
      <c r="J235" s="1068"/>
      <c r="K235" s="1068"/>
      <c r="L235" s="1068"/>
      <c r="M235" s="1068"/>
      <c r="N235" s="1068">
        <v>2</v>
      </c>
      <c r="O235" s="1068"/>
      <c r="P235" s="1068"/>
      <c r="Q235" s="1068"/>
      <c r="R235" s="1068"/>
      <c r="S235" s="1068"/>
      <c r="T235" s="1068"/>
    </row>
    <row r="236" spans="1:20" s="1064" customFormat="1" ht="12.75">
      <c r="A236" s="1758" t="s">
        <v>3023</v>
      </c>
      <c r="B236" s="1856"/>
      <c r="C236" s="906" t="s">
        <v>3029</v>
      </c>
      <c r="D236" s="1197">
        <v>2</v>
      </c>
      <c r="E236" s="908"/>
      <c r="F236" s="1094">
        <v>30000</v>
      </c>
      <c r="G236" s="898">
        <f t="shared" si="3"/>
        <v>60000</v>
      </c>
      <c r="H236" s="1754" t="s">
        <v>1887</v>
      </c>
      <c r="I236" s="1067">
        <v>1</v>
      </c>
      <c r="J236" s="1068"/>
      <c r="K236" s="1068"/>
      <c r="L236" s="1068"/>
      <c r="M236" s="1068"/>
      <c r="N236" s="1068">
        <v>1</v>
      </c>
      <c r="O236" s="1068"/>
      <c r="P236" s="1068"/>
      <c r="Q236" s="1068"/>
      <c r="R236" s="1068"/>
      <c r="S236" s="1068"/>
      <c r="T236" s="1068"/>
    </row>
    <row r="237" spans="1:20" s="1064" customFormat="1" ht="12.75">
      <c r="A237" s="1737" t="s">
        <v>3231</v>
      </c>
      <c r="B237" s="1856"/>
      <c r="C237" s="906" t="s">
        <v>3269</v>
      </c>
      <c r="D237" s="907">
        <v>3</v>
      </c>
      <c r="E237" s="908" t="s">
        <v>1945</v>
      </c>
      <c r="F237" s="1094">
        <v>10000</v>
      </c>
      <c r="G237" s="898">
        <f t="shared" si="3"/>
        <v>30000</v>
      </c>
      <c r="H237" s="1754" t="s">
        <v>1887</v>
      </c>
      <c r="I237" s="1752">
        <v>1</v>
      </c>
      <c r="J237" s="1757"/>
      <c r="K237" s="1757"/>
      <c r="L237" s="1757"/>
      <c r="M237" s="1757"/>
      <c r="N237" s="1757"/>
      <c r="O237" s="1757">
        <v>2</v>
      </c>
      <c r="P237" s="1757"/>
      <c r="Q237" s="1757"/>
      <c r="R237" s="1757"/>
      <c r="S237" s="1757"/>
      <c r="T237" s="1757"/>
    </row>
    <row r="238" spans="1:20" s="1064" customFormat="1" ht="24">
      <c r="A238" s="1758" t="s">
        <v>3630</v>
      </c>
      <c r="B238" s="1856"/>
      <c r="C238" s="896" t="s">
        <v>3645</v>
      </c>
      <c r="D238" s="1070">
        <v>1</v>
      </c>
      <c r="E238" s="1066" t="s">
        <v>44</v>
      </c>
      <c r="F238" s="1069">
        <v>12000</v>
      </c>
      <c r="G238" s="898">
        <f t="shared" si="3"/>
        <v>12000</v>
      </c>
      <c r="H238" s="1754" t="s">
        <v>1887</v>
      </c>
      <c r="I238" s="1067">
        <v>1</v>
      </c>
      <c r="J238" s="1068"/>
      <c r="K238" s="1068"/>
      <c r="L238" s="1068"/>
      <c r="M238" s="1068"/>
      <c r="N238" s="1068"/>
      <c r="O238" s="1068"/>
      <c r="P238" s="1068"/>
      <c r="Q238" s="1068"/>
      <c r="R238" s="1068"/>
      <c r="S238" s="1068"/>
      <c r="T238" s="1068"/>
    </row>
    <row r="239" spans="1:20" s="1064" customFormat="1" ht="24">
      <c r="A239" s="1758" t="s">
        <v>3630</v>
      </c>
      <c r="B239" s="1856"/>
      <c r="C239" s="896" t="s">
        <v>3645</v>
      </c>
      <c r="D239" s="1070">
        <v>1</v>
      </c>
      <c r="E239" s="1066" t="s">
        <v>44</v>
      </c>
      <c r="F239" s="1069">
        <v>12000</v>
      </c>
      <c r="G239" s="898">
        <f t="shared" si="3"/>
        <v>12000</v>
      </c>
      <c r="H239" s="1754" t="s">
        <v>1887</v>
      </c>
      <c r="I239" s="1067">
        <v>1</v>
      </c>
      <c r="J239" s="1068"/>
      <c r="K239" s="1068"/>
      <c r="L239" s="1068"/>
      <c r="M239" s="1068"/>
      <c r="N239" s="1068"/>
      <c r="O239" s="1068"/>
      <c r="P239" s="1068"/>
      <c r="Q239" s="1068"/>
      <c r="R239" s="1068"/>
      <c r="S239" s="1068"/>
      <c r="T239" s="1068"/>
    </row>
    <row r="240" spans="1:20" s="1064" customFormat="1" ht="12.75">
      <c r="A240" s="1737" t="s">
        <v>3231</v>
      </c>
      <c r="B240" s="1736"/>
      <c r="C240" s="1082" t="s">
        <v>3240</v>
      </c>
      <c r="D240" s="1083">
        <v>2</v>
      </c>
      <c r="E240" s="1076" t="s">
        <v>1945</v>
      </c>
      <c r="F240" s="1084">
        <v>25000</v>
      </c>
      <c r="G240" s="898">
        <f t="shared" si="3"/>
        <v>50000</v>
      </c>
      <c r="H240" s="1754" t="s">
        <v>1887</v>
      </c>
      <c r="I240" s="1086"/>
      <c r="J240" s="1073"/>
      <c r="K240" s="1073"/>
      <c r="L240" s="1073"/>
      <c r="M240" s="1073"/>
      <c r="N240" s="1073"/>
      <c r="O240" s="1073"/>
      <c r="P240" s="1073"/>
      <c r="Q240" s="1073"/>
      <c r="R240" s="1073"/>
      <c r="S240" s="1073"/>
      <c r="T240" s="1073"/>
    </row>
    <row r="241" spans="1:20" s="1064" customFormat="1" ht="12.75">
      <c r="A241" s="1758" t="s">
        <v>3023</v>
      </c>
      <c r="B241" s="1736"/>
      <c r="C241" s="906" t="s">
        <v>3031</v>
      </c>
      <c r="D241" s="1197">
        <v>2</v>
      </c>
      <c r="E241" s="908"/>
      <c r="F241" s="1094">
        <v>20000</v>
      </c>
      <c r="G241" s="898">
        <f t="shared" si="3"/>
        <v>40000</v>
      </c>
      <c r="H241" s="1754" t="s">
        <v>1887</v>
      </c>
      <c r="I241" s="1067">
        <v>1</v>
      </c>
      <c r="J241" s="1068"/>
      <c r="K241" s="1068"/>
      <c r="L241" s="1068"/>
      <c r="M241" s="1068"/>
      <c r="N241" s="1068">
        <v>1</v>
      </c>
      <c r="O241" s="1068"/>
      <c r="P241" s="1068"/>
      <c r="Q241" s="1068"/>
      <c r="R241" s="1068"/>
      <c r="S241" s="1068"/>
      <c r="T241" s="1068"/>
    </row>
    <row r="242" spans="1:20" s="1064" customFormat="1" ht="12.75">
      <c r="A242" s="1758" t="s">
        <v>3023</v>
      </c>
      <c r="B242" s="1736"/>
      <c r="C242" s="906" t="s">
        <v>3030</v>
      </c>
      <c r="D242" s="1197">
        <v>2</v>
      </c>
      <c r="E242" s="908"/>
      <c r="F242" s="1094">
        <v>5000</v>
      </c>
      <c r="G242" s="898">
        <f t="shared" si="3"/>
        <v>10000</v>
      </c>
      <c r="H242" s="1754" t="s">
        <v>1887</v>
      </c>
      <c r="I242" s="1067">
        <v>1</v>
      </c>
      <c r="J242" s="1068"/>
      <c r="K242" s="1068"/>
      <c r="L242" s="1068"/>
      <c r="M242" s="1068"/>
      <c r="N242" s="1068">
        <v>1</v>
      </c>
      <c r="O242" s="1068"/>
      <c r="P242" s="1068"/>
      <c r="Q242" s="1068"/>
      <c r="R242" s="1068"/>
      <c r="S242" s="1068"/>
      <c r="T242" s="1068"/>
    </row>
    <row r="243" spans="1:20" s="1064" customFormat="1" ht="12.75">
      <c r="A243" s="1768" t="s">
        <v>2412</v>
      </c>
      <c r="B243" s="1736"/>
      <c r="C243" s="1831" t="s">
        <v>3784</v>
      </c>
      <c r="D243" s="896">
        <v>1</v>
      </c>
      <c r="E243" s="1833" t="s">
        <v>13</v>
      </c>
      <c r="F243" s="1834">
        <v>10000</v>
      </c>
      <c r="G243" s="898">
        <f t="shared" si="3"/>
        <v>10000</v>
      </c>
      <c r="H243" s="1754" t="s">
        <v>1887</v>
      </c>
      <c r="I243" s="1739">
        <v>1</v>
      </c>
      <c r="J243" s="896"/>
      <c r="K243" s="896"/>
      <c r="L243" s="896"/>
      <c r="M243" s="896"/>
      <c r="N243" s="896"/>
      <c r="O243" s="896"/>
      <c r="P243" s="896"/>
      <c r="Q243" s="1821"/>
      <c r="R243" s="1821"/>
      <c r="S243" s="1163"/>
      <c r="T243" s="1163"/>
    </row>
    <row r="244" spans="1:20" s="1695" customFormat="1" ht="21" customHeight="1">
      <c r="A244" s="1758" t="s">
        <v>3023</v>
      </c>
      <c r="B244" s="1737"/>
      <c r="C244" s="906" t="s">
        <v>3037</v>
      </c>
      <c r="D244" s="1197">
        <v>2</v>
      </c>
      <c r="E244" s="908"/>
      <c r="F244" s="1094">
        <v>15000</v>
      </c>
      <c r="G244" s="898">
        <f t="shared" si="3"/>
        <v>30000</v>
      </c>
      <c r="H244" s="1754" t="s">
        <v>1887</v>
      </c>
      <c r="I244" s="1067">
        <v>1</v>
      </c>
      <c r="J244" s="1068"/>
      <c r="K244" s="1068"/>
      <c r="L244" s="1068"/>
      <c r="M244" s="1068"/>
      <c r="N244" s="1068">
        <v>1</v>
      </c>
      <c r="O244" s="1068"/>
      <c r="P244" s="1068"/>
      <c r="Q244" s="1068"/>
      <c r="R244" s="1068"/>
      <c r="S244" s="1068"/>
      <c r="T244" s="1068"/>
    </row>
    <row r="245" spans="1:20" s="1695" customFormat="1" ht="24">
      <c r="A245" s="1737" t="s">
        <v>3231</v>
      </c>
      <c r="B245" s="1737"/>
      <c r="C245" s="906" t="s">
        <v>3254</v>
      </c>
      <c r="D245" s="907">
        <v>3</v>
      </c>
      <c r="E245" s="908" t="s">
        <v>44</v>
      </c>
      <c r="F245" s="1094">
        <v>20000</v>
      </c>
      <c r="G245" s="898">
        <f t="shared" si="3"/>
        <v>60000</v>
      </c>
      <c r="H245" s="1754" t="s">
        <v>1887</v>
      </c>
      <c r="I245" s="1172">
        <v>2</v>
      </c>
      <c r="J245" s="1173"/>
      <c r="K245" s="1173"/>
      <c r="L245" s="1173"/>
      <c r="M245" s="1173"/>
      <c r="N245" s="1173"/>
      <c r="O245" s="1173">
        <v>1</v>
      </c>
      <c r="P245" s="1173"/>
      <c r="Q245" s="1068"/>
      <c r="R245" s="1068"/>
      <c r="S245" s="1068"/>
      <c r="T245" s="1068"/>
    </row>
    <row r="246" spans="1:20" s="1695" customFormat="1" ht="15">
      <c r="A246" s="1737" t="s">
        <v>69</v>
      </c>
      <c r="B246" s="1737"/>
      <c r="C246" s="1821" t="s">
        <v>2681</v>
      </c>
      <c r="D246" s="902">
        <v>1</v>
      </c>
      <c r="E246" s="903" t="s">
        <v>560</v>
      </c>
      <c r="F246" s="1733">
        <v>9000</v>
      </c>
      <c r="G246" s="898">
        <f t="shared" si="3"/>
        <v>9000</v>
      </c>
      <c r="H246" s="1754" t="s">
        <v>1887</v>
      </c>
      <c r="I246" s="1086"/>
      <c r="J246" s="1102"/>
      <c r="K246" s="1073"/>
      <c r="L246" s="1073"/>
      <c r="M246" s="1073"/>
      <c r="N246" s="1073"/>
      <c r="O246" s="1073"/>
      <c r="P246" s="1073"/>
      <c r="Q246" s="1073"/>
      <c r="R246" s="1073"/>
      <c r="S246" s="1073"/>
      <c r="T246" s="1073"/>
    </row>
    <row r="247" spans="1:20" s="1695" customFormat="1" ht="15">
      <c r="A247" s="1758" t="s">
        <v>2292</v>
      </c>
      <c r="B247" s="1716"/>
      <c r="C247" s="1731" t="s">
        <v>2300</v>
      </c>
      <c r="D247" s="1832">
        <v>1</v>
      </c>
      <c r="E247" s="1796" t="s">
        <v>501</v>
      </c>
      <c r="F247" s="1783">
        <v>25000</v>
      </c>
      <c r="G247" s="898">
        <f t="shared" si="3"/>
        <v>25000</v>
      </c>
      <c r="H247" s="1754" t="s">
        <v>1887</v>
      </c>
      <c r="I247" s="1086"/>
      <c r="J247" s="1073"/>
      <c r="K247" s="1073"/>
      <c r="L247" s="1073"/>
      <c r="M247" s="1073"/>
      <c r="N247" s="1073"/>
      <c r="O247" s="1073"/>
      <c r="P247" s="1073"/>
      <c r="Q247" s="1073"/>
      <c r="R247" s="1073"/>
      <c r="S247" s="1073"/>
      <c r="T247" s="1073"/>
    </row>
    <row r="248" spans="1:20" s="1695" customFormat="1" ht="21" customHeight="1">
      <c r="A248" s="1737" t="s">
        <v>2905</v>
      </c>
      <c r="B248" s="1737"/>
      <c r="C248" s="906" t="s">
        <v>2928</v>
      </c>
      <c r="D248" s="907">
        <v>3</v>
      </c>
      <c r="E248" s="908" t="s">
        <v>501</v>
      </c>
      <c r="F248" s="1094">
        <v>15000</v>
      </c>
      <c r="G248" s="898">
        <f t="shared" si="3"/>
        <v>45000</v>
      </c>
      <c r="H248" s="1754" t="s">
        <v>1887</v>
      </c>
      <c r="I248" s="1086"/>
      <c r="J248" s="1073"/>
      <c r="K248" s="1073"/>
      <c r="L248" s="1073"/>
      <c r="M248" s="1073"/>
      <c r="N248" s="1073"/>
      <c r="O248" s="1073"/>
      <c r="P248" s="1073"/>
      <c r="Q248" s="1073"/>
      <c r="R248" s="1073"/>
      <c r="S248" s="1073"/>
      <c r="T248" s="1073"/>
    </row>
    <row r="249" spans="1:20" s="1113" customFormat="1" ht="12.75">
      <c r="A249" s="1840"/>
      <c r="B249" s="1841"/>
      <c r="C249" s="1030"/>
      <c r="D249" s="1107"/>
      <c r="E249" s="1108"/>
      <c r="F249" s="1109"/>
      <c r="G249" s="1842">
        <f t="shared" ref="G249:G255" si="4">D249*F249</f>
        <v>0</v>
      </c>
      <c r="H249" s="1843"/>
      <c r="I249" s="1112"/>
      <c r="K249" s="1114"/>
      <c r="M249" s="1113" t="str">
        <f t="shared" ref="M249:M255" si="5">IF(J249="","",J249)</f>
        <v/>
      </c>
      <c r="P249" s="1113" t="str">
        <f t="shared" ref="P249:P255" si="6">IF(J249="","",J249)</f>
        <v/>
      </c>
      <c r="R249" s="1114"/>
      <c r="S249" s="1113" t="str">
        <f t="shared" ref="S249:S255" si="7">IF(J249="","",J249)</f>
        <v/>
      </c>
      <c r="T249" s="1844"/>
    </row>
    <row r="250" spans="1:20" s="1113" customFormat="1" ht="12.75">
      <c r="A250" s="1105"/>
      <c r="B250" s="1106"/>
      <c r="C250" s="1030"/>
      <c r="D250" s="1107"/>
      <c r="E250" s="1108"/>
      <c r="F250" s="1109"/>
      <c r="G250" s="1110">
        <f t="shared" si="4"/>
        <v>0</v>
      </c>
      <c r="H250" s="1111"/>
      <c r="I250" s="1112"/>
      <c r="K250" s="1114"/>
      <c r="M250" s="1113" t="str">
        <f t="shared" si="5"/>
        <v/>
      </c>
      <c r="P250" s="1113" t="str">
        <f t="shared" si="6"/>
        <v/>
      </c>
      <c r="R250" s="1114"/>
      <c r="S250" s="1113" t="str">
        <f t="shared" si="7"/>
        <v/>
      </c>
      <c r="T250" s="1115"/>
    </row>
    <row r="251" spans="1:20" s="1113" customFormat="1" ht="12.75">
      <c r="A251" s="1105"/>
      <c r="B251" s="1106"/>
      <c r="C251" s="1030"/>
      <c r="D251" s="1107"/>
      <c r="E251" s="1108"/>
      <c r="F251" s="1109"/>
      <c r="G251" s="1110">
        <f t="shared" si="4"/>
        <v>0</v>
      </c>
      <c r="H251" s="1111"/>
      <c r="I251" s="1112"/>
      <c r="K251" s="1114"/>
      <c r="M251" s="1113" t="str">
        <f t="shared" si="5"/>
        <v/>
      </c>
      <c r="P251" s="1113" t="str">
        <f t="shared" si="6"/>
        <v/>
      </c>
      <c r="R251" s="1114"/>
      <c r="S251" s="1113" t="str">
        <f t="shared" si="7"/>
        <v/>
      </c>
      <c r="T251" s="1115"/>
    </row>
    <row r="252" spans="1:20" s="1113" customFormat="1" ht="12.75">
      <c r="A252" s="1105"/>
      <c r="B252" s="1106"/>
      <c r="C252" s="1030"/>
      <c r="D252" s="1107"/>
      <c r="E252" s="1108"/>
      <c r="F252" s="1109"/>
      <c r="G252" s="1110">
        <f t="shared" si="4"/>
        <v>0</v>
      </c>
      <c r="H252" s="1111"/>
      <c r="I252" s="1112"/>
      <c r="K252" s="1114"/>
      <c r="M252" s="1113" t="str">
        <f t="shared" si="5"/>
        <v/>
      </c>
      <c r="P252" s="1113" t="str">
        <f t="shared" si="6"/>
        <v/>
      </c>
      <c r="R252" s="1114"/>
      <c r="S252" s="1113" t="str">
        <f t="shared" si="7"/>
        <v/>
      </c>
      <c r="T252" s="1115"/>
    </row>
    <row r="253" spans="1:20" s="1113" customFormat="1" ht="12.75">
      <c r="A253" s="1105"/>
      <c r="B253" s="1106"/>
      <c r="C253" s="1030"/>
      <c r="D253" s="1107"/>
      <c r="E253" s="1108"/>
      <c r="F253" s="1109"/>
      <c r="G253" s="1110">
        <f t="shared" si="4"/>
        <v>0</v>
      </c>
      <c r="H253" s="1111"/>
      <c r="I253" s="1112"/>
      <c r="K253" s="1114"/>
      <c r="M253" s="1113" t="str">
        <f t="shared" si="5"/>
        <v/>
      </c>
      <c r="P253" s="1113" t="str">
        <f t="shared" si="6"/>
        <v/>
      </c>
      <c r="R253" s="1114"/>
      <c r="S253" s="1113" t="str">
        <f t="shared" si="7"/>
        <v/>
      </c>
      <c r="T253" s="1115"/>
    </row>
    <row r="254" spans="1:20" s="1113" customFormat="1" ht="12.75">
      <c r="A254" s="1105"/>
      <c r="B254" s="1106"/>
      <c r="C254" s="1030"/>
      <c r="D254" s="1107"/>
      <c r="E254" s="1108"/>
      <c r="F254" s="1109"/>
      <c r="G254" s="1110">
        <f t="shared" si="4"/>
        <v>0</v>
      </c>
      <c r="H254" s="1111"/>
      <c r="I254" s="1112"/>
      <c r="K254" s="1114"/>
      <c r="M254" s="1113" t="str">
        <f t="shared" si="5"/>
        <v/>
      </c>
      <c r="P254" s="1113" t="str">
        <f t="shared" si="6"/>
        <v/>
      </c>
      <c r="R254" s="1114"/>
      <c r="S254" s="1113" t="str">
        <f t="shared" si="7"/>
        <v/>
      </c>
      <c r="T254" s="1115"/>
    </row>
    <row r="255" spans="1:20" s="1113" customFormat="1" ht="12.75">
      <c r="A255" s="1105"/>
      <c r="B255" s="1106"/>
      <c r="C255" s="1030"/>
      <c r="D255" s="1107"/>
      <c r="E255" s="1108"/>
      <c r="F255" s="1109"/>
      <c r="G255" s="1110">
        <f t="shared" si="4"/>
        <v>0</v>
      </c>
      <c r="H255" s="1111"/>
      <c r="I255" s="1112"/>
      <c r="K255" s="1114"/>
      <c r="M255" s="1113" t="str">
        <f t="shared" si="5"/>
        <v/>
      </c>
      <c r="P255" s="1113" t="str">
        <f t="shared" si="6"/>
        <v/>
      </c>
      <c r="R255" s="1114"/>
      <c r="S255" s="1113" t="str">
        <f t="shared" si="7"/>
        <v/>
      </c>
      <c r="T255" s="1115"/>
    </row>
    <row r="256" spans="1:20" s="1125" customFormat="1" ht="12.6" customHeight="1">
      <c r="A256" s="1116"/>
      <c r="B256" s="1117"/>
      <c r="C256" s="1118"/>
      <c r="D256" s="1119"/>
      <c r="E256" s="1120"/>
      <c r="F256" s="1121"/>
      <c r="G256" s="1122"/>
      <c r="H256" s="1123"/>
      <c r="I256" s="1124"/>
      <c r="J256" s="1124"/>
      <c r="K256" s="1124"/>
      <c r="L256" s="1124"/>
      <c r="M256" s="1124"/>
      <c r="N256" s="1124"/>
      <c r="O256" s="1124"/>
      <c r="P256" s="1124"/>
      <c r="Q256" s="1124"/>
      <c r="R256" s="1124"/>
      <c r="S256" s="1124"/>
      <c r="T256" s="1124"/>
    </row>
    <row r="257" spans="1:20" ht="12.75" thickBot="1">
      <c r="A257" s="1126"/>
      <c r="B257" s="1126"/>
      <c r="G257" s="1127"/>
    </row>
    <row r="258" spans="1:20" ht="15.75" thickTop="1">
      <c r="A258" s="1128" t="s">
        <v>1691</v>
      </c>
      <c r="B258" s="1128"/>
      <c r="D258" s="2726" t="e">
        <f>SUM(G14:G256)</f>
        <v>#VALUE!</v>
      </c>
      <c r="E258" s="2727"/>
      <c r="F258" s="2727"/>
      <c r="G258" s="2727"/>
    </row>
    <row r="259" spans="1:20">
      <c r="A259" s="1129" t="s">
        <v>1692</v>
      </c>
      <c r="B259" s="1129"/>
      <c r="C259" s="1130"/>
      <c r="D259" s="2728" t="e">
        <f>PRODUCT(D258,0.1)</f>
        <v>#VALUE!</v>
      </c>
      <c r="E259" s="2729"/>
      <c r="F259" s="2729"/>
      <c r="G259" s="2730"/>
      <c r="I259" s="2731"/>
      <c r="J259" s="2731"/>
      <c r="K259" s="2731"/>
      <c r="L259" s="2731"/>
      <c r="M259" s="1131"/>
      <c r="N259" s="1131"/>
      <c r="O259" s="938"/>
    </row>
    <row r="260" spans="1:20">
      <c r="A260" s="1132" t="s">
        <v>1693</v>
      </c>
      <c r="B260" s="1132"/>
      <c r="C260" s="1133"/>
      <c r="D260" s="2720" t="e">
        <f>PRODUCT(D258,0.1)</f>
        <v>#VALUE!</v>
      </c>
      <c r="E260" s="2721"/>
      <c r="F260" s="2721"/>
      <c r="G260" s="2722"/>
      <c r="K260" s="2711"/>
      <c r="L260" s="2711"/>
      <c r="M260" s="2711"/>
      <c r="N260" s="2711"/>
    </row>
    <row r="261" spans="1:20">
      <c r="A261" s="1132" t="s">
        <v>1694</v>
      </c>
      <c r="B261" s="1132"/>
      <c r="C261" s="1133"/>
      <c r="D261" s="2720" t="e">
        <f>SUM(D258:G260)</f>
        <v>#VALUE!</v>
      </c>
      <c r="E261" s="2721"/>
      <c r="F261" s="2721"/>
      <c r="G261" s="2722"/>
      <c r="K261" s="2711"/>
      <c r="L261" s="2711"/>
      <c r="M261" s="2711"/>
      <c r="N261" s="2711"/>
    </row>
    <row r="262" spans="1:20">
      <c r="A262" s="1126"/>
      <c r="B262" s="1126"/>
      <c r="D262" s="1038"/>
      <c r="E262" s="1134"/>
      <c r="K262" s="2711"/>
      <c r="L262" s="2711"/>
      <c r="M262" s="2711"/>
      <c r="N262" s="2711"/>
      <c r="P262" s="1135"/>
    </row>
    <row r="263" spans="1:20">
      <c r="A263" s="1136" t="s">
        <v>3729</v>
      </c>
      <c r="B263" s="1136"/>
      <c r="P263" s="1137"/>
      <c r="Q263" s="1135"/>
    </row>
    <row r="265" spans="1:20">
      <c r="A265" s="1138" t="s">
        <v>1696</v>
      </c>
      <c r="D265" s="1138" t="s">
        <v>1697</v>
      </c>
      <c r="E265" s="1138"/>
      <c r="F265" s="1139"/>
      <c r="G265" s="939"/>
      <c r="H265" s="1036"/>
      <c r="M265" s="1138" t="s">
        <v>1698</v>
      </c>
      <c r="N265" s="1138"/>
    </row>
    <row r="266" spans="1:20">
      <c r="D266" s="1036"/>
      <c r="F266" s="1140"/>
      <c r="G266" s="1140"/>
      <c r="H266" s="1141"/>
      <c r="I266" s="1141"/>
      <c r="J266" s="1141"/>
      <c r="K266" s="1141"/>
    </row>
    <row r="267" spans="1:20">
      <c r="C267" s="1142" t="s">
        <v>1762</v>
      </c>
      <c r="D267" s="1036"/>
      <c r="E267" s="1143"/>
      <c r="F267" s="2712" t="s">
        <v>1761</v>
      </c>
      <c r="G267" s="2713"/>
      <c r="H267" s="2714"/>
      <c r="I267" s="2715"/>
      <c r="J267" s="2715"/>
      <c r="K267" s="2715"/>
      <c r="L267" s="1143"/>
      <c r="M267" s="1143"/>
      <c r="N267" s="1143"/>
      <c r="P267" s="2716" t="s">
        <v>1699</v>
      </c>
      <c r="Q267" s="2716"/>
      <c r="R267" s="2716"/>
      <c r="S267" s="2716"/>
      <c r="T267" s="2716"/>
    </row>
    <row r="268" spans="1:20">
      <c r="A268" s="1126"/>
      <c r="B268" s="1126"/>
      <c r="C268" s="938" t="s">
        <v>1760</v>
      </c>
      <c r="D268" s="1036"/>
      <c r="F268" s="2717" t="s">
        <v>1759</v>
      </c>
      <c r="G268" s="2717"/>
      <c r="H268" s="2718"/>
      <c r="I268" s="2719"/>
      <c r="J268" s="2719"/>
      <c r="K268" s="2719"/>
      <c r="L268" s="938"/>
      <c r="P268" s="2718" t="s">
        <v>1700</v>
      </c>
      <c r="Q268" s="2718"/>
      <c r="R268" s="2718"/>
      <c r="S268" s="2718"/>
      <c r="T268" s="2718"/>
    </row>
  </sheetData>
  <mergeCells count="28">
    <mergeCell ref="A12:A13"/>
    <mergeCell ref="C12:C13"/>
    <mergeCell ref="E12:E13"/>
    <mergeCell ref="F12:F13"/>
    <mergeCell ref="G12:G13"/>
    <mergeCell ref="A1:T1"/>
    <mergeCell ref="A2:T2"/>
    <mergeCell ref="A3:T3"/>
    <mergeCell ref="A4:T4"/>
    <mergeCell ref="A6:T6"/>
    <mergeCell ref="H12:H13"/>
    <mergeCell ref="I12:T12"/>
    <mergeCell ref="D258:G258"/>
    <mergeCell ref="D259:G259"/>
    <mergeCell ref="I259:J259"/>
    <mergeCell ref="K259:L259"/>
    <mergeCell ref="D260:G260"/>
    <mergeCell ref="K260:L260"/>
    <mergeCell ref="M260:N260"/>
    <mergeCell ref="D261:G261"/>
    <mergeCell ref="K261:L261"/>
    <mergeCell ref="M261:N261"/>
    <mergeCell ref="K262:L262"/>
    <mergeCell ref="M262:N262"/>
    <mergeCell ref="F267:K267"/>
    <mergeCell ref="P267:T267"/>
    <mergeCell ref="F268:K268"/>
    <mergeCell ref="P268:T268"/>
  </mergeCells>
  <phoneticPr fontId="49" type="noConversion"/>
  <conditionalFormatting sqref="F195:F196">
    <cfRule type="cellIs" dxfId="24" priority="2" operator="equal">
      <formula>0</formula>
    </cfRule>
  </conditionalFormatting>
  <conditionalFormatting sqref="F219">
    <cfRule type="cellIs" dxfId="23" priority="1" operator="equal">
      <formula>0</formula>
    </cfRule>
  </conditionalFormatting>
  <conditionalFormatting sqref="L61:L107 O61:O107 R61:R107">
    <cfRule type="cellIs" dxfId="22" priority="3" operator="equal">
      <formula>0</formula>
    </cfRule>
  </conditionalFormatting>
  <conditionalFormatting sqref="L249:L255 O249:O255 R249:R255">
    <cfRule type="cellIs" dxfId="21" priority="9" operator="equal">
      <formula>0</formula>
    </cfRule>
  </conditionalFormatting>
  <printOptions horizontalCentered="1"/>
  <pageMargins left="0.25" right="0.25" top="0.75" bottom="0.75" header="0.3" footer="0.3"/>
  <pageSetup paperSize="9" scale="87" orientation="landscape" r:id="rId1"/>
  <headerFooter>
    <oddFooter>&amp;LPROJECT PROCUREMENT MANAGEMENT PLAN 2023&amp;CBilling and Claims Section
&amp;RPage &amp;P of &amp;N</oddFooter>
  </headerFooter>
  <drawing r:id="rId2"/>
  <tableParts count="1">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BB96E-CFF8-48B7-83F3-8B91BFD83933}">
  <sheetPr codeName="Sheet21">
    <tabColor rgb="FF00B0F0"/>
  </sheetPr>
  <dimension ref="A1:X161"/>
  <sheetViews>
    <sheetView showGridLines="0" topLeftCell="A13" zoomScaleNormal="100" workbookViewId="0">
      <selection activeCell="A144" sqref="A15:T144"/>
    </sheetView>
  </sheetViews>
  <sheetFormatPr defaultColWidth="8.28515625" defaultRowHeight="12"/>
  <cols>
    <col min="1" max="1" width="6.5703125" style="431" customWidth="1"/>
    <col min="2" max="2" width="10.7109375" style="431" hidden="1" customWidth="1"/>
    <col min="3" max="3" width="37.7109375" style="425" customWidth="1"/>
    <col min="4" max="4" width="11.42578125" style="430" customWidth="1"/>
    <col min="5" max="5" width="11.5703125" style="425" customWidth="1"/>
    <col min="6" max="6" width="13.42578125" style="677" customWidth="1"/>
    <col min="7" max="7" width="12.28515625" style="676" customWidth="1"/>
    <col min="8" max="8" width="7.28515625" style="427" customWidth="1"/>
    <col min="9" max="10" width="5.140625" style="425" customWidth="1"/>
    <col min="11" max="12" width="5.42578125" style="425" customWidth="1"/>
    <col min="13" max="13" width="5" style="425" customWidth="1"/>
    <col min="14" max="14" width="5.5703125" style="425" customWidth="1"/>
    <col min="15" max="15" width="5.140625" style="425" customWidth="1"/>
    <col min="16" max="16" width="6.85546875" style="425" customWidth="1"/>
    <col min="17" max="17" width="4.85546875" style="425" customWidth="1"/>
    <col min="18" max="18" width="5.85546875" style="425" customWidth="1"/>
    <col min="19" max="19" width="5.140625" style="425" customWidth="1"/>
    <col min="20" max="20" width="4.5703125" style="425" customWidth="1"/>
    <col min="21" max="16384" width="8.28515625" style="425"/>
  </cols>
  <sheetData>
    <row r="1" spans="1:20" s="758" customFormat="1" ht="12.75">
      <c r="A1" s="2705" t="s">
        <v>0</v>
      </c>
      <c r="B1" s="2705"/>
      <c r="C1" s="2705"/>
      <c r="D1" s="2705"/>
      <c r="E1" s="2705"/>
      <c r="F1" s="2705"/>
      <c r="G1" s="2705"/>
      <c r="H1" s="2705"/>
      <c r="I1" s="2705"/>
      <c r="J1" s="2705"/>
      <c r="K1" s="2705"/>
      <c r="L1" s="2705"/>
      <c r="M1" s="2705"/>
      <c r="N1" s="2705"/>
      <c r="O1" s="2705"/>
      <c r="P1" s="2705"/>
      <c r="Q1" s="2705"/>
      <c r="R1" s="2705"/>
      <c r="S1" s="2705"/>
      <c r="T1" s="2705"/>
    </row>
    <row r="2" spans="1:20" s="758" customFormat="1" ht="12.75">
      <c r="A2" s="2705" t="s">
        <v>1656</v>
      </c>
      <c r="B2" s="2705"/>
      <c r="C2" s="2705"/>
      <c r="D2" s="2705"/>
      <c r="E2" s="2705"/>
      <c r="F2" s="2705"/>
      <c r="G2" s="2705"/>
      <c r="H2" s="2705"/>
      <c r="I2" s="2705"/>
      <c r="J2" s="2705"/>
      <c r="K2" s="2705"/>
      <c r="L2" s="2705"/>
      <c r="M2" s="2705"/>
      <c r="N2" s="2705"/>
      <c r="O2" s="2705"/>
      <c r="P2" s="2705"/>
      <c r="Q2" s="2705"/>
      <c r="R2" s="2705"/>
      <c r="S2" s="2705"/>
      <c r="T2" s="2705"/>
    </row>
    <row r="3" spans="1:20" s="758" customFormat="1" ht="18" customHeight="1">
      <c r="A3" s="2706" t="s">
        <v>2</v>
      </c>
      <c r="B3" s="2706"/>
      <c r="C3" s="2706"/>
      <c r="D3" s="2706"/>
      <c r="E3" s="2706"/>
      <c r="F3" s="2706"/>
      <c r="G3" s="2706"/>
      <c r="H3" s="2706"/>
      <c r="I3" s="2706"/>
      <c r="J3" s="2706"/>
      <c r="K3" s="2706"/>
      <c r="L3" s="2706"/>
      <c r="M3" s="2706"/>
      <c r="N3" s="2706"/>
      <c r="O3" s="2706"/>
      <c r="P3" s="2706"/>
      <c r="Q3" s="2706"/>
      <c r="R3" s="2706"/>
      <c r="S3" s="2706"/>
      <c r="T3" s="2706"/>
    </row>
    <row r="4" spans="1:20" s="758" customFormat="1" ht="3" customHeight="1">
      <c r="A4" s="2705"/>
      <c r="B4" s="2705"/>
      <c r="C4" s="2705"/>
      <c r="D4" s="2705"/>
      <c r="E4" s="2705"/>
      <c r="F4" s="2705"/>
      <c r="G4" s="2705"/>
      <c r="H4" s="2705"/>
      <c r="I4" s="2705"/>
      <c r="J4" s="2705"/>
      <c r="K4" s="2705"/>
      <c r="L4" s="2705"/>
      <c r="M4" s="2705"/>
      <c r="N4" s="2705"/>
      <c r="O4" s="2705"/>
      <c r="P4" s="2705"/>
      <c r="Q4" s="2705"/>
      <c r="R4" s="2705"/>
      <c r="S4" s="2705"/>
      <c r="T4" s="2705"/>
    </row>
    <row r="5" spans="1:20" s="758" customFormat="1" ht="6" customHeight="1">
      <c r="A5" s="949"/>
      <c r="B5" s="949"/>
      <c r="F5" s="761"/>
      <c r="G5" s="760"/>
      <c r="H5" s="759"/>
    </row>
    <row r="6" spans="1:20" s="758" customFormat="1" ht="18.75">
      <c r="A6" s="2707" t="s">
        <v>3727</v>
      </c>
      <c r="B6" s="2707"/>
      <c r="C6" s="2707"/>
      <c r="D6" s="2707"/>
      <c r="E6" s="2707"/>
      <c r="F6" s="2707"/>
      <c r="G6" s="2707"/>
      <c r="H6" s="2707"/>
      <c r="I6" s="2707"/>
      <c r="J6" s="2707"/>
      <c r="K6" s="2707"/>
      <c r="L6" s="2707"/>
      <c r="M6" s="2707"/>
      <c r="N6" s="2707"/>
      <c r="O6" s="2707"/>
      <c r="P6" s="2707"/>
      <c r="Q6" s="2707"/>
      <c r="R6" s="2707"/>
      <c r="S6" s="2707"/>
      <c r="T6" s="2707"/>
    </row>
    <row r="7" spans="1:20">
      <c r="A7" s="674"/>
      <c r="B7" s="674"/>
    </row>
    <row r="8" spans="1:20" ht="18.75">
      <c r="A8" s="950" t="s">
        <v>3728</v>
      </c>
      <c r="B8" s="674"/>
    </row>
    <row r="9" spans="1:20" ht="4.5" customHeight="1">
      <c r="A9" s="674"/>
      <c r="B9" s="674"/>
    </row>
    <row r="10" spans="1:20">
      <c r="A10" s="675" t="s">
        <v>1857</v>
      </c>
      <c r="B10" s="675"/>
    </row>
    <row r="11" spans="1:20" ht="12.75" thickBot="1">
      <c r="A11" s="674" t="s">
        <v>1660</v>
      </c>
      <c r="B11" s="674"/>
    </row>
    <row r="12" spans="1:20">
      <c r="A12" s="2622" t="s">
        <v>7</v>
      </c>
      <c r="B12" s="673"/>
      <c r="C12" s="2613" t="s">
        <v>1661</v>
      </c>
      <c r="D12" s="672" t="s">
        <v>1662</v>
      </c>
      <c r="E12" s="2613" t="s">
        <v>1663</v>
      </c>
      <c r="F12" s="2640" t="s">
        <v>1664</v>
      </c>
      <c r="G12" s="2642" t="s">
        <v>1665</v>
      </c>
      <c r="H12" s="2613" t="s">
        <v>1666</v>
      </c>
      <c r="I12" s="2613" t="s">
        <v>1667</v>
      </c>
      <c r="J12" s="2613"/>
      <c r="K12" s="2613"/>
      <c r="L12" s="2613"/>
      <c r="M12" s="2613"/>
      <c r="N12" s="2613"/>
      <c r="O12" s="2613"/>
      <c r="P12" s="2613"/>
      <c r="Q12" s="2613"/>
      <c r="R12" s="2613"/>
      <c r="S12" s="2613"/>
      <c r="T12" s="2615"/>
    </row>
    <row r="13" spans="1:20" ht="12.75" thickBot="1">
      <c r="A13" s="2623"/>
      <c r="B13" s="671"/>
      <c r="C13" s="2614"/>
      <c r="D13" s="670" t="s">
        <v>1668</v>
      </c>
      <c r="E13" s="2614"/>
      <c r="F13" s="2641"/>
      <c r="G13" s="2643"/>
      <c r="H13" s="2614"/>
      <c r="I13" s="669" t="s">
        <v>1669</v>
      </c>
      <c r="J13" s="669" t="s">
        <v>1670</v>
      </c>
      <c r="K13" s="669" t="s">
        <v>1671</v>
      </c>
      <c r="L13" s="669" t="s">
        <v>1672</v>
      </c>
      <c r="M13" s="669" t="s">
        <v>1673</v>
      </c>
      <c r="N13" s="669" t="s">
        <v>1674</v>
      </c>
      <c r="O13" s="669" t="s">
        <v>1675</v>
      </c>
      <c r="P13" s="669" t="s">
        <v>1676</v>
      </c>
      <c r="Q13" s="669" t="s">
        <v>1677</v>
      </c>
      <c r="R13" s="669" t="s">
        <v>1678</v>
      </c>
      <c r="S13" s="669" t="s">
        <v>1679</v>
      </c>
      <c r="T13" s="668" t="s">
        <v>1680</v>
      </c>
    </row>
    <row r="14" spans="1:20" s="659" customFormat="1" ht="10.5" customHeight="1" thickBot="1">
      <c r="A14" s="667" t="s">
        <v>7</v>
      </c>
      <c r="B14" s="667" t="s">
        <v>30</v>
      </c>
      <c r="C14" s="663" t="s">
        <v>1661</v>
      </c>
      <c r="D14" s="666" t="s">
        <v>1668</v>
      </c>
      <c r="E14" s="663" t="s">
        <v>1663</v>
      </c>
      <c r="F14" s="745" t="s">
        <v>1664</v>
      </c>
      <c r="G14" s="744" t="s">
        <v>1665</v>
      </c>
      <c r="H14" s="663" t="s">
        <v>1666</v>
      </c>
      <c r="I14" s="662" t="s">
        <v>1669</v>
      </c>
      <c r="J14" s="662" t="s">
        <v>1670</v>
      </c>
      <c r="K14" s="662" t="s">
        <v>1671</v>
      </c>
      <c r="L14" s="662" t="s">
        <v>1672</v>
      </c>
      <c r="M14" s="662" t="s">
        <v>1673</v>
      </c>
      <c r="N14" s="662" t="s">
        <v>1674</v>
      </c>
      <c r="O14" s="662" t="s">
        <v>1675</v>
      </c>
      <c r="P14" s="662" t="s">
        <v>1676</v>
      </c>
      <c r="Q14" s="662" t="s">
        <v>1677</v>
      </c>
      <c r="R14" s="662" t="s">
        <v>1678</v>
      </c>
      <c r="S14" s="662" t="s">
        <v>1679</v>
      </c>
      <c r="T14" s="661" t="s">
        <v>1680</v>
      </c>
    </row>
    <row r="15" spans="1:20" s="766" customFormat="1" ht="15.75">
      <c r="A15" s="1862" t="s">
        <v>3786</v>
      </c>
      <c r="B15" s="817"/>
      <c r="C15" s="818"/>
      <c r="D15" s="819"/>
      <c r="E15" s="820"/>
      <c r="F15" s="821"/>
      <c r="G15" s="821">
        <f>Table131_2341727891011121315161718[[#This Row],[SIZE]]*Table131_2341727891011121315161718[[#This Row],[Unit Price]]</f>
        <v>0</v>
      </c>
      <c r="H15" s="822"/>
      <c r="I15" s="823"/>
      <c r="J15" s="818"/>
      <c r="K15" s="818"/>
      <c r="L15" s="818"/>
      <c r="M15" s="818"/>
      <c r="N15" s="818"/>
      <c r="O15" s="818"/>
      <c r="P15" s="818"/>
      <c r="Q15" s="818"/>
      <c r="R15" s="818"/>
      <c r="S15" s="818"/>
      <c r="T15" s="824"/>
    </row>
    <row r="16" spans="1:20" s="645" customFormat="1">
      <c r="A16" s="1259" t="s">
        <v>2748</v>
      </c>
      <c r="B16" s="882"/>
      <c r="C16" s="1873" t="s">
        <v>2760</v>
      </c>
      <c r="D16" s="1874">
        <v>2</v>
      </c>
      <c r="E16" s="1875" t="s">
        <v>501</v>
      </c>
      <c r="F16" s="1876">
        <v>30000</v>
      </c>
      <c r="G16" s="1877">
        <f>F16*D16</f>
        <v>60000</v>
      </c>
      <c r="H16" s="1883" t="s">
        <v>1887</v>
      </c>
      <c r="I16" s="1878">
        <v>1</v>
      </c>
      <c r="J16" s="1879"/>
      <c r="K16" s="1879"/>
      <c r="L16" s="1879"/>
      <c r="M16" s="1879"/>
      <c r="N16" s="1879"/>
      <c r="O16" s="1879">
        <v>1</v>
      </c>
      <c r="P16" s="1879"/>
      <c r="Q16" s="1879"/>
      <c r="R16" s="1879"/>
      <c r="S16" s="1879"/>
      <c r="T16" s="1879"/>
    </row>
    <row r="17" spans="1:24" s="766" customFormat="1">
      <c r="A17" s="1582" t="s">
        <v>3386</v>
      </c>
      <c r="B17" s="882"/>
      <c r="C17" s="1592" t="s">
        <v>3394</v>
      </c>
      <c r="D17" s="1880">
        <v>3</v>
      </c>
      <c r="E17" s="1881"/>
      <c r="F17" s="1882"/>
      <c r="G17" s="1877">
        <f t="shared" ref="G17:G80" si="0">F17*D17</f>
        <v>0</v>
      </c>
      <c r="H17" s="1883" t="s">
        <v>1887</v>
      </c>
      <c r="I17" s="1884"/>
      <c r="J17" s="1593"/>
      <c r="K17" s="1593"/>
      <c r="L17" s="1593"/>
      <c r="M17" s="1593"/>
      <c r="N17" s="1593"/>
      <c r="O17" s="1593"/>
      <c r="P17" s="1593"/>
      <c r="Q17" s="1593"/>
      <c r="R17" s="1593"/>
      <c r="S17" s="1593"/>
      <c r="T17" s="1593"/>
    </row>
    <row r="18" spans="1:24" s="766" customFormat="1">
      <c r="A18" s="1582" t="s">
        <v>3457</v>
      </c>
      <c r="B18" s="443"/>
      <c r="C18" s="1592" t="s">
        <v>3474</v>
      </c>
      <c r="D18" s="1885">
        <v>1</v>
      </c>
      <c r="E18" s="1886" t="s">
        <v>501</v>
      </c>
      <c r="F18" s="1887">
        <v>49999</v>
      </c>
      <c r="G18" s="1877">
        <f t="shared" si="0"/>
        <v>49999</v>
      </c>
      <c r="H18" s="1883" t="s">
        <v>1887</v>
      </c>
      <c r="I18" s="1884">
        <v>1</v>
      </c>
      <c r="J18" s="1593"/>
      <c r="K18" s="1593"/>
      <c r="L18" s="1593"/>
      <c r="M18" s="1593"/>
      <c r="N18" s="1593"/>
      <c r="O18" s="1593"/>
      <c r="P18" s="1593"/>
      <c r="Q18" s="1593"/>
      <c r="R18" s="1593"/>
      <c r="S18" s="1593"/>
      <c r="T18" s="1593"/>
    </row>
    <row r="19" spans="1:24" s="645" customFormat="1">
      <c r="A19" s="882" t="s">
        <v>3023</v>
      </c>
      <c r="B19" s="443"/>
      <c r="C19" s="932" t="s">
        <v>3090</v>
      </c>
      <c r="D19" s="1888">
        <v>3</v>
      </c>
      <c r="E19" s="833"/>
      <c r="F19" s="1889">
        <v>30000</v>
      </c>
      <c r="G19" s="1877">
        <f t="shared" si="0"/>
        <v>90000</v>
      </c>
      <c r="H19" s="1883" t="s">
        <v>1887</v>
      </c>
      <c r="I19" s="1888"/>
      <c r="J19" s="1593"/>
      <c r="K19" s="1593"/>
      <c r="L19" s="1593"/>
      <c r="M19" s="1593"/>
      <c r="N19" s="1888">
        <v>3</v>
      </c>
      <c r="O19" s="1593"/>
      <c r="P19" s="1593"/>
      <c r="Q19" s="1593"/>
      <c r="R19" s="1593"/>
      <c r="S19" s="1593"/>
      <c r="T19" s="1593"/>
    </row>
    <row r="20" spans="1:24" s="645" customFormat="1">
      <c r="A20" s="1259" t="s">
        <v>2599</v>
      </c>
      <c r="B20" s="443"/>
      <c r="C20" s="443" t="s">
        <v>1201</v>
      </c>
      <c r="D20" s="882">
        <v>2</v>
      </c>
      <c r="E20" s="825" t="s">
        <v>501</v>
      </c>
      <c r="F20" s="886">
        <v>3000</v>
      </c>
      <c r="G20" s="1877">
        <f t="shared" si="0"/>
        <v>6000</v>
      </c>
      <c r="H20" s="1883" t="s">
        <v>1887</v>
      </c>
      <c r="I20" s="882">
        <v>2</v>
      </c>
      <c r="J20" s="443"/>
      <c r="K20" s="882"/>
      <c r="L20" s="443"/>
      <c r="M20" s="443"/>
      <c r="N20" s="443"/>
      <c r="O20" s="443"/>
      <c r="P20" s="443"/>
      <c r="Q20" s="443"/>
      <c r="R20" s="882">
        <v>2</v>
      </c>
      <c r="S20" s="443"/>
      <c r="T20" s="1864"/>
    </row>
    <row r="21" spans="1:24" s="645" customFormat="1">
      <c r="A21" s="882" t="s">
        <v>3023</v>
      </c>
      <c r="B21" s="443"/>
      <c r="C21" s="882" t="s">
        <v>1201</v>
      </c>
      <c r="D21" s="1888">
        <v>5</v>
      </c>
      <c r="E21" s="833"/>
      <c r="F21" s="1890">
        <v>350</v>
      </c>
      <c r="G21" s="1877">
        <f t="shared" si="0"/>
        <v>1750</v>
      </c>
      <c r="H21" s="1883" t="s">
        <v>1887</v>
      </c>
      <c r="I21" s="1884">
        <v>5</v>
      </c>
      <c r="J21" s="1593"/>
      <c r="K21" s="1593"/>
      <c r="L21" s="1593"/>
      <c r="M21" s="1593"/>
      <c r="N21" s="1593"/>
      <c r="O21" s="1593"/>
      <c r="P21" s="1593"/>
      <c r="Q21" s="1593"/>
      <c r="R21" s="1593"/>
      <c r="S21" s="1593"/>
      <c r="T21" s="1593"/>
    </row>
    <row r="22" spans="1:24" s="645" customFormat="1">
      <c r="A22" s="1582" t="s">
        <v>3231</v>
      </c>
      <c r="B22" s="443"/>
      <c r="C22" s="1592" t="s">
        <v>3287</v>
      </c>
      <c r="D22" s="1891">
        <v>4</v>
      </c>
      <c r="E22" s="1892" t="s">
        <v>44</v>
      </c>
      <c r="F22" s="1889">
        <v>1100</v>
      </c>
      <c r="G22" s="1877">
        <f t="shared" si="0"/>
        <v>4400</v>
      </c>
      <c r="H22" s="1883" t="s">
        <v>1887</v>
      </c>
      <c r="I22" s="1893">
        <v>2</v>
      </c>
      <c r="J22" s="1894"/>
      <c r="K22" s="1894"/>
      <c r="L22" s="1894"/>
      <c r="M22" s="1894"/>
      <c r="N22" s="1894"/>
      <c r="O22" s="1894">
        <v>2</v>
      </c>
      <c r="P22" s="1895"/>
      <c r="Q22" s="1895"/>
      <c r="R22" s="1895"/>
      <c r="S22" s="1895"/>
      <c r="T22" s="1895"/>
    </row>
    <row r="23" spans="1:24" s="645" customFormat="1">
      <c r="A23" s="1582" t="s">
        <v>2045</v>
      </c>
      <c r="B23" s="443"/>
      <c r="C23" s="1592" t="s">
        <v>2055</v>
      </c>
      <c r="D23" s="1885">
        <v>6</v>
      </c>
      <c r="E23" s="1886" t="s">
        <v>576</v>
      </c>
      <c r="F23" s="1887">
        <v>500</v>
      </c>
      <c r="G23" s="1877">
        <f t="shared" si="0"/>
        <v>3000</v>
      </c>
      <c r="H23" s="1883" t="s">
        <v>1887</v>
      </c>
      <c r="I23" s="1884"/>
      <c r="J23" s="1593"/>
      <c r="K23" s="1593"/>
      <c r="L23" s="1593"/>
      <c r="M23" s="1593"/>
      <c r="N23" s="1593"/>
      <c r="O23" s="1593"/>
      <c r="P23" s="1593"/>
      <c r="Q23" s="1593"/>
      <c r="R23" s="1593"/>
      <c r="S23" s="1593"/>
      <c r="T23" s="1593"/>
    </row>
    <row r="24" spans="1:24" s="645" customFormat="1">
      <c r="A24" s="443" t="s">
        <v>1888</v>
      </c>
      <c r="B24" s="443"/>
      <c r="C24" s="1644" t="s">
        <v>1929</v>
      </c>
      <c r="D24" s="1559">
        <v>1</v>
      </c>
      <c r="E24" s="1633" t="s">
        <v>501</v>
      </c>
      <c r="F24" s="1865">
        <v>1000</v>
      </c>
      <c r="G24" s="1877">
        <f t="shared" si="0"/>
        <v>1000</v>
      </c>
      <c r="H24" s="1883" t="s">
        <v>1887</v>
      </c>
      <c r="I24" s="1896">
        <v>1</v>
      </c>
      <c r="J24" s="1633"/>
      <c r="K24" s="1633"/>
      <c r="L24" s="1575">
        <v>0</v>
      </c>
      <c r="M24" s="1633"/>
      <c r="N24" s="1633"/>
      <c r="O24" s="1575"/>
      <c r="P24" s="1633"/>
      <c r="Q24" s="1633"/>
      <c r="R24" s="1559">
        <v>0</v>
      </c>
      <c r="S24" s="1633"/>
      <c r="T24" s="1633"/>
    </row>
    <row r="25" spans="1:24" s="645" customFormat="1">
      <c r="A25" s="443" t="s">
        <v>3527</v>
      </c>
      <c r="B25" s="443"/>
      <c r="C25" s="1644" t="s">
        <v>1929</v>
      </c>
      <c r="D25" s="1559">
        <v>2</v>
      </c>
      <c r="E25" s="1633" t="s">
        <v>501</v>
      </c>
      <c r="F25" s="1865">
        <v>1000</v>
      </c>
      <c r="G25" s="1877">
        <f t="shared" si="0"/>
        <v>2000</v>
      </c>
      <c r="H25" s="1883" t="s">
        <v>1887</v>
      </c>
      <c r="I25" s="1896">
        <v>1</v>
      </c>
      <c r="J25" s="1633"/>
      <c r="K25" s="1633"/>
      <c r="L25" s="1575">
        <v>0</v>
      </c>
      <c r="M25" s="1633"/>
      <c r="N25" s="1633"/>
      <c r="O25" s="1575"/>
      <c r="P25" s="1633">
        <v>1</v>
      </c>
      <c r="Q25" s="1633"/>
      <c r="R25" s="1559">
        <v>0</v>
      </c>
      <c r="S25" s="1633"/>
      <c r="T25" s="1633"/>
    </row>
    <row r="26" spans="1:24" s="645" customFormat="1">
      <c r="A26" s="1581" t="s">
        <v>1885</v>
      </c>
      <c r="B26" s="443"/>
      <c r="C26" s="1897" t="s">
        <v>1789</v>
      </c>
      <c r="D26" s="1587">
        <v>2</v>
      </c>
      <c r="E26" s="1897" t="s">
        <v>501</v>
      </c>
      <c r="F26" s="1572">
        <v>1200</v>
      </c>
      <c r="G26" s="1877">
        <f t="shared" si="0"/>
        <v>2400</v>
      </c>
      <c r="H26" s="1883" t="s">
        <v>1887</v>
      </c>
      <c r="I26" s="1591"/>
      <c r="J26" s="1898"/>
      <c r="K26" s="1898">
        <v>1</v>
      </c>
      <c r="L26" s="1899"/>
      <c r="M26" s="1591" t="str">
        <f>IF(J26="","",J26)</f>
        <v/>
      </c>
      <c r="N26" s="1591"/>
      <c r="O26" s="1591"/>
      <c r="P26" s="1591"/>
      <c r="Q26" s="1591">
        <v>1</v>
      </c>
      <c r="R26" s="1591"/>
      <c r="S26" s="1591" t="str">
        <f>IF(J26="","",J26)</f>
        <v/>
      </c>
      <c r="T26" s="1591"/>
    </row>
    <row r="27" spans="1:24" s="645" customFormat="1">
      <c r="A27" s="882" t="s">
        <v>3630</v>
      </c>
      <c r="B27" s="443"/>
      <c r="C27" s="932" t="s">
        <v>3651</v>
      </c>
      <c r="D27" s="833">
        <v>1</v>
      </c>
      <c r="E27" s="1886" t="s">
        <v>1945</v>
      </c>
      <c r="F27" s="1900">
        <v>250</v>
      </c>
      <c r="G27" s="1877">
        <f t="shared" si="0"/>
        <v>250</v>
      </c>
      <c r="H27" s="1883" t="s">
        <v>1887</v>
      </c>
      <c r="I27" s="1901"/>
      <c r="J27" s="1895"/>
      <c r="K27" s="1895"/>
      <c r="L27" s="1895"/>
      <c r="M27" s="1895"/>
      <c r="N27" s="1895"/>
      <c r="O27" s="1895"/>
      <c r="P27" s="1895"/>
      <c r="Q27" s="1895"/>
      <c r="R27" s="1895"/>
      <c r="S27" s="1895"/>
      <c r="T27" s="1895"/>
    </row>
    <row r="28" spans="1:24" s="645" customFormat="1">
      <c r="A28" s="1644" t="s">
        <v>533</v>
      </c>
      <c r="B28" s="443"/>
      <c r="C28" s="618" t="s">
        <v>2385</v>
      </c>
      <c r="D28" s="1578">
        <v>3</v>
      </c>
      <c r="E28" s="1579" t="s">
        <v>576</v>
      </c>
      <c r="F28" s="1902">
        <v>300</v>
      </c>
      <c r="G28" s="1877">
        <f t="shared" si="0"/>
        <v>900</v>
      </c>
      <c r="H28" s="1883" t="s">
        <v>1887</v>
      </c>
      <c r="I28" s="825">
        <v>3</v>
      </c>
      <c r="J28" s="825"/>
      <c r="K28" s="1541"/>
      <c r="L28" s="1541"/>
      <c r="M28" s="1541"/>
      <c r="N28" s="1541"/>
      <c r="O28" s="1541"/>
      <c r="P28" s="1541"/>
      <c r="Q28" s="1541"/>
      <c r="R28" s="1541"/>
      <c r="S28" s="1541"/>
      <c r="T28" s="1669"/>
    </row>
    <row r="29" spans="1:24" s="645" customFormat="1">
      <c r="A29" s="882" t="s">
        <v>3225</v>
      </c>
      <c r="B29" s="443"/>
      <c r="C29" s="618" t="s">
        <v>2385</v>
      </c>
      <c r="D29" s="1578">
        <v>3</v>
      </c>
      <c r="E29" s="1579" t="s">
        <v>576</v>
      </c>
      <c r="F29" s="1902">
        <v>300</v>
      </c>
      <c r="G29" s="1877">
        <f t="shared" si="0"/>
        <v>900</v>
      </c>
      <c r="H29" s="1883" t="s">
        <v>1887</v>
      </c>
      <c r="I29" s="825"/>
      <c r="J29" s="825"/>
      <c r="K29" s="1541"/>
      <c r="L29" s="1541"/>
      <c r="M29" s="1541"/>
      <c r="N29" s="1541"/>
      <c r="O29" s="1541"/>
      <c r="P29" s="1541"/>
      <c r="Q29" s="1541"/>
      <c r="R29" s="1541"/>
      <c r="S29" s="1541"/>
      <c r="T29" s="1669"/>
    </row>
    <row r="30" spans="1:24" s="78" customFormat="1" ht="18" customHeight="1">
      <c r="A30" s="1579" t="s">
        <v>3382</v>
      </c>
      <c r="B30" s="443"/>
      <c r="C30" s="618" t="s">
        <v>2385</v>
      </c>
      <c r="D30" s="1578">
        <v>2</v>
      </c>
      <c r="E30" s="1579" t="s">
        <v>576</v>
      </c>
      <c r="F30" s="1902">
        <v>300</v>
      </c>
      <c r="G30" s="1877">
        <f t="shared" si="0"/>
        <v>600</v>
      </c>
      <c r="H30" s="1883" t="s">
        <v>1887</v>
      </c>
      <c r="I30" s="825"/>
      <c r="J30" s="825"/>
      <c r="K30" s="1541"/>
      <c r="L30" s="1541"/>
      <c r="M30" s="1541"/>
      <c r="N30" s="1541"/>
      <c r="O30" s="1541"/>
      <c r="P30" s="1541"/>
      <c r="Q30" s="1541"/>
      <c r="R30" s="1541"/>
      <c r="S30" s="1541"/>
      <c r="T30" s="1669"/>
      <c r="X30" s="998"/>
    </row>
    <row r="31" spans="1:24" s="78" customFormat="1" ht="18" customHeight="1">
      <c r="A31" s="1259" t="s">
        <v>2748</v>
      </c>
      <c r="B31" s="443"/>
      <c r="C31" s="1594" t="s">
        <v>2769</v>
      </c>
      <c r="D31" s="1903">
        <v>2</v>
      </c>
      <c r="E31" s="1904" t="s">
        <v>576</v>
      </c>
      <c r="F31" s="1904">
        <v>1800</v>
      </c>
      <c r="G31" s="1877">
        <f t="shared" si="0"/>
        <v>3600</v>
      </c>
      <c r="H31" s="1883" t="s">
        <v>1887</v>
      </c>
      <c r="I31" s="1905">
        <v>1</v>
      </c>
      <c r="J31" s="1879"/>
      <c r="K31" s="1879"/>
      <c r="L31" s="1879"/>
      <c r="M31" s="1879"/>
      <c r="N31" s="1879"/>
      <c r="O31" s="1879">
        <v>1</v>
      </c>
      <c r="P31" s="1879"/>
      <c r="Q31" s="1879"/>
      <c r="R31" s="1879"/>
      <c r="S31" s="1879"/>
      <c r="T31" s="1879"/>
    </row>
    <row r="32" spans="1:24" s="78" customFormat="1" ht="17.45" customHeight="1">
      <c r="A32" s="1582" t="s">
        <v>2132</v>
      </c>
      <c r="B32" s="172"/>
      <c r="C32" s="1592" t="s">
        <v>2154</v>
      </c>
      <c r="D32" s="1885">
        <v>1</v>
      </c>
      <c r="E32" s="1886" t="s">
        <v>501</v>
      </c>
      <c r="F32" s="1887">
        <v>5000</v>
      </c>
      <c r="G32" s="1877">
        <f t="shared" si="0"/>
        <v>5000</v>
      </c>
      <c r="H32" s="1883" t="s">
        <v>1887</v>
      </c>
      <c r="I32" s="1884">
        <v>1</v>
      </c>
      <c r="J32" s="1593"/>
      <c r="K32" s="1593"/>
      <c r="L32" s="1593"/>
      <c r="M32" s="1593"/>
      <c r="N32" s="1593"/>
      <c r="O32" s="1593"/>
      <c r="P32" s="1593"/>
      <c r="Q32" s="1593"/>
      <c r="R32" s="1593"/>
      <c r="S32" s="1593"/>
      <c r="T32" s="1593"/>
    </row>
    <row r="33" spans="1:20" s="766" customFormat="1">
      <c r="A33" s="1259" t="s">
        <v>2412</v>
      </c>
      <c r="B33" s="172"/>
      <c r="C33" s="1599" t="s">
        <v>2463</v>
      </c>
      <c r="D33" s="1576">
        <v>2</v>
      </c>
      <c r="E33" s="1579" t="s">
        <v>501</v>
      </c>
      <c r="F33" s="1576">
        <v>2800</v>
      </c>
      <c r="G33" s="1877">
        <f t="shared" si="0"/>
        <v>5600</v>
      </c>
      <c r="H33" s="1883" t="s">
        <v>1887</v>
      </c>
      <c r="I33" s="1576">
        <v>2</v>
      </c>
      <c r="J33" s="1576"/>
      <c r="K33" s="1270"/>
      <c r="L33" s="1270"/>
      <c r="M33" s="1270"/>
      <c r="N33" s="1270"/>
      <c r="O33" s="1270"/>
      <c r="P33" s="1270"/>
      <c r="Q33" s="1270"/>
      <c r="R33" s="1270"/>
      <c r="S33" s="1270"/>
      <c r="T33" s="1867"/>
    </row>
    <row r="34" spans="1:20" s="766" customFormat="1">
      <c r="A34" s="1582" t="s">
        <v>2132</v>
      </c>
      <c r="B34" s="172"/>
      <c r="C34" s="1592" t="s">
        <v>2151</v>
      </c>
      <c r="D34" s="1885">
        <v>2</v>
      </c>
      <c r="E34" s="1886" t="s">
        <v>501</v>
      </c>
      <c r="F34" s="1887">
        <v>2500</v>
      </c>
      <c r="G34" s="1877">
        <f t="shared" si="0"/>
        <v>5000</v>
      </c>
      <c r="H34" s="1883" t="s">
        <v>1887</v>
      </c>
      <c r="I34" s="1884">
        <v>2</v>
      </c>
      <c r="J34" s="1593"/>
      <c r="K34" s="1593"/>
      <c r="L34" s="1593"/>
      <c r="M34" s="1593"/>
      <c r="N34" s="1593"/>
      <c r="O34" s="1593"/>
      <c r="P34" s="1593"/>
      <c r="Q34" s="1593"/>
      <c r="R34" s="1593"/>
      <c r="S34" s="1593"/>
      <c r="T34" s="1593"/>
    </row>
    <row r="35" spans="1:20" s="765" customFormat="1">
      <c r="A35" s="1582" t="s">
        <v>2132</v>
      </c>
      <c r="B35" s="443"/>
      <c r="C35" s="1592" t="s">
        <v>2150</v>
      </c>
      <c r="D35" s="1885">
        <v>2</v>
      </c>
      <c r="E35" s="1886" t="s">
        <v>501</v>
      </c>
      <c r="F35" s="1887">
        <v>5000</v>
      </c>
      <c r="G35" s="1877">
        <f t="shared" si="0"/>
        <v>10000</v>
      </c>
      <c r="H35" s="1883" t="s">
        <v>1887</v>
      </c>
      <c r="I35" s="1884">
        <v>2</v>
      </c>
      <c r="J35" s="1593"/>
      <c r="K35" s="1593"/>
      <c r="L35" s="1593"/>
      <c r="M35" s="1593"/>
      <c r="N35" s="1593"/>
      <c r="O35" s="1593"/>
      <c r="P35" s="1593"/>
      <c r="Q35" s="1593"/>
      <c r="R35" s="1593"/>
      <c r="S35" s="1593"/>
      <c r="T35" s="1593"/>
    </row>
    <row r="36" spans="1:20" s="765" customFormat="1">
      <c r="A36" s="172" t="s">
        <v>3418</v>
      </c>
      <c r="B36" s="443"/>
      <c r="C36" s="1592" t="s">
        <v>3422</v>
      </c>
      <c r="D36" s="1891">
        <v>10</v>
      </c>
      <c r="E36" s="1892" t="s">
        <v>44</v>
      </c>
      <c r="F36" s="1889">
        <v>1500</v>
      </c>
      <c r="G36" s="1877">
        <f t="shared" si="0"/>
        <v>15000</v>
      </c>
      <c r="H36" s="1883" t="s">
        <v>1887</v>
      </c>
      <c r="I36" s="1901"/>
      <c r="J36" s="1895"/>
      <c r="K36" s="1895"/>
      <c r="L36" s="1895"/>
      <c r="M36" s="1895"/>
      <c r="N36" s="1895"/>
      <c r="O36" s="1895"/>
      <c r="P36" s="1895"/>
      <c r="Q36" s="1895"/>
      <c r="R36" s="1895"/>
      <c r="S36" s="1895"/>
      <c r="T36" s="1895"/>
    </row>
    <row r="37" spans="1:20" s="765" customFormat="1">
      <c r="A37" s="172" t="s">
        <v>3418</v>
      </c>
      <c r="B37" s="1582"/>
      <c r="C37" s="1592" t="s">
        <v>3421</v>
      </c>
      <c r="D37" s="1891">
        <v>1</v>
      </c>
      <c r="E37" s="1892" t="s">
        <v>44</v>
      </c>
      <c r="F37" s="1889">
        <v>9480</v>
      </c>
      <c r="G37" s="1877">
        <f t="shared" si="0"/>
        <v>9480</v>
      </c>
      <c r="H37" s="1883" t="s">
        <v>1887</v>
      </c>
      <c r="I37" s="1884"/>
      <c r="J37" s="1593"/>
      <c r="K37" s="1593"/>
      <c r="L37" s="1593"/>
      <c r="M37" s="1593"/>
      <c r="N37" s="1593"/>
      <c r="O37" s="1593"/>
      <c r="P37" s="1593"/>
      <c r="Q37" s="1593"/>
      <c r="R37" s="1593"/>
      <c r="S37" s="1593"/>
      <c r="T37" s="1593"/>
    </row>
    <row r="38" spans="1:20" s="765" customFormat="1">
      <c r="A38" s="172" t="s">
        <v>1968</v>
      </c>
      <c r="B38" s="1582"/>
      <c r="C38" s="1906" t="s">
        <v>1296</v>
      </c>
      <c r="D38" s="1907">
        <v>1</v>
      </c>
      <c r="E38" s="825" t="s">
        <v>44</v>
      </c>
      <c r="F38" s="1908">
        <v>500</v>
      </c>
      <c r="G38" s="1877">
        <f t="shared" si="0"/>
        <v>500</v>
      </c>
      <c r="H38" s="1883" t="s">
        <v>1887</v>
      </c>
      <c r="I38" s="825">
        <v>1</v>
      </c>
      <c r="J38" s="833"/>
      <c r="K38" s="833"/>
      <c r="L38" s="833"/>
      <c r="M38" s="833"/>
      <c r="N38" s="833"/>
      <c r="O38" s="833"/>
      <c r="P38" s="833"/>
      <c r="Q38" s="833"/>
      <c r="R38" s="833"/>
      <c r="S38" s="833"/>
      <c r="T38" s="1669"/>
    </row>
    <row r="39" spans="1:20" s="78" customFormat="1">
      <c r="A39" s="1581" t="s">
        <v>1885</v>
      </c>
      <c r="B39" s="1582"/>
      <c r="C39" s="1897" t="s">
        <v>1296</v>
      </c>
      <c r="D39" s="1909">
        <v>2</v>
      </c>
      <c r="E39" s="1571" t="s">
        <v>501</v>
      </c>
      <c r="F39" s="1572">
        <v>3000</v>
      </c>
      <c r="G39" s="1877">
        <f t="shared" si="0"/>
        <v>6000</v>
      </c>
      <c r="H39" s="1883" t="s">
        <v>1887</v>
      </c>
      <c r="I39" s="1591"/>
      <c r="J39" s="1591"/>
      <c r="K39" s="1591">
        <v>2</v>
      </c>
      <c r="L39" s="1591"/>
      <c r="M39" s="1591" t="str">
        <f>IF(J39="","",J39)</f>
        <v/>
      </c>
      <c r="N39" s="1591"/>
      <c r="O39" s="1591"/>
      <c r="P39" s="1591" t="str">
        <f>IF(J39="","",J39)</f>
        <v/>
      </c>
      <c r="Q39" s="1591"/>
      <c r="R39" s="1591"/>
      <c r="S39" s="1591" t="str">
        <f>IF(J39="","",J39)</f>
        <v/>
      </c>
      <c r="T39" s="1591"/>
    </row>
    <row r="40" spans="1:20" s="78" customFormat="1">
      <c r="A40" s="1259" t="s">
        <v>2599</v>
      </c>
      <c r="B40" s="1582"/>
      <c r="C40" s="443" t="s">
        <v>1296</v>
      </c>
      <c r="D40" s="882">
        <v>1</v>
      </c>
      <c r="E40" s="825" t="s">
        <v>44</v>
      </c>
      <c r="F40" s="886">
        <v>2000</v>
      </c>
      <c r="G40" s="1877">
        <f t="shared" si="0"/>
        <v>2000</v>
      </c>
      <c r="H40" s="1883" t="s">
        <v>1887</v>
      </c>
      <c r="I40" s="882">
        <v>1</v>
      </c>
      <c r="J40" s="443"/>
      <c r="K40" s="882"/>
      <c r="L40" s="443"/>
      <c r="M40" s="443"/>
      <c r="N40" s="443"/>
      <c r="O40" s="443"/>
      <c r="P40" s="443"/>
      <c r="Q40" s="443"/>
      <c r="R40" s="882">
        <v>1</v>
      </c>
      <c r="S40" s="443"/>
      <c r="T40" s="1864"/>
    </row>
    <row r="41" spans="1:20" s="78" customFormat="1">
      <c r="A41" s="1582" t="s">
        <v>3386</v>
      </c>
      <c r="B41" s="172"/>
      <c r="C41" s="1592" t="s">
        <v>1296</v>
      </c>
      <c r="D41" s="1910">
        <v>2</v>
      </c>
      <c r="E41" s="1881" t="s">
        <v>501</v>
      </c>
      <c r="F41" s="1569">
        <v>3200</v>
      </c>
      <c r="G41" s="1877">
        <f t="shared" si="0"/>
        <v>6400</v>
      </c>
      <c r="H41" s="1883" t="s">
        <v>1887</v>
      </c>
      <c r="I41" s="1901"/>
      <c r="J41" s="1911"/>
      <c r="K41" s="1895"/>
      <c r="L41" s="1895"/>
      <c r="M41" s="1895"/>
      <c r="N41" s="1895"/>
      <c r="O41" s="1895"/>
      <c r="P41" s="1895"/>
      <c r="Q41" s="1895"/>
      <c r="R41" s="1895"/>
      <c r="S41" s="1895"/>
      <c r="T41" s="1895"/>
    </row>
    <row r="42" spans="1:20" s="78" customFormat="1">
      <c r="A42" s="882" t="s">
        <v>3023</v>
      </c>
      <c r="B42" s="172"/>
      <c r="C42" s="882" t="s">
        <v>3189</v>
      </c>
      <c r="D42" s="1888">
        <v>5</v>
      </c>
      <c r="E42" s="833"/>
      <c r="F42" s="1890">
        <v>500</v>
      </c>
      <c r="G42" s="1877">
        <f t="shared" si="0"/>
        <v>2500</v>
      </c>
      <c r="H42" s="1883" t="s">
        <v>1887</v>
      </c>
      <c r="I42" s="1884">
        <v>5</v>
      </c>
      <c r="J42" s="1593"/>
      <c r="K42" s="1593"/>
      <c r="L42" s="1593"/>
      <c r="M42" s="1593"/>
      <c r="N42" s="1593"/>
      <c r="O42" s="1593"/>
      <c r="P42" s="1593"/>
      <c r="Q42" s="1593"/>
      <c r="R42" s="1593"/>
      <c r="S42" s="1593"/>
      <c r="T42" s="1593"/>
    </row>
    <row r="43" spans="1:20" s="78" customFormat="1">
      <c r="A43" s="1259" t="s">
        <v>2412</v>
      </c>
      <c r="B43" s="172"/>
      <c r="C43" s="1535" t="s">
        <v>2581</v>
      </c>
      <c r="D43" s="1576">
        <v>1</v>
      </c>
      <c r="E43" s="1576" t="s">
        <v>44</v>
      </c>
      <c r="F43" s="1912">
        <v>1500</v>
      </c>
      <c r="G43" s="1877">
        <f t="shared" si="0"/>
        <v>1500</v>
      </c>
      <c r="H43" s="1883" t="s">
        <v>1887</v>
      </c>
      <c r="I43" s="1901"/>
      <c r="J43" s="1895"/>
      <c r="K43" s="1895"/>
      <c r="L43" s="1895"/>
      <c r="M43" s="1895"/>
      <c r="N43" s="1895"/>
      <c r="O43" s="1895"/>
      <c r="P43" s="1895"/>
      <c r="Q43" s="1895"/>
      <c r="R43" s="1895"/>
      <c r="S43" s="1895"/>
      <c r="T43" s="1895"/>
    </row>
    <row r="44" spans="1:20" s="78" customFormat="1">
      <c r="A44" s="172" t="s">
        <v>3418</v>
      </c>
      <c r="B44" s="172"/>
      <c r="C44" s="1592" t="s">
        <v>3420</v>
      </c>
      <c r="D44" s="1891">
        <v>2</v>
      </c>
      <c r="E44" s="1892" t="s">
        <v>44</v>
      </c>
      <c r="F44" s="1889">
        <v>2370</v>
      </c>
      <c r="G44" s="1877">
        <f t="shared" si="0"/>
        <v>4740</v>
      </c>
      <c r="H44" s="1883" t="s">
        <v>1887</v>
      </c>
      <c r="I44" s="1884"/>
      <c r="J44" s="1593"/>
      <c r="K44" s="1593"/>
      <c r="L44" s="1593"/>
      <c r="M44" s="1593"/>
      <c r="N44" s="1593"/>
      <c r="O44" s="1593"/>
      <c r="P44" s="1593"/>
      <c r="Q44" s="1593"/>
      <c r="R44" s="1593"/>
      <c r="S44" s="1593"/>
      <c r="T44" s="1593"/>
    </row>
    <row r="45" spans="1:20" s="78" customFormat="1">
      <c r="A45" s="443" t="s">
        <v>3527</v>
      </c>
      <c r="B45" s="172"/>
      <c r="C45" s="618" t="s">
        <v>3536</v>
      </c>
      <c r="D45" s="1559">
        <v>2</v>
      </c>
      <c r="E45" s="1541" t="s">
        <v>1896</v>
      </c>
      <c r="F45" s="1868">
        <v>5000</v>
      </c>
      <c r="G45" s="1877">
        <f t="shared" si="0"/>
        <v>10000</v>
      </c>
      <c r="H45" s="1883" t="s">
        <v>1887</v>
      </c>
      <c r="I45" s="1869">
        <v>1</v>
      </c>
      <c r="J45" s="1541"/>
      <c r="K45" s="1541"/>
      <c r="L45" s="1545"/>
      <c r="M45" s="1541"/>
      <c r="N45" s="1541"/>
      <c r="O45" s="1545">
        <v>1</v>
      </c>
      <c r="P45" s="1541"/>
      <c r="Q45" s="1541"/>
      <c r="R45" s="1545"/>
      <c r="S45" s="1546"/>
      <c r="T45" s="1633"/>
    </row>
    <row r="46" spans="1:20" s="451" customFormat="1" ht="20.100000000000001" customHeight="1">
      <c r="A46" s="1581" t="s">
        <v>1885</v>
      </c>
      <c r="B46" s="172"/>
      <c r="C46" s="1897" t="s">
        <v>1788</v>
      </c>
      <c r="D46" s="1587">
        <v>2</v>
      </c>
      <c r="E46" s="1588" t="s">
        <v>501</v>
      </c>
      <c r="F46" s="1572">
        <v>2500</v>
      </c>
      <c r="G46" s="1877">
        <f t="shared" si="0"/>
        <v>5000</v>
      </c>
      <c r="H46" s="1883" t="s">
        <v>1887</v>
      </c>
      <c r="I46" s="1591"/>
      <c r="J46" s="1591"/>
      <c r="K46" s="1591"/>
      <c r="L46" s="1591"/>
      <c r="M46" s="1591">
        <v>1</v>
      </c>
      <c r="N46" s="1591"/>
      <c r="O46" s="1591"/>
      <c r="P46" s="1591" t="str">
        <f>IF(J46="","",J46)</f>
        <v/>
      </c>
      <c r="Q46" s="1591"/>
      <c r="R46" s="1591"/>
      <c r="S46" s="1591">
        <v>1</v>
      </c>
      <c r="T46" s="1591"/>
    </row>
    <row r="47" spans="1:20" s="451" customFormat="1" ht="18" customHeight="1">
      <c r="A47" s="1644" t="s">
        <v>533</v>
      </c>
      <c r="B47" s="979"/>
      <c r="C47" s="1560" t="s">
        <v>2386</v>
      </c>
      <c r="D47" s="1549">
        <v>2</v>
      </c>
      <c r="E47" s="1592" t="s">
        <v>501</v>
      </c>
      <c r="F47" s="1902">
        <v>1500</v>
      </c>
      <c r="G47" s="1877">
        <f t="shared" si="0"/>
        <v>3000</v>
      </c>
      <c r="H47" s="1883" t="s">
        <v>1887</v>
      </c>
      <c r="I47" s="825">
        <v>1</v>
      </c>
      <c r="J47" s="1541"/>
      <c r="K47" s="825"/>
      <c r="L47" s="1541"/>
      <c r="M47" s="1541"/>
      <c r="N47" s="1541"/>
      <c r="O47" s="1541">
        <v>1</v>
      </c>
      <c r="P47" s="1541"/>
      <c r="Q47" s="1541"/>
      <c r="R47" s="1541"/>
      <c r="S47" s="1541"/>
      <c r="T47" s="1669"/>
    </row>
    <row r="48" spans="1:20" s="451" customFormat="1" ht="18" customHeight="1">
      <c r="A48" s="882" t="s">
        <v>3225</v>
      </c>
      <c r="B48" s="1579"/>
      <c r="C48" s="1560" t="s">
        <v>2386</v>
      </c>
      <c r="D48" s="1549">
        <v>2</v>
      </c>
      <c r="E48" s="1592" t="s">
        <v>501</v>
      </c>
      <c r="F48" s="1902">
        <v>1500</v>
      </c>
      <c r="G48" s="1877">
        <f t="shared" si="0"/>
        <v>3000</v>
      </c>
      <c r="H48" s="1883" t="s">
        <v>1887</v>
      </c>
      <c r="I48" s="825"/>
      <c r="J48" s="1541"/>
      <c r="K48" s="825"/>
      <c r="L48" s="1541"/>
      <c r="M48" s="1541"/>
      <c r="N48" s="1541"/>
      <c r="O48" s="1541"/>
      <c r="P48" s="1541"/>
      <c r="Q48" s="1541"/>
      <c r="R48" s="1541"/>
      <c r="S48" s="1541"/>
      <c r="T48" s="1669"/>
    </row>
    <row r="49" spans="1:20" s="451" customFormat="1" ht="18" customHeight="1">
      <c r="A49" s="1582" t="s">
        <v>3457</v>
      </c>
      <c r="B49" s="1592"/>
      <c r="C49" s="1592" t="s">
        <v>3466</v>
      </c>
      <c r="D49" s="1885">
        <v>2</v>
      </c>
      <c r="E49" s="1886" t="s">
        <v>501</v>
      </c>
      <c r="F49" s="1887">
        <v>3000</v>
      </c>
      <c r="G49" s="1877">
        <f t="shared" si="0"/>
        <v>6000</v>
      </c>
      <c r="H49" s="1883" t="s">
        <v>1887</v>
      </c>
      <c r="I49" s="1884">
        <v>1</v>
      </c>
      <c r="J49" s="1593"/>
      <c r="K49" s="1593"/>
      <c r="L49" s="1593"/>
      <c r="M49" s="1593"/>
      <c r="N49" s="1593">
        <v>1</v>
      </c>
      <c r="O49" s="1593"/>
      <c r="P49" s="1593"/>
      <c r="Q49" s="1593"/>
      <c r="R49" s="1593"/>
      <c r="S49" s="1593"/>
      <c r="T49" s="1593"/>
    </row>
    <row r="50" spans="1:20" s="451" customFormat="1" ht="18" customHeight="1">
      <c r="A50" s="1581" t="s">
        <v>1885</v>
      </c>
      <c r="B50" s="1592"/>
      <c r="C50" s="1897" t="s">
        <v>1787</v>
      </c>
      <c r="D50" s="1587">
        <v>2</v>
      </c>
      <c r="E50" s="1588" t="s">
        <v>501</v>
      </c>
      <c r="F50" s="1572">
        <v>2500</v>
      </c>
      <c r="G50" s="1877">
        <f t="shared" si="0"/>
        <v>5000</v>
      </c>
      <c r="H50" s="1883" t="s">
        <v>1887</v>
      </c>
      <c r="I50" s="1591"/>
      <c r="J50" s="1591"/>
      <c r="K50" s="1591"/>
      <c r="L50" s="1591"/>
      <c r="M50" s="1591">
        <v>1</v>
      </c>
      <c r="N50" s="1591"/>
      <c r="O50" s="1591"/>
      <c r="P50" s="1591"/>
      <c r="Q50" s="1591"/>
      <c r="R50" s="1591"/>
      <c r="S50" s="1591">
        <v>1</v>
      </c>
      <c r="T50" s="1591"/>
    </row>
    <row r="51" spans="1:20" s="451" customFormat="1" ht="18" customHeight="1">
      <c r="A51" s="1259" t="s">
        <v>2748</v>
      </c>
      <c r="B51" s="1592"/>
      <c r="C51" s="1594" t="s">
        <v>2761</v>
      </c>
      <c r="D51" s="1903">
        <v>2</v>
      </c>
      <c r="E51" s="1904" t="s">
        <v>576</v>
      </c>
      <c r="F51" s="1913">
        <v>2000</v>
      </c>
      <c r="G51" s="1877">
        <f t="shared" si="0"/>
        <v>4000</v>
      </c>
      <c r="H51" s="1883" t="s">
        <v>1887</v>
      </c>
      <c r="I51" s="1878">
        <v>1</v>
      </c>
      <c r="J51" s="1879"/>
      <c r="K51" s="1879"/>
      <c r="L51" s="1879"/>
      <c r="M51" s="1879"/>
      <c r="N51" s="1879"/>
      <c r="O51" s="1879">
        <v>1</v>
      </c>
      <c r="P51" s="1879"/>
      <c r="Q51" s="1879"/>
      <c r="R51" s="1879"/>
      <c r="S51" s="1879"/>
      <c r="T51" s="1879"/>
    </row>
    <row r="52" spans="1:20" s="451" customFormat="1" ht="18" customHeight="1">
      <c r="A52" s="882" t="s">
        <v>3023</v>
      </c>
      <c r="B52" s="1592"/>
      <c r="C52" s="882" t="s">
        <v>3787</v>
      </c>
      <c r="D52" s="1888">
        <v>10</v>
      </c>
      <c r="E52" s="833"/>
      <c r="F52" s="1889">
        <v>6000</v>
      </c>
      <c r="G52" s="1877">
        <f t="shared" si="0"/>
        <v>60000</v>
      </c>
      <c r="H52" s="1883" t="s">
        <v>1887</v>
      </c>
      <c r="I52" s="1888"/>
      <c r="J52" s="1593"/>
      <c r="K52" s="1593"/>
      <c r="L52" s="1593"/>
      <c r="M52" s="1593"/>
      <c r="N52" s="1888">
        <v>10</v>
      </c>
      <c r="O52" s="1593"/>
      <c r="P52" s="1593"/>
      <c r="Q52" s="1593"/>
      <c r="R52" s="1593"/>
      <c r="S52" s="1593"/>
      <c r="T52" s="1593"/>
    </row>
    <row r="53" spans="1:20" s="451" customFormat="1" ht="18" customHeight="1">
      <c r="A53" s="1582" t="s">
        <v>2132</v>
      </c>
      <c r="B53" s="1579"/>
      <c r="C53" s="1592" t="s">
        <v>2153</v>
      </c>
      <c r="D53" s="1885">
        <v>3</v>
      </c>
      <c r="E53" s="1886" t="s">
        <v>501</v>
      </c>
      <c r="F53" s="1887">
        <v>2500</v>
      </c>
      <c r="G53" s="1877">
        <f t="shared" si="0"/>
        <v>7500</v>
      </c>
      <c r="H53" s="1883" t="s">
        <v>1887</v>
      </c>
      <c r="I53" s="1884">
        <v>3</v>
      </c>
      <c r="J53" s="1593"/>
      <c r="K53" s="1593"/>
      <c r="L53" s="1593"/>
      <c r="M53" s="1593"/>
      <c r="N53" s="1593"/>
      <c r="O53" s="1593"/>
      <c r="P53" s="1593"/>
      <c r="Q53" s="1593"/>
      <c r="R53" s="1593"/>
      <c r="S53" s="1593"/>
      <c r="T53" s="1593"/>
    </row>
    <row r="54" spans="1:20" s="451" customFormat="1" ht="18" customHeight="1">
      <c r="A54" s="172" t="s">
        <v>1968</v>
      </c>
      <c r="B54" s="1592"/>
      <c r="C54" s="1906" t="s">
        <v>1976</v>
      </c>
      <c r="D54" s="1907">
        <v>1</v>
      </c>
      <c r="E54" s="825" t="s">
        <v>44</v>
      </c>
      <c r="F54" s="1908">
        <v>600</v>
      </c>
      <c r="G54" s="1877">
        <f t="shared" si="0"/>
        <v>600</v>
      </c>
      <c r="H54" s="1883" t="s">
        <v>1887</v>
      </c>
      <c r="I54" s="825">
        <v>2</v>
      </c>
      <c r="J54" s="833"/>
      <c r="K54" s="825"/>
      <c r="L54" s="833"/>
      <c r="M54" s="833"/>
      <c r="N54" s="833"/>
      <c r="O54" s="833"/>
      <c r="P54" s="833"/>
      <c r="Q54" s="833"/>
      <c r="R54" s="833"/>
      <c r="S54" s="833"/>
      <c r="T54" s="1669"/>
    </row>
    <row r="55" spans="1:20" s="451" customFormat="1" ht="18" customHeight="1">
      <c r="A55" s="443" t="s">
        <v>3527</v>
      </c>
      <c r="B55" s="1592"/>
      <c r="C55" s="618" t="s">
        <v>3540</v>
      </c>
      <c r="D55" s="1559">
        <v>2</v>
      </c>
      <c r="E55" s="1541" t="s">
        <v>1896</v>
      </c>
      <c r="F55" s="1868">
        <v>7000</v>
      </c>
      <c r="G55" s="1877">
        <f t="shared" si="0"/>
        <v>14000</v>
      </c>
      <c r="H55" s="1883" t="s">
        <v>1887</v>
      </c>
      <c r="I55" s="1869">
        <v>1</v>
      </c>
      <c r="J55" s="1541"/>
      <c r="K55" s="1541"/>
      <c r="L55" s="1545"/>
      <c r="M55" s="1541"/>
      <c r="N55" s="1541"/>
      <c r="O55" s="1545">
        <v>1</v>
      </c>
      <c r="P55" s="1541"/>
      <c r="Q55" s="1541"/>
      <c r="R55" s="1545"/>
      <c r="S55" s="1546"/>
      <c r="T55" s="1633"/>
    </row>
    <row r="56" spans="1:20" s="1145" customFormat="1" ht="18" customHeight="1">
      <c r="A56" s="1582" t="s">
        <v>69</v>
      </c>
      <c r="B56" s="1592"/>
      <c r="C56" s="1592" t="s">
        <v>2734</v>
      </c>
      <c r="D56" s="1891">
        <v>2</v>
      </c>
      <c r="E56" s="1892" t="s">
        <v>501</v>
      </c>
      <c r="F56" s="1889">
        <v>500</v>
      </c>
      <c r="G56" s="1877">
        <f t="shared" si="0"/>
        <v>1000</v>
      </c>
      <c r="H56" s="1883" t="s">
        <v>1887</v>
      </c>
      <c r="I56" s="1901"/>
      <c r="J56" s="1911"/>
      <c r="K56" s="1895"/>
      <c r="L56" s="1895"/>
      <c r="M56" s="1895"/>
      <c r="N56" s="1895"/>
      <c r="O56" s="1895"/>
      <c r="P56" s="1895"/>
      <c r="Q56" s="1895"/>
      <c r="R56" s="1895"/>
      <c r="S56" s="1895"/>
      <c r="T56" s="1895"/>
    </row>
    <row r="57" spans="1:20" s="451" customFormat="1" ht="18" customHeight="1">
      <c r="A57" s="1582" t="s">
        <v>3386</v>
      </c>
      <c r="B57" s="1592"/>
      <c r="C57" s="1592" t="s">
        <v>2734</v>
      </c>
      <c r="D57" s="1891">
        <v>10</v>
      </c>
      <c r="E57" s="1892" t="s">
        <v>501</v>
      </c>
      <c r="F57" s="1889">
        <v>500</v>
      </c>
      <c r="G57" s="1877">
        <f t="shared" si="0"/>
        <v>5000</v>
      </c>
      <c r="H57" s="1883" t="s">
        <v>1887</v>
      </c>
      <c r="I57" s="1901"/>
      <c r="J57" s="1911"/>
      <c r="K57" s="1895"/>
      <c r="L57" s="1895"/>
      <c r="M57" s="1895"/>
      <c r="N57" s="1895"/>
      <c r="O57" s="1895"/>
      <c r="P57" s="1895"/>
      <c r="Q57" s="1895"/>
      <c r="R57" s="1895"/>
      <c r="S57" s="1895"/>
      <c r="T57" s="1895"/>
    </row>
    <row r="58" spans="1:20" s="873" customFormat="1" ht="23.25">
      <c r="A58" s="1582" t="s">
        <v>2045</v>
      </c>
      <c r="B58" s="1347"/>
      <c r="C58" s="1592" t="s">
        <v>2054</v>
      </c>
      <c r="D58" s="1914">
        <v>4</v>
      </c>
      <c r="E58" s="1886" t="s">
        <v>576</v>
      </c>
      <c r="F58" s="1887">
        <v>1000</v>
      </c>
      <c r="G58" s="1877">
        <f t="shared" si="0"/>
        <v>4000</v>
      </c>
      <c r="H58" s="1883" t="s">
        <v>1887</v>
      </c>
      <c r="I58" s="1884">
        <v>4</v>
      </c>
      <c r="J58" s="1593"/>
      <c r="K58" s="1593"/>
      <c r="L58" s="1593"/>
      <c r="M58" s="1593"/>
      <c r="N58" s="1593"/>
      <c r="O58" s="1593"/>
      <c r="P58" s="1593"/>
      <c r="Q58" s="1593"/>
      <c r="R58" s="1593"/>
      <c r="S58" s="1593"/>
      <c r="T58" s="1593"/>
    </row>
    <row r="59" spans="1:20" s="873" customFormat="1" ht="23.25">
      <c r="A59" s="443" t="s">
        <v>3527</v>
      </c>
      <c r="B59" s="1592"/>
      <c r="C59" s="618" t="s">
        <v>2763</v>
      </c>
      <c r="D59" s="1559">
        <v>5</v>
      </c>
      <c r="E59" s="1541" t="s">
        <v>1896</v>
      </c>
      <c r="F59" s="1868">
        <v>10000</v>
      </c>
      <c r="G59" s="1877">
        <f t="shared" si="0"/>
        <v>50000</v>
      </c>
      <c r="H59" s="1883" t="s">
        <v>1887</v>
      </c>
      <c r="I59" s="1869"/>
      <c r="J59" s="1541"/>
      <c r="K59" s="1541">
        <v>5</v>
      </c>
      <c r="L59" s="1545"/>
      <c r="M59" s="1541"/>
      <c r="N59" s="1541"/>
      <c r="O59" s="1545"/>
      <c r="P59" s="1541"/>
      <c r="Q59" s="1541"/>
      <c r="R59" s="1545"/>
      <c r="S59" s="1546"/>
      <c r="T59" s="1546"/>
    </row>
    <row r="60" spans="1:20" s="765" customFormat="1">
      <c r="A60" s="1259" t="s">
        <v>2748</v>
      </c>
      <c r="B60" s="1259"/>
      <c r="C60" s="1259" t="s">
        <v>2767</v>
      </c>
      <c r="D60" s="1903">
        <v>2</v>
      </c>
      <c r="E60" s="1904" t="s">
        <v>576</v>
      </c>
      <c r="F60" s="1913">
        <v>170</v>
      </c>
      <c r="G60" s="1877">
        <f t="shared" si="0"/>
        <v>340</v>
      </c>
      <c r="H60" s="1883" t="s">
        <v>1887</v>
      </c>
      <c r="I60" s="1905">
        <v>2</v>
      </c>
      <c r="J60" s="1879"/>
      <c r="K60" s="1879"/>
      <c r="L60" s="1879"/>
      <c r="M60" s="1879"/>
      <c r="N60" s="1879"/>
      <c r="O60" s="1879"/>
      <c r="P60" s="1879"/>
      <c r="Q60" s="1879"/>
      <c r="R60" s="1879"/>
      <c r="S60" s="1879"/>
      <c r="T60" s="1879"/>
    </row>
    <row r="61" spans="1:20" s="765" customFormat="1">
      <c r="A61" s="1582" t="s">
        <v>2045</v>
      </c>
      <c r="B61" s="1259"/>
      <c r="C61" s="1592" t="s">
        <v>2053</v>
      </c>
      <c r="D61" s="1914">
        <v>4</v>
      </c>
      <c r="E61" s="1886" t="s">
        <v>576</v>
      </c>
      <c r="F61" s="1887">
        <v>1000</v>
      </c>
      <c r="G61" s="1877">
        <f t="shared" si="0"/>
        <v>4000</v>
      </c>
      <c r="H61" s="1883" t="s">
        <v>1887</v>
      </c>
      <c r="I61" s="1884">
        <v>4</v>
      </c>
      <c r="J61" s="1593"/>
      <c r="K61" s="1593"/>
      <c r="L61" s="1593"/>
      <c r="M61" s="1593"/>
      <c r="N61" s="1593"/>
      <c r="O61" s="1593"/>
      <c r="P61" s="1593"/>
      <c r="Q61" s="1593"/>
      <c r="R61" s="1593"/>
      <c r="S61" s="1593"/>
      <c r="T61" s="1593"/>
    </row>
    <row r="62" spans="1:20" s="765" customFormat="1">
      <c r="A62" s="443" t="s">
        <v>3527</v>
      </c>
      <c r="B62" s="1915"/>
      <c r="C62" s="618" t="s">
        <v>3537</v>
      </c>
      <c r="D62" s="1559">
        <v>4</v>
      </c>
      <c r="E62" s="1541" t="s">
        <v>1896</v>
      </c>
      <c r="F62" s="1868">
        <v>11000</v>
      </c>
      <c r="G62" s="1877">
        <f t="shared" si="0"/>
        <v>44000</v>
      </c>
      <c r="H62" s="1883" t="s">
        <v>1887</v>
      </c>
      <c r="I62" s="1869"/>
      <c r="J62" s="1541">
        <v>1</v>
      </c>
      <c r="K62" s="1541"/>
      <c r="L62" s="1545"/>
      <c r="M62" s="1541">
        <v>2</v>
      </c>
      <c r="N62" s="1541"/>
      <c r="O62" s="1545"/>
      <c r="P62" s="1541">
        <v>1</v>
      </c>
      <c r="Q62" s="1541"/>
      <c r="R62" s="1545"/>
      <c r="S62" s="1546"/>
      <c r="T62" s="1546"/>
    </row>
    <row r="63" spans="1:20" s="853" customFormat="1" ht="12.75">
      <c r="A63" s="1259" t="s">
        <v>2748</v>
      </c>
      <c r="B63" s="1915"/>
      <c r="C63" s="1594" t="s">
        <v>2766</v>
      </c>
      <c r="D63" s="1903">
        <v>1</v>
      </c>
      <c r="E63" s="1904" t="s">
        <v>576</v>
      </c>
      <c r="F63" s="1913">
        <v>2500</v>
      </c>
      <c r="G63" s="1877">
        <f t="shared" si="0"/>
        <v>2500</v>
      </c>
      <c r="H63" s="1883" t="s">
        <v>1887</v>
      </c>
      <c r="I63" s="1905">
        <v>1</v>
      </c>
      <c r="J63" s="1879"/>
      <c r="K63" s="1879"/>
      <c r="L63" s="1879"/>
      <c r="M63" s="1879"/>
      <c r="N63" s="1879"/>
      <c r="O63" s="1879"/>
      <c r="P63" s="1879"/>
      <c r="Q63" s="1879"/>
      <c r="R63" s="1879"/>
      <c r="S63" s="1879"/>
      <c r="T63" s="1879"/>
    </row>
    <row r="64" spans="1:20" s="1146" customFormat="1" ht="12.75">
      <c r="A64" s="1259" t="s">
        <v>2599</v>
      </c>
      <c r="B64" s="1915"/>
      <c r="C64" s="443" t="s">
        <v>2629</v>
      </c>
      <c r="D64" s="882">
        <v>1</v>
      </c>
      <c r="E64" s="825" t="s">
        <v>501</v>
      </c>
      <c r="F64" s="886">
        <v>3500</v>
      </c>
      <c r="G64" s="1877">
        <f t="shared" si="0"/>
        <v>3500</v>
      </c>
      <c r="H64" s="1883" t="s">
        <v>1887</v>
      </c>
      <c r="I64" s="882">
        <v>1</v>
      </c>
      <c r="J64" s="443"/>
      <c r="K64" s="882"/>
      <c r="L64" s="443"/>
      <c r="M64" s="443"/>
      <c r="N64" s="443"/>
      <c r="O64" s="443"/>
      <c r="P64" s="443"/>
      <c r="Q64" s="443"/>
      <c r="R64" s="882">
        <v>1</v>
      </c>
      <c r="S64" s="443"/>
      <c r="T64" s="1864"/>
    </row>
    <row r="65" spans="1:20" s="1146" customFormat="1" ht="12.75">
      <c r="A65" s="1644" t="s">
        <v>533</v>
      </c>
      <c r="B65" s="1259"/>
      <c r="C65" s="1560" t="s">
        <v>2387</v>
      </c>
      <c r="D65" s="1669">
        <v>1</v>
      </c>
      <c r="E65" s="1579" t="s">
        <v>13</v>
      </c>
      <c r="F65" s="1902">
        <v>10000</v>
      </c>
      <c r="G65" s="1877">
        <f t="shared" si="0"/>
        <v>10000</v>
      </c>
      <c r="H65" s="1883" t="s">
        <v>1887</v>
      </c>
      <c r="I65" s="825"/>
      <c r="J65" s="1541">
        <v>1</v>
      </c>
      <c r="K65" s="1541"/>
      <c r="L65" s="1541"/>
      <c r="M65" s="1541"/>
      <c r="N65" s="1541"/>
      <c r="O65" s="1541"/>
      <c r="P65" s="1541"/>
      <c r="Q65" s="1541"/>
      <c r="R65" s="1541"/>
      <c r="S65" s="1541"/>
      <c r="T65" s="1669"/>
    </row>
    <row r="66" spans="1:20" s="1146" customFormat="1" ht="12.75">
      <c r="A66" s="1581" t="s">
        <v>1885</v>
      </c>
      <c r="B66" s="443"/>
      <c r="C66" s="1897" t="s">
        <v>1872</v>
      </c>
      <c r="D66" s="1587">
        <v>2</v>
      </c>
      <c r="E66" s="1897" t="s">
        <v>501</v>
      </c>
      <c r="F66" s="1572">
        <v>9297.6</v>
      </c>
      <c r="G66" s="1877">
        <f t="shared" si="0"/>
        <v>18595.2</v>
      </c>
      <c r="H66" s="1883" t="s">
        <v>1887</v>
      </c>
      <c r="I66" s="1591"/>
      <c r="J66" s="1591"/>
      <c r="K66" s="1591">
        <v>1</v>
      </c>
      <c r="L66" s="1591"/>
      <c r="M66" s="1591" t="str">
        <f>IF(J66="","",J66)</f>
        <v/>
      </c>
      <c r="N66" s="1591"/>
      <c r="O66" s="1591"/>
      <c r="P66" s="1591">
        <v>1</v>
      </c>
      <c r="Q66" s="1591"/>
      <c r="R66" s="1591"/>
      <c r="S66" s="1591" t="str">
        <f>IF(J66="","",J66)</f>
        <v/>
      </c>
      <c r="T66" s="1591"/>
    </row>
    <row r="67" spans="1:20" s="1146" customFormat="1" ht="24">
      <c r="A67" s="1581" t="s">
        <v>1885</v>
      </c>
      <c r="B67" s="443"/>
      <c r="C67" s="1897" t="s">
        <v>1871</v>
      </c>
      <c r="D67" s="1587">
        <v>2</v>
      </c>
      <c r="E67" s="1897" t="s">
        <v>1783</v>
      </c>
      <c r="F67" s="1572">
        <v>650</v>
      </c>
      <c r="G67" s="1877">
        <f t="shared" si="0"/>
        <v>1300</v>
      </c>
      <c r="H67" s="1883" t="s">
        <v>1887</v>
      </c>
      <c r="I67" s="1591"/>
      <c r="J67" s="1591">
        <v>1</v>
      </c>
      <c r="K67" s="1591"/>
      <c r="L67" s="1591"/>
      <c r="M67" s="1591"/>
      <c r="N67" s="1591"/>
      <c r="O67" s="1591"/>
      <c r="P67" s="1591">
        <f>IF(J67="","",J67)</f>
        <v>1</v>
      </c>
      <c r="Q67" s="1591"/>
      <c r="R67" s="1591"/>
      <c r="S67" s="1591"/>
      <c r="T67" s="1591"/>
    </row>
    <row r="68" spans="1:20" s="1146" customFormat="1" ht="24">
      <c r="A68" s="1644" t="s">
        <v>533</v>
      </c>
      <c r="B68" s="443"/>
      <c r="C68" s="1560" t="s">
        <v>1871</v>
      </c>
      <c r="D68" s="1549">
        <v>1</v>
      </c>
      <c r="E68" s="1592" t="s">
        <v>1783</v>
      </c>
      <c r="F68" s="1916">
        <v>300</v>
      </c>
      <c r="G68" s="1877">
        <f t="shared" si="0"/>
        <v>300</v>
      </c>
      <c r="H68" s="1883" t="s">
        <v>1887</v>
      </c>
      <c r="I68" s="825">
        <v>1</v>
      </c>
      <c r="J68" s="1541"/>
      <c r="K68" s="1541"/>
      <c r="L68" s="1541"/>
      <c r="M68" s="1541"/>
      <c r="N68" s="1541"/>
      <c r="O68" s="1541"/>
      <c r="P68" s="1541"/>
      <c r="Q68" s="1541"/>
      <c r="R68" s="1541"/>
      <c r="S68" s="1541"/>
      <c r="T68" s="1669"/>
    </row>
    <row r="69" spans="1:20" s="758" customFormat="1" ht="24">
      <c r="A69" s="1579" t="s">
        <v>3382</v>
      </c>
      <c r="B69" s="443"/>
      <c r="C69" s="1560" t="s">
        <v>1871</v>
      </c>
      <c r="D69" s="1549">
        <v>1</v>
      </c>
      <c r="E69" s="1592" t="s">
        <v>1783</v>
      </c>
      <c r="F69" s="1916">
        <v>300</v>
      </c>
      <c r="G69" s="1877">
        <f t="shared" si="0"/>
        <v>300</v>
      </c>
      <c r="H69" s="1883" t="s">
        <v>1887</v>
      </c>
      <c r="I69" s="825"/>
      <c r="J69" s="1541"/>
      <c r="K69" s="1541"/>
      <c r="L69" s="1541"/>
      <c r="M69" s="1541"/>
      <c r="N69" s="1541"/>
      <c r="O69" s="1541"/>
      <c r="P69" s="1541"/>
      <c r="Q69" s="1541"/>
      <c r="R69" s="1541"/>
      <c r="S69" s="1541"/>
      <c r="T69" s="1669"/>
    </row>
    <row r="70" spans="1:20" s="758" customFormat="1" ht="12.75">
      <c r="A70" s="1582" t="s">
        <v>3386</v>
      </c>
      <c r="B70" s="443"/>
      <c r="C70" s="1592" t="s">
        <v>1372</v>
      </c>
      <c r="D70" s="1586">
        <v>2</v>
      </c>
      <c r="E70" s="1592"/>
      <c r="F70" s="1569"/>
      <c r="G70" s="1877">
        <f t="shared" si="0"/>
        <v>0</v>
      </c>
      <c r="H70" s="1883" t="s">
        <v>1887</v>
      </c>
      <c r="I70" s="1901"/>
      <c r="J70" s="1911"/>
      <c r="K70" s="1895"/>
      <c r="L70" s="1895"/>
      <c r="M70" s="1895"/>
      <c r="N70" s="1895"/>
      <c r="O70" s="1895"/>
      <c r="P70" s="1895"/>
      <c r="Q70" s="1895"/>
      <c r="R70" s="1895"/>
      <c r="S70" s="1895"/>
      <c r="T70" s="1895"/>
    </row>
    <row r="71" spans="1:20" s="758" customFormat="1" ht="12.75">
      <c r="A71" s="1582" t="s">
        <v>3457</v>
      </c>
      <c r="B71" s="443"/>
      <c r="C71" s="1592" t="s">
        <v>1372</v>
      </c>
      <c r="D71" s="1885">
        <v>6</v>
      </c>
      <c r="E71" s="1886" t="s">
        <v>44</v>
      </c>
      <c r="F71" s="1887">
        <v>300</v>
      </c>
      <c r="G71" s="1877">
        <f t="shared" si="0"/>
        <v>1800</v>
      </c>
      <c r="H71" s="1883" t="s">
        <v>1887</v>
      </c>
      <c r="I71" s="1884">
        <v>2</v>
      </c>
      <c r="J71" s="1593"/>
      <c r="K71" s="1593"/>
      <c r="L71" s="1593"/>
      <c r="M71" s="1593"/>
      <c r="N71" s="1593">
        <v>2</v>
      </c>
      <c r="O71" s="1593"/>
      <c r="P71" s="1593"/>
      <c r="Q71" s="1593"/>
      <c r="R71" s="1593"/>
      <c r="S71" s="1593">
        <v>2</v>
      </c>
      <c r="T71" s="1593"/>
    </row>
    <row r="72" spans="1:20" s="78" customFormat="1">
      <c r="A72" s="443" t="s">
        <v>1888</v>
      </c>
      <c r="B72" s="443"/>
      <c r="C72" s="443" t="s">
        <v>1930</v>
      </c>
      <c r="D72" s="1559">
        <v>1</v>
      </c>
      <c r="E72" s="1633" t="s">
        <v>1896</v>
      </c>
      <c r="F72" s="1865">
        <v>105</v>
      </c>
      <c r="G72" s="1877">
        <f t="shared" si="0"/>
        <v>105</v>
      </c>
      <c r="H72" s="1883" t="s">
        <v>1887</v>
      </c>
      <c r="I72" s="1896">
        <v>1</v>
      </c>
      <c r="J72" s="1633"/>
      <c r="K72" s="1633"/>
      <c r="L72" s="1575">
        <v>0</v>
      </c>
      <c r="M72" s="1633"/>
      <c r="N72" s="1633"/>
      <c r="O72" s="1559">
        <v>0</v>
      </c>
      <c r="P72" s="1633"/>
      <c r="Q72" s="1633"/>
      <c r="R72" s="1559">
        <v>0</v>
      </c>
      <c r="S72" s="1633"/>
      <c r="T72" s="1633"/>
    </row>
    <row r="73" spans="1:20" s="78" customFormat="1" ht="12.75" customHeight="1">
      <c r="A73" s="1259" t="s">
        <v>2599</v>
      </c>
      <c r="B73" s="443"/>
      <c r="C73" s="443" t="s">
        <v>2630</v>
      </c>
      <c r="D73" s="882">
        <v>1</v>
      </c>
      <c r="E73" s="825" t="s">
        <v>501</v>
      </c>
      <c r="F73" s="886">
        <v>750</v>
      </c>
      <c r="G73" s="1877">
        <f t="shared" si="0"/>
        <v>750</v>
      </c>
      <c r="H73" s="1883" t="s">
        <v>1887</v>
      </c>
      <c r="I73" s="882">
        <v>1</v>
      </c>
      <c r="J73" s="443"/>
      <c r="K73" s="882"/>
      <c r="L73" s="443"/>
      <c r="M73" s="443"/>
      <c r="N73" s="443"/>
      <c r="O73" s="443"/>
      <c r="P73" s="443"/>
      <c r="Q73" s="443"/>
      <c r="R73" s="882">
        <v>1</v>
      </c>
      <c r="S73" s="443"/>
      <c r="T73" s="1864"/>
    </row>
    <row r="74" spans="1:20" s="81" customFormat="1" ht="12" customHeight="1">
      <c r="A74" s="1259" t="s">
        <v>2748</v>
      </c>
      <c r="B74" s="1915"/>
      <c r="C74" s="1259" t="s">
        <v>2630</v>
      </c>
      <c r="D74" s="1903">
        <v>1</v>
      </c>
      <c r="E74" s="1904" t="s">
        <v>576</v>
      </c>
      <c r="F74" s="1913">
        <v>850</v>
      </c>
      <c r="G74" s="1877">
        <f t="shared" si="0"/>
        <v>850</v>
      </c>
      <c r="H74" s="1883" t="s">
        <v>1887</v>
      </c>
      <c r="I74" s="1905">
        <v>1</v>
      </c>
      <c r="J74" s="1879"/>
      <c r="K74" s="1879"/>
      <c r="L74" s="1879"/>
      <c r="M74" s="1879"/>
      <c r="N74" s="1879"/>
      <c r="O74" s="1879"/>
      <c r="P74" s="1879"/>
      <c r="Q74" s="1879"/>
      <c r="R74" s="1879"/>
      <c r="S74" s="1879"/>
      <c r="T74" s="1879"/>
    </row>
    <row r="75" spans="1:20" s="78" customFormat="1">
      <c r="A75" s="443" t="s">
        <v>3527</v>
      </c>
      <c r="B75" s="1915"/>
      <c r="C75" s="443" t="s">
        <v>1930</v>
      </c>
      <c r="D75" s="1559">
        <v>2</v>
      </c>
      <c r="E75" s="1633" t="s">
        <v>1896</v>
      </c>
      <c r="F75" s="1865">
        <v>105</v>
      </c>
      <c r="G75" s="1877">
        <f t="shared" si="0"/>
        <v>210</v>
      </c>
      <c r="H75" s="1883" t="s">
        <v>1887</v>
      </c>
      <c r="I75" s="1896">
        <v>1</v>
      </c>
      <c r="J75" s="1633"/>
      <c r="K75" s="1633"/>
      <c r="L75" s="1575">
        <v>0</v>
      </c>
      <c r="M75" s="1633"/>
      <c r="N75" s="1633"/>
      <c r="O75" s="1559">
        <v>0</v>
      </c>
      <c r="P75" s="1633">
        <v>1</v>
      </c>
      <c r="Q75" s="1633"/>
      <c r="R75" s="1559">
        <v>0</v>
      </c>
      <c r="S75" s="1633"/>
      <c r="T75" s="1633"/>
    </row>
    <row r="76" spans="1:20" s="78" customFormat="1">
      <c r="A76" s="1644" t="s">
        <v>533</v>
      </c>
      <c r="B76" s="1915"/>
      <c r="C76" s="1560" t="s">
        <v>2388</v>
      </c>
      <c r="D76" s="1549">
        <v>1</v>
      </c>
      <c r="E76" s="1592" t="s">
        <v>1783</v>
      </c>
      <c r="F76" s="1916">
        <v>850</v>
      </c>
      <c r="G76" s="1877">
        <f t="shared" si="0"/>
        <v>850</v>
      </c>
      <c r="H76" s="1883" t="s">
        <v>1887</v>
      </c>
      <c r="I76" s="825">
        <v>1</v>
      </c>
      <c r="J76" s="1541"/>
      <c r="K76" s="1541"/>
      <c r="L76" s="1541"/>
      <c r="M76" s="1541"/>
      <c r="N76" s="1541"/>
      <c r="O76" s="1541"/>
      <c r="P76" s="1541"/>
      <c r="Q76" s="1541"/>
      <c r="R76" s="1541"/>
      <c r="S76" s="1541"/>
      <c r="T76" s="1669"/>
    </row>
    <row r="77" spans="1:20" s="78" customFormat="1">
      <c r="A77" s="1579" t="s">
        <v>3382</v>
      </c>
      <c r="B77" s="1917"/>
      <c r="C77" s="1560" t="s">
        <v>2388</v>
      </c>
      <c r="D77" s="1549">
        <v>1</v>
      </c>
      <c r="E77" s="1592" t="s">
        <v>1783</v>
      </c>
      <c r="F77" s="1916">
        <v>850</v>
      </c>
      <c r="G77" s="1877">
        <f t="shared" si="0"/>
        <v>850</v>
      </c>
      <c r="H77" s="1883" t="s">
        <v>1887</v>
      </c>
      <c r="I77" s="825"/>
      <c r="J77" s="1541"/>
      <c r="K77" s="1541"/>
      <c r="L77" s="1541"/>
      <c r="M77" s="1541"/>
      <c r="N77" s="1541"/>
      <c r="O77" s="1541"/>
      <c r="P77" s="1541"/>
      <c r="Q77" s="1541"/>
      <c r="R77" s="1541"/>
      <c r="S77" s="1541"/>
      <c r="T77" s="1669"/>
    </row>
    <row r="78" spans="1:20" s="78" customFormat="1">
      <c r="A78" s="443" t="s">
        <v>3527</v>
      </c>
      <c r="B78" s="1917"/>
      <c r="C78" s="618" t="s">
        <v>3539</v>
      </c>
      <c r="D78" s="1559">
        <v>1</v>
      </c>
      <c r="E78" s="1541" t="s">
        <v>501</v>
      </c>
      <c r="F78" s="1868">
        <v>15000</v>
      </c>
      <c r="G78" s="1877">
        <f t="shared" si="0"/>
        <v>15000</v>
      </c>
      <c r="H78" s="1883" t="s">
        <v>1887</v>
      </c>
      <c r="I78" s="1869"/>
      <c r="J78" s="1541"/>
      <c r="K78" s="1541">
        <v>1</v>
      </c>
      <c r="L78" s="1545"/>
      <c r="M78" s="1541"/>
      <c r="N78" s="1541"/>
      <c r="O78" s="1545"/>
      <c r="P78" s="1541"/>
      <c r="Q78" s="1541"/>
      <c r="R78" s="1545"/>
      <c r="S78" s="1546"/>
      <c r="T78" s="1546"/>
    </row>
    <row r="79" spans="1:20" s="78" customFormat="1">
      <c r="A79" s="1582" t="s">
        <v>3386</v>
      </c>
      <c r="B79" s="1917"/>
      <c r="C79" s="1592" t="s">
        <v>3414</v>
      </c>
      <c r="D79" s="1586">
        <v>15</v>
      </c>
      <c r="E79" s="1918"/>
      <c r="F79" s="1569"/>
      <c r="G79" s="1877">
        <f t="shared" si="0"/>
        <v>0</v>
      </c>
      <c r="H79" s="1883" t="s">
        <v>1887</v>
      </c>
      <c r="I79" s="1901"/>
      <c r="J79" s="1911"/>
      <c r="K79" s="1895"/>
      <c r="L79" s="1895"/>
      <c r="M79" s="1895"/>
      <c r="N79" s="1895"/>
      <c r="O79" s="1895"/>
      <c r="P79" s="1895"/>
      <c r="Q79" s="1895"/>
      <c r="R79" s="1895"/>
      <c r="S79" s="1895"/>
      <c r="T79" s="1895"/>
    </row>
    <row r="80" spans="1:20" s="78" customFormat="1">
      <c r="A80" s="1259" t="s">
        <v>2599</v>
      </c>
      <c r="B80" s="1917"/>
      <c r="C80" s="443" t="s">
        <v>1215</v>
      </c>
      <c r="D80" s="882">
        <v>1</v>
      </c>
      <c r="E80" s="825" t="s">
        <v>501</v>
      </c>
      <c r="F80" s="886">
        <v>500</v>
      </c>
      <c r="G80" s="1877">
        <f t="shared" si="0"/>
        <v>500</v>
      </c>
      <c r="H80" s="1883" t="s">
        <v>1887</v>
      </c>
      <c r="I80" s="882">
        <v>1</v>
      </c>
      <c r="J80" s="443"/>
      <c r="K80" s="882"/>
      <c r="L80" s="443"/>
      <c r="M80" s="443"/>
      <c r="N80" s="443"/>
      <c r="O80" s="443"/>
      <c r="P80" s="443"/>
      <c r="Q80" s="443"/>
      <c r="R80" s="882">
        <v>1</v>
      </c>
      <c r="S80" s="443"/>
      <c r="T80" s="1864"/>
    </row>
    <row r="81" spans="1:20" s="78" customFormat="1">
      <c r="A81" s="1582" t="s">
        <v>3457</v>
      </c>
      <c r="B81" s="1917"/>
      <c r="C81" s="1592" t="s">
        <v>3461</v>
      </c>
      <c r="D81" s="1885">
        <v>6</v>
      </c>
      <c r="E81" s="1886" t="s">
        <v>44</v>
      </c>
      <c r="F81" s="1887">
        <v>200</v>
      </c>
      <c r="G81" s="1877">
        <f t="shared" ref="G81:G144" si="1">F81*D81</f>
        <v>1200</v>
      </c>
      <c r="H81" s="1883" t="s">
        <v>1887</v>
      </c>
      <c r="I81" s="1884">
        <v>2</v>
      </c>
      <c r="J81" s="1593"/>
      <c r="K81" s="1593"/>
      <c r="L81" s="1593"/>
      <c r="M81" s="1593"/>
      <c r="N81" s="1593">
        <v>2</v>
      </c>
      <c r="O81" s="1593"/>
      <c r="P81" s="1593"/>
      <c r="Q81" s="1593"/>
      <c r="R81" s="1593"/>
      <c r="S81" s="1593">
        <v>2</v>
      </c>
      <c r="T81" s="1593"/>
    </row>
    <row r="82" spans="1:20" s="78" customFormat="1">
      <c r="A82" s="882" t="s">
        <v>3023</v>
      </c>
      <c r="B82" s="1917"/>
      <c r="C82" s="882" t="s">
        <v>3165</v>
      </c>
      <c r="D82" s="1888">
        <v>10</v>
      </c>
      <c r="E82" s="833"/>
      <c r="F82" s="1890">
        <v>80</v>
      </c>
      <c r="G82" s="1877">
        <f t="shared" si="1"/>
        <v>800</v>
      </c>
      <c r="H82" s="1883" t="s">
        <v>1887</v>
      </c>
      <c r="I82" s="1884">
        <v>10</v>
      </c>
      <c r="J82" s="1593"/>
      <c r="K82" s="1593"/>
      <c r="L82" s="1593"/>
      <c r="M82" s="1593"/>
      <c r="N82" s="1593"/>
      <c r="O82" s="1593"/>
      <c r="P82" s="1593"/>
      <c r="Q82" s="1593"/>
      <c r="R82" s="1593"/>
      <c r="S82" s="1593"/>
      <c r="T82" s="1593"/>
    </row>
    <row r="83" spans="1:20" s="78" customFormat="1">
      <c r="A83" s="443" t="s">
        <v>1888</v>
      </c>
      <c r="B83" s="1917"/>
      <c r="C83" s="443" t="s">
        <v>1931</v>
      </c>
      <c r="D83" s="1559">
        <v>2</v>
      </c>
      <c r="E83" s="1633" t="s">
        <v>1896</v>
      </c>
      <c r="F83" s="1865">
        <v>25</v>
      </c>
      <c r="G83" s="1877">
        <f t="shared" si="1"/>
        <v>50</v>
      </c>
      <c r="H83" s="1883" t="s">
        <v>1887</v>
      </c>
      <c r="I83" s="1896">
        <v>1</v>
      </c>
      <c r="J83" s="1633"/>
      <c r="K83" s="1633"/>
      <c r="L83" s="1575">
        <v>0</v>
      </c>
      <c r="M83" s="1633"/>
      <c r="N83" s="1633"/>
      <c r="O83" s="1559">
        <v>1</v>
      </c>
      <c r="P83" s="1633"/>
      <c r="Q83" s="1633"/>
      <c r="R83" s="1559">
        <v>0</v>
      </c>
      <c r="S83" s="1633"/>
      <c r="T83" s="1633"/>
    </row>
    <row r="84" spans="1:20" s="78" customFormat="1">
      <c r="A84" s="443" t="s">
        <v>3527</v>
      </c>
      <c r="B84" s="1917"/>
      <c r="C84" s="443" t="s">
        <v>1931</v>
      </c>
      <c r="D84" s="1559">
        <v>2</v>
      </c>
      <c r="E84" s="1633" t="s">
        <v>1896</v>
      </c>
      <c r="F84" s="1865">
        <v>50</v>
      </c>
      <c r="G84" s="1877">
        <f t="shared" si="1"/>
        <v>100</v>
      </c>
      <c r="H84" s="1883" t="s">
        <v>1887</v>
      </c>
      <c r="I84" s="1896">
        <v>1</v>
      </c>
      <c r="J84" s="1633"/>
      <c r="K84" s="1633"/>
      <c r="L84" s="1575">
        <v>0</v>
      </c>
      <c r="M84" s="1633"/>
      <c r="N84" s="1633"/>
      <c r="O84" s="1559">
        <v>1</v>
      </c>
      <c r="P84" s="1633"/>
      <c r="Q84" s="1633"/>
      <c r="R84" s="1559">
        <v>0</v>
      </c>
      <c r="S84" s="1633"/>
      <c r="T84" s="1633"/>
    </row>
    <row r="85" spans="1:20" s="78" customFormat="1">
      <c r="A85" s="1581" t="s">
        <v>1885</v>
      </c>
      <c r="B85" s="1917"/>
      <c r="C85" s="1897" t="s">
        <v>1786</v>
      </c>
      <c r="D85" s="1587">
        <v>4</v>
      </c>
      <c r="E85" s="1897" t="s">
        <v>44</v>
      </c>
      <c r="F85" s="1572">
        <v>400</v>
      </c>
      <c r="G85" s="1877">
        <f t="shared" si="1"/>
        <v>1600</v>
      </c>
      <c r="H85" s="1883" t="s">
        <v>1887</v>
      </c>
      <c r="I85" s="1591"/>
      <c r="J85" s="1591">
        <v>1</v>
      </c>
      <c r="K85" s="1591"/>
      <c r="L85" s="1591"/>
      <c r="M85" s="1591">
        <v>1</v>
      </c>
      <c r="N85" s="1591"/>
      <c r="O85" s="1591"/>
      <c r="P85" s="1591">
        <v>1</v>
      </c>
      <c r="Q85" s="1591"/>
      <c r="R85" s="1591"/>
      <c r="S85" s="1591"/>
      <c r="T85" s="1591">
        <v>1</v>
      </c>
    </row>
    <row r="86" spans="1:20" s="78" customFormat="1">
      <c r="A86" s="1644" t="s">
        <v>533</v>
      </c>
      <c r="B86" s="1582"/>
      <c r="C86" s="618" t="s">
        <v>2389</v>
      </c>
      <c r="D86" s="1578">
        <v>2</v>
      </c>
      <c r="E86" s="1579" t="s">
        <v>501</v>
      </c>
      <c r="F86" s="1902">
        <v>250</v>
      </c>
      <c r="G86" s="1877">
        <f t="shared" si="1"/>
        <v>500</v>
      </c>
      <c r="H86" s="1883" t="s">
        <v>1887</v>
      </c>
      <c r="I86" s="825">
        <v>1</v>
      </c>
      <c r="J86" s="1541"/>
      <c r="K86" s="1541"/>
      <c r="L86" s="1541"/>
      <c r="M86" s="1541"/>
      <c r="N86" s="1541"/>
      <c r="O86" s="1541"/>
      <c r="P86" s="1541"/>
      <c r="Q86" s="1541"/>
      <c r="R86" s="1541"/>
      <c r="S86" s="1541"/>
      <c r="T86" s="1669"/>
    </row>
    <row r="87" spans="1:20" s="78" customFormat="1">
      <c r="A87" s="1579" t="s">
        <v>3382</v>
      </c>
      <c r="B87" s="1582"/>
      <c r="C87" s="618" t="s">
        <v>2389</v>
      </c>
      <c r="D87" s="1578">
        <v>1</v>
      </c>
      <c r="E87" s="1579" t="s">
        <v>501</v>
      </c>
      <c r="F87" s="1902">
        <v>250</v>
      </c>
      <c r="G87" s="1877">
        <f t="shared" si="1"/>
        <v>250</v>
      </c>
      <c r="H87" s="1883" t="s">
        <v>1887</v>
      </c>
      <c r="I87" s="825"/>
      <c r="J87" s="1541"/>
      <c r="K87" s="1541"/>
      <c r="L87" s="1541"/>
      <c r="M87" s="1541"/>
      <c r="N87" s="1541"/>
      <c r="O87" s="1541"/>
      <c r="P87" s="1541"/>
      <c r="Q87" s="1541"/>
      <c r="R87" s="1541"/>
      <c r="S87" s="1541"/>
      <c r="T87" s="1669"/>
    </row>
    <row r="88" spans="1:20" s="78" customFormat="1">
      <c r="A88" s="882" t="s">
        <v>3630</v>
      </c>
      <c r="B88" s="882"/>
      <c r="C88" s="932" t="s">
        <v>3655</v>
      </c>
      <c r="D88" s="833">
        <v>1</v>
      </c>
      <c r="E88" s="1886" t="s">
        <v>1945</v>
      </c>
      <c r="F88" s="1900">
        <v>2500</v>
      </c>
      <c r="G88" s="1877">
        <f t="shared" si="1"/>
        <v>2500</v>
      </c>
      <c r="H88" s="1883" t="s">
        <v>1887</v>
      </c>
      <c r="I88" s="1884"/>
      <c r="J88" s="1593"/>
      <c r="K88" s="1593"/>
      <c r="L88" s="1593"/>
      <c r="M88" s="1593"/>
      <c r="N88" s="1593"/>
      <c r="O88" s="1593"/>
      <c r="P88" s="1593"/>
      <c r="Q88" s="1593"/>
      <c r="R88" s="1593"/>
      <c r="S88" s="1593"/>
      <c r="T88" s="1593"/>
    </row>
    <row r="89" spans="1:20" s="78" customFormat="1">
      <c r="A89" s="1582" t="s">
        <v>3231</v>
      </c>
      <c r="B89" s="882"/>
      <c r="C89" s="1592" t="s">
        <v>3283</v>
      </c>
      <c r="D89" s="1891">
        <v>5</v>
      </c>
      <c r="E89" s="1892" t="s">
        <v>44</v>
      </c>
      <c r="F89" s="1889">
        <v>500</v>
      </c>
      <c r="G89" s="1877">
        <f t="shared" si="1"/>
        <v>2500</v>
      </c>
      <c r="H89" s="1883" t="s">
        <v>1887</v>
      </c>
      <c r="I89" s="1893">
        <v>3</v>
      </c>
      <c r="J89" s="1894"/>
      <c r="K89" s="1894"/>
      <c r="L89" s="1894"/>
      <c r="M89" s="1894"/>
      <c r="N89" s="1894"/>
      <c r="O89" s="1894">
        <v>2</v>
      </c>
      <c r="P89" s="1895"/>
      <c r="Q89" s="1895"/>
      <c r="R89" s="1895"/>
      <c r="S89" s="1895"/>
      <c r="T89" s="1895"/>
    </row>
    <row r="90" spans="1:20" s="78" customFormat="1">
      <c r="A90" s="1644" t="s">
        <v>533</v>
      </c>
      <c r="B90" s="882"/>
      <c r="C90" s="1560" t="s">
        <v>2390</v>
      </c>
      <c r="D90" s="1549">
        <v>4</v>
      </c>
      <c r="E90" s="1592" t="s">
        <v>1512</v>
      </c>
      <c r="F90" s="1916">
        <v>170</v>
      </c>
      <c r="G90" s="1877">
        <f t="shared" si="1"/>
        <v>680</v>
      </c>
      <c r="H90" s="1883" t="s">
        <v>1887</v>
      </c>
      <c r="I90" s="825">
        <v>2</v>
      </c>
      <c r="J90" s="1541"/>
      <c r="K90" s="1541"/>
      <c r="L90" s="1541"/>
      <c r="M90" s="1541"/>
      <c r="N90" s="1541">
        <v>2</v>
      </c>
      <c r="O90" s="1541"/>
      <c r="P90" s="1541"/>
      <c r="Q90" s="1541"/>
      <c r="R90" s="1541"/>
      <c r="S90" s="1541"/>
      <c r="T90" s="1669"/>
    </row>
    <row r="91" spans="1:20" s="78" customFormat="1">
      <c r="A91" s="882" t="s">
        <v>3023</v>
      </c>
      <c r="B91" s="882"/>
      <c r="C91" s="882" t="s">
        <v>2082</v>
      </c>
      <c r="D91" s="1888">
        <v>10</v>
      </c>
      <c r="E91" s="833"/>
      <c r="F91" s="1890">
        <v>30</v>
      </c>
      <c r="G91" s="1877">
        <f t="shared" si="1"/>
        <v>300</v>
      </c>
      <c r="H91" s="1883" t="s">
        <v>1887</v>
      </c>
      <c r="I91" s="1884">
        <v>10</v>
      </c>
      <c r="J91" s="1593"/>
      <c r="K91" s="1593"/>
      <c r="L91" s="1593"/>
      <c r="M91" s="1593"/>
      <c r="N91" s="1593"/>
      <c r="O91" s="1593"/>
      <c r="P91" s="1593"/>
      <c r="Q91" s="1593"/>
      <c r="R91" s="1593"/>
      <c r="S91" s="1593"/>
      <c r="T91" s="1593"/>
    </row>
    <row r="92" spans="1:20" s="78" customFormat="1">
      <c r="A92" s="1259" t="s">
        <v>2748</v>
      </c>
      <c r="B92" s="882"/>
      <c r="C92" s="1594" t="s">
        <v>2770</v>
      </c>
      <c r="D92" s="1903">
        <v>1</v>
      </c>
      <c r="E92" s="1904" t="s">
        <v>501</v>
      </c>
      <c r="F92" s="1904">
        <v>500</v>
      </c>
      <c r="G92" s="1877">
        <f t="shared" si="1"/>
        <v>500</v>
      </c>
      <c r="H92" s="1883" t="s">
        <v>1887</v>
      </c>
      <c r="I92" s="1905">
        <v>1</v>
      </c>
      <c r="J92" s="1879"/>
      <c r="K92" s="1879"/>
      <c r="L92" s="1879"/>
      <c r="M92" s="1879"/>
      <c r="N92" s="1879"/>
      <c r="O92" s="1879"/>
      <c r="P92" s="1879"/>
      <c r="Q92" s="1879"/>
      <c r="R92" s="1879"/>
      <c r="S92" s="1879"/>
      <c r="T92" s="1879"/>
    </row>
    <row r="93" spans="1:20" s="78" customFormat="1">
      <c r="A93" s="882" t="s">
        <v>3630</v>
      </c>
      <c r="B93" s="882"/>
      <c r="C93" s="932" t="s">
        <v>3652</v>
      </c>
      <c r="D93" s="833">
        <v>1</v>
      </c>
      <c r="E93" s="1886" t="s">
        <v>1945</v>
      </c>
      <c r="F93" s="1900">
        <v>350</v>
      </c>
      <c r="G93" s="1877">
        <f t="shared" si="1"/>
        <v>350</v>
      </c>
      <c r="H93" s="1883" t="s">
        <v>1887</v>
      </c>
      <c r="I93" s="1901"/>
      <c r="J93" s="1895"/>
      <c r="K93" s="1895"/>
      <c r="L93" s="1895"/>
      <c r="M93" s="1895"/>
      <c r="N93" s="1895"/>
      <c r="O93" s="1895"/>
      <c r="P93" s="1895"/>
      <c r="Q93" s="1895"/>
      <c r="R93" s="1895"/>
      <c r="S93" s="1895"/>
      <c r="T93" s="1895"/>
    </row>
    <row r="94" spans="1:20" s="78" customFormat="1">
      <c r="A94" s="172" t="s">
        <v>3418</v>
      </c>
      <c r="B94" s="882"/>
      <c r="C94" s="1592" t="s">
        <v>3419</v>
      </c>
      <c r="D94" s="1891">
        <v>1</v>
      </c>
      <c r="E94" s="1892" t="s">
        <v>501</v>
      </c>
      <c r="F94" s="1889">
        <v>28509</v>
      </c>
      <c r="G94" s="1877">
        <f t="shared" si="1"/>
        <v>28509</v>
      </c>
      <c r="H94" s="1883" t="s">
        <v>1887</v>
      </c>
      <c r="I94" s="1884"/>
      <c r="J94" s="1593"/>
      <c r="K94" s="1593"/>
      <c r="L94" s="1593"/>
      <c r="M94" s="1593"/>
      <c r="N94" s="1593"/>
      <c r="O94" s="1593"/>
      <c r="P94" s="1593"/>
      <c r="Q94" s="1593"/>
      <c r="R94" s="1593"/>
      <c r="S94" s="1593"/>
      <c r="T94" s="1593"/>
    </row>
    <row r="95" spans="1:20" s="451" customFormat="1" ht="18" customHeight="1">
      <c r="A95" s="443" t="s">
        <v>1888</v>
      </c>
      <c r="B95" s="882"/>
      <c r="C95" s="618" t="s">
        <v>1932</v>
      </c>
      <c r="D95" s="1559">
        <v>1</v>
      </c>
      <c r="E95" s="1633" t="s">
        <v>1896</v>
      </c>
      <c r="F95" s="1865">
        <v>500</v>
      </c>
      <c r="G95" s="1877">
        <f t="shared" si="1"/>
        <v>500</v>
      </c>
      <c r="H95" s="1883" t="s">
        <v>1887</v>
      </c>
      <c r="I95" s="1896">
        <v>1</v>
      </c>
      <c r="J95" s="1633"/>
      <c r="K95" s="1633"/>
      <c r="L95" s="1575">
        <v>0</v>
      </c>
      <c r="M95" s="1633"/>
      <c r="N95" s="1633"/>
      <c r="O95" s="1559">
        <v>0</v>
      </c>
      <c r="P95" s="1633"/>
      <c r="Q95" s="1633"/>
      <c r="R95" s="1559">
        <v>0</v>
      </c>
      <c r="S95" s="1633"/>
      <c r="T95" s="1633"/>
    </row>
    <row r="96" spans="1:20" s="451" customFormat="1" ht="20.100000000000001" customHeight="1">
      <c r="A96" s="443" t="s">
        <v>3527</v>
      </c>
      <c r="B96" s="882"/>
      <c r="C96" s="618" t="s">
        <v>1932</v>
      </c>
      <c r="D96" s="1559">
        <v>1</v>
      </c>
      <c r="E96" s="1633" t="s">
        <v>1896</v>
      </c>
      <c r="F96" s="1865">
        <v>500</v>
      </c>
      <c r="G96" s="1877">
        <f t="shared" si="1"/>
        <v>500</v>
      </c>
      <c r="H96" s="1883" t="s">
        <v>1887</v>
      </c>
      <c r="I96" s="1896">
        <v>1</v>
      </c>
      <c r="J96" s="1633"/>
      <c r="K96" s="1633"/>
      <c r="L96" s="1575">
        <v>0</v>
      </c>
      <c r="M96" s="1633"/>
      <c r="N96" s="1633"/>
      <c r="O96" s="1559">
        <v>0</v>
      </c>
      <c r="P96" s="1633"/>
      <c r="Q96" s="1633"/>
      <c r="R96" s="1559">
        <v>0</v>
      </c>
      <c r="S96" s="1633"/>
      <c r="T96" s="1633"/>
    </row>
    <row r="97" spans="1:20" s="451" customFormat="1" ht="18" customHeight="1">
      <c r="A97" s="1582" t="s">
        <v>2132</v>
      </c>
      <c r="B97" s="1579"/>
      <c r="C97" s="1592" t="s">
        <v>2152</v>
      </c>
      <c r="D97" s="1885">
        <v>3</v>
      </c>
      <c r="E97" s="1886" t="s">
        <v>501</v>
      </c>
      <c r="F97" s="1887">
        <v>2500</v>
      </c>
      <c r="G97" s="1877">
        <f t="shared" si="1"/>
        <v>7500</v>
      </c>
      <c r="H97" s="1883" t="s">
        <v>1887</v>
      </c>
      <c r="I97" s="1884">
        <v>3</v>
      </c>
      <c r="J97" s="1593"/>
      <c r="K97" s="1593"/>
      <c r="L97" s="1593"/>
      <c r="M97" s="1593"/>
      <c r="N97" s="1593"/>
      <c r="O97" s="1593"/>
      <c r="P97" s="1593"/>
      <c r="Q97" s="1593"/>
      <c r="R97" s="1593"/>
      <c r="S97" s="1593"/>
      <c r="T97" s="1593"/>
    </row>
    <row r="98" spans="1:20" s="78" customFormat="1">
      <c r="A98" s="1582" t="s">
        <v>2905</v>
      </c>
      <c r="B98" s="1592"/>
      <c r="C98" s="1592" t="s">
        <v>2938</v>
      </c>
      <c r="D98" s="1891">
        <v>5</v>
      </c>
      <c r="E98" s="1892" t="s">
        <v>501</v>
      </c>
      <c r="F98" s="1889">
        <v>5500</v>
      </c>
      <c r="G98" s="1877">
        <f t="shared" si="1"/>
        <v>27500</v>
      </c>
      <c r="H98" s="1883" t="s">
        <v>1887</v>
      </c>
      <c r="I98" s="1884"/>
      <c r="J98" s="1593"/>
      <c r="K98" s="1593"/>
      <c r="L98" s="1593"/>
      <c r="M98" s="1593"/>
      <c r="N98" s="1593"/>
      <c r="O98" s="1593"/>
      <c r="P98" s="1593"/>
      <c r="Q98" s="1593"/>
      <c r="R98" s="1593"/>
      <c r="S98" s="1593"/>
      <c r="T98" s="1593"/>
    </row>
    <row r="99" spans="1:20" s="78" customFormat="1">
      <c r="A99" s="1582" t="s">
        <v>3231</v>
      </c>
      <c r="B99" s="1592"/>
      <c r="C99" s="1592" t="s">
        <v>2938</v>
      </c>
      <c r="D99" s="1891">
        <v>5</v>
      </c>
      <c r="E99" s="1892" t="s">
        <v>501</v>
      </c>
      <c r="F99" s="1889">
        <v>5500</v>
      </c>
      <c r="G99" s="1877">
        <f t="shared" si="1"/>
        <v>27500</v>
      </c>
      <c r="H99" s="1883" t="s">
        <v>1887</v>
      </c>
      <c r="I99" s="1893">
        <v>3</v>
      </c>
      <c r="J99" s="1894"/>
      <c r="K99" s="1894"/>
      <c r="L99" s="1894"/>
      <c r="M99" s="1894"/>
      <c r="N99" s="1894"/>
      <c r="O99" s="1894">
        <v>2</v>
      </c>
      <c r="P99" s="1593"/>
      <c r="Q99" s="1593"/>
      <c r="R99" s="1593"/>
      <c r="S99" s="1593"/>
      <c r="T99" s="1593"/>
    </row>
    <row r="100" spans="1:20" s="79" customFormat="1" ht="12.75">
      <c r="A100" s="1259" t="s">
        <v>2412</v>
      </c>
      <c r="B100" s="1582"/>
      <c r="C100" s="1599" t="s">
        <v>2464</v>
      </c>
      <c r="D100" s="1576">
        <v>2</v>
      </c>
      <c r="E100" s="1579" t="s">
        <v>501</v>
      </c>
      <c r="F100" s="1576">
        <v>3000</v>
      </c>
      <c r="G100" s="1877">
        <f t="shared" si="1"/>
        <v>6000</v>
      </c>
      <c r="H100" s="1883" t="s">
        <v>1887</v>
      </c>
      <c r="I100" s="1576">
        <v>2</v>
      </c>
      <c r="J100" s="1576"/>
      <c r="K100" s="1867"/>
      <c r="L100" s="1867"/>
      <c r="M100" s="1867"/>
      <c r="N100" s="1867"/>
      <c r="O100" s="1867"/>
      <c r="P100" s="1867"/>
      <c r="Q100" s="1867"/>
      <c r="R100" s="1270"/>
      <c r="S100" s="1270"/>
      <c r="T100" s="1867"/>
    </row>
    <row r="101" spans="1:20" s="79" customFormat="1" ht="12.75">
      <c r="A101" s="1259" t="s">
        <v>2598</v>
      </c>
      <c r="B101" s="1582"/>
      <c r="C101" s="1599" t="s">
        <v>2464</v>
      </c>
      <c r="D101" s="1919">
        <v>2</v>
      </c>
      <c r="E101" s="1576" t="s">
        <v>13</v>
      </c>
      <c r="F101" s="1912">
        <v>2500</v>
      </c>
      <c r="G101" s="1877">
        <f t="shared" si="1"/>
        <v>5000</v>
      </c>
      <c r="H101" s="1883" t="s">
        <v>1887</v>
      </c>
      <c r="I101" s="1919">
        <v>2</v>
      </c>
      <c r="J101" s="1576"/>
      <c r="K101" s="1867"/>
      <c r="L101" s="1867"/>
      <c r="M101" s="1867"/>
      <c r="N101" s="1867"/>
      <c r="O101" s="1867"/>
      <c r="P101" s="1867"/>
      <c r="Q101" s="1867"/>
      <c r="R101" s="1270"/>
      <c r="S101" s="1270"/>
      <c r="T101" s="1867"/>
    </row>
    <row r="102" spans="1:20" s="78" customFormat="1">
      <c r="A102" s="1644" t="s">
        <v>533</v>
      </c>
      <c r="B102" s="1915"/>
      <c r="C102" s="1560" t="s">
        <v>2393</v>
      </c>
      <c r="D102" s="1549">
        <v>4</v>
      </c>
      <c r="E102" s="1592" t="s">
        <v>1783</v>
      </c>
      <c r="F102" s="1916">
        <v>500</v>
      </c>
      <c r="G102" s="1877">
        <f t="shared" si="1"/>
        <v>2000</v>
      </c>
      <c r="H102" s="1883" t="s">
        <v>1887</v>
      </c>
      <c r="I102" s="825">
        <v>4</v>
      </c>
      <c r="J102" s="1541"/>
      <c r="K102" s="1541"/>
      <c r="L102" s="1541"/>
      <c r="M102" s="1541"/>
      <c r="N102" s="1541"/>
      <c r="O102" s="1541"/>
      <c r="P102" s="1541"/>
      <c r="Q102" s="1541"/>
      <c r="R102" s="1541"/>
      <c r="S102" s="1541"/>
      <c r="T102" s="1669"/>
    </row>
    <row r="103" spans="1:20" s="78" customFormat="1">
      <c r="A103" s="882" t="s">
        <v>3630</v>
      </c>
      <c r="B103" s="1915"/>
      <c r="C103" s="932" t="s">
        <v>1399</v>
      </c>
      <c r="D103" s="833">
        <v>5</v>
      </c>
      <c r="E103" s="1886" t="s">
        <v>627</v>
      </c>
      <c r="F103" s="1900"/>
      <c r="G103" s="1877">
        <f t="shared" si="1"/>
        <v>0</v>
      </c>
      <c r="H103" s="1883" t="s">
        <v>1887</v>
      </c>
      <c r="I103" s="1901"/>
      <c r="J103" s="1895"/>
      <c r="K103" s="1895"/>
      <c r="L103" s="1895"/>
      <c r="M103" s="1895"/>
      <c r="N103" s="1895"/>
      <c r="O103" s="1895"/>
      <c r="P103" s="1895"/>
      <c r="Q103" s="1895"/>
      <c r="R103" s="1895"/>
      <c r="S103" s="1895"/>
      <c r="T103" s="1895"/>
    </row>
    <row r="104" spans="1:20" s="451" customFormat="1" ht="18" customHeight="1">
      <c r="A104" s="1582" t="s">
        <v>3386</v>
      </c>
      <c r="B104" s="1915"/>
      <c r="C104" s="1592" t="s">
        <v>1219</v>
      </c>
      <c r="D104" s="1586">
        <v>5</v>
      </c>
      <c r="E104" s="1592"/>
      <c r="F104" s="1569"/>
      <c r="G104" s="1877">
        <f t="shared" si="1"/>
        <v>0</v>
      </c>
      <c r="H104" s="1883" t="s">
        <v>1887</v>
      </c>
      <c r="I104" s="1901"/>
      <c r="J104" s="1911"/>
      <c r="K104" s="1895"/>
      <c r="L104" s="1895"/>
      <c r="M104" s="1895"/>
      <c r="N104" s="1895"/>
      <c r="O104" s="1895"/>
      <c r="P104" s="1895"/>
      <c r="Q104" s="1895"/>
      <c r="R104" s="1895"/>
      <c r="S104" s="1895"/>
      <c r="T104" s="1895"/>
    </row>
    <row r="105" spans="1:20" s="451" customFormat="1" ht="18" customHeight="1">
      <c r="A105" s="882" t="s">
        <v>3023</v>
      </c>
      <c r="B105" s="1915"/>
      <c r="C105" s="882" t="s">
        <v>3181</v>
      </c>
      <c r="D105" s="1888">
        <v>20</v>
      </c>
      <c r="E105" s="833" t="s">
        <v>576</v>
      </c>
      <c r="F105" s="1890">
        <v>180</v>
      </c>
      <c r="G105" s="1877">
        <f t="shared" si="1"/>
        <v>3600</v>
      </c>
      <c r="H105" s="1883" t="s">
        <v>1887</v>
      </c>
      <c r="I105" s="1884">
        <v>10</v>
      </c>
      <c r="J105" s="1593"/>
      <c r="K105" s="1593"/>
      <c r="L105" s="1593"/>
      <c r="M105" s="1593"/>
      <c r="N105" s="1593"/>
      <c r="O105" s="1593">
        <v>10</v>
      </c>
      <c r="P105" s="1593"/>
      <c r="Q105" s="1593"/>
      <c r="R105" s="1593"/>
      <c r="S105" s="1593"/>
      <c r="T105" s="1593"/>
    </row>
    <row r="106" spans="1:20" s="451" customFormat="1" ht="18" customHeight="1">
      <c r="A106" s="1259" t="s">
        <v>2748</v>
      </c>
      <c r="B106" s="1579"/>
      <c r="C106" s="1259" t="s">
        <v>1220</v>
      </c>
      <c r="D106" s="1903">
        <v>3</v>
      </c>
      <c r="E106" s="1904" t="s">
        <v>576</v>
      </c>
      <c r="F106" s="1913">
        <v>700</v>
      </c>
      <c r="G106" s="1877">
        <f t="shared" si="1"/>
        <v>2100</v>
      </c>
      <c r="H106" s="1883" t="s">
        <v>1887</v>
      </c>
      <c r="I106" s="1905">
        <v>1</v>
      </c>
      <c r="J106" s="1879"/>
      <c r="K106" s="1879"/>
      <c r="L106" s="1879"/>
      <c r="M106" s="1879"/>
      <c r="N106" s="1879"/>
      <c r="O106" s="1879">
        <v>2</v>
      </c>
      <c r="P106" s="1879"/>
      <c r="Q106" s="1879"/>
      <c r="R106" s="1879"/>
      <c r="S106" s="1879"/>
      <c r="T106" s="1879"/>
    </row>
    <row r="107" spans="1:20" s="451" customFormat="1" ht="18" customHeight="1">
      <c r="A107" s="1581" t="s">
        <v>1885</v>
      </c>
      <c r="B107" s="1592"/>
      <c r="C107" s="1897" t="s">
        <v>1785</v>
      </c>
      <c r="D107" s="1587">
        <v>10</v>
      </c>
      <c r="E107" s="1897" t="s">
        <v>501</v>
      </c>
      <c r="F107" s="1572">
        <v>600</v>
      </c>
      <c r="G107" s="1877">
        <f t="shared" si="1"/>
        <v>6000</v>
      </c>
      <c r="H107" s="1883" t="s">
        <v>1887</v>
      </c>
      <c r="I107" s="1591"/>
      <c r="J107" s="1591">
        <v>5</v>
      </c>
      <c r="K107" s="1591"/>
      <c r="L107" s="1591"/>
      <c r="M107" s="1591"/>
      <c r="N107" s="1591"/>
      <c r="O107" s="1591">
        <v>5</v>
      </c>
      <c r="P107" s="1591"/>
      <c r="Q107" s="1591"/>
      <c r="R107" s="1591"/>
      <c r="S107" s="1591"/>
      <c r="T107" s="1591"/>
    </row>
    <row r="108" spans="1:20" s="451" customFormat="1" ht="18" customHeight="1">
      <c r="A108" s="1582" t="s">
        <v>3457</v>
      </c>
      <c r="B108" s="1592"/>
      <c r="C108" s="1592" t="s">
        <v>3463</v>
      </c>
      <c r="D108" s="1885">
        <v>6</v>
      </c>
      <c r="E108" s="1886" t="s">
        <v>501</v>
      </c>
      <c r="F108" s="1887">
        <v>300</v>
      </c>
      <c r="G108" s="1877">
        <f t="shared" si="1"/>
        <v>1800</v>
      </c>
      <c r="H108" s="1883" t="s">
        <v>1887</v>
      </c>
      <c r="I108" s="1884">
        <v>2</v>
      </c>
      <c r="J108" s="1593"/>
      <c r="K108" s="1593"/>
      <c r="L108" s="1593"/>
      <c r="M108" s="1593"/>
      <c r="N108" s="1593">
        <v>2</v>
      </c>
      <c r="O108" s="1593"/>
      <c r="P108" s="1593"/>
      <c r="Q108" s="1593"/>
      <c r="R108" s="1593"/>
      <c r="S108" s="1593">
        <v>2</v>
      </c>
      <c r="T108" s="1593"/>
    </row>
    <row r="109" spans="1:20" s="451" customFormat="1" ht="18" customHeight="1">
      <c r="A109" s="1259" t="s">
        <v>2599</v>
      </c>
      <c r="B109" s="1579"/>
      <c r="C109" s="443" t="s">
        <v>2631</v>
      </c>
      <c r="D109" s="882">
        <v>2</v>
      </c>
      <c r="E109" s="825" t="s">
        <v>501</v>
      </c>
      <c r="F109" s="886">
        <v>500</v>
      </c>
      <c r="G109" s="1877">
        <f t="shared" si="1"/>
        <v>1000</v>
      </c>
      <c r="H109" s="1883" t="s">
        <v>1887</v>
      </c>
      <c r="I109" s="882">
        <v>2</v>
      </c>
      <c r="J109" s="443"/>
      <c r="K109" s="882"/>
      <c r="L109" s="443"/>
      <c r="M109" s="443"/>
      <c r="N109" s="443"/>
      <c r="O109" s="443"/>
      <c r="P109" s="443"/>
      <c r="Q109" s="443"/>
      <c r="R109" s="882">
        <v>2</v>
      </c>
      <c r="S109" s="443"/>
      <c r="T109" s="1864"/>
    </row>
    <row r="110" spans="1:20" s="78" customFormat="1">
      <c r="A110" s="1582" t="s">
        <v>3457</v>
      </c>
      <c r="B110" s="1592"/>
      <c r="C110" s="1592" t="s">
        <v>3462</v>
      </c>
      <c r="D110" s="1885">
        <v>1</v>
      </c>
      <c r="E110" s="1886" t="s">
        <v>501</v>
      </c>
      <c r="F110" s="1887">
        <v>1500</v>
      </c>
      <c r="G110" s="1877">
        <f t="shared" si="1"/>
        <v>1500</v>
      </c>
      <c r="H110" s="1883" t="s">
        <v>1887</v>
      </c>
      <c r="I110" s="1884">
        <v>1</v>
      </c>
      <c r="J110" s="1593"/>
      <c r="K110" s="1593"/>
      <c r="L110" s="1593"/>
      <c r="M110" s="1593"/>
      <c r="N110" s="1593"/>
      <c r="O110" s="1593"/>
      <c r="P110" s="1593"/>
      <c r="Q110" s="1593"/>
      <c r="R110" s="1593"/>
      <c r="S110" s="1593"/>
      <c r="T110" s="1593"/>
    </row>
    <row r="111" spans="1:20" s="78" customFormat="1">
      <c r="A111" s="1644" t="s">
        <v>533</v>
      </c>
      <c r="B111" s="1592"/>
      <c r="C111" s="1560" t="s">
        <v>2391</v>
      </c>
      <c r="D111" s="1549">
        <v>4</v>
      </c>
      <c r="E111" s="1592" t="s">
        <v>1783</v>
      </c>
      <c r="F111" s="1916">
        <v>500</v>
      </c>
      <c r="G111" s="1877">
        <f t="shared" si="1"/>
        <v>2000</v>
      </c>
      <c r="H111" s="1883" t="s">
        <v>1887</v>
      </c>
      <c r="I111" s="825">
        <v>4</v>
      </c>
      <c r="J111" s="1541"/>
      <c r="K111" s="1541"/>
      <c r="L111" s="1541"/>
      <c r="M111" s="1541"/>
      <c r="N111" s="1541"/>
      <c r="O111" s="1541"/>
      <c r="P111" s="1541"/>
      <c r="Q111" s="1541"/>
      <c r="R111" s="1541"/>
      <c r="S111" s="1541"/>
      <c r="T111" s="1669"/>
    </row>
    <row r="112" spans="1:20" s="78" customFormat="1" ht="16.5" customHeight="1">
      <c r="A112" s="1579" t="s">
        <v>3382</v>
      </c>
      <c r="B112" s="1582"/>
      <c r="C112" s="1560" t="s">
        <v>2391</v>
      </c>
      <c r="D112" s="1549">
        <v>4</v>
      </c>
      <c r="E112" s="1592" t="s">
        <v>1783</v>
      </c>
      <c r="F112" s="1916">
        <v>500</v>
      </c>
      <c r="G112" s="1877">
        <f t="shared" si="1"/>
        <v>2000</v>
      </c>
      <c r="H112" s="1883" t="s">
        <v>1887</v>
      </c>
      <c r="I112" s="825"/>
      <c r="J112" s="1541"/>
      <c r="K112" s="1541"/>
      <c r="L112" s="1541"/>
      <c r="M112" s="1541"/>
      <c r="N112" s="1541"/>
      <c r="O112" s="1541"/>
      <c r="P112" s="1541"/>
      <c r="Q112" s="1541"/>
      <c r="R112" s="1541"/>
      <c r="S112" s="1541"/>
      <c r="T112" s="1669"/>
    </row>
    <row r="113" spans="1:20" s="78" customFormat="1">
      <c r="A113" s="882" t="s">
        <v>3630</v>
      </c>
      <c r="B113" s="1915"/>
      <c r="C113" s="932" t="s">
        <v>3653</v>
      </c>
      <c r="D113" s="833">
        <v>2</v>
      </c>
      <c r="E113" s="1886" t="s">
        <v>1945</v>
      </c>
      <c r="F113" s="1900">
        <v>350</v>
      </c>
      <c r="G113" s="1877">
        <f t="shared" si="1"/>
        <v>700</v>
      </c>
      <c r="H113" s="1883" t="s">
        <v>1887</v>
      </c>
      <c r="I113" s="1901"/>
      <c r="J113" s="1895"/>
      <c r="K113" s="1895"/>
      <c r="L113" s="1895"/>
      <c r="M113" s="1895"/>
      <c r="N113" s="1895"/>
      <c r="O113" s="1895"/>
      <c r="P113" s="1895"/>
      <c r="Q113" s="1895"/>
      <c r="R113" s="1895"/>
      <c r="S113" s="1895"/>
      <c r="T113" s="1895"/>
    </row>
    <row r="114" spans="1:20" s="78" customFormat="1">
      <c r="A114" s="443" t="s">
        <v>1888</v>
      </c>
      <c r="B114" s="1915"/>
      <c r="C114" s="443" t="s">
        <v>1933</v>
      </c>
      <c r="D114" s="1559">
        <v>1</v>
      </c>
      <c r="E114" s="1633" t="s">
        <v>1896</v>
      </c>
      <c r="F114" s="1865">
        <v>150</v>
      </c>
      <c r="G114" s="1877">
        <f t="shared" si="1"/>
        <v>150</v>
      </c>
      <c r="H114" s="1883" t="s">
        <v>1887</v>
      </c>
      <c r="I114" s="1896">
        <v>1</v>
      </c>
      <c r="J114" s="1633"/>
      <c r="K114" s="1633"/>
      <c r="L114" s="1575">
        <v>0</v>
      </c>
      <c r="M114" s="1633"/>
      <c r="N114" s="1633"/>
      <c r="O114" s="1559">
        <v>0</v>
      </c>
      <c r="P114" s="1633"/>
      <c r="Q114" s="1633"/>
      <c r="R114" s="1559">
        <v>0</v>
      </c>
      <c r="S114" s="1633"/>
      <c r="T114" s="1633"/>
    </row>
    <row r="115" spans="1:20" s="78" customFormat="1">
      <c r="A115" s="443" t="s">
        <v>3527</v>
      </c>
      <c r="B115" s="1915"/>
      <c r="C115" s="443" t="s">
        <v>3541</v>
      </c>
      <c r="D115" s="1559">
        <v>4</v>
      </c>
      <c r="E115" s="1633" t="s">
        <v>1896</v>
      </c>
      <c r="F115" s="1865">
        <v>150</v>
      </c>
      <c r="G115" s="1877">
        <f t="shared" si="1"/>
        <v>600</v>
      </c>
      <c r="H115" s="1883" t="s">
        <v>1887</v>
      </c>
      <c r="I115" s="1896">
        <v>2</v>
      </c>
      <c r="J115" s="1633"/>
      <c r="K115" s="1633"/>
      <c r="L115" s="1575">
        <v>0</v>
      </c>
      <c r="M115" s="1633"/>
      <c r="N115" s="1633">
        <v>2</v>
      </c>
      <c r="O115" s="1559">
        <v>0</v>
      </c>
      <c r="P115" s="1633"/>
      <c r="Q115" s="1633"/>
      <c r="R115" s="1559">
        <v>0</v>
      </c>
      <c r="S115" s="1633"/>
      <c r="T115" s="1633"/>
    </row>
    <row r="116" spans="1:20" s="81" customFormat="1">
      <c r="A116" s="1644" t="s">
        <v>533</v>
      </c>
      <c r="B116" s="1915"/>
      <c r="C116" s="1560" t="s">
        <v>2392</v>
      </c>
      <c r="D116" s="1549">
        <v>1</v>
      </c>
      <c r="E116" s="1592" t="s">
        <v>501</v>
      </c>
      <c r="F116" s="1916">
        <v>700</v>
      </c>
      <c r="G116" s="1877">
        <f t="shared" si="1"/>
        <v>700</v>
      </c>
      <c r="H116" s="1883" t="s">
        <v>1887</v>
      </c>
      <c r="I116" s="825">
        <v>1</v>
      </c>
      <c r="J116" s="1541"/>
      <c r="K116" s="1541"/>
      <c r="L116" s="1541"/>
      <c r="M116" s="1541"/>
      <c r="N116" s="1541"/>
      <c r="O116" s="1541"/>
      <c r="P116" s="1541"/>
      <c r="Q116" s="1541"/>
      <c r="R116" s="1541"/>
      <c r="S116" s="1541"/>
      <c r="T116" s="1669"/>
    </row>
    <row r="117" spans="1:20" s="78" customFormat="1">
      <c r="A117" s="1644" t="s">
        <v>533</v>
      </c>
      <c r="B117" s="1915"/>
      <c r="C117" s="1349" t="s">
        <v>2394</v>
      </c>
      <c r="D117" s="1669">
        <v>2</v>
      </c>
      <c r="E117" s="1579" t="s">
        <v>501</v>
      </c>
      <c r="F117" s="1902">
        <v>7000</v>
      </c>
      <c r="G117" s="1877">
        <f t="shared" si="1"/>
        <v>14000</v>
      </c>
      <c r="H117" s="1883" t="s">
        <v>1887</v>
      </c>
      <c r="I117" s="825">
        <v>1</v>
      </c>
      <c r="J117" s="1541"/>
      <c r="K117" s="1541"/>
      <c r="L117" s="1541"/>
      <c r="M117" s="1541"/>
      <c r="N117" s="1541"/>
      <c r="O117" s="1541">
        <v>1</v>
      </c>
      <c r="P117" s="1541"/>
      <c r="Q117" s="1541"/>
      <c r="R117" s="1541"/>
      <c r="S117" s="1541"/>
      <c r="T117" s="1669"/>
    </row>
    <row r="118" spans="1:20" s="78" customFormat="1">
      <c r="A118" s="1582" t="s">
        <v>3231</v>
      </c>
      <c r="B118" s="1915"/>
      <c r="C118" s="1592" t="s">
        <v>3294</v>
      </c>
      <c r="D118" s="1891">
        <v>6</v>
      </c>
      <c r="E118" s="1892" t="s">
        <v>44</v>
      </c>
      <c r="F118" s="1889">
        <v>500</v>
      </c>
      <c r="G118" s="1877">
        <f t="shared" si="1"/>
        <v>3000</v>
      </c>
      <c r="H118" s="1883" t="s">
        <v>1887</v>
      </c>
      <c r="I118" s="1893">
        <v>3</v>
      </c>
      <c r="J118" s="1894"/>
      <c r="K118" s="1894"/>
      <c r="L118" s="1894"/>
      <c r="M118" s="1894"/>
      <c r="N118" s="1894"/>
      <c r="O118" s="1894">
        <v>3</v>
      </c>
      <c r="P118" s="1895"/>
      <c r="Q118" s="1895"/>
      <c r="R118" s="1895"/>
      <c r="S118" s="1895"/>
      <c r="T118" s="1895"/>
    </row>
    <row r="119" spans="1:20" s="78" customFormat="1">
      <c r="A119" s="1582" t="s">
        <v>2045</v>
      </c>
      <c r="B119" s="172"/>
      <c r="C119" s="1592" t="s">
        <v>2052</v>
      </c>
      <c r="D119" s="1914">
        <v>4</v>
      </c>
      <c r="E119" s="1886" t="s">
        <v>576</v>
      </c>
      <c r="F119" s="1887">
        <v>1000</v>
      </c>
      <c r="G119" s="1877">
        <f t="shared" si="1"/>
        <v>4000</v>
      </c>
      <c r="H119" s="1883" t="s">
        <v>1887</v>
      </c>
      <c r="I119" s="1884">
        <v>4</v>
      </c>
      <c r="J119" s="1593"/>
      <c r="K119" s="1593"/>
      <c r="L119" s="1593"/>
      <c r="M119" s="1593"/>
      <c r="N119" s="1593"/>
      <c r="O119" s="1593"/>
      <c r="P119" s="1593"/>
      <c r="Q119" s="1593"/>
      <c r="R119" s="1593"/>
      <c r="S119" s="1593"/>
      <c r="T119" s="1593"/>
    </row>
    <row r="120" spans="1:20" s="78" customFormat="1">
      <c r="A120" s="1582" t="s">
        <v>3386</v>
      </c>
      <c r="B120" s="172"/>
      <c r="C120" s="1592" t="s">
        <v>3415</v>
      </c>
      <c r="D120" s="1586">
        <v>10</v>
      </c>
      <c r="E120" s="1592"/>
      <c r="F120" s="1569"/>
      <c r="G120" s="1877">
        <f t="shared" si="1"/>
        <v>0</v>
      </c>
      <c r="H120" s="1883" t="s">
        <v>1887</v>
      </c>
      <c r="I120" s="1901"/>
      <c r="J120" s="1911"/>
      <c r="K120" s="1895"/>
      <c r="L120" s="1895"/>
      <c r="M120" s="1895"/>
      <c r="N120" s="1895"/>
      <c r="O120" s="1895"/>
      <c r="P120" s="1895"/>
      <c r="Q120" s="1895"/>
      <c r="R120" s="1895"/>
      <c r="S120" s="1895"/>
      <c r="T120" s="1895"/>
    </row>
    <row r="121" spans="1:20" s="78" customFormat="1">
      <c r="A121" s="1582" t="s">
        <v>3457</v>
      </c>
      <c r="B121" s="172"/>
      <c r="C121" s="1592" t="s">
        <v>1223</v>
      </c>
      <c r="D121" s="1885">
        <v>6</v>
      </c>
      <c r="E121" s="1886" t="s">
        <v>44</v>
      </c>
      <c r="F121" s="1887">
        <v>200</v>
      </c>
      <c r="G121" s="1877">
        <f t="shared" si="1"/>
        <v>1200</v>
      </c>
      <c r="H121" s="1883" t="s">
        <v>1887</v>
      </c>
      <c r="I121" s="1884">
        <v>2</v>
      </c>
      <c r="J121" s="1593"/>
      <c r="K121" s="1593"/>
      <c r="L121" s="1593"/>
      <c r="M121" s="1593"/>
      <c r="N121" s="1593">
        <v>2</v>
      </c>
      <c r="O121" s="1593"/>
      <c r="P121" s="1593"/>
      <c r="Q121" s="1593"/>
      <c r="R121" s="1593"/>
      <c r="S121" s="1593">
        <v>2</v>
      </c>
      <c r="T121" s="1593"/>
    </row>
    <row r="122" spans="1:20" s="78" customFormat="1">
      <c r="A122" s="882" t="s">
        <v>3023</v>
      </c>
      <c r="B122" s="937"/>
      <c r="C122" s="882" t="s">
        <v>3194</v>
      </c>
      <c r="D122" s="1888">
        <v>10</v>
      </c>
      <c r="E122" s="833"/>
      <c r="F122" s="1890">
        <v>350</v>
      </c>
      <c r="G122" s="1877">
        <f t="shared" si="1"/>
        <v>3500</v>
      </c>
      <c r="H122" s="1883" t="s">
        <v>1887</v>
      </c>
      <c r="I122" s="1884">
        <v>10</v>
      </c>
      <c r="J122" s="1593"/>
      <c r="K122" s="1593"/>
      <c r="L122" s="1593"/>
      <c r="M122" s="1593"/>
      <c r="N122" s="1593"/>
      <c r="O122" s="1593"/>
      <c r="P122" s="1593"/>
      <c r="Q122" s="1593"/>
      <c r="R122" s="1593"/>
      <c r="S122" s="1593"/>
      <c r="T122" s="1593"/>
    </row>
    <row r="123" spans="1:20" s="78" customFormat="1">
      <c r="A123" s="1259" t="s">
        <v>2599</v>
      </c>
      <c r="B123" s="1582"/>
      <c r="C123" s="443" t="s">
        <v>2632</v>
      </c>
      <c r="D123" s="882">
        <v>1</v>
      </c>
      <c r="E123" s="825" t="s">
        <v>501</v>
      </c>
      <c r="F123" s="886">
        <v>500</v>
      </c>
      <c r="G123" s="1877">
        <f t="shared" si="1"/>
        <v>500</v>
      </c>
      <c r="H123" s="1883" t="s">
        <v>1887</v>
      </c>
      <c r="I123" s="882">
        <v>1</v>
      </c>
      <c r="J123" s="443"/>
      <c r="K123" s="882"/>
      <c r="L123" s="443"/>
      <c r="M123" s="443"/>
      <c r="N123" s="443"/>
      <c r="O123" s="443"/>
      <c r="P123" s="443"/>
      <c r="Q123" s="443"/>
      <c r="R123" s="882">
        <v>1</v>
      </c>
      <c r="S123" s="443"/>
      <c r="T123" s="1864"/>
    </row>
    <row r="124" spans="1:20" s="78" customFormat="1">
      <c r="A124" s="1259" t="s">
        <v>2748</v>
      </c>
      <c r="B124" s="1582"/>
      <c r="C124" s="1259" t="s">
        <v>2768</v>
      </c>
      <c r="D124" s="1903">
        <v>3</v>
      </c>
      <c r="E124" s="1904" t="s">
        <v>576</v>
      </c>
      <c r="F124" s="1913">
        <v>350</v>
      </c>
      <c r="G124" s="1877">
        <f t="shared" si="1"/>
        <v>1050</v>
      </c>
      <c r="H124" s="1883" t="s">
        <v>1887</v>
      </c>
      <c r="I124" s="1905">
        <v>1</v>
      </c>
      <c r="J124" s="1879"/>
      <c r="K124" s="1879"/>
      <c r="L124" s="1879"/>
      <c r="M124" s="1879"/>
      <c r="N124" s="1879"/>
      <c r="O124" s="1879">
        <v>2</v>
      </c>
      <c r="P124" s="1879"/>
      <c r="Q124" s="1879"/>
      <c r="R124" s="1879"/>
      <c r="S124" s="1879"/>
      <c r="T124" s="1879"/>
    </row>
    <row r="125" spans="1:20" s="78" customFormat="1">
      <c r="A125" s="1581" t="s">
        <v>1885</v>
      </c>
      <c r="B125" s="1582"/>
      <c r="C125" s="1897" t="s">
        <v>1784</v>
      </c>
      <c r="D125" s="1587">
        <v>2</v>
      </c>
      <c r="E125" s="1897" t="s">
        <v>1783</v>
      </c>
      <c r="F125" s="1572">
        <v>150</v>
      </c>
      <c r="G125" s="1877">
        <f t="shared" si="1"/>
        <v>300</v>
      </c>
      <c r="H125" s="1883" t="s">
        <v>1887</v>
      </c>
      <c r="I125" s="1591"/>
      <c r="J125" s="1591">
        <v>1</v>
      </c>
      <c r="K125" s="1591"/>
      <c r="L125" s="1591"/>
      <c r="M125" s="1591"/>
      <c r="N125" s="1591"/>
      <c r="O125" s="1591"/>
      <c r="P125" s="1591">
        <f>IF(J125="","",J125)</f>
        <v>1</v>
      </c>
      <c r="Q125" s="1591"/>
      <c r="R125" s="1591"/>
      <c r="S125" s="1591"/>
      <c r="T125" s="1591"/>
    </row>
    <row r="126" spans="1:20" s="78" customFormat="1">
      <c r="A126" s="1644" t="s">
        <v>533</v>
      </c>
      <c r="B126" s="1582"/>
      <c r="C126" s="1560" t="s">
        <v>1784</v>
      </c>
      <c r="D126" s="1549">
        <v>2</v>
      </c>
      <c r="E126" s="1592" t="s">
        <v>1783</v>
      </c>
      <c r="F126" s="1916">
        <v>500</v>
      </c>
      <c r="G126" s="1877">
        <f t="shared" si="1"/>
        <v>1000</v>
      </c>
      <c r="H126" s="1883" t="s">
        <v>1887</v>
      </c>
      <c r="I126" s="825">
        <v>1</v>
      </c>
      <c r="J126" s="1541"/>
      <c r="K126" s="1541"/>
      <c r="L126" s="1541"/>
      <c r="M126" s="1541"/>
      <c r="N126" s="1541"/>
      <c r="O126" s="1541">
        <v>1</v>
      </c>
      <c r="P126" s="1541"/>
      <c r="Q126" s="1541"/>
      <c r="R126" s="1541"/>
      <c r="S126" s="1541"/>
      <c r="T126" s="1669"/>
    </row>
    <row r="127" spans="1:20" s="78" customFormat="1">
      <c r="A127" s="882" t="s">
        <v>3225</v>
      </c>
      <c r="B127" s="1582"/>
      <c r="C127" s="1560" t="s">
        <v>1784</v>
      </c>
      <c r="D127" s="1549">
        <v>2</v>
      </c>
      <c r="E127" s="1592" t="s">
        <v>1783</v>
      </c>
      <c r="F127" s="1916">
        <v>500</v>
      </c>
      <c r="G127" s="1877">
        <f t="shared" si="1"/>
        <v>1000</v>
      </c>
      <c r="H127" s="1883" t="s">
        <v>1887</v>
      </c>
      <c r="I127" s="825"/>
      <c r="J127" s="1541"/>
      <c r="K127" s="1541"/>
      <c r="L127" s="1541"/>
      <c r="M127" s="1541"/>
      <c r="N127" s="1541"/>
      <c r="O127" s="1541"/>
      <c r="P127" s="1541"/>
      <c r="Q127" s="1541"/>
      <c r="R127" s="1541"/>
      <c r="S127" s="1541"/>
      <c r="T127" s="1669"/>
    </row>
    <row r="128" spans="1:20" s="451" customFormat="1">
      <c r="A128" s="1579" t="s">
        <v>3382</v>
      </c>
      <c r="B128" s="1582"/>
      <c r="C128" s="1560" t="s">
        <v>1784</v>
      </c>
      <c r="D128" s="1549">
        <v>2</v>
      </c>
      <c r="E128" s="1592" t="s">
        <v>1783</v>
      </c>
      <c r="F128" s="1916">
        <v>500</v>
      </c>
      <c r="G128" s="1877">
        <f t="shared" si="1"/>
        <v>1000</v>
      </c>
      <c r="H128" s="1883" t="s">
        <v>1887</v>
      </c>
      <c r="I128" s="825"/>
      <c r="J128" s="1541"/>
      <c r="K128" s="1541"/>
      <c r="L128" s="1541"/>
      <c r="M128" s="1541"/>
      <c r="N128" s="1541"/>
      <c r="O128" s="1541"/>
      <c r="P128" s="1541"/>
      <c r="Q128" s="1541"/>
      <c r="R128" s="1541"/>
      <c r="S128" s="1541"/>
      <c r="T128" s="1669"/>
    </row>
    <row r="129" spans="1:20" s="451" customFormat="1">
      <c r="A129" s="882" t="s">
        <v>3630</v>
      </c>
      <c r="B129" s="1582"/>
      <c r="C129" s="932" t="s">
        <v>3654</v>
      </c>
      <c r="D129" s="833">
        <v>1</v>
      </c>
      <c r="E129" s="1886" t="s">
        <v>1945</v>
      </c>
      <c r="F129" s="1900">
        <v>300</v>
      </c>
      <c r="G129" s="1877">
        <f t="shared" si="1"/>
        <v>300</v>
      </c>
      <c r="H129" s="1883" t="s">
        <v>1887</v>
      </c>
      <c r="I129" s="1884"/>
      <c r="J129" s="1593"/>
      <c r="K129" s="1593" t="s">
        <v>3634</v>
      </c>
      <c r="L129" s="1593"/>
      <c r="M129" s="1593"/>
      <c r="N129" s="1593"/>
      <c r="O129" s="1593"/>
      <c r="P129" s="1593"/>
      <c r="Q129" s="1593"/>
      <c r="R129" s="1593"/>
      <c r="S129" s="1593"/>
      <c r="T129" s="1593"/>
    </row>
    <row r="130" spans="1:20" s="451" customFormat="1">
      <c r="A130" s="882" t="s">
        <v>3023</v>
      </c>
      <c r="B130" s="443"/>
      <c r="C130" s="882" t="s">
        <v>3199</v>
      </c>
      <c r="D130" s="1888">
        <v>10</v>
      </c>
      <c r="E130" s="833"/>
      <c r="F130" s="1890">
        <v>350</v>
      </c>
      <c r="G130" s="1877">
        <f t="shared" si="1"/>
        <v>3500</v>
      </c>
      <c r="H130" s="1883" t="s">
        <v>1887</v>
      </c>
      <c r="I130" s="1884">
        <v>10</v>
      </c>
      <c r="J130" s="1593"/>
      <c r="K130" s="1593"/>
      <c r="L130" s="1593"/>
      <c r="M130" s="1593"/>
      <c r="N130" s="1593"/>
      <c r="O130" s="1593"/>
      <c r="P130" s="1593"/>
      <c r="Q130" s="1593"/>
      <c r="R130" s="1593"/>
      <c r="S130" s="1593"/>
      <c r="T130" s="1593"/>
    </row>
    <row r="131" spans="1:20" s="451" customFormat="1">
      <c r="A131" s="1582" t="s">
        <v>3231</v>
      </c>
      <c r="B131" s="443"/>
      <c r="C131" s="1592" t="s">
        <v>3292</v>
      </c>
      <c r="D131" s="1891">
        <v>4</v>
      </c>
      <c r="E131" s="1892" t="s">
        <v>44</v>
      </c>
      <c r="F131" s="1889">
        <v>600</v>
      </c>
      <c r="G131" s="1877">
        <f t="shared" si="1"/>
        <v>2400</v>
      </c>
      <c r="H131" s="1883" t="s">
        <v>1887</v>
      </c>
      <c r="I131" s="1893">
        <v>4</v>
      </c>
      <c r="J131" s="1894"/>
      <c r="K131" s="1894"/>
      <c r="L131" s="1894"/>
      <c r="M131" s="1894"/>
      <c r="N131" s="1894"/>
      <c r="O131" s="1894"/>
      <c r="P131" s="1895"/>
      <c r="Q131" s="1895"/>
      <c r="R131" s="1895"/>
      <c r="S131" s="1895"/>
      <c r="T131" s="1895"/>
    </row>
    <row r="132" spans="1:20" s="451" customFormat="1">
      <c r="A132" s="1259" t="s">
        <v>2412</v>
      </c>
      <c r="B132" s="443"/>
      <c r="C132" s="1535" t="s">
        <v>2583</v>
      </c>
      <c r="D132" s="1576">
        <v>2</v>
      </c>
      <c r="E132" s="1576" t="s">
        <v>44</v>
      </c>
      <c r="F132" s="1912">
        <v>500</v>
      </c>
      <c r="G132" s="1877">
        <f t="shared" si="1"/>
        <v>1000</v>
      </c>
      <c r="H132" s="1883" t="s">
        <v>1887</v>
      </c>
      <c r="I132" s="1901"/>
      <c r="J132" s="1895"/>
      <c r="K132" s="1895"/>
      <c r="L132" s="1895"/>
      <c r="M132" s="1895"/>
      <c r="N132" s="1895"/>
      <c r="O132" s="1895"/>
      <c r="P132" s="1895"/>
      <c r="Q132" s="1895"/>
      <c r="R132" s="1895"/>
      <c r="S132" s="1895"/>
      <c r="T132" s="1895"/>
    </row>
    <row r="133" spans="1:20" s="451" customFormat="1">
      <c r="A133" s="1582" t="s">
        <v>2905</v>
      </c>
      <c r="B133" s="443"/>
      <c r="C133" s="1592" t="s">
        <v>2937</v>
      </c>
      <c r="D133" s="1891">
        <v>15</v>
      </c>
      <c r="E133" s="1892" t="s">
        <v>501</v>
      </c>
      <c r="F133" s="1889">
        <v>6500</v>
      </c>
      <c r="G133" s="1877">
        <f t="shared" si="1"/>
        <v>97500</v>
      </c>
      <c r="H133" s="1883" t="s">
        <v>1887</v>
      </c>
      <c r="I133" s="1901"/>
      <c r="J133" s="1895"/>
      <c r="K133" s="1895"/>
      <c r="L133" s="1895"/>
      <c r="M133" s="1895"/>
      <c r="N133" s="1895"/>
      <c r="O133" s="1895"/>
      <c r="P133" s="1895"/>
      <c r="Q133" s="1895"/>
      <c r="R133" s="1895"/>
      <c r="S133" s="1895"/>
      <c r="T133" s="1895"/>
    </row>
    <row r="134" spans="1:20" s="451" customFormat="1">
      <c r="A134" s="1582" t="s">
        <v>3231</v>
      </c>
      <c r="B134" s="443"/>
      <c r="C134" s="1592" t="s">
        <v>2937</v>
      </c>
      <c r="D134" s="1891">
        <v>15</v>
      </c>
      <c r="E134" s="1892" t="s">
        <v>501</v>
      </c>
      <c r="F134" s="1889">
        <v>6500</v>
      </c>
      <c r="G134" s="1877">
        <f t="shared" si="1"/>
        <v>97500</v>
      </c>
      <c r="H134" s="1883" t="s">
        <v>1887</v>
      </c>
      <c r="I134" s="1893">
        <v>10</v>
      </c>
      <c r="J134" s="1894"/>
      <c r="K134" s="1894"/>
      <c r="L134" s="1894"/>
      <c r="M134" s="1894"/>
      <c r="N134" s="1894"/>
      <c r="O134" s="1894">
        <v>5</v>
      </c>
      <c r="P134" s="1593"/>
      <c r="Q134" s="1593"/>
      <c r="R134" s="1593"/>
      <c r="S134" s="1593"/>
      <c r="T134" s="1593"/>
    </row>
    <row r="135" spans="1:20" s="451" customFormat="1">
      <c r="A135" s="1581" t="s">
        <v>1885</v>
      </c>
      <c r="B135" s="443"/>
      <c r="C135" s="1897" t="s">
        <v>1870</v>
      </c>
      <c r="D135" s="1587">
        <v>1</v>
      </c>
      <c r="E135" s="1897" t="s">
        <v>501</v>
      </c>
      <c r="F135" s="1572">
        <v>1500</v>
      </c>
      <c r="G135" s="1877">
        <f t="shared" si="1"/>
        <v>1500</v>
      </c>
      <c r="H135" s="1883" t="s">
        <v>1887</v>
      </c>
      <c r="I135" s="1591"/>
      <c r="J135" s="1591">
        <v>1</v>
      </c>
      <c r="K135" s="1591"/>
      <c r="L135" s="1591"/>
      <c r="M135" s="1591"/>
      <c r="N135" s="1591"/>
      <c r="O135" s="1591"/>
      <c r="P135" s="1591"/>
      <c r="Q135" s="1591"/>
      <c r="R135" s="1591"/>
      <c r="S135" s="1591"/>
      <c r="T135" s="1591"/>
    </row>
    <row r="136" spans="1:20" s="451" customFormat="1">
      <c r="A136" s="1582" t="s">
        <v>2132</v>
      </c>
      <c r="B136" s="443"/>
      <c r="C136" s="1592" t="s">
        <v>2155</v>
      </c>
      <c r="D136" s="1885">
        <v>1</v>
      </c>
      <c r="E136" s="1886" t="s">
        <v>13</v>
      </c>
      <c r="F136" s="1887">
        <v>2500</v>
      </c>
      <c r="G136" s="1877">
        <f t="shared" si="1"/>
        <v>2500</v>
      </c>
      <c r="H136" s="1883" t="s">
        <v>1887</v>
      </c>
      <c r="I136" s="1884">
        <v>1</v>
      </c>
      <c r="J136" s="1593"/>
      <c r="K136" s="1593"/>
      <c r="L136" s="1593"/>
      <c r="M136" s="1593"/>
      <c r="N136" s="1593"/>
      <c r="O136" s="1593"/>
      <c r="P136" s="1593"/>
      <c r="Q136" s="1593"/>
      <c r="R136" s="1593"/>
      <c r="S136" s="1593"/>
      <c r="T136" s="1593"/>
    </row>
    <row r="137" spans="1:20" s="451" customFormat="1">
      <c r="A137" s="1581" t="s">
        <v>1885</v>
      </c>
      <c r="B137" s="443"/>
      <c r="C137" s="1897" t="s">
        <v>1504</v>
      </c>
      <c r="D137" s="1909">
        <v>1</v>
      </c>
      <c r="E137" s="1571" t="s">
        <v>501</v>
      </c>
      <c r="F137" s="1572">
        <v>3000</v>
      </c>
      <c r="G137" s="1877">
        <f t="shared" si="1"/>
        <v>3000</v>
      </c>
      <c r="H137" s="1883" t="s">
        <v>1887</v>
      </c>
      <c r="I137" s="1591"/>
      <c r="J137" s="1591"/>
      <c r="K137" s="1591">
        <v>1</v>
      </c>
      <c r="L137" s="1591"/>
      <c r="M137" s="1591" t="str">
        <f>IF(J137="","",J137)</f>
        <v/>
      </c>
      <c r="N137" s="1591"/>
      <c r="O137" s="1591"/>
      <c r="P137" s="1591" t="str">
        <f>IF(J137="","",J137)</f>
        <v/>
      </c>
      <c r="Q137" s="1591"/>
      <c r="R137" s="1591"/>
      <c r="S137" s="1591" t="str">
        <f>IF(J137="","",J137)</f>
        <v/>
      </c>
      <c r="T137" s="1591"/>
    </row>
    <row r="138" spans="1:20" s="451" customFormat="1">
      <c r="A138" s="1259" t="s">
        <v>2412</v>
      </c>
      <c r="B138" s="443"/>
      <c r="C138" s="1535" t="s">
        <v>2582</v>
      </c>
      <c r="D138" s="1576">
        <v>1</v>
      </c>
      <c r="E138" s="1576" t="s">
        <v>44</v>
      </c>
      <c r="F138" s="1912">
        <v>800</v>
      </c>
      <c r="G138" s="1877">
        <f t="shared" si="1"/>
        <v>800</v>
      </c>
      <c r="H138" s="1883" t="s">
        <v>1887</v>
      </c>
      <c r="I138" s="1901"/>
      <c r="J138" s="1895"/>
      <c r="K138" s="1895"/>
      <c r="L138" s="1895"/>
      <c r="M138" s="1895"/>
      <c r="N138" s="1895"/>
      <c r="O138" s="1895"/>
      <c r="P138" s="1895"/>
      <c r="Q138" s="1895"/>
      <c r="R138" s="1895"/>
      <c r="S138" s="1895"/>
      <c r="T138" s="1895"/>
    </row>
    <row r="139" spans="1:20" s="985" customFormat="1" ht="15">
      <c r="A139" s="1259" t="s">
        <v>2599</v>
      </c>
      <c r="B139" s="443"/>
      <c r="C139" s="443" t="s">
        <v>1504</v>
      </c>
      <c r="D139" s="882">
        <v>1</v>
      </c>
      <c r="E139" s="825" t="s">
        <v>44</v>
      </c>
      <c r="F139" s="886">
        <v>8000</v>
      </c>
      <c r="G139" s="1877">
        <f t="shared" si="1"/>
        <v>8000</v>
      </c>
      <c r="H139" s="1883" t="s">
        <v>1887</v>
      </c>
      <c r="I139" s="882">
        <v>1</v>
      </c>
      <c r="J139" s="443"/>
      <c r="K139" s="882"/>
      <c r="L139" s="443"/>
      <c r="M139" s="443"/>
      <c r="N139" s="443"/>
      <c r="O139" s="443"/>
      <c r="P139" s="443"/>
      <c r="Q139" s="443"/>
      <c r="R139" s="882">
        <v>1</v>
      </c>
      <c r="S139" s="443"/>
      <c r="T139" s="1864"/>
    </row>
    <row r="140" spans="1:20" s="985" customFormat="1" ht="15">
      <c r="A140" s="979" t="s">
        <v>2316</v>
      </c>
      <c r="B140" s="443"/>
      <c r="C140" s="1592" t="s">
        <v>2336</v>
      </c>
      <c r="D140" s="1885">
        <v>1</v>
      </c>
      <c r="E140" s="1886" t="s">
        <v>576</v>
      </c>
      <c r="F140" s="1887">
        <v>5000</v>
      </c>
      <c r="G140" s="1877">
        <f t="shared" si="1"/>
        <v>5000</v>
      </c>
      <c r="H140" s="1883" t="s">
        <v>1887</v>
      </c>
      <c r="I140" s="1901"/>
      <c r="J140" s="1895"/>
      <c r="K140" s="1895"/>
      <c r="L140" s="1895"/>
      <c r="M140" s="1895"/>
      <c r="N140" s="1895"/>
      <c r="O140" s="1895"/>
      <c r="P140" s="1895"/>
      <c r="Q140" s="1895"/>
      <c r="R140" s="1895"/>
      <c r="S140" s="1895"/>
      <c r="T140" s="1895"/>
    </row>
    <row r="141" spans="1:20" s="985" customFormat="1" ht="15">
      <c r="A141" s="1582" t="s">
        <v>69</v>
      </c>
      <c r="B141" s="1915"/>
      <c r="C141" s="1592" t="s">
        <v>2730</v>
      </c>
      <c r="D141" s="1910">
        <v>1</v>
      </c>
      <c r="E141" s="1881" t="s">
        <v>501</v>
      </c>
      <c r="F141" s="1569">
        <v>10000</v>
      </c>
      <c r="G141" s="1877">
        <f t="shared" si="1"/>
        <v>10000</v>
      </c>
      <c r="H141" s="1883" t="s">
        <v>1887</v>
      </c>
      <c r="I141" s="1901"/>
      <c r="J141" s="1911"/>
      <c r="K141" s="1895"/>
      <c r="L141" s="1895"/>
      <c r="M141" s="1895"/>
      <c r="N141" s="1895"/>
      <c r="O141" s="1895"/>
      <c r="P141" s="1895"/>
      <c r="Q141" s="1895"/>
      <c r="R141" s="1895"/>
      <c r="S141" s="1895"/>
      <c r="T141" s="1895"/>
    </row>
    <row r="142" spans="1:20" s="985" customFormat="1" ht="15">
      <c r="A142" s="172" t="s">
        <v>1968</v>
      </c>
      <c r="B142" s="1915"/>
      <c r="C142" s="1906" t="s">
        <v>1975</v>
      </c>
      <c r="D142" s="1907">
        <v>1</v>
      </c>
      <c r="E142" s="825" t="s">
        <v>44</v>
      </c>
      <c r="F142" s="1908">
        <v>2500</v>
      </c>
      <c r="G142" s="1877">
        <f t="shared" si="1"/>
        <v>2500</v>
      </c>
      <c r="H142" s="1883" t="s">
        <v>1887</v>
      </c>
      <c r="I142" s="825">
        <v>1</v>
      </c>
      <c r="J142" s="833"/>
      <c r="K142" s="825"/>
      <c r="L142" s="833"/>
      <c r="M142" s="833"/>
      <c r="N142" s="833"/>
      <c r="O142" s="833"/>
      <c r="P142" s="833"/>
      <c r="Q142" s="833"/>
      <c r="R142" s="833"/>
      <c r="S142" s="833"/>
      <c r="T142" s="1669"/>
    </row>
    <row r="143" spans="1:20" s="985" customFormat="1" ht="15">
      <c r="A143" s="1582" t="s">
        <v>69</v>
      </c>
      <c r="B143" s="1915"/>
      <c r="C143" s="1592" t="s">
        <v>2729</v>
      </c>
      <c r="D143" s="1910">
        <v>1</v>
      </c>
      <c r="E143" s="1881" t="s">
        <v>501</v>
      </c>
      <c r="F143" s="1569">
        <v>17000</v>
      </c>
      <c r="G143" s="1877">
        <f t="shared" si="1"/>
        <v>17000</v>
      </c>
      <c r="H143" s="1883" t="s">
        <v>1887</v>
      </c>
      <c r="I143" s="1901"/>
      <c r="J143" s="1911"/>
      <c r="K143" s="1895"/>
      <c r="L143" s="1895"/>
      <c r="M143" s="1895"/>
      <c r="N143" s="1895"/>
      <c r="O143" s="1895"/>
      <c r="P143" s="1895"/>
      <c r="Q143" s="1895"/>
      <c r="R143" s="1895"/>
      <c r="S143" s="1895"/>
      <c r="T143" s="1895"/>
    </row>
    <row r="144" spans="1:20" s="985" customFormat="1" ht="15">
      <c r="A144" s="443" t="s">
        <v>3527</v>
      </c>
      <c r="B144" s="1915"/>
      <c r="C144" s="618" t="s">
        <v>3538</v>
      </c>
      <c r="D144" s="1559">
        <v>2</v>
      </c>
      <c r="E144" s="1541" t="s">
        <v>1896</v>
      </c>
      <c r="F144" s="1868">
        <v>12000</v>
      </c>
      <c r="G144" s="1877">
        <f t="shared" si="1"/>
        <v>24000</v>
      </c>
      <c r="H144" s="1883" t="s">
        <v>1887</v>
      </c>
      <c r="I144" s="1869">
        <v>1</v>
      </c>
      <c r="J144" s="1541"/>
      <c r="K144" s="1541"/>
      <c r="L144" s="1545"/>
      <c r="M144" s="1541"/>
      <c r="N144" s="1541"/>
      <c r="O144" s="1545">
        <v>1</v>
      </c>
      <c r="P144" s="1541"/>
      <c r="Q144" s="1541"/>
      <c r="R144" s="1545"/>
      <c r="S144" s="1546"/>
      <c r="T144" s="1633"/>
    </row>
    <row r="145" spans="1:20">
      <c r="A145" s="882"/>
      <c r="B145" s="1582"/>
      <c r="C145" s="882"/>
      <c r="D145" s="882"/>
      <c r="E145" s="882"/>
      <c r="F145" s="882"/>
      <c r="G145" s="882"/>
      <c r="H145" s="882"/>
      <c r="I145" s="882"/>
      <c r="J145" s="882"/>
      <c r="K145" s="882"/>
      <c r="L145" s="882"/>
      <c r="M145" s="882"/>
      <c r="N145" s="882"/>
      <c r="O145" s="882"/>
      <c r="P145" s="882"/>
      <c r="Q145" s="882"/>
      <c r="R145" s="882"/>
      <c r="S145" s="882"/>
      <c r="T145" s="882"/>
    </row>
    <row r="146" spans="1:20" s="766" customFormat="1">
      <c r="A146" s="882"/>
      <c r="B146" s="1582"/>
      <c r="C146" s="1920"/>
      <c r="D146" s="1921"/>
      <c r="E146" s="833"/>
      <c r="F146" s="1922"/>
      <c r="G146" s="1569"/>
      <c r="H146" s="1548"/>
      <c r="I146" s="1563"/>
      <c r="J146" s="1556"/>
      <c r="K146" s="1556"/>
      <c r="L146" s="1556"/>
      <c r="M146" s="1556"/>
      <c r="N146" s="1556"/>
      <c r="O146" s="1556"/>
      <c r="P146" s="1556"/>
      <c r="Q146" s="1556"/>
      <c r="R146" s="1556"/>
      <c r="S146" s="1556"/>
      <c r="T146" s="1556"/>
    </row>
    <row r="147" spans="1:20" s="766" customFormat="1">
      <c r="A147" s="658"/>
      <c r="B147" s="482"/>
      <c r="C147" s="536"/>
      <c r="D147" s="704"/>
      <c r="E147" s="703"/>
      <c r="F147" s="702"/>
      <c r="G147" s="680"/>
      <c r="H147" s="499"/>
      <c r="I147" s="530"/>
      <c r="J147" s="503"/>
      <c r="K147" s="503"/>
      <c r="L147" s="503"/>
      <c r="M147" s="503"/>
      <c r="N147" s="503"/>
      <c r="O147" s="503"/>
      <c r="P147" s="503"/>
      <c r="Q147" s="503"/>
      <c r="R147" s="503"/>
      <c r="S147" s="503"/>
      <c r="T147" s="523"/>
    </row>
    <row r="148" spans="1:20" s="765" customFormat="1" ht="12.75">
      <c r="A148" s="115"/>
      <c r="B148" s="769"/>
      <c r="C148" s="786"/>
      <c r="D148" s="125"/>
      <c r="E148" s="126"/>
      <c r="F148" s="127"/>
      <c r="G148" s="784"/>
      <c r="H148" s="770"/>
      <c r="I148" s="129"/>
      <c r="J148" s="773"/>
      <c r="K148" s="773"/>
      <c r="L148" s="773"/>
      <c r="M148" s="773"/>
      <c r="N148" s="773"/>
      <c r="O148" s="773"/>
      <c r="P148" s="773"/>
      <c r="Q148" s="773"/>
      <c r="R148" s="773"/>
      <c r="S148" s="773"/>
      <c r="T148" s="773"/>
    </row>
    <row r="149" spans="1:20" s="765" customFormat="1" ht="12.75">
      <c r="A149" s="115"/>
      <c r="B149" s="802"/>
      <c r="C149" s="999"/>
      <c r="D149" s="783"/>
      <c r="E149" s="126"/>
      <c r="F149" s="127"/>
      <c r="G149" s="784"/>
      <c r="H149" s="770"/>
      <c r="I149" s="129"/>
      <c r="J149" s="773"/>
      <c r="K149" s="773"/>
      <c r="L149" s="773"/>
      <c r="M149" s="773"/>
      <c r="N149" s="773"/>
      <c r="O149" s="773"/>
      <c r="P149" s="773"/>
      <c r="Q149" s="773"/>
      <c r="R149" s="773"/>
      <c r="S149" s="773"/>
      <c r="T149" s="773"/>
    </row>
    <row r="150" spans="1:20" ht="12.75" thickBot="1">
      <c r="A150" s="433"/>
      <c r="B150" s="433"/>
      <c r="G150" s="679"/>
    </row>
    <row r="151" spans="1:20" ht="15.75" thickTop="1">
      <c r="A151" s="448" t="s">
        <v>1691</v>
      </c>
      <c r="B151" s="448"/>
      <c r="D151" s="2708">
        <f>SUM(G14:G149)</f>
        <v>1029908.2</v>
      </c>
      <c r="E151" s="2636"/>
      <c r="F151" s="2636"/>
      <c r="G151" s="2636"/>
    </row>
    <row r="152" spans="1:20">
      <c r="A152" s="447" t="s">
        <v>1692</v>
      </c>
      <c r="B152" s="447"/>
      <c r="C152" s="446"/>
      <c r="D152" s="2637">
        <f>PRODUCT(D151,0.1)</f>
        <v>102990.82</v>
      </c>
      <c r="E152" s="2638"/>
      <c r="F152" s="2638"/>
      <c r="G152" s="2639"/>
      <c r="I152" s="2621"/>
      <c r="J152" s="2621"/>
      <c r="K152" s="2621"/>
      <c r="L152" s="2621"/>
      <c r="M152" s="445"/>
      <c r="N152" s="445"/>
      <c r="O152" s="432"/>
    </row>
    <row r="153" spans="1:20">
      <c r="A153" s="444" t="s">
        <v>1693</v>
      </c>
      <c r="B153" s="444"/>
      <c r="C153" s="443"/>
      <c r="D153" s="2632">
        <f>PRODUCT(D151,0.1)</f>
        <v>102990.82</v>
      </c>
      <c r="E153" s="2633"/>
      <c r="F153" s="2633"/>
      <c r="G153" s="2634"/>
      <c r="K153" s="2601"/>
      <c r="L153" s="2601"/>
      <c r="M153" s="2601"/>
      <c r="N153" s="2601"/>
    </row>
    <row r="154" spans="1:20">
      <c r="A154" s="444" t="s">
        <v>1694</v>
      </c>
      <c r="B154" s="444"/>
      <c r="C154" s="443"/>
      <c r="D154" s="2632">
        <f>SUM(D151:G153)</f>
        <v>1235889.8400000001</v>
      </c>
      <c r="E154" s="2633"/>
      <c r="F154" s="2633"/>
      <c r="G154" s="2634"/>
      <c r="K154" s="2601"/>
      <c r="L154" s="2601"/>
      <c r="M154" s="2601"/>
      <c r="N154" s="2601"/>
    </row>
    <row r="155" spans="1:20">
      <c r="A155" s="433"/>
      <c r="B155" s="433"/>
      <c r="D155" s="677"/>
      <c r="E155" s="678"/>
      <c r="K155" s="2601"/>
      <c r="L155" s="2601"/>
      <c r="M155" s="2601"/>
      <c r="N155" s="2601"/>
      <c r="P155" s="184"/>
    </row>
    <row r="156" spans="1:20">
      <c r="A156" s="441" t="s">
        <v>1763</v>
      </c>
      <c r="B156" s="441"/>
      <c r="P156" s="440"/>
      <c r="Q156" s="184"/>
    </row>
    <row r="158" spans="1:20">
      <c r="A158" s="431" t="s">
        <v>1696</v>
      </c>
      <c r="D158" s="431" t="s">
        <v>1697</v>
      </c>
      <c r="E158" s="431"/>
      <c r="F158" s="439"/>
      <c r="G158" s="438"/>
      <c r="H158" s="425"/>
      <c r="M158" s="431" t="s">
        <v>1698</v>
      </c>
      <c r="N158" s="431"/>
    </row>
    <row r="159" spans="1:20">
      <c r="D159" s="425"/>
      <c r="F159" s="437"/>
      <c r="G159" s="437"/>
      <c r="H159" s="436"/>
      <c r="I159" s="436"/>
      <c r="J159" s="436"/>
      <c r="K159" s="436"/>
    </row>
    <row r="160" spans="1:20">
      <c r="C160" s="435" t="s">
        <v>1762</v>
      </c>
      <c r="D160" s="425"/>
      <c r="E160" s="434"/>
      <c r="F160" s="2629" t="s">
        <v>1761</v>
      </c>
      <c r="G160" s="2630"/>
      <c r="H160" s="2604"/>
      <c r="I160" s="2605"/>
      <c r="J160" s="2605"/>
      <c r="K160" s="2605"/>
      <c r="L160" s="434"/>
      <c r="M160" s="434"/>
      <c r="N160" s="434"/>
      <c r="P160" s="2606" t="s">
        <v>1699</v>
      </c>
      <c r="Q160" s="2606"/>
      <c r="R160" s="2606"/>
      <c r="S160" s="2606"/>
      <c r="T160" s="2606"/>
    </row>
    <row r="161" spans="1:20">
      <c r="A161" s="433"/>
      <c r="B161" s="433"/>
      <c r="C161" s="432" t="s">
        <v>1760</v>
      </c>
      <c r="D161" s="425"/>
      <c r="F161" s="2631" t="s">
        <v>1759</v>
      </c>
      <c r="G161" s="2631"/>
      <c r="H161" s="2608"/>
      <c r="I161" s="2609"/>
      <c r="J161" s="2609"/>
      <c r="K161" s="2609"/>
      <c r="L161" s="432"/>
      <c r="P161" s="2608" t="s">
        <v>1700</v>
      </c>
      <c r="Q161" s="2608"/>
      <c r="R161" s="2608"/>
      <c r="S161" s="2608"/>
      <c r="T161" s="2608"/>
    </row>
  </sheetData>
  <mergeCells count="28">
    <mergeCell ref="A12:A13"/>
    <mergeCell ref="C12:C13"/>
    <mergeCell ref="E12:E13"/>
    <mergeCell ref="F12:F13"/>
    <mergeCell ref="G12:G13"/>
    <mergeCell ref="A1:T1"/>
    <mergeCell ref="A2:T2"/>
    <mergeCell ref="A3:T3"/>
    <mergeCell ref="A4:T4"/>
    <mergeCell ref="A6:T6"/>
    <mergeCell ref="H12:H13"/>
    <mergeCell ref="I12:T12"/>
    <mergeCell ref="D151:G151"/>
    <mergeCell ref="D152:G152"/>
    <mergeCell ref="I152:J152"/>
    <mergeCell ref="K152:L152"/>
    <mergeCell ref="D153:G153"/>
    <mergeCell ref="K153:L153"/>
    <mergeCell ref="M153:N153"/>
    <mergeCell ref="D154:G154"/>
    <mergeCell ref="K154:L154"/>
    <mergeCell ref="M154:N154"/>
    <mergeCell ref="K155:L155"/>
    <mergeCell ref="M155:N155"/>
    <mergeCell ref="F160:K160"/>
    <mergeCell ref="P160:T160"/>
    <mergeCell ref="F161:K161"/>
    <mergeCell ref="P161:T161"/>
  </mergeCells>
  <conditionalFormatting sqref="E123:F129">
    <cfRule type="cellIs" dxfId="20" priority="1" operator="equal">
      <formula>0</formula>
    </cfRule>
  </conditionalFormatting>
  <conditionalFormatting sqref="L148:L149 O148:O149 R148:R149">
    <cfRule type="cellIs" dxfId="19" priority="7" operator="equal">
      <formula>0</formula>
    </cfRule>
  </conditionalFormatting>
  <dataValidations count="2">
    <dataValidation type="custom" allowBlank="1" showErrorMessage="1" sqref="I147:I149" xr:uid="{10E806D7-1AEB-4D84-8ACF-043843E76851}">
      <formula1>ISBLANK(#REF!)=FALSE</formula1>
    </dataValidation>
    <dataValidation type="whole" operator="lessThanOrEqual" allowBlank="1" showInputMessage="1" showErrorMessage="1" error="The sum of Q1 to Q4 must be equal to the total quantity!_x000a_" sqref="O27 L27:L31 O130 L130:L146" xr:uid="{71D88E85-3B09-4470-B088-B98155C3B190}">
      <formula1>#REF!</formula1>
    </dataValidation>
  </dataValidations>
  <printOptions horizontalCentered="1"/>
  <pageMargins left="0.25" right="0.25" top="0.75" bottom="0.75" header="0.3" footer="0.3"/>
  <pageSetup paperSize="9" scale="87" orientation="landscape" r:id="rId1"/>
  <headerFooter>
    <oddFooter>&amp;LPROJECT PROCUREMENT MANAGEMENT PLAN 2023&amp;CBilling and Claims Section
&amp;RPage &amp;P of &amp;N</oddFooter>
  </headerFooter>
  <rowBreaks count="1" manualBreakCount="1">
    <brk id="20" max="19" man="1"/>
  </rowBreaks>
  <drawing r:id="rId2"/>
  <tableParts count="1">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BE3FC-9E3F-43C4-AA83-811452D6DCD8}">
  <sheetPr codeName="Sheet22">
    <tabColor rgb="FF00B0F0"/>
  </sheetPr>
  <dimension ref="A1:U176"/>
  <sheetViews>
    <sheetView showGridLines="0" topLeftCell="A13" zoomScaleNormal="100" workbookViewId="0">
      <selection activeCell="A143" sqref="A15:XFD143"/>
    </sheetView>
  </sheetViews>
  <sheetFormatPr defaultColWidth="8.28515625" defaultRowHeight="12"/>
  <cols>
    <col min="1" max="1" width="6.5703125" style="431" customWidth="1"/>
    <col min="2" max="2" width="10.7109375" style="431" hidden="1" customWidth="1"/>
    <col min="3" max="3" width="37.7109375" style="425" customWidth="1"/>
    <col min="4" max="4" width="11.42578125" style="430" customWidth="1"/>
    <col min="5" max="5" width="11.5703125" style="425" customWidth="1"/>
    <col min="6" max="6" width="13.42578125" style="677" customWidth="1"/>
    <col min="7" max="7" width="12.28515625" style="676" customWidth="1"/>
    <col min="8" max="8" width="7.28515625" style="427" customWidth="1"/>
    <col min="9" max="10" width="5.140625" style="425" customWidth="1"/>
    <col min="11" max="12" width="5.42578125" style="425" customWidth="1"/>
    <col min="13" max="13" width="5" style="425" customWidth="1"/>
    <col min="14" max="14" width="5.5703125" style="425" customWidth="1"/>
    <col min="15" max="15" width="5.140625" style="425" customWidth="1"/>
    <col min="16" max="16" width="6.85546875" style="425" customWidth="1"/>
    <col min="17" max="17" width="4.85546875" style="425" customWidth="1"/>
    <col min="18" max="18" width="5.85546875" style="425" customWidth="1"/>
    <col min="19" max="19" width="5.140625" style="425" customWidth="1"/>
    <col min="20" max="20" width="4.5703125" style="425" customWidth="1"/>
    <col min="21" max="16384" width="8.28515625" style="425"/>
  </cols>
  <sheetData>
    <row r="1" spans="1:20" s="758" customFormat="1" ht="12.75">
      <c r="A1" s="2705" t="s">
        <v>0</v>
      </c>
      <c r="B1" s="2705"/>
      <c r="C1" s="2705"/>
      <c r="D1" s="2705"/>
      <c r="E1" s="2705"/>
      <c r="F1" s="2705"/>
      <c r="G1" s="2705"/>
      <c r="H1" s="2705"/>
      <c r="I1" s="2705"/>
      <c r="J1" s="2705"/>
      <c r="K1" s="2705"/>
      <c r="L1" s="2705"/>
      <c r="M1" s="2705"/>
      <c r="N1" s="2705"/>
      <c r="O1" s="2705"/>
      <c r="P1" s="2705"/>
      <c r="Q1" s="2705"/>
      <c r="R1" s="2705"/>
      <c r="S1" s="2705"/>
      <c r="T1" s="2705"/>
    </row>
    <row r="2" spans="1:20" s="758" customFormat="1" ht="12.75">
      <c r="A2" s="2705" t="s">
        <v>1656</v>
      </c>
      <c r="B2" s="2705"/>
      <c r="C2" s="2705"/>
      <c r="D2" s="2705"/>
      <c r="E2" s="2705"/>
      <c r="F2" s="2705"/>
      <c r="G2" s="2705"/>
      <c r="H2" s="2705"/>
      <c r="I2" s="2705"/>
      <c r="J2" s="2705"/>
      <c r="K2" s="2705"/>
      <c r="L2" s="2705"/>
      <c r="M2" s="2705"/>
      <c r="N2" s="2705"/>
      <c r="O2" s="2705"/>
      <c r="P2" s="2705"/>
      <c r="Q2" s="2705"/>
      <c r="R2" s="2705"/>
      <c r="S2" s="2705"/>
      <c r="T2" s="2705"/>
    </row>
    <row r="3" spans="1:20" s="758" customFormat="1" ht="18" customHeight="1">
      <c r="A3" s="2706" t="s">
        <v>2</v>
      </c>
      <c r="B3" s="2706"/>
      <c r="C3" s="2706"/>
      <c r="D3" s="2706"/>
      <c r="E3" s="2706"/>
      <c r="F3" s="2706"/>
      <c r="G3" s="2706"/>
      <c r="H3" s="2706"/>
      <c r="I3" s="2706"/>
      <c r="J3" s="2706"/>
      <c r="K3" s="2706"/>
      <c r="L3" s="2706"/>
      <c r="M3" s="2706"/>
      <c r="N3" s="2706"/>
      <c r="O3" s="2706"/>
      <c r="P3" s="2706"/>
      <c r="Q3" s="2706"/>
      <c r="R3" s="2706"/>
      <c r="S3" s="2706"/>
      <c r="T3" s="2706"/>
    </row>
    <row r="4" spans="1:20" s="758" customFormat="1" ht="3" customHeight="1">
      <c r="A4" s="2705"/>
      <c r="B4" s="2705"/>
      <c r="C4" s="2705"/>
      <c r="D4" s="2705"/>
      <c r="E4" s="2705"/>
      <c r="F4" s="2705"/>
      <c r="G4" s="2705"/>
      <c r="H4" s="2705"/>
      <c r="I4" s="2705"/>
      <c r="J4" s="2705"/>
      <c r="K4" s="2705"/>
      <c r="L4" s="2705"/>
      <c r="M4" s="2705"/>
      <c r="N4" s="2705"/>
      <c r="O4" s="2705"/>
      <c r="P4" s="2705"/>
      <c r="Q4" s="2705"/>
      <c r="R4" s="2705"/>
      <c r="S4" s="2705"/>
      <c r="T4" s="2705"/>
    </row>
    <row r="5" spans="1:20" s="758" customFormat="1" ht="6" customHeight="1">
      <c r="A5" s="949"/>
      <c r="B5" s="949"/>
      <c r="F5" s="761"/>
      <c r="G5" s="760"/>
      <c r="H5" s="759"/>
    </row>
    <row r="6" spans="1:20" s="758" customFormat="1" ht="18.75">
      <c r="A6" s="2707" t="s">
        <v>3727</v>
      </c>
      <c r="B6" s="2707"/>
      <c r="C6" s="2707"/>
      <c r="D6" s="2707"/>
      <c r="E6" s="2707"/>
      <c r="F6" s="2707"/>
      <c r="G6" s="2707"/>
      <c r="H6" s="2707"/>
      <c r="I6" s="2707"/>
      <c r="J6" s="2707"/>
      <c r="K6" s="2707"/>
      <c r="L6" s="2707"/>
      <c r="M6" s="2707"/>
      <c r="N6" s="2707"/>
      <c r="O6" s="2707"/>
      <c r="P6" s="2707"/>
      <c r="Q6" s="2707"/>
      <c r="R6" s="2707"/>
      <c r="S6" s="2707"/>
      <c r="T6" s="2707"/>
    </row>
    <row r="7" spans="1:20">
      <c r="A7" s="674"/>
      <c r="B7" s="674"/>
    </row>
    <row r="8" spans="1:20" ht="18.75">
      <c r="A8" s="950" t="s">
        <v>3728</v>
      </c>
      <c r="B8" s="674"/>
    </row>
    <row r="9" spans="1:20" ht="4.5" customHeight="1">
      <c r="A9" s="674"/>
      <c r="B9" s="674"/>
    </row>
    <row r="10" spans="1:20">
      <c r="A10" s="675" t="s">
        <v>1857</v>
      </c>
      <c r="B10" s="675"/>
    </row>
    <row r="11" spans="1:20" ht="12.75" thickBot="1">
      <c r="A11" s="674" t="s">
        <v>1660</v>
      </c>
      <c r="B11" s="674"/>
    </row>
    <row r="12" spans="1:20">
      <c r="A12" s="2622" t="s">
        <v>7</v>
      </c>
      <c r="B12" s="673"/>
      <c r="C12" s="2613" t="s">
        <v>1661</v>
      </c>
      <c r="D12" s="672" t="s">
        <v>1662</v>
      </c>
      <c r="E12" s="2613" t="s">
        <v>1663</v>
      </c>
      <c r="F12" s="2640" t="s">
        <v>1664</v>
      </c>
      <c r="G12" s="2642" t="s">
        <v>1665</v>
      </c>
      <c r="H12" s="2613" t="s">
        <v>1666</v>
      </c>
      <c r="I12" s="2613" t="s">
        <v>1667</v>
      </c>
      <c r="J12" s="2613"/>
      <c r="K12" s="2613"/>
      <c r="L12" s="2613"/>
      <c r="M12" s="2613"/>
      <c r="N12" s="2613"/>
      <c r="O12" s="2613"/>
      <c r="P12" s="2613"/>
      <c r="Q12" s="2613"/>
      <c r="R12" s="2613"/>
      <c r="S12" s="2613"/>
      <c r="T12" s="2615"/>
    </row>
    <row r="13" spans="1:20" ht="12.75" thickBot="1">
      <c r="A13" s="2623"/>
      <c r="B13" s="671"/>
      <c r="C13" s="2614"/>
      <c r="D13" s="670" t="s">
        <v>1668</v>
      </c>
      <c r="E13" s="2614"/>
      <c r="F13" s="2641"/>
      <c r="G13" s="2643"/>
      <c r="H13" s="2614"/>
      <c r="I13" s="669" t="s">
        <v>1669</v>
      </c>
      <c r="J13" s="669" t="s">
        <v>1670</v>
      </c>
      <c r="K13" s="669" t="s">
        <v>1671</v>
      </c>
      <c r="L13" s="669" t="s">
        <v>1672</v>
      </c>
      <c r="M13" s="669" t="s">
        <v>1673</v>
      </c>
      <c r="N13" s="669" t="s">
        <v>1674</v>
      </c>
      <c r="O13" s="669" t="s">
        <v>1675</v>
      </c>
      <c r="P13" s="669" t="s">
        <v>1676</v>
      </c>
      <c r="Q13" s="669" t="s">
        <v>1677</v>
      </c>
      <c r="R13" s="669" t="s">
        <v>1678</v>
      </c>
      <c r="S13" s="669" t="s">
        <v>1679</v>
      </c>
      <c r="T13" s="668" t="s">
        <v>1680</v>
      </c>
    </row>
    <row r="14" spans="1:20" s="659" customFormat="1" ht="10.5" customHeight="1" thickBot="1">
      <c r="A14" s="667" t="s">
        <v>7</v>
      </c>
      <c r="B14" s="667" t="s">
        <v>30</v>
      </c>
      <c r="C14" s="663" t="s">
        <v>1661</v>
      </c>
      <c r="D14" s="666" t="s">
        <v>1668</v>
      </c>
      <c r="E14" s="663" t="s">
        <v>1663</v>
      </c>
      <c r="F14" s="745" t="s">
        <v>1664</v>
      </c>
      <c r="G14" s="744" t="s">
        <v>1665</v>
      </c>
      <c r="H14" s="663" t="s">
        <v>1666</v>
      </c>
      <c r="I14" s="662" t="s">
        <v>1669</v>
      </c>
      <c r="J14" s="662" t="s">
        <v>1670</v>
      </c>
      <c r="K14" s="662" t="s">
        <v>1671</v>
      </c>
      <c r="L14" s="662" t="s">
        <v>1672</v>
      </c>
      <c r="M14" s="662" t="s">
        <v>1673</v>
      </c>
      <c r="N14" s="662" t="s">
        <v>1674</v>
      </c>
      <c r="O14" s="662" t="s">
        <v>1675</v>
      </c>
      <c r="P14" s="662" t="s">
        <v>1676</v>
      </c>
      <c r="Q14" s="662" t="s">
        <v>1677</v>
      </c>
      <c r="R14" s="662" t="s">
        <v>1678</v>
      </c>
      <c r="S14" s="662" t="s">
        <v>1679</v>
      </c>
      <c r="T14" s="661" t="s">
        <v>1680</v>
      </c>
    </row>
    <row r="15" spans="1:20" s="645" customFormat="1" ht="15.75">
      <c r="A15" s="1862" t="s">
        <v>3788</v>
      </c>
      <c r="B15" s="817"/>
      <c r="C15" s="818"/>
      <c r="D15" s="819"/>
      <c r="E15" s="820"/>
      <c r="F15" s="821"/>
      <c r="G15" s="821">
        <f>Table131_23417278910111213[[#This Row],[SIZE]]*Table131_23417278910111213[[#This Row],[Unit Price]]</f>
        <v>0</v>
      </c>
      <c r="H15" s="822"/>
      <c r="I15" s="823"/>
      <c r="J15" s="818"/>
      <c r="K15" s="818"/>
      <c r="L15" s="818"/>
      <c r="M15" s="818"/>
      <c r="N15" s="818"/>
      <c r="O15" s="818"/>
      <c r="P15" s="818"/>
      <c r="Q15" s="818"/>
      <c r="R15" s="818"/>
      <c r="S15" s="818"/>
      <c r="T15" s="824"/>
    </row>
    <row r="16" spans="1:20" s="645" customFormat="1">
      <c r="A16" s="137" t="s">
        <v>3418</v>
      </c>
      <c r="B16" s="882"/>
      <c r="C16" s="124" t="s">
        <v>3439</v>
      </c>
      <c r="D16" s="900">
        <v>2</v>
      </c>
      <c r="E16" s="901" t="s">
        <v>501</v>
      </c>
      <c r="F16" s="868">
        <v>20398</v>
      </c>
      <c r="G16" s="736">
        <f t="shared" ref="G16:G47" si="0">D16*F16</f>
        <v>40796</v>
      </c>
      <c r="H16" s="531" t="s">
        <v>1887</v>
      </c>
      <c r="I16" s="129"/>
      <c r="J16" s="148"/>
      <c r="K16" s="148"/>
      <c r="L16" s="148"/>
      <c r="M16" s="148"/>
      <c r="N16" s="148"/>
      <c r="O16" s="148"/>
      <c r="P16" s="148"/>
      <c r="Q16" s="148"/>
      <c r="R16" s="148"/>
      <c r="S16" s="148"/>
      <c r="T16" s="148"/>
    </row>
    <row r="17" spans="1:20" s="645" customFormat="1" ht="60">
      <c r="A17" s="137" t="s">
        <v>3418</v>
      </c>
      <c r="B17" s="624"/>
      <c r="C17" s="124" t="s">
        <v>3438</v>
      </c>
      <c r="D17" s="900">
        <v>1</v>
      </c>
      <c r="E17" s="901" t="s">
        <v>501</v>
      </c>
      <c r="F17" s="867">
        <v>48953</v>
      </c>
      <c r="G17" s="736">
        <f t="shared" si="0"/>
        <v>48953</v>
      </c>
      <c r="H17" s="531" t="s">
        <v>1887</v>
      </c>
      <c r="I17" s="129"/>
      <c r="J17" s="148"/>
      <c r="K17" s="148"/>
      <c r="L17" s="148"/>
      <c r="M17" s="148"/>
      <c r="N17" s="148"/>
      <c r="O17" s="148"/>
      <c r="P17" s="148"/>
      <c r="Q17" s="148"/>
      <c r="R17" s="148"/>
      <c r="S17" s="148"/>
      <c r="T17" s="148"/>
    </row>
    <row r="18" spans="1:20" s="645" customFormat="1">
      <c r="A18" s="1233" t="s">
        <v>533</v>
      </c>
      <c r="B18" s="624"/>
      <c r="C18" s="618" t="s">
        <v>2400</v>
      </c>
      <c r="D18" s="1690">
        <v>1</v>
      </c>
      <c r="E18" s="1236" t="s">
        <v>44</v>
      </c>
      <c r="F18" s="1237">
        <v>50</v>
      </c>
      <c r="G18" s="736">
        <f t="shared" si="0"/>
        <v>50</v>
      </c>
      <c r="H18" s="531" t="s">
        <v>1887</v>
      </c>
      <c r="I18" s="1239">
        <v>1</v>
      </c>
      <c r="J18" s="1239"/>
      <c r="K18" s="1241"/>
      <c r="L18" s="1241"/>
      <c r="M18" s="1241"/>
      <c r="N18" s="1241"/>
      <c r="O18" s="1241"/>
      <c r="P18" s="1241"/>
      <c r="Q18" s="1241"/>
      <c r="R18" s="1241"/>
      <c r="S18" s="1241"/>
      <c r="T18" s="1693"/>
    </row>
    <row r="19" spans="1:20" s="645" customFormat="1">
      <c r="A19" s="1471" t="s">
        <v>2748</v>
      </c>
      <c r="B19" s="624"/>
      <c r="C19" s="1013" t="s">
        <v>2755</v>
      </c>
      <c r="D19" s="1377">
        <v>4</v>
      </c>
      <c r="E19" s="1923" t="s">
        <v>576</v>
      </c>
      <c r="F19" s="1531">
        <v>6000</v>
      </c>
      <c r="G19" s="736">
        <f t="shared" si="0"/>
        <v>24000</v>
      </c>
      <c r="H19" s="531" t="s">
        <v>1887</v>
      </c>
      <c r="I19" s="1157">
        <v>2</v>
      </c>
      <c r="J19" s="1157"/>
      <c r="K19" s="988"/>
      <c r="L19" s="988"/>
      <c r="M19" s="988"/>
      <c r="N19" s="988"/>
      <c r="O19" s="988">
        <v>2</v>
      </c>
      <c r="P19" s="988"/>
      <c r="Q19" s="988"/>
      <c r="R19" s="1158"/>
      <c r="S19" s="1158"/>
      <c r="T19" s="772"/>
    </row>
    <row r="20" spans="1:20" s="645" customFormat="1">
      <c r="A20" s="1471" t="s">
        <v>2748</v>
      </c>
      <c r="B20" s="624"/>
      <c r="C20" s="1013" t="s">
        <v>2755</v>
      </c>
      <c r="D20" s="1377">
        <v>4</v>
      </c>
      <c r="E20" s="1923" t="s">
        <v>576</v>
      </c>
      <c r="F20" s="1531">
        <v>6000</v>
      </c>
      <c r="G20" s="736">
        <f t="shared" si="0"/>
        <v>24000</v>
      </c>
      <c r="H20" s="531" t="s">
        <v>1887</v>
      </c>
      <c r="I20" s="1157">
        <v>2</v>
      </c>
      <c r="J20" s="1157"/>
      <c r="K20" s="988"/>
      <c r="L20" s="988"/>
      <c r="M20" s="988"/>
      <c r="N20" s="988"/>
      <c r="O20" s="988">
        <v>2</v>
      </c>
      <c r="P20" s="988"/>
      <c r="Q20" s="988"/>
      <c r="R20" s="1158"/>
      <c r="S20" s="1158"/>
      <c r="T20" s="772"/>
    </row>
    <row r="21" spans="1:20" s="645" customFormat="1">
      <c r="A21" s="1259" t="s">
        <v>2412</v>
      </c>
      <c r="B21" s="624"/>
      <c r="C21" s="1599" t="s">
        <v>557</v>
      </c>
      <c r="D21" s="1576">
        <v>1</v>
      </c>
      <c r="E21" s="1576" t="s">
        <v>501</v>
      </c>
      <c r="F21" s="1577">
        <v>15000</v>
      </c>
      <c r="G21" s="736">
        <f t="shared" si="0"/>
        <v>15000</v>
      </c>
      <c r="H21" s="531" t="s">
        <v>1887</v>
      </c>
      <c r="I21" s="1576">
        <v>1</v>
      </c>
      <c r="J21" s="1576"/>
      <c r="K21" s="1269"/>
      <c r="L21" s="1269"/>
      <c r="M21" s="1269"/>
      <c r="N21" s="1269"/>
      <c r="O21" s="1269"/>
      <c r="P21" s="1269"/>
      <c r="Q21" s="1269"/>
      <c r="R21" s="1270"/>
      <c r="S21" s="1270"/>
      <c r="T21" s="1269"/>
    </row>
    <row r="22" spans="1:20" s="645" customFormat="1" ht="36" customHeight="1">
      <c r="A22" s="1259" t="s">
        <v>2598</v>
      </c>
      <c r="B22" s="624"/>
      <c r="C22" s="1599" t="s">
        <v>557</v>
      </c>
      <c r="D22" s="1872">
        <v>1</v>
      </c>
      <c r="E22" s="1576" t="s">
        <v>501</v>
      </c>
      <c r="F22" s="1577">
        <v>30000</v>
      </c>
      <c r="G22" s="736">
        <f t="shared" si="0"/>
        <v>30000</v>
      </c>
      <c r="H22" s="531" t="s">
        <v>1887</v>
      </c>
      <c r="I22" s="1872">
        <v>1</v>
      </c>
      <c r="J22" s="1160"/>
      <c r="K22" s="1532"/>
      <c r="L22" s="1532"/>
      <c r="M22" s="1532"/>
      <c r="N22" s="1532"/>
      <c r="O22" s="1532"/>
      <c r="P22" s="1532"/>
      <c r="Q22" s="1532"/>
      <c r="R22" s="988"/>
      <c r="S22" s="988"/>
      <c r="T22" s="1532"/>
    </row>
    <row r="23" spans="1:20" s="764" customFormat="1">
      <c r="A23" s="1259" t="s">
        <v>2599</v>
      </c>
      <c r="B23" s="624"/>
      <c r="C23" s="443" t="s">
        <v>557</v>
      </c>
      <c r="D23" s="882">
        <v>1</v>
      </c>
      <c r="E23" s="825" t="s">
        <v>501</v>
      </c>
      <c r="F23" s="886">
        <v>5000</v>
      </c>
      <c r="G23" s="736">
        <f t="shared" si="0"/>
        <v>5000</v>
      </c>
      <c r="H23" s="531" t="s">
        <v>1887</v>
      </c>
      <c r="I23" s="882">
        <v>1</v>
      </c>
      <c r="J23" s="443"/>
      <c r="K23" s="882"/>
      <c r="L23" s="443"/>
      <c r="M23" s="443"/>
      <c r="N23" s="443"/>
      <c r="O23" s="443"/>
      <c r="P23" s="443"/>
      <c r="Q23" s="443"/>
      <c r="R23" s="882">
        <v>1</v>
      </c>
      <c r="S23" s="443"/>
      <c r="T23" s="1533"/>
    </row>
    <row r="24" spans="1:20" s="645" customFormat="1">
      <c r="A24" s="1467" t="s">
        <v>3548</v>
      </c>
      <c r="B24" s="624"/>
      <c r="C24" s="124" t="s">
        <v>557</v>
      </c>
      <c r="D24" s="125">
        <v>10</v>
      </c>
      <c r="E24" s="126"/>
      <c r="F24" s="127">
        <v>3000</v>
      </c>
      <c r="G24" s="736">
        <f t="shared" si="0"/>
        <v>30000</v>
      </c>
      <c r="H24" s="531" t="s">
        <v>1887</v>
      </c>
      <c r="I24" s="129">
        <v>3</v>
      </c>
      <c r="J24" s="148"/>
      <c r="K24" s="148"/>
      <c r="L24" s="148">
        <v>3</v>
      </c>
      <c r="M24" s="148"/>
      <c r="N24" s="148"/>
      <c r="O24" s="148"/>
      <c r="P24" s="148">
        <v>3</v>
      </c>
      <c r="Q24" s="148"/>
      <c r="R24" s="148"/>
      <c r="S24" s="148"/>
      <c r="T24" s="148">
        <v>1</v>
      </c>
    </row>
    <row r="25" spans="1:20" s="764" customFormat="1">
      <c r="A25" s="1465" t="s">
        <v>3231</v>
      </c>
      <c r="B25" s="624"/>
      <c r="C25" s="124" t="s">
        <v>3279</v>
      </c>
      <c r="D25" s="900">
        <v>10</v>
      </c>
      <c r="E25" s="901" t="s">
        <v>44</v>
      </c>
      <c r="F25" s="868">
        <v>10000</v>
      </c>
      <c r="G25" s="736">
        <f t="shared" si="0"/>
        <v>100000</v>
      </c>
      <c r="H25" s="531" t="s">
        <v>1887</v>
      </c>
      <c r="I25" s="1933">
        <v>5</v>
      </c>
      <c r="J25" s="1934"/>
      <c r="K25" s="1934"/>
      <c r="L25" s="1934"/>
      <c r="M25" s="1934"/>
      <c r="N25" s="1934"/>
      <c r="O25" s="1934">
        <v>5</v>
      </c>
      <c r="P25" s="148"/>
      <c r="Q25" s="148"/>
      <c r="R25" s="148"/>
      <c r="S25" s="148"/>
      <c r="T25" s="148"/>
    </row>
    <row r="26" spans="1:20" s="78" customFormat="1">
      <c r="A26" s="1465" t="s">
        <v>2905</v>
      </c>
      <c r="B26" s="1938"/>
      <c r="C26" s="124" t="s">
        <v>2935</v>
      </c>
      <c r="D26" s="900">
        <v>1</v>
      </c>
      <c r="E26" s="901" t="s">
        <v>501</v>
      </c>
      <c r="F26" s="868">
        <v>15000</v>
      </c>
      <c r="G26" s="736">
        <f t="shared" si="0"/>
        <v>15000</v>
      </c>
      <c r="H26" s="531" t="s">
        <v>1887</v>
      </c>
      <c r="I26" s="787"/>
      <c r="J26" s="773"/>
      <c r="K26" s="773"/>
      <c r="L26" s="773"/>
      <c r="M26" s="773"/>
      <c r="N26" s="773"/>
      <c r="O26" s="773"/>
      <c r="P26" s="773"/>
      <c r="Q26" s="773"/>
      <c r="R26" s="773"/>
      <c r="S26" s="773"/>
      <c r="T26" s="773"/>
    </row>
    <row r="27" spans="1:20" s="78" customFormat="1">
      <c r="A27" s="1467" t="s">
        <v>2292</v>
      </c>
      <c r="B27" s="1465"/>
      <c r="C27" s="1350" t="s">
        <v>2312</v>
      </c>
      <c r="D27" s="859">
        <v>5</v>
      </c>
      <c r="E27" s="795" t="s">
        <v>501</v>
      </c>
      <c r="F27" s="796">
        <v>5000</v>
      </c>
      <c r="G27" s="736">
        <f t="shared" si="0"/>
        <v>25000</v>
      </c>
      <c r="H27" s="531" t="s">
        <v>1887</v>
      </c>
      <c r="I27" s="798"/>
      <c r="J27" s="799"/>
      <c r="K27" s="799"/>
      <c r="L27" s="799"/>
      <c r="M27" s="799"/>
      <c r="N27" s="799"/>
      <c r="O27" s="799"/>
      <c r="P27" s="799"/>
      <c r="Q27" s="799"/>
      <c r="R27" s="799"/>
      <c r="S27" s="799"/>
      <c r="T27" s="799"/>
    </row>
    <row r="28" spans="1:20" s="765" customFormat="1" ht="24">
      <c r="A28" s="1467" t="s">
        <v>3630</v>
      </c>
      <c r="B28" s="1465"/>
      <c r="C28" s="1317" t="s">
        <v>3649</v>
      </c>
      <c r="D28" s="995">
        <v>3</v>
      </c>
      <c r="E28" s="126" t="s">
        <v>1945</v>
      </c>
      <c r="F28" s="1924">
        <v>7500</v>
      </c>
      <c r="G28" s="736">
        <f t="shared" si="0"/>
        <v>22500</v>
      </c>
      <c r="H28" s="531" t="s">
        <v>1887</v>
      </c>
      <c r="I28" s="787"/>
      <c r="J28" s="773"/>
      <c r="K28" s="773"/>
      <c r="L28" s="773"/>
      <c r="M28" s="773"/>
      <c r="N28" s="773"/>
      <c r="O28" s="773"/>
      <c r="P28" s="773"/>
      <c r="Q28" s="773"/>
      <c r="R28" s="773"/>
      <c r="S28" s="773"/>
      <c r="T28" s="773"/>
    </row>
    <row r="29" spans="1:20" s="78" customFormat="1">
      <c r="A29" s="1465" t="s">
        <v>3457</v>
      </c>
      <c r="B29" s="1465"/>
      <c r="C29" s="124" t="s">
        <v>3473</v>
      </c>
      <c r="D29" s="125">
        <v>1</v>
      </c>
      <c r="E29" s="126" t="s">
        <v>501</v>
      </c>
      <c r="F29" s="127">
        <v>30000</v>
      </c>
      <c r="G29" s="736">
        <f t="shared" si="0"/>
        <v>30000</v>
      </c>
      <c r="H29" s="531" t="s">
        <v>1887</v>
      </c>
      <c r="I29" s="129">
        <v>1</v>
      </c>
      <c r="J29" s="148"/>
      <c r="K29" s="148"/>
      <c r="L29" s="148"/>
      <c r="M29" s="148"/>
      <c r="N29" s="148"/>
      <c r="O29" s="148"/>
      <c r="P29" s="148"/>
      <c r="Q29" s="148"/>
      <c r="R29" s="148"/>
      <c r="S29" s="148"/>
      <c r="T29" s="148"/>
    </row>
    <row r="30" spans="1:20" s="860" customFormat="1">
      <c r="A30" s="1465" t="s">
        <v>3457</v>
      </c>
      <c r="B30" s="137"/>
      <c r="C30" s="124" t="s">
        <v>3473</v>
      </c>
      <c r="D30" s="125">
        <v>1</v>
      </c>
      <c r="E30" s="126" t="s">
        <v>501</v>
      </c>
      <c r="F30" s="127">
        <v>30000</v>
      </c>
      <c r="G30" s="736">
        <f t="shared" si="0"/>
        <v>30000</v>
      </c>
      <c r="H30" s="531" t="s">
        <v>1887</v>
      </c>
      <c r="I30" s="129">
        <v>1</v>
      </c>
      <c r="J30" s="148"/>
      <c r="K30" s="148"/>
      <c r="L30" s="148"/>
      <c r="M30" s="148"/>
      <c r="N30" s="148"/>
      <c r="O30" s="148"/>
      <c r="P30" s="148"/>
      <c r="Q30" s="148"/>
      <c r="R30" s="148"/>
      <c r="S30" s="148"/>
      <c r="T30" s="148"/>
    </row>
    <row r="31" spans="1:20" s="860" customFormat="1">
      <c r="A31" s="1236" t="s">
        <v>3382</v>
      </c>
      <c r="B31" s="1528"/>
      <c r="C31" s="618" t="s">
        <v>3384</v>
      </c>
      <c r="D31" s="1690">
        <v>1</v>
      </c>
      <c r="E31" s="1236" t="s">
        <v>562</v>
      </c>
      <c r="F31" s="1237">
        <v>1500</v>
      </c>
      <c r="G31" s="736">
        <f t="shared" si="0"/>
        <v>1500</v>
      </c>
      <c r="H31" s="531" t="s">
        <v>1887</v>
      </c>
      <c r="I31" s="1239"/>
      <c r="J31" s="1239"/>
      <c r="K31" s="1241"/>
      <c r="L31" s="1241"/>
      <c r="M31" s="1241"/>
      <c r="N31" s="1241"/>
      <c r="O31" s="1241"/>
      <c r="P31" s="1241"/>
      <c r="Q31" s="1241"/>
      <c r="R31" s="1241"/>
      <c r="S31" s="1241"/>
      <c r="T31" s="1693"/>
    </row>
    <row r="32" spans="1:20" s="78" customFormat="1">
      <c r="A32" s="1465" t="s">
        <v>3386</v>
      </c>
      <c r="B32" s="1528"/>
      <c r="C32" s="932" t="s">
        <v>3384</v>
      </c>
      <c r="D32" s="1399">
        <v>2</v>
      </c>
      <c r="E32" s="995" t="s">
        <v>576</v>
      </c>
      <c r="F32" s="1925">
        <v>1500</v>
      </c>
      <c r="G32" s="736">
        <f t="shared" si="0"/>
        <v>3000</v>
      </c>
      <c r="H32" s="531" t="s">
        <v>1887</v>
      </c>
      <c r="I32" s="787"/>
      <c r="J32" s="899"/>
      <c r="K32" s="773"/>
      <c r="L32" s="773"/>
      <c r="M32" s="773"/>
      <c r="N32" s="773"/>
      <c r="O32" s="773"/>
      <c r="P32" s="773"/>
      <c r="Q32" s="773"/>
      <c r="R32" s="773"/>
      <c r="S32" s="773"/>
      <c r="T32" s="773"/>
    </row>
    <row r="33" spans="1:20" s="451" customFormat="1" ht="18" customHeight="1">
      <c r="A33" s="1467" t="s">
        <v>3023</v>
      </c>
      <c r="B33" s="935"/>
      <c r="C33" s="1293" t="s">
        <v>3112</v>
      </c>
      <c r="D33" s="1356">
        <v>12</v>
      </c>
      <c r="E33" s="995"/>
      <c r="F33" s="1423">
        <v>1000</v>
      </c>
      <c r="G33" s="736">
        <f t="shared" si="0"/>
        <v>12000</v>
      </c>
      <c r="H33" s="531" t="s">
        <v>1887</v>
      </c>
      <c r="I33" s="129">
        <v>1</v>
      </c>
      <c r="J33" s="148">
        <v>1</v>
      </c>
      <c r="K33" s="129">
        <v>1</v>
      </c>
      <c r="L33" s="148">
        <v>1</v>
      </c>
      <c r="M33" s="129">
        <v>1</v>
      </c>
      <c r="N33" s="148">
        <v>1</v>
      </c>
      <c r="O33" s="129">
        <v>1</v>
      </c>
      <c r="P33" s="148">
        <v>1</v>
      </c>
      <c r="Q33" s="129">
        <v>1</v>
      </c>
      <c r="R33" s="148">
        <v>1</v>
      </c>
      <c r="S33" s="129">
        <v>1</v>
      </c>
      <c r="T33" s="148">
        <v>1</v>
      </c>
    </row>
    <row r="34" spans="1:20" s="451" customFormat="1" ht="18" customHeight="1">
      <c r="A34" s="1467" t="s">
        <v>3023</v>
      </c>
      <c r="B34" s="1233"/>
      <c r="C34" s="1293" t="s">
        <v>3111</v>
      </c>
      <c r="D34" s="1356">
        <v>1</v>
      </c>
      <c r="E34" s="995"/>
      <c r="F34" s="1423">
        <v>25000</v>
      </c>
      <c r="G34" s="736">
        <f t="shared" si="0"/>
        <v>25000</v>
      </c>
      <c r="H34" s="531" t="s">
        <v>1887</v>
      </c>
      <c r="I34" s="129">
        <v>1</v>
      </c>
      <c r="J34" s="148"/>
      <c r="K34" s="148"/>
      <c r="L34" s="148"/>
      <c r="M34" s="148"/>
      <c r="N34" s="148"/>
      <c r="O34" s="148"/>
      <c r="P34" s="148"/>
      <c r="Q34" s="148"/>
      <c r="R34" s="148"/>
      <c r="S34" s="148"/>
      <c r="T34" s="148"/>
    </row>
    <row r="35" spans="1:20" s="451" customFormat="1" ht="18" customHeight="1">
      <c r="A35" s="1467" t="s">
        <v>2292</v>
      </c>
      <c r="B35" s="1233"/>
      <c r="C35" s="1906" t="s">
        <v>2306</v>
      </c>
      <c r="D35" s="1926">
        <v>3</v>
      </c>
      <c r="E35" s="1579" t="s">
        <v>501</v>
      </c>
      <c r="F35" s="830">
        <v>49000</v>
      </c>
      <c r="G35" s="736">
        <f t="shared" si="0"/>
        <v>147000</v>
      </c>
      <c r="H35" s="531" t="s">
        <v>1887</v>
      </c>
      <c r="I35" s="787"/>
      <c r="J35" s="773"/>
      <c r="K35" s="773"/>
      <c r="L35" s="773"/>
      <c r="M35" s="773"/>
      <c r="N35" s="773"/>
      <c r="O35" s="773"/>
      <c r="P35" s="773"/>
      <c r="Q35" s="773"/>
      <c r="R35" s="773"/>
      <c r="S35" s="773"/>
      <c r="T35" s="773"/>
    </row>
    <row r="36" spans="1:20" s="451" customFormat="1" ht="18" customHeight="1">
      <c r="A36" s="1259" t="s">
        <v>2412</v>
      </c>
      <c r="B36" s="124"/>
      <c r="C36" s="1599" t="s">
        <v>2460</v>
      </c>
      <c r="D36" s="1576">
        <v>2</v>
      </c>
      <c r="E36" s="1576" t="s">
        <v>501</v>
      </c>
      <c r="F36" s="1577">
        <v>30000</v>
      </c>
      <c r="G36" s="736">
        <f t="shared" si="0"/>
        <v>60000</v>
      </c>
      <c r="H36" s="531" t="s">
        <v>1887</v>
      </c>
      <c r="I36" s="1576">
        <v>2</v>
      </c>
      <c r="J36" s="1576"/>
      <c r="K36" s="1269"/>
      <c r="L36" s="1269"/>
      <c r="M36" s="1269"/>
      <c r="N36" s="1269"/>
      <c r="O36" s="1269"/>
      <c r="P36" s="1269"/>
      <c r="Q36" s="1269"/>
      <c r="R36" s="1270"/>
      <c r="S36" s="1270"/>
      <c r="T36" s="1269"/>
    </row>
    <row r="37" spans="1:20" s="451" customFormat="1" ht="20.100000000000001" customHeight="1">
      <c r="A37" s="1467" t="s">
        <v>3023</v>
      </c>
      <c r="B37" s="1236"/>
      <c r="C37" s="1293" t="s">
        <v>3105</v>
      </c>
      <c r="D37" s="1356">
        <v>2</v>
      </c>
      <c r="E37" s="995"/>
      <c r="F37" s="1423">
        <v>30000</v>
      </c>
      <c r="G37" s="736">
        <f t="shared" si="0"/>
        <v>60000</v>
      </c>
      <c r="H37" s="531" t="s">
        <v>1887</v>
      </c>
      <c r="I37" s="129">
        <v>2</v>
      </c>
      <c r="J37" s="148"/>
      <c r="K37" s="148"/>
      <c r="L37" s="148"/>
      <c r="M37" s="148"/>
      <c r="N37" s="148"/>
      <c r="O37" s="148"/>
      <c r="P37" s="148"/>
      <c r="Q37" s="148"/>
      <c r="R37" s="148"/>
      <c r="S37" s="148"/>
      <c r="T37" s="148"/>
    </row>
    <row r="38" spans="1:20" s="451" customFormat="1" ht="18" customHeight="1">
      <c r="A38" s="1467" t="s">
        <v>3630</v>
      </c>
      <c r="B38" s="1236"/>
      <c r="C38" s="1310" t="s">
        <v>3648</v>
      </c>
      <c r="D38" s="125">
        <v>2</v>
      </c>
      <c r="E38" s="126" t="s">
        <v>1945</v>
      </c>
      <c r="F38" s="127">
        <v>34000</v>
      </c>
      <c r="G38" s="736">
        <f t="shared" si="0"/>
        <v>68000</v>
      </c>
      <c r="H38" s="531" t="s">
        <v>1887</v>
      </c>
      <c r="I38" s="129"/>
      <c r="J38" s="148"/>
      <c r="K38" s="148"/>
      <c r="L38" s="148"/>
      <c r="M38" s="148"/>
      <c r="N38" s="148"/>
      <c r="O38" s="148"/>
      <c r="P38" s="148"/>
      <c r="Q38" s="148"/>
      <c r="R38" s="148"/>
      <c r="S38" s="148"/>
      <c r="T38" s="148"/>
    </row>
    <row r="39" spans="1:20" s="451" customFormat="1" ht="18" customHeight="1">
      <c r="A39" s="1465" t="s">
        <v>69</v>
      </c>
      <c r="B39" s="1236"/>
      <c r="C39" s="1317" t="s">
        <v>2684</v>
      </c>
      <c r="D39" s="1001">
        <v>1</v>
      </c>
      <c r="E39" s="1002" t="s">
        <v>501</v>
      </c>
      <c r="F39" s="1152">
        <v>35000</v>
      </c>
      <c r="G39" s="736">
        <f t="shared" si="0"/>
        <v>35000</v>
      </c>
      <c r="H39" s="531" t="s">
        <v>1887</v>
      </c>
      <c r="I39" s="129"/>
      <c r="J39" s="148"/>
      <c r="K39" s="148"/>
      <c r="L39" s="148"/>
      <c r="M39" s="148"/>
      <c r="N39" s="148"/>
      <c r="O39" s="148"/>
      <c r="P39" s="148"/>
      <c r="Q39" s="148"/>
      <c r="R39" s="148"/>
      <c r="S39" s="148"/>
      <c r="T39" s="148"/>
    </row>
    <row r="40" spans="1:20" s="451" customFormat="1" ht="18" customHeight="1">
      <c r="A40" s="1259" t="s">
        <v>2599</v>
      </c>
      <c r="B40" s="124"/>
      <c r="C40" s="443" t="s">
        <v>2627</v>
      </c>
      <c r="D40" s="882">
        <v>1</v>
      </c>
      <c r="E40" s="825" t="s">
        <v>501</v>
      </c>
      <c r="F40" s="886">
        <v>49000</v>
      </c>
      <c r="G40" s="736">
        <f t="shared" si="0"/>
        <v>49000</v>
      </c>
      <c r="H40" s="531" t="s">
        <v>1887</v>
      </c>
      <c r="I40" s="882">
        <v>1</v>
      </c>
      <c r="J40" s="443"/>
      <c r="K40" s="882"/>
      <c r="L40" s="443"/>
      <c r="M40" s="443"/>
      <c r="N40" s="443"/>
      <c r="O40" s="443"/>
      <c r="P40" s="443"/>
      <c r="Q40" s="443"/>
      <c r="R40" s="882">
        <v>1</v>
      </c>
      <c r="S40" s="443"/>
      <c r="T40" s="1533"/>
    </row>
    <row r="41" spans="1:20" s="1020" customFormat="1" ht="18" customHeight="1">
      <c r="A41" s="1465" t="s">
        <v>69</v>
      </c>
      <c r="B41" s="1236"/>
      <c r="C41" s="1176" t="s">
        <v>2685</v>
      </c>
      <c r="D41" s="1005">
        <v>1</v>
      </c>
      <c r="E41" s="1006" t="s">
        <v>501</v>
      </c>
      <c r="F41" s="1156">
        <v>24000</v>
      </c>
      <c r="G41" s="736">
        <f t="shared" si="0"/>
        <v>24000</v>
      </c>
      <c r="H41" s="531" t="s">
        <v>1887</v>
      </c>
      <c r="I41" s="129"/>
      <c r="J41" s="148"/>
      <c r="K41" s="148"/>
      <c r="L41" s="148"/>
      <c r="M41" s="148"/>
      <c r="N41" s="148"/>
      <c r="O41" s="148"/>
      <c r="P41" s="148"/>
      <c r="Q41" s="148"/>
      <c r="R41" s="148"/>
      <c r="S41" s="148"/>
      <c r="T41" s="148"/>
    </row>
    <row r="42" spans="1:20" s="451" customFormat="1" ht="18" customHeight="1">
      <c r="A42" s="137" t="s">
        <v>3418</v>
      </c>
      <c r="B42" s="1236"/>
      <c r="C42" s="124" t="s">
        <v>537</v>
      </c>
      <c r="D42" s="900">
        <v>1</v>
      </c>
      <c r="E42" s="901" t="s">
        <v>501</v>
      </c>
      <c r="F42" s="868">
        <v>49000</v>
      </c>
      <c r="G42" s="736">
        <f t="shared" si="0"/>
        <v>49000</v>
      </c>
      <c r="H42" s="531" t="s">
        <v>1887</v>
      </c>
      <c r="I42" s="129"/>
      <c r="J42" s="148"/>
      <c r="K42" s="148"/>
      <c r="L42" s="148"/>
      <c r="M42" s="148"/>
      <c r="N42" s="148"/>
      <c r="O42" s="148"/>
      <c r="P42" s="148"/>
      <c r="Q42" s="148"/>
      <c r="R42" s="148"/>
      <c r="S42" s="148"/>
      <c r="T42" s="148"/>
    </row>
    <row r="43" spans="1:20" s="873" customFormat="1" ht="23.25">
      <c r="A43" s="1465" t="s">
        <v>2113</v>
      </c>
      <c r="B43" s="1236"/>
      <c r="C43" s="124" t="s">
        <v>2116</v>
      </c>
      <c r="D43" s="125">
        <v>1</v>
      </c>
      <c r="E43" s="126" t="s">
        <v>576</v>
      </c>
      <c r="F43" s="127">
        <v>4500</v>
      </c>
      <c r="G43" s="736">
        <f t="shared" si="0"/>
        <v>4500</v>
      </c>
      <c r="H43" s="531" t="s">
        <v>1887</v>
      </c>
      <c r="I43" s="129"/>
      <c r="J43" s="148"/>
      <c r="K43" s="148"/>
      <c r="L43" s="148"/>
      <c r="M43" s="148"/>
      <c r="N43" s="148"/>
      <c r="O43" s="148"/>
      <c r="P43" s="148"/>
      <c r="Q43" s="148"/>
      <c r="R43" s="148"/>
      <c r="S43" s="148"/>
      <c r="T43" s="148"/>
    </row>
    <row r="44" spans="1:20" s="873" customFormat="1" ht="23.25">
      <c r="A44" s="1471" t="s">
        <v>2748</v>
      </c>
      <c r="B44" s="1259"/>
      <c r="C44" s="1013" t="s">
        <v>2756</v>
      </c>
      <c r="D44" s="1377">
        <v>1</v>
      </c>
      <c r="E44" s="1923" t="s">
        <v>576</v>
      </c>
      <c r="F44" s="1531">
        <v>4000</v>
      </c>
      <c r="G44" s="736">
        <f t="shared" si="0"/>
        <v>4000</v>
      </c>
      <c r="H44" s="531" t="s">
        <v>1887</v>
      </c>
      <c r="I44" s="1157">
        <v>1</v>
      </c>
      <c r="J44" s="1157"/>
      <c r="K44" s="988"/>
      <c r="L44" s="988"/>
      <c r="M44" s="988"/>
      <c r="N44" s="988"/>
      <c r="O44" s="988"/>
      <c r="P44" s="988"/>
      <c r="Q44" s="988"/>
      <c r="R44" s="1158"/>
      <c r="S44" s="1158"/>
      <c r="T44" s="772"/>
    </row>
    <row r="45" spans="1:20" s="1151" customFormat="1" ht="15.75">
      <c r="A45" s="1471" t="s">
        <v>2748</v>
      </c>
      <c r="B45" s="1259"/>
      <c r="C45" s="1013" t="s">
        <v>2756</v>
      </c>
      <c r="D45" s="1377">
        <v>1</v>
      </c>
      <c r="E45" s="1923" t="s">
        <v>576</v>
      </c>
      <c r="F45" s="1531">
        <v>4000</v>
      </c>
      <c r="G45" s="736">
        <f t="shared" si="0"/>
        <v>4000</v>
      </c>
      <c r="H45" s="531" t="s">
        <v>1887</v>
      </c>
      <c r="I45" s="1157">
        <v>1</v>
      </c>
      <c r="J45" s="1157"/>
      <c r="K45" s="988"/>
      <c r="L45" s="988"/>
      <c r="M45" s="988"/>
      <c r="N45" s="988"/>
      <c r="O45" s="988"/>
      <c r="P45" s="988"/>
      <c r="Q45" s="988"/>
      <c r="R45" s="1158"/>
      <c r="S45" s="1158"/>
      <c r="T45" s="772"/>
    </row>
    <row r="46" spans="1:20" s="873" customFormat="1" ht="23.25">
      <c r="A46" s="1465" t="s">
        <v>3386</v>
      </c>
      <c r="B46" s="1259"/>
      <c r="C46" s="932" t="s">
        <v>3395</v>
      </c>
      <c r="D46" s="1399">
        <v>8</v>
      </c>
      <c r="E46" s="995" t="s">
        <v>576</v>
      </c>
      <c r="F46" s="1925">
        <v>2600</v>
      </c>
      <c r="G46" s="736">
        <f t="shared" si="0"/>
        <v>20800</v>
      </c>
      <c r="H46" s="531" t="s">
        <v>1887</v>
      </c>
      <c r="I46" s="787"/>
      <c r="J46" s="899"/>
      <c r="K46" s="773"/>
      <c r="L46" s="773"/>
      <c r="M46" s="773"/>
      <c r="N46" s="773"/>
      <c r="O46" s="773"/>
      <c r="P46" s="773"/>
      <c r="Q46" s="773"/>
      <c r="R46" s="773"/>
      <c r="S46" s="773"/>
      <c r="T46" s="773"/>
    </row>
    <row r="47" spans="1:20" s="853" customFormat="1" ht="12.75">
      <c r="A47" s="624" t="s">
        <v>3527</v>
      </c>
      <c r="B47" s="1259"/>
      <c r="C47" s="1666" t="s">
        <v>3395</v>
      </c>
      <c r="D47" s="1249">
        <v>1</v>
      </c>
      <c r="E47" s="1541" t="s">
        <v>44</v>
      </c>
      <c r="F47" s="1542">
        <v>4000</v>
      </c>
      <c r="G47" s="736">
        <f t="shared" si="0"/>
        <v>4000</v>
      </c>
      <c r="H47" s="531" t="s">
        <v>1887</v>
      </c>
      <c r="I47" s="1621"/>
      <c r="J47" s="618">
        <v>1</v>
      </c>
      <c r="K47" s="618"/>
      <c r="L47" s="618"/>
      <c r="M47" s="618"/>
      <c r="N47" s="618"/>
      <c r="O47" s="618"/>
      <c r="P47" s="618"/>
      <c r="Q47" s="618"/>
      <c r="R47" s="618"/>
      <c r="S47" s="1927"/>
      <c r="T47" s="1927"/>
    </row>
    <row r="48" spans="1:20" s="853" customFormat="1" ht="12.75">
      <c r="A48" s="1467" t="s">
        <v>3630</v>
      </c>
      <c r="B48" s="1471"/>
      <c r="C48" s="1317" t="s">
        <v>3658</v>
      </c>
      <c r="D48" s="995">
        <v>2</v>
      </c>
      <c r="E48" s="126" t="s">
        <v>1945</v>
      </c>
      <c r="F48" s="1924">
        <v>4500</v>
      </c>
      <c r="G48" s="736">
        <f t="shared" ref="G48:G79" si="1">D48*F48</f>
        <v>9000</v>
      </c>
      <c r="H48" s="531" t="s">
        <v>1887</v>
      </c>
      <c r="I48" s="129"/>
      <c r="J48" s="148"/>
      <c r="K48" s="148"/>
      <c r="L48" s="148"/>
      <c r="M48" s="148"/>
      <c r="N48" s="148"/>
      <c r="O48" s="148"/>
      <c r="P48" s="148"/>
      <c r="Q48" s="148"/>
      <c r="R48" s="148"/>
      <c r="S48" s="148"/>
      <c r="T48" s="148"/>
    </row>
    <row r="49" spans="1:20" s="853" customFormat="1" ht="12.75">
      <c r="A49" s="625" t="s">
        <v>1885</v>
      </c>
      <c r="B49" s="1471"/>
      <c r="C49" s="511" t="s">
        <v>1799</v>
      </c>
      <c r="D49" s="720">
        <v>2</v>
      </c>
      <c r="E49" s="703" t="s">
        <v>501</v>
      </c>
      <c r="F49" s="736">
        <v>2000</v>
      </c>
      <c r="G49" s="736">
        <f t="shared" si="1"/>
        <v>4000</v>
      </c>
      <c r="H49" s="531" t="s">
        <v>1887</v>
      </c>
      <c r="I49" s="503"/>
      <c r="J49" s="503">
        <v>2</v>
      </c>
      <c r="K49" s="503"/>
      <c r="L49" s="503"/>
      <c r="M49" s="503"/>
      <c r="N49" s="503"/>
      <c r="O49" s="503"/>
      <c r="P49" s="503"/>
      <c r="Q49" s="503"/>
      <c r="R49" s="503"/>
      <c r="S49" s="503"/>
      <c r="T49" s="503"/>
    </row>
    <row r="50" spans="1:20" s="883" customFormat="1">
      <c r="A50" s="1259" t="s">
        <v>2412</v>
      </c>
      <c r="B50" s="1471"/>
      <c r="C50" s="1599" t="s">
        <v>2459</v>
      </c>
      <c r="D50" s="1576">
        <v>2</v>
      </c>
      <c r="E50" s="1576" t="s">
        <v>501</v>
      </c>
      <c r="F50" s="1577">
        <v>1000</v>
      </c>
      <c r="G50" s="736">
        <f t="shared" si="1"/>
        <v>2000</v>
      </c>
      <c r="H50" s="531" t="s">
        <v>1887</v>
      </c>
      <c r="I50" s="1576">
        <v>1</v>
      </c>
      <c r="J50" s="1576"/>
      <c r="K50" s="1269"/>
      <c r="L50" s="1269"/>
      <c r="M50" s="1269"/>
      <c r="N50" s="1269"/>
      <c r="O50" s="1269"/>
      <c r="P50" s="1269"/>
      <c r="Q50" s="1269"/>
      <c r="R50" s="1270"/>
      <c r="S50" s="1270"/>
      <c r="T50" s="1269"/>
    </row>
    <row r="51" spans="1:20" s="883" customFormat="1">
      <c r="A51" s="1259" t="s">
        <v>2598</v>
      </c>
      <c r="B51" s="443"/>
      <c r="C51" s="1599" t="s">
        <v>2459</v>
      </c>
      <c r="D51" s="1872">
        <v>2</v>
      </c>
      <c r="E51" s="1576" t="s">
        <v>501</v>
      </c>
      <c r="F51" s="1577">
        <v>1000</v>
      </c>
      <c r="G51" s="736">
        <f t="shared" si="1"/>
        <v>2000</v>
      </c>
      <c r="H51" s="531" t="s">
        <v>1887</v>
      </c>
      <c r="I51" s="1872">
        <v>2</v>
      </c>
      <c r="J51" s="1160"/>
      <c r="K51" s="1532"/>
      <c r="L51" s="1532"/>
      <c r="M51" s="1532"/>
      <c r="N51" s="1532"/>
      <c r="O51" s="1532"/>
      <c r="P51" s="1532"/>
      <c r="Q51" s="1532"/>
      <c r="R51" s="988"/>
      <c r="S51" s="988"/>
      <c r="T51" s="1532"/>
    </row>
    <row r="52" spans="1:20">
      <c r="A52" s="1471" t="s">
        <v>2748</v>
      </c>
      <c r="B52" s="443"/>
      <c r="C52" s="1013" t="s">
        <v>2757</v>
      </c>
      <c r="D52" s="1377">
        <v>4</v>
      </c>
      <c r="E52" s="1923" t="s">
        <v>576</v>
      </c>
      <c r="F52" s="1531">
        <v>1500</v>
      </c>
      <c r="G52" s="736">
        <f t="shared" si="1"/>
        <v>6000</v>
      </c>
      <c r="H52" s="531" t="s">
        <v>1887</v>
      </c>
      <c r="I52" s="1157">
        <v>2</v>
      </c>
      <c r="J52" s="1157"/>
      <c r="K52" s="988"/>
      <c r="L52" s="988"/>
      <c r="M52" s="988"/>
      <c r="N52" s="988"/>
      <c r="O52" s="988">
        <v>2</v>
      </c>
      <c r="P52" s="988"/>
      <c r="Q52" s="988"/>
      <c r="R52" s="1158"/>
      <c r="S52" s="1158"/>
      <c r="T52" s="772"/>
    </row>
    <row r="53" spans="1:20">
      <c r="A53" s="1471" t="s">
        <v>2748</v>
      </c>
      <c r="B53" s="890"/>
      <c r="C53" s="1013" t="s">
        <v>2757</v>
      </c>
      <c r="D53" s="1377">
        <v>4</v>
      </c>
      <c r="E53" s="1923" t="s">
        <v>576</v>
      </c>
      <c r="F53" s="1531">
        <v>1500</v>
      </c>
      <c r="G53" s="736">
        <f t="shared" si="1"/>
        <v>6000</v>
      </c>
      <c r="H53" s="531" t="s">
        <v>1887</v>
      </c>
      <c r="I53" s="1157">
        <v>2</v>
      </c>
      <c r="J53" s="1157"/>
      <c r="K53" s="988"/>
      <c r="L53" s="988"/>
      <c r="M53" s="988"/>
      <c r="N53" s="988"/>
      <c r="O53" s="988">
        <v>2</v>
      </c>
      <c r="P53" s="988"/>
      <c r="Q53" s="988"/>
      <c r="R53" s="1158"/>
      <c r="S53" s="1158"/>
      <c r="T53" s="772"/>
    </row>
    <row r="54" spans="1:20" s="78" customFormat="1">
      <c r="A54" s="1467" t="s">
        <v>3225</v>
      </c>
      <c r="B54" s="890"/>
      <c r="C54" s="1870" t="s">
        <v>3228</v>
      </c>
      <c r="D54" s="1549">
        <v>3</v>
      </c>
      <c r="E54" s="1871" t="s">
        <v>1900</v>
      </c>
      <c r="F54" s="1237">
        <v>170</v>
      </c>
      <c r="G54" s="736">
        <f t="shared" si="1"/>
        <v>510</v>
      </c>
      <c r="H54" s="531" t="s">
        <v>1887</v>
      </c>
      <c r="I54" s="1239"/>
      <c r="J54" s="1241"/>
      <c r="K54" s="1241"/>
      <c r="L54" s="1241"/>
      <c r="M54" s="1241"/>
      <c r="N54" s="1241"/>
      <c r="O54" s="1241"/>
      <c r="P54" s="1241"/>
      <c r="Q54" s="1241"/>
      <c r="R54" s="1241"/>
      <c r="S54" s="1241"/>
      <c r="T54" s="1693"/>
    </row>
    <row r="55" spans="1:20" s="78" customFormat="1">
      <c r="A55" s="1465" t="s">
        <v>3386</v>
      </c>
      <c r="B55" s="1465"/>
      <c r="C55" s="932" t="s">
        <v>3396</v>
      </c>
      <c r="D55" s="1399">
        <v>10</v>
      </c>
      <c r="E55" s="995" t="s">
        <v>576</v>
      </c>
      <c r="F55" s="1925">
        <v>1600</v>
      </c>
      <c r="G55" s="736">
        <f t="shared" si="1"/>
        <v>16000</v>
      </c>
      <c r="H55" s="531" t="s">
        <v>1887</v>
      </c>
      <c r="I55" s="787"/>
      <c r="J55" s="899"/>
      <c r="K55" s="773"/>
      <c r="L55" s="773"/>
      <c r="M55" s="773"/>
      <c r="N55" s="773"/>
      <c r="O55" s="773"/>
      <c r="P55" s="773"/>
      <c r="Q55" s="773"/>
      <c r="R55" s="773"/>
      <c r="S55" s="773"/>
      <c r="T55" s="773"/>
    </row>
    <row r="56" spans="1:20" s="78" customFormat="1">
      <c r="A56" s="624" t="s">
        <v>3527</v>
      </c>
      <c r="B56" s="1465"/>
      <c r="C56" s="624" t="s">
        <v>3542</v>
      </c>
      <c r="D56" s="1249">
        <v>2</v>
      </c>
      <c r="E56" s="505" t="s">
        <v>1896</v>
      </c>
      <c r="F56" s="1550">
        <v>550</v>
      </c>
      <c r="G56" s="736">
        <f t="shared" si="1"/>
        <v>1100</v>
      </c>
      <c r="H56" s="531" t="s">
        <v>1887</v>
      </c>
      <c r="I56" s="1928">
        <v>1</v>
      </c>
      <c r="J56" s="505"/>
      <c r="K56" s="505"/>
      <c r="L56" s="1866">
        <v>0</v>
      </c>
      <c r="M56" s="505"/>
      <c r="N56" s="505">
        <v>1</v>
      </c>
      <c r="O56" s="1249"/>
      <c r="P56" s="505"/>
      <c r="Q56" s="505"/>
      <c r="R56" s="1249">
        <v>0</v>
      </c>
      <c r="S56" s="505"/>
      <c r="T56" s="505"/>
    </row>
    <row r="57" spans="1:20" s="78" customFormat="1">
      <c r="A57" s="1233" t="s">
        <v>533</v>
      </c>
      <c r="B57" s="1465"/>
      <c r="C57" s="1870" t="s">
        <v>2402</v>
      </c>
      <c r="D57" s="1549">
        <v>5</v>
      </c>
      <c r="E57" s="1871" t="s">
        <v>1900</v>
      </c>
      <c r="F57" s="1237">
        <v>170</v>
      </c>
      <c r="G57" s="736">
        <f t="shared" si="1"/>
        <v>850</v>
      </c>
      <c r="H57" s="531" t="s">
        <v>1887</v>
      </c>
      <c r="I57" s="1239">
        <v>5</v>
      </c>
      <c r="J57" s="1241"/>
      <c r="K57" s="1241"/>
      <c r="L57" s="1241"/>
      <c r="M57" s="1241"/>
      <c r="N57" s="1241"/>
      <c r="O57" s="1241"/>
      <c r="P57" s="1241"/>
      <c r="Q57" s="1241"/>
      <c r="R57" s="1241"/>
      <c r="S57" s="1241"/>
      <c r="T57" s="1693"/>
    </row>
    <row r="58" spans="1:20" s="78" customFormat="1">
      <c r="A58" s="1236" t="s">
        <v>3382</v>
      </c>
      <c r="B58" s="1465"/>
      <c r="C58" s="1870" t="s">
        <v>2402</v>
      </c>
      <c r="D58" s="1549">
        <v>2</v>
      </c>
      <c r="E58" s="1871" t="s">
        <v>1900</v>
      </c>
      <c r="F58" s="1237">
        <v>170</v>
      </c>
      <c r="G58" s="736">
        <f t="shared" si="1"/>
        <v>340</v>
      </c>
      <c r="H58" s="531" t="s">
        <v>1887</v>
      </c>
      <c r="I58" s="1239"/>
      <c r="J58" s="1241"/>
      <c r="K58" s="1241"/>
      <c r="L58" s="1241"/>
      <c r="M58" s="1241"/>
      <c r="N58" s="1241"/>
      <c r="O58" s="1241"/>
      <c r="P58" s="1241"/>
      <c r="Q58" s="1241"/>
      <c r="R58" s="1241"/>
      <c r="S58" s="1241"/>
      <c r="T58" s="1693"/>
    </row>
    <row r="59" spans="1:20" s="78" customFormat="1">
      <c r="A59" s="1233" t="s">
        <v>533</v>
      </c>
      <c r="B59" s="1465"/>
      <c r="C59" s="618" t="s">
        <v>2403</v>
      </c>
      <c r="D59" s="1929">
        <v>5</v>
      </c>
      <c r="E59" s="1703" t="s">
        <v>562</v>
      </c>
      <c r="F59" s="1930">
        <v>400</v>
      </c>
      <c r="G59" s="736">
        <f t="shared" si="1"/>
        <v>2000</v>
      </c>
      <c r="H59" s="531" t="s">
        <v>1887</v>
      </c>
      <c r="I59" s="1239">
        <v>5</v>
      </c>
      <c r="J59" s="1239"/>
      <c r="K59" s="1241"/>
      <c r="L59" s="1241"/>
      <c r="M59" s="1241"/>
      <c r="N59" s="1241"/>
      <c r="O59" s="1241"/>
      <c r="P59" s="1241"/>
      <c r="Q59" s="1241"/>
      <c r="R59" s="1241"/>
      <c r="S59" s="1241"/>
      <c r="T59" s="1693"/>
    </row>
    <row r="60" spans="1:20" s="78" customFormat="1">
      <c r="A60" s="1236" t="s">
        <v>3382</v>
      </c>
      <c r="B60" s="1939"/>
      <c r="C60" s="618" t="s">
        <v>2403</v>
      </c>
      <c r="D60" s="1929">
        <v>2</v>
      </c>
      <c r="E60" s="1703" t="s">
        <v>562</v>
      </c>
      <c r="F60" s="1930">
        <v>400</v>
      </c>
      <c r="G60" s="736">
        <f t="shared" si="1"/>
        <v>800</v>
      </c>
      <c r="H60" s="531" t="s">
        <v>1887</v>
      </c>
      <c r="I60" s="1239"/>
      <c r="J60" s="1239"/>
      <c r="K60" s="1241"/>
      <c r="L60" s="1241"/>
      <c r="M60" s="1241"/>
      <c r="N60" s="1241"/>
      <c r="O60" s="1241"/>
      <c r="P60" s="1241"/>
      <c r="Q60" s="1241"/>
      <c r="R60" s="1241"/>
      <c r="S60" s="1241"/>
      <c r="T60" s="1693"/>
    </row>
    <row r="61" spans="1:20" s="78" customFormat="1">
      <c r="A61" s="1465" t="s">
        <v>3457</v>
      </c>
      <c r="B61" s="1534"/>
      <c r="C61" s="124" t="s">
        <v>3465</v>
      </c>
      <c r="D61" s="125">
        <v>6</v>
      </c>
      <c r="E61" s="126" t="s">
        <v>501</v>
      </c>
      <c r="F61" s="127">
        <v>1500</v>
      </c>
      <c r="G61" s="736">
        <f t="shared" si="1"/>
        <v>9000</v>
      </c>
      <c r="H61" s="531" t="s">
        <v>1887</v>
      </c>
      <c r="I61" s="129">
        <v>2</v>
      </c>
      <c r="J61" s="148"/>
      <c r="K61" s="148"/>
      <c r="L61" s="148"/>
      <c r="M61" s="148"/>
      <c r="N61" s="148">
        <v>2</v>
      </c>
      <c r="O61" s="148"/>
      <c r="P61" s="148"/>
      <c r="Q61" s="148"/>
      <c r="R61" s="148"/>
      <c r="S61" s="148">
        <v>2</v>
      </c>
      <c r="T61" s="148"/>
    </row>
    <row r="62" spans="1:20" s="78" customFormat="1">
      <c r="A62" s="1465" t="s">
        <v>3231</v>
      </c>
      <c r="B62" s="1534"/>
      <c r="C62" s="1579" t="s">
        <v>3246</v>
      </c>
      <c r="D62" s="1536">
        <v>2</v>
      </c>
      <c r="E62" s="829"/>
      <c r="F62" s="1537">
        <v>1500</v>
      </c>
      <c r="G62" s="736">
        <f t="shared" si="1"/>
        <v>3000</v>
      </c>
      <c r="H62" s="531" t="s">
        <v>1887</v>
      </c>
      <c r="I62" s="129">
        <v>1</v>
      </c>
      <c r="J62" s="148"/>
      <c r="K62" s="148"/>
      <c r="L62" s="148"/>
      <c r="M62" s="148"/>
      <c r="N62" s="148"/>
      <c r="O62" s="148">
        <v>1</v>
      </c>
      <c r="P62" s="148"/>
      <c r="Q62" s="148"/>
      <c r="R62" s="148"/>
      <c r="S62" s="148"/>
      <c r="T62" s="148"/>
    </row>
    <row r="63" spans="1:20" s="78" customFormat="1">
      <c r="A63" s="137" t="s">
        <v>3418</v>
      </c>
      <c r="B63" s="1534"/>
      <c r="C63" s="124" t="s">
        <v>3444</v>
      </c>
      <c r="D63" s="900">
        <v>1</v>
      </c>
      <c r="E63" s="901" t="s">
        <v>501</v>
      </c>
      <c r="F63" s="868">
        <v>25188</v>
      </c>
      <c r="G63" s="736">
        <f t="shared" si="1"/>
        <v>25188</v>
      </c>
      <c r="H63" s="531" t="s">
        <v>1887</v>
      </c>
      <c r="I63" s="129"/>
      <c r="J63" s="148"/>
      <c r="K63" s="148"/>
      <c r="L63" s="148"/>
      <c r="M63" s="148"/>
      <c r="N63" s="148"/>
      <c r="O63" s="148"/>
      <c r="P63" s="148"/>
      <c r="Q63" s="148"/>
      <c r="R63" s="148"/>
      <c r="S63" s="148"/>
      <c r="T63" s="148"/>
    </row>
    <row r="64" spans="1:20" s="78" customFormat="1">
      <c r="A64" s="1233" t="s">
        <v>533</v>
      </c>
      <c r="B64" s="1534"/>
      <c r="C64" s="618" t="s">
        <v>2408</v>
      </c>
      <c r="D64" s="1690">
        <v>1</v>
      </c>
      <c r="E64" s="1236" t="s">
        <v>576</v>
      </c>
      <c r="F64" s="1237">
        <v>1500</v>
      </c>
      <c r="G64" s="736">
        <f t="shared" si="1"/>
        <v>1500</v>
      </c>
      <c r="H64" s="531" t="s">
        <v>1887</v>
      </c>
      <c r="I64" s="1239">
        <v>1</v>
      </c>
      <c r="J64" s="1239"/>
      <c r="K64" s="1241"/>
      <c r="L64" s="1241"/>
      <c r="M64" s="1241"/>
      <c r="N64" s="1241"/>
      <c r="O64" s="1241"/>
      <c r="P64" s="1241"/>
      <c r="Q64" s="1241"/>
      <c r="R64" s="1241"/>
      <c r="S64" s="1241"/>
      <c r="T64" s="1693"/>
    </row>
    <row r="65" spans="1:20" s="78" customFormat="1">
      <c r="A65" s="1467" t="s">
        <v>3225</v>
      </c>
      <c r="B65" s="1534"/>
      <c r="C65" s="618" t="s">
        <v>2408</v>
      </c>
      <c r="D65" s="1690">
        <v>1</v>
      </c>
      <c r="E65" s="1236" t="s">
        <v>576</v>
      </c>
      <c r="F65" s="1237">
        <v>1500</v>
      </c>
      <c r="G65" s="736">
        <f t="shared" si="1"/>
        <v>1500</v>
      </c>
      <c r="H65" s="531" t="s">
        <v>1887</v>
      </c>
      <c r="I65" s="1239"/>
      <c r="J65" s="1239"/>
      <c r="K65" s="1241"/>
      <c r="L65" s="1241"/>
      <c r="M65" s="1241"/>
      <c r="N65" s="1241"/>
      <c r="O65" s="1241"/>
      <c r="P65" s="1241"/>
      <c r="Q65" s="1241"/>
      <c r="R65" s="1241"/>
      <c r="S65" s="1241"/>
      <c r="T65" s="1693"/>
    </row>
    <row r="66" spans="1:20" s="78" customFormat="1">
      <c r="A66" s="1236" t="s">
        <v>3382</v>
      </c>
      <c r="B66" s="1534"/>
      <c r="C66" s="618" t="s">
        <v>2408</v>
      </c>
      <c r="D66" s="1690">
        <v>1</v>
      </c>
      <c r="E66" s="1236" t="s">
        <v>1945</v>
      </c>
      <c r="F66" s="1237">
        <v>1500</v>
      </c>
      <c r="G66" s="736">
        <f t="shared" si="1"/>
        <v>1500</v>
      </c>
      <c r="H66" s="531" t="s">
        <v>1887</v>
      </c>
      <c r="I66" s="1239"/>
      <c r="J66" s="1239"/>
      <c r="K66" s="1241"/>
      <c r="L66" s="1241"/>
      <c r="M66" s="1241"/>
      <c r="N66" s="1241"/>
      <c r="O66" s="1241"/>
      <c r="P66" s="1241"/>
      <c r="Q66" s="1241"/>
      <c r="R66" s="1241"/>
      <c r="S66" s="1241"/>
      <c r="T66" s="1693"/>
    </row>
    <row r="67" spans="1:20" s="78" customFormat="1">
      <c r="A67" s="625" t="s">
        <v>1885</v>
      </c>
      <c r="B67" s="1534"/>
      <c r="C67" s="511" t="s">
        <v>1798</v>
      </c>
      <c r="D67" s="720">
        <v>1</v>
      </c>
      <c r="E67" s="703" t="s">
        <v>501</v>
      </c>
      <c r="F67" s="736">
        <v>5000</v>
      </c>
      <c r="G67" s="736">
        <f t="shared" si="1"/>
        <v>5000</v>
      </c>
      <c r="H67" s="531" t="s">
        <v>1887</v>
      </c>
      <c r="I67" s="503"/>
      <c r="J67" s="503">
        <v>1</v>
      </c>
      <c r="K67" s="503"/>
      <c r="L67" s="503"/>
      <c r="M67" s="503"/>
      <c r="N67" s="503"/>
      <c r="O67" s="503"/>
      <c r="P67" s="503"/>
      <c r="Q67" s="503"/>
      <c r="R67" s="503"/>
      <c r="S67" s="503"/>
      <c r="T67" s="503"/>
    </row>
    <row r="68" spans="1:20" s="78" customFormat="1">
      <c r="A68" s="1465" t="s">
        <v>3457</v>
      </c>
      <c r="B68" s="1534"/>
      <c r="C68" s="124" t="s">
        <v>3464</v>
      </c>
      <c r="D68" s="125">
        <v>6</v>
      </c>
      <c r="E68" s="126" t="s">
        <v>501</v>
      </c>
      <c r="F68" s="127">
        <v>7000</v>
      </c>
      <c r="G68" s="736">
        <f t="shared" si="1"/>
        <v>42000</v>
      </c>
      <c r="H68" s="531" t="s">
        <v>1887</v>
      </c>
      <c r="I68" s="129">
        <v>2</v>
      </c>
      <c r="J68" s="148"/>
      <c r="K68" s="148"/>
      <c r="L68" s="148"/>
      <c r="M68" s="148"/>
      <c r="N68" s="148">
        <v>2</v>
      </c>
      <c r="O68" s="148"/>
      <c r="P68" s="148"/>
      <c r="Q68" s="148"/>
      <c r="R68" s="148"/>
      <c r="S68" s="148">
        <v>2</v>
      </c>
      <c r="T68" s="148"/>
    </row>
    <row r="69" spans="1:20" s="78" customFormat="1">
      <c r="A69" s="137" t="s">
        <v>3418</v>
      </c>
      <c r="B69" s="1534"/>
      <c r="C69" s="124" t="s">
        <v>3441</v>
      </c>
      <c r="D69" s="900">
        <v>5</v>
      </c>
      <c r="E69" s="901" t="s">
        <v>880</v>
      </c>
      <c r="F69" s="868">
        <v>478</v>
      </c>
      <c r="G69" s="736">
        <f t="shared" si="1"/>
        <v>2390</v>
      </c>
      <c r="H69" s="531" t="s">
        <v>1887</v>
      </c>
      <c r="I69" s="129"/>
      <c r="J69" s="148"/>
      <c r="K69" s="148"/>
      <c r="L69" s="148"/>
      <c r="M69" s="148"/>
      <c r="N69" s="148"/>
      <c r="O69" s="148"/>
      <c r="P69" s="148"/>
      <c r="Q69" s="148"/>
      <c r="R69" s="148"/>
      <c r="S69" s="148"/>
      <c r="T69" s="148"/>
    </row>
    <row r="70" spans="1:20" s="78" customFormat="1">
      <c r="A70" s="137" t="s">
        <v>3418</v>
      </c>
      <c r="B70" s="1534"/>
      <c r="C70" s="124" t="s">
        <v>3440</v>
      </c>
      <c r="D70" s="900">
        <v>1</v>
      </c>
      <c r="E70" s="901" t="s">
        <v>44</v>
      </c>
      <c r="F70" s="868">
        <v>11790</v>
      </c>
      <c r="G70" s="736">
        <f t="shared" si="1"/>
        <v>11790</v>
      </c>
      <c r="H70" s="531" t="s">
        <v>1887</v>
      </c>
      <c r="I70" s="129"/>
      <c r="J70" s="148"/>
      <c r="K70" s="148"/>
      <c r="L70" s="148"/>
      <c r="M70" s="148"/>
      <c r="N70" s="148"/>
      <c r="O70" s="148"/>
      <c r="P70" s="148"/>
      <c r="Q70" s="148"/>
      <c r="R70" s="148"/>
      <c r="S70" s="148"/>
      <c r="T70" s="148"/>
    </row>
    <row r="71" spans="1:20" s="78" customFormat="1">
      <c r="A71" s="1465" t="s">
        <v>3457</v>
      </c>
      <c r="B71" s="1465"/>
      <c r="C71" s="124" t="s">
        <v>3471</v>
      </c>
      <c r="D71" s="125">
        <v>1</v>
      </c>
      <c r="E71" s="126" t="s">
        <v>501</v>
      </c>
      <c r="F71" s="127">
        <v>5000</v>
      </c>
      <c r="G71" s="736">
        <f t="shared" si="1"/>
        <v>5000</v>
      </c>
      <c r="H71" s="531" t="s">
        <v>1887</v>
      </c>
      <c r="I71" s="129">
        <v>1</v>
      </c>
      <c r="J71" s="148"/>
      <c r="K71" s="148"/>
      <c r="L71" s="148"/>
      <c r="M71" s="148"/>
      <c r="N71" s="148"/>
      <c r="O71" s="148"/>
      <c r="P71" s="148"/>
      <c r="Q71" s="148"/>
      <c r="R71" s="148"/>
      <c r="S71" s="148"/>
      <c r="T71" s="148"/>
    </row>
    <row r="72" spans="1:20" s="78" customFormat="1">
      <c r="A72" s="1465" t="s">
        <v>3231</v>
      </c>
      <c r="B72" s="1465"/>
      <c r="C72" s="124" t="s">
        <v>3286</v>
      </c>
      <c r="D72" s="900">
        <v>3</v>
      </c>
      <c r="E72" s="901" t="s">
        <v>13</v>
      </c>
      <c r="F72" s="868">
        <v>10000</v>
      </c>
      <c r="G72" s="736">
        <f t="shared" si="1"/>
        <v>30000</v>
      </c>
      <c r="H72" s="531" t="s">
        <v>1887</v>
      </c>
      <c r="I72" s="129">
        <v>3</v>
      </c>
      <c r="J72" s="148"/>
      <c r="K72" s="148"/>
      <c r="L72" s="148"/>
      <c r="M72" s="148"/>
      <c r="N72" s="148"/>
      <c r="O72" s="148">
        <v>1</v>
      </c>
      <c r="P72" s="148"/>
      <c r="Q72" s="148"/>
      <c r="R72" s="148"/>
      <c r="S72" s="148"/>
      <c r="T72" s="148"/>
    </row>
    <row r="73" spans="1:20" s="78" customFormat="1">
      <c r="A73" s="624" t="s">
        <v>3527</v>
      </c>
      <c r="B73" s="1465"/>
      <c r="C73" s="618" t="s">
        <v>577</v>
      </c>
      <c r="D73" s="1249">
        <v>4</v>
      </c>
      <c r="E73" s="505" t="s">
        <v>1896</v>
      </c>
      <c r="F73" s="1542">
        <v>4000</v>
      </c>
      <c r="G73" s="736">
        <f t="shared" si="1"/>
        <v>16000</v>
      </c>
      <c r="H73" s="531" t="s">
        <v>1887</v>
      </c>
      <c r="I73" s="1621"/>
      <c r="J73" s="1541"/>
      <c r="K73" s="1541">
        <v>4</v>
      </c>
      <c r="L73" s="1545"/>
      <c r="M73" s="1541"/>
      <c r="N73" s="1541"/>
      <c r="O73" s="1545"/>
      <c r="P73" s="1541"/>
      <c r="Q73" s="1541"/>
      <c r="R73" s="1545"/>
      <c r="S73" s="1546"/>
      <c r="T73" s="1546"/>
    </row>
    <row r="74" spans="1:20" s="78" customFormat="1">
      <c r="A74" s="1233" t="s">
        <v>533</v>
      </c>
      <c r="B74" s="1467"/>
      <c r="C74" s="1349" t="s">
        <v>2407</v>
      </c>
      <c r="D74" s="1690">
        <v>4</v>
      </c>
      <c r="E74" s="1236" t="s">
        <v>501</v>
      </c>
      <c r="F74" s="1237">
        <v>500</v>
      </c>
      <c r="G74" s="736">
        <f t="shared" si="1"/>
        <v>2000</v>
      </c>
      <c r="H74" s="531" t="s">
        <v>1887</v>
      </c>
      <c r="I74" s="1239">
        <v>4</v>
      </c>
      <c r="J74" s="1241"/>
      <c r="K74" s="1239"/>
      <c r="L74" s="1241"/>
      <c r="M74" s="1241"/>
      <c r="N74" s="1241"/>
      <c r="O74" s="1241"/>
      <c r="P74" s="1241"/>
      <c r="Q74" s="1241"/>
      <c r="R74" s="1241"/>
      <c r="S74" s="1241"/>
      <c r="T74" s="1693"/>
    </row>
    <row r="75" spans="1:20" s="78" customFormat="1">
      <c r="A75" s="1467" t="s">
        <v>3225</v>
      </c>
      <c r="B75" s="1467"/>
      <c r="C75" s="1349" t="s">
        <v>2407</v>
      </c>
      <c r="D75" s="1690">
        <v>1</v>
      </c>
      <c r="E75" s="1236" t="s">
        <v>501</v>
      </c>
      <c r="F75" s="1237">
        <v>500</v>
      </c>
      <c r="G75" s="736">
        <f t="shared" si="1"/>
        <v>500</v>
      </c>
      <c r="H75" s="531" t="s">
        <v>1887</v>
      </c>
      <c r="I75" s="1239"/>
      <c r="J75" s="1241"/>
      <c r="K75" s="1239"/>
      <c r="L75" s="1241"/>
      <c r="M75" s="1241"/>
      <c r="N75" s="1241"/>
      <c r="O75" s="1241"/>
      <c r="P75" s="1241"/>
      <c r="Q75" s="1241"/>
      <c r="R75" s="1241"/>
      <c r="S75" s="1241"/>
      <c r="T75" s="1693"/>
    </row>
    <row r="76" spans="1:20" s="78" customFormat="1">
      <c r="A76" s="1236" t="s">
        <v>3382</v>
      </c>
      <c r="B76" s="1467"/>
      <c r="C76" s="1349" t="s">
        <v>2407</v>
      </c>
      <c r="D76" s="1690">
        <v>1</v>
      </c>
      <c r="E76" s="1236" t="s">
        <v>501</v>
      </c>
      <c r="F76" s="1237">
        <v>500</v>
      </c>
      <c r="G76" s="736">
        <f t="shared" si="1"/>
        <v>500</v>
      </c>
      <c r="H76" s="531" t="s">
        <v>1887</v>
      </c>
      <c r="I76" s="1239"/>
      <c r="J76" s="1241"/>
      <c r="K76" s="1239"/>
      <c r="L76" s="1241"/>
      <c r="M76" s="1241"/>
      <c r="N76" s="1241"/>
      <c r="O76" s="1241"/>
      <c r="P76" s="1241"/>
      <c r="Q76" s="1241"/>
      <c r="R76" s="1241"/>
      <c r="S76" s="1241"/>
      <c r="T76" s="1693"/>
    </row>
    <row r="77" spans="1:20" s="78" customFormat="1">
      <c r="A77" s="137" t="s">
        <v>3418</v>
      </c>
      <c r="B77" s="1467"/>
      <c r="C77" s="124" t="s">
        <v>1209</v>
      </c>
      <c r="D77" s="900">
        <v>1</v>
      </c>
      <c r="E77" s="901" t="s">
        <v>501</v>
      </c>
      <c r="F77" s="868">
        <v>5878</v>
      </c>
      <c r="G77" s="736">
        <f t="shared" si="1"/>
        <v>5878</v>
      </c>
      <c r="H77" s="531" t="s">
        <v>1887</v>
      </c>
      <c r="I77" s="129"/>
      <c r="J77" s="148"/>
      <c r="K77" s="148"/>
      <c r="L77" s="148"/>
      <c r="M77" s="148"/>
      <c r="N77" s="148"/>
      <c r="O77" s="148"/>
      <c r="P77" s="148"/>
      <c r="Q77" s="148"/>
      <c r="R77" s="148"/>
      <c r="S77" s="148"/>
      <c r="T77" s="148"/>
    </row>
    <row r="78" spans="1:20" s="78" customFormat="1">
      <c r="A78" s="1467" t="s">
        <v>3023</v>
      </c>
      <c r="B78" s="1467"/>
      <c r="C78" s="1293" t="s">
        <v>3109</v>
      </c>
      <c r="D78" s="1356">
        <v>1</v>
      </c>
      <c r="E78" s="995"/>
      <c r="F78" s="1423">
        <v>3000</v>
      </c>
      <c r="G78" s="736">
        <f t="shared" si="1"/>
        <v>3000</v>
      </c>
      <c r="H78" s="531" t="s">
        <v>1887</v>
      </c>
      <c r="I78" s="129">
        <v>1</v>
      </c>
      <c r="J78" s="148"/>
      <c r="K78" s="148"/>
      <c r="L78" s="148"/>
      <c r="M78" s="148"/>
      <c r="N78" s="148"/>
      <c r="O78" s="148"/>
      <c r="P78" s="148"/>
      <c r="Q78" s="148"/>
      <c r="R78" s="148"/>
      <c r="S78" s="148"/>
      <c r="T78" s="148"/>
    </row>
    <row r="79" spans="1:20" s="78" customFormat="1">
      <c r="A79" s="1233" t="s">
        <v>533</v>
      </c>
      <c r="B79" s="1467"/>
      <c r="C79" s="1349" t="s">
        <v>2405</v>
      </c>
      <c r="D79" s="1690">
        <v>4</v>
      </c>
      <c r="E79" s="1236" t="s">
        <v>54</v>
      </c>
      <c r="F79" s="1237">
        <v>3000</v>
      </c>
      <c r="G79" s="736">
        <f t="shared" si="1"/>
        <v>12000</v>
      </c>
      <c r="H79" s="531" t="s">
        <v>1887</v>
      </c>
      <c r="I79" s="1239">
        <v>4</v>
      </c>
      <c r="J79" s="1241"/>
      <c r="K79" s="1239"/>
      <c r="L79" s="1241"/>
      <c r="M79" s="1241"/>
      <c r="N79" s="1241"/>
      <c r="O79" s="1241"/>
      <c r="P79" s="1241"/>
      <c r="Q79" s="1241"/>
      <c r="R79" s="1241"/>
      <c r="S79" s="1241"/>
      <c r="T79" s="1693"/>
    </row>
    <row r="80" spans="1:20" s="78" customFormat="1">
      <c r="A80" s="1236" t="s">
        <v>3382</v>
      </c>
      <c r="B80" s="1467"/>
      <c r="C80" s="1349" t="s">
        <v>2405</v>
      </c>
      <c r="D80" s="1690">
        <v>1</v>
      </c>
      <c r="E80" s="1236" t="s">
        <v>54</v>
      </c>
      <c r="F80" s="1237">
        <v>3000</v>
      </c>
      <c r="G80" s="736">
        <f t="shared" ref="G80:G111" si="2">D80*F80</f>
        <v>3000</v>
      </c>
      <c r="H80" s="531" t="s">
        <v>1887</v>
      </c>
      <c r="I80" s="1239"/>
      <c r="J80" s="1241"/>
      <c r="K80" s="1239"/>
      <c r="L80" s="1241"/>
      <c r="M80" s="1241"/>
      <c r="N80" s="1241"/>
      <c r="O80" s="1241"/>
      <c r="P80" s="1241"/>
      <c r="Q80" s="1241"/>
      <c r="R80" s="1241"/>
      <c r="S80" s="1241"/>
      <c r="T80" s="1693"/>
    </row>
    <row r="81" spans="1:21" s="78" customFormat="1">
      <c r="A81" s="1465" t="s">
        <v>3231</v>
      </c>
      <c r="B81" s="1467"/>
      <c r="C81" s="1579" t="s">
        <v>3244</v>
      </c>
      <c r="D81" s="1536">
        <v>4</v>
      </c>
      <c r="E81" s="829" t="s">
        <v>3245</v>
      </c>
      <c r="F81" s="1537">
        <v>10000</v>
      </c>
      <c r="G81" s="736">
        <f t="shared" si="2"/>
        <v>40000</v>
      </c>
      <c r="H81" s="531" t="s">
        <v>1887</v>
      </c>
      <c r="I81" s="129">
        <v>2</v>
      </c>
      <c r="J81" s="148"/>
      <c r="K81" s="148"/>
      <c r="L81" s="148"/>
      <c r="M81" s="148"/>
      <c r="N81" s="148"/>
      <c r="O81" s="148">
        <v>2</v>
      </c>
      <c r="P81" s="148"/>
      <c r="Q81" s="148"/>
      <c r="R81" s="148"/>
      <c r="S81" s="148"/>
      <c r="T81" s="148"/>
    </row>
    <row r="82" spans="1:21" s="78" customFormat="1">
      <c r="A82" s="1467" t="s">
        <v>3023</v>
      </c>
      <c r="B82" s="1467"/>
      <c r="C82" s="1293" t="s">
        <v>3106</v>
      </c>
      <c r="D82" s="1356">
        <v>1</v>
      </c>
      <c r="E82" s="995"/>
      <c r="F82" s="1423">
        <v>10000</v>
      </c>
      <c r="G82" s="736">
        <f t="shared" si="2"/>
        <v>10000</v>
      </c>
      <c r="H82" s="531" t="s">
        <v>1887</v>
      </c>
      <c r="I82" s="129">
        <v>1</v>
      </c>
      <c r="J82" s="148"/>
      <c r="K82" s="148"/>
      <c r="L82" s="148"/>
      <c r="M82" s="148"/>
      <c r="N82" s="148"/>
      <c r="O82" s="148"/>
      <c r="P82" s="148"/>
      <c r="Q82" s="148"/>
      <c r="R82" s="148"/>
      <c r="S82" s="148"/>
      <c r="T82" s="148"/>
    </row>
    <row r="83" spans="1:21" s="451" customFormat="1" ht="18" customHeight="1">
      <c r="A83" s="1465" t="s">
        <v>69</v>
      </c>
      <c r="B83" s="1467"/>
      <c r="C83" s="124" t="s">
        <v>2687</v>
      </c>
      <c r="D83" s="1018">
        <v>1</v>
      </c>
      <c r="E83" s="1155" t="s">
        <v>501</v>
      </c>
      <c r="F83" s="1156">
        <v>2500</v>
      </c>
      <c r="G83" s="736">
        <f t="shared" si="2"/>
        <v>2500</v>
      </c>
      <c r="H83" s="531" t="s">
        <v>1887</v>
      </c>
      <c r="I83" s="129"/>
      <c r="J83" s="148"/>
      <c r="K83" s="148"/>
      <c r="L83" s="148"/>
      <c r="M83" s="148"/>
      <c r="N83" s="148"/>
      <c r="O83" s="148"/>
      <c r="P83" s="148"/>
      <c r="Q83" s="148"/>
      <c r="R83" s="148"/>
      <c r="S83" s="148"/>
      <c r="T83" s="148"/>
    </row>
    <row r="84" spans="1:21" s="451" customFormat="1" ht="18" customHeight="1">
      <c r="A84" s="1233" t="s">
        <v>533</v>
      </c>
      <c r="B84" s="124"/>
      <c r="C84" s="1870" t="s">
        <v>2406</v>
      </c>
      <c r="D84" s="1549">
        <v>4</v>
      </c>
      <c r="E84" s="124" t="s">
        <v>501</v>
      </c>
      <c r="F84" s="1237">
        <v>120</v>
      </c>
      <c r="G84" s="736">
        <f t="shared" si="2"/>
        <v>480</v>
      </c>
      <c r="H84" s="531" t="s">
        <v>1887</v>
      </c>
      <c r="I84" s="1239">
        <v>4</v>
      </c>
      <c r="J84" s="1241"/>
      <c r="K84" s="1239"/>
      <c r="L84" s="1241"/>
      <c r="M84" s="1241"/>
      <c r="N84" s="1241"/>
      <c r="O84" s="1241"/>
      <c r="P84" s="1241"/>
      <c r="Q84" s="1241"/>
      <c r="R84" s="1241"/>
      <c r="S84" s="1241"/>
      <c r="T84" s="1693"/>
    </row>
    <row r="85" spans="1:21" s="451" customFormat="1" ht="18" customHeight="1">
      <c r="A85" s="1233" t="s">
        <v>533</v>
      </c>
      <c r="B85" s="1236"/>
      <c r="C85" s="618" t="s">
        <v>2409</v>
      </c>
      <c r="D85" s="1690">
        <v>2</v>
      </c>
      <c r="E85" s="1236" t="s">
        <v>501</v>
      </c>
      <c r="F85" s="1237">
        <v>150</v>
      </c>
      <c r="G85" s="736">
        <f t="shared" si="2"/>
        <v>300</v>
      </c>
      <c r="H85" s="531" t="s">
        <v>1887</v>
      </c>
      <c r="I85" s="1239">
        <v>2</v>
      </c>
      <c r="J85" s="1241"/>
      <c r="K85" s="1241"/>
      <c r="L85" s="1241"/>
      <c r="M85" s="1241"/>
      <c r="N85" s="1241"/>
      <c r="O85" s="1241"/>
      <c r="P85" s="1241"/>
      <c r="Q85" s="1241"/>
      <c r="R85" s="1241"/>
      <c r="S85" s="1241"/>
      <c r="T85" s="1693"/>
    </row>
    <row r="86" spans="1:21" s="451" customFormat="1" ht="18" customHeight="1">
      <c r="A86" s="1467" t="s">
        <v>3225</v>
      </c>
      <c r="B86" s="1236"/>
      <c r="C86" s="618" t="s">
        <v>2409</v>
      </c>
      <c r="D86" s="1690">
        <v>1</v>
      </c>
      <c r="E86" s="1236" t="s">
        <v>501</v>
      </c>
      <c r="F86" s="1237">
        <v>150</v>
      </c>
      <c r="G86" s="736">
        <f t="shared" si="2"/>
        <v>150</v>
      </c>
      <c r="H86" s="531" t="s">
        <v>1887</v>
      </c>
      <c r="I86" s="1239"/>
      <c r="J86" s="1241"/>
      <c r="K86" s="1241"/>
      <c r="L86" s="1241"/>
      <c r="M86" s="1241"/>
      <c r="N86" s="1241"/>
      <c r="O86" s="1241"/>
      <c r="P86" s="1241"/>
      <c r="Q86" s="1241"/>
      <c r="R86" s="1241"/>
      <c r="S86" s="1241"/>
      <c r="T86" s="1693"/>
    </row>
    <row r="87" spans="1:21" s="451" customFormat="1" ht="18" customHeight="1">
      <c r="A87" s="1236" t="s">
        <v>3382</v>
      </c>
      <c r="B87" s="1236"/>
      <c r="C87" s="618" t="s">
        <v>2409</v>
      </c>
      <c r="D87" s="1690">
        <v>1</v>
      </c>
      <c r="E87" s="1236" t="s">
        <v>501</v>
      </c>
      <c r="F87" s="1237">
        <v>150</v>
      </c>
      <c r="G87" s="736">
        <f t="shared" si="2"/>
        <v>150</v>
      </c>
      <c r="H87" s="531" t="s">
        <v>1887</v>
      </c>
      <c r="I87" s="1239"/>
      <c r="J87" s="1241"/>
      <c r="K87" s="1241"/>
      <c r="L87" s="1241"/>
      <c r="M87" s="1241"/>
      <c r="N87" s="1241"/>
      <c r="O87" s="1241"/>
      <c r="P87" s="1241"/>
      <c r="Q87" s="1241"/>
      <c r="R87" s="1241"/>
      <c r="S87" s="1241"/>
      <c r="T87" s="1693"/>
    </row>
    <row r="88" spans="1:21" s="78" customFormat="1">
      <c r="A88" s="1465" t="s">
        <v>69</v>
      </c>
      <c r="B88" s="1236"/>
      <c r="C88" s="124" t="s">
        <v>2686</v>
      </c>
      <c r="D88" s="1005">
        <v>1</v>
      </c>
      <c r="E88" s="1006" t="s">
        <v>501</v>
      </c>
      <c r="F88" s="1150">
        <v>19000</v>
      </c>
      <c r="G88" s="736">
        <f t="shared" si="2"/>
        <v>19000</v>
      </c>
      <c r="H88" s="531" t="s">
        <v>1887</v>
      </c>
      <c r="I88" s="129"/>
      <c r="J88" s="148"/>
      <c r="K88" s="148"/>
      <c r="L88" s="148"/>
      <c r="M88" s="148"/>
      <c r="N88" s="148"/>
      <c r="O88" s="148"/>
      <c r="P88" s="148"/>
      <c r="Q88" s="148"/>
      <c r="R88" s="148"/>
      <c r="S88" s="148"/>
      <c r="T88" s="148"/>
    </row>
    <row r="89" spans="1:21" s="78" customFormat="1">
      <c r="A89" s="625" t="s">
        <v>1885</v>
      </c>
      <c r="B89" s="137"/>
      <c r="C89" s="511" t="s">
        <v>1796</v>
      </c>
      <c r="D89" s="720">
        <v>2</v>
      </c>
      <c r="E89" s="703" t="s">
        <v>501</v>
      </c>
      <c r="F89" s="736">
        <v>7500</v>
      </c>
      <c r="G89" s="736">
        <f t="shared" si="2"/>
        <v>15000</v>
      </c>
      <c r="H89" s="531" t="s">
        <v>1887</v>
      </c>
      <c r="I89" s="503"/>
      <c r="J89" s="503">
        <v>2</v>
      </c>
      <c r="K89" s="503"/>
      <c r="L89" s="503"/>
      <c r="M89" s="503"/>
      <c r="N89" s="503"/>
      <c r="O89" s="503"/>
      <c r="P89" s="503"/>
      <c r="Q89" s="503"/>
      <c r="R89" s="503"/>
      <c r="S89" s="503"/>
      <c r="T89" s="503"/>
    </row>
    <row r="90" spans="1:21" s="78" customFormat="1">
      <c r="A90" s="625" t="s">
        <v>1885</v>
      </c>
      <c r="B90" s="137"/>
      <c r="C90" s="511" t="s">
        <v>587</v>
      </c>
      <c r="D90" s="720">
        <v>1</v>
      </c>
      <c r="E90" s="703" t="s">
        <v>501</v>
      </c>
      <c r="F90" s="736">
        <v>7500</v>
      </c>
      <c r="G90" s="736">
        <f t="shared" si="2"/>
        <v>7500</v>
      </c>
      <c r="H90" s="531" t="s">
        <v>1887</v>
      </c>
      <c r="I90" s="503"/>
      <c r="J90" s="503">
        <v>1</v>
      </c>
      <c r="K90" s="503"/>
      <c r="L90" s="503"/>
      <c r="M90" s="503"/>
      <c r="N90" s="503"/>
      <c r="O90" s="503"/>
      <c r="P90" s="503"/>
      <c r="Q90" s="503"/>
      <c r="R90" s="503"/>
      <c r="S90" s="503"/>
      <c r="T90" s="503"/>
      <c r="U90" s="932"/>
    </row>
    <row r="91" spans="1:21" s="78" customFormat="1">
      <c r="A91" s="1467" t="s">
        <v>3023</v>
      </c>
      <c r="B91" s="1465"/>
      <c r="C91" s="1293" t="s">
        <v>3110</v>
      </c>
      <c r="D91" s="1356">
        <v>1</v>
      </c>
      <c r="E91" s="995"/>
      <c r="F91" s="1423">
        <v>49000</v>
      </c>
      <c r="G91" s="736">
        <f t="shared" si="2"/>
        <v>49000</v>
      </c>
      <c r="H91" s="531" t="s">
        <v>1887</v>
      </c>
      <c r="I91" s="129">
        <v>1</v>
      </c>
      <c r="J91" s="148"/>
      <c r="K91" s="148"/>
      <c r="L91" s="148"/>
      <c r="M91" s="148"/>
      <c r="N91" s="148"/>
      <c r="O91" s="148"/>
      <c r="P91" s="148"/>
      <c r="Q91" s="148"/>
      <c r="R91" s="148"/>
      <c r="S91" s="148"/>
      <c r="T91" s="148"/>
    </row>
    <row r="92" spans="1:21" s="78" customFormat="1">
      <c r="A92" s="625" t="s">
        <v>1885</v>
      </c>
      <c r="B92" s="1465"/>
      <c r="C92" s="604" t="s">
        <v>596</v>
      </c>
      <c r="D92" s="700">
        <v>3</v>
      </c>
      <c r="E92" s="509" t="s">
        <v>560</v>
      </c>
      <c r="F92" s="1940">
        <v>28000</v>
      </c>
      <c r="G92" s="736">
        <f t="shared" si="2"/>
        <v>84000</v>
      </c>
      <c r="H92" s="531" t="s">
        <v>1887</v>
      </c>
      <c r="I92" s="604"/>
      <c r="J92" s="602">
        <v>1</v>
      </c>
      <c r="K92" s="503"/>
      <c r="L92" s="503"/>
      <c r="M92" s="503"/>
      <c r="N92" s="503"/>
      <c r="O92" s="503"/>
      <c r="P92" s="503">
        <v>1</v>
      </c>
      <c r="Q92" s="503"/>
      <c r="R92" s="503"/>
      <c r="S92" s="503"/>
      <c r="T92" s="503"/>
    </row>
    <row r="93" spans="1:21" s="79" customFormat="1" ht="12.75">
      <c r="A93" s="1259" t="s">
        <v>2412</v>
      </c>
      <c r="B93" s="1465"/>
      <c r="C93" s="1599" t="s">
        <v>596</v>
      </c>
      <c r="D93" s="1576">
        <v>1</v>
      </c>
      <c r="E93" s="1576" t="s">
        <v>501</v>
      </c>
      <c r="F93" s="1577">
        <v>25000</v>
      </c>
      <c r="G93" s="736">
        <f t="shared" si="2"/>
        <v>25000</v>
      </c>
      <c r="H93" s="531" t="s">
        <v>1887</v>
      </c>
      <c r="I93" s="1576">
        <v>1</v>
      </c>
      <c r="J93" s="1576"/>
      <c r="K93" s="1269"/>
      <c r="L93" s="1269"/>
      <c r="M93" s="1269"/>
      <c r="N93" s="1269"/>
      <c r="O93" s="1269"/>
      <c r="P93" s="1269"/>
      <c r="Q93" s="1269"/>
      <c r="R93" s="1270"/>
      <c r="S93" s="1270"/>
      <c r="T93" s="1269"/>
    </row>
    <row r="94" spans="1:21" s="451" customFormat="1" ht="18" customHeight="1">
      <c r="A94" s="1259" t="s">
        <v>2598</v>
      </c>
      <c r="B94" s="1465"/>
      <c r="C94" s="1599" t="s">
        <v>596</v>
      </c>
      <c r="D94" s="1872">
        <v>1</v>
      </c>
      <c r="E94" s="1576" t="s">
        <v>501</v>
      </c>
      <c r="F94" s="1577">
        <v>25000</v>
      </c>
      <c r="G94" s="736">
        <f t="shared" si="2"/>
        <v>25000</v>
      </c>
      <c r="H94" s="531" t="s">
        <v>1887</v>
      </c>
      <c r="I94" s="1872">
        <v>1</v>
      </c>
      <c r="J94" s="1160"/>
      <c r="K94" s="1532"/>
      <c r="L94" s="1532"/>
      <c r="M94" s="1532"/>
      <c r="N94" s="1532"/>
      <c r="O94" s="1532"/>
      <c r="P94" s="1532"/>
      <c r="Q94" s="1532"/>
      <c r="R94" s="988"/>
      <c r="S94" s="988"/>
      <c r="T94" s="1532"/>
    </row>
    <row r="95" spans="1:21" s="451" customFormat="1" ht="18" customHeight="1">
      <c r="A95" s="1465" t="s">
        <v>69</v>
      </c>
      <c r="B95" s="1236"/>
      <c r="C95" s="1317" t="s">
        <v>596</v>
      </c>
      <c r="D95" s="1001">
        <v>3</v>
      </c>
      <c r="E95" s="1002" t="s">
        <v>560</v>
      </c>
      <c r="F95" s="1152">
        <v>28000</v>
      </c>
      <c r="G95" s="736">
        <f t="shared" si="2"/>
        <v>84000</v>
      </c>
      <c r="H95" s="531" t="s">
        <v>1887</v>
      </c>
      <c r="I95" s="129"/>
      <c r="J95" s="148"/>
      <c r="K95" s="148"/>
      <c r="L95" s="148"/>
      <c r="M95" s="148"/>
      <c r="N95" s="148"/>
      <c r="O95" s="148"/>
      <c r="P95" s="148"/>
      <c r="Q95" s="148"/>
      <c r="R95" s="148"/>
      <c r="S95" s="148"/>
      <c r="T95" s="148"/>
    </row>
    <row r="96" spans="1:21" s="451" customFormat="1" ht="18" customHeight="1">
      <c r="A96" s="1465" t="s">
        <v>3386</v>
      </c>
      <c r="B96" s="1236"/>
      <c r="C96" s="1176" t="s">
        <v>596</v>
      </c>
      <c r="D96" s="1005">
        <v>1</v>
      </c>
      <c r="E96" s="1006" t="s">
        <v>501</v>
      </c>
      <c r="F96" s="1156">
        <v>35000</v>
      </c>
      <c r="G96" s="736">
        <f t="shared" si="2"/>
        <v>35000</v>
      </c>
      <c r="H96" s="531" t="s">
        <v>1887</v>
      </c>
      <c r="I96" s="129"/>
      <c r="J96" s="148"/>
      <c r="K96" s="148"/>
      <c r="L96" s="148"/>
      <c r="M96" s="148"/>
      <c r="N96" s="148"/>
      <c r="O96" s="148"/>
      <c r="P96" s="148"/>
      <c r="Q96" s="148"/>
      <c r="R96" s="148"/>
      <c r="S96" s="148"/>
      <c r="T96" s="148"/>
    </row>
    <row r="97" spans="1:20" s="451" customFormat="1" ht="18" customHeight="1">
      <c r="A97" s="1467" t="s">
        <v>3548</v>
      </c>
      <c r="B97" s="1236"/>
      <c r="C97" s="124" t="s">
        <v>3624</v>
      </c>
      <c r="D97" s="125">
        <v>1</v>
      </c>
      <c r="E97" s="851" t="s">
        <v>36</v>
      </c>
      <c r="F97" s="127">
        <v>40000</v>
      </c>
      <c r="G97" s="736">
        <f t="shared" si="2"/>
        <v>40000</v>
      </c>
      <c r="H97" s="531" t="s">
        <v>1887</v>
      </c>
      <c r="I97" s="943" t="s">
        <v>2423</v>
      </c>
      <c r="J97" s="772"/>
      <c r="K97" s="772"/>
      <c r="L97" s="772"/>
      <c r="M97" s="772"/>
      <c r="N97" s="772"/>
      <c r="O97" s="772"/>
      <c r="P97" s="772"/>
      <c r="Q97" s="772"/>
      <c r="R97" s="772"/>
      <c r="S97" s="772"/>
      <c r="T97" s="772"/>
    </row>
    <row r="98" spans="1:20" s="451" customFormat="1" ht="18" customHeight="1">
      <c r="A98" s="1465" t="s">
        <v>2045</v>
      </c>
      <c r="B98" s="1236"/>
      <c r="C98" s="124" t="s">
        <v>545</v>
      </c>
      <c r="D98" s="783">
        <v>2</v>
      </c>
      <c r="E98" s="126" t="s">
        <v>501</v>
      </c>
      <c r="F98" s="127">
        <v>15000</v>
      </c>
      <c r="G98" s="736">
        <f t="shared" si="2"/>
        <v>30000</v>
      </c>
      <c r="H98" s="531" t="s">
        <v>1887</v>
      </c>
      <c r="I98" s="129">
        <v>2</v>
      </c>
      <c r="J98" s="148"/>
      <c r="K98" s="148"/>
      <c r="L98" s="148"/>
      <c r="M98" s="148"/>
      <c r="N98" s="148"/>
      <c r="O98" s="148"/>
      <c r="P98" s="148"/>
      <c r="Q98" s="148"/>
      <c r="R98" s="148"/>
      <c r="S98" s="148"/>
      <c r="T98" s="148"/>
    </row>
    <row r="99" spans="1:20" s="451" customFormat="1" ht="18" customHeight="1">
      <c r="A99" s="1467" t="s">
        <v>3023</v>
      </c>
      <c r="B99" s="1236"/>
      <c r="C99" s="1293" t="s">
        <v>545</v>
      </c>
      <c r="D99" s="1356">
        <v>4</v>
      </c>
      <c r="E99" s="995"/>
      <c r="F99" s="1423">
        <v>20000</v>
      </c>
      <c r="G99" s="736">
        <f t="shared" si="2"/>
        <v>80000</v>
      </c>
      <c r="H99" s="531" t="s">
        <v>1887</v>
      </c>
      <c r="I99" s="129">
        <v>2</v>
      </c>
      <c r="J99" s="148"/>
      <c r="K99" s="148"/>
      <c r="L99" s="148"/>
      <c r="M99" s="148"/>
      <c r="N99" s="148">
        <v>2</v>
      </c>
      <c r="O99" s="148"/>
      <c r="P99" s="148"/>
      <c r="Q99" s="148"/>
      <c r="R99" s="148"/>
      <c r="S99" s="148"/>
      <c r="T99" s="148"/>
    </row>
    <row r="100" spans="1:20" s="451" customFormat="1" ht="18" customHeight="1">
      <c r="A100" s="1236" t="s">
        <v>3382</v>
      </c>
      <c r="B100" s="1236"/>
      <c r="C100" s="618" t="s">
        <v>3383</v>
      </c>
      <c r="D100" s="1690">
        <v>1</v>
      </c>
      <c r="E100" s="1236" t="s">
        <v>501</v>
      </c>
      <c r="F100" s="1237">
        <v>25000</v>
      </c>
      <c r="G100" s="736">
        <f t="shared" si="2"/>
        <v>25000</v>
      </c>
      <c r="H100" s="531" t="s">
        <v>1887</v>
      </c>
      <c r="I100" s="1239"/>
      <c r="J100" s="1241"/>
      <c r="K100" s="1239"/>
      <c r="L100" s="1241"/>
      <c r="M100" s="1241"/>
      <c r="N100" s="1241"/>
      <c r="O100" s="1241"/>
      <c r="P100" s="1241"/>
      <c r="Q100" s="1241"/>
      <c r="R100" s="1241"/>
      <c r="S100" s="1241"/>
      <c r="T100" s="1693"/>
    </row>
    <row r="101" spans="1:20" s="451" customFormat="1" ht="18" customHeight="1">
      <c r="A101" s="1233" t="s">
        <v>533</v>
      </c>
      <c r="B101" s="1236"/>
      <c r="C101" s="618" t="s">
        <v>2401</v>
      </c>
      <c r="D101" s="1690">
        <v>1</v>
      </c>
      <c r="E101" s="1236" t="s">
        <v>501</v>
      </c>
      <c r="F101" s="1931">
        <v>30000</v>
      </c>
      <c r="G101" s="736">
        <f t="shared" si="2"/>
        <v>30000</v>
      </c>
      <c r="H101" s="531" t="s">
        <v>1887</v>
      </c>
      <c r="I101" s="1239">
        <v>1</v>
      </c>
      <c r="J101" s="1239"/>
      <c r="K101" s="1241"/>
      <c r="L101" s="1241"/>
      <c r="M101" s="1241"/>
      <c r="N101" s="1241"/>
      <c r="O101" s="1241"/>
      <c r="P101" s="1241"/>
      <c r="Q101" s="1241"/>
      <c r="R101" s="1241"/>
      <c r="S101" s="1241"/>
      <c r="T101" s="1693"/>
    </row>
    <row r="102" spans="1:20" s="451" customFormat="1" ht="18" customHeight="1">
      <c r="A102" s="1467" t="s">
        <v>3225</v>
      </c>
      <c r="B102" s="1236"/>
      <c r="C102" s="618" t="s">
        <v>2401</v>
      </c>
      <c r="D102" s="1932">
        <v>1</v>
      </c>
      <c r="E102" s="1236" t="s">
        <v>501</v>
      </c>
      <c r="F102" s="1931">
        <v>30000</v>
      </c>
      <c r="G102" s="736">
        <f t="shared" si="2"/>
        <v>30000</v>
      </c>
      <c r="H102" s="531" t="s">
        <v>1887</v>
      </c>
      <c r="I102" s="1239"/>
      <c r="J102" s="1241"/>
      <c r="K102" s="1239"/>
      <c r="L102" s="1241"/>
      <c r="M102" s="1241"/>
      <c r="N102" s="1241"/>
      <c r="O102" s="1241"/>
      <c r="P102" s="1241"/>
      <c r="Q102" s="1241"/>
      <c r="R102" s="1241"/>
      <c r="S102" s="1241"/>
      <c r="T102" s="1693"/>
    </row>
    <row r="103" spans="1:20" s="78" customFormat="1" ht="24">
      <c r="A103" s="1465" t="s">
        <v>2905</v>
      </c>
      <c r="B103" s="1236"/>
      <c r="C103" s="124" t="s">
        <v>2933</v>
      </c>
      <c r="D103" s="900">
        <v>2</v>
      </c>
      <c r="E103" s="901" t="s">
        <v>501</v>
      </c>
      <c r="F103" s="868">
        <v>25000</v>
      </c>
      <c r="G103" s="736">
        <f t="shared" si="2"/>
        <v>50000</v>
      </c>
      <c r="H103" s="531" t="s">
        <v>1887</v>
      </c>
      <c r="I103" s="129"/>
      <c r="J103" s="148"/>
      <c r="K103" s="148"/>
      <c r="L103" s="148"/>
      <c r="M103" s="148"/>
      <c r="N103" s="148"/>
      <c r="O103" s="148"/>
      <c r="P103" s="148"/>
      <c r="Q103" s="148"/>
      <c r="R103" s="148"/>
      <c r="S103" s="148"/>
      <c r="T103" s="148"/>
    </row>
    <row r="104" spans="1:20" s="78" customFormat="1" ht="24">
      <c r="A104" s="1465" t="s">
        <v>3231</v>
      </c>
      <c r="B104" s="137"/>
      <c r="C104" s="124" t="s">
        <v>2933</v>
      </c>
      <c r="D104" s="900">
        <v>2</v>
      </c>
      <c r="E104" s="901" t="s">
        <v>501</v>
      </c>
      <c r="F104" s="868">
        <v>25000</v>
      </c>
      <c r="G104" s="736">
        <f t="shared" si="2"/>
        <v>50000</v>
      </c>
      <c r="H104" s="531" t="s">
        <v>1887</v>
      </c>
      <c r="I104" s="1933">
        <v>2</v>
      </c>
      <c r="J104" s="1934"/>
      <c r="K104" s="1934"/>
      <c r="L104" s="1934"/>
      <c r="M104" s="1934"/>
      <c r="N104" s="1934"/>
      <c r="O104" s="1934"/>
      <c r="P104" s="148"/>
      <c r="Q104" s="148"/>
      <c r="R104" s="148"/>
      <c r="S104" s="148"/>
      <c r="T104" s="148"/>
    </row>
    <row r="105" spans="1:20" s="78" customFormat="1" ht="24">
      <c r="A105" s="1465" t="s">
        <v>3457</v>
      </c>
      <c r="B105" s="935"/>
      <c r="C105" s="124" t="s">
        <v>3469</v>
      </c>
      <c r="D105" s="125">
        <v>1</v>
      </c>
      <c r="E105" s="126" t="s">
        <v>501</v>
      </c>
      <c r="F105" s="127">
        <v>30000</v>
      </c>
      <c r="G105" s="736">
        <f t="shared" si="2"/>
        <v>30000</v>
      </c>
      <c r="H105" s="531" t="s">
        <v>1887</v>
      </c>
      <c r="I105" s="129">
        <v>1</v>
      </c>
      <c r="J105" s="148"/>
      <c r="K105" s="148"/>
      <c r="L105" s="148"/>
      <c r="M105" s="148"/>
      <c r="N105" s="148"/>
      <c r="O105" s="148"/>
      <c r="P105" s="148"/>
      <c r="Q105" s="148"/>
      <c r="R105" s="148"/>
      <c r="S105" s="148"/>
      <c r="T105" s="148"/>
    </row>
    <row r="106" spans="1:20" s="78" customFormat="1">
      <c r="A106" s="1259" t="s">
        <v>2599</v>
      </c>
      <c r="B106" s="935"/>
      <c r="C106" s="443" t="s">
        <v>2628</v>
      </c>
      <c r="D106" s="882">
        <v>1</v>
      </c>
      <c r="E106" s="825" t="s">
        <v>501</v>
      </c>
      <c r="F106" s="886">
        <v>25000</v>
      </c>
      <c r="G106" s="736">
        <f t="shared" si="2"/>
        <v>25000</v>
      </c>
      <c r="H106" s="531" t="s">
        <v>1887</v>
      </c>
      <c r="I106" s="882">
        <v>1</v>
      </c>
      <c r="J106" s="890"/>
      <c r="K106" s="888"/>
      <c r="L106" s="890"/>
      <c r="M106" s="890"/>
      <c r="N106" s="890"/>
      <c r="O106" s="890"/>
      <c r="P106" s="890"/>
      <c r="Q106" s="890"/>
      <c r="R106" s="882">
        <v>1</v>
      </c>
      <c r="S106" s="890"/>
      <c r="T106" s="1529"/>
    </row>
    <row r="107" spans="1:20" s="78" customFormat="1">
      <c r="A107" s="624" t="s">
        <v>3527</v>
      </c>
      <c r="B107" s="935"/>
      <c r="C107" s="1666" t="s">
        <v>3543</v>
      </c>
      <c r="D107" s="1249">
        <v>3</v>
      </c>
      <c r="E107" s="1541" t="s">
        <v>501</v>
      </c>
      <c r="F107" s="1542">
        <v>25000</v>
      </c>
      <c r="G107" s="736">
        <f t="shared" si="2"/>
        <v>75000</v>
      </c>
      <c r="H107" s="531" t="s">
        <v>1887</v>
      </c>
      <c r="I107" s="1621"/>
      <c r="J107" s="618">
        <v>1</v>
      </c>
      <c r="K107" s="618"/>
      <c r="L107" s="618"/>
      <c r="M107" s="618">
        <v>1</v>
      </c>
      <c r="N107" s="618"/>
      <c r="O107" s="618"/>
      <c r="P107" s="618">
        <v>1</v>
      </c>
      <c r="Q107" s="618"/>
      <c r="R107" s="618"/>
      <c r="S107" s="618"/>
      <c r="T107" s="618"/>
    </row>
    <row r="108" spans="1:20" s="78" customFormat="1" ht="24">
      <c r="A108" s="624" t="s">
        <v>1888</v>
      </c>
      <c r="B108" s="935"/>
      <c r="C108" s="1666" t="s">
        <v>1934</v>
      </c>
      <c r="D108" s="1249">
        <v>1</v>
      </c>
      <c r="E108" s="1541" t="s">
        <v>501</v>
      </c>
      <c r="F108" s="1542">
        <v>12000</v>
      </c>
      <c r="G108" s="736">
        <f t="shared" si="2"/>
        <v>12000</v>
      </c>
      <c r="H108" s="531" t="s">
        <v>1887</v>
      </c>
      <c r="I108" s="1621">
        <v>1</v>
      </c>
      <c r="J108" s="618"/>
      <c r="K108" s="618"/>
      <c r="L108" s="618"/>
      <c r="M108" s="618"/>
      <c r="N108" s="618"/>
      <c r="O108" s="618"/>
      <c r="P108" s="618"/>
      <c r="Q108" s="618"/>
      <c r="R108" s="618"/>
      <c r="S108" s="1927"/>
      <c r="T108" s="1927"/>
    </row>
    <row r="109" spans="1:20" s="78" customFormat="1">
      <c r="A109" s="1471" t="s">
        <v>2748</v>
      </c>
      <c r="B109" s="935"/>
      <c r="C109" s="1013" t="s">
        <v>2759</v>
      </c>
      <c r="D109" s="1377">
        <v>2</v>
      </c>
      <c r="E109" s="1923" t="s">
        <v>501</v>
      </c>
      <c r="F109" s="1531">
        <v>35000</v>
      </c>
      <c r="G109" s="736">
        <f t="shared" si="2"/>
        <v>70000</v>
      </c>
      <c r="H109" s="531" t="s">
        <v>1887</v>
      </c>
      <c r="I109" s="1160">
        <v>1</v>
      </c>
      <c r="J109" s="1160"/>
      <c r="K109" s="988"/>
      <c r="L109" s="988"/>
      <c r="M109" s="988"/>
      <c r="N109" s="988"/>
      <c r="O109" s="988">
        <v>1</v>
      </c>
      <c r="P109" s="988"/>
      <c r="Q109" s="988"/>
      <c r="R109" s="1158"/>
      <c r="S109" s="1158"/>
      <c r="T109" s="772"/>
    </row>
    <row r="110" spans="1:20" s="78" customFormat="1" ht="36">
      <c r="A110" s="137" t="s">
        <v>3418</v>
      </c>
      <c r="B110" s="1465"/>
      <c r="C110" s="124" t="s">
        <v>3443</v>
      </c>
      <c r="D110" s="900">
        <v>1</v>
      </c>
      <c r="E110" s="901" t="s">
        <v>501</v>
      </c>
      <c r="F110" s="868">
        <v>33108</v>
      </c>
      <c r="G110" s="736">
        <f t="shared" si="2"/>
        <v>33108</v>
      </c>
      <c r="H110" s="531" t="s">
        <v>1887</v>
      </c>
      <c r="I110" s="129"/>
      <c r="J110" s="148"/>
      <c r="K110" s="148"/>
      <c r="L110" s="148"/>
      <c r="M110" s="148"/>
      <c r="N110" s="148"/>
      <c r="O110" s="148"/>
      <c r="P110" s="148"/>
      <c r="Q110" s="148"/>
      <c r="R110" s="148"/>
      <c r="S110" s="148"/>
      <c r="T110" s="148"/>
    </row>
    <row r="111" spans="1:20" s="78" customFormat="1" ht="60">
      <c r="A111" s="1471" t="s">
        <v>2748</v>
      </c>
      <c r="B111" s="1465"/>
      <c r="C111" s="1159" t="s">
        <v>2758</v>
      </c>
      <c r="D111" s="1377">
        <v>1</v>
      </c>
      <c r="E111" s="1923" t="s">
        <v>501</v>
      </c>
      <c r="F111" s="1531">
        <v>28000</v>
      </c>
      <c r="G111" s="736">
        <f t="shared" si="2"/>
        <v>28000</v>
      </c>
      <c r="H111" s="531" t="s">
        <v>1887</v>
      </c>
      <c r="I111" s="1160">
        <v>1</v>
      </c>
      <c r="J111" s="1157"/>
      <c r="K111" s="988"/>
      <c r="L111" s="988"/>
      <c r="M111" s="988"/>
      <c r="N111" s="988"/>
      <c r="O111" s="988"/>
      <c r="P111" s="988"/>
      <c r="Q111" s="988"/>
      <c r="R111" s="1158"/>
      <c r="S111" s="1158"/>
      <c r="T111" s="772"/>
    </row>
    <row r="112" spans="1:20" s="78" customFormat="1">
      <c r="A112" s="1465" t="s">
        <v>3386</v>
      </c>
      <c r="B112" s="1465"/>
      <c r="C112" s="124" t="s">
        <v>3398</v>
      </c>
      <c r="D112" s="1149">
        <v>1</v>
      </c>
      <c r="E112" s="1002" t="s">
        <v>501</v>
      </c>
      <c r="F112" s="1150">
        <v>24000</v>
      </c>
      <c r="G112" s="736">
        <f t="shared" ref="G112:G142" si="3">D112*F112</f>
        <v>24000</v>
      </c>
      <c r="H112" s="531" t="s">
        <v>1887</v>
      </c>
      <c r="I112" s="787"/>
      <c r="J112" s="899"/>
      <c r="K112" s="773"/>
      <c r="L112" s="773"/>
      <c r="M112" s="773"/>
      <c r="N112" s="773"/>
      <c r="O112" s="773"/>
      <c r="P112" s="773"/>
      <c r="Q112" s="773"/>
      <c r="R112" s="773"/>
      <c r="S112" s="773"/>
      <c r="T112" s="773"/>
    </row>
    <row r="113" spans="1:20" s="78" customFormat="1">
      <c r="A113" s="1467" t="s">
        <v>3023</v>
      </c>
      <c r="B113" s="1465"/>
      <c r="C113" s="1293" t="s">
        <v>3108</v>
      </c>
      <c r="D113" s="1356">
        <v>1</v>
      </c>
      <c r="E113" s="995"/>
      <c r="F113" s="1423">
        <v>25000</v>
      </c>
      <c r="G113" s="736">
        <f t="shared" si="3"/>
        <v>25000</v>
      </c>
      <c r="H113" s="531" t="s">
        <v>1887</v>
      </c>
      <c r="I113" s="129">
        <v>1</v>
      </c>
      <c r="J113" s="148"/>
      <c r="K113" s="148"/>
      <c r="L113" s="148"/>
      <c r="M113" s="148"/>
      <c r="N113" s="148"/>
      <c r="O113" s="148"/>
      <c r="P113" s="148"/>
      <c r="Q113" s="148"/>
      <c r="R113" s="148"/>
      <c r="S113" s="148"/>
      <c r="T113" s="148"/>
    </row>
    <row r="114" spans="1:20" s="78" customFormat="1">
      <c r="A114" s="1465" t="s">
        <v>3386</v>
      </c>
      <c r="B114" s="1465"/>
      <c r="C114" s="124" t="s">
        <v>3399</v>
      </c>
      <c r="D114" s="1149">
        <v>1</v>
      </c>
      <c r="E114" s="1002" t="s">
        <v>501</v>
      </c>
      <c r="F114" s="1150">
        <v>32000</v>
      </c>
      <c r="G114" s="736">
        <f t="shared" si="3"/>
        <v>32000</v>
      </c>
      <c r="H114" s="531" t="s">
        <v>1887</v>
      </c>
      <c r="I114" s="129"/>
      <c r="J114" s="148"/>
      <c r="K114" s="148"/>
      <c r="L114" s="148"/>
      <c r="M114" s="148"/>
      <c r="N114" s="148"/>
      <c r="O114" s="148"/>
      <c r="P114" s="148"/>
      <c r="Q114" s="148"/>
      <c r="R114" s="148"/>
      <c r="S114" s="148"/>
      <c r="T114" s="148"/>
    </row>
    <row r="115" spans="1:20" s="78" customFormat="1">
      <c r="A115" s="1465" t="s">
        <v>3457</v>
      </c>
      <c r="B115" s="1465"/>
      <c r="C115" s="124" t="s">
        <v>3470</v>
      </c>
      <c r="D115" s="125">
        <v>1</v>
      </c>
      <c r="E115" s="126" t="s">
        <v>501</v>
      </c>
      <c r="F115" s="127">
        <v>25000</v>
      </c>
      <c r="G115" s="736">
        <f t="shared" si="3"/>
        <v>25000</v>
      </c>
      <c r="H115" s="531" t="s">
        <v>1887</v>
      </c>
      <c r="I115" s="129">
        <v>1</v>
      </c>
      <c r="J115" s="148"/>
      <c r="K115" s="148"/>
      <c r="L115" s="148"/>
      <c r="M115" s="148"/>
      <c r="N115" s="148"/>
      <c r="O115" s="148"/>
      <c r="P115" s="148"/>
      <c r="Q115" s="148"/>
      <c r="R115" s="148"/>
      <c r="S115" s="148"/>
      <c r="T115" s="148"/>
    </row>
    <row r="116" spans="1:20" s="78" customFormat="1">
      <c r="A116" s="1465" t="s">
        <v>69</v>
      </c>
      <c r="B116" s="935"/>
      <c r="C116" s="124" t="s">
        <v>2688</v>
      </c>
      <c r="D116" s="1005">
        <v>1</v>
      </c>
      <c r="E116" s="1006" t="s">
        <v>501</v>
      </c>
      <c r="F116" s="867">
        <v>20000</v>
      </c>
      <c r="G116" s="736">
        <f t="shared" si="3"/>
        <v>20000</v>
      </c>
      <c r="H116" s="531" t="s">
        <v>1887</v>
      </c>
      <c r="I116" s="1720"/>
      <c r="J116" s="1721"/>
      <c r="K116" s="1721"/>
      <c r="L116" s="1721"/>
      <c r="M116" s="1721"/>
      <c r="N116" s="1721"/>
      <c r="O116" s="1721"/>
      <c r="P116" s="1721"/>
      <c r="Q116" s="1721"/>
      <c r="R116" s="1721"/>
      <c r="S116" s="1721"/>
      <c r="T116" s="1721"/>
    </row>
    <row r="117" spans="1:20" s="78" customFormat="1">
      <c r="A117" s="1467" t="s">
        <v>3023</v>
      </c>
      <c r="B117" s="1465"/>
      <c r="C117" s="1347" t="s">
        <v>3113</v>
      </c>
      <c r="D117" s="1356">
        <v>4</v>
      </c>
      <c r="E117" s="995"/>
      <c r="F117" s="1423">
        <v>20000</v>
      </c>
      <c r="G117" s="736">
        <f t="shared" si="3"/>
        <v>80000</v>
      </c>
      <c r="H117" s="531" t="s">
        <v>1887</v>
      </c>
      <c r="I117" s="129">
        <v>4</v>
      </c>
      <c r="J117" s="148"/>
      <c r="K117" s="148"/>
      <c r="L117" s="148"/>
      <c r="M117" s="148"/>
      <c r="N117" s="148"/>
      <c r="O117" s="148"/>
      <c r="P117" s="148"/>
      <c r="Q117" s="148"/>
      <c r="R117" s="148"/>
      <c r="S117" s="148"/>
      <c r="T117" s="148"/>
    </row>
    <row r="118" spans="1:20" s="78" customFormat="1">
      <c r="A118" s="137" t="s">
        <v>3418</v>
      </c>
      <c r="B118" s="1465"/>
      <c r="C118" s="124" t="s">
        <v>3442</v>
      </c>
      <c r="D118" s="900">
        <v>1</v>
      </c>
      <c r="E118" s="901" t="s">
        <v>501</v>
      </c>
      <c r="F118" s="868">
        <v>38000</v>
      </c>
      <c r="G118" s="736">
        <f t="shared" si="3"/>
        <v>38000</v>
      </c>
      <c r="H118" s="531" t="s">
        <v>1887</v>
      </c>
      <c r="I118" s="787"/>
      <c r="J118" s="773"/>
      <c r="K118" s="773"/>
      <c r="L118" s="773"/>
      <c r="M118" s="773"/>
      <c r="N118" s="773"/>
      <c r="O118" s="773"/>
      <c r="P118" s="773"/>
      <c r="Q118" s="773"/>
      <c r="R118" s="773"/>
      <c r="S118" s="773"/>
      <c r="T118" s="773"/>
    </row>
    <row r="119" spans="1:20" s="78" customFormat="1">
      <c r="A119" s="624" t="s">
        <v>1888</v>
      </c>
      <c r="B119" s="1465"/>
      <c r="C119" s="1701" t="s">
        <v>1935</v>
      </c>
      <c r="D119" s="1249">
        <v>1</v>
      </c>
      <c r="E119" s="505" t="s">
        <v>501</v>
      </c>
      <c r="F119" s="1550">
        <v>10000</v>
      </c>
      <c r="G119" s="736">
        <f t="shared" si="3"/>
        <v>10000</v>
      </c>
      <c r="H119" s="531" t="s">
        <v>1887</v>
      </c>
      <c r="I119" s="1928">
        <v>1</v>
      </c>
      <c r="J119" s="505"/>
      <c r="K119" s="505"/>
      <c r="L119" s="504"/>
      <c r="M119" s="505"/>
      <c r="N119" s="505"/>
      <c r="O119" s="1250"/>
      <c r="P119" s="505"/>
      <c r="Q119" s="505"/>
      <c r="R119" s="1250"/>
      <c r="S119" s="505"/>
      <c r="T119" s="505"/>
    </row>
    <row r="120" spans="1:20" s="78" customFormat="1">
      <c r="A120" s="1471" t="s">
        <v>2748</v>
      </c>
      <c r="B120" s="1465"/>
      <c r="C120" s="1013" t="s">
        <v>1935</v>
      </c>
      <c r="D120" s="1377">
        <v>4</v>
      </c>
      <c r="E120" s="1923" t="s">
        <v>576</v>
      </c>
      <c r="F120" s="1531">
        <v>6000</v>
      </c>
      <c r="G120" s="736">
        <f t="shared" si="3"/>
        <v>24000</v>
      </c>
      <c r="H120" s="531" t="s">
        <v>1887</v>
      </c>
      <c r="I120" s="1157">
        <v>2</v>
      </c>
      <c r="J120" s="1157"/>
      <c r="K120" s="988"/>
      <c r="L120" s="988"/>
      <c r="M120" s="988"/>
      <c r="N120" s="988"/>
      <c r="O120" s="988">
        <v>2</v>
      </c>
      <c r="P120" s="988"/>
      <c r="Q120" s="988"/>
      <c r="R120" s="1158"/>
      <c r="S120" s="1158"/>
      <c r="T120" s="772"/>
    </row>
    <row r="121" spans="1:20" s="78" customFormat="1">
      <c r="A121" s="1471" t="s">
        <v>2748</v>
      </c>
      <c r="B121" s="1465"/>
      <c r="C121" s="1013" t="s">
        <v>1935</v>
      </c>
      <c r="D121" s="1377">
        <v>4</v>
      </c>
      <c r="E121" s="1923" t="s">
        <v>576</v>
      </c>
      <c r="F121" s="1531">
        <v>6000</v>
      </c>
      <c r="G121" s="736">
        <f t="shared" si="3"/>
        <v>24000</v>
      </c>
      <c r="H121" s="531" t="s">
        <v>1887</v>
      </c>
      <c r="I121" s="1157">
        <v>2</v>
      </c>
      <c r="J121" s="1157"/>
      <c r="K121" s="988"/>
      <c r="L121" s="988"/>
      <c r="M121" s="988"/>
      <c r="N121" s="988"/>
      <c r="O121" s="988">
        <v>2</v>
      </c>
      <c r="P121" s="988"/>
      <c r="Q121" s="988"/>
      <c r="R121" s="1158"/>
      <c r="S121" s="1158"/>
      <c r="T121" s="772"/>
    </row>
    <row r="122" spans="1:20" s="78" customFormat="1">
      <c r="A122" s="624" t="s">
        <v>3527</v>
      </c>
      <c r="B122" s="1465"/>
      <c r="C122" s="1701" t="s">
        <v>1935</v>
      </c>
      <c r="D122" s="1249">
        <v>4</v>
      </c>
      <c r="E122" s="505" t="s">
        <v>501</v>
      </c>
      <c r="F122" s="1550">
        <v>10000</v>
      </c>
      <c r="G122" s="736">
        <f t="shared" si="3"/>
        <v>40000</v>
      </c>
      <c r="H122" s="531" t="s">
        <v>1887</v>
      </c>
      <c r="I122" s="1928"/>
      <c r="J122" s="505"/>
      <c r="K122" s="505">
        <v>4</v>
      </c>
      <c r="L122" s="504"/>
      <c r="M122" s="505"/>
      <c r="N122" s="505"/>
      <c r="O122" s="1250"/>
      <c r="P122" s="505"/>
      <c r="Q122" s="505"/>
      <c r="R122" s="1250"/>
      <c r="S122" s="505"/>
      <c r="T122" s="505"/>
    </row>
    <row r="123" spans="1:20" s="78" customFormat="1">
      <c r="A123" s="1465" t="s">
        <v>3386</v>
      </c>
      <c r="B123" s="1465"/>
      <c r="C123" s="932" t="s">
        <v>3397</v>
      </c>
      <c r="D123" s="1399">
        <v>2</v>
      </c>
      <c r="E123" s="995" t="s">
        <v>576</v>
      </c>
      <c r="F123" s="1925">
        <v>10000</v>
      </c>
      <c r="G123" s="736">
        <f t="shared" si="3"/>
        <v>20000</v>
      </c>
      <c r="H123" s="531" t="s">
        <v>1887</v>
      </c>
      <c r="I123" s="787"/>
      <c r="J123" s="899"/>
      <c r="K123" s="773"/>
      <c r="L123" s="773"/>
      <c r="M123" s="773"/>
      <c r="N123" s="773"/>
      <c r="O123" s="773"/>
      <c r="P123" s="773"/>
      <c r="Q123" s="773"/>
      <c r="R123" s="773"/>
      <c r="S123" s="773"/>
      <c r="T123" s="773"/>
    </row>
    <row r="124" spans="1:20" s="78" customFormat="1">
      <c r="A124" s="1467" t="s">
        <v>3023</v>
      </c>
      <c r="B124" s="1465"/>
      <c r="C124" s="1293" t="s">
        <v>3107</v>
      </c>
      <c r="D124" s="1356">
        <v>4</v>
      </c>
      <c r="E124" s="995"/>
      <c r="F124" s="1423">
        <v>20000</v>
      </c>
      <c r="G124" s="736">
        <f t="shared" si="3"/>
        <v>80000</v>
      </c>
      <c r="H124" s="531" t="s">
        <v>1887</v>
      </c>
      <c r="I124" s="129">
        <v>2</v>
      </c>
      <c r="J124" s="148"/>
      <c r="K124" s="148"/>
      <c r="L124" s="148"/>
      <c r="M124" s="148"/>
      <c r="N124" s="148">
        <v>2</v>
      </c>
      <c r="O124" s="148"/>
      <c r="P124" s="148"/>
      <c r="Q124" s="148"/>
      <c r="R124" s="148"/>
      <c r="S124" s="148"/>
      <c r="T124" s="148"/>
    </row>
    <row r="125" spans="1:20" s="78" customFormat="1">
      <c r="A125" s="1938" t="s">
        <v>1968</v>
      </c>
      <c r="B125" s="1465"/>
      <c r="C125" s="1349" t="s">
        <v>1978</v>
      </c>
      <c r="D125" s="1935">
        <v>1</v>
      </c>
      <c r="E125" s="509" t="s">
        <v>560</v>
      </c>
      <c r="F125" s="1936">
        <v>10000</v>
      </c>
      <c r="G125" s="736">
        <f t="shared" si="3"/>
        <v>10000</v>
      </c>
      <c r="H125" s="531" t="s">
        <v>1887</v>
      </c>
      <c r="I125" s="1239">
        <v>1</v>
      </c>
      <c r="J125" s="995"/>
      <c r="K125" s="1239"/>
      <c r="L125" s="995"/>
      <c r="M125" s="995"/>
      <c r="N125" s="995"/>
      <c r="O125" s="995"/>
      <c r="P125" s="995"/>
      <c r="Q125" s="995"/>
      <c r="R125" s="995"/>
      <c r="S125" s="995"/>
      <c r="T125" s="1693"/>
    </row>
    <row r="126" spans="1:20" s="78" customFormat="1">
      <c r="A126" s="625" t="s">
        <v>1885</v>
      </c>
      <c r="B126" s="1465"/>
      <c r="C126" s="573" t="s">
        <v>600</v>
      </c>
      <c r="D126" s="720">
        <v>6</v>
      </c>
      <c r="E126" s="703" t="s">
        <v>501</v>
      </c>
      <c r="F126" s="719">
        <v>10000</v>
      </c>
      <c r="G126" s="736">
        <f t="shared" si="3"/>
        <v>60000</v>
      </c>
      <c r="H126" s="531" t="s">
        <v>1887</v>
      </c>
      <c r="I126" s="503"/>
      <c r="J126" s="569"/>
      <c r="K126" s="569">
        <v>6</v>
      </c>
      <c r="L126" s="503"/>
      <c r="M126" s="503"/>
      <c r="N126" s="503"/>
      <c r="O126" s="503"/>
      <c r="P126" s="503"/>
      <c r="Q126" s="503"/>
      <c r="R126" s="503"/>
      <c r="S126" s="503"/>
      <c r="T126" s="569"/>
    </row>
    <row r="127" spans="1:20" s="78" customFormat="1">
      <c r="A127" s="1259" t="s">
        <v>2599</v>
      </c>
      <c r="B127" s="1465"/>
      <c r="C127" s="443" t="s">
        <v>600</v>
      </c>
      <c r="D127" s="882">
        <v>1</v>
      </c>
      <c r="E127" s="825" t="s">
        <v>501</v>
      </c>
      <c r="F127" s="886">
        <v>15000</v>
      </c>
      <c r="G127" s="736">
        <f t="shared" si="3"/>
        <v>15000</v>
      </c>
      <c r="H127" s="531" t="s">
        <v>1887</v>
      </c>
      <c r="I127" s="882">
        <v>1</v>
      </c>
      <c r="J127" s="890"/>
      <c r="K127" s="888"/>
      <c r="L127" s="890"/>
      <c r="M127" s="890"/>
      <c r="N127" s="890"/>
      <c r="O127" s="890"/>
      <c r="P127" s="890"/>
      <c r="Q127" s="890"/>
      <c r="R127" s="882">
        <v>1</v>
      </c>
      <c r="S127" s="890"/>
      <c r="T127" s="1529"/>
    </row>
    <row r="128" spans="1:20" s="451" customFormat="1">
      <c r="A128" s="1467" t="s">
        <v>3548</v>
      </c>
      <c r="B128" s="1465"/>
      <c r="C128" s="124" t="s">
        <v>600</v>
      </c>
      <c r="D128" s="125">
        <v>4</v>
      </c>
      <c r="E128" s="126"/>
      <c r="F128" s="127">
        <v>4000</v>
      </c>
      <c r="G128" s="736">
        <f t="shared" si="3"/>
        <v>16000</v>
      </c>
      <c r="H128" s="531" t="s">
        <v>1887</v>
      </c>
      <c r="I128" s="129">
        <v>1</v>
      </c>
      <c r="J128" s="148"/>
      <c r="K128" s="148"/>
      <c r="L128" s="148">
        <v>1</v>
      </c>
      <c r="M128" s="148"/>
      <c r="N128" s="148"/>
      <c r="O128" s="148"/>
      <c r="P128" s="148">
        <v>1</v>
      </c>
      <c r="Q128" s="148"/>
      <c r="R128" s="148"/>
      <c r="S128" s="148"/>
      <c r="T128" s="148">
        <v>1</v>
      </c>
    </row>
    <row r="129" spans="1:20" s="451" customFormat="1">
      <c r="A129" s="1467" t="s">
        <v>3630</v>
      </c>
      <c r="B129" s="624"/>
      <c r="C129" s="1310" t="s">
        <v>3647</v>
      </c>
      <c r="D129" s="125">
        <v>2</v>
      </c>
      <c r="E129" s="126" t="s">
        <v>1945</v>
      </c>
      <c r="F129" s="127">
        <v>18000</v>
      </c>
      <c r="G129" s="736">
        <f t="shared" si="3"/>
        <v>36000</v>
      </c>
      <c r="H129" s="531" t="s">
        <v>1887</v>
      </c>
      <c r="I129" s="129"/>
      <c r="J129" s="148"/>
      <c r="K129" s="148"/>
      <c r="L129" s="148"/>
      <c r="M129" s="148"/>
      <c r="N129" s="148"/>
      <c r="O129" s="148"/>
      <c r="P129" s="148"/>
      <c r="Q129" s="148"/>
      <c r="R129" s="148"/>
      <c r="S129" s="148"/>
      <c r="T129" s="148"/>
    </row>
    <row r="130" spans="1:20" s="451" customFormat="1">
      <c r="A130" s="1467" t="s">
        <v>2292</v>
      </c>
      <c r="B130" s="624"/>
      <c r="C130" s="1350" t="s">
        <v>2313</v>
      </c>
      <c r="D130" s="861">
        <v>2</v>
      </c>
      <c r="E130" s="795" t="s">
        <v>501</v>
      </c>
      <c r="F130" s="796">
        <v>5000</v>
      </c>
      <c r="G130" s="736">
        <f t="shared" si="3"/>
        <v>10000</v>
      </c>
      <c r="H130" s="531" t="s">
        <v>1887</v>
      </c>
      <c r="I130" s="798"/>
      <c r="J130" s="799"/>
      <c r="K130" s="799"/>
      <c r="L130" s="799"/>
      <c r="M130" s="799"/>
      <c r="N130" s="799"/>
      <c r="O130" s="799"/>
      <c r="P130" s="799"/>
      <c r="Q130" s="799"/>
      <c r="R130" s="799"/>
      <c r="S130" s="799"/>
      <c r="T130" s="799"/>
    </row>
    <row r="131" spans="1:20" s="451" customFormat="1">
      <c r="A131" s="1465" t="s">
        <v>2905</v>
      </c>
      <c r="B131" s="624"/>
      <c r="C131" s="124" t="s">
        <v>2934</v>
      </c>
      <c r="D131" s="900">
        <v>1</v>
      </c>
      <c r="E131" s="901" t="s">
        <v>501</v>
      </c>
      <c r="F131" s="868">
        <v>15000</v>
      </c>
      <c r="G131" s="736">
        <f t="shared" si="3"/>
        <v>15000</v>
      </c>
      <c r="H131" s="531" t="s">
        <v>1887</v>
      </c>
      <c r="I131" s="787"/>
      <c r="J131" s="773"/>
      <c r="K131" s="773"/>
      <c r="L131" s="773"/>
      <c r="M131" s="773"/>
      <c r="N131" s="773"/>
      <c r="O131" s="773"/>
      <c r="P131" s="773"/>
      <c r="Q131" s="773"/>
      <c r="R131" s="857"/>
      <c r="S131" s="773"/>
      <c r="T131" s="773"/>
    </row>
    <row r="132" spans="1:20">
      <c r="A132" s="1465" t="s">
        <v>3231</v>
      </c>
      <c r="B132" s="624"/>
      <c r="C132" s="124" t="s">
        <v>2934</v>
      </c>
      <c r="D132" s="900">
        <v>3</v>
      </c>
      <c r="E132" s="901" t="s">
        <v>501</v>
      </c>
      <c r="F132" s="868">
        <v>15000</v>
      </c>
      <c r="G132" s="736">
        <f t="shared" si="3"/>
        <v>45000</v>
      </c>
      <c r="H132" s="531" t="s">
        <v>1887</v>
      </c>
      <c r="I132" s="1933">
        <v>3</v>
      </c>
      <c r="J132" s="1934"/>
      <c r="K132" s="1934"/>
      <c r="L132" s="1934"/>
      <c r="M132" s="1934"/>
      <c r="N132" s="1934"/>
      <c r="O132" s="1934"/>
      <c r="P132" s="148"/>
      <c r="Q132" s="148"/>
      <c r="R132" s="148"/>
      <c r="S132" s="148"/>
      <c r="T132" s="148"/>
    </row>
    <row r="133" spans="1:20" s="78" customFormat="1">
      <c r="A133" s="1233" t="s">
        <v>533</v>
      </c>
      <c r="B133" s="624"/>
      <c r="C133" s="618" t="s">
        <v>2404</v>
      </c>
      <c r="D133" s="1690">
        <v>4</v>
      </c>
      <c r="E133" s="1236" t="s">
        <v>501</v>
      </c>
      <c r="F133" s="1237">
        <v>15000</v>
      </c>
      <c r="G133" s="736">
        <f t="shared" si="3"/>
        <v>60000</v>
      </c>
      <c r="H133" s="531" t="s">
        <v>1887</v>
      </c>
      <c r="I133" s="1239">
        <v>1</v>
      </c>
      <c r="J133" s="1241">
        <v>1</v>
      </c>
      <c r="K133" s="1239">
        <v>1</v>
      </c>
      <c r="L133" s="1241">
        <v>1</v>
      </c>
      <c r="M133" s="1241"/>
      <c r="N133" s="1241"/>
      <c r="O133" s="1241"/>
      <c r="P133" s="1241"/>
      <c r="Q133" s="1241"/>
      <c r="R133" s="1241"/>
      <c r="S133" s="1241"/>
      <c r="T133" s="1693"/>
    </row>
    <row r="134" spans="1:20" s="78" customFormat="1">
      <c r="A134" s="1236" t="s">
        <v>3382</v>
      </c>
      <c r="B134" s="1467"/>
      <c r="C134" s="618" t="s">
        <v>2404</v>
      </c>
      <c r="D134" s="1690">
        <v>1</v>
      </c>
      <c r="E134" s="1236" t="s">
        <v>501</v>
      </c>
      <c r="F134" s="1237">
        <v>15000</v>
      </c>
      <c r="G134" s="736">
        <f t="shared" si="3"/>
        <v>15000</v>
      </c>
      <c r="H134" s="531" t="s">
        <v>1887</v>
      </c>
      <c r="I134" s="1239"/>
      <c r="J134" s="1241"/>
      <c r="K134" s="1239"/>
      <c r="L134" s="1241"/>
      <c r="M134" s="1241"/>
      <c r="N134" s="1241"/>
      <c r="O134" s="1241"/>
      <c r="P134" s="1241"/>
      <c r="Q134" s="1241"/>
      <c r="R134" s="1241"/>
      <c r="S134" s="1241"/>
      <c r="T134" s="1693"/>
    </row>
    <row r="135" spans="1:20" s="79" customFormat="1" ht="12.75">
      <c r="A135" s="1465" t="s">
        <v>3457</v>
      </c>
      <c r="B135" s="1467"/>
      <c r="C135" s="124" t="s">
        <v>3472</v>
      </c>
      <c r="D135" s="125">
        <v>2</v>
      </c>
      <c r="E135" s="126" t="s">
        <v>501</v>
      </c>
      <c r="F135" s="127">
        <v>30000</v>
      </c>
      <c r="G135" s="736">
        <f t="shared" si="3"/>
        <v>60000</v>
      </c>
      <c r="H135" s="531" t="s">
        <v>1887</v>
      </c>
      <c r="I135" s="129">
        <v>2</v>
      </c>
      <c r="J135" s="148"/>
      <c r="K135" s="148"/>
      <c r="L135" s="148"/>
      <c r="M135" s="148"/>
      <c r="N135" s="148"/>
      <c r="O135" s="148"/>
      <c r="P135" s="148"/>
      <c r="Q135" s="148"/>
      <c r="R135" s="148"/>
      <c r="S135" s="148"/>
      <c r="T135" s="148"/>
    </row>
    <row r="136" spans="1:20" s="985" customFormat="1" ht="15">
      <c r="A136" s="1465" t="s">
        <v>3457</v>
      </c>
      <c r="B136" s="1467"/>
      <c r="C136" s="124" t="s">
        <v>3472</v>
      </c>
      <c r="D136" s="125">
        <v>2</v>
      </c>
      <c r="E136" s="126" t="s">
        <v>501</v>
      </c>
      <c r="F136" s="127">
        <v>30000</v>
      </c>
      <c r="G136" s="736">
        <f t="shared" si="3"/>
        <v>60000</v>
      </c>
      <c r="H136" s="531" t="s">
        <v>1887</v>
      </c>
      <c r="I136" s="129">
        <v>2</v>
      </c>
      <c r="J136" s="148"/>
      <c r="K136" s="148"/>
      <c r="L136" s="148"/>
      <c r="M136" s="148"/>
      <c r="N136" s="148"/>
      <c r="O136" s="148"/>
      <c r="P136" s="148"/>
      <c r="Q136" s="148"/>
      <c r="R136" s="148"/>
      <c r="S136" s="148"/>
      <c r="T136" s="148"/>
    </row>
    <row r="137" spans="1:20" s="985" customFormat="1" ht="15">
      <c r="A137" s="1582" t="s">
        <v>2045</v>
      </c>
      <c r="B137" s="1465"/>
      <c r="C137" s="1560" t="s">
        <v>3766</v>
      </c>
      <c r="D137" s="1583">
        <v>2</v>
      </c>
      <c r="E137" s="1557" t="s">
        <v>576</v>
      </c>
      <c r="F137" s="1561">
        <v>3000</v>
      </c>
      <c r="G137" s="736">
        <f t="shared" si="3"/>
        <v>6000</v>
      </c>
      <c r="H137" s="531" t="s">
        <v>1887</v>
      </c>
      <c r="I137" s="1583">
        <v>2</v>
      </c>
      <c r="J137" s="1555"/>
      <c r="K137" s="1555"/>
      <c r="L137" s="1555"/>
      <c r="M137" s="1555"/>
      <c r="N137" s="1555"/>
      <c r="O137" s="1555"/>
      <c r="P137" s="1555"/>
      <c r="Q137" s="1555"/>
      <c r="R137" s="1555"/>
      <c r="S137" s="1555"/>
      <c r="T137" s="1555"/>
    </row>
    <row r="138" spans="1:20" s="985" customFormat="1" ht="15">
      <c r="A138" s="625" t="s">
        <v>1885</v>
      </c>
      <c r="B138" s="1465"/>
      <c r="C138" s="511" t="s">
        <v>1795</v>
      </c>
      <c r="D138" s="720">
        <v>1</v>
      </c>
      <c r="E138" s="703" t="s">
        <v>627</v>
      </c>
      <c r="F138" s="736">
        <v>4000</v>
      </c>
      <c r="G138" s="736">
        <f t="shared" si="3"/>
        <v>4000</v>
      </c>
      <c r="H138" s="531" t="s">
        <v>1887</v>
      </c>
      <c r="I138" s="503"/>
      <c r="J138" s="503">
        <v>1</v>
      </c>
      <c r="K138" s="503"/>
      <c r="L138" s="503"/>
      <c r="M138" s="503"/>
      <c r="N138" s="503"/>
      <c r="O138" s="503"/>
      <c r="P138" s="503"/>
      <c r="Q138" s="503"/>
      <c r="R138" s="503"/>
      <c r="S138" s="503"/>
      <c r="T138" s="503"/>
    </row>
    <row r="139" spans="1:20" s="985" customFormat="1" ht="15">
      <c r="A139" s="1467" t="s">
        <v>3630</v>
      </c>
      <c r="B139" s="935"/>
      <c r="C139" s="1317" t="s">
        <v>3657</v>
      </c>
      <c r="D139" s="995">
        <v>1</v>
      </c>
      <c r="E139" s="126" t="s">
        <v>1945</v>
      </c>
      <c r="F139" s="1924">
        <v>2000</v>
      </c>
      <c r="G139" s="736">
        <f t="shared" si="3"/>
        <v>2000</v>
      </c>
      <c r="H139" s="531" t="s">
        <v>1887</v>
      </c>
      <c r="I139" s="129"/>
      <c r="J139" s="148"/>
      <c r="K139" s="148"/>
      <c r="L139" s="148"/>
      <c r="M139" s="148"/>
      <c r="N139" s="148"/>
      <c r="O139" s="148"/>
      <c r="P139" s="148"/>
      <c r="Q139" s="148"/>
      <c r="R139" s="148"/>
      <c r="S139" s="148"/>
      <c r="T139" s="148"/>
    </row>
    <row r="140" spans="1:20" s="985" customFormat="1" ht="15">
      <c r="A140" s="1467" t="s">
        <v>3630</v>
      </c>
      <c r="B140" s="1465"/>
      <c r="C140" s="1317" t="s">
        <v>3656</v>
      </c>
      <c r="D140" s="995">
        <v>1</v>
      </c>
      <c r="E140" s="126" t="s">
        <v>1945</v>
      </c>
      <c r="F140" s="1924">
        <v>4000</v>
      </c>
      <c r="G140" s="736">
        <f t="shared" si="3"/>
        <v>4000</v>
      </c>
      <c r="H140" s="531" t="s">
        <v>1887</v>
      </c>
      <c r="I140" s="129"/>
      <c r="J140" s="148"/>
      <c r="K140" s="148"/>
      <c r="L140" s="148"/>
      <c r="M140" s="148"/>
      <c r="N140" s="148"/>
      <c r="O140" s="148"/>
      <c r="P140" s="148"/>
      <c r="Q140" s="148"/>
      <c r="R140" s="148"/>
      <c r="S140" s="148"/>
      <c r="T140" s="148"/>
    </row>
    <row r="141" spans="1:20" s="985" customFormat="1" ht="22.5" customHeight="1">
      <c r="A141" s="137" t="s">
        <v>1982</v>
      </c>
      <c r="B141" s="1465"/>
      <c r="C141" s="124" t="s">
        <v>1984</v>
      </c>
      <c r="D141" s="125">
        <v>1</v>
      </c>
      <c r="E141" s="126" t="s">
        <v>501</v>
      </c>
      <c r="F141" s="127">
        <v>750</v>
      </c>
      <c r="G141" s="736">
        <f t="shared" si="3"/>
        <v>750</v>
      </c>
      <c r="H141" s="531" t="s">
        <v>1887</v>
      </c>
      <c r="I141" s="129">
        <v>1</v>
      </c>
      <c r="J141" s="148"/>
      <c r="K141" s="148"/>
      <c r="L141" s="148"/>
      <c r="M141" s="148"/>
      <c r="N141" s="148"/>
      <c r="O141" s="148"/>
      <c r="P141" s="148"/>
      <c r="Q141" s="148"/>
      <c r="R141" s="148"/>
      <c r="S141" s="148"/>
      <c r="T141" s="148"/>
    </row>
    <row r="142" spans="1:20" s="1600" customFormat="1">
      <c r="A142" s="137" t="s">
        <v>1982</v>
      </c>
      <c r="B142" s="1465"/>
      <c r="C142" s="124" t="s">
        <v>1983</v>
      </c>
      <c r="D142" s="125">
        <v>1</v>
      </c>
      <c r="E142" s="126" t="s">
        <v>501</v>
      </c>
      <c r="F142" s="127">
        <v>450</v>
      </c>
      <c r="G142" s="736">
        <f t="shared" si="3"/>
        <v>450</v>
      </c>
      <c r="H142" s="531" t="s">
        <v>1887</v>
      </c>
      <c r="I142" s="129">
        <v>1</v>
      </c>
      <c r="J142" s="148"/>
      <c r="K142" s="148"/>
      <c r="L142" s="148"/>
      <c r="M142" s="148"/>
      <c r="N142" s="148"/>
      <c r="O142" s="148"/>
      <c r="P142" s="148"/>
      <c r="Q142" s="148"/>
      <c r="R142" s="148"/>
      <c r="S142" s="148"/>
      <c r="T142" s="148"/>
    </row>
    <row r="143" spans="1:20">
      <c r="A143" s="882"/>
      <c r="B143" s="882"/>
      <c r="C143" s="882"/>
      <c r="D143" s="882"/>
      <c r="E143" s="882"/>
      <c r="F143" s="882"/>
      <c r="G143" s="882"/>
      <c r="H143" s="882"/>
      <c r="I143" s="882"/>
      <c r="J143" s="882"/>
      <c r="K143" s="882"/>
      <c r="L143" s="882"/>
      <c r="M143" s="882"/>
      <c r="N143" s="882"/>
      <c r="O143" s="882"/>
      <c r="P143" s="882"/>
      <c r="Q143" s="882"/>
      <c r="R143" s="882"/>
      <c r="S143" s="882"/>
      <c r="T143" s="882"/>
    </row>
    <row r="156" spans="1:20" s="860" customFormat="1" ht="15">
      <c r="A156" s="985"/>
      <c r="B156" s="858"/>
      <c r="C156" s="997"/>
      <c r="D156" s="859"/>
      <c r="E156" s="795"/>
      <c r="F156" s="796"/>
      <c r="G156" s="852"/>
      <c r="H156" s="797"/>
      <c r="I156" s="798"/>
      <c r="J156" s="799"/>
      <c r="K156" s="799"/>
      <c r="L156" s="799"/>
      <c r="M156" s="799"/>
      <c r="N156" s="799"/>
      <c r="O156" s="799"/>
      <c r="P156" s="799"/>
      <c r="Q156" s="799"/>
      <c r="R156" s="799"/>
      <c r="S156" s="799"/>
      <c r="T156" s="800"/>
    </row>
    <row r="157" spans="1:20" s="645" customFormat="1">
      <c r="A157" s="658"/>
      <c r="B157" s="482"/>
      <c r="C157" s="560"/>
      <c r="D157" s="715"/>
      <c r="E157" s="714"/>
      <c r="F157" s="680"/>
      <c r="G157" s="680"/>
      <c r="H157" s="499"/>
      <c r="I157" s="475"/>
      <c r="J157" s="475"/>
      <c r="K157" s="475"/>
      <c r="L157" s="475"/>
      <c r="M157" s="475"/>
      <c r="N157" s="475"/>
      <c r="O157" s="475"/>
      <c r="P157" s="475"/>
      <c r="Q157" s="475"/>
      <c r="R157" s="475"/>
      <c r="S157" s="475"/>
      <c r="T157" s="475"/>
    </row>
    <row r="158" spans="1:20" s="766" customFormat="1">
      <c r="A158" s="658"/>
      <c r="B158" s="482"/>
      <c r="C158" s="481"/>
      <c r="D158" s="713"/>
      <c r="E158" s="689"/>
      <c r="F158" s="712"/>
      <c r="G158" s="680"/>
      <c r="H158" s="499"/>
      <c r="I158" s="497"/>
      <c r="J158" s="497"/>
      <c r="K158" s="497"/>
      <c r="L158" s="497"/>
      <c r="M158" s="475"/>
      <c r="N158" s="475"/>
      <c r="O158" s="475"/>
      <c r="P158" s="475"/>
      <c r="Q158" s="475"/>
      <c r="R158" s="475"/>
      <c r="S158" s="475"/>
      <c r="T158" s="497"/>
    </row>
    <row r="159" spans="1:20" s="645" customFormat="1" ht="15.75">
      <c r="A159" s="966"/>
      <c r="B159" s="967"/>
      <c r="C159" s="968"/>
      <c r="D159" s="969"/>
      <c r="E159" s="970"/>
      <c r="F159" s="971"/>
      <c r="G159" s="972"/>
      <c r="H159" s="973"/>
      <c r="I159" s="970"/>
      <c r="J159" s="970"/>
      <c r="K159" s="970"/>
      <c r="L159" s="974"/>
      <c r="M159" s="970"/>
      <c r="N159" s="970"/>
      <c r="O159" s="975"/>
      <c r="P159" s="970"/>
      <c r="Q159" s="970"/>
      <c r="R159" s="975"/>
      <c r="S159" s="970"/>
      <c r="T159" s="976"/>
    </row>
    <row r="160" spans="1:20" s="78" customFormat="1">
      <c r="A160" s="137"/>
      <c r="B160" s="123"/>
      <c r="C160" s="124"/>
      <c r="D160" s="125"/>
      <c r="E160" s="126"/>
      <c r="F160" s="127"/>
      <c r="G160" s="120"/>
      <c r="H160" s="128"/>
      <c r="I160" s="129"/>
      <c r="J160" s="148"/>
      <c r="K160" s="148"/>
      <c r="L160" s="148"/>
      <c r="M160" s="148"/>
      <c r="N160" s="148"/>
      <c r="O160" s="148"/>
      <c r="P160" s="148"/>
      <c r="Q160" s="148"/>
      <c r="R160" s="148"/>
      <c r="S160" s="148"/>
      <c r="T160" s="155"/>
    </row>
    <row r="161" spans="1:20" s="765" customFormat="1" ht="15">
      <c r="A161" s="115"/>
      <c r="B161" s="793"/>
      <c r="C161" s="977"/>
      <c r="D161" s="794"/>
      <c r="E161" s="795"/>
      <c r="F161" s="796"/>
      <c r="G161" s="791"/>
      <c r="H161" s="797"/>
      <c r="I161" s="798"/>
      <c r="J161" s="799"/>
      <c r="K161" s="799"/>
      <c r="L161" s="799"/>
      <c r="M161" s="799"/>
      <c r="N161" s="799"/>
      <c r="O161" s="799"/>
      <c r="P161" s="799"/>
      <c r="Q161" s="799"/>
      <c r="R161" s="799"/>
      <c r="S161" s="799"/>
      <c r="T161" s="800"/>
    </row>
    <row r="162" spans="1:20" s="765" customFormat="1" ht="15">
      <c r="A162" s="115"/>
      <c r="B162" s="793"/>
      <c r="C162" s="977"/>
      <c r="D162" s="794"/>
      <c r="E162" s="795"/>
      <c r="F162" s="796"/>
      <c r="G162" s="791"/>
      <c r="H162" s="797"/>
      <c r="I162" s="798"/>
      <c r="J162" s="799"/>
      <c r="K162" s="799"/>
      <c r="L162" s="799"/>
      <c r="M162" s="799"/>
      <c r="N162" s="799"/>
      <c r="O162" s="799"/>
      <c r="P162" s="799"/>
      <c r="Q162" s="799"/>
      <c r="R162" s="799"/>
      <c r="S162" s="799"/>
      <c r="T162" s="800"/>
    </row>
    <row r="163" spans="1:20" s="765" customFormat="1" ht="15">
      <c r="A163" s="115"/>
      <c r="B163" s="793"/>
      <c r="C163" s="977"/>
      <c r="D163" s="794"/>
      <c r="E163" s="795"/>
      <c r="F163" s="796"/>
      <c r="G163" s="791"/>
      <c r="H163" s="797"/>
      <c r="I163" s="798"/>
      <c r="J163" s="799"/>
      <c r="K163" s="799"/>
      <c r="L163" s="799"/>
      <c r="M163" s="799"/>
      <c r="N163" s="799"/>
      <c r="O163" s="799"/>
      <c r="P163" s="799"/>
      <c r="Q163" s="799"/>
      <c r="R163" s="799"/>
      <c r="S163" s="799"/>
      <c r="T163" s="800"/>
    </row>
    <row r="164" spans="1:20" s="765" customFormat="1" ht="15">
      <c r="A164" s="115"/>
      <c r="B164" s="793"/>
      <c r="C164" s="977"/>
      <c r="D164" s="794"/>
      <c r="E164" s="795"/>
      <c r="F164" s="796"/>
      <c r="G164" s="791"/>
      <c r="H164" s="797"/>
      <c r="I164" s="798"/>
      <c r="J164" s="799"/>
      <c r="K164" s="799"/>
      <c r="L164" s="799"/>
      <c r="M164" s="799"/>
      <c r="N164" s="799"/>
      <c r="O164" s="799"/>
      <c r="P164" s="799"/>
      <c r="Q164" s="799"/>
      <c r="R164" s="799"/>
      <c r="S164" s="799"/>
      <c r="T164" s="800"/>
    </row>
    <row r="165" spans="1:20" ht="12.75" thickBot="1">
      <c r="A165" s="433"/>
      <c r="B165" s="433"/>
      <c r="G165" s="679"/>
    </row>
    <row r="166" spans="1:20" ht="15.75" thickTop="1">
      <c r="A166" s="448" t="s">
        <v>1691</v>
      </c>
      <c r="B166" s="448"/>
      <c r="D166" s="2708">
        <f>SUM(G14:G164)</f>
        <v>3108833</v>
      </c>
      <c r="E166" s="2636"/>
      <c r="F166" s="2636"/>
      <c r="G166" s="2636"/>
    </row>
    <row r="167" spans="1:20">
      <c r="A167" s="447" t="s">
        <v>1692</v>
      </c>
      <c r="B167" s="447"/>
      <c r="C167" s="446"/>
      <c r="D167" s="2637">
        <f>PRODUCT(D166,0.1)</f>
        <v>310883.3</v>
      </c>
      <c r="E167" s="2638"/>
      <c r="F167" s="2638"/>
      <c r="G167" s="2639"/>
      <c r="I167" s="2621"/>
      <c r="J167" s="2621"/>
      <c r="K167" s="2621"/>
      <c r="L167" s="2621"/>
      <c r="M167" s="445"/>
      <c r="N167" s="445"/>
      <c r="O167" s="432"/>
    </row>
    <row r="168" spans="1:20">
      <c r="A168" s="444" t="s">
        <v>1693</v>
      </c>
      <c r="B168" s="444"/>
      <c r="C168" s="443"/>
      <c r="D168" s="2632">
        <f>PRODUCT(D166,0.1)</f>
        <v>310883.3</v>
      </c>
      <c r="E168" s="2633"/>
      <c r="F168" s="2633"/>
      <c r="G168" s="2634"/>
      <c r="K168" s="2601"/>
      <c r="L168" s="2601"/>
      <c r="M168" s="2601"/>
      <c r="N168" s="2601"/>
    </row>
    <row r="169" spans="1:20">
      <c r="A169" s="444" t="s">
        <v>1694</v>
      </c>
      <c r="B169" s="444"/>
      <c r="C169" s="443"/>
      <c r="D169" s="2632">
        <f>SUM(D166:G168)</f>
        <v>3730599.5999999996</v>
      </c>
      <c r="E169" s="2633"/>
      <c r="F169" s="2633"/>
      <c r="G169" s="2634"/>
      <c r="K169" s="2601"/>
      <c r="L169" s="2601"/>
      <c r="M169" s="2601"/>
      <c r="N169" s="2601"/>
    </row>
    <row r="170" spans="1:20">
      <c r="A170" s="433"/>
      <c r="B170" s="433"/>
      <c r="D170" s="677"/>
      <c r="E170" s="678"/>
      <c r="K170" s="2601"/>
      <c r="L170" s="2601"/>
      <c r="M170" s="2601"/>
      <c r="N170" s="2601"/>
      <c r="P170" s="184"/>
    </row>
    <row r="171" spans="1:20">
      <c r="A171" s="441" t="s">
        <v>1763</v>
      </c>
      <c r="B171" s="441"/>
      <c r="P171" s="440"/>
      <c r="Q171" s="184"/>
    </row>
    <row r="173" spans="1:20">
      <c r="A173" s="431" t="s">
        <v>1696</v>
      </c>
      <c r="D173" s="431" t="s">
        <v>1697</v>
      </c>
      <c r="E173" s="431"/>
      <c r="F173" s="439"/>
      <c r="G173" s="438"/>
      <c r="H173" s="425"/>
      <c r="M173" s="431" t="s">
        <v>1698</v>
      </c>
      <c r="N173" s="431"/>
    </row>
    <row r="174" spans="1:20">
      <c r="D174" s="425"/>
      <c r="F174" s="437"/>
      <c r="G174" s="437"/>
      <c r="H174" s="436"/>
      <c r="I174" s="436"/>
      <c r="J174" s="436"/>
      <c r="K174" s="436"/>
    </row>
    <row r="175" spans="1:20">
      <c r="C175" s="435" t="s">
        <v>1762</v>
      </c>
      <c r="D175" s="425"/>
      <c r="E175" s="434"/>
      <c r="F175" s="2629" t="s">
        <v>1761</v>
      </c>
      <c r="G175" s="2630"/>
      <c r="H175" s="2604"/>
      <c r="I175" s="2605"/>
      <c r="J175" s="2605"/>
      <c r="K175" s="2605"/>
      <c r="L175" s="434"/>
      <c r="M175" s="434"/>
      <c r="N175" s="434"/>
      <c r="P175" s="2606" t="s">
        <v>1699</v>
      </c>
      <c r="Q175" s="2606"/>
      <c r="R175" s="2606"/>
      <c r="S175" s="2606"/>
      <c r="T175" s="2606"/>
    </row>
    <row r="176" spans="1:20">
      <c r="A176" s="433"/>
      <c r="B176" s="433"/>
      <c r="C176" s="432" t="s">
        <v>1760</v>
      </c>
      <c r="D176" s="425"/>
      <c r="F176" s="2631" t="s">
        <v>1759</v>
      </c>
      <c r="G176" s="2631"/>
      <c r="H176" s="2608"/>
      <c r="I176" s="2609"/>
      <c r="J176" s="2609"/>
      <c r="K176" s="2609"/>
      <c r="L176" s="432"/>
      <c r="P176" s="2608" t="s">
        <v>1700</v>
      </c>
      <c r="Q176" s="2608"/>
      <c r="R176" s="2608"/>
      <c r="S176" s="2608"/>
      <c r="T176" s="2608"/>
    </row>
  </sheetData>
  <mergeCells count="28">
    <mergeCell ref="A12:A13"/>
    <mergeCell ref="C12:C13"/>
    <mergeCell ref="E12:E13"/>
    <mergeCell ref="F12:F13"/>
    <mergeCell ref="G12:G13"/>
    <mergeCell ref="A1:T1"/>
    <mergeCell ref="A2:T2"/>
    <mergeCell ref="A3:T3"/>
    <mergeCell ref="A4:T4"/>
    <mergeCell ref="A6:T6"/>
    <mergeCell ref="H12:H13"/>
    <mergeCell ref="I12:T12"/>
    <mergeCell ref="D166:G166"/>
    <mergeCell ref="D167:G167"/>
    <mergeCell ref="I167:J167"/>
    <mergeCell ref="K167:L167"/>
    <mergeCell ref="D168:G168"/>
    <mergeCell ref="K168:L168"/>
    <mergeCell ref="M168:N168"/>
    <mergeCell ref="D169:G169"/>
    <mergeCell ref="K169:L169"/>
    <mergeCell ref="M169:N169"/>
    <mergeCell ref="K170:L170"/>
    <mergeCell ref="M170:N170"/>
    <mergeCell ref="F175:K175"/>
    <mergeCell ref="P175:T175"/>
    <mergeCell ref="F176:K176"/>
    <mergeCell ref="P176:T176"/>
  </mergeCells>
  <conditionalFormatting sqref="E105:F108">
    <cfRule type="cellIs" dxfId="18" priority="3" operator="equal">
      <formula>0</formula>
    </cfRule>
  </conditionalFormatting>
  <conditionalFormatting sqref="E120:F128">
    <cfRule type="cellIs" dxfId="17" priority="2" operator="equal">
      <formula>0</formula>
    </cfRule>
  </conditionalFormatting>
  <conditionalFormatting sqref="L23:L32 O23:O32 R23:R32">
    <cfRule type="cellIs" dxfId="16" priority="4" operator="equal">
      <formula>0</formula>
    </cfRule>
  </conditionalFormatting>
  <conditionalFormatting sqref="L131:L142 O131:O142 R131:R142">
    <cfRule type="cellIs" dxfId="15" priority="1" operator="equal">
      <formula>0</formula>
    </cfRule>
  </conditionalFormatting>
  <conditionalFormatting sqref="L156 O156 R156">
    <cfRule type="cellIs" dxfId="14" priority="12" operator="equal">
      <formula>0</formula>
    </cfRule>
  </conditionalFormatting>
  <conditionalFormatting sqref="L159:L164 O159:O164 R159:R164">
    <cfRule type="cellIs" dxfId="13" priority="13" operator="equal">
      <formula>0</formula>
    </cfRule>
  </conditionalFormatting>
  <dataValidations count="2">
    <dataValidation type="custom" allowBlank="1" showErrorMessage="1" sqref="I25" xr:uid="{E5C25972-BEA5-4FAF-88B9-717D74BF1758}">
      <formula1>ISBLANK(#REF!)=FALSE</formula1>
    </dataValidation>
    <dataValidation type="whole" operator="lessThanOrEqual" allowBlank="1" showInputMessage="1" showErrorMessage="1" error="The sum of Q1 to Q4 must be equal to the total quantity!_x000a_" sqref="L23 L129:L132" xr:uid="{529CE503-7B40-4E67-B7E1-A39707C7B526}">
      <formula1>#REF!</formula1>
    </dataValidation>
  </dataValidations>
  <printOptions horizontalCentered="1"/>
  <pageMargins left="0.25" right="0.25" top="0.75" bottom="0.75" header="0.3" footer="0.3"/>
  <pageSetup paperSize="9" scale="87" orientation="landscape" r:id="rId1"/>
  <headerFooter>
    <oddFooter>&amp;LPROJECT PROCUREMENT MANAGEMENT PLAN 2023&amp;CBilling and Claims Section
&amp;RPage &amp;P of &amp;N</oddFooter>
  </headerFooter>
  <drawing r:id="rId2"/>
  <tableParts count="1">
    <tablePart r:id="rId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E6FCB-C68C-4B75-A9FD-617496523A77}">
  <sheetPr codeName="Sheet23">
    <tabColor rgb="FF00B0F0"/>
  </sheetPr>
  <dimension ref="A1:T57"/>
  <sheetViews>
    <sheetView showGridLines="0" topLeftCell="A9" zoomScaleNormal="100" workbookViewId="0">
      <selection activeCell="A15" sqref="A15:XFD33"/>
    </sheetView>
  </sheetViews>
  <sheetFormatPr defaultColWidth="8.28515625" defaultRowHeight="12"/>
  <cols>
    <col min="1" max="1" width="6.5703125" style="431" customWidth="1"/>
    <col min="2" max="2" width="10.7109375" style="431" hidden="1" customWidth="1"/>
    <col min="3" max="3" width="37.7109375" style="425" customWidth="1"/>
    <col min="4" max="4" width="11.42578125" style="430" customWidth="1"/>
    <col min="5" max="5" width="11.5703125" style="425" customWidth="1"/>
    <col min="6" max="6" width="13.42578125" style="677" customWidth="1"/>
    <col min="7" max="7" width="12.28515625" style="676" customWidth="1"/>
    <col min="8" max="8" width="7.28515625" style="427" customWidth="1"/>
    <col min="9" max="10" width="5.140625" style="425" customWidth="1"/>
    <col min="11" max="12" width="5.42578125" style="425" customWidth="1"/>
    <col min="13" max="13" width="5" style="425" customWidth="1"/>
    <col min="14" max="14" width="5.5703125" style="425" customWidth="1"/>
    <col min="15" max="15" width="5.140625" style="425" customWidth="1"/>
    <col min="16" max="16" width="6.85546875" style="425" customWidth="1"/>
    <col min="17" max="17" width="4.85546875" style="425" customWidth="1"/>
    <col min="18" max="18" width="5.85546875" style="425" customWidth="1"/>
    <col min="19" max="19" width="5.140625" style="425" customWidth="1"/>
    <col min="20" max="20" width="4.5703125" style="425" customWidth="1"/>
    <col min="21" max="16384" width="8.28515625" style="425"/>
  </cols>
  <sheetData>
    <row r="1" spans="1:20" s="758" customFormat="1" ht="12.75">
      <c r="A1" s="2705" t="s">
        <v>0</v>
      </c>
      <c r="B1" s="2705"/>
      <c r="C1" s="2705"/>
      <c r="D1" s="2705"/>
      <c r="E1" s="2705"/>
      <c r="F1" s="2705"/>
      <c r="G1" s="2705"/>
      <c r="H1" s="2705"/>
      <c r="I1" s="2705"/>
      <c r="J1" s="2705"/>
      <c r="K1" s="2705"/>
      <c r="L1" s="2705"/>
      <c r="M1" s="2705"/>
      <c r="N1" s="2705"/>
      <c r="O1" s="2705"/>
      <c r="P1" s="2705"/>
      <c r="Q1" s="2705"/>
      <c r="R1" s="2705"/>
      <c r="S1" s="2705"/>
      <c r="T1" s="2705"/>
    </row>
    <row r="2" spans="1:20" s="758" customFormat="1" ht="12.75">
      <c r="A2" s="2705" t="s">
        <v>1656</v>
      </c>
      <c r="B2" s="2705"/>
      <c r="C2" s="2705"/>
      <c r="D2" s="2705"/>
      <c r="E2" s="2705"/>
      <c r="F2" s="2705"/>
      <c r="G2" s="2705"/>
      <c r="H2" s="2705"/>
      <c r="I2" s="2705"/>
      <c r="J2" s="2705"/>
      <c r="K2" s="2705"/>
      <c r="L2" s="2705"/>
      <c r="M2" s="2705"/>
      <c r="N2" s="2705"/>
      <c r="O2" s="2705"/>
      <c r="P2" s="2705"/>
      <c r="Q2" s="2705"/>
      <c r="R2" s="2705"/>
      <c r="S2" s="2705"/>
      <c r="T2" s="2705"/>
    </row>
    <row r="3" spans="1:20" s="758" customFormat="1" ht="18" customHeight="1">
      <c r="A3" s="2706" t="s">
        <v>2</v>
      </c>
      <c r="B3" s="2706"/>
      <c r="C3" s="2706"/>
      <c r="D3" s="2706"/>
      <c r="E3" s="2706"/>
      <c r="F3" s="2706"/>
      <c r="G3" s="2706"/>
      <c r="H3" s="2706"/>
      <c r="I3" s="2706"/>
      <c r="J3" s="2706"/>
      <c r="K3" s="2706"/>
      <c r="L3" s="2706"/>
      <c r="M3" s="2706"/>
      <c r="N3" s="2706"/>
      <c r="O3" s="2706"/>
      <c r="P3" s="2706"/>
      <c r="Q3" s="2706"/>
      <c r="R3" s="2706"/>
      <c r="S3" s="2706"/>
      <c r="T3" s="2706"/>
    </row>
    <row r="4" spans="1:20" s="758" customFormat="1" ht="3" customHeight="1">
      <c r="A4" s="2705"/>
      <c r="B4" s="2705"/>
      <c r="C4" s="2705"/>
      <c r="D4" s="2705"/>
      <c r="E4" s="2705"/>
      <c r="F4" s="2705"/>
      <c r="G4" s="2705"/>
      <c r="H4" s="2705"/>
      <c r="I4" s="2705"/>
      <c r="J4" s="2705"/>
      <c r="K4" s="2705"/>
      <c r="L4" s="2705"/>
      <c r="M4" s="2705"/>
      <c r="N4" s="2705"/>
      <c r="O4" s="2705"/>
      <c r="P4" s="2705"/>
      <c r="Q4" s="2705"/>
      <c r="R4" s="2705"/>
      <c r="S4" s="2705"/>
      <c r="T4" s="2705"/>
    </row>
    <row r="5" spans="1:20" s="758" customFormat="1" ht="6" customHeight="1">
      <c r="A5" s="949"/>
      <c r="B5" s="949"/>
      <c r="F5" s="761"/>
      <c r="G5" s="760"/>
      <c r="H5" s="759"/>
    </row>
    <row r="6" spans="1:20" s="758" customFormat="1" ht="18.75">
      <c r="A6" s="2707" t="s">
        <v>3727</v>
      </c>
      <c r="B6" s="2707"/>
      <c r="C6" s="2707"/>
      <c r="D6" s="2707"/>
      <c r="E6" s="2707"/>
      <c r="F6" s="2707"/>
      <c r="G6" s="2707"/>
      <c r="H6" s="2707"/>
      <c r="I6" s="2707"/>
      <c r="J6" s="2707"/>
      <c r="K6" s="2707"/>
      <c r="L6" s="2707"/>
      <c r="M6" s="2707"/>
      <c r="N6" s="2707"/>
      <c r="O6" s="2707"/>
      <c r="P6" s="2707"/>
      <c r="Q6" s="2707"/>
      <c r="R6" s="2707"/>
      <c r="S6" s="2707"/>
      <c r="T6" s="2707"/>
    </row>
    <row r="7" spans="1:20">
      <c r="A7" s="674"/>
      <c r="B7" s="674"/>
    </row>
    <row r="8" spans="1:20" ht="18.75">
      <c r="A8" s="950" t="s">
        <v>3728</v>
      </c>
      <c r="B8" s="674"/>
    </row>
    <row r="9" spans="1:20" ht="4.5" customHeight="1">
      <c r="A9" s="674"/>
      <c r="B9" s="674"/>
    </row>
    <row r="10" spans="1:20">
      <c r="A10" s="675" t="s">
        <v>1857</v>
      </c>
      <c r="B10" s="675"/>
    </row>
    <row r="11" spans="1:20" ht="12.75" thickBot="1">
      <c r="A11" s="674" t="s">
        <v>1660</v>
      </c>
      <c r="B11" s="674"/>
    </row>
    <row r="12" spans="1:20">
      <c r="A12" s="2622" t="s">
        <v>7</v>
      </c>
      <c r="B12" s="673"/>
      <c r="C12" s="2613" t="s">
        <v>1661</v>
      </c>
      <c r="D12" s="672" t="s">
        <v>1662</v>
      </c>
      <c r="E12" s="2613" t="s">
        <v>1663</v>
      </c>
      <c r="F12" s="2640" t="s">
        <v>1664</v>
      </c>
      <c r="G12" s="2642" t="s">
        <v>1665</v>
      </c>
      <c r="H12" s="2613" t="s">
        <v>1666</v>
      </c>
      <c r="I12" s="2613" t="s">
        <v>1667</v>
      </c>
      <c r="J12" s="2613"/>
      <c r="K12" s="2613"/>
      <c r="L12" s="2613"/>
      <c r="M12" s="2613"/>
      <c r="N12" s="2613"/>
      <c r="O12" s="2613"/>
      <c r="P12" s="2613"/>
      <c r="Q12" s="2613"/>
      <c r="R12" s="2613"/>
      <c r="S12" s="2613"/>
      <c r="T12" s="2615"/>
    </row>
    <row r="13" spans="1:20" ht="12.75" thickBot="1">
      <c r="A13" s="2623"/>
      <c r="B13" s="671"/>
      <c r="C13" s="2614"/>
      <c r="D13" s="670" t="s">
        <v>1668</v>
      </c>
      <c r="E13" s="2614"/>
      <c r="F13" s="2641"/>
      <c r="G13" s="2643"/>
      <c r="H13" s="2614"/>
      <c r="I13" s="669" t="s">
        <v>1669</v>
      </c>
      <c r="J13" s="669" t="s">
        <v>1670</v>
      </c>
      <c r="K13" s="669" t="s">
        <v>1671</v>
      </c>
      <c r="L13" s="669" t="s">
        <v>1672</v>
      </c>
      <c r="M13" s="669" t="s">
        <v>1673</v>
      </c>
      <c r="N13" s="669" t="s">
        <v>1674</v>
      </c>
      <c r="O13" s="669" t="s">
        <v>1675</v>
      </c>
      <c r="P13" s="669" t="s">
        <v>1676</v>
      </c>
      <c r="Q13" s="669" t="s">
        <v>1677</v>
      </c>
      <c r="R13" s="669" t="s">
        <v>1678</v>
      </c>
      <c r="S13" s="669" t="s">
        <v>1679</v>
      </c>
      <c r="T13" s="668" t="s">
        <v>1680</v>
      </c>
    </row>
    <row r="14" spans="1:20" s="659" customFormat="1" ht="10.5" customHeight="1" thickBot="1">
      <c r="A14" s="667" t="s">
        <v>7</v>
      </c>
      <c r="B14" s="667" t="s">
        <v>30</v>
      </c>
      <c r="C14" s="663" t="s">
        <v>1661</v>
      </c>
      <c r="D14" s="666" t="s">
        <v>1668</v>
      </c>
      <c r="E14" s="663" t="s">
        <v>1663</v>
      </c>
      <c r="F14" s="745" t="s">
        <v>1664</v>
      </c>
      <c r="G14" s="744" t="s">
        <v>1665</v>
      </c>
      <c r="H14" s="663" t="s">
        <v>1666</v>
      </c>
      <c r="I14" s="662" t="s">
        <v>1669</v>
      </c>
      <c r="J14" s="662" t="s">
        <v>1670</v>
      </c>
      <c r="K14" s="662" t="s">
        <v>1671</v>
      </c>
      <c r="L14" s="662" t="s">
        <v>1672</v>
      </c>
      <c r="M14" s="662" t="s">
        <v>1673</v>
      </c>
      <c r="N14" s="662" t="s">
        <v>1674</v>
      </c>
      <c r="O14" s="662" t="s">
        <v>1675</v>
      </c>
      <c r="P14" s="662" t="s">
        <v>1676</v>
      </c>
      <c r="Q14" s="662" t="s">
        <v>1677</v>
      </c>
      <c r="R14" s="662" t="s">
        <v>1678</v>
      </c>
      <c r="S14" s="662" t="s">
        <v>1679</v>
      </c>
      <c r="T14" s="661" t="s">
        <v>1680</v>
      </c>
    </row>
    <row r="15" spans="1:20" s="766" customFormat="1" ht="15.75">
      <c r="A15" s="1862" t="s">
        <v>3789</v>
      </c>
      <c r="B15" s="817"/>
      <c r="C15" s="818"/>
      <c r="D15" s="819"/>
      <c r="E15" s="820"/>
      <c r="F15" s="821"/>
      <c r="G15" s="821">
        <f>Table131_234172789101112131516171819[[#This Row],[SIZE]]*Table131_234172789101112131516171819[[#This Row],[Unit Price]]</f>
        <v>0</v>
      </c>
      <c r="H15" s="822"/>
      <c r="I15" s="823"/>
      <c r="J15" s="818"/>
      <c r="K15" s="818"/>
      <c r="L15" s="818"/>
      <c r="M15" s="818"/>
      <c r="N15" s="818"/>
      <c r="O15" s="818"/>
      <c r="P15" s="818"/>
      <c r="Q15" s="818"/>
      <c r="R15" s="818"/>
      <c r="S15" s="818"/>
      <c r="T15" s="824"/>
    </row>
    <row r="16" spans="1:20" s="194" customFormat="1">
      <c r="A16" s="1465" t="s">
        <v>2045</v>
      </c>
      <c r="B16" s="882"/>
      <c r="C16" s="124" t="s">
        <v>2104</v>
      </c>
      <c r="D16" s="783">
        <v>2</v>
      </c>
      <c r="E16" s="126" t="s">
        <v>576</v>
      </c>
      <c r="F16" s="127">
        <v>200</v>
      </c>
      <c r="G16" s="784">
        <f>F16*D16</f>
        <v>400</v>
      </c>
      <c r="H16" s="531" t="s">
        <v>1887</v>
      </c>
      <c r="I16" s="129"/>
      <c r="J16" s="148"/>
      <c r="K16" s="148"/>
      <c r="L16" s="148"/>
      <c r="M16" s="148"/>
      <c r="N16" s="148"/>
      <c r="O16" s="148"/>
      <c r="P16" s="148"/>
      <c r="Q16" s="148"/>
      <c r="R16" s="148"/>
      <c r="S16" s="148"/>
      <c r="T16" s="148"/>
    </row>
    <row r="17" spans="1:20" s="766" customFormat="1">
      <c r="A17" s="625" t="s">
        <v>1885</v>
      </c>
      <c r="B17" s="624"/>
      <c r="C17" s="511" t="s">
        <v>1781</v>
      </c>
      <c r="D17" s="704">
        <v>2</v>
      </c>
      <c r="E17" s="703" t="s">
        <v>501</v>
      </c>
      <c r="F17" s="702">
        <v>150</v>
      </c>
      <c r="G17" s="784">
        <f t="shared" ref="G17:G33" si="0">F17*D17</f>
        <v>300</v>
      </c>
      <c r="H17" s="531" t="s">
        <v>1887</v>
      </c>
      <c r="I17" s="530"/>
      <c r="J17" s="503">
        <v>1</v>
      </c>
      <c r="K17" s="503"/>
      <c r="L17" s="503"/>
      <c r="M17" s="503"/>
      <c r="N17" s="503"/>
      <c r="O17" s="503"/>
      <c r="P17" s="503">
        <f>IF(J17="","",J17)</f>
        <v>1</v>
      </c>
      <c r="Q17" s="503"/>
      <c r="R17" s="503"/>
      <c r="S17" s="503"/>
      <c r="T17" s="503"/>
    </row>
    <row r="18" spans="1:20" s="766" customFormat="1">
      <c r="A18" s="1465" t="s">
        <v>2905</v>
      </c>
      <c r="B18" s="624"/>
      <c r="C18" s="124" t="s">
        <v>3022</v>
      </c>
      <c r="D18" s="900">
        <v>5</v>
      </c>
      <c r="E18" s="901" t="s">
        <v>576</v>
      </c>
      <c r="F18" s="868">
        <v>125</v>
      </c>
      <c r="G18" s="784">
        <f t="shared" si="0"/>
        <v>625</v>
      </c>
      <c r="H18" s="531" t="s">
        <v>1887</v>
      </c>
      <c r="I18" s="129"/>
      <c r="J18" s="148"/>
      <c r="K18" s="148"/>
      <c r="L18" s="148"/>
      <c r="M18" s="148"/>
      <c r="N18" s="148"/>
      <c r="O18" s="148"/>
      <c r="P18" s="148"/>
      <c r="Q18" s="148"/>
      <c r="R18" s="148"/>
      <c r="S18" s="148"/>
      <c r="T18" s="148"/>
    </row>
    <row r="19" spans="1:20" s="765" customFormat="1">
      <c r="A19" s="1465" t="s">
        <v>3231</v>
      </c>
      <c r="B19" s="935"/>
      <c r="C19" s="124" t="s">
        <v>3022</v>
      </c>
      <c r="D19" s="900">
        <v>5</v>
      </c>
      <c r="E19" s="901" t="s">
        <v>576</v>
      </c>
      <c r="F19" s="868">
        <v>125</v>
      </c>
      <c r="G19" s="784">
        <f t="shared" si="0"/>
        <v>625</v>
      </c>
      <c r="H19" s="531" t="s">
        <v>1887</v>
      </c>
      <c r="I19" s="1711">
        <v>2</v>
      </c>
      <c r="J19" s="1712"/>
      <c r="K19" s="1712"/>
      <c r="L19" s="1712"/>
      <c r="M19" s="1712"/>
      <c r="N19" s="1712"/>
      <c r="O19" s="1712">
        <v>3</v>
      </c>
      <c r="P19" s="1712"/>
      <c r="Q19" s="1712"/>
      <c r="R19" s="1712"/>
      <c r="S19" s="1712"/>
      <c r="T19" s="1712"/>
    </row>
    <row r="20" spans="1:20" s="765" customFormat="1">
      <c r="A20" s="1465" t="s">
        <v>2045</v>
      </c>
      <c r="B20" s="935"/>
      <c r="C20" s="124" t="s">
        <v>2107</v>
      </c>
      <c r="D20" s="125">
        <v>10</v>
      </c>
      <c r="E20" s="126" t="s">
        <v>576</v>
      </c>
      <c r="F20" s="127">
        <v>50</v>
      </c>
      <c r="G20" s="784">
        <f t="shared" si="0"/>
        <v>500</v>
      </c>
      <c r="H20" s="531" t="s">
        <v>1887</v>
      </c>
      <c r="I20" s="129"/>
      <c r="J20" s="773"/>
      <c r="K20" s="773"/>
      <c r="L20" s="773"/>
      <c r="M20" s="773"/>
      <c r="N20" s="773"/>
      <c r="O20" s="773"/>
      <c r="P20" s="773"/>
      <c r="Q20" s="773"/>
      <c r="R20" s="773"/>
      <c r="S20" s="773"/>
      <c r="T20" s="773"/>
    </row>
    <row r="21" spans="1:20" s="765" customFormat="1">
      <c r="A21" s="1465" t="s">
        <v>2045</v>
      </c>
      <c r="B21" s="935"/>
      <c r="C21" s="124" t="s">
        <v>2109</v>
      </c>
      <c r="D21" s="783">
        <v>2</v>
      </c>
      <c r="E21" s="126" t="s">
        <v>36</v>
      </c>
      <c r="F21" s="127">
        <v>5000</v>
      </c>
      <c r="G21" s="784">
        <f t="shared" si="0"/>
        <v>10000</v>
      </c>
      <c r="H21" s="531" t="s">
        <v>1887</v>
      </c>
      <c r="I21" s="129"/>
      <c r="J21" s="773"/>
      <c r="K21" s="773"/>
      <c r="L21" s="773"/>
      <c r="M21" s="773"/>
      <c r="N21" s="773"/>
      <c r="O21" s="773"/>
      <c r="P21" s="773"/>
      <c r="Q21" s="773"/>
      <c r="R21" s="773"/>
      <c r="S21" s="773"/>
      <c r="T21" s="773"/>
    </row>
    <row r="22" spans="1:20" s="765" customFormat="1">
      <c r="A22" s="1467" t="s">
        <v>3023</v>
      </c>
      <c r="B22" s="1465"/>
      <c r="C22" s="1706" t="s">
        <v>3214</v>
      </c>
      <c r="D22" s="1356">
        <v>10</v>
      </c>
      <c r="E22" s="1708"/>
      <c r="F22" s="1707">
        <v>2400</v>
      </c>
      <c r="G22" s="784">
        <f t="shared" si="0"/>
        <v>24000</v>
      </c>
      <c r="H22" s="531" t="s">
        <v>1887</v>
      </c>
      <c r="I22" s="129">
        <v>5</v>
      </c>
      <c r="J22" s="148"/>
      <c r="K22" s="148"/>
      <c r="L22" s="148">
        <v>5</v>
      </c>
      <c r="M22" s="148"/>
      <c r="N22" s="148"/>
      <c r="O22" s="148"/>
      <c r="P22" s="148"/>
      <c r="Q22" s="148"/>
      <c r="R22" s="148"/>
      <c r="S22" s="148"/>
      <c r="T22" s="148"/>
    </row>
    <row r="23" spans="1:20" s="765" customFormat="1">
      <c r="A23" s="1465" t="s">
        <v>2045</v>
      </c>
      <c r="B23" s="1465"/>
      <c r="C23" s="124" t="s">
        <v>1577</v>
      </c>
      <c r="D23" s="783">
        <v>2</v>
      </c>
      <c r="E23" s="126" t="s">
        <v>1577</v>
      </c>
      <c r="F23" s="127">
        <v>500</v>
      </c>
      <c r="G23" s="784">
        <f t="shared" si="0"/>
        <v>1000</v>
      </c>
      <c r="H23" s="531" t="s">
        <v>1887</v>
      </c>
      <c r="I23" s="129"/>
      <c r="J23" s="148"/>
      <c r="K23" s="148"/>
      <c r="L23" s="148"/>
      <c r="M23" s="148"/>
      <c r="N23" s="148"/>
      <c r="O23" s="148"/>
      <c r="P23" s="148"/>
      <c r="Q23" s="148"/>
      <c r="R23" s="148"/>
      <c r="S23" s="148"/>
      <c r="T23" s="148"/>
    </row>
    <row r="24" spans="1:20" s="765" customFormat="1">
      <c r="A24" s="1467" t="s">
        <v>3630</v>
      </c>
      <c r="B24" s="935"/>
      <c r="C24" s="1310" t="s">
        <v>3726</v>
      </c>
      <c r="D24" s="125">
        <v>1</v>
      </c>
      <c r="E24" s="126" t="s">
        <v>44</v>
      </c>
      <c r="F24" s="127">
        <v>850</v>
      </c>
      <c r="G24" s="784">
        <f t="shared" si="0"/>
        <v>850</v>
      </c>
      <c r="H24" s="531" t="s">
        <v>1887</v>
      </c>
      <c r="I24" s="787"/>
      <c r="J24" s="773"/>
      <c r="K24" s="773"/>
      <c r="L24" s="773"/>
      <c r="M24" s="773"/>
      <c r="N24" s="773"/>
      <c r="O24" s="773"/>
      <c r="P24" s="773"/>
      <c r="Q24" s="773"/>
      <c r="R24" s="773"/>
      <c r="S24" s="773"/>
      <c r="T24" s="773"/>
    </row>
    <row r="25" spans="1:20" s="78" customFormat="1">
      <c r="A25" s="1465" t="s">
        <v>3231</v>
      </c>
      <c r="B25" s="1465"/>
      <c r="C25" s="124" t="s">
        <v>3379</v>
      </c>
      <c r="D25" s="900">
        <v>5</v>
      </c>
      <c r="E25" s="901" t="s">
        <v>576</v>
      </c>
      <c r="F25" s="868">
        <v>2000</v>
      </c>
      <c r="G25" s="784">
        <f t="shared" si="0"/>
        <v>10000</v>
      </c>
      <c r="H25" s="531" t="s">
        <v>1887</v>
      </c>
      <c r="I25" s="1711">
        <v>2</v>
      </c>
      <c r="J25" s="1712"/>
      <c r="K25" s="1712"/>
      <c r="L25" s="1712"/>
      <c r="M25" s="1712"/>
      <c r="N25" s="1712"/>
      <c r="O25" s="1712">
        <v>3</v>
      </c>
      <c r="P25" s="1712"/>
      <c r="Q25" s="1712"/>
      <c r="R25" s="1712"/>
      <c r="S25" s="1712"/>
      <c r="T25" s="1712"/>
    </row>
    <row r="26" spans="1:20" s="78" customFormat="1">
      <c r="A26" s="1465" t="s">
        <v>2045</v>
      </c>
      <c r="B26" s="1530"/>
      <c r="C26" s="124" t="s">
        <v>2108</v>
      </c>
      <c r="D26" s="783">
        <v>2</v>
      </c>
      <c r="E26" s="126" t="s">
        <v>576</v>
      </c>
      <c r="F26" s="127">
        <v>200</v>
      </c>
      <c r="G26" s="784">
        <f t="shared" si="0"/>
        <v>400</v>
      </c>
      <c r="H26" s="531" t="s">
        <v>1887</v>
      </c>
      <c r="I26" s="129"/>
      <c r="J26" s="773"/>
      <c r="K26" s="773"/>
      <c r="L26" s="773"/>
      <c r="M26" s="773"/>
      <c r="N26" s="773"/>
      <c r="O26" s="773"/>
      <c r="P26" s="773"/>
      <c r="Q26" s="773"/>
      <c r="R26" s="773"/>
      <c r="S26" s="773"/>
      <c r="T26" s="773"/>
    </row>
    <row r="27" spans="1:20" s="78" customFormat="1">
      <c r="A27" s="1465" t="s">
        <v>2045</v>
      </c>
      <c r="B27" s="1465"/>
      <c r="C27" s="124" t="s">
        <v>2105</v>
      </c>
      <c r="D27" s="125">
        <v>3</v>
      </c>
      <c r="E27" s="126" t="s">
        <v>2106</v>
      </c>
      <c r="F27" s="127">
        <v>5000</v>
      </c>
      <c r="G27" s="784">
        <f t="shared" si="0"/>
        <v>15000</v>
      </c>
      <c r="H27" s="531" t="s">
        <v>1887</v>
      </c>
      <c r="I27" s="129"/>
      <c r="J27" s="773"/>
      <c r="K27" s="773"/>
      <c r="L27" s="773"/>
      <c r="M27" s="773"/>
      <c r="N27" s="773"/>
      <c r="O27" s="773"/>
      <c r="P27" s="773"/>
      <c r="Q27" s="773"/>
      <c r="R27" s="773"/>
      <c r="S27" s="773"/>
      <c r="T27" s="773"/>
    </row>
    <row r="28" spans="1:20" s="78" customFormat="1">
      <c r="A28" s="1465" t="s">
        <v>2905</v>
      </c>
      <c r="B28" s="1465"/>
      <c r="C28" s="124" t="s">
        <v>3021</v>
      </c>
      <c r="D28" s="900">
        <v>15</v>
      </c>
      <c r="E28" s="901" t="s">
        <v>576</v>
      </c>
      <c r="F28" s="868">
        <v>250</v>
      </c>
      <c r="G28" s="784">
        <f t="shared" si="0"/>
        <v>3750</v>
      </c>
      <c r="H28" s="531" t="s">
        <v>1887</v>
      </c>
      <c r="I28" s="129"/>
      <c r="J28" s="148"/>
      <c r="K28" s="148"/>
      <c r="L28" s="148"/>
      <c r="M28" s="148"/>
      <c r="N28" s="148"/>
      <c r="O28" s="148"/>
      <c r="P28" s="148"/>
      <c r="Q28" s="148"/>
      <c r="R28" s="148"/>
      <c r="S28" s="148"/>
      <c r="T28" s="148"/>
    </row>
    <row r="29" spans="1:20" s="78" customFormat="1">
      <c r="A29" s="1465" t="s">
        <v>3231</v>
      </c>
      <c r="B29" s="1467"/>
      <c r="C29" s="124" t="s">
        <v>3021</v>
      </c>
      <c r="D29" s="900">
        <v>20</v>
      </c>
      <c r="E29" s="901" t="s">
        <v>576</v>
      </c>
      <c r="F29" s="868">
        <v>250</v>
      </c>
      <c r="G29" s="784">
        <f t="shared" si="0"/>
        <v>5000</v>
      </c>
      <c r="H29" s="531" t="s">
        <v>1887</v>
      </c>
      <c r="I29" s="1711">
        <v>10</v>
      </c>
      <c r="J29" s="1712"/>
      <c r="K29" s="1712"/>
      <c r="L29" s="1712"/>
      <c r="M29" s="1712"/>
      <c r="N29" s="1712"/>
      <c r="O29" s="1712">
        <v>10</v>
      </c>
      <c r="P29" s="1712"/>
      <c r="Q29" s="1712"/>
      <c r="R29" s="1712"/>
      <c r="S29" s="1712"/>
      <c r="T29" s="1712"/>
    </row>
    <row r="30" spans="1:20" s="78" customFormat="1">
      <c r="A30" s="625" t="s">
        <v>1885</v>
      </c>
      <c r="B30" s="1467"/>
      <c r="C30" s="511" t="s">
        <v>1779</v>
      </c>
      <c r="D30" s="704">
        <v>6</v>
      </c>
      <c r="E30" s="703" t="s">
        <v>44</v>
      </c>
      <c r="F30" s="702">
        <v>500</v>
      </c>
      <c r="G30" s="784">
        <f t="shared" si="0"/>
        <v>3000</v>
      </c>
      <c r="H30" s="531" t="s">
        <v>1887</v>
      </c>
      <c r="I30" s="530"/>
      <c r="J30" s="503">
        <v>3</v>
      </c>
      <c r="K30" s="503"/>
      <c r="L30" s="503"/>
      <c r="M30" s="503"/>
      <c r="N30" s="503"/>
      <c r="O30" s="503"/>
      <c r="P30" s="503">
        <v>3</v>
      </c>
      <c r="Q30" s="503"/>
      <c r="R30" s="503"/>
      <c r="S30" s="503"/>
      <c r="T30" s="503"/>
    </row>
    <row r="31" spans="1:20" s="81" customFormat="1">
      <c r="A31" s="1467" t="s">
        <v>3023</v>
      </c>
      <c r="B31" s="1465"/>
      <c r="C31" s="1706" t="s">
        <v>3221</v>
      </c>
      <c r="D31" s="1356">
        <v>60</v>
      </c>
      <c r="E31" s="1708"/>
      <c r="F31" s="1707">
        <v>380</v>
      </c>
      <c r="G31" s="784">
        <f t="shared" si="0"/>
        <v>22800</v>
      </c>
      <c r="H31" s="531" t="s">
        <v>1887</v>
      </c>
      <c r="I31" s="129">
        <v>20</v>
      </c>
      <c r="J31" s="148"/>
      <c r="K31" s="148"/>
      <c r="L31" s="148">
        <v>20</v>
      </c>
      <c r="M31" s="148"/>
      <c r="N31" s="148"/>
      <c r="O31" s="148"/>
      <c r="P31" s="148">
        <v>20</v>
      </c>
      <c r="Q31" s="148"/>
      <c r="R31" s="148"/>
      <c r="S31" s="148"/>
      <c r="T31" s="148"/>
    </row>
    <row r="32" spans="1:20" s="81" customFormat="1">
      <c r="A32" s="1465" t="s">
        <v>2132</v>
      </c>
      <c r="B32" s="1465"/>
      <c r="C32" s="932" t="s">
        <v>2164</v>
      </c>
      <c r="D32" s="840">
        <v>2</v>
      </c>
      <c r="E32" s="829" t="s">
        <v>36</v>
      </c>
      <c r="F32" s="841">
        <v>35000</v>
      </c>
      <c r="G32" s="784">
        <f t="shared" si="0"/>
        <v>70000</v>
      </c>
      <c r="H32" s="531" t="s">
        <v>1887</v>
      </c>
      <c r="I32" s="840">
        <v>2</v>
      </c>
      <c r="J32" s="148"/>
      <c r="K32" s="148"/>
      <c r="L32" s="148"/>
      <c r="M32" s="148"/>
      <c r="N32" s="148"/>
      <c r="O32" s="148"/>
      <c r="P32" s="148"/>
      <c r="Q32" s="148"/>
      <c r="R32" s="148"/>
      <c r="S32" s="148"/>
      <c r="T32" s="148"/>
    </row>
    <row r="33" spans="1:20" s="81" customFormat="1">
      <c r="A33" s="1530" t="s">
        <v>2316</v>
      </c>
      <c r="B33" s="1465"/>
      <c r="C33" s="124" t="s">
        <v>2337</v>
      </c>
      <c r="D33" s="125">
        <v>5</v>
      </c>
      <c r="E33" s="126" t="s">
        <v>576</v>
      </c>
      <c r="F33" s="127">
        <v>1000</v>
      </c>
      <c r="G33" s="784">
        <f t="shared" si="0"/>
        <v>5000</v>
      </c>
      <c r="H33" s="531" t="s">
        <v>1887</v>
      </c>
      <c r="I33" s="787"/>
      <c r="J33" s="773"/>
      <c r="K33" s="773"/>
      <c r="L33" s="773"/>
      <c r="M33" s="773"/>
      <c r="N33" s="773"/>
      <c r="O33" s="773"/>
      <c r="P33" s="773"/>
      <c r="Q33" s="773"/>
      <c r="R33" s="773"/>
      <c r="S33" s="773"/>
      <c r="T33" s="773"/>
    </row>
    <row r="34" spans="1:20" s="78" customFormat="1" ht="12.75">
      <c r="A34" s="779"/>
      <c r="B34" s="935"/>
      <c r="C34" s="1945"/>
      <c r="D34" s="1177"/>
      <c r="E34" s="1725"/>
      <c r="F34" s="1147"/>
      <c r="G34" s="1694">
        <f t="shared" ref="G34:G43" si="1">D34*F34</f>
        <v>0</v>
      </c>
      <c r="H34" s="770"/>
      <c r="I34" s="787"/>
      <c r="J34" s="773"/>
      <c r="K34" s="773"/>
      <c r="L34" s="773"/>
      <c r="M34" s="773" t="str">
        <f t="shared" ref="M34:M43" si="2">IF(J34="","",J34)</f>
        <v/>
      </c>
      <c r="N34" s="773"/>
      <c r="O34" s="773"/>
      <c r="P34" s="773" t="str">
        <f t="shared" ref="P34:P43" si="3">IF(J34="","",J34)</f>
        <v/>
      </c>
      <c r="Q34" s="773"/>
      <c r="R34" s="773"/>
      <c r="S34" s="773" t="str">
        <f t="shared" ref="S34:S43" si="4">IF(J34="","",J34)</f>
        <v/>
      </c>
      <c r="T34" s="773"/>
    </row>
    <row r="35" spans="1:20" s="78" customFormat="1" ht="12.75">
      <c r="A35" s="1941"/>
      <c r="B35" s="846"/>
      <c r="C35" s="1942"/>
      <c r="D35" s="1943"/>
      <c r="E35" s="921"/>
      <c r="F35" s="1944"/>
      <c r="G35" s="918">
        <f t="shared" si="1"/>
        <v>0</v>
      </c>
      <c r="H35" s="780"/>
      <c r="I35" s="916"/>
      <c r="J35" s="917"/>
      <c r="K35" s="917"/>
      <c r="L35" s="917"/>
      <c r="M35" s="917" t="str">
        <f t="shared" si="2"/>
        <v/>
      </c>
      <c r="N35" s="917"/>
      <c r="O35" s="917"/>
      <c r="P35" s="917" t="str">
        <f t="shared" si="3"/>
        <v/>
      </c>
      <c r="Q35" s="917"/>
      <c r="R35" s="917"/>
      <c r="S35" s="917" t="str">
        <f t="shared" si="4"/>
        <v/>
      </c>
      <c r="T35" s="1443"/>
    </row>
    <row r="36" spans="1:20" s="78" customFormat="1" ht="12.75">
      <c r="A36" s="872"/>
      <c r="B36" s="870"/>
      <c r="C36" s="919"/>
      <c r="D36" s="920"/>
      <c r="E36" s="921"/>
      <c r="F36" s="922"/>
      <c r="G36" s="918">
        <f t="shared" si="1"/>
        <v>0</v>
      </c>
      <c r="H36" s="780"/>
      <c r="I36" s="923"/>
      <c r="J36" s="778"/>
      <c r="K36" s="778"/>
      <c r="L36" s="778"/>
      <c r="M36" s="778" t="str">
        <f t="shared" si="2"/>
        <v/>
      </c>
      <c r="N36" s="778"/>
      <c r="O36" s="778"/>
      <c r="P36" s="778" t="str">
        <f t="shared" si="3"/>
        <v/>
      </c>
      <c r="Q36" s="778"/>
      <c r="R36" s="778"/>
      <c r="S36" s="778" t="str">
        <f t="shared" si="4"/>
        <v/>
      </c>
      <c r="T36" s="924"/>
    </row>
    <row r="37" spans="1:20" s="78" customFormat="1" ht="12.75">
      <c r="A37" s="872"/>
      <c r="B37" s="870"/>
      <c r="C37" s="919"/>
      <c r="D37" s="920"/>
      <c r="E37" s="921"/>
      <c r="F37" s="922"/>
      <c r="G37" s="918">
        <f t="shared" si="1"/>
        <v>0</v>
      </c>
      <c r="H37" s="780"/>
      <c r="I37" s="923"/>
      <c r="J37" s="778"/>
      <c r="K37" s="778"/>
      <c r="L37" s="778"/>
      <c r="M37" s="778" t="str">
        <f t="shared" si="2"/>
        <v/>
      </c>
      <c r="N37" s="778"/>
      <c r="O37" s="778"/>
      <c r="P37" s="778" t="str">
        <f t="shared" si="3"/>
        <v/>
      </c>
      <c r="Q37" s="778"/>
      <c r="R37" s="778"/>
      <c r="S37" s="778" t="str">
        <f t="shared" si="4"/>
        <v/>
      </c>
      <c r="T37" s="924"/>
    </row>
    <row r="38" spans="1:20" s="78" customFormat="1" ht="12.75">
      <c r="A38" s="872"/>
      <c r="B38" s="870"/>
      <c r="C38" s="919"/>
      <c r="D38" s="920"/>
      <c r="E38" s="921"/>
      <c r="F38" s="922"/>
      <c r="G38" s="918">
        <f t="shared" si="1"/>
        <v>0</v>
      </c>
      <c r="H38" s="780"/>
      <c r="I38" s="923"/>
      <c r="J38" s="778"/>
      <c r="K38" s="778"/>
      <c r="L38" s="778"/>
      <c r="M38" s="778" t="str">
        <f t="shared" si="2"/>
        <v/>
      </c>
      <c r="N38" s="778"/>
      <c r="O38" s="778"/>
      <c r="P38" s="778" t="str">
        <f t="shared" si="3"/>
        <v/>
      </c>
      <c r="Q38" s="778"/>
      <c r="R38" s="778"/>
      <c r="S38" s="778" t="str">
        <f t="shared" si="4"/>
        <v/>
      </c>
      <c r="T38" s="924"/>
    </row>
    <row r="39" spans="1:20" s="78" customFormat="1" ht="12.75">
      <c r="A39" s="872"/>
      <c r="B39" s="870"/>
      <c r="C39" s="919"/>
      <c r="D39" s="920"/>
      <c r="E39" s="921"/>
      <c r="F39" s="922"/>
      <c r="G39" s="918">
        <f t="shared" si="1"/>
        <v>0</v>
      </c>
      <c r="H39" s="780"/>
      <c r="I39" s="923"/>
      <c r="J39" s="778"/>
      <c r="K39" s="778"/>
      <c r="L39" s="778"/>
      <c r="M39" s="778" t="str">
        <f t="shared" si="2"/>
        <v/>
      </c>
      <c r="N39" s="778"/>
      <c r="O39" s="778"/>
      <c r="P39" s="778" t="str">
        <f t="shared" si="3"/>
        <v/>
      </c>
      <c r="Q39" s="778"/>
      <c r="R39" s="778"/>
      <c r="S39" s="778" t="str">
        <f t="shared" si="4"/>
        <v/>
      </c>
      <c r="T39" s="924"/>
    </row>
    <row r="40" spans="1:20" s="78" customFormat="1" ht="12.75">
      <c r="A40" s="872"/>
      <c r="B40" s="870"/>
      <c r="C40" s="919"/>
      <c r="D40" s="920"/>
      <c r="E40" s="921"/>
      <c r="F40" s="922"/>
      <c r="G40" s="918">
        <f t="shared" si="1"/>
        <v>0</v>
      </c>
      <c r="H40" s="780"/>
      <c r="I40" s="923"/>
      <c r="J40" s="778"/>
      <c r="K40" s="778"/>
      <c r="L40" s="778"/>
      <c r="M40" s="778" t="str">
        <f t="shared" si="2"/>
        <v/>
      </c>
      <c r="N40" s="778"/>
      <c r="O40" s="778"/>
      <c r="P40" s="778" t="str">
        <f t="shared" si="3"/>
        <v/>
      </c>
      <c r="Q40" s="778"/>
      <c r="R40" s="778"/>
      <c r="S40" s="778" t="str">
        <f t="shared" si="4"/>
        <v/>
      </c>
      <c r="T40" s="924"/>
    </row>
    <row r="41" spans="1:20" s="78" customFormat="1" ht="12.75">
      <c r="A41" s="872"/>
      <c r="B41" s="870"/>
      <c r="C41" s="919"/>
      <c r="D41" s="920"/>
      <c r="E41" s="921"/>
      <c r="F41" s="922"/>
      <c r="G41" s="918">
        <f t="shared" si="1"/>
        <v>0</v>
      </c>
      <c r="H41" s="780"/>
      <c r="I41" s="923"/>
      <c r="J41" s="778"/>
      <c r="K41" s="778"/>
      <c r="L41" s="778"/>
      <c r="M41" s="778" t="str">
        <f t="shared" si="2"/>
        <v/>
      </c>
      <c r="N41" s="778"/>
      <c r="O41" s="778"/>
      <c r="P41" s="778" t="str">
        <f t="shared" si="3"/>
        <v/>
      </c>
      <c r="Q41" s="778"/>
      <c r="R41" s="778"/>
      <c r="S41" s="778" t="str">
        <f t="shared" si="4"/>
        <v/>
      </c>
      <c r="T41" s="924"/>
    </row>
    <row r="42" spans="1:20" s="78" customFormat="1" ht="12.75">
      <c r="A42" s="872"/>
      <c r="B42" s="870"/>
      <c r="C42" s="919"/>
      <c r="D42" s="920"/>
      <c r="E42" s="921"/>
      <c r="F42" s="922"/>
      <c r="G42" s="918">
        <f t="shared" si="1"/>
        <v>0</v>
      </c>
      <c r="H42" s="780"/>
      <c r="I42" s="923"/>
      <c r="J42" s="778"/>
      <c r="K42" s="778"/>
      <c r="L42" s="778"/>
      <c r="M42" s="778" t="str">
        <f t="shared" si="2"/>
        <v/>
      </c>
      <c r="N42" s="778"/>
      <c r="O42" s="778"/>
      <c r="P42" s="778" t="str">
        <f t="shared" si="3"/>
        <v/>
      </c>
      <c r="Q42" s="778"/>
      <c r="R42" s="778"/>
      <c r="S42" s="778" t="str">
        <f t="shared" si="4"/>
        <v/>
      </c>
      <c r="T42" s="924"/>
    </row>
    <row r="43" spans="1:20" s="78" customFormat="1" ht="12.75">
      <c r="A43" s="872"/>
      <c r="B43" s="870"/>
      <c r="C43" s="919"/>
      <c r="D43" s="920"/>
      <c r="E43" s="921"/>
      <c r="F43" s="922"/>
      <c r="G43" s="918">
        <f t="shared" si="1"/>
        <v>0</v>
      </c>
      <c r="H43" s="780"/>
      <c r="I43" s="923"/>
      <c r="J43" s="778"/>
      <c r="K43" s="778"/>
      <c r="L43" s="778"/>
      <c r="M43" s="778" t="str">
        <f t="shared" si="2"/>
        <v/>
      </c>
      <c r="N43" s="778"/>
      <c r="O43" s="778"/>
      <c r="P43" s="778" t="str">
        <f t="shared" si="3"/>
        <v/>
      </c>
      <c r="Q43" s="778"/>
      <c r="R43" s="778"/>
      <c r="S43" s="778" t="str">
        <f t="shared" si="4"/>
        <v/>
      </c>
      <c r="T43" s="924"/>
    </row>
    <row r="44" spans="1:20" s="985" customFormat="1" ht="15">
      <c r="A44" s="137"/>
      <c r="B44" s="123"/>
      <c r="C44" s="124"/>
      <c r="D44" s="125"/>
      <c r="E44" s="126"/>
      <c r="F44" s="127"/>
      <c r="G44" s="138"/>
      <c r="H44" s="128"/>
      <c r="I44" s="129"/>
      <c r="J44" s="148"/>
      <c r="K44" s="148"/>
      <c r="L44" s="148"/>
      <c r="M44" s="148"/>
      <c r="N44" s="148"/>
      <c r="O44" s="148"/>
      <c r="P44" s="148"/>
      <c r="Q44" s="148"/>
      <c r="R44" s="148"/>
      <c r="S44" s="148"/>
      <c r="T44" s="155"/>
    </row>
    <row r="45" spans="1:20" s="985" customFormat="1" ht="15">
      <c r="A45" s="137"/>
      <c r="B45" s="123"/>
      <c r="C45" s="124"/>
      <c r="D45" s="125"/>
      <c r="E45" s="126"/>
      <c r="F45" s="127"/>
      <c r="G45" s="120"/>
      <c r="H45" s="128"/>
      <c r="I45" s="129"/>
      <c r="J45" s="148"/>
      <c r="K45" s="148"/>
      <c r="L45" s="148"/>
      <c r="M45" s="148"/>
      <c r="N45" s="148"/>
      <c r="O45" s="148"/>
      <c r="P45" s="148"/>
      <c r="Q45" s="148"/>
      <c r="R45" s="148"/>
      <c r="S45" s="148"/>
      <c r="T45" s="155"/>
    </row>
    <row r="46" spans="1:20" ht="12.75" thickBot="1">
      <c r="A46" s="433"/>
      <c r="B46" s="433"/>
      <c r="G46" s="679"/>
    </row>
    <row r="47" spans="1:20" ht="15.75" thickTop="1">
      <c r="A47" s="448" t="s">
        <v>1691</v>
      </c>
      <c r="B47" s="448"/>
      <c r="D47" s="2708">
        <f>SUM(G14:G45)</f>
        <v>173250</v>
      </c>
      <c r="E47" s="2636"/>
      <c r="F47" s="2636"/>
      <c r="G47" s="2636"/>
    </row>
    <row r="48" spans="1:20">
      <c r="A48" s="447" t="s">
        <v>1692</v>
      </c>
      <c r="B48" s="447"/>
      <c r="C48" s="446"/>
      <c r="D48" s="2637">
        <f>PRODUCT(D47,0.1)</f>
        <v>17325</v>
      </c>
      <c r="E48" s="2638"/>
      <c r="F48" s="2638"/>
      <c r="G48" s="2639"/>
      <c r="I48" s="2621"/>
      <c r="J48" s="2621"/>
      <c r="K48" s="2621"/>
      <c r="L48" s="2621"/>
      <c r="M48" s="445"/>
      <c r="N48" s="445"/>
      <c r="O48" s="432"/>
    </row>
    <row r="49" spans="1:20">
      <c r="A49" s="444" t="s">
        <v>1693</v>
      </c>
      <c r="B49" s="444"/>
      <c r="C49" s="443"/>
      <c r="D49" s="2632">
        <f>PRODUCT(D47,0.1)</f>
        <v>17325</v>
      </c>
      <c r="E49" s="2633"/>
      <c r="F49" s="2633"/>
      <c r="G49" s="2634"/>
      <c r="K49" s="2601"/>
      <c r="L49" s="2601"/>
      <c r="M49" s="2601"/>
      <c r="N49" s="2601"/>
    </row>
    <row r="50" spans="1:20">
      <c r="A50" s="444" t="s">
        <v>1694</v>
      </c>
      <c r="B50" s="444"/>
      <c r="C50" s="443"/>
      <c r="D50" s="2632">
        <f>SUM(D47:G49)</f>
        <v>207900</v>
      </c>
      <c r="E50" s="2633"/>
      <c r="F50" s="2633"/>
      <c r="G50" s="2634"/>
      <c r="K50" s="2601"/>
      <c r="L50" s="2601"/>
      <c r="M50" s="2601"/>
      <c r="N50" s="2601"/>
    </row>
    <row r="51" spans="1:20">
      <c r="A51" s="433"/>
      <c r="B51" s="433"/>
      <c r="D51" s="677"/>
      <c r="E51" s="678"/>
      <c r="K51" s="2601"/>
      <c r="L51" s="2601"/>
      <c r="M51" s="2601"/>
      <c r="N51" s="2601"/>
      <c r="P51" s="184"/>
    </row>
    <row r="52" spans="1:20">
      <c r="A52" s="441" t="s">
        <v>1763</v>
      </c>
      <c r="B52" s="441"/>
      <c r="P52" s="440"/>
      <c r="Q52" s="184"/>
    </row>
    <row r="54" spans="1:20">
      <c r="A54" s="431" t="s">
        <v>1696</v>
      </c>
      <c r="D54" s="431" t="s">
        <v>1697</v>
      </c>
      <c r="E54" s="431"/>
      <c r="F54" s="439"/>
      <c r="G54" s="438"/>
      <c r="H54" s="425"/>
      <c r="M54" s="431" t="s">
        <v>1698</v>
      </c>
      <c r="N54" s="431"/>
    </row>
    <row r="55" spans="1:20">
      <c r="D55" s="425"/>
      <c r="F55" s="437"/>
      <c r="G55" s="437"/>
      <c r="H55" s="436"/>
      <c r="I55" s="436"/>
      <c r="J55" s="436"/>
      <c r="K55" s="436"/>
    </row>
    <row r="56" spans="1:20">
      <c r="C56" s="435" t="s">
        <v>1762</v>
      </c>
      <c r="D56" s="425"/>
      <c r="E56" s="434"/>
      <c r="F56" s="2629" t="s">
        <v>1761</v>
      </c>
      <c r="G56" s="2630"/>
      <c r="H56" s="2604"/>
      <c r="I56" s="2605"/>
      <c r="J56" s="2605"/>
      <c r="K56" s="2605"/>
      <c r="L56" s="434"/>
      <c r="M56" s="434"/>
      <c r="N56" s="434"/>
      <c r="P56" s="2606" t="s">
        <v>1699</v>
      </c>
      <c r="Q56" s="2606"/>
      <c r="R56" s="2606"/>
      <c r="S56" s="2606"/>
      <c r="T56" s="2606"/>
    </row>
    <row r="57" spans="1:20">
      <c r="A57" s="433"/>
      <c r="B57" s="433"/>
      <c r="C57" s="432" t="s">
        <v>1760</v>
      </c>
      <c r="D57" s="425"/>
      <c r="F57" s="2631" t="s">
        <v>1759</v>
      </c>
      <c r="G57" s="2631"/>
      <c r="H57" s="2608"/>
      <c r="I57" s="2609"/>
      <c r="J57" s="2609"/>
      <c r="K57" s="2609"/>
      <c r="L57" s="432"/>
      <c r="P57" s="2608" t="s">
        <v>1700</v>
      </c>
      <c r="Q57" s="2608"/>
      <c r="R57" s="2608"/>
      <c r="S57" s="2608"/>
      <c r="T57" s="2608"/>
    </row>
  </sheetData>
  <mergeCells count="28">
    <mergeCell ref="A12:A13"/>
    <mergeCell ref="C12:C13"/>
    <mergeCell ref="E12:E13"/>
    <mergeCell ref="F12:F13"/>
    <mergeCell ref="G12:G13"/>
    <mergeCell ref="A1:T1"/>
    <mergeCell ref="A2:T2"/>
    <mergeCell ref="A3:T3"/>
    <mergeCell ref="A4:T4"/>
    <mergeCell ref="A6:T6"/>
    <mergeCell ref="H12:H13"/>
    <mergeCell ref="I12:T12"/>
    <mergeCell ref="D47:G47"/>
    <mergeCell ref="D48:G48"/>
    <mergeCell ref="I48:J48"/>
    <mergeCell ref="K48:L48"/>
    <mergeCell ref="D49:G49"/>
    <mergeCell ref="K49:L49"/>
    <mergeCell ref="M49:N49"/>
    <mergeCell ref="D50:G50"/>
    <mergeCell ref="K50:L50"/>
    <mergeCell ref="M50:N50"/>
    <mergeCell ref="K51:L51"/>
    <mergeCell ref="M51:N51"/>
    <mergeCell ref="F56:K56"/>
    <mergeCell ref="P56:T56"/>
    <mergeCell ref="F57:K57"/>
    <mergeCell ref="P57:T57"/>
  </mergeCells>
  <conditionalFormatting sqref="L19:L26 O19:O26 R19:R26">
    <cfRule type="cellIs" dxfId="12" priority="1" operator="equal">
      <formula>0</formula>
    </cfRule>
  </conditionalFormatting>
  <dataValidations count="1">
    <dataValidation type="custom" allowBlank="1" showErrorMessage="1" sqref="I17:I26" xr:uid="{3214BC5B-59F0-45AC-93BD-E298CF9CF394}">
      <formula1>ISBLANK(#REF!)=FALSE</formula1>
    </dataValidation>
  </dataValidations>
  <printOptions horizontalCentered="1"/>
  <pageMargins left="0.25" right="0.25" top="0.75" bottom="0.75" header="0.3" footer="0.3"/>
  <pageSetup paperSize="9" scale="87" orientation="landscape" r:id="rId1"/>
  <headerFooter>
    <oddFooter>&amp;LPROJECT PROCUREMENT MANAGEMENT PLAN 2023&amp;CBilling and Claims Section
&amp;RPage &amp;P of &amp;N</oddFooter>
  </headerFooter>
  <drawing r:id="rId2"/>
  <tableParts count="1">
    <tablePart r:id="rId3"/>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B66B1-1D37-4F2C-A8D1-0230C5101E82}">
  <sheetPr codeName="Sheet24">
    <tabColor rgb="FF00B0F0"/>
  </sheetPr>
  <dimension ref="A1:T116"/>
  <sheetViews>
    <sheetView showGridLines="0" zoomScaleNormal="100" workbookViewId="0">
      <selection activeCell="A15" sqref="A15:XFD116"/>
    </sheetView>
  </sheetViews>
  <sheetFormatPr defaultColWidth="8.28515625" defaultRowHeight="12"/>
  <cols>
    <col min="1" max="1" width="6.5703125" style="1138" customWidth="1"/>
    <col min="2" max="2" width="10.7109375" style="1138" hidden="1" customWidth="1"/>
    <col min="3" max="3" width="37.7109375" style="1036" customWidth="1"/>
    <col min="4" max="4" width="11.42578125" style="1037" customWidth="1"/>
    <col min="5" max="5" width="11.5703125" style="1036" customWidth="1"/>
    <col min="6" max="6" width="13.42578125" style="1038" customWidth="1"/>
    <col min="7" max="7" width="12.28515625" style="1039" customWidth="1"/>
    <col min="8" max="8" width="7.28515625" style="1040" customWidth="1"/>
    <col min="9" max="10" width="5.140625" style="1036" customWidth="1"/>
    <col min="11" max="12" width="5.42578125" style="1036" customWidth="1"/>
    <col min="13" max="13" width="5" style="1036" customWidth="1"/>
    <col min="14" max="14" width="5.5703125" style="1036" customWidth="1"/>
    <col min="15" max="15" width="5.140625" style="1036" customWidth="1"/>
    <col min="16" max="16" width="6.85546875" style="1036" customWidth="1"/>
    <col min="17" max="17" width="4.85546875" style="1036" customWidth="1"/>
    <col min="18" max="18" width="5.85546875" style="1036" customWidth="1"/>
    <col min="19" max="19" width="5.140625" style="1036" customWidth="1"/>
    <col min="20" max="20" width="4.5703125" style="1036" customWidth="1"/>
    <col min="21" max="16384" width="8.28515625" style="1036"/>
  </cols>
  <sheetData>
    <row r="1" spans="1:20" s="1030" customFormat="1" ht="12.75">
      <c r="A1" s="2732" t="s">
        <v>0</v>
      </c>
      <c r="B1" s="2732"/>
      <c r="C1" s="2732"/>
      <c r="D1" s="2732"/>
      <c r="E1" s="2732"/>
      <c r="F1" s="2732"/>
      <c r="G1" s="2732"/>
      <c r="H1" s="2732"/>
      <c r="I1" s="2732"/>
      <c r="J1" s="2732"/>
      <c r="K1" s="2732"/>
      <c r="L1" s="2732"/>
      <c r="M1" s="2732"/>
      <c r="N1" s="2732"/>
      <c r="O1" s="2732"/>
      <c r="P1" s="2732"/>
      <c r="Q1" s="2732"/>
      <c r="R1" s="2732"/>
      <c r="S1" s="2732"/>
      <c r="T1" s="2732"/>
    </row>
    <row r="2" spans="1:20" s="1030" customFormat="1" ht="12.75">
      <c r="A2" s="2732" t="s">
        <v>1656</v>
      </c>
      <c r="B2" s="2732"/>
      <c r="C2" s="2732"/>
      <c r="D2" s="2732"/>
      <c r="E2" s="2732"/>
      <c r="F2" s="2732"/>
      <c r="G2" s="2732"/>
      <c r="H2" s="2732"/>
      <c r="I2" s="2732"/>
      <c r="J2" s="2732"/>
      <c r="K2" s="2732"/>
      <c r="L2" s="2732"/>
      <c r="M2" s="2732"/>
      <c r="N2" s="2732"/>
      <c r="O2" s="2732"/>
      <c r="P2" s="2732"/>
      <c r="Q2" s="2732"/>
      <c r="R2" s="2732"/>
      <c r="S2" s="2732"/>
      <c r="T2" s="2732"/>
    </row>
    <row r="3" spans="1:20" s="1030" customFormat="1" ht="18" customHeight="1">
      <c r="A3" s="2733" t="s">
        <v>2</v>
      </c>
      <c r="B3" s="2733"/>
      <c r="C3" s="2733"/>
      <c r="D3" s="2733"/>
      <c r="E3" s="2733"/>
      <c r="F3" s="2733"/>
      <c r="G3" s="2733"/>
      <c r="H3" s="2733"/>
      <c r="I3" s="2733"/>
      <c r="J3" s="2733"/>
      <c r="K3" s="2733"/>
      <c r="L3" s="2733"/>
      <c r="M3" s="2733"/>
      <c r="N3" s="2733"/>
      <c r="O3" s="2733"/>
      <c r="P3" s="2733"/>
      <c r="Q3" s="2733"/>
      <c r="R3" s="2733"/>
      <c r="S3" s="2733"/>
      <c r="T3" s="2733"/>
    </row>
    <row r="4" spans="1:20" s="1030" customFormat="1" ht="3" customHeight="1">
      <c r="A4" s="2732"/>
      <c r="B4" s="2732"/>
      <c r="C4" s="2732"/>
      <c r="D4" s="2732"/>
      <c r="E4" s="2732"/>
      <c r="F4" s="2732"/>
      <c r="G4" s="2732"/>
      <c r="H4" s="2732"/>
      <c r="I4" s="2732"/>
      <c r="J4" s="2732"/>
      <c r="K4" s="2732"/>
      <c r="L4" s="2732"/>
      <c r="M4" s="2732"/>
      <c r="N4" s="2732"/>
      <c r="O4" s="2732"/>
      <c r="P4" s="2732"/>
      <c r="Q4" s="2732"/>
      <c r="R4" s="2732"/>
      <c r="S4" s="2732"/>
      <c r="T4" s="2732"/>
    </row>
    <row r="5" spans="1:20" s="1030" customFormat="1" ht="6" customHeight="1">
      <c r="A5" s="1031"/>
      <c r="B5" s="1031"/>
      <c r="F5" s="1032"/>
      <c r="G5" s="1033"/>
      <c r="H5" s="1034"/>
    </row>
    <row r="6" spans="1:20" s="1030" customFormat="1" ht="18.75">
      <c r="A6" s="2734" t="s">
        <v>1881</v>
      </c>
      <c r="B6" s="2734"/>
      <c r="C6" s="2734"/>
      <c r="D6" s="2734"/>
      <c r="E6" s="2734"/>
      <c r="F6" s="2734"/>
      <c r="G6" s="2734"/>
      <c r="H6" s="2734"/>
      <c r="I6" s="2734"/>
      <c r="J6" s="2734"/>
      <c r="K6" s="2734"/>
      <c r="L6" s="2734"/>
      <c r="M6" s="2734"/>
      <c r="N6" s="2734"/>
      <c r="O6" s="2734"/>
      <c r="P6" s="2734"/>
      <c r="Q6" s="2734"/>
      <c r="R6" s="2734"/>
      <c r="S6" s="2734"/>
      <c r="T6" s="2734"/>
    </row>
    <row r="7" spans="1:20">
      <c r="A7" s="1035"/>
      <c r="B7" s="1035"/>
    </row>
    <row r="8" spans="1:20" ht="18.75">
      <c r="A8" s="757" t="s">
        <v>1886</v>
      </c>
      <c r="B8" s="1035"/>
    </row>
    <row r="9" spans="1:20" ht="4.5" customHeight="1">
      <c r="A9" s="1035"/>
      <c r="B9" s="1035"/>
    </row>
    <row r="10" spans="1:20">
      <c r="A10" s="1041" t="s">
        <v>1857</v>
      </c>
      <c r="B10" s="1041"/>
    </row>
    <row r="11" spans="1:20" ht="12.75" thickBot="1">
      <c r="A11" s="1035" t="s">
        <v>1660</v>
      </c>
      <c r="B11" s="1035"/>
    </row>
    <row r="12" spans="1:20">
      <c r="A12" s="2735" t="s">
        <v>7</v>
      </c>
      <c r="B12" s="1042"/>
      <c r="C12" s="2723" t="s">
        <v>1661</v>
      </c>
      <c r="D12" s="1043" t="s">
        <v>1662</v>
      </c>
      <c r="E12" s="2723" t="s">
        <v>1663</v>
      </c>
      <c r="F12" s="2737" t="s">
        <v>1664</v>
      </c>
      <c r="G12" s="2739" t="s">
        <v>1665</v>
      </c>
      <c r="H12" s="2723" t="s">
        <v>1666</v>
      </c>
      <c r="I12" s="2723" t="s">
        <v>1667</v>
      </c>
      <c r="J12" s="2723"/>
      <c r="K12" s="2723"/>
      <c r="L12" s="2723"/>
      <c r="M12" s="2723"/>
      <c r="N12" s="2723"/>
      <c r="O12" s="2723"/>
      <c r="P12" s="2723"/>
      <c r="Q12" s="2723"/>
      <c r="R12" s="2723"/>
      <c r="S12" s="2723"/>
      <c r="T12" s="2725"/>
    </row>
    <row r="13" spans="1:20" ht="12.75" thickBot="1">
      <c r="A13" s="2736"/>
      <c r="B13" s="1044"/>
      <c r="C13" s="2724"/>
      <c r="D13" s="1045" t="s">
        <v>1668</v>
      </c>
      <c r="E13" s="2724"/>
      <c r="F13" s="2738"/>
      <c r="G13" s="2740"/>
      <c r="H13" s="2724"/>
      <c r="I13" s="1046" t="s">
        <v>1669</v>
      </c>
      <c r="J13" s="1046" t="s">
        <v>1670</v>
      </c>
      <c r="K13" s="1046" t="s">
        <v>1671</v>
      </c>
      <c r="L13" s="1046" t="s">
        <v>1672</v>
      </c>
      <c r="M13" s="1046" t="s">
        <v>1673</v>
      </c>
      <c r="N13" s="1046" t="s">
        <v>1674</v>
      </c>
      <c r="O13" s="1046" t="s">
        <v>1675</v>
      </c>
      <c r="P13" s="1046" t="s">
        <v>1676</v>
      </c>
      <c r="Q13" s="1046" t="s">
        <v>1677</v>
      </c>
      <c r="R13" s="1046" t="s">
        <v>1678</v>
      </c>
      <c r="S13" s="1046" t="s">
        <v>1679</v>
      </c>
      <c r="T13" s="1047" t="s">
        <v>1680</v>
      </c>
    </row>
    <row r="14" spans="1:20" s="1055" customFormat="1" ht="10.5" customHeight="1" thickBot="1">
      <c r="A14" s="1048" t="s">
        <v>7</v>
      </c>
      <c r="B14" s="1048" t="s">
        <v>30</v>
      </c>
      <c r="C14" s="1049" t="s">
        <v>1661</v>
      </c>
      <c r="D14" s="1050" t="s">
        <v>1668</v>
      </c>
      <c r="E14" s="1049" t="s">
        <v>1663</v>
      </c>
      <c r="F14" s="1051" t="s">
        <v>1664</v>
      </c>
      <c r="G14" s="1052" t="s">
        <v>1665</v>
      </c>
      <c r="H14" s="1049" t="s">
        <v>1666</v>
      </c>
      <c r="I14" s="1053" t="s">
        <v>1669</v>
      </c>
      <c r="J14" s="1053" t="s">
        <v>1670</v>
      </c>
      <c r="K14" s="1053" t="s">
        <v>1671</v>
      </c>
      <c r="L14" s="1053" t="s">
        <v>1672</v>
      </c>
      <c r="M14" s="1053" t="s">
        <v>1673</v>
      </c>
      <c r="N14" s="1053" t="s">
        <v>1674</v>
      </c>
      <c r="O14" s="1053" t="s">
        <v>1675</v>
      </c>
      <c r="P14" s="1053" t="s">
        <v>1676</v>
      </c>
      <c r="Q14" s="1053" t="s">
        <v>1677</v>
      </c>
      <c r="R14" s="1053" t="s">
        <v>1678</v>
      </c>
      <c r="S14" s="1053" t="s">
        <v>1679</v>
      </c>
      <c r="T14" s="1054" t="s">
        <v>1680</v>
      </c>
    </row>
    <row r="15" spans="1:20" s="1125" customFormat="1" ht="15.75">
      <c r="A15" s="1730" t="s">
        <v>3790</v>
      </c>
      <c r="B15" s="1056"/>
      <c r="C15" s="1057"/>
      <c r="D15" s="1058"/>
      <c r="E15" s="1059"/>
      <c r="F15" s="1060"/>
      <c r="G15" s="1060"/>
      <c r="H15" s="1061"/>
      <c r="I15" s="1062"/>
      <c r="J15" s="1057"/>
      <c r="K15" s="1057"/>
      <c r="L15" s="1057"/>
      <c r="M15" s="1057"/>
      <c r="N15" s="1057"/>
      <c r="O15" s="1057"/>
      <c r="P15" s="1057"/>
      <c r="Q15" s="1057"/>
      <c r="R15" s="1057"/>
      <c r="S15" s="1057"/>
      <c r="T15" s="1063"/>
    </row>
    <row r="16" spans="1:20" s="194" customFormat="1">
      <c r="A16" s="1758" t="s">
        <v>3023</v>
      </c>
      <c r="B16" s="882"/>
      <c r="C16" s="1970" t="s">
        <v>3089</v>
      </c>
      <c r="D16" s="897">
        <v>4</v>
      </c>
      <c r="E16" s="1971" t="s">
        <v>501</v>
      </c>
      <c r="F16" s="1972">
        <v>3500</v>
      </c>
      <c r="G16" s="1973">
        <f>D16*F16</f>
        <v>14000</v>
      </c>
      <c r="H16" s="1974" t="s">
        <v>1887</v>
      </c>
      <c r="I16" s="897"/>
      <c r="J16" s="1975"/>
      <c r="K16" s="1975"/>
      <c r="L16" s="1975"/>
      <c r="M16" s="1975"/>
      <c r="N16" s="897">
        <v>4</v>
      </c>
      <c r="O16" s="1975"/>
      <c r="P16" s="1975"/>
      <c r="Q16" s="1975"/>
      <c r="R16" s="1975"/>
      <c r="S16" s="1975"/>
      <c r="T16" s="1975"/>
    </row>
    <row r="17" spans="1:20" s="194" customFormat="1">
      <c r="A17" s="1163" t="s">
        <v>3231</v>
      </c>
      <c r="B17" s="882"/>
      <c r="C17" s="1820" t="s">
        <v>3280</v>
      </c>
      <c r="D17" s="1976">
        <v>2</v>
      </c>
      <c r="E17" s="1977" t="s">
        <v>44</v>
      </c>
      <c r="F17" s="1972">
        <v>20000</v>
      </c>
      <c r="G17" s="1978">
        <f>F17*D17</f>
        <v>40000</v>
      </c>
      <c r="H17" s="1979" t="s">
        <v>1887</v>
      </c>
      <c r="I17" s="1980">
        <v>1</v>
      </c>
      <c r="J17" s="1980"/>
      <c r="K17" s="1980"/>
      <c r="L17" s="1980"/>
      <c r="M17" s="1980"/>
      <c r="N17" s="1980"/>
      <c r="O17" s="1980">
        <v>1</v>
      </c>
      <c r="P17" s="1981"/>
      <c r="Q17" s="1981"/>
      <c r="R17" s="1981"/>
      <c r="S17" s="1981"/>
      <c r="T17" s="1981"/>
    </row>
    <row r="18" spans="1:20" s="766" customFormat="1" ht="24">
      <c r="A18" s="1163" t="s">
        <v>3231</v>
      </c>
      <c r="B18" s="1961"/>
      <c r="C18" s="1820" t="s">
        <v>3281</v>
      </c>
      <c r="D18" s="1976">
        <v>5</v>
      </c>
      <c r="E18" s="1977" t="s">
        <v>576</v>
      </c>
      <c r="F18" s="1972">
        <v>8000</v>
      </c>
      <c r="G18" s="1978">
        <f>F18*D18</f>
        <v>40000</v>
      </c>
      <c r="H18" s="1979" t="s">
        <v>1887</v>
      </c>
      <c r="I18" s="1980">
        <v>2</v>
      </c>
      <c r="J18" s="1980"/>
      <c r="K18" s="1980"/>
      <c r="L18" s="1980"/>
      <c r="M18" s="1980"/>
      <c r="N18" s="1980"/>
      <c r="O18" s="1980">
        <v>3</v>
      </c>
      <c r="P18" s="1981"/>
      <c r="Q18" s="1981"/>
      <c r="R18" s="1981"/>
      <c r="S18" s="1981"/>
      <c r="T18" s="1981"/>
    </row>
    <row r="19" spans="1:20" s="766" customFormat="1">
      <c r="A19" s="1758" t="s">
        <v>3630</v>
      </c>
      <c r="B19" s="1961"/>
      <c r="C19" s="896" t="s">
        <v>3650</v>
      </c>
      <c r="D19" s="1739">
        <v>1</v>
      </c>
      <c r="E19" s="1982" t="s">
        <v>1945</v>
      </c>
      <c r="F19" s="1959">
        <v>10000</v>
      </c>
      <c r="G19" s="1983">
        <f>F19*D19</f>
        <v>10000</v>
      </c>
      <c r="H19" s="1979" t="s">
        <v>1887</v>
      </c>
      <c r="I19" s="1984"/>
      <c r="J19" s="1981"/>
      <c r="K19" s="1981"/>
      <c r="L19" s="1981"/>
      <c r="M19" s="1981"/>
      <c r="N19" s="1981"/>
      <c r="O19" s="1981"/>
      <c r="P19" s="1981"/>
      <c r="Q19" s="1981"/>
      <c r="R19" s="1981"/>
      <c r="S19" s="1981"/>
      <c r="T19" s="1981"/>
    </row>
    <row r="20" spans="1:20" s="765" customFormat="1">
      <c r="A20" s="1782" t="s">
        <v>3382</v>
      </c>
      <c r="B20" s="1961"/>
      <c r="C20" s="1742" t="s">
        <v>3385</v>
      </c>
      <c r="D20" s="1953">
        <v>1</v>
      </c>
      <c r="E20" s="1782" t="s">
        <v>501</v>
      </c>
      <c r="F20" s="1954">
        <v>5000</v>
      </c>
      <c r="G20" s="1983">
        <f>F20*D20</f>
        <v>5000</v>
      </c>
      <c r="H20" s="1979" t="s">
        <v>1887</v>
      </c>
      <c r="I20" s="767"/>
      <c r="J20" s="1985"/>
      <c r="K20" s="767"/>
      <c r="L20" s="1985"/>
      <c r="M20" s="1985"/>
      <c r="N20" s="1985"/>
      <c r="O20" s="1985"/>
      <c r="P20" s="1985"/>
      <c r="Q20" s="1985"/>
      <c r="R20" s="1985"/>
      <c r="S20" s="1985"/>
      <c r="T20" s="1975"/>
    </row>
    <row r="21" spans="1:20" s="765" customFormat="1">
      <c r="A21" s="1961" t="s">
        <v>1885</v>
      </c>
      <c r="B21" s="1961"/>
      <c r="C21" s="1986" t="s">
        <v>1869</v>
      </c>
      <c r="D21" s="1987">
        <v>2</v>
      </c>
      <c r="E21" s="1988" t="s">
        <v>501</v>
      </c>
      <c r="F21" s="1989">
        <v>3000</v>
      </c>
      <c r="G21" s="1973">
        <f>D21*F21</f>
        <v>6000</v>
      </c>
      <c r="H21" s="1974" t="s">
        <v>1887</v>
      </c>
      <c r="I21" s="1990"/>
      <c r="J21" s="1991">
        <v>1</v>
      </c>
      <c r="K21" s="1991"/>
      <c r="L21" s="1992"/>
      <c r="M21" s="1993"/>
      <c r="N21" s="1993"/>
      <c r="O21" s="1993"/>
      <c r="P21" s="1993">
        <f>IF(J21="","",J21)</f>
        <v>1</v>
      </c>
      <c r="Q21" s="1993"/>
      <c r="R21" s="1993"/>
      <c r="S21" s="1993"/>
      <c r="T21" s="1991"/>
    </row>
    <row r="22" spans="1:20" s="765" customFormat="1">
      <c r="A22" s="1746" t="s">
        <v>2316</v>
      </c>
      <c r="B22" s="1220"/>
      <c r="C22" s="1820" t="s">
        <v>2335</v>
      </c>
      <c r="D22" s="1994">
        <v>10</v>
      </c>
      <c r="E22" s="1982" t="s">
        <v>576</v>
      </c>
      <c r="F22" s="1995">
        <v>1000</v>
      </c>
      <c r="G22" s="1973">
        <f>D22*F22</f>
        <v>10000</v>
      </c>
      <c r="H22" s="1974" t="s">
        <v>1887</v>
      </c>
      <c r="I22" s="1984"/>
      <c r="J22" s="1981"/>
      <c r="K22" s="1981"/>
      <c r="L22" s="1981"/>
      <c r="M22" s="1981"/>
      <c r="N22" s="1981"/>
      <c r="O22" s="1981"/>
      <c r="P22" s="1981"/>
      <c r="Q22" s="1981"/>
      <c r="R22" s="1981"/>
      <c r="S22" s="1981"/>
      <c r="T22" s="1981"/>
    </row>
    <row r="23" spans="1:20" s="765" customFormat="1">
      <c r="A23" s="1768" t="s">
        <v>2599</v>
      </c>
      <c r="B23" s="1961"/>
      <c r="C23" s="1133" t="s">
        <v>2618</v>
      </c>
      <c r="D23" s="1165">
        <v>25</v>
      </c>
      <c r="E23" s="1166" t="s">
        <v>501</v>
      </c>
      <c r="F23" s="1996">
        <v>750</v>
      </c>
      <c r="G23" s="1973">
        <f>D23*F23</f>
        <v>18750</v>
      </c>
      <c r="H23" s="1974" t="s">
        <v>1887</v>
      </c>
      <c r="I23" s="1165"/>
      <c r="J23" s="1133"/>
      <c r="K23" s="1165"/>
      <c r="L23" s="1133"/>
      <c r="M23" s="1133"/>
      <c r="N23" s="1133"/>
      <c r="O23" s="1133"/>
      <c r="P23" s="1133"/>
      <c r="Q23" s="1133"/>
      <c r="R23" s="1165">
        <v>25</v>
      </c>
      <c r="S23" s="1133"/>
      <c r="T23" s="1826"/>
    </row>
    <row r="24" spans="1:20" s="765" customFormat="1">
      <c r="A24" s="1163" t="s">
        <v>3231</v>
      </c>
      <c r="B24" s="1961"/>
      <c r="C24" s="1820" t="s">
        <v>3282</v>
      </c>
      <c r="D24" s="1976">
        <v>20</v>
      </c>
      <c r="E24" s="1977" t="s">
        <v>44</v>
      </c>
      <c r="F24" s="1972">
        <v>700</v>
      </c>
      <c r="G24" s="1978">
        <f>F24*D24</f>
        <v>14000</v>
      </c>
      <c r="H24" s="1979" t="s">
        <v>1887</v>
      </c>
      <c r="I24" s="1997">
        <v>20</v>
      </c>
      <c r="J24" s="1997"/>
      <c r="K24" s="1997"/>
      <c r="L24" s="1997"/>
      <c r="M24" s="1997"/>
      <c r="N24" s="1997"/>
      <c r="O24" s="1997"/>
      <c r="P24" s="1981"/>
      <c r="Q24" s="1981"/>
      <c r="R24" s="1981"/>
      <c r="S24" s="1981"/>
      <c r="T24" s="1981"/>
    </row>
    <row r="25" spans="1:20" s="765" customFormat="1">
      <c r="A25" s="1758" t="s">
        <v>3023</v>
      </c>
      <c r="B25" s="1961"/>
      <c r="C25" s="1743" t="s">
        <v>3099</v>
      </c>
      <c r="D25" s="1750">
        <v>10</v>
      </c>
      <c r="E25" s="1971" t="s">
        <v>501</v>
      </c>
      <c r="F25" s="1972">
        <v>3000</v>
      </c>
      <c r="G25" s="1973">
        <f>D25*F25</f>
        <v>30000</v>
      </c>
      <c r="H25" s="1974" t="s">
        <v>1887</v>
      </c>
      <c r="I25" s="1750"/>
      <c r="J25" s="1975"/>
      <c r="K25" s="1975"/>
      <c r="L25" s="1975"/>
      <c r="M25" s="1975"/>
      <c r="N25" s="1750">
        <v>10</v>
      </c>
      <c r="O25" s="1975"/>
      <c r="P25" s="1975"/>
      <c r="Q25" s="1975"/>
      <c r="R25" s="1975"/>
      <c r="S25" s="1975"/>
      <c r="T25" s="1975"/>
    </row>
    <row r="26" spans="1:20" s="78" customFormat="1">
      <c r="A26" s="1163" t="s">
        <v>2045</v>
      </c>
      <c r="B26" s="1961"/>
      <c r="C26" s="1820" t="s">
        <v>2062</v>
      </c>
      <c r="D26" s="1998">
        <v>2</v>
      </c>
      <c r="E26" s="1982" t="s">
        <v>36</v>
      </c>
      <c r="F26" s="1995">
        <v>5000</v>
      </c>
      <c r="G26" s="1973">
        <f>D26*F26</f>
        <v>10000</v>
      </c>
      <c r="H26" s="1974" t="s">
        <v>1887</v>
      </c>
      <c r="I26" s="1975" t="e">
        <f>[2]!Table131_2341726[[#This Row],[SIZE]]</f>
        <v>#REF!</v>
      </c>
      <c r="J26" s="1975"/>
      <c r="K26" s="1975"/>
      <c r="L26" s="1975"/>
      <c r="M26" s="1975"/>
      <c r="N26" s="1975"/>
      <c r="O26" s="1975"/>
      <c r="P26" s="1975"/>
      <c r="Q26" s="1975"/>
      <c r="R26" s="1975"/>
      <c r="S26" s="1975"/>
      <c r="T26" s="1975"/>
    </row>
    <row r="27" spans="1:20" s="78" customFormat="1">
      <c r="A27" s="1163" t="s">
        <v>2905</v>
      </c>
      <c r="B27" s="1961"/>
      <c r="C27" s="1820" t="s">
        <v>2936</v>
      </c>
      <c r="D27" s="1976">
        <v>1</v>
      </c>
      <c r="E27" s="1977" t="s">
        <v>501</v>
      </c>
      <c r="F27" s="1972">
        <v>8500</v>
      </c>
      <c r="G27" s="1973">
        <f>D27*F27</f>
        <v>8500</v>
      </c>
      <c r="H27" s="1974" t="s">
        <v>1887</v>
      </c>
      <c r="I27" s="1984"/>
      <c r="J27" s="1981"/>
      <c r="K27" s="1981"/>
      <c r="L27" s="1981"/>
      <c r="M27" s="1981"/>
      <c r="N27" s="1981"/>
      <c r="O27" s="1981"/>
      <c r="P27" s="1981"/>
      <c r="Q27" s="1981"/>
      <c r="R27" s="1981"/>
      <c r="S27" s="1981"/>
      <c r="T27" s="1981"/>
    </row>
    <row r="28" spans="1:20" s="78" customFormat="1">
      <c r="A28" s="1163" t="s">
        <v>3231</v>
      </c>
      <c r="B28" s="1831"/>
      <c r="C28" s="1820" t="s">
        <v>2936</v>
      </c>
      <c r="D28" s="1976">
        <v>2</v>
      </c>
      <c r="E28" s="1977" t="s">
        <v>501</v>
      </c>
      <c r="F28" s="1972">
        <v>8500</v>
      </c>
      <c r="G28" s="1978">
        <f>F28*D28</f>
        <v>17000</v>
      </c>
      <c r="H28" s="1979" t="s">
        <v>1887</v>
      </c>
      <c r="I28" s="1999">
        <v>1</v>
      </c>
      <c r="J28" s="1999"/>
      <c r="K28" s="1999"/>
      <c r="L28" s="1999"/>
      <c r="M28" s="1999"/>
      <c r="N28" s="1999"/>
      <c r="O28" s="1999">
        <v>1</v>
      </c>
      <c r="P28" s="1975"/>
      <c r="Q28" s="1975"/>
      <c r="R28" s="1975"/>
      <c r="S28" s="1975"/>
      <c r="T28" s="1975"/>
    </row>
    <row r="29" spans="1:20" s="78" customFormat="1">
      <c r="A29" s="1163" t="s">
        <v>3231</v>
      </c>
      <c r="B29" s="1831"/>
      <c r="C29" s="1820" t="s">
        <v>3295</v>
      </c>
      <c r="D29" s="1976">
        <v>4</v>
      </c>
      <c r="E29" s="1977" t="s">
        <v>44</v>
      </c>
      <c r="F29" s="1972">
        <v>10000</v>
      </c>
      <c r="G29" s="1983">
        <f>F29*D29</f>
        <v>40000</v>
      </c>
      <c r="H29" s="1979" t="s">
        <v>1887</v>
      </c>
      <c r="I29" s="2000">
        <v>4</v>
      </c>
      <c r="J29" s="1981"/>
      <c r="K29" s="1981"/>
      <c r="L29" s="1981"/>
      <c r="M29" s="1981"/>
      <c r="N29" s="1981"/>
      <c r="O29" s="1981"/>
      <c r="P29" s="1981"/>
      <c r="Q29" s="1981"/>
      <c r="R29" s="1981"/>
      <c r="S29" s="1981"/>
      <c r="T29" s="1981"/>
    </row>
    <row r="30" spans="1:20" s="78" customFormat="1">
      <c r="A30" s="1163" t="s">
        <v>3231</v>
      </c>
      <c r="B30" s="1831"/>
      <c r="C30" s="1820" t="s">
        <v>3285</v>
      </c>
      <c r="D30" s="1976">
        <v>6</v>
      </c>
      <c r="E30" s="1977" t="s">
        <v>44</v>
      </c>
      <c r="F30" s="1972">
        <v>1500</v>
      </c>
      <c r="G30" s="1978">
        <f>F30*D30</f>
        <v>9000</v>
      </c>
      <c r="H30" s="1979" t="s">
        <v>1887</v>
      </c>
      <c r="I30" s="2000">
        <v>3</v>
      </c>
      <c r="J30" s="2000"/>
      <c r="K30" s="2000"/>
      <c r="L30" s="2000"/>
      <c r="M30" s="2000"/>
      <c r="N30" s="2000"/>
      <c r="O30" s="2000">
        <v>3</v>
      </c>
      <c r="P30" s="1981"/>
      <c r="Q30" s="1981"/>
      <c r="R30" s="1981"/>
      <c r="S30" s="1981"/>
      <c r="T30" s="1981"/>
    </row>
    <row r="31" spans="1:20" s="78" customFormat="1">
      <c r="A31" s="1831" t="s">
        <v>1941</v>
      </c>
      <c r="B31" s="1831"/>
      <c r="C31" s="2001" t="s">
        <v>1980</v>
      </c>
      <c r="D31" s="1965">
        <v>1</v>
      </c>
      <c r="E31" s="767" t="s">
        <v>44</v>
      </c>
      <c r="F31" s="1947">
        <v>16000</v>
      </c>
      <c r="G31" s="1973">
        <f>D31*F31</f>
        <v>16000</v>
      </c>
      <c r="H31" s="1974" t="s">
        <v>1887</v>
      </c>
      <c r="I31" s="767">
        <v>1</v>
      </c>
      <c r="J31" s="1739"/>
      <c r="K31" s="767"/>
      <c r="L31" s="1739"/>
      <c r="M31" s="1739"/>
      <c r="N31" s="1739"/>
      <c r="O31" s="1739"/>
      <c r="P31" s="1739"/>
      <c r="Q31" s="1739"/>
      <c r="R31" s="1739"/>
      <c r="S31" s="1739"/>
      <c r="T31" s="1975"/>
    </row>
    <row r="32" spans="1:20" s="81" customFormat="1" ht="24">
      <c r="A32" s="1758" t="s">
        <v>3630</v>
      </c>
      <c r="B32" s="1163"/>
      <c r="C32" s="896" t="s">
        <v>3661</v>
      </c>
      <c r="D32" s="1739">
        <v>2</v>
      </c>
      <c r="E32" s="1982" t="s">
        <v>1945</v>
      </c>
      <c r="F32" s="2002">
        <v>10000</v>
      </c>
      <c r="G32" s="1983">
        <f>F32*D32</f>
        <v>20000</v>
      </c>
      <c r="H32" s="1979" t="s">
        <v>1887</v>
      </c>
      <c r="I32" s="1984"/>
      <c r="J32" s="1981"/>
      <c r="K32" s="1981"/>
      <c r="L32" s="1981"/>
      <c r="M32" s="1981"/>
      <c r="N32" s="1981"/>
      <c r="O32" s="1981"/>
      <c r="P32" s="1981"/>
      <c r="Q32" s="1981"/>
      <c r="R32" s="1981"/>
      <c r="S32" s="1981"/>
      <c r="T32" s="1981"/>
    </row>
    <row r="33" spans="1:20" s="81" customFormat="1">
      <c r="A33" s="1163" t="s">
        <v>3231</v>
      </c>
      <c r="B33" s="1163"/>
      <c r="C33" s="1820" t="s">
        <v>2939</v>
      </c>
      <c r="D33" s="1976">
        <v>5</v>
      </c>
      <c r="E33" s="1977" t="s">
        <v>501</v>
      </c>
      <c r="F33" s="1972">
        <v>950</v>
      </c>
      <c r="G33" s="1978">
        <f>F33*D33</f>
        <v>4750</v>
      </c>
      <c r="H33" s="1979" t="s">
        <v>1887</v>
      </c>
      <c r="I33" s="1975">
        <v>3</v>
      </c>
      <c r="J33" s="1975"/>
      <c r="K33" s="1975"/>
      <c r="L33" s="1975"/>
      <c r="M33" s="1975"/>
      <c r="N33" s="1975"/>
      <c r="O33" s="1975">
        <v>2</v>
      </c>
      <c r="P33" s="1975"/>
      <c r="Q33" s="1975"/>
      <c r="R33" s="1975"/>
      <c r="S33" s="1975"/>
      <c r="T33" s="1975"/>
    </row>
    <row r="34" spans="1:20" s="81" customFormat="1">
      <c r="A34" s="1163" t="s">
        <v>3386</v>
      </c>
      <c r="B34" s="1163"/>
      <c r="C34" s="1082" t="s">
        <v>1874</v>
      </c>
      <c r="D34" s="1857">
        <v>3</v>
      </c>
      <c r="E34" s="1739" t="s">
        <v>576</v>
      </c>
      <c r="F34" s="2003">
        <v>500</v>
      </c>
      <c r="G34" s="1983">
        <f>F34*D34</f>
        <v>1500</v>
      </c>
      <c r="H34" s="1979" t="s">
        <v>1887</v>
      </c>
      <c r="I34" s="1984"/>
      <c r="J34" s="1984"/>
      <c r="K34" s="1981"/>
      <c r="L34" s="1981"/>
      <c r="M34" s="1981"/>
      <c r="N34" s="1981"/>
      <c r="O34" s="1981"/>
      <c r="P34" s="1981"/>
      <c r="Q34" s="1981"/>
      <c r="R34" s="1981"/>
      <c r="S34" s="1981"/>
      <c r="T34" s="1981"/>
    </row>
    <row r="35" spans="1:20" s="1257" customFormat="1">
      <c r="A35" s="1746" t="s">
        <v>2316</v>
      </c>
      <c r="B35" s="1163"/>
      <c r="C35" s="1966" t="s">
        <v>2322</v>
      </c>
      <c r="D35" s="1994">
        <v>1</v>
      </c>
      <c r="E35" s="1982" t="s">
        <v>44</v>
      </c>
      <c r="F35" s="1995">
        <v>20000</v>
      </c>
      <c r="G35" s="1973">
        <f>D35*F35</f>
        <v>20000</v>
      </c>
      <c r="H35" s="1974" t="s">
        <v>1887</v>
      </c>
      <c r="I35" s="1975"/>
      <c r="J35" s="1975"/>
      <c r="K35" s="1975"/>
      <c r="L35" s="1975"/>
      <c r="M35" s="1975"/>
      <c r="N35" s="1975"/>
      <c r="O35" s="1975"/>
      <c r="P35" s="1975"/>
      <c r="Q35" s="1975"/>
      <c r="R35" s="1975"/>
      <c r="S35" s="1975"/>
      <c r="T35" s="1975"/>
    </row>
    <row r="36" spans="1:20" s="451" customFormat="1" ht="18" customHeight="1">
      <c r="A36" s="1758" t="s">
        <v>3023</v>
      </c>
      <c r="B36" s="1163"/>
      <c r="C36" s="1743" t="s">
        <v>3166</v>
      </c>
      <c r="D36" s="1750">
        <v>40</v>
      </c>
      <c r="E36" s="2004" t="s">
        <v>501</v>
      </c>
      <c r="F36" s="1858">
        <v>90</v>
      </c>
      <c r="G36" s="1978">
        <f>F36*D36</f>
        <v>3600</v>
      </c>
      <c r="H36" s="1979" t="s">
        <v>1887</v>
      </c>
      <c r="I36" s="1975">
        <v>20</v>
      </c>
      <c r="J36" s="1975"/>
      <c r="K36" s="1975"/>
      <c r="L36" s="1975"/>
      <c r="M36" s="1975"/>
      <c r="N36" s="1975">
        <v>20</v>
      </c>
      <c r="O36" s="1975"/>
      <c r="P36" s="1975"/>
      <c r="Q36" s="1975"/>
      <c r="R36" s="1975"/>
      <c r="S36" s="1975"/>
      <c r="T36" s="1975"/>
    </row>
    <row r="37" spans="1:20" s="451" customFormat="1" ht="18" customHeight="1">
      <c r="A37" s="1163" t="s">
        <v>69</v>
      </c>
      <c r="B37" s="1163"/>
      <c r="C37" s="1078" t="s">
        <v>3792</v>
      </c>
      <c r="D37" s="2005">
        <v>4</v>
      </c>
      <c r="E37" s="2006" t="s">
        <v>501</v>
      </c>
      <c r="F37" s="1168">
        <v>17000</v>
      </c>
      <c r="G37" s="1973">
        <f>D37*F37</f>
        <v>68000</v>
      </c>
      <c r="H37" s="1974" t="s">
        <v>1887</v>
      </c>
      <c r="I37" s="1975"/>
      <c r="J37" s="1975"/>
      <c r="K37" s="1975"/>
      <c r="L37" s="1975"/>
      <c r="M37" s="1975"/>
      <c r="N37" s="1975"/>
      <c r="O37" s="1975"/>
      <c r="P37" s="1975"/>
      <c r="Q37" s="1975"/>
      <c r="R37" s="1975"/>
      <c r="S37" s="1975"/>
      <c r="T37" s="1975"/>
    </row>
    <row r="38" spans="1:20" s="451" customFormat="1" ht="18" customHeight="1">
      <c r="A38" s="1163" t="s">
        <v>3231</v>
      </c>
      <c r="B38" s="1163"/>
      <c r="C38" s="1820" t="s">
        <v>3289</v>
      </c>
      <c r="D38" s="1976">
        <v>2</v>
      </c>
      <c r="E38" s="1977" t="s">
        <v>44</v>
      </c>
      <c r="F38" s="1972">
        <v>10000</v>
      </c>
      <c r="G38" s="1983">
        <f>F38*D38</f>
        <v>20000</v>
      </c>
      <c r="H38" s="1979" t="s">
        <v>1887</v>
      </c>
      <c r="I38" s="2000">
        <v>2</v>
      </c>
      <c r="J38" s="2000"/>
      <c r="K38" s="2000"/>
      <c r="L38" s="2000"/>
      <c r="M38" s="2000"/>
      <c r="N38" s="2000"/>
      <c r="O38" s="2000"/>
      <c r="P38" s="1981"/>
      <c r="Q38" s="1981"/>
      <c r="R38" s="1981"/>
      <c r="S38" s="1981"/>
      <c r="T38" s="1981"/>
    </row>
    <row r="39" spans="1:20" s="451" customFormat="1" ht="18" customHeight="1">
      <c r="A39" s="1768" t="s">
        <v>2412</v>
      </c>
      <c r="B39" s="1163"/>
      <c r="C39" s="1847" t="s">
        <v>2586</v>
      </c>
      <c r="D39" s="2007">
        <v>2</v>
      </c>
      <c r="E39" s="2007" t="s">
        <v>501</v>
      </c>
      <c r="F39" s="1948">
        <v>18000</v>
      </c>
      <c r="G39" s="1973">
        <f>D39*F39</f>
        <v>36000</v>
      </c>
      <c r="H39" s="1974" t="s">
        <v>1887</v>
      </c>
      <c r="I39" s="1984"/>
      <c r="J39" s="1981"/>
      <c r="K39" s="1981"/>
      <c r="L39" s="1981"/>
      <c r="M39" s="1981"/>
      <c r="N39" s="1981"/>
      <c r="O39" s="1981"/>
      <c r="P39" s="1981"/>
      <c r="Q39" s="1981"/>
      <c r="R39" s="1981"/>
      <c r="S39" s="1981"/>
      <c r="T39" s="1981"/>
    </row>
    <row r="40" spans="1:20" s="451" customFormat="1" ht="20.100000000000001" customHeight="1">
      <c r="A40" s="1163" t="s">
        <v>69</v>
      </c>
      <c r="B40" s="1200"/>
      <c r="C40" s="1078" t="s">
        <v>3791</v>
      </c>
      <c r="D40" s="1079">
        <v>4</v>
      </c>
      <c r="E40" s="2006" t="s">
        <v>501</v>
      </c>
      <c r="F40" s="1168">
        <v>19000</v>
      </c>
      <c r="G40" s="1973">
        <f>D40*F40</f>
        <v>76000</v>
      </c>
      <c r="H40" s="1974" t="s">
        <v>1887</v>
      </c>
      <c r="I40" s="1975"/>
      <c r="J40" s="1975"/>
      <c r="K40" s="1975"/>
      <c r="L40" s="1975"/>
      <c r="M40" s="1975"/>
      <c r="N40" s="1975"/>
      <c r="O40" s="1975"/>
      <c r="P40" s="1975"/>
      <c r="Q40" s="1975"/>
      <c r="R40" s="1975"/>
      <c r="S40" s="1975"/>
      <c r="T40" s="1975"/>
    </row>
    <row r="41" spans="1:20" s="451" customFormat="1" ht="18" customHeight="1">
      <c r="A41" s="1163" t="s">
        <v>3457</v>
      </c>
      <c r="B41" s="1746"/>
      <c r="C41" s="1820" t="s">
        <v>3460</v>
      </c>
      <c r="D41" s="1994">
        <v>1</v>
      </c>
      <c r="E41" s="1982" t="s">
        <v>501</v>
      </c>
      <c r="F41" s="1995">
        <v>10000</v>
      </c>
      <c r="G41" s="1983">
        <f>F41*D41</f>
        <v>10000</v>
      </c>
      <c r="H41" s="1979" t="s">
        <v>1887</v>
      </c>
      <c r="I41" s="1975">
        <v>1</v>
      </c>
      <c r="J41" s="1975"/>
      <c r="K41" s="1975"/>
      <c r="L41" s="1975"/>
      <c r="M41" s="1975"/>
      <c r="N41" s="1975"/>
      <c r="O41" s="1975"/>
      <c r="P41" s="1975"/>
      <c r="Q41" s="1975"/>
      <c r="R41" s="1975"/>
      <c r="S41" s="1975"/>
      <c r="T41" s="1975"/>
    </row>
    <row r="42" spans="1:20" s="451" customFormat="1" ht="18" customHeight="1">
      <c r="A42" s="1758" t="s">
        <v>3225</v>
      </c>
      <c r="B42" s="1746"/>
      <c r="C42" s="1771" t="s">
        <v>3227</v>
      </c>
      <c r="D42" s="2008">
        <v>1</v>
      </c>
      <c r="E42" s="1820" t="s">
        <v>501</v>
      </c>
      <c r="F42" s="2009">
        <v>25000</v>
      </c>
      <c r="G42" s="1951">
        <v>25000</v>
      </c>
      <c r="H42" s="1979" t="s">
        <v>1887</v>
      </c>
      <c r="I42" s="767"/>
      <c r="J42" s="1985"/>
      <c r="K42" s="1985"/>
      <c r="L42" s="1985"/>
      <c r="M42" s="1985"/>
      <c r="N42" s="1985"/>
      <c r="O42" s="1985"/>
      <c r="P42" s="1985"/>
      <c r="Q42" s="1985"/>
      <c r="R42" s="1985"/>
      <c r="S42" s="1985"/>
      <c r="T42" s="1975"/>
    </row>
    <row r="43" spans="1:20" s="451" customFormat="1" ht="18" customHeight="1">
      <c r="A43" s="1961" t="s">
        <v>3527</v>
      </c>
      <c r="B43" s="1746"/>
      <c r="C43" s="1955" t="s">
        <v>3546</v>
      </c>
      <c r="D43" s="1946">
        <v>9</v>
      </c>
      <c r="E43" s="1956" t="s">
        <v>501</v>
      </c>
      <c r="F43" s="1957">
        <v>7000</v>
      </c>
      <c r="G43" s="1983">
        <f>F43*D43</f>
        <v>63000</v>
      </c>
      <c r="H43" s="1979" t="s">
        <v>1887</v>
      </c>
      <c r="I43" s="1956"/>
      <c r="J43" s="1955">
        <v>3</v>
      </c>
      <c r="K43" s="1955"/>
      <c r="L43" s="1955"/>
      <c r="M43" s="1955">
        <v>3</v>
      </c>
      <c r="N43" s="1955"/>
      <c r="O43" s="1955"/>
      <c r="P43" s="1955">
        <v>3</v>
      </c>
      <c r="Q43" s="1955"/>
      <c r="R43" s="1955"/>
      <c r="S43" s="1955"/>
      <c r="T43" s="1955"/>
    </row>
    <row r="44" spans="1:20" s="451" customFormat="1" ht="18" customHeight="1">
      <c r="A44" s="1758" t="s">
        <v>3023</v>
      </c>
      <c r="B44" s="2010"/>
      <c r="C44" s="1743" t="s">
        <v>3102</v>
      </c>
      <c r="D44" s="1750">
        <v>10</v>
      </c>
      <c r="E44" s="1971" t="s">
        <v>501</v>
      </c>
      <c r="F44" s="1972">
        <v>7000</v>
      </c>
      <c r="G44" s="1973">
        <f>D44*F44</f>
        <v>70000</v>
      </c>
      <c r="H44" s="1974" t="s">
        <v>1887</v>
      </c>
      <c r="I44" s="1750"/>
      <c r="J44" s="1975"/>
      <c r="K44" s="1975"/>
      <c r="L44" s="1975"/>
      <c r="M44" s="1975"/>
      <c r="N44" s="1750">
        <v>10</v>
      </c>
      <c r="O44" s="1975"/>
      <c r="P44" s="1975"/>
      <c r="Q44" s="1975"/>
      <c r="R44" s="1975"/>
      <c r="S44" s="1975"/>
      <c r="T44" s="1975"/>
    </row>
    <row r="45" spans="1:20" s="451" customFormat="1" ht="18" customHeight="1">
      <c r="A45" s="1163" t="s">
        <v>3386</v>
      </c>
      <c r="B45" s="1200"/>
      <c r="C45" s="1820" t="s">
        <v>3389</v>
      </c>
      <c r="D45" s="1976">
        <v>4</v>
      </c>
      <c r="E45" s="1977" t="s">
        <v>501</v>
      </c>
      <c r="F45" s="1972"/>
      <c r="G45" s="1983">
        <f>F45*D45</f>
        <v>0</v>
      </c>
      <c r="H45" s="1979" t="s">
        <v>1887</v>
      </c>
      <c r="I45" s="1975"/>
      <c r="J45" s="1975"/>
      <c r="K45" s="1975"/>
      <c r="L45" s="1975"/>
      <c r="M45" s="1975"/>
      <c r="N45" s="1975"/>
      <c r="O45" s="1975"/>
      <c r="P45" s="1975"/>
      <c r="Q45" s="1975"/>
      <c r="R45" s="1975"/>
      <c r="S45" s="1975"/>
      <c r="T45" s="1975"/>
    </row>
    <row r="46" spans="1:20" s="765" customFormat="1">
      <c r="A46" s="1163" t="s">
        <v>3231</v>
      </c>
      <c r="B46" s="1200"/>
      <c r="C46" s="1820" t="s">
        <v>3288</v>
      </c>
      <c r="D46" s="1976">
        <v>2</v>
      </c>
      <c r="E46" s="1977" t="s">
        <v>44</v>
      </c>
      <c r="F46" s="1972">
        <v>10000</v>
      </c>
      <c r="G46" s="1983">
        <f>F46*D46</f>
        <v>20000</v>
      </c>
      <c r="H46" s="1979" t="s">
        <v>1887</v>
      </c>
      <c r="I46" s="2000">
        <v>2</v>
      </c>
      <c r="J46" s="2000"/>
      <c r="K46" s="2000"/>
      <c r="L46" s="2000"/>
      <c r="M46" s="2000"/>
      <c r="N46" s="2000"/>
      <c r="O46" s="2000"/>
      <c r="P46" s="1981"/>
      <c r="Q46" s="1981"/>
      <c r="R46" s="1981"/>
      <c r="S46" s="1981"/>
      <c r="T46" s="1981"/>
    </row>
    <row r="47" spans="1:20" s="765" customFormat="1">
      <c r="A47" s="1961" t="s">
        <v>1885</v>
      </c>
      <c r="B47" s="1200"/>
      <c r="C47" s="1986" t="s">
        <v>1208</v>
      </c>
      <c r="D47" s="1987">
        <v>5</v>
      </c>
      <c r="E47" s="1988" t="s">
        <v>501</v>
      </c>
      <c r="F47" s="1989">
        <v>3000</v>
      </c>
      <c r="G47" s="1973">
        <f>D47*F47</f>
        <v>15000</v>
      </c>
      <c r="H47" s="1974" t="s">
        <v>1887</v>
      </c>
      <c r="I47" s="1990"/>
      <c r="J47" s="1991"/>
      <c r="K47" s="1991">
        <v>5</v>
      </c>
      <c r="L47" s="1992"/>
      <c r="M47" s="1993" t="str">
        <f>IF(J47="","",J47)</f>
        <v/>
      </c>
      <c r="N47" s="1993"/>
      <c r="O47" s="1993"/>
      <c r="P47" s="1993" t="str">
        <f>IF(J47="","",J47)</f>
        <v/>
      </c>
      <c r="Q47" s="1993"/>
      <c r="R47" s="1993"/>
      <c r="S47" s="1993" t="str">
        <f>IF(J47="","",J47)</f>
        <v/>
      </c>
      <c r="T47" s="1991"/>
    </row>
    <row r="48" spans="1:20" s="78" customFormat="1">
      <c r="A48" s="1163" t="s">
        <v>69</v>
      </c>
      <c r="B48" s="1200"/>
      <c r="C48" s="1820" t="s">
        <v>1208</v>
      </c>
      <c r="D48" s="2011">
        <v>10</v>
      </c>
      <c r="E48" s="2006" t="s">
        <v>501</v>
      </c>
      <c r="F48" s="2012">
        <v>3000</v>
      </c>
      <c r="G48" s="1973">
        <f>D48*F48</f>
        <v>30000</v>
      </c>
      <c r="H48" s="1974" t="s">
        <v>1887</v>
      </c>
      <c r="I48" s="1975"/>
      <c r="J48" s="1975"/>
      <c r="K48" s="1975"/>
      <c r="L48" s="1975"/>
      <c r="M48" s="1975"/>
      <c r="N48" s="1975"/>
      <c r="O48" s="1975"/>
      <c r="P48" s="1975"/>
      <c r="Q48" s="1975"/>
      <c r="R48" s="1975"/>
      <c r="S48" s="1975"/>
      <c r="T48" s="1975"/>
    </row>
    <row r="49" spans="1:20" s="765" customFormat="1">
      <c r="A49" s="1961" t="s">
        <v>1885</v>
      </c>
      <c r="B49" s="1717"/>
      <c r="C49" s="1986" t="s">
        <v>1868</v>
      </c>
      <c r="D49" s="1987">
        <v>1</v>
      </c>
      <c r="E49" s="1988" t="s">
        <v>501</v>
      </c>
      <c r="F49" s="1989">
        <v>10000</v>
      </c>
      <c r="G49" s="1973">
        <f>D49*F49</f>
        <v>10000</v>
      </c>
      <c r="H49" s="1974" t="s">
        <v>1887</v>
      </c>
      <c r="I49" s="1990"/>
      <c r="J49" s="1991"/>
      <c r="K49" s="1991">
        <v>1</v>
      </c>
      <c r="L49" s="1992"/>
      <c r="M49" s="1993" t="str">
        <f>IF(J49="","",J49)</f>
        <v/>
      </c>
      <c r="N49" s="1993"/>
      <c r="O49" s="1993"/>
      <c r="P49" s="1993" t="str">
        <f>IF(J49="","",J49)</f>
        <v/>
      </c>
      <c r="Q49" s="1993"/>
      <c r="R49" s="1993"/>
      <c r="S49" s="1993" t="str">
        <f>IF(J49="","",J49)</f>
        <v/>
      </c>
      <c r="T49" s="1991"/>
    </row>
    <row r="50" spans="1:20" s="78" customFormat="1">
      <c r="A50" s="1163" t="s">
        <v>69</v>
      </c>
      <c r="B50" s="1717"/>
      <c r="C50" s="1820" t="s">
        <v>1868</v>
      </c>
      <c r="D50" s="2011">
        <v>4</v>
      </c>
      <c r="E50" s="2006" t="s">
        <v>501</v>
      </c>
      <c r="F50" s="2012">
        <v>10000</v>
      </c>
      <c r="G50" s="1973">
        <f>D50*F50</f>
        <v>40000</v>
      </c>
      <c r="H50" s="1974" t="s">
        <v>1887</v>
      </c>
      <c r="I50" s="1975"/>
      <c r="J50" s="1975"/>
      <c r="K50" s="1975"/>
      <c r="L50" s="1975"/>
      <c r="M50" s="1975"/>
      <c r="N50" s="1975"/>
      <c r="O50" s="1975"/>
      <c r="P50" s="1975"/>
      <c r="Q50" s="1975"/>
      <c r="R50" s="1975"/>
      <c r="S50" s="1975"/>
      <c r="T50" s="1975"/>
    </row>
    <row r="51" spans="1:20" s="78" customFormat="1">
      <c r="A51" s="1758" t="s">
        <v>3023</v>
      </c>
      <c r="B51" s="1133"/>
      <c r="C51" s="1743" t="s">
        <v>3095</v>
      </c>
      <c r="D51" s="1750">
        <v>20</v>
      </c>
      <c r="E51" s="1971" t="s">
        <v>501</v>
      </c>
      <c r="F51" s="1972">
        <v>10000</v>
      </c>
      <c r="G51" s="1973">
        <f>D51*F51</f>
        <v>200000</v>
      </c>
      <c r="H51" s="1974" t="s">
        <v>1887</v>
      </c>
      <c r="I51" s="1750"/>
      <c r="J51" s="1975"/>
      <c r="K51" s="1975"/>
      <c r="L51" s="1975"/>
      <c r="M51" s="1975"/>
      <c r="N51" s="1750">
        <v>20</v>
      </c>
      <c r="O51" s="1975"/>
      <c r="P51" s="1975"/>
      <c r="Q51" s="1975"/>
      <c r="R51" s="1975"/>
      <c r="S51" s="1975"/>
      <c r="T51" s="1975"/>
    </row>
    <row r="52" spans="1:20" s="78" customFormat="1">
      <c r="A52" s="1163" t="s">
        <v>3231</v>
      </c>
      <c r="B52" s="1133"/>
      <c r="C52" s="1796" t="s">
        <v>3095</v>
      </c>
      <c r="D52" s="1805">
        <v>2</v>
      </c>
      <c r="E52" s="1076" t="s">
        <v>44</v>
      </c>
      <c r="F52" s="1798">
        <v>10000</v>
      </c>
      <c r="G52" s="1978">
        <f>F52*D52</f>
        <v>20000</v>
      </c>
      <c r="H52" s="1979" t="s">
        <v>1887</v>
      </c>
      <c r="I52" s="2000">
        <v>2</v>
      </c>
      <c r="J52" s="1981"/>
      <c r="K52" s="1981"/>
      <c r="L52" s="1981"/>
      <c r="M52" s="1981"/>
      <c r="N52" s="1981"/>
      <c r="O52" s="1981"/>
      <c r="P52" s="1981"/>
      <c r="Q52" s="1981"/>
      <c r="R52" s="1981"/>
      <c r="S52" s="1981"/>
      <c r="T52" s="1981"/>
    </row>
    <row r="53" spans="1:20" s="883" customFormat="1">
      <c r="A53" s="1758" t="s">
        <v>3630</v>
      </c>
      <c r="B53" s="1133"/>
      <c r="C53" s="2013" t="s">
        <v>3660</v>
      </c>
      <c r="D53" s="1739">
        <v>2</v>
      </c>
      <c r="E53" s="1982" t="s">
        <v>1945</v>
      </c>
      <c r="F53" s="2002">
        <v>10000</v>
      </c>
      <c r="G53" s="1983">
        <f>F53*D53</f>
        <v>20000</v>
      </c>
      <c r="H53" s="1979" t="s">
        <v>1887</v>
      </c>
      <c r="I53" s="1984"/>
      <c r="J53" s="1981"/>
      <c r="K53" s="1981"/>
      <c r="L53" s="1981"/>
      <c r="M53" s="1981"/>
      <c r="N53" s="1981"/>
      <c r="O53" s="1981"/>
      <c r="P53" s="1981"/>
      <c r="Q53" s="1981"/>
      <c r="R53" s="1981"/>
      <c r="S53" s="1981"/>
      <c r="T53" s="1981"/>
    </row>
    <row r="54" spans="1:20" s="883" customFormat="1">
      <c r="A54" s="1768" t="s">
        <v>2599</v>
      </c>
      <c r="B54" s="1133"/>
      <c r="C54" s="1133" t="s">
        <v>2620</v>
      </c>
      <c r="D54" s="1165">
        <v>2</v>
      </c>
      <c r="E54" s="1166" t="s">
        <v>501</v>
      </c>
      <c r="F54" s="1996">
        <v>20000</v>
      </c>
      <c r="G54" s="1973">
        <f>D54*F54</f>
        <v>40000</v>
      </c>
      <c r="H54" s="1974" t="s">
        <v>1887</v>
      </c>
      <c r="I54" s="1165"/>
      <c r="J54" s="1133"/>
      <c r="K54" s="1165"/>
      <c r="L54" s="1133"/>
      <c r="M54" s="1133"/>
      <c r="N54" s="1133"/>
      <c r="O54" s="1133"/>
      <c r="P54" s="1133"/>
      <c r="Q54" s="1133"/>
      <c r="R54" s="1165">
        <v>2</v>
      </c>
      <c r="S54" s="1133"/>
      <c r="T54" s="1826"/>
    </row>
    <row r="55" spans="1:20" s="425" customFormat="1">
      <c r="A55" s="1163" t="s">
        <v>1982</v>
      </c>
      <c r="B55" s="1133"/>
      <c r="C55" s="1820" t="s">
        <v>1987</v>
      </c>
      <c r="D55" s="1994">
        <v>1</v>
      </c>
      <c r="E55" s="1982" t="s">
        <v>501</v>
      </c>
      <c r="F55" s="1995">
        <v>660</v>
      </c>
      <c r="G55" s="1973">
        <f>D55*F55</f>
        <v>660</v>
      </c>
      <c r="H55" s="1974" t="s">
        <v>1887</v>
      </c>
      <c r="I55" s="1975">
        <v>1</v>
      </c>
      <c r="J55" s="1975"/>
      <c r="K55" s="1975"/>
      <c r="L55" s="1975"/>
      <c r="M55" s="1975"/>
      <c r="N55" s="1975"/>
      <c r="O55" s="1975"/>
      <c r="P55" s="1975"/>
      <c r="Q55" s="1975"/>
      <c r="R55" s="1975"/>
      <c r="S55" s="1975"/>
      <c r="T55" s="1975"/>
    </row>
    <row r="56" spans="1:20" s="425" customFormat="1">
      <c r="A56" s="1768" t="s">
        <v>2599</v>
      </c>
      <c r="B56" s="1163"/>
      <c r="C56" s="1133" t="s">
        <v>2621</v>
      </c>
      <c r="D56" s="1165">
        <v>2</v>
      </c>
      <c r="E56" s="1166" t="s">
        <v>501</v>
      </c>
      <c r="F56" s="1996">
        <v>7500</v>
      </c>
      <c r="G56" s="1973">
        <f>D56*F56</f>
        <v>15000</v>
      </c>
      <c r="H56" s="1974" t="s">
        <v>1887</v>
      </c>
      <c r="I56" s="1165"/>
      <c r="J56" s="1133"/>
      <c r="K56" s="1165"/>
      <c r="L56" s="1133"/>
      <c r="M56" s="1133"/>
      <c r="N56" s="1133"/>
      <c r="O56" s="1133"/>
      <c r="P56" s="1133"/>
      <c r="Q56" s="1133"/>
      <c r="R56" s="1165">
        <v>2</v>
      </c>
      <c r="S56" s="1133"/>
      <c r="T56" s="1826"/>
    </row>
    <row r="57" spans="1:20" s="78" customFormat="1">
      <c r="A57" s="1758" t="s">
        <v>3630</v>
      </c>
      <c r="B57" s="1163"/>
      <c r="C57" s="2014" t="s">
        <v>3663</v>
      </c>
      <c r="D57" s="1739">
        <v>2</v>
      </c>
      <c r="E57" s="1982" t="s">
        <v>1945</v>
      </c>
      <c r="F57" s="1995">
        <v>3500</v>
      </c>
      <c r="G57" s="1983">
        <f>F57*D57</f>
        <v>7000</v>
      </c>
      <c r="H57" s="1979" t="s">
        <v>1887</v>
      </c>
      <c r="I57" s="1975"/>
      <c r="J57" s="1975"/>
      <c r="K57" s="1975"/>
      <c r="L57" s="1975"/>
      <c r="M57" s="1975"/>
      <c r="N57" s="1975"/>
      <c r="O57" s="1975"/>
      <c r="P57" s="1975"/>
      <c r="Q57" s="1975"/>
      <c r="R57" s="1975"/>
      <c r="S57" s="1975"/>
      <c r="T57" s="1975"/>
    </row>
    <row r="58" spans="1:20" s="78" customFormat="1">
      <c r="A58" s="1758" t="s">
        <v>3023</v>
      </c>
      <c r="B58" s="1163"/>
      <c r="C58" s="1743" t="s">
        <v>3091</v>
      </c>
      <c r="D58" s="1750">
        <v>5</v>
      </c>
      <c r="E58" s="1971" t="s">
        <v>501</v>
      </c>
      <c r="F58" s="1972">
        <v>15000</v>
      </c>
      <c r="G58" s="1973">
        <f>D58*F58</f>
        <v>75000</v>
      </c>
      <c r="H58" s="1974" t="s">
        <v>1887</v>
      </c>
      <c r="I58" s="1750"/>
      <c r="J58" s="1975"/>
      <c r="K58" s="1975"/>
      <c r="L58" s="1975"/>
      <c r="M58" s="1975"/>
      <c r="N58" s="1750">
        <v>5</v>
      </c>
      <c r="O58" s="1975"/>
      <c r="P58" s="1975"/>
      <c r="Q58" s="1975"/>
      <c r="R58" s="1975"/>
      <c r="S58" s="1975"/>
      <c r="T58" s="1975"/>
    </row>
    <row r="59" spans="1:20" s="78" customFormat="1">
      <c r="A59" s="1967" t="s">
        <v>2748</v>
      </c>
      <c r="B59" s="1163"/>
      <c r="C59" s="2015" t="s">
        <v>2765</v>
      </c>
      <c r="D59" s="2016">
        <v>1</v>
      </c>
      <c r="E59" s="1971" t="s">
        <v>501</v>
      </c>
      <c r="F59" s="2017">
        <v>15000</v>
      </c>
      <c r="G59" s="1973">
        <f>D59*F59</f>
        <v>15000</v>
      </c>
      <c r="H59" s="1974" t="s">
        <v>1887</v>
      </c>
      <c r="I59" s="1749"/>
      <c r="J59" s="1749"/>
      <c r="K59" s="1749"/>
      <c r="L59" s="1749">
        <v>1</v>
      </c>
      <c r="M59" s="1749"/>
      <c r="N59" s="1749"/>
      <c r="O59" s="1749"/>
      <c r="P59" s="1749"/>
      <c r="Q59" s="1749"/>
      <c r="R59" s="1749"/>
      <c r="S59" s="1749"/>
      <c r="T59" s="1749"/>
    </row>
    <row r="60" spans="1:20" s="78" customFormat="1">
      <c r="A60" s="1163" t="s">
        <v>2045</v>
      </c>
      <c r="B60" s="1163"/>
      <c r="C60" s="1820" t="s">
        <v>2056</v>
      </c>
      <c r="D60" s="1998">
        <v>2</v>
      </c>
      <c r="E60" s="1982" t="s">
        <v>36</v>
      </c>
      <c r="F60" s="1995">
        <v>15000</v>
      </c>
      <c r="G60" s="1973">
        <f>D60*F60</f>
        <v>30000</v>
      </c>
      <c r="H60" s="1974" t="s">
        <v>1887</v>
      </c>
      <c r="I60" s="1975"/>
      <c r="J60" s="1975"/>
      <c r="K60" s="1975"/>
      <c r="L60" s="1975"/>
      <c r="M60" s="1975"/>
      <c r="N60" s="1975"/>
      <c r="O60" s="1975"/>
      <c r="P60" s="1975"/>
      <c r="Q60" s="1975"/>
      <c r="R60" s="1975"/>
      <c r="S60" s="1975"/>
      <c r="T60" s="1975"/>
    </row>
    <row r="61" spans="1:20" s="78" customFormat="1">
      <c r="A61" s="1961" t="s">
        <v>1885</v>
      </c>
      <c r="B61" s="1163"/>
      <c r="C61" s="1986" t="s">
        <v>1882</v>
      </c>
      <c r="D61" s="1987">
        <v>5</v>
      </c>
      <c r="E61" s="1988" t="s">
        <v>501</v>
      </c>
      <c r="F61" s="1989">
        <v>3000</v>
      </c>
      <c r="G61" s="1973">
        <f>D61*F61</f>
        <v>15000</v>
      </c>
      <c r="H61" s="1974" t="s">
        <v>1887</v>
      </c>
      <c r="I61" s="1993">
        <v>2</v>
      </c>
      <c r="J61" s="2018"/>
      <c r="K61" s="2018"/>
      <c r="L61" s="2019"/>
      <c r="M61" s="2020" t="str">
        <f>IF(J61="","",J61)</f>
        <v/>
      </c>
      <c r="N61" s="1993">
        <v>3</v>
      </c>
      <c r="O61" s="2020"/>
      <c r="P61" s="2020" t="str">
        <f>IF(J61="","",J61)</f>
        <v/>
      </c>
      <c r="Q61" s="2020"/>
      <c r="R61" s="2020"/>
      <c r="S61" s="2020" t="str">
        <f>IF(J61="","",J61)</f>
        <v/>
      </c>
      <c r="T61" s="2018"/>
    </row>
    <row r="62" spans="1:20" s="78" customFormat="1">
      <c r="A62" s="1163" t="s">
        <v>3231</v>
      </c>
      <c r="B62" s="1163"/>
      <c r="C62" s="1820" t="s">
        <v>3284</v>
      </c>
      <c r="D62" s="1976">
        <v>4</v>
      </c>
      <c r="E62" s="1977" t="s">
        <v>44</v>
      </c>
      <c r="F62" s="1972">
        <v>9000</v>
      </c>
      <c r="G62" s="1978">
        <f>F62*D62</f>
        <v>36000</v>
      </c>
      <c r="H62" s="1979" t="s">
        <v>1887</v>
      </c>
      <c r="I62" s="2000">
        <v>2</v>
      </c>
      <c r="J62" s="2000"/>
      <c r="K62" s="2000"/>
      <c r="L62" s="2000"/>
      <c r="M62" s="2000"/>
      <c r="N62" s="2000"/>
      <c r="O62" s="2000">
        <v>2</v>
      </c>
      <c r="P62" s="1981"/>
      <c r="Q62" s="1981"/>
      <c r="R62" s="1981"/>
      <c r="S62" s="1981"/>
      <c r="T62" s="1981"/>
    </row>
    <row r="63" spans="1:20" s="78" customFormat="1">
      <c r="A63" s="1163" t="s">
        <v>69</v>
      </c>
      <c r="B63" s="1200"/>
      <c r="C63" s="1078" t="s">
        <v>2693</v>
      </c>
      <c r="D63" s="1079">
        <v>3</v>
      </c>
      <c r="E63" s="1078" t="s">
        <v>501</v>
      </c>
      <c r="F63" s="1168">
        <v>6000</v>
      </c>
      <c r="G63" s="1973">
        <f>D63*F63</f>
        <v>18000</v>
      </c>
      <c r="H63" s="1974" t="s">
        <v>1887</v>
      </c>
      <c r="I63" s="1975"/>
      <c r="J63" s="1975"/>
      <c r="K63" s="1975"/>
      <c r="L63" s="1975"/>
      <c r="M63" s="1975"/>
      <c r="N63" s="1975"/>
      <c r="O63" s="1975"/>
      <c r="P63" s="1975"/>
      <c r="Q63" s="1975"/>
      <c r="R63" s="1975"/>
      <c r="S63" s="1975"/>
      <c r="T63" s="1975"/>
    </row>
    <row r="64" spans="1:20" s="78" customFormat="1" ht="24">
      <c r="A64" s="1163" t="s">
        <v>1982</v>
      </c>
      <c r="B64" s="1163"/>
      <c r="C64" s="1820" t="s">
        <v>1985</v>
      </c>
      <c r="D64" s="1994">
        <v>1</v>
      </c>
      <c r="E64" s="1982" t="s">
        <v>501</v>
      </c>
      <c r="F64" s="1995">
        <v>5000</v>
      </c>
      <c r="G64" s="1973">
        <f>D64*F64</f>
        <v>5000</v>
      </c>
      <c r="H64" s="1974" t="s">
        <v>1887</v>
      </c>
      <c r="I64" s="1975">
        <v>1</v>
      </c>
      <c r="J64" s="1975"/>
      <c r="K64" s="1975"/>
      <c r="L64" s="1975"/>
      <c r="M64" s="1975"/>
      <c r="N64" s="1975"/>
      <c r="O64" s="1975"/>
      <c r="P64" s="1975"/>
      <c r="Q64" s="1975"/>
      <c r="R64" s="1975"/>
      <c r="S64" s="1975"/>
      <c r="T64" s="1975"/>
    </row>
    <row r="65" spans="1:20" s="78" customFormat="1">
      <c r="A65" s="1163" t="s">
        <v>69</v>
      </c>
      <c r="B65" s="1163"/>
      <c r="C65" s="1820" t="s">
        <v>2690</v>
      </c>
      <c r="D65" s="1976">
        <v>30</v>
      </c>
      <c r="E65" s="1977" t="s">
        <v>560</v>
      </c>
      <c r="F65" s="1972">
        <v>450</v>
      </c>
      <c r="G65" s="1973">
        <f>D65*F65</f>
        <v>13500</v>
      </c>
      <c r="H65" s="1974" t="s">
        <v>1887</v>
      </c>
      <c r="I65" s="1975"/>
      <c r="J65" s="1975"/>
      <c r="K65" s="1975"/>
      <c r="L65" s="1975"/>
      <c r="M65" s="1975"/>
      <c r="N65" s="1975"/>
      <c r="O65" s="1975"/>
      <c r="P65" s="1975"/>
      <c r="Q65" s="1975"/>
      <c r="R65" s="1975"/>
      <c r="S65" s="1975"/>
      <c r="T65" s="1975"/>
    </row>
    <row r="66" spans="1:20" s="78" customFormat="1">
      <c r="A66" s="1163" t="s">
        <v>3386</v>
      </c>
      <c r="B66" s="1967"/>
      <c r="C66" s="1820" t="s">
        <v>2690</v>
      </c>
      <c r="D66" s="1976">
        <v>10</v>
      </c>
      <c r="E66" s="1977" t="s">
        <v>560</v>
      </c>
      <c r="F66" s="1972">
        <v>450</v>
      </c>
      <c r="G66" s="1983">
        <f>F66*D66</f>
        <v>4500</v>
      </c>
      <c r="H66" s="1979" t="s">
        <v>1887</v>
      </c>
      <c r="I66" s="1975"/>
      <c r="J66" s="1975"/>
      <c r="K66" s="1975"/>
      <c r="L66" s="1975"/>
      <c r="M66" s="1975"/>
      <c r="N66" s="1975"/>
      <c r="O66" s="1975"/>
      <c r="P66" s="1975"/>
      <c r="Q66" s="1975"/>
      <c r="R66" s="1975"/>
      <c r="S66" s="1975"/>
      <c r="T66" s="1975"/>
    </row>
    <row r="67" spans="1:20" s="78" customFormat="1">
      <c r="A67" s="1163" t="s">
        <v>69</v>
      </c>
      <c r="B67" s="1967"/>
      <c r="C67" s="1820" t="s">
        <v>2689</v>
      </c>
      <c r="D67" s="1976">
        <v>3</v>
      </c>
      <c r="E67" s="1977" t="s">
        <v>560</v>
      </c>
      <c r="F67" s="1972">
        <v>6000</v>
      </c>
      <c r="G67" s="1973">
        <f t="shared" ref="G67:G72" si="0">D67*F67</f>
        <v>18000</v>
      </c>
      <c r="H67" s="1974" t="s">
        <v>1887</v>
      </c>
      <c r="I67" s="1975"/>
      <c r="J67" s="1975"/>
      <c r="K67" s="1975"/>
      <c r="L67" s="1975"/>
      <c r="M67" s="1975"/>
      <c r="N67" s="1975"/>
      <c r="O67" s="1975"/>
      <c r="P67" s="1975"/>
      <c r="Q67" s="1975"/>
      <c r="R67" s="1975"/>
      <c r="S67" s="1975"/>
      <c r="T67" s="1975"/>
    </row>
    <row r="68" spans="1:20" s="78" customFormat="1">
      <c r="A68" s="1961" t="s">
        <v>1885</v>
      </c>
      <c r="B68" s="1967"/>
      <c r="C68" s="1986" t="s">
        <v>1883</v>
      </c>
      <c r="D68" s="1987">
        <v>4</v>
      </c>
      <c r="E68" s="1988" t="s">
        <v>501</v>
      </c>
      <c r="F68" s="1989">
        <v>1000</v>
      </c>
      <c r="G68" s="1973">
        <f t="shared" si="0"/>
        <v>4000</v>
      </c>
      <c r="H68" s="1974" t="s">
        <v>1887</v>
      </c>
      <c r="I68" s="1990"/>
      <c r="J68" s="1991"/>
      <c r="K68" s="1991">
        <v>4</v>
      </c>
      <c r="L68" s="1992"/>
      <c r="M68" s="1993"/>
      <c r="N68" s="1993"/>
      <c r="O68" s="1993"/>
      <c r="P68" s="1993"/>
      <c r="Q68" s="1993"/>
      <c r="R68" s="1993"/>
      <c r="S68" s="1993"/>
      <c r="T68" s="1991"/>
    </row>
    <row r="69" spans="1:20" s="78" customFormat="1">
      <c r="A69" s="1961" t="s">
        <v>1885</v>
      </c>
      <c r="B69" s="1967"/>
      <c r="C69" s="1986" t="s">
        <v>1867</v>
      </c>
      <c r="D69" s="1987">
        <v>1</v>
      </c>
      <c r="E69" s="1988" t="s">
        <v>501</v>
      </c>
      <c r="F69" s="1989">
        <v>2500</v>
      </c>
      <c r="G69" s="1973">
        <f t="shared" si="0"/>
        <v>2500</v>
      </c>
      <c r="H69" s="1974" t="s">
        <v>1887</v>
      </c>
      <c r="I69" s="1990"/>
      <c r="J69" s="1991"/>
      <c r="K69" s="1991"/>
      <c r="L69" s="1992"/>
      <c r="M69" s="1993">
        <v>1</v>
      </c>
      <c r="N69" s="1993"/>
      <c r="O69" s="1993"/>
      <c r="P69" s="1993" t="str">
        <f>IF(J69="","",J69)</f>
        <v/>
      </c>
      <c r="Q69" s="1993"/>
      <c r="R69" s="1993"/>
      <c r="S69" s="1993" t="str">
        <f>IF(J69="","",J69)</f>
        <v/>
      </c>
      <c r="T69" s="1991"/>
    </row>
    <row r="70" spans="1:20" s="78" customFormat="1">
      <c r="A70" s="1163" t="s">
        <v>2045</v>
      </c>
      <c r="B70" s="1163"/>
      <c r="C70" s="1820" t="s">
        <v>2064</v>
      </c>
      <c r="D70" s="1998">
        <v>10</v>
      </c>
      <c r="E70" s="1982" t="s">
        <v>576</v>
      </c>
      <c r="F70" s="1995">
        <v>500</v>
      </c>
      <c r="G70" s="1973">
        <f t="shared" si="0"/>
        <v>5000</v>
      </c>
      <c r="H70" s="1974" t="s">
        <v>1887</v>
      </c>
      <c r="I70" s="1975"/>
      <c r="J70" s="1975"/>
      <c r="K70" s="1975"/>
      <c r="L70" s="1975"/>
      <c r="M70" s="1975"/>
      <c r="N70" s="1975"/>
      <c r="O70" s="1975"/>
      <c r="P70" s="1975"/>
      <c r="Q70" s="1975"/>
      <c r="R70" s="1975"/>
      <c r="S70" s="1975"/>
      <c r="T70" s="1975"/>
    </row>
    <row r="71" spans="1:20" s="78" customFormat="1">
      <c r="A71" s="1758" t="s">
        <v>3023</v>
      </c>
      <c r="B71" s="1967"/>
      <c r="C71" s="1743" t="s">
        <v>3100</v>
      </c>
      <c r="D71" s="1750">
        <v>20</v>
      </c>
      <c r="E71" s="1971" t="s">
        <v>501</v>
      </c>
      <c r="F71" s="1972">
        <v>600</v>
      </c>
      <c r="G71" s="1973">
        <f t="shared" si="0"/>
        <v>12000</v>
      </c>
      <c r="H71" s="1974" t="s">
        <v>1887</v>
      </c>
      <c r="I71" s="1750"/>
      <c r="J71" s="1975"/>
      <c r="K71" s="1975"/>
      <c r="L71" s="1975"/>
      <c r="M71" s="1975"/>
      <c r="N71" s="1750">
        <v>20</v>
      </c>
      <c r="O71" s="1975"/>
      <c r="P71" s="1975"/>
      <c r="Q71" s="1975"/>
      <c r="R71" s="1975"/>
      <c r="S71" s="1975"/>
      <c r="T71" s="1975"/>
    </row>
    <row r="72" spans="1:20" s="78" customFormat="1" ht="24">
      <c r="A72" s="1768" t="s">
        <v>2412</v>
      </c>
      <c r="B72" s="1758"/>
      <c r="C72" s="2021" t="s">
        <v>2462</v>
      </c>
      <c r="D72" s="2021">
        <v>1</v>
      </c>
      <c r="E72" s="2022" t="s">
        <v>1945</v>
      </c>
      <c r="F72" s="2023">
        <v>12000</v>
      </c>
      <c r="G72" s="1973">
        <f t="shared" si="0"/>
        <v>12000</v>
      </c>
      <c r="H72" s="1974" t="s">
        <v>1887</v>
      </c>
      <c r="I72" s="2007">
        <v>1</v>
      </c>
      <c r="J72" s="2007"/>
      <c r="K72" s="1749"/>
      <c r="L72" s="1749"/>
      <c r="M72" s="1749"/>
      <c r="N72" s="1749"/>
      <c r="O72" s="1749"/>
      <c r="P72" s="1749"/>
      <c r="Q72" s="1749"/>
      <c r="R72" s="1751"/>
      <c r="S72" s="1751"/>
      <c r="T72" s="1749"/>
    </row>
    <row r="73" spans="1:20" s="78" customFormat="1">
      <c r="A73" s="1163" t="s">
        <v>3231</v>
      </c>
      <c r="B73" s="1758"/>
      <c r="C73" s="2024" t="s">
        <v>3291</v>
      </c>
      <c r="D73" s="1805">
        <v>6</v>
      </c>
      <c r="E73" s="1076" t="s">
        <v>44</v>
      </c>
      <c r="F73" s="1798">
        <v>5000</v>
      </c>
      <c r="G73" s="1983">
        <f>F73*D73</f>
        <v>30000</v>
      </c>
      <c r="H73" s="1979" t="s">
        <v>1887</v>
      </c>
      <c r="I73" s="2000">
        <v>3</v>
      </c>
      <c r="J73" s="2000"/>
      <c r="K73" s="2000"/>
      <c r="L73" s="2000"/>
      <c r="M73" s="2000"/>
      <c r="N73" s="2000"/>
      <c r="O73" s="2000">
        <v>3</v>
      </c>
      <c r="P73" s="1981"/>
      <c r="Q73" s="1981"/>
      <c r="R73" s="1981"/>
      <c r="S73" s="1981"/>
      <c r="T73" s="1981"/>
    </row>
    <row r="74" spans="1:20" s="78" customFormat="1">
      <c r="A74" s="1758" t="s">
        <v>3023</v>
      </c>
      <c r="B74" s="1758"/>
      <c r="C74" s="2025" t="s">
        <v>3097</v>
      </c>
      <c r="D74" s="1750">
        <v>10</v>
      </c>
      <c r="E74" s="1971" t="s">
        <v>501</v>
      </c>
      <c r="F74" s="1972">
        <v>3500</v>
      </c>
      <c r="G74" s="1973">
        <f>D74*F74</f>
        <v>35000</v>
      </c>
      <c r="H74" s="1974" t="s">
        <v>1887</v>
      </c>
      <c r="I74" s="1750"/>
      <c r="J74" s="1975"/>
      <c r="K74" s="1975"/>
      <c r="L74" s="1975"/>
      <c r="M74" s="1975"/>
      <c r="N74" s="1750">
        <v>10</v>
      </c>
      <c r="O74" s="1975"/>
      <c r="P74" s="1975"/>
      <c r="Q74" s="1975"/>
      <c r="R74" s="1975"/>
      <c r="S74" s="1975"/>
      <c r="T74" s="1975"/>
    </row>
    <row r="75" spans="1:20" s="78" customFormat="1">
      <c r="A75" s="1768" t="s">
        <v>2412</v>
      </c>
      <c r="B75" s="1758"/>
      <c r="C75" s="1847" t="s">
        <v>2588</v>
      </c>
      <c r="D75" s="2007">
        <v>1</v>
      </c>
      <c r="E75" s="2007" t="s">
        <v>44</v>
      </c>
      <c r="F75" s="1948">
        <v>2500</v>
      </c>
      <c r="G75" s="1973">
        <f>D75*F75</f>
        <v>2500</v>
      </c>
      <c r="H75" s="1974" t="s">
        <v>1887</v>
      </c>
      <c r="I75" s="1984"/>
      <c r="J75" s="1981"/>
      <c r="K75" s="1981"/>
      <c r="L75" s="1981"/>
      <c r="M75" s="1981"/>
      <c r="N75" s="1981"/>
      <c r="O75" s="1981"/>
      <c r="P75" s="1981"/>
      <c r="Q75" s="1981"/>
      <c r="R75" s="1981"/>
      <c r="S75" s="1981"/>
      <c r="T75" s="1981"/>
    </row>
    <row r="76" spans="1:20" s="78" customFormat="1">
      <c r="A76" s="1768" t="s">
        <v>2598</v>
      </c>
      <c r="B76" s="1758"/>
      <c r="C76" s="1970" t="s">
        <v>2617</v>
      </c>
      <c r="D76" s="2026">
        <v>6</v>
      </c>
      <c r="E76" s="2027" t="s">
        <v>501</v>
      </c>
      <c r="F76" s="1949">
        <v>5000</v>
      </c>
      <c r="G76" s="1973">
        <f>D76*F76</f>
        <v>30000</v>
      </c>
      <c r="H76" s="1974" t="s">
        <v>1887</v>
      </c>
      <c r="I76" s="2026">
        <v>6</v>
      </c>
      <c r="J76" s="2028"/>
      <c r="K76" s="1698"/>
      <c r="L76" s="1698"/>
      <c r="M76" s="1698"/>
      <c r="N76" s="1698"/>
      <c r="O76" s="1698"/>
      <c r="P76" s="1698"/>
      <c r="Q76" s="1698"/>
      <c r="R76" s="2029"/>
      <c r="S76" s="2029"/>
      <c r="T76" s="1698"/>
    </row>
    <row r="77" spans="1:20" s="78" customFormat="1">
      <c r="A77" s="1758" t="s">
        <v>3630</v>
      </c>
      <c r="B77" s="1758"/>
      <c r="C77" s="896" t="s">
        <v>3659</v>
      </c>
      <c r="D77" s="1739">
        <v>2</v>
      </c>
      <c r="E77" s="1982" t="s">
        <v>1945</v>
      </c>
      <c r="F77" s="2002">
        <v>5000</v>
      </c>
      <c r="G77" s="1983">
        <f>F77*D77</f>
        <v>10000</v>
      </c>
      <c r="H77" s="1979" t="s">
        <v>1887</v>
      </c>
      <c r="I77" s="1984"/>
      <c r="J77" s="1981"/>
      <c r="K77" s="1981"/>
      <c r="L77" s="1981"/>
      <c r="M77" s="1981"/>
      <c r="N77" s="1981"/>
      <c r="O77" s="1981"/>
      <c r="P77" s="1981"/>
      <c r="Q77" s="1981"/>
      <c r="R77" s="1981"/>
      <c r="S77" s="1981"/>
      <c r="T77" s="1981"/>
    </row>
    <row r="78" spans="1:20" s="78" customFormat="1">
      <c r="A78" s="1967" t="s">
        <v>2748</v>
      </c>
      <c r="B78" s="1758"/>
      <c r="C78" s="2015" t="s">
        <v>2763</v>
      </c>
      <c r="D78" s="2016">
        <v>4</v>
      </c>
      <c r="E78" s="1971" t="s">
        <v>501</v>
      </c>
      <c r="F78" s="2017">
        <v>6000</v>
      </c>
      <c r="G78" s="1973">
        <f>D78*F78</f>
        <v>24000</v>
      </c>
      <c r="H78" s="1974" t="s">
        <v>1887</v>
      </c>
      <c r="I78" s="1749">
        <v>2</v>
      </c>
      <c r="J78" s="1749"/>
      <c r="K78" s="1749"/>
      <c r="L78" s="1749"/>
      <c r="M78" s="1749"/>
      <c r="N78" s="1749"/>
      <c r="O78" s="1749">
        <v>2</v>
      </c>
      <c r="P78" s="1749"/>
      <c r="Q78" s="1749"/>
      <c r="R78" s="1749"/>
      <c r="S78" s="1749"/>
      <c r="T78" s="1749"/>
    </row>
    <row r="79" spans="1:20" s="78" customFormat="1">
      <c r="A79" s="1163" t="s">
        <v>3457</v>
      </c>
      <c r="B79" s="1758"/>
      <c r="C79" s="1820" t="s">
        <v>2763</v>
      </c>
      <c r="D79" s="1994">
        <v>5</v>
      </c>
      <c r="E79" s="1982" t="s">
        <v>501</v>
      </c>
      <c r="F79" s="1995">
        <v>5000</v>
      </c>
      <c r="G79" s="1983">
        <f>F79*D79</f>
        <v>25000</v>
      </c>
      <c r="H79" s="1979" t="s">
        <v>1887</v>
      </c>
      <c r="I79" s="1975">
        <v>2</v>
      </c>
      <c r="J79" s="1975"/>
      <c r="K79" s="1975"/>
      <c r="L79" s="1975"/>
      <c r="M79" s="1975">
        <v>1</v>
      </c>
      <c r="N79" s="1975"/>
      <c r="O79" s="1975"/>
      <c r="P79" s="1975">
        <v>1</v>
      </c>
      <c r="Q79" s="1975"/>
      <c r="R79" s="1975"/>
      <c r="S79" s="1975">
        <v>1</v>
      </c>
      <c r="T79" s="1975"/>
    </row>
    <row r="80" spans="1:20" s="78" customFormat="1">
      <c r="A80" s="1961" t="s">
        <v>1885</v>
      </c>
      <c r="B80" s="1758"/>
      <c r="C80" s="1986" t="s">
        <v>527</v>
      </c>
      <c r="D80" s="1987">
        <v>2</v>
      </c>
      <c r="E80" s="1988" t="s">
        <v>501</v>
      </c>
      <c r="F80" s="1989">
        <v>5000</v>
      </c>
      <c r="G80" s="1973">
        <f>D80*F80</f>
        <v>10000</v>
      </c>
      <c r="H80" s="1974" t="s">
        <v>1887</v>
      </c>
      <c r="I80" s="1990"/>
      <c r="J80" s="1991"/>
      <c r="K80" s="1991">
        <v>1</v>
      </c>
      <c r="L80" s="1992"/>
      <c r="M80" s="1993"/>
      <c r="N80" s="1993"/>
      <c r="O80" s="1993"/>
      <c r="P80" s="1993"/>
      <c r="Q80" s="1993">
        <v>1</v>
      </c>
      <c r="R80" s="1993"/>
      <c r="S80" s="1993"/>
      <c r="T80" s="1991"/>
    </row>
    <row r="81" spans="1:20" s="78" customFormat="1">
      <c r="A81" s="1163" t="s">
        <v>69</v>
      </c>
      <c r="B81" s="1758"/>
      <c r="C81" s="1820" t="s">
        <v>527</v>
      </c>
      <c r="D81" s="2011">
        <v>3</v>
      </c>
      <c r="E81" s="2006" t="s">
        <v>560</v>
      </c>
      <c r="F81" s="2012">
        <v>15000</v>
      </c>
      <c r="G81" s="1973">
        <f>D81*F81</f>
        <v>45000</v>
      </c>
      <c r="H81" s="1974" t="s">
        <v>1887</v>
      </c>
      <c r="I81" s="1984"/>
      <c r="J81" s="1984"/>
      <c r="K81" s="1981"/>
      <c r="L81" s="1981"/>
      <c r="M81" s="1981"/>
      <c r="N81" s="1981"/>
      <c r="O81" s="1981"/>
      <c r="P81" s="1981"/>
      <c r="Q81" s="1981"/>
      <c r="R81" s="1981"/>
      <c r="S81" s="1981"/>
      <c r="T81" s="1981"/>
    </row>
    <row r="82" spans="1:20" s="78" customFormat="1">
      <c r="A82" s="1758" t="s">
        <v>3023</v>
      </c>
      <c r="B82" s="1758"/>
      <c r="C82" s="1743" t="s">
        <v>3101</v>
      </c>
      <c r="D82" s="1750">
        <v>10</v>
      </c>
      <c r="E82" s="1971" t="s">
        <v>501</v>
      </c>
      <c r="F82" s="1972">
        <v>10000</v>
      </c>
      <c r="G82" s="1973">
        <f>D82*F82</f>
        <v>100000</v>
      </c>
      <c r="H82" s="1974" t="s">
        <v>1887</v>
      </c>
      <c r="I82" s="1750"/>
      <c r="J82" s="1975"/>
      <c r="K82" s="1975"/>
      <c r="L82" s="1975"/>
      <c r="M82" s="1975"/>
      <c r="N82" s="1750">
        <v>10</v>
      </c>
      <c r="O82" s="1975"/>
      <c r="P82" s="1975"/>
      <c r="Q82" s="1975"/>
      <c r="R82" s="1975"/>
      <c r="S82" s="1975"/>
      <c r="T82" s="1975"/>
    </row>
    <row r="83" spans="1:20" s="78" customFormat="1" ht="24">
      <c r="A83" s="1758" t="s">
        <v>3630</v>
      </c>
      <c r="B83" s="1758"/>
      <c r="C83" s="1820" t="s">
        <v>3662</v>
      </c>
      <c r="D83" s="1739">
        <v>2</v>
      </c>
      <c r="E83" s="1982" t="s">
        <v>1945</v>
      </c>
      <c r="F83" s="1995">
        <v>15000</v>
      </c>
      <c r="G83" s="1983">
        <f>F83*D83</f>
        <v>30000</v>
      </c>
      <c r="H83" s="1979" t="s">
        <v>1887</v>
      </c>
      <c r="I83" s="1975"/>
      <c r="J83" s="1975"/>
      <c r="K83" s="1975"/>
      <c r="L83" s="1975"/>
      <c r="M83" s="1975"/>
      <c r="N83" s="1975"/>
      <c r="O83" s="1975"/>
      <c r="P83" s="1975"/>
      <c r="Q83" s="1975"/>
      <c r="R83" s="1975"/>
      <c r="S83" s="1975"/>
      <c r="T83" s="1975"/>
    </row>
    <row r="84" spans="1:20" s="78" customFormat="1">
      <c r="A84" s="1163" t="s">
        <v>3231</v>
      </c>
      <c r="B84" s="1758"/>
      <c r="C84" s="1820" t="s">
        <v>3290</v>
      </c>
      <c r="D84" s="1976">
        <v>2</v>
      </c>
      <c r="E84" s="1977" t="s">
        <v>44</v>
      </c>
      <c r="F84" s="1972">
        <v>10000</v>
      </c>
      <c r="G84" s="1983">
        <f>F84*D84</f>
        <v>20000</v>
      </c>
      <c r="H84" s="1979" t="s">
        <v>1887</v>
      </c>
      <c r="I84" s="2000">
        <v>1</v>
      </c>
      <c r="J84" s="2000"/>
      <c r="K84" s="2000"/>
      <c r="L84" s="2000"/>
      <c r="M84" s="2000"/>
      <c r="N84" s="2000"/>
      <c r="O84" s="2000">
        <v>1</v>
      </c>
      <c r="P84" s="1981"/>
      <c r="Q84" s="1981"/>
      <c r="R84" s="1981"/>
      <c r="S84" s="1981"/>
      <c r="T84" s="1981"/>
    </row>
    <row r="85" spans="1:20" s="78" customFormat="1">
      <c r="A85" s="1746" t="s">
        <v>2316</v>
      </c>
      <c r="B85" s="1758"/>
      <c r="C85" s="1966" t="s">
        <v>2321</v>
      </c>
      <c r="D85" s="1994">
        <v>1</v>
      </c>
      <c r="E85" s="1982" t="s">
        <v>36</v>
      </c>
      <c r="F85" s="1995">
        <v>10000</v>
      </c>
      <c r="G85" s="1973">
        <f>D85*F85</f>
        <v>10000</v>
      </c>
      <c r="H85" s="1974" t="s">
        <v>1887</v>
      </c>
      <c r="I85" s="1975"/>
      <c r="J85" s="1975"/>
      <c r="K85" s="1975"/>
      <c r="L85" s="1975"/>
      <c r="M85" s="1975"/>
      <c r="N85" s="1975"/>
      <c r="O85" s="1975"/>
      <c r="P85" s="1975"/>
      <c r="Q85" s="1975"/>
      <c r="R85" s="1975"/>
      <c r="S85" s="1975"/>
      <c r="T85" s="1975"/>
    </row>
    <row r="86" spans="1:20" s="451" customFormat="1" ht="18" customHeight="1">
      <c r="A86" s="1967" t="s">
        <v>2748</v>
      </c>
      <c r="B86" s="1758"/>
      <c r="C86" s="2015" t="s">
        <v>2764</v>
      </c>
      <c r="D86" s="2016">
        <v>4</v>
      </c>
      <c r="E86" s="1971" t="s">
        <v>501</v>
      </c>
      <c r="F86" s="2017">
        <v>10000</v>
      </c>
      <c r="G86" s="1973">
        <f>D86*F86</f>
        <v>40000</v>
      </c>
      <c r="H86" s="1974" t="s">
        <v>1887</v>
      </c>
      <c r="I86" s="1749">
        <v>2</v>
      </c>
      <c r="J86" s="1749"/>
      <c r="K86" s="1749"/>
      <c r="L86" s="1749"/>
      <c r="M86" s="1749"/>
      <c r="N86" s="1749"/>
      <c r="O86" s="1749">
        <v>2</v>
      </c>
      <c r="P86" s="1749"/>
      <c r="Q86" s="1749"/>
      <c r="R86" s="1749"/>
      <c r="S86" s="1749"/>
      <c r="T86" s="1749"/>
    </row>
    <row r="87" spans="1:20" s="451" customFormat="1" ht="18" customHeight="1">
      <c r="A87" s="1163" t="s">
        <v>3457</v>
      </c>
      <c r="B87" s="1758"/>
      <c r="C87" s="1820" t="s">
        <v>3459</v>
      </c>
      <c r="D87" s="1994">
        <v>5</v>
      </c>
      <c r="E87" s="1982" t="s">
        <v>501</v>
      </c>
      <c r="F87" s="1995">
        <v>15000</v>
      </c>
      <c r="G87" s="1983">
        <f>F87*D87</f>
        <v>75000</v>
      </c>
      <c r="H87" s="1979" t="s">
        <v>1887</v>
      </c>
      <c r="I87" s="1975">
        <v>2</v>
      </c>
      <c r="J87" s="1975"/>
      <c r="K87" s="1975"/>
      <c r="L87" s="1975"/>
      <c r="M87" s="1975">
        <v>1</v>
      </c>
      <c r="N87" s="1975"/>
      <c r="O87" s="1975"/>
      <c r="P87" s="1975">
        <v>1</v>
      </c>
      <c r="Q87" s="1975"/>
      <c r="R87" s="1975"/>
      <c r="S87" s="1975">
        <v>1</v>
      </c>
      <c r="T87" s="1975"/>
    </row>
    <row r="88" spans="1:20" s="451" customFormat="1" ht="18" customHeight="1">
      <c r="A88" s="1768" t="s">
        <v>2412</v>
      </c>
      <c r="B88" s="1820"/>
      <c r="C88" s="1847" t="s">
        <v>2587</v>
      </c>
      <c r="D88" s="2007">
        <v>1</v>
      </c>
      <c r="E88" s="2007" t="s">
        <v>501</v>
      </c>
      <c r="F88" s="1948">
        <v>15000</v>
      </c>
      <c r="G88" s="1973">
        <f>D88*F88</f>
        <v>15000</v>
      </c>
      <c r="H88" s="1974" t="s">
        <v>1887</v>
      </c>
      <c r="I88" s="1984"/>
      <c r="J88" s="1981"/>
      <c r="K88" s="1981"/>
      <c r="L88" s="1981"/>
      <c r="M88" s="1981"/>
      <c r="N88" s="1981"/>
      <c r="O88" s="1981"/>
      <c r="P88" s="1981"/>
      <c r="Q88" s="1981"/>
      <c r="R88" s="1981"/>
      <c r="S88" s="1981"/>
      <c r="T88" s="1981"/>
    </row>
    <row r="89" spans="1:20" s="451" customFormat="1" ht="18" customHeight="1">
      <c r="A89" s="1758" t="s">
        <v>3023</v>
      </c>
      <c r="B89" s="1200"/>
      <c r="C89" s="1743" t="s">
        <v>3098</v>
      </c>
      <c r="D89" s="1750">
        <v>10</v>
      </c>
      <c r="E89" s="1971" t="s">
        <v>501</v>
      </c>
      <c r="F89" s="1972">
        <v>3500</v>
      </c>
      <c r="G89" s="1973">
        <f>D89*F89</f>
        <v>35000</v>
      </c>
      <c r="H89" s="1974" t="s">
        <v>1887</v>
      </c>
      <c r="I89" s="1750"/>
      <c r="J89" s="1975"/>
      <c r="K89" s="1975"/>
      <c r="L89" s="1975"/>
      <c r="M89" s="1975"/>
      <c r="N89" s="1750">
        <v>10</v>
      </c>
      <c r="O89" s="1975"/>
      <c r="P89" s="1975"/>
      <c r="Q89" s="1975"/>
      <c r="R89" s="1975"/>
      <c r="S89" s="1975"/>
      <c r="T89" s="1975"/>
    </row>
    <row r="90" spans="1:20" s="451" customFormat="1" ht="18" customHeight="1">
      <c r="A90" s="1163" t="s">
        <v>3386</v>
      </c>
      <c r="B90" s="1200"/>
      <c r="C90" s="1078" t="s">
        <v>3391</v>
      </c>
      <c r="D90" s="2005">
        <v>15</v>
      </c>
      <c r="E90" s="2006" t="s">
        <v>501</v>
      </c>
      <c r="F90" s="1168"/>
      <c r="G90" s="1983">
        <f>F90*D90</f>
        <v>0</v>
      </c>
      <c r="H90" s="1979" t="s">
        <v>1887</v>
      </c>
      <c r="I90" s="1975"/>
      <c r="J90" s="1975"/>
      <c r="K90" s="1975"/>
      <c r="L90" s="1975"/>
      <c r="M90" s="1975"/>
      <c r="N90" s="1975"/>
      <c r="O90" s="1975"/>
      <c r="P90" s="1975"/>
      <c r="Q90" s="1975"/>
      <c r="R90" s="1975"/>
      <c r="S90" s="1975"/>
      <c r="T90" s="1975"/>
    </row>
    <row r="91" spans="1:20" s="78" customFormat="1">
      <c r="A91" s="1967" t="s">
        <v>2748</v>
      </c>
      <c r="B91" s="1163"/>
      <c r="C91" s="2015" t="s">
        <v>2773</v>
      </c>
      <c r="D91" s="2016">
        <v>4</v>
      </c>
      <c r="E91" s="1971" t="s">
        <v>501</v>
      </c>
      <c r="F91" s="2017">
        <v>10000</v>
      </c>
      <c r="G91" s="1973">
        <f t="shared" ref="G91:G99" si="1">D91*F91</f>
        <v>40000</v>
      </c>
      <c r="H91" s="1974" t="s">
        <v>1887</v>
      </c>
      <c r="I91" s="1749"/>
      <c r="J91" s="1749"/>
      <c r="K91" s="1749"/>
      <c r="L91" s="1749">
        <v>4</v>
      </c>
      <c r="M91" s="1749"/>
      <c r="N91" s="1749"/>
      <c r="O91" s="1749"/>
      <c r="P91" s="1749"/>
      <c r="Q91" s="1749"/>
      <c r="R91" s="1749"/>
      <c r="S91" s="1749"/>
      <c r="T91" s="1749"/>
    </row>
    <row r="92" spans="1:20" s="78" customFormat="1">
      <c r="A92" s="1831" t="s">
        <v>1941</v>
      </c>
      <c r="B92" s="1200"/>
      <c r="C92" s="2001" t="s">
        <v>1981</v>
      </c>
      <c r="D92" s="1965">
        <v>1</v>
      </c>
      <c r="E92" s="767" t="s">
        <v>36</v>
      </c>
      <c r="F92" s="1947">
        <v>400</v>
      </c>
      <c r="G92" s="1973">
        <f t="shared" si="1"/>
        <v>400</v>
      </c>
      <c r="H92" s="1974" t="s">
        <v>1887</v>
      </c>
      <c r="I92" s="767">
        <v>1</v>
      </c>
      <c r="J92" s="1739"/>
      <c r="K92" s="767"/>
      <c r="L92" s="1739"/>
      <c r="M92" s="1739"/>
      <c r="N92" s="1739"/>
      <c r="O92" s="1739"/>
      <c r="P92" s="1739"/>
      <c r="Q92" s="1739"/>
      <c r="R92" s="1739"/>
      <c r="S92" s="1739"/>
      <c r="T92" s="1975"/>
    </row>
    <row r="93" spans="1:20" s="78" customFormat="1">
      <c r="A93" s="1163" t="s">
        <v>69</v>
      </c>
      <c r="B93" s="1200"/>
      <c r="C93" s="1078" t="s">
        <v>2692</v>
      </c>
      <c r="D93" s="1079">
        <v>1</v>
      </c>
      <c r="E93" s="1078" t="s">
        <v>501</v>
      </c>
      <c r="F93" s="1168">
        <v>25000</v>
      </c>
      <c r="G93" s="1973">
        <f t="shared" si="1"/>
        <v>25000</v>
      </c>
      <c r="H93" s="1974" t="s">
        <v>1887</v>
      </c>
      <c r="I93" s="1975"/>
      <c r="J93" s="1975"/>
      <c r="K93" s="1975"/>
      <c r="L93" s="1975"/>
      <c r="M93" s="1975"/>
      <c r="N93" s="1975"/>
      <c r="O93" s="1975"/>
      <c r="P93" s="1975"/>
      <c r="Q93" s="1975"/>
      <c r="R93" s="1975"/>
      <c r="S93" s="1975"/>
      <c r="T93" s="1975"/>
    </row>
    <row r="94" spans="1:20" s="78" customFormat="1">
      <c r="A94" s="1163" t="s">
        <v>1982</v>
      </c>
      <c r="B94" s="1163"/>
      <c r="C94" s="1820" t="s">
        <v>1986</v>
      </c>
      <c r="D94" s="1994">
        <v>10</v>
      </c>
      <c r="E94" s="1982" t="s">
        <v>501</v>
      </c>
      <c r="F94" s="1995">
        <v>200</v>
      </c>
      <c r="G94" s="1973">
        <f t="shared" si="1"/>
        <v>2000</v>
      </c>
      <c r="H94" s="1974" t="s">
        <v>1887</v>
      </c>
      <c r="I94" s="1975">
        <v>5</v>
      </c>
      <c r="J94" s="1975"/>
      <c r="K94" s="1975"/>
      <c r="L94" s="1975"/>
      <c r="M94" s="1975"/>
      <c r="N94" s="1975">
        <v>5</v>
      </c>
      <c r="O94" s="1975"/>
      <c r="P94" s="1975"/>
      <c r="Q94" s="1975"/>
      <c r="R94" s="1975"/>
      <c r="S94" s="1975"/>
      <c r="T94" s="1975"/>
    </row>
    <row r="95" spans="1:20" s="78" customFormat="1">
      <c r="A95" s="1163" t="s">
        <v>1982</v>
      </c>
      <c r="B95" s="1200"/>
      <c r="C95" s="1820" t="s">
        <v>1988</v>
      </c>
      <c r="D95" s="1994">
        <v>1</v>
      </c>
      <c r="E95" s="1982" t="s">
        <v>501</v>
      </c>
      <c r="F95" s="1995">
        <v>900</v>
      </c>
      <c r="G95" s="1973">
        <f t="shared" si="1"/>
        <v>900</v>
      </c>
      <c r="H95" s="1974" t="s">
        <v>1887</v>
      </c>
      <c r="I95" s="1975">
        <v>1</v>
      </c>
      <c r="J95" s="1975"/>
      <c r="K95" s="1975"/>
      <c r="L95" s="1975"/>
      <c r="M95" s="1975"/>
      <c r="N95" s="1975"/>
      <c r="O95" s="1975"/>
      <c r="P95" s="1975"/>
      <c r="Q95" s="1975"/>
      <c r="R95" s="1975"/>
      <c r="S95" s="1975"/>
      <c r="T95" s="1975"/>
    </row>
    <row r="96" spans="1:20" s="1253" customFormat="1">
      <c r="A96" s="1758" t="s">
        <v>2292</v>
      </c>
      <c r="B96" s="1200"/>
      <c r="C96" s="1082" t="s">
        <v>2315</v>
      </c>
      <c r="D96" s="1164">
        <v>2</v>
      </c>
      <c r="E96" s="1732" t="s">
        <v>576</v>
      </c>
      <c r="F96" s="1734">
        <v>15000</v>
      </c>
      <c r="G96" s="1973">
        <f t="shared" si="1"/>
        <v>30000</v>
      </c>
      <c r="H96" s="1974" t="s">
        <v>1887</v>
      </c>
      <c r="I96" s="1822"/>
      <c r="J96" s="1087"/>
      <c r="K96" s="1087"/>
      <c r="L96" s="1087"/>
      <c r="M96" s="1087"/>
      <c r="N96" s="1087"/>
      <c r="O96" s="1087"/>
      <c r="P96" s="1087"/>
      <c r="Q96" s="1087"/>
      <c r="R96" s="1087"/>
      <c r="S96" s="1087"/>
      <c r="T96" s="1087"/>
    </row>
    <row r="97" spans="1:20" s="451" customFormat="1" ht="18" customHeight="1">
      <c r="A97" s="1758" t="s">
        <v>3023</v>
      </c>
      <c r="B97" s="1200"/>
      <c r="C97" s="1743" t="s">
        <v>3092</v>
      </c>
      <c r="D97" s="1750">
        <v>5</v>
      </c>
      <c r="E97" s="1971" t="s">
        <v>501</v>
      </c>
      <c r="F97" s="1972">
        <v>15000</v>
      </c>
      <c r="G97" s="1973">
        <f t="shared" si="1"/>
        <v>75000</v>
      </c>
      <c r="H97" s="1974" t="s">
        <v>1887</v>
      </c>
      <c r="I97" s="1750"/>
      <c r="J97" s="1975"/>
      <c r="K97" s="1975"/>
      <c r="L97" s="1975"/>
      <c r="M97" s="1975"/>
      <c r="N97" s="1750">
        <v>5</v>
      </c>
      <c r="O97" s="1975"/>
      <c r="P97" s="1975"/>
      <c r="Q97" s="1975"/>
      <c r="R97" s="1975"/>
      <c r="S97" s="1975"/>
      <c r="T97" s="1975"/>
    </row>
    <row r="98" spans="1:20" s="451" customFormat="1" ht="18" customHeight="1">
      <c r="A98" s="1967" t="s">
        <v>2748</v>
      </c>
      <c r="B98" s="1200"/>
      <c r="C98" s="2015" t="s">
        <v>2762</v>
      </c>
      <c r="D98" s="2016">
        <v>1</v>
      </c>
      <c r="E98" s="1971" t="s">
        <v>501</v>
      </c>
      <c r="F98" s="2017">
        <v>15000</v>
      </c>
      <c r="G98" s="1973">
        <f t="shared" si="1"/>
        <v>15000</v>
      </c>
      <c r="H98" s="1974" t="s">
        <v>1887</v>
      </c>
      <c r="I98" s="1749"/>
      <c r="J98" s="1749"/>
      <c r="K98" s="1749"/>
      <c r="L98" s="1749">
        <v>1</v>
      </c>
      <c r="M98" s="1749"/>
      <c r="N98" s="1749"/>
      <c r="O98" s="1749"/>
      <c r="P98" s="1749"/>
      <c r="Q98" s="1749"/>
      <c r="R98" s="1749"/>
      <c r="S98" s="1749"/>
      <c r="T98" s="1749"/>
    </row>
    <row r="99" spans="1:20" s="451" customFormat="1" ht="18" customHeight="1">
      <c r="A99" s="1961" t="s">
        <v>1888</v>
      </c>
      <c r="B99" s="1200"/>
      <c r="C99" s="2030" t="s">
        <v>1940</v>
      </c>
      <c r="D99" s="1946">
        <v>1</v>
      </c>
      <c r="E99" s="1991" t="s">
        <v>501</v>
      </c>
      <c r="F99" s="1964">
        <v>15000</v>
      </c>
      <c r="G99" s="1973">
        <f t="shared" si="1"/>
        <v>15000</v>
      </c>
      <c r="H99" s="1974" t="s">
        <v>1887</v>
      </c>
      <c r="I99" s="1946">
        <v>1</v>
      </c>
      <c r="J99" s="2031"/>
      <c r="K99" s="2031"/>
      <c r="L99" s="1992"/>
      <c r="M99" s="2031"/>
      <c r="N99" s="2031"/>
      <c r="O99" s="2032"/>
      <c r="P99" s="2031"/>
      <c r="Q99" s="2031"/>
      <c r="R99" s="2032"/>
      <c r="S99" s="2031"/>
      <c r="T99" s="2031"/>
    </row>
    <row r="100" spans="1:20" s="451" customFormat="1" ht="18" customHeight="1">
      <c r="A100" s="1961" t="s">
        <v>3527</v>
      </c>
      <c r="B100" s="2024"/>
      <c r="C100" s="2030" t="s">
        <v>1940</v>
      </c>
      <c r="D100" s="1946">
        <v>1</v>
      </c>
      <c r="E100" s="1991" t="s">
        <v>501</v>
      </c>
      <c r="F100" s="1964">
        <v>15000</v>
      </c>
      <c r="G100" s="1983">
        <f>F100*D100</f>
        <v>15000</v>
      </c>
      <c r="H100" s="1979" t="s">
        <v>1887</v>
      </c>
      <c r="I100" s="1946">
        <v>1</v>
      </c>
      <c r="J100" s="2031"/>
      <c r="K100" s="2031"/>
      <c r="L100" s="1992"/>
      <c r="M100" s="2031"/>
      <c r="N100" s="2031"/>
      <c r="O100" s="2032"/>
      <c r="P100" s="2031"/>
      <c r="Q100" s="2031"/>
      <c r="R100" s="2032"/>
      <c r="S100" s="2031"/>
      <c r="T100" s="2031"/>
    </row>
    <row r="101" spans="1:20" s="451" customFormat="1" ht="18" customHeight="1">
      <c r="A101" s="1831" t="s">
        <v>1968</v>
      </c>
      <c r="B101" s="1200"/>
      <c r="C101" s="1742" t="s">
        <v>1977</v>
      </c>
      <c r="D101" s="1965">
        <v>1</v>
      </c>
      <c r="E101" s="767" t="s">
        <v>44</v>
      </c>
      <c r="F101" s="1947">
        <v>25000</v>
      </c>
      <c r="G101" s="1973">
        <f>D101*F101</f>
        <v>25000</v>
      </c>
      <c r="H101" s="1974" t="s">
        <v>1887</v>
      </c>
      <c r="I101" s="767">
        <v>1</v>
      </c>
      <c r="J101" s="1739"/>
      <c r="K101" s="767"/>
      <c r="L101" s="1739"/>
      <c r="M101" s="1739"/>
      <c r="N101" s="1739"/>
      <c r="O101" s="1739"/>
      <c r="P101" s="1739"/>
      <c r="Q101" s="1739"/>
      <c r="R101" s="1739"/>
      <c r="S101" s="1739"/>
      <c r="T101" s="1975"/>
    </row>
    <row r="102" spans="1:20" s="451" customFormat="1" ht="18" customHeight="1">
      <c r="A102" s="1831" t="s">
        <v>1941</v>
      </c>
      <c r="B102" s="1782"/>
      <c r="C102" s="1742" t="s">
        <v>1977</v>
      </c>
      <c r="D102" s="767">
        <v>1</v>
      </c>
      <c r="E102" s="767" t="s">
        <v>44</v>
      </c>
      <c r="F102" s="1947">
        <v>25000</v>
      </c>
      <c r="G102" s="1973">
        <f>D102*F102</f>
        <v>25000</v>
      </c>
      <c r="H102" s="1974" t="s">
        <v>1887</v>
      </c>
      <c r="I102" s="767">
        <v>1</v>
      </c>
      <c r="J102" s="1739"/>
      <c r="K102" s="767"/>
      <c r="L102" s="1739"/>
      <c r="M102" s="1739"/>
      <c r="N102" s="1739"/>
      <c r="O102" s="1739"/>
      <c r="P102" s="1739"/>
      <c r="Q102" s="1739"/>
      <c r="R102" s="1739"/>
      <c r="S102" s="1739"/>
      <c r="T102" s="1975"/>
    </row>
    <row r="103" spans="1:20" s="451" customFormat="1" ht="18" customHeight="1">
      <c r="A103" s="1758" t="s">
        <v>3023</v>
      </c>
      <c r="B103" s="1163"/>
      <c r="C103" s="1743" t="s">
        <v>3093</v>
      </c>
      <c r="D103" s="1750">
        <v>5</v>
      </c>
      <c r="E103" s="1971" t="s">
        <v>501</v>
      </c>
      <c r="F103" s="1972">
        <v>8000</v>
      </c>
      <c r="G103" s="1973">
        <f>D103*F103</f>
        <v>40000</v>
      </c>
      <c r="H103" s="1974" t="s">
        <v>1887</v>
      </c>
      <c r="I103" s="1750"/>
      <c r="J103" s="1975"/>
      <c r="K103" s="1975"/>
      <c r="L103" s="1975"/>
      <c r="M103" s="1975"/>
      <c r="N103" s="1750">
        <v>5</v>
      </c>
      <c r="O103" s="1975"/>
      <c r="P103" s="1975"/>
      <c r="Q103" s="1975"/>
      <c r="R103" s="1975"/>
      <c r="S103" s="1975"/>
      <c r="T103" s="1975"/>
    </row>
    <row r="104" spans="1:20" s="451" customFormat="1" ht="18" customHeight="1">
      <c r="A104" s="1758" t="s">
        <v>3023</v>
      </c>
      <c r="B104" s="1163"/>
      <c r="C104" s="1743" t="s">
        <v>3093</v>
      </c>
      <c r="D104" s="1750">
        <v>8</v>
      </c>
      <c r="E104" s="1739" t="s">
        <v>44</v>
      </c>
      <c r="F104" s="1858">
        <v>4800</v>
      </c>
      <c r="G104" s="1978">
        <f>F104*D104</f>
        <v>38400</v>
      </c>
      <c r="H104" s="1979" t="s">
        <v>1887</v>
      </c>
      <c r="I104" s="1975">
        <v>2</v>
      </c>
      <c r="J104" s="1975"/>
      <c r="K104" s="1975">
        <v>2</v>
      </c>
      <c r="L104" s="1975"/>
      <c r="M104" s="1975"/>
      <c r="N104" s="1975">
        <v>2</v>
      </c>
      <c r="O104" s="1975"/>
      <c r="P104" s="1975"/>
      <c r="Q104" s="1975">
        <v>2</v>
      </c>
      <c r="R104" s="1975"/>
      <c r="S104" s="1975"/>
      <c r="T104" s="1975"/>
    </row>
    <row r="105" spans="1:20" s="451" customFormat="1" ht="18" customHeight="1">
      <c r="A105" s="1758" t="s">
        <v>3023</v>
      </c>
      <c r="B105" s="1163"/>
      <c r="C105" s="1742" t="s">
        <v>3203</v>
      </c>
      <c r="D105" s="1750">
        <v>4</v>
      </c>
      <c r="E105" s="1739" t="s">
        <v>44</v>
      </c>
      <c r="F105" s="1858">
        <v>1500</v>
      </c>
      <c r="G105" s="1978">
        <f>F105*D105</f>
        <v>6000</v>
      </c>
      <c r="H105" s="1979" t="s">
        <v>1887</v>
      </c>
      <c r="I105" s="1975">
        <v>4</v>
      </c>
      <c r="J105" s="1975"/>
      <c r="K105" s="1975"/>
      <c r="L105" s="1975"/>
      <c r="M105" s="1975"/>
      <c r="N105" s="1975"/>
      <c r="O105" s="1975"/>
      <c r="P105" s="1975"/>
      <c r="Q105" s="1975"/>
      <c r="R105" s="1975"/>
      <c r="S105" s="1975"/>
      <c r="T105" s="1975"/>
    </row>
    <row r="106" spans="1:20" s="78" customFormat="1">
      <c r="A106" s="1961" t="s">
        <v>1885</v>
      </c>
      <c r="B106" s="1200"/>
      <c r="C106" s="1986" t="s">
        <v>1866</v>
      </c>
      <c r="D106" s="1987">
        <v>5</v>
      </c>
      <c r="E106" s="1988" t="s">
        <v>501</v>
      </c>
      <c r="F106" s="1989">
        <v>7000</v>
      </c>
      <c r="G106" s="1973">
        <f t="shared" ref="G106:G111" si="2">D106*F106</f>
        <v>35000</v>
      </c>
      <c r="H106" s="1974" t="s">
        <v>1887</v>
      </c>
      <c r="I106" s="1990"/>
      <c r="J106" s="1991"/>
      <c r="K106" s="1991">
        <v>5</v>
      </c>
      <c r="L106" s="1992"/>
      <c r="M106" s="1993"/>
      <c r="N106" s="1993"/>
      <c r="O106" s="1993"/>
      <c r="P106" s="1993"/>
      <c r="Q106" s="1993"/>
      <c r="R106" s="1993"/>
      <c r="S106" s="1993"/>
      <c r="T106" s="1991"/>
    </row>
    <row r="107" spans="1:20" s="78" customFormat="1">
      <c r="A107" s="1163" t="s">
        <v>69</v>
      </c>
      <c r="B107" s="1163"/>
      <c r="C107" s="1820" t="s">
        <v>1866</v>
      </c>
      <c r="D107" s="2011">
        <v>10</v>
      </c>
      <c r="E107" s="2006" t="s">
        <v>501</v>
      </c>
      <c r="F107" s="2012">
        <v>7000</v>
      </c>
      <c r="G107" s="1973">
        <f t="shared" si="2"/>
        <v>70000</v>
      </c>
      <c r="H107" s="1974" t="s">
        <v>1887</v>
      </c>
      <c r="I107" s="1975"/>
      <c r="J107" s="1975"/>
      <c r="K107" s="1975"/>
      <c r="L107" s="1975"/>
      <c r="M107" s="1975"/>
      <c r="N107" s="1975"/>
      <c r="O107" s="1975"/>
      <c r="P107" s="1975"/>
      <c r="Q107" s="1975"/>
      <c r="R107" s="1975"/>
      <c r="S107" s="1975"/>
      <c r="T107" s="1975"/>
    </row>
    <row r="108" spans="1:20" s="78" customFormat="1">
      <c r="A108" s="1758" t="s">
        <v>3023</v>
      </c>
      <c r="B108" s="1163"/>
      <c r="C108" s="1743" t="s">
        <v>3096</v>
      </c>
      <c r="D108" s="1750">
        <v>5</v>
      </c>
      <c r="E108" s="1971" t="s">
        <v>501</v>
      </c>
      <c r="F108" s="1972">
        <v>3500</v>
      </c>
      <c r="G108" s="1973">
        <f t="shared" si="2"/>
        <v>17500</v>
      </c>
      <c r="H108" s="1974" t="s">
        <v>1887</v>
      </c>
      <c r="I108" s="1750"/>
      <c r="J108" s="1975"/>
      <c r="K108" s="1975"/>
      <c r="L108" s="1975"/>
      <c r="M108" s="1975"/>
      <c r="N108" s="1750">
        <v>5</v>
      </c>
      <c r="O108" s="1975"/>
      <c r="P108" s="1975"/>
      <c r="Q108" s="1975"/>
      <c r="R108" s="1975"/>
      <c r="S108" s="1975"/>
      <c r="T108" s="1975"/>
    </row>
    <row r="109" spans="1:20" s="78" customFormat="1">
      <c r="A109" s="1768" t="s">
        <v>2598</v>
      </c>
      <c r="B109" s="1163"/>
      <c r="C109" s="1970" t="s">
        <v>2616</v>
      </c>
      <c r="D109" s="2026">
        <v>6</v>
      </c>
      <c r="E109" s="2027" t="s">
        <v>501</v>
      </c>
      <c r="F109" s="1949">
        <v>10000</v>
      </c>
      <c r="G109" s="1973">
        <f t="shared" si="2"/>
        <v>60000</v>
      </c>
      <c r="H109" s="1974" t="s">
        <v>1887</v>
      </c>
      <c r="I109" s="2026">
        <v>6</v>
      </c>
      <c r="J109" s="2028"/>
      <c r="K109" s="1698"/>
      <c r="L109" s="1698"/>
      <c r="M109" s="1698"/>
      <c r="N109" s="1698"/>
      <c r="O109" s="1698"/>
      <c r="P109" s="1698"/>
      <c r="Q109" s="1698"/>
      <c r="R109" s="2029"/>
      <c r="S109" s="2029"/>
      <c r="T109" s="1698"/>
    </row>
    <row r="110" spans="1:20" s="78" customFormat="1">
      <c r="A110" s="1768" t="s">
        <v>2599</v>
      </c>
      <c r="B110" s="1163"/>
      <c r="C110" s="1133" t="s">
        <v>2624</v>
      </c>
      <c r="D110" s="1165">
        <v>1</v>
      </c>
      <c r="E110" s="1166" t="s">
        <v>501</v>
      </c>
      <c r="F110" s="1996">
        <v>6000</v>
      </c>
      <c r="G110" s="1973">
        <f t="shared" si="2"/>
        <v>6000</v>
      </c>
      <c r="H110" s="1974" t="s">
        <v>1887</v>
      </c>
      <c r="I110" s="1165"/>
      <c r="J110" s="1133"/>
      <c r="K110" s="1165"/>
      <c r="L110" s="1133"/>
      <c r="M110" s="1133"/>
      <c r="N110" s="1133"/>
      <c r="O110" s="1133"/>
      <c r="P110" s="1133"/>
      <c r="Q110" s="1133"/>
      <c r="R110" s="1165">
        <v>1</v>
      </c>
      <c r="S110" s="1133"/>
      <c r="T110" s="1826"/>
    </row>
    <row r="111" spans="1:20" s="78" customFormat="1">
      <c r="A111" s="1768" t="s">
        <v>2599</v>
      </c>
      <c r="B111" s="1961"/>
      <c r="C111" s="1133" t="s">
        <v>2625</v>
      </c>
      <c r="D111" s="1165">
        <v>2</v>
      </c>
      <c r="E111" s="1166" t="s">
        <v>501</v>
      </c>
      <c r="F111" s="1996">
        <v>8000</v>
      </c>
      <c r="G111" s="1973">
        <f t="shared" si="2"/>
        <v>16000</v>
      </c>
      <c r="H111" s="1974" t="s">
        <v>1887</v>
      </c>
      <c r="I111" s="1165"/>
      <c r="J111" s="1133"/>
      <c r="K111" s="1165"/>
      <c r="L111" s="1133"/>
      <c r="M111" s="1133"/>
      <c r="N111" s="1133"/>
      <c r="O111" s="1133"/>
      <c r="P111" s="1133"/>
      <c r="Q111" s="1133"/>
      <c r="R111" s="1165">
        <v>2</v>
      </c>
      <c r="S111" s="1133"/>
      <c r="T111" s="1826"/>
    </row>
    <row r="112" spans="1:20" s="78" customFormat="1">
      <c r="A112" s="1163" t="s">
        <v>3457</v>
      </c>
      <c r="B112" s="1961"/>
      <c r="C112" s="1820" t="s">
        <v>3467</v>
      </c>
      <c r="D112" s="1994">
        <v>2</v>
      </c>
      <c r="E112" s="1982" t="s">
        <v>501</v>
      </c>
      <c r="F112" s="1995">
        <v>6000</v>
      </c>
      <c r="G112" s="1983">
        <f>F112*D112</f>
        <v>12000</v>
      </c>
      <c r="H112" s="1979" t="s">
        <v>1887</v>
      </c>
      <c r="I112" s="1975">
        <v>1</v>
      </c>
      <c r="J112" s="1975"/>
      <c r="K112" s="1975"/>
      <c r="L112" s="1975"/>
      <c r="M112" s="1975"/>
      <c r="N112" s="1975">
        <v>1</v>
      </c>
      <c r="O112" s="1975"/>
      <c r="P112" s="1975"/>
      <c r="Q112" s="1975"/>
      <c r="R112" s="1975"/>
      <c r="S112" s="1975"/>
      <c r="T112" s="1975"/>
    </row>
    <row r="113" spans="1:20" s="78" customFormat="1">
      <c r="A113" s="1768" t="s">
        <v>2412</v>
      </c>
      <c r="B113" s="1200"/>
      <c r="C113" s="1847" t="s">
        <v>2589</v>
      </c>
      <c r="D113" s="2007">
        <v>8</v>
      </c>
      <c r="E113" s="2007" t="s">
        <v>44</v>
      </c>
      <c r="F113" s="1948">
        <v>1500</v>
      </c>
      <c r="G113" s="1973">
        <f>D113*F113</f>
        <v>12000</v>
      </c>
      <c r="H113" s="1974" t="s">
        <v>1887</v>
      </c>
      <c r="I113" s="1984"/>
      <c r="J113" s="1981"/>
      <c r="K113" s="1981"/>
      <c r="L113" s="1981"/>
      <c r="M113" s="1981"/>
      <c r="N113" s="1981"/>
      <c r="O113" s="1981"/>
      <c r="P113" s="1981"/>
      <c r="Q113" s="1981"/>
      <c r="R113" s="1981"/>
      <c r="S113" s="1981"/>
      <c r="T113" s="1981"/>
    </row>
    <row r="114" spans="1:20" s="78" customFormat="1">
      <c r="A114" s="1961" t="s">
        <v>1885</v>
      </c>
      <c r="B114" s="1200"/>
      <c r="C114" s="1986" t="s">
        <v>1773</v>
      </c>
      <c r="D114" s="2033">
        <v>5</v>
      </c>
      <c r="E114" s="1988" t="s">
        <v>1772</v>
      </c>
      <c r="F114" s="2034">
        <v>3000</v>
      </c>
      <c r="G114" s="1973">
        <f>D114*F114</f>
        <v>15000</v>
      </c>
      <c r="H114" s="1974" t="s">
        <v>1887</v>
      </c>
      <c r="I114" s="1990">
        <v>5</v>
      </c>
      <c r="J114" s="1991"/>
      <c r="K114" s="1991"/>
      <c r="L114" s="1992"/>
      <c r="M114" s="1993" t="str">
        <f>IF(J114="","",J114)</f>
        <v/>
      </c>
      <c r="N114" s="1993"/>
      <c r="O114" s="1993"/>
      <c r="P114" s="1993" t="str">
        <f>IF(J114="","",J114)</f>
        <v/>
      </c>
      <c r="Q114" s="1993"/>
      <c r="R114" s="1993"/>
      <c r="S114" s="1993" t="str">
        <f>IF(J114="","",J114)</f>
        <v/>
      </c>
      <c r="T114" s="1991"/>
    </row>
    <row r="115" spans="1:20" s="78" customFormat="1">
      <c r="A115" s="1758" t="s">
        <v>3023</v>
      </c>
      <c r="B115" s="1200"/>
      <c r="C115" s="1743" t="s">
        <v>3104</v>
      </c>
      <c r="D115" s="1750">
        <v>10</v>
      </c>
      <c r="E115" s="1971" t="s">
        <v>501</v>
      </c>
      <c r="F115" s="1972">
        <v>7000</v>
      </c>
      <c r="G115" s="1973">
        <f>D115*F115</f>
        <v>70000</v>
      </c>
      <c r="H115" s="1979" t="s">
        <v>1887</v>
      </c>
      <c r="I115" s="1750"/>
      <c r="J115" s="1975"/>
      <c r="K115" s="1975"/>
      <c r="L115" s="1975"/>
      <c r="M115" s="1975"/>
      <c r="N115" s="1750">
        <v>10</v>
      </c>
      <c r="O115" s="1975"/>
      <c r="P115" s="1975"/>
      <c r="Q115" s="1975"/>
      <c r="R115" s="1975"/>
      <c r="S115" s="1975"/>
      <c r="T115" s="1975"/>
    </row>
    <row r="116" spans="1:20" s="78" customFormat="1">
      <c r="A116" s="1163" t="s">
        <v>2045</v>
      </c>
      <c r="B116" s="1200"/>
      <c r="C116" s="1820" t="s">
        <v>2063</v>
      </c>
      <c r="D116" s="1998">
        <v>2</v>
      </c>
      <c r="E116" s="1982" t="s">
        <v>36</v>
      </c>
      <c r="F116" s="1995">
        <v>5000</v>
      </c>
      <c r="G116" s="1973">
        <f>D116*F116</f>
        <v>10000</v>
      </c>
      <c r="H116" s="1974" t="s">
        <v>1887</v>
      </c>
      <c r="I116" s="1975"/>
      <c r="J116" s="1975"/>
      <c r="K116" s="1975"/>
      <c r="L116" s="1975"/>
      <c r="M116" s="1975"/>
      <c r="N116" s="1975"/>
      <c r="O116" s="1975"/>
      <c r="P116" s="1975"/>
      <c r="Q116" s="1975"/>
      <c r="R116" s="1975"/>
      <c r="S116" s="1975"/>
      <c r="T116" s="1975"/>
    </row>
  </sheetData>
  <mergeCells count="12">
    <mergeCell ref="H12:H13"/>
    <mergeCell ref="I12:T12"/>
    <mergeCell ref="A1:T1"/>
    <mergeCell ref="A2:T2"/>
    <mergeCell ref="A3:T3"/>
    <mergeCell ref="A4:T4"/>
    <mergeCell ref="A6:T6"/>
    <mergeCell ref="A12:A13"/>
    <mergeCell ref="C12:C13"/>
    <mergeCell ref="E12:E13"/>
    <mergeCell ref="F12:F13"/>
    <mergeCell ref="G12:G13"/>
  </mergeCells>
  <conditionalFormatting sqref="E106:F110">
    <cfRule type="cellIs" dxfId="11" priority="2" operator="equal">
      <formula>0</formula>
    </cfRule>
  </conditionalFormatting>
  <conditionalFormatting sqref="L27:L41 O27:O41 R27:R41">
    <cfRule type="cellIs" dxfId="10" priority="3" operator="equal">
      <formula>0</formula>
    </cfRule>
  </conditionalFormatting>
  <conditionalFormatting sqref="L112:L116 O112:O116 R112:R116">
    <cfRule type="cellIs" dxfId="9" priority="1" operator="equal">
      <formula>0</formula>
    </cfRule>
  </conditionalFormatting>
  <dataValidations count="1">
    <dataValidation type="custom" allowBlank="1" showErrorMessage="1" sqref="I18:I27" xr:uid="{FDDCCC19-90B5-4F00-B867-D12956366C8C}">
      <formula1>ISBLANK(#REF!)=FALSE</formula1>
    </dataValidation>
  </dataValidations>
  <printOptions horizontalCentered="1"/>
  <pageMargins left="0.25" right="0.25" top="0.75" bottom="0.75" header="0.3" footer="0.3"/>
  <pageSetup paperSize="9" scale="87" orientation="landscape" r:id="rId1"/>
  <headerFooter>
    <oddFooter>&amp;LPROJECT PROCUREMENT MANAGEMENT PLAN 2023&amp;CBilling and Claims Section
&amp;RPage &amp;P of &amp;N</oddFooter>
  </headerFooter>
  <drawing r:id="rId2"/>
  <tableParts count="1">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35724-217F-41A3-A8B0-90E9502280CE}">
  <sheetPr codeName="Sheet25">
    <tabColor rgb="FF00B0F0"/>
  </sheetPr>
  <dimension ref="A1:AI131"/>
  <sheetViews>
    <sheetView showGridLines="0" topLeftCell="A102" zoomScaleNormal="100" workbookViewId="0">
      <selection activeCell="A15" sqref="A15:T130"/>
    </sheetView>
  </sheetViews>
  <sheetFormatPr defaultColWidth="8.28515625" defaultRowHeight="12"/>
  <cols>
    <col min="1" max="1" width="6.5703125" style="431" customWidth="1"/>
    <col min="2" max="2" width="10.7109375" style="431" hidden="1" customWidth="1"/>
    <col min="3" max="3" width="37.7109375" style="425" customWidth="1"/>
    <col min="4" max="4" width="11.42578125" style="430" customWidth="1"/>
    <col min="5" max="5" width="11.5703125" style="425" customWidth="1"/>
    <col min="6" max="6" width="13.42578125" style="677" customWidth="1"/>
    <col min="7" max="7" width="12.28515625" style="676" customWidth="1"/>
    <col min="8" max="8" width="7.28515625" style="427" customWidth="1"/>
    <col min="9" max="10" width="5.140625" style="425" customWidth="1"/>
    <col min="11" max="12" width="5.42578125" style="425" customWidth="1"/>
    <col min="13" max="13" width="5" style="425" customWidth="1"/>
    <col min="14" max="14" width="5.5703125" style="425" customWidth="1"/>
    <col min="15" max="15" width="5.140625" style="425" customWidth="1"/>
    <col min="16" max="16" width="6.85546875" style="425" customWidth="1"/>
    <col min="17" max="17" width="4.85546875" style="425" customWidth="1"/>
    <col min="18" max="18" width="5.85546875" style="425" customWidth="1"/>
    <col min="19" max="19" width="5.140625" style="425" customWidth="1"/>
    <col min="20" max="20" width="4.5703125" style="425" customWidth="1"/>
    <col min="21" max="16384" width="8.28515625" style="425"/>
  </cols>
  <sheetData>
    <row r="1" spans="1:21" s="758" customFormat="1" ht="12.75">
      <c r="A1" s="2705" t="s">
        <v>0</v>
      </c>
      <c r="B1" s="2705"/>
      <c r="C1" s="2705"/>
      <c r="D1" s="2705"/>
      <c r="E1" s="2705"/>
      <c r="F1" s="2705"/>
      <c r="G1" s="2705"/>
      <c r="H1" s="2705"/>
      <c r="I1" s="2705"/>
      <c r="J1" s="2705"/>
      <c r="K1" s="2705"/>
      <c r="L1" s="2705"/>
      <c r="M1" s="2705"/>
      <c r="N1" s="2705"/>
      <c r="O1" s="2705"/>
      <c r="P1" s="2705"/>
      <c r="Q1" s="2705"/>
      <c r="R1" s="2705"/>
      <c r="S1" s="2705"/>
      <c r="T1" s="2705"/>
    </row>
    <row r="2" spans="1:21" s="758" customFormat="1" ht="12.75">
      <c r="A2" s="2705" t="s">
        <v>1656</v>
      </c>
      <c r="B2" s="2705"/>
      <c r="C2" s="2705"/>
      <c r="D2" s="2705"/>
      <c r="E2" s="2705"/>
      <c r="F2" s="2705"/>
      <c r="G2" s="2705"/>
      <c r="H2" s="2705"/>
      <c r="I2" s="2705"/>
      <c r="J2" s="2705"/>
      <c r="K2" s="2705"/>
      <c r="L2" s="2705"/>
      <c r="M2" s="2705"/>
      <c r="N2" s="2705"/>
      <c r="O2" s="2705"/>
      <c r="P2" s="2705"/>
      <c r="Q2" s="2705"/>
      <c r="R2" s="2705"/>
      <c r="S2" s="2705"/>
      <c r="T2" s="2705"/>
    </row>
    <row r="3" spans="1:21" s="758" customFormat="1" ht="18" customHeight="1">
      <c r="A3" s="2706" t="s">
        <v>2</v>
      </c>
      <c r="B3" s="2706"/>
      <c r="C3" s="2706"/>
      <c r="D3" s="2706"/>
      <c r="E3" s="2706"/>
      <c r="F3" s="2706"/>
      <c r="G3" s="2706"/>
      <c r="H3" s="2706"/>
      <c r="I3" s="2706"/>
      <c r="J3" s="2706"/>
      <c r="K3" s="2706"/>
      <c r="L3" s="2706"/>
      <c r="M3" s="2706"/>
      <c r="N3" s="2706"/>
      <c r="O3" s="2706"/>
      <c r="P3" s="2706"/>
      <c r="Q3" s="2706"/>
      <c r="R3" s="2706"/>
      <c r="S3" s="2706"/>
      <c r="T3" s="2706"/>
    </row>
    <row r="4" spans="1:21" s="758" customFormat="1" ht="3" customHeight="1">
      <c r="A4" s="2705"/>
      <c r="B4" s="2705"/>
      <c r="C4" s="2705"/>
      <c r="D4" s="2705"/>
      <c r="E4" s="2705"/>
      <c r="F4" s="2705"/>
      <c r="G4" s="2705"/>
      <c r="H4" s="2705"/>
      <c r="I4" s="2705"/>
      <c r="J4" s="2705"/>
      <c r="K4" s="2705"/>
      <c r="L4" s="2705"/>
      <c r="M4" s="2705"/>
      <c r="N4" s="2705"/>
      <c r="O4" s="2705"/>
      <c r="P4" s="2705"/>
      <c r="Q4" s="2705"/>
      <c r="R4" s="2705"/>
      <c r="S4" s="2705"/>
      <c r="T4" s="2705"/>
    </row>
    <row r="5" spans="1:21" s="758" customFormat="1" ht="6" customHeight="1">
      <c r="A5" s="949"/>
      <c r="B5" s="949"/>
      <c r="F5" s="761"/>
      <c r="G5" s="760"/>
      <c r="H5" s="759"/>
    </row>
    <row r="6" spans="1:21" s="758" customFormat="1" ht="18.75">
      <c r="A6" s="2707" t="s">
        <v>3727</v>
      </c>
      <c r="B6" s="2707"/>
      <c r="C6" s="2707"/>
      <c r="D6" s="2707"/>
      <c r="E6" s="2707"/>
      <c r="F6" s="2707"/>
      <c r="G6" s="2707"/>
      <c r="H6" s="2707"/>
      <c r="I6" s="2707"/>
      <c r="J6" s="2707"/>
      <c r="K6" s="2707"/>
      <c r="L6" s="2707"/>
      <c r="M6" s="2707"/>
      <c r="N6" s="2707"/>
      <c r="O6" s="2707"/>
      <c r="P6" s="2707"/>
      <c r="Q6" s="2707"/>
      <c r="R6" s="2707"/>
      <c r="S6" s="2707"/>
      <c r="T6" s="2707"/>
    </row>
    <row r="7" spans="1:21">
      <c r="A7" s="674"/>
      <c r="B7" s="674"/>
    </row>
    <row r="8" spans="1:21" ht="18.75">
      <c r="A8" s="950" t="s">
        <v>3728</v>
      </c>
      <c r="B8" s="674"/>
    </row>
    <row r="9" spans="1:21" ht="4.5" customHeight="1">
      <c r="A9" s="674"/>
      <c r="B9" s="674"/>
    </row>
    <row r="10" spans="1:21">
      <c r="A10" s="675" t="s">
        <v>1857</v>
      </c>
      <c r="B10" s="675"/>
    </row>
    <row r="11" spans="1:21" ht="12.75" thickBot="1">
      <c r="A11" s="674" t="s">
        <v>1660</v>
      </c>
      <c r="B11" s="674"/>
    </row>
    <row r="12" spans="1:21">
      <c r="A12" s="2622" t="s">
        <v>7</v>
      </c>
      <c r="B12" s="673"/>
      <c r="C12" s="2613" t="s">
        <v>1661</v>
      </c>
      <c r="D12" s="672" t="s">
        <v>1662</v>
      </c>
      <c r="E12" s="2613" t="s">
        <v>1663</v>
      </c>
      <c r="F12" s="2640" t="s">
        <v>1664</v>
      </c>
      <c r="G12" s="2642" t="s">
        <v>1665</v>
      </c>
      <c r="H12" s="2613" t="s">
        <v>1666</v>
      </c>
      <c r="I12" s="2613" t="s">
        <v>1667</v>
      </c>
      <c r="J12" s="2613"/>
      <c r="K12" s="2613"/>
      <c r="L12" s="2613"/>
      <c r="M12" s="2613"/>
      <c r="N12" s="2613"/>
      <c r="O12" s="2613"/>
      <c r="P12" s="2613"/>
      <c r="Q12" s="2613"/>
      <c r="R12" s="2613"/>
      <c r="S12" s="2613"/>
      <c r="T12" s="2615"/>
    </row>
    <row r="13" spans="1:21" ht="12.75" thickBot="1">
      <c r="A13" s="2623"/>
      <c r="B13" s="671"/>
      <c r="C13" s="2614"/>
      <c r="D13" s="670" t="s">
        <v>1668</v>
      </c>
      <c r="E13" s="2614"/>
      <c r="F13" s="2641"/>
      <c r="G13" s="2643"/>
      <c r="H13" s="2614"/>
      <c r="I13" s="669" t="s">
        <v>1669</v>
      </c>
      <c r="J13" s="669" t="s">
        <v>1670</v>
      </c>
      <c r="K13" s="669" t="s">
        <v>1671</v>
      </c>
      <c r="L13" s="669" t="s">
        <v>1672</v>
      </c>
      <c r="M13" s="669" t="s">
        <v>1673</v>
      </c>
      <c r="N13" s="669" t="s">
        <v>1674</v>
      </c>
      <c r="O13" s="669" t="s">
        <v>1675</v>
      </c>
      <c r="P13" s="669" t="s">
        <v>1676</v>
      </c>
      <c r="Q13" s="669" t="s">
        <v>1677</v>
      </c>
      <c r="R13" s="669" t="s">
        <v>1678</v>
      </c>
      <c r="S13" s="669" t="s">
        <v>1679</v>
      </c>
      <c r="T13" s="668" t="s">
        <v>1680</v>
      </c>
    </row>
    <row r="14" spans="1:21" s="659" customFormat="1" ht="10.5" customHeight="1" thickBot="1">
      <c r="A14" s="667" t="s">
        <v>7</v>
      </c>
      <c r="B14" s="667" t="s">
        <v>30</v>
      </c>
      <c r="C14" s="663" t="s">
        <v>1661</v>
      </c>
      <c r="D14" s="666" t="s">
        <v>1668</v>
      </c>
      <c r="E14" s="663" t="s">
        <v>1663</v>
      </c>
      <c r="F14" s="745" t="s">
        <v>1664</v>
      </c>
      <c r="G14" s="744" t="s">
        <v>1665</v>
      </c>
      <c r="H14" s="663" t="s">
        <v>1666</v>
      </c>
      <c r="I14" s="662" t="s">
        <v>1669</v>
      </c>
      <c r="J14" s="662" t="s">
        <v>1670</v>
      </c>
      <c r="K14" s="662" t="s">
        <v>1671</v>
      </c>
      <c r="L14" s="662" t="s">
        <v>1672</v>
      </c>
      <c r="M14" s="662" t="s">
        <v>1673</v>
      </c>
      <c r="N14" s="662" t="s">
        <v>1674</v>
      </c>
      <c r="O14" s="662" t="s">
        <v>1675</v>
      </c>
      <c r="P14" s="662" t="s">
        <v>1676</v>
      </c>
      <c r="Q14" s="662" t="s">
        <v>1677</v>
      </c>
      <c r="R14" s="662" t="s">
        <v>1678</v>
      </c>
      <c r="S14" s="662" t="s">
        <v>1679</v>
      </c>
      <c r="T14" s="661" t="s">
        <v>1680</v>
      </c>
    </row>
    <row r="15" spans="1:21" s="766" customFormat="1" ht="15.75">
      <c r="A15" s="1862" t="s">
        <v>3793</v>
      </c>
      <c r="B15" s="817"/>
      <c r="C15" s="818"/>
      <c r="D15" s="819"/>
      <c r="E15" s="820"/>
      <c r="F15" s="821"/>
      <c r="G15" s="821">
        <f>Table131_23417278910111213151617181920[[#This Row],[SIZE]]*Table131_23417278910111213151617181920[[#This Row],[Unit Price]]</f>
        <v>0</v>
      </c>
      <c r="H15" s="822"/>
      <c r="I15" s="823"/>
      <c r="J15" s="818"/>
      <c r="K15" s="818"/>
      <c r="L15" s="818"/>
      <c r="M15" s="818"/>
      <c r="N15" s="818"/>
      <c r="O15" s="818"/>
      <c r="P15" s="818"/>
      <c r="Q15" s="818"/>
      <c r="R15" s="818"/>
      <c r="S15" s="818"/>
      <c r="T15" s="824"/>
    </row>
    <row r="16" spans="1:21" s="194" customFormat="1" ht="15">
      <c r="A16" s="1259" t="s">
        <v>2598</v>
      </c>
      <c r="B16" s="1465"/>
      <c r="C16" s="443" t="s">
        <v>2670</v>
      </c>
      <c r="D16" s="882">
        <v>100</v>
      </c>
      <c r="E16" s="825" t="s">
        <v>833</v>
      </c>
      <c r="F16" s="886">
        <v>250</v>
      </c>
      <c r="G16" s="1607">
        <f t="shared" ref="G16:G47" si="0">D16*F16</f>
        <v>25000</v>
      </c>
      <c r="H16" s="1548" t="s">
        <v>1887</v>
      </c>
      <c r="I16" s="882"/>
      <c r="J16" s="443"/>
      <c r="K16" s="882"/>
      <c r="L16" s="443"/>
      <c r="M16" s="443"/>
      <c r="N16" s="443"/>
      <c r="O16" s="443"/>
      <c r="P16" s="443"/>
      <c r="Q16" s="443"/>
      <c r="R16" s="882">
        <v>100</v>
      </c>
      <c r="S16" s="443"/>
      <c r="T16" s="1533"/>
      <c r="U16"/>
    </row>
    <row r="17" spans="1:20" s="1257" customFormat="1">
      <c r="A17" s="1471" t="s">
        <v>2748</v>
      </c>
      <c r="B17" s="1465"/>
      <c r="C17" s="1180" t="s">
        <v>2863</v>
      </c>
      <c r="D17" s="1177">
        <v>4</v>
      </c>
      <c r="E17" s="1178" t="s">
        <v>627</v>
      </c>
      <c r="F17" s="1178">
        <v>1500</v>
      </c>
      <c r="G17" s="1607">
        <f t="shared" si="0"/>
        <v>6000</v>
      </c>
      <c r="H17" s="1548" t="s">
        <v>1887</v>
      </c>
      <c r="I17" s="1148">
        <v>1</v>
      </c>
      <c r="J17" s="1148"/>
      <c r="K17" s="1148"/>
      <c r="L17" s="1148">
        <v>1</v>
      </c>
      <c r="M17" s="1148"/>
      <c r="N17" s="1148"/>
      <c r="O17" s="1148">
        <v>1</v>
      </c>
      <c r="P17" s="1148"/>
      <c r="Q17" s="1148"/>
      <c r="R17" s="1148">
        <v>1</v>
      </c>
      <c r="S17" s="1148"/>
      <c r="T17" s="1148"/>
    </row>
    <row r="18" spans="1:20" s="1257" customFormat="1">
      <c r="A18" s="1471" t="s">
        <v>2748</v>
      </c>
      <c r="B18" s="1465"/>
      <c r="C18" s="1180" t="s">
        <v>2862</v>
      </c>
      <c r="D18" s="1177">
        <v>6</v>
      </c>
      <c r="E18" s="1178" t="s">
        <v>627</v>
      </c>
      <c r="F18" s="1178">
        <v>1500</v>
      </c>
      <c r="G18" s="1607">
        <f t="shared" si="0"/>
        <v>9000</v>
      </c>
      <c r="H18" s="1548" t="s">
        <v>1887</v>
      </c>
      <c r="I18" s="1148">
        <v>1</v>
      </c>
      <c r="J18" s="1148"/>
      <c r="K18" s="1148">
        <v>1</v>
      </c>
      <c r="L18" s="1148"/>
      <c r="M18" s="1148">
        <v>1</v>
      </c>
      <c r="N18" s="1148"/>
      <c r="O18" s="1148">
        <v>1</v>
      </c>
      <c r="P18" s="1148"/>
      <c r="Q18" s="1148">
        <v>1</v>
      </c>
      <c r="R18" s="1148"/>
      <c r="S18" s="1148">
        <v>1</v>
      </c>
      <c r="T18" s="1148"/>
    </row>
    <row r="19" spans="1:20" s="1257" customFormat="1">
      <c r="A19" s="1471" t="s">
        <v>2748</v>
      </c>
      <c r="B19" s="1465"/>
      <c r="C19" s="1180" t="s">
        <v>2866</v>
      </c>
      <c r="D19" s="1177">
        <v>6</v>
      </c>
      <c r="E19" s="1178" t="s">
        <v>627</v>
      </c>
      <c r="F19" s="1178">
        <v>1500</v>
      </c>
      <c r="G19" s="1607">
        <f t="shared" si="0"/>
        <v>9000</v>
      </c>
      <c r="H19" s="1548" t="s">
        <v>1887</v>
      </c>
      <c r="I19" s="1148">
        <v>1</v>
      </c>
      <c r="J19" s="1148"/>
      <c r="K19" s="1148">
        <v>1</v>
      </c>
      <c r="L19" s="1148"/>
      <c r="M19" s="1148">
        <v>1</v>
      </c>
      <c r="N19" s="1148"/>
      <c r="O19" s="1148">
        <v>1</v>
      </c>
      <c r="P19" s="1148"/>
      <c r="Q19" s="1148">
        <v>1</v>
      </c>
      <c r="R19" s="1148"/>
      <c r="S19" s="1148">
        <v>1</v>
      </c>
      <c r="T19" s="1148"/>
    </row>
    <row r="20" spans="1:20" s="1257" customFormat="1">
      <c r="A20" s="1471" t="s">
        <v>2748</v>
      </c>
      <c r="B20" s="1465"/>
      <c r="C20" s="1180" t="s">
        <v>2865</v>
      </c>
      <c r="D20" s="1177">
        <v>2</v>
      </c>
      <c r="E20" s="1178" t="s">
        <v>627</v>
      </c>
      <c r="F20" s="1178">
        <v>1500</v>
      </c>
      <c r="G20" s="1607">
        <f t="shared" si="0"/>
        <v>3000</v>
      </c>
      <c r="H20" s="1548" t="s">
        <v>1887</v>
      </c>
      <c r="I20" s="1148">
        <v>1</v>
      </c>
      <c r="J20" s="1148"/>
      <c r="K20" s="1148"/>
      <c r="L20" s="1148"/>
      <c r="M20" s="1148"/>
      <c r="N20" s="1148"/>
      <c r="O20" s="1148">
        <v>1</v>
      </c>
      <c r="P20" s="1148"/>
      <c r="Q20" s="1148"/>
      <c r="R20" s="1148"/>
      <c r="S20" s="1148"/>
      <c r="T20" s="1148"/>
    </row>
    <row r="21" spans="1:20" s="765" customFormat="1">
      <c r="A21" s="1471" t="s">
        <v>2748</v>
      </c>
      <c r="B21" s="1465"/>
      <c r="C21" s="1180" t="s">
        <v>2864</v>
      </c>
      <c r="D21" s="1177">
        <v>2</v>
      </c>
      <c r="E21" s="1178" t="s">
        <v>627</v>
      </c>
      <c r="F21" s="1178">
        <v>1500</v>
      </c>
      <c r="G21" s="1607">
        <f t="shared" si="0"/>
        <v>3000</v>
      </c>
      <c r="H21" s="1548" t="s">
        <v>1887</v>
      </c>
      <c r="I21" s="1148">
        <v>1</v>
      </c>
      <c r="J21" s="1148"/>
      <c r="K21" s="1148"/>
      <c r="L21" s="1148"/>
      <c r="M21" s="1148"/>
      <c r="N21" s="1148"/>
      <c r="O21" s="1148">
        <v>1</v>
      </c>
      <c r="P21" s="1148"/>
      <c r="Q21" s="1148"/>
      <c r="R21" s="1148"/>
      <c r="S21" s="1148"/>
      <c r="T21" s="1148"/>
    </row>
    <row r="22" spans="1:20" s="765" customFormat="1">
      <c r="A22" s="1465" t="s">
        <v>69</v>
      </c>
      <c r="B22" s="1465"/>
      <c r="C22" s="124" t="s">
        <v>2682</v>
      </c>
      <c r="D22" s="1005">
        <v>4</v>
      </c>
      <c r="E22" s="1006" t="s">
        <v>501</v>
      </c>
      <c r="F22" s="867">
        <v>3000</v>
      </c>
      <c r="G22" s="1607">
        <f t="shared" si="0"/>
        <v>12000</v>
      </c>
      <c r="H22" s="1548" t="s">
        <v>1887</v>
      </c>
      <c r="I22" s="129"/>
      <c r="J22" s="148"/>
      <c r="K22" s="148"/>
      <c r="L22" s="148"/>
      <c r="M22" s="148"/>
      <c r="N22" s="148"/>
      <c r="O22" s="148"/>
      <c r="P22" s="148"/>
      <c r="Q22" s="148"/>
      <c r="R22" s="148"/>
      <c r="S22" s="148"/>
      <c r="T22" s="148"/>
    </row>
    <row r="23" spans="1:20" s="765" customFormat="1">
      <c r="A23" s="1465" t="s">
        <v>69</v>
      </c>
      <c r="B23" s="935"/>
      <c r="C23" s="124" t="s">
        <v>2682</v>
      </c>
      <c r="D23" s="1005">
        <v>4</v>
      </c>
      <c r="E23" s="1006" t="s">
        <v>501</v>
      </c>
      <c r="F23" s="867">
        <v>3000</v>
      </c>
      <c r="G23" s="1607">
        <f t="shared" si="0"/>
        <v>12000</v>
      </c>
      <c r="H23" s="1548" t="s">
        <v>1887</v>
      </c>
      <c r="I23" s="129"/>
      <c r="J23" s="148"/>
      <c r="K23" s="148"/>
      <c r="L23" s="148"/>
      <c r="M23" s="148"/>
      <c r="N23" s="148"/>
      <c r="O23" s="148"/>
      <c r="P23" s="148"/>
      <c r="Q23" s="148"/>
      <c r="R23" s="148"/>
      <c r="S23" s="148"/>
      <c r="T23" s="148"/>
    </row>
    <row r="24" spans="1:20" s="860" customFormat="1">
      <c r="A24" s="1465" t="s">
        <v>3386</v>
      </c>
      <c r="B24" s="935"/>
      <c r="C24" s="124" t="s">
        <v>2682</v>
      </c>
      <c r="D24" s="1005">
        <v>4</v>
      </c>
      <c r="E24" s="1006" t="s">
        <v>501</v>
      </c>
      <c r="F24" s="867">
        <v>3000</v>
      </c>
      <c r="G24" s="1607">
        <f t="shared" si="0"/>
        <v>12000</v>
      </c>
      <c r="H24" s="1548" t="s">
        <v>1887</v>
      </c>
      <c r="I24" s="129"/>
      <c r="J24" s="148"/>
      <c r="K24" s="148"/>
      <c r="L24" s="148"/>
      <c r="M24" s="148"/>
      <c r="N24" s="148"/>
      <c r="O24" s="148"/>
      <c r="P24" s="148"/>
      <c r="Q24" s="148"/>
      <c r="R24" s="148"/>
      <c r="S24" s="148"/>
      <c r="T24" s="148"/>
    </row>
    <row r="25" spans="1:20" s="860" customFormat="1">
      <c r="A25" s="1471" t="s">
        <v>2748</v>
      </c>
      <c r="B25" s="1260"/>
      <c r="C25" s="775" t="s">
        <v>2775</v>
      </c>
      <c r="D25" s="1177">
        <v>1</v>
      </c>
      <c r="E25" s="1178" t="s">
        <v>501</v>
      </c>
      <c r="F25" s="1178">
        <v>5000</v>
      </c>
      <c r="G25" s="1607">
        <f t="shared" si="0"/>
        <v>5000</v>
      </c>
      <c r="H25" s="1548" t="s">
        <v>1887</v>
      </c>
      <c r="I25" s="1148"/>
      <c r="J25" s="772"/>
      <c r="K25" s="772"/>
      <c r="L25" s="772">
        <v>1</v>
      </c>
      <c r="M25" s="772"/>
      <c r="N25" s="772"/>
      <c r="O25" s="772"/>
      <c r="P25" s="772"/>
      <c r="Q25" s="772"/>
      <c r="R25" s="772"/>
      <c r="S25" s="772"/>
      <c r="T25" s="772"/>
    </row>
    <row r="26" spans="1:20" s="78" customFormat="1">
      <c r="A26" s="1471" t="s">
        <v>2748</v>
      </c>
      <c r="B26" s="1260"/>
      <c r="C26" s="1180" t="s">
        <v>2780</v>
      </c>
      <c r="D26" s="1177">
        <v>3</v>
      </c>
      <c r="E26" s="1178" t="s">
        <v>2781</v>
      </c>
      <c r="F26" s="1178">
        <v>10000</v>
      </c>
      <c r="G26" s="1607">
        <f t="shared" si="0"/>
        <v>30000</v>
      </c>
      <c r="H26" s="1548" t="s">
        <v>1887</v>
      </c>
      <c r="I26" s="1148"/>
      <c r="J26" s="1148">
        <v>3</v>
      </c>
      <c r="K26" s="1148"/>
      <c r="L26" s="1148"/>
      <c r="M26" s="1148"/>
      <c r="N26" s="1148"/>
      <c r="O26" s="1148"/>
      <c r="P26" s="1148"/>
      <c r="Q26" s="1148"/>
      <c r="R26" s="1148"/>
      <c r="S26" s="1148"/>
      <c r="T26" s="1148"/>
    </row>
    <row r="27" spans="1:20" s="78" customFormat="1">
      <c r="A27" s="1465" t="s">
        <v>3457</v>
      </c>
      <c r="B27" s="1260"/>
      <c r="C27" s="124" t="s">
        <v>536</v>
      </c>
      <c r="D27" s="125">
        <v>1</v>
      </c>
      <c r="E27" s="126" t="s">
        <v>501</v>
      </c>
      <c r="F27" s="127">
        <v>49999</v>
      </c>
      <c r="G27" s="1607">
        <f t="shared" si="0"/>
        <v>49999</v>
      </c>
      <c r="H27" s="1548" t="s">
        <v>1887</v>
      </c>
      <c r="I27" s="129">
        <v>1</v>
      </c>
      <c r="J27" s="148"/>
      <c r="K27" s="148"/>
      <c r="L27" s="148"/>
      <c r="M27" s="148"/>
      <c r="N27" s="148"/>
      <c r="O27" s="148"/>
      <c r="P27" s="148"/>
      <c r="Q27" s="148"/>
      <c r="R27" s="148"/>
      <c r="S27" s="148"/>
      <c r="T27" s="148"/>
    </row>
    <row r="28" spans="1:20" s="78" customFormat="1">
      <c r="A28" s="1467" t="s">
        <v>3225</v>
      </c>
      <c r="B28" s="1260"/>
      <c r="C28" s="618" t="s">
        <v>3229</v>
      </c>
      <c r="D28" s="1690">
        <v>1</v>
      </c>
      <c r="E28" s="1236" t="s">
        <v>501</v>
      </c>
      <c r="F28" s="1237">
        <v>49000</v>
      </c>
      <c r="G28" s="1607">
        <f t="shared" si="0"/>
        <v>49000</v>
      </c>
      <c r="H28" s="1548" t="s">
        <v>1887</v>
      </c>
      <c r="I28" s="1239"/>
      <c r="J28" s="1241"/>
      <c r="K28" s="1241"/>
      <c r="L28" s="1241"/>
      <c r="M28" s="1241"/>
      <c r="N28" s="1241"/>
      <c r="O28" s="1241"/>
      <c r="P28" s="1241"/>
      <c r="Q28" s="1241"/>
      <c r="R28" s="1241"/>
      <c r="S28" s="1241"/>
      <c r="T28" s="1693"/>
    </row>
    <row r="29" spans="1:20" s="78" customFormat="1">
      <c r="A29" s="1471" t="s">
        <v>2748</v>
      </c>
      <c r="B29" s="1260"/>
      <c r="C29" s="1180" t="s">
        <v>2884</v>
      </c>
      <c r="D29" s="1177">
        <v>2</v>
      </c>
      <c r="E29" s="1178" t="s">
        <v>501</v>
      </c>
      <c r="F29" s="1178">
        <v>300</v>
      </c>
      <c r="G29" s="1607">
        <f t="shared" si="0"/>
        <v>600</v>
      </c>
      <c r="H29" s="1548" t="s">
        <v>1887</v>
      </c>
      <c r="I29" s="1148">
        <v>1</v>
      </c>
      <c r="J29" s="1148"/>
      <c r="K29" s="1148"/>
      <c r="L29" s="1148"/>
      <c r="M29" s="1148"/>
      <c r="N29" s="1148"/>
      <c r="O29" s="1148">
        <v>1</v>
      </c>
      <c r="P29" s="1148"/>
      <c r="Q29" s="1148"/>
      <c r="R29" s="1148"/>
      <c r="S29" s="1148"/>
      <c r="T29" s="1148"/>
    </row>
    <row r="30" spans="1:20" s="78" customFormat="1" ht="24">
      <c r="A30" s="1465" t="s">
        <v>69</v>
      </c>
      <c r="B30" s="1260"/>
      <c r="C30" s="1317" t="s">
        <v>2683</v>
      </c>
      <c r="D30" s="1001">
        <v>1</v>
      </c>
      <c r="E30" s="1002" t="s">
        <v>501</v>
      </c>
      <c r="F30" s="1152">
        <v>18000</v>
      </c>
      <c r="G30" s="1607">
        <f t="shared" si="0"/>
        <v>18000</v>
      </c>
      <c r="H30" s="1548" t="s">
        <v>1887</v>
      </c>
      <c r="I30" s="129"/>
      <c r="J30" s="148"/>
      <c r="K30" s="148"/>
      <c r="L30" s="148"/>
      <c r="M30" s="148"/>
      <c r="N30" s="148"/>
      <c r="O30" s="148"/>
      <c r="P30" s="148"/>
      <c r="Q30" s="148"/>
      <c r="R30" s="148"/>
      <c r="S30" s="148"/>
      <c r="T30" s="148"/>
    </row>
    <row r="31" spans="1:20" s="78" customFormat="1">
      <c r="A31" s="1471" t="s">
        <v>2748</v>
      </c>
      <c r="B31" s="935"/>
      <c r="C31" s="1180" t="s">
        <v>2779</v>
      </c>
      <c r="D31" s="1177">
        <v>4</v>
      </c>
      <c r="E31" s="1178" t="s">
        <v>36</v>
      </c>
      <c r="F31" s="1178">
        <v>5000</v>
      </c>
      <c r="G31" s="1607">
        <f t="shared" si="0"/>
        <v>20000</v>
      </c>
      <c r="H31" s="1548" t="s">
        <v>1887</v>
      </c>
      <c r="I31" s="1148">
        <v>1</v>
      </c>
      <c r="J31" s="1148"/>
      <c r="K31" s="1148"/>
      <c r="L31" s="1148">
        <v>1</v>
      </c>
      <c r="M31" s="1148"/>
      <c r="N31" s="1148"/>
      <c r="O31" s="1148">
        <v>1</v>
      </c>
      <c r="P31" s="1148"/>
      <c r="Q31" s="1148"/>
      <c r="R31" s="1148">
        <v>1</v>
      </c>
      <c r="S31" s="1148"/>
      <c r="T31" s="1148"/>
    </row>
    <row r="32" spans="1:20" s="863" customFormat="1">
      <c r="A32" s="137" t="s">
        <v>1982</v>
      </c>
      <c r="B32" s="1236"/>
      <c r="C32" s="124" t="s">
        <v>2041</v>
      </c>
      <c r="D32" s="125">
        <v>1</v>
      </c>
      <c r="E32" s="126" t="s">
        <v>2042</v>
      </c>
      <c r="F32" s="127">
        <v>1500</v>
      </c>
      <c r="G32" s="1607">
        <f t="shared" si="0"/>
        <v>1500</v>
      </c>
      <c r="H32" s="1548" t="s">
        <v>1887</v>
      </c>
      <c r="I32" s="129">
        <v>1</v>
      </c>
      <c r="J32" s="148"/>
      <c r="K32" s="148"/>
      <c r="L32" s="148"/>
      <c r="M32" s="148"/>
      <c r="N32" s="148"/>
      <c r="O32" s="148"/>
      <c r="P32" s="148"/>
      <c r="Q32" s="148"/>
      <c r="R32" s="148"/>
      <c r="S32" s="148"/>
      <c r="T32" s="148"/>
    </row>
    <row r="33" spans="1:35" s="451" customFormat="1" ht="18" customHeight="1">
      <c r="A33" s="1471" t="s">
        <v>2748</v>
      </c>
      <c r="B33" s="1233"/>
      <c r="C33" s="1180" t="s">
        <v>2879</v>
      </c>
      <c r="D33" s="1177">
        <v>100</v>
      </c>
      <c r="E33" s="1178" t="s">
        <v>576</v>
      </c>
      <c r="F33" s="1178">
        <v>70</v>
      </c>
      <c r="G33" s="1607">
        <f t="shared" si="0"/>
        <v>7000</v>
      </c>
      <c r="H33" s="1548" t="s">
        <v>1887</v>
      </c>
      <c r="I33" s="1148">
        <v>30</v>
      </c>
      <c r="J33" s="1148"/>
      <c r="K33" s="1148"/>
      <c r="L33" s="1148"/>
      <c r="M33" s="1148"/>
      <c r="N33" s="1148"/>
      <c r="O33" s="1148"/>
      <c r="P33" s="1148"/>
      <c r="Q33" s="1148"/>
      <c r="R33" s="1148"/>
      <c r="S33" s="1148"/>
      <c r="T33" s="1148"/>
    </row>
    <row r="34" spans="1:35" s="451" customFormat="1" ht="20.100000000000001" customHeight="1">
      <c r="A34" s="1471" t="s">
        <v>2748</v>
      </c>
      <c r="B34" s="1233"/>
      <c r="C34" s="1180" t="s">
        <v>2794</v>
      </c>
      <c r="D34" s="1177">
        <v>2</v>
      </c>
      <c r="E34" s="1178" t="s">
        <v>501</v>
      </c>
      <c r="F34" s="1147">
        <v>1000</v>
      </c>
      <c r="G34" s="1607">
        <f t="shared" si="0"/>
        <v>2000</v>
      </c>
      <c r="H34" s="1548" t="s">
        <v>1887</v>
      </c>
      <c r="I34" s="771">
        <v>1</v>
      </c>
      <c r="J34" s="1148"/>
      <c r="K34" s="1148"/>
      <c r="L34" s="1148"/>
      <c r="M34" s="1148"/>
      <c r="N34" s="1148"/>
      <c r="O34" s="1148">
        <v>1</v>
      </c>
      <c r="P34" s="1148"/>
      <c r="Q34" s="1148"/>
      <c r="R34" s="1148"/>
      <c r="S34" s="1148"/>
      <c r="T34" s="1148"/>
    </row>
    <row r="35" spans="1:35" s="451" customFormat="1" ht="20.100000000000001" customHeight="1">
      <c r="A35" s="1259" t="s">
        <v>2598</v>
      </c>
      <c r="B35" s="1471"/>
      <c r="C35" s="443" t="s">
        <v>2671</v>
      </c>
      <c r="D35" s="882">
        <v>15</v>
      </c>
      <c r="E35" s="825" t="s">
        <v>36</v>
      </c>
      <c r="F35" s="886">
        <v>3500</v>
      </c>
      <c r="G35" s="1607">
        <f t="shared" si="0"/>
        <v>52500</v>
      </c>
      <c r="H35" s="1548" t="s">
        <v>1887</v>
      </c>
      <c r="I35" s="882"/>
      <c r="J35" s="443"/>
      <c r="K35" s="882"/>
      <c r="L35" s="443"/>
      <c r="M35" s="443"/>
      <c r="N35" s="443"/>
      <c r="O35" s="443"/>
      <c r="P35" s="443"/>
      <c r="Q35" s="443"/>
      <c r="R35" s="882">
        <v>15</v>
      </c>
      <c r="S35" s="443"/>
      <c r="T35" s="1533"/>
    </row>
    <row r="36" spans="1:35" s="765" customFormat="1">
      <c r="A36" s="1259" t="s">
        <v>2598</v>
      </c>
      <c r="B36" s="1471"/>
      <c r="C36" s="443" t="s">
        <v>2672</v>
      </c>
      <c r="D36" s="882">
        <v>1</v>
      </c>
      <c r="E36" s="825" t="s">
        <v>1410</v>
      </c>
      <c r="F36" s="886">
        <v>10000</v>
      </c>
      <c r="G36" s="1607">
        <f t="shared" si="0"/>
        <v>10000</v>
      </c>
      <c r="H36" s="1548" t="s">
        <v>1887</v>
      </c>
      <c r="I36" s="882"/>
      <c r="J36" s="443"/>
      <c r="K36" s="882"/>
      <c r="L36" s="443"/>
      <c r="M36" s="443"/>
      <c r="N36" s="443"/>
      <c r="O36" s="443"/>
      <c r="P36" s="443"/>
      <c r="Q36" s="443"/>
      <c r="R36" s="882">
        <v>1</v>
      </c>
      <c r="S36" s="443"/>
      <c r="T36" s="1533"/>
    </row>
    <row r="37" spans="1:35" s="765" customFormat="1">
      <c r="A37" s="1259" t="s">
        <v>2412</v>
      </c>
      <c r="B37" s="1259"/>
      <c r="C37" s="2038" t="s">
        <v>2458</v>
      </c>
      <c r="D37" s="1576">
        <v>2</v>
      </c>
      <c r="E37" s="1160" t="s">
        <v>1945</v>
      </c>
      <c r="F37" s="1705">
        <v>500</v>
      </c>
      <c r="G37" s="1607">
        <f t="shared" si="0"/>
        <v>1000</v>
      </c>
      <c r="H37" s="1548" t="s">
        <v>1887</v>
      </c>
      <c r="I37" s="1160">
        <v>2</v>
      </c>
      <c r="J37" s="1160"/>
      <c r="K37" s="1532"/>
      <c r="L37" s="1532"/>
      <c r="M37" s="1532"/>
      <c r="N37" s="1532"/>
      <c r="O37" s="1532"/>
      <c r="P37" s="1532"/>
      <c r="Q37" s="1532"/>
      <c r="R37" s="988"/>
      <c r="S37" s="988"/>
      <c r="T37" s="1532"/>
    </row>
    <row r="38" spans="1:35" s="765" customFormat="1">
      <c r="A38" s="1259" t="s">
        <v>2412</v>
      </c>
      <c r="B38" s="1259"/>
      <c r="C38" s="2038" t="s">
        <v>2457</v>
      </c>
      <c r="D38" s="1576">
        <v>2</v>
      </c>
      <c r="E38" s="1160" t="s">
        <v>1945</v>
      </c>
      <c r="F38" s="1705">
        <v>500</v>
      </c>
      <c r="G38" s="1607">
        <f t="shared" si="0"/>
        <v>1000</v>
      </c>
      <c r="H38" s="1548" t="s">
        <v>1887</v>
      </c>
      <c r="I38" s="1160">
        <v>2</v>
      </c>
      <c r="J38" s="1160"/>
      <c r="K38" s="1532"/>
      <c r="L38" s="1532"/>
      <c r="M38" s="1532"/>
      <c r="N38" s="1532"/>
      <c r="O38" s="1532"/>
      <c r="P38" s="1532"/>
      <c r="Q38" s="1532"/>
      <c r="R38" s="988"/>
      <c r="S38" s="988"/>
      <c r="T38" s="1532"/>
    </row>
    <row r="39" spans="1:35" s="81" customFormat="1">
      <c r="A39" s="1465" t="s">
        <v>69</v>
      </c>
      <c r="B39" s="443"/>
      <c r="C39" s="1176" t="s">
        <v>1230</v>
      </c>
      <c r="D39" s="1005">
        <v>1</v>
      </c>
      <c r="E39" s="1006" t="s">
        <v>501</v>
      </c>
      <c r="F39" s="867">
        <v>6500</v>
      </c>
      <c r="G39" s="1607">
        <f t="shared" si="0"/>
        <v>6500</v>
      </c>
      <c r="H39" s="1548" t="s">
        <v>1887</v>
      </c>
      <c r="I39" s="129"/>
      <c r="J39" s="148"/>
      <c r="K39" s="148"/>
      <c r="L39" s="148"/>
      <c r="M39" s="148"/>
      <c r="N39" s="148"/>
      <c r="O39" s="148"/>
      <c r="P39" s="148"/>
      <c r="Q39" s="148"/>
      <c r="R39" s="148"/>
      <c r="S39" s="148"/>
      <c r="T39" s="148"/>
    </row>
    <row r="40" spans="1:35" s="883" customFormat="1">
      <c r="A40" s="1465" t="s">
        <v>69</v>
      </c>
      <c r="B40" s="443"/>
      <c r="C40" s="124" t="s">
        <v>2691</v>
      </c>
      <c r="D40" s="900">
        <v>1</v>
      </c>
      <c r="E40" s="901" t="s">
        <v>560</v>
      </c>
      <c r="F40" s="868">
        <v>3000</v>
      </c>
      <c r="G40" s="1607">
        <f t="shared" si="0"/>
        <v>3000</v>
      </c>
      <c r="H40" s="1548" t="s">
        <v>1887</v>
      </c>
      <c r="I40" s="129"/>
      <c r="J40" s="148"/>
      <c r="K40" s="148"/>
      <c r="L40" s="148"/>
      <c r="M40" s="148"/>
      <c r="N40" s="148"/>
      <c r="O40" s="148"/>
      <c r="P40" s="148"/>
      <c r="Q40" s="148"/>
      <c r="R40" s="148"/>
      <c r="S40" s="148"/>
      <c r="T40" s="148"/>
    </row>
    <row r="41" spans="1:35" s="883" customFormat="1">
      <c r="A41" s="1471" t="s">
        <v>2748</v>
      </c>
      <c r="B41" s="443"/>
      <c r="C41" s="1180" t="s">
        <v>2878</v>
      </c>
      <c r="D41" s="1177">
        <v>100</v>
      </c>
      <c r="E41" s="1178" t="s">
        <v>576</v>
      </c>
      <c r="F41" s="1178">
        <v>150</v>
      </c>
      <c r="G41" s="1607">
        <f t="shared" si="0"/>
        <v>15000</v>
      </c>
      <c r="H41" s="1548" t="s">
        <v>1887</v>
      </c>
      <c r="I41" s="1148">
        <v>100</v>
      </c>
      <c r="J41" s="1148"/>
      <c r="K41" s="1148"/>
      <c r="L41" s="1148"/>
      <c r="M41" s="1148"/>
      <c r="N41" s="1148"/>
      <c r="O41" s="1148"/>
      <c r="P41" s="1148"/>
      <c r="Q41" s="1148"/>
      <c r="R41" s="1148"/>
      <c r="S41" s="1148"/>
      <c r="T41" s="1148"/>
    </row>
    <row r="42" spans="1:35" s="883" customFormat="1">
      <c r="A42" s="1233" t="s">
        <v>533</v>
      </c>
      <c r="B42" s="443"/>
      <c r="C42" s="618" t="s">
        <v>2395</v>
      </c>
      <c r="D42" s="1702">
        <v>1</v>
      </c>
      <c r="E42" s="1703" t="s">
        <v>44</v>
      </c>
      <c r="F42" s="1930">
        <v>600</v>
      </c>
      <c r="G42" s="1607">
        <f t="shared" si="0"/>
        <v>600</v>
      </c>
      <c r="H42" s="1548" t="s">
        <v>1887</v>
      </c>
      <c r="I42" s="1239">
        <v>1</v>
      </c>
      <c r="J42" s="1239"/>
      <c r="K42" s="1241"/>
      <c r="L42" s="1241"/>
      <c r="M42" s="1241"/>
      <c r="N42" s="1241"/>
      <c r="O42" s="1241"/>
      <c r="P42" s="1241"/>
      <c r="Q42" s="1241"/>
      <c r="R42" s="1241"/>
      <c r="S42" s="1241"/>
      <c r="T42" s="1693"/>
    </row>
    <row r="43" spans="1:35" s="883" customFormat="1">
      <c r="A43" s="1471" t="s">
        <v>2748</v>
      </c>
      <c r="B43" s="443"/>
      <c r="C43" s="1180" t="s">
        <v>2880</v>
      </c>
      <c r="D43" s="1177">
        <v>100</v>
      </c>
      <c r="E43" s="1178" t="s">
        <v>576</v>
      </c>
      <c r="F43" s="1147">
        <v>50</v>
      </c>
      <c r="G43" s="1607">
        <f t="shared" si="0"/>
        <v>5000</v>
      </c>
      <c r="H43" s="1548" t="s">
        <v>1887</v>
      </c>
      <c r="I43" s="1148">
        <v>30</v>
      </c>
      <c r="J43" s="1148"/>
      <c r="K43" s="1148"/>
      <c r="L43" s="1148"/>
      <c r="M43" s="1148"/>
      <c r="N43" s="1148"/>
      <c r="O43" s="1148"/>
      <c r="P43" s="1148"/>
      <c r="Q43" s="1148"/>
      <c r="R43" s="1148"/>
      <c r="S43" s="1148"/>
      <c r="T43" s="1148"/>
    </row>
    <row r="44" spans="1:35">
      <c r="A44" s="1467" t="s">
        <v>2292</v>
      </c>
      <c r="B44" s="443"/>
      <c r="C44" s="1350" t="s">
        <v>2314</v>
      </c>
      <c r="D44" s="861">
        <v>5</v>
      </c>
      <c r="E44" s="795" t="s">
        <v>576</v>
      </c>
      <c r="F44" s="796">
        <v>500</v>
      </c>
      <c r="G44" s="1607">
        <f t="shared" si="0"/>
        <v>2500</v>
      </c>
      <c r="H44" s="1548" t="s">
        <v>1887</v>
      </c>
      <c r="I44" s="2037"/>
      <c r="J44" s="799"/>
      <c r="K44" s="799"/>
      <c r="L44" s="799"/>
      <c r="M44" s="799"/>
      <c r="N44" s="799"/>
      <c r="O44" s="799"/>
      <c r="P44" s="799"/>
      <c r="Q44" s="799"/>
      <c r="R44" s="799"/>
      <c r="S44" s="799"/>
      <c r="T44" s="799"/>
    </row>
    <row r="45" spans="1:35">
      <c r="A45" s="1467" t="s">
        <v>3023</v>
      </c>
      <c r="B45" s="443"/>
      <c r="C45" s="1293" t="s">
        <v>3197</v>
      </c>
      <c r="D45" s="1356">
        <v>5</v>
      </c>
      <c r="E45" s="995"/>
      <c r="F45" s="1423">
        <v>600</v>
      </c>
      <c r="G45" s="1607">
        <f t="shared" si="0"/>
        <v>3000</v>
      </c>
      <c r="H45" s="1548" t="s">
        <v>1887</v>
      </c>
      <c r="I45" s="129">
        <v>5</v>
      </c>
      <c r="J45" s="148"/>
      <c r="K45" s="148"/>
      <c r="L45" s="148"/>
      <c r="M45" s="148"/>
      <c r="N45" s="148"/>
      <c r="O45" s="148"/>
      <c r="P45" s="148"/>
      <c r="Q45" s="148"/>
      <c r="R45" s="148"/>
      <c r="S45" s="148"/>
      <c r="T45" s="148"/>
    </row>
    <row r="46" spans="1:35">
      <c r="A46" s="1465" t="s">
        <v>2905</v>
      </c>
      <c r="B46" s="443"/>
      <c r="C46" s="124" t="s">
        <v>2939</v>
      </c>
      <c r="D46" s="900">
        <v>5</v>
      </c>
      <c r="E46" s="901" t="s">
        <v>501</v>
      </c>
      <c r="F46" s="868">
        <v>750</v>
      </c>
      <c r="G46" s="1607">
        <f t="shared" si="0"/>
        <v>3750</v>
      </c>
      <c r="H46" s="1548" t="s">
        <v>1887</v>
      </c>
      <c r="I46" s="129"/>
      <c r="J46" s="148"/>
      <c r="K46" s="148"/>
      <c r="L46" s="148"/>
      <c r="M46" s="148"/>
      <c r="N46" s="148"/>
      <c r="O46" s="148"/>
      <c r="P46" s="148"/>
      <c r="Q46" s="148"/>
      <c r="R46" s="148"/>
      <c r="S46" s="148"/>
      <c r="T46" s="148"/>
    </row>
    <row r="47" spans="1:35" ht="24">
      <c r="A47" s="1259" t="s">
        <v>2412</v>
      </c>
      <c r="B47" s="1465"/>
      <c r="C47" s="1301" t="s">
        <v>2461</v>
      </c>
      <c r="D47" s="1576">
        <v>3</v>
      </c>
      <c r="E47" s="1576" t="s">
        <v>501</v>
      </c>
      <c r="F47" s="1577">
        <v>1500</v>
      </c>
      <c r="G47" s="1607">
        <f t="shared" si="0"/>
        <v>4500</v>
      </c>
      <c r="H47" s="1548" t="s">
        <v>1887</v>
      </c>
      <c r="I47" s="1576">
        <v>3</v>
      </c>
      <c r="J47" s="1576"/>
      <c r="K47" s="1269"/>
      <c r="L47" s="1269"/>
      <c r="M47" s="1269"/>
      <c r="N47" s="1269"/>
      <c r="O47" s="1269"/>
      <c r="P47" s="1269"/>
      <c r="Q47" s="1269"/>
      <c r="R47" s="1270"/>
      <c r="S47" s="1270"/>
      <c r="T47" s="1269"/>
    </row>
    <row r="48" spans="1:35" s="78" customFormat="1">
      <c r="A48" s="1259" t="s">
        <v>2598</v>
      </c>
      <c r="B48" s="935"/>
      <c r="C48" s="1599" t="s">
        <v>2461</v>
      </c>
      <c r="D48" s="1872">
        <v>2</v>
      </c>
      <c r="E48" s="1576" t="s">
        <v>501</v>
      </c>
      <c r="F48" s="1577">
        <v>1500</v>
      </c>
      <c r="G48" s="1607">
        <f t="shared" ref="G48:G79" si="1">D48*F48</f>
        <v>3000</v>
      </c>
      <c r="H48" s="1548" t="s">
        <v>1887</v>
      </c>
      <c r="I48" s="1872">
        <v>2</v>
      </c>
      <c r="J48" s="1576"/>
      <c r="K48" s="2035"/>
      <c r="L48" s="2035"/>
      <c r="M48" s="2035"/>
      <c r="N48" s="2035"/>
      <c r="O48" s="2035"/>
      <c r="P48" s="2035"/>
      <c r="Q48" s="2035"/>
      <c r="R48" s="1567"/>
      <c r="S48" s="1567"/>
      <c r="T48" s="2035"/>
      <c r="V48" s="2654" t="s">
        <v>2674</v>
      </c>
      <c r="W48" s="2654"/>
      <c r="X48" s="2654"/>
      <c r="Y48" s="2654"/>
      <c r="Z48" s="2654"/>
      <c r="AA48" s="2654"/>
      <c r="AB48" s="2654"/>
      <c r="AC48" s="2654"/>
      <c r="AD48" s="2654"/>
      <c r="AE48" s="2654"/>
      <c r="AF48" s="2654"/>
      <c r="AG48" s="2654"/>
      <c r="AH48" s="2654"/>
      <c r="AI48" s="2654"/>
    </row>
    <row r="49" spans="1:23" s="78" customFormat="1" ht="20.25" customHeight="1">
      <c r="A49" s="1259" t="s">
        <v>2599</v>
      </c>
      <c r="B49" s="1465"/>
      <c r="C49" s="443" t="s">
        <v>2619</v>
      </c>
      <c r="D49" s="882">
        <v>1</v>
      </c>
      <c r="E49" s="825" t="s">
        <v>501</v>
      </c>
      <c r="F49" s="886">
        <v>10000</v>
      </c>
      <c r="G49" s="1607">
        <f t="shared" si="1"/>
        <v>10000</v>
      </c>
      <c r="H49" s="1548" t="s">
        <v>1887</v>
      </c>
      <c r="I49" s="882"/>
      <c r="J49" s="443"/>
      <c r="K49" s="882"/>
      <c r="L49" s="443"/>
      <c r="M49" s="443"/>
      <c r="N49" s="443"/>
      <c r="O49" s="443"/>
      <c r="P49" s="443"/>
      <c r="Q49" s="443"/>
      <c r="R49" s="882">
        <v>1</v>
      </c>
      <c r="S49" s="443"/>
      <c r="T49" s="1533"/>
    </row>
    <row r="50" spans="1:23" s="78" customFormat="1">
      <c r="A50" s="1534" t="s">
        <v>2316</v>
      </c>
      <c r="B50" s="1465"/>
      <c r="C50" s="1350" t="s">
        <v>2338</v>
      </c>
      <c r="D50" s="861">
        <v>5</v>
      </c>
      <c r="E50" s="795" t="s">
        <v>576</v>
      </c>
      <c r="F50" s="796">
        <v>5000</v>
      </c>
      <c r="G50" s="1607">
        <f t="shared" si="1"/>
        <v>25000</v>
      </c>
      <c r="H50" s="1548" t="s">
        <v>1887</v>
      </c>
      <c r="I50" s="2037"/>
      <c r="J50" s="799"/>
      <c r="K50" s="799"/>
      <c r="L50" s="799"/>
      <c r="M50" s="799"/>
      <c r="N50" s="799"/>
      <c r="O50" s="799"/>
      <c r="P50" s="799"/>
      <c r="Q50" s="799"/>
      <c r="R50" s="799"/>
      <c r="S50" s="799"/>
      <c r="T50" s="799"/>
    </row>
    <row r="51" spans="1:23" s="78" customFormat="1">
      <c r="A51" s="1471" t="s">
        <v>2748</v>
      </c>
      <c r="B51" s="1465"/>
      <c r="C51" s="775" t="s">
        <v>2774</v>
      </c>
      <c r="D51" s="1177">
        <v>2</v>
      </c>
      <c r="E51" s="1178" t="s">
        <v>501</v>
      </c>
      <c r="F51" s="1147">
        <v>15000</v>
      </c>
      <c r="G51" s="1607">
        <f t="shared" si="1"/>
        <v>30000</v>
      </c>
      <c r="H51" s="1548" t="s">
        <v>1887</v>
      </c>
      <c r="I51" s="1148">
        <v>1</v>
      </c>
      <c r="J51" s="772"/>
      <c r="K51" s="772"/>
      <c r="L51" s="772"/>
      <c r="M51" s="772"/>
      <c r="N51" s="772"/>
      <c r="O51" s="772">
        <v>1</v>
      </c>
      <c r="P51" s="772"/>
      <c r="Q51" s="772"/>
      <c r="R51" s="772"/>
      <c r="S51" s="772"/>
      <c r="T51" s="772"/>
    </row>
    <row r="52" spans="1:23" s="78" customFormat="1" ht="24">
      <c r="A52" s="1471" t="s">
        <v>2748</v>
      </c>
      <c r="B52" s="1465"/>
      <c r="C52" s="1180" t="s">
        <v>2792</v>
      </c>
      <c r="D52" s="1177">
        <v>5</v>
      </c>
      <c r="E52" s="1178" t="s">
        <v>501</v>
      </c>
      <c r="F52" s="1178">
        <v>600</v>
      </c>
      <c r="G52" s="1607">
        <f t="shared" si="1"/>
        <v>3000</v>
      </c>
      <c r="H52" s="1548" t="s">
        <v>1887</v>
      </c>
      <c r="I52" s="1148"/>
      <c r="J52" s="1148"/>
      <c r="K52" s="1148"/>
      <c r="L52" s="1148">
        <v>5</v>
      </c>
      <c r="M52" s="1148"/>
      <c r="N52" s="1148"/>
      <c r="O52" s="1148"/>
      <c r="P52" s="1148"/>
      <c r="Q52" s="1148"/>
      <c r="R52" s="1148"/>
      <c r="S52" s="1148"/>
      <c r="T52" s="1148"/>
    </row>
    <row r="53" spans="1:23" s="78" customFormat="1" ht="16.5" customHeight="1">
      <c r="A53" s="1471" t="s">
        <v>2748</v>
      </c>
      <c r="B53" s="1465"/>
      <c r="C53" s="1180" t="s">
        <v>2791</v>
      </c>
      <c r="D53" s="1177">
        <v>5</v>
      </c>
      <c r="E53" s="1178" t="s">
        <v>501</v>
      </c>
      <c r="F53" s="1178">
        <v>700</v>
      </c>
      <c r="G53" s="1607">
        <f t="shared" si="1"/>
        <v>3500</v>
      </c>
      <c r="H53" s="1548" t="s">
        <v>1887</v>
      </c>
      <c r="I53" s="1148"/>
      <c r="J53" s="1148"/>
      <c r="K53" s="1148"/>
      <c r="L53" s="1148">
        <v>5</v>
      </c>
      <c r="M53" s="1148"/>
      <c r="N53" s="1148"/>
      <c r="O53" s="1148"/>
      <c r="P53" s="1148"/>
      <c r="Q53" s="1148"/>
      <c r="R53" s="1148"/>
      <c r="S53" s="1148"/>
      <c r="T53" s="1148"/>
    </row>
    <row r="54" spans="1:23" s="78" customFormat="1" ht="15" customHeight="1">
      <c r="A54" s="1471" t="s">
        <v>2748</v>
      </c>
      <c r="B54" s="935"/>
      <c r="C54" s="1180" t="s">
        <v>2790</v>
      </c>
      <c r="D54" s="1177">
        <v>5</v>
      </c>
      <c r="E54" s="1178" t="s">
        <v>501</v>
      </c>
      <c r="F54" s="1178">
        <v>800</v>
      </c>
      <c r="G54" s="1607">
        <f t="shared" si="1"/>
        <v>4000</v>
      </c>
      <c r="H54" s="1548" t="s">
        <v>1887</v>
      </c>
      <c r="I54" s="1148"/>
      <c r="J54" s="1148"/>
      <c r="K54" s="1148"/>
      <c r="L54" s="1148">
        <v>5</v>
      </c>
      <c r="M54" s="1148"/>
      <c r="N54" s="1148"/>
      <c r="O54" s="1148"/>
      <c r="P54" s="1148"/>
      <c r="Q54" s="1148"/>
      <c r="R54" s="1148"/>
      <c r="S54" s="1148"/>
      <c r="T54" s="1148"/>
    </row>
    <row r="55" spans="1:23" s="78" customFormat="1" ht="12.75" customHeight="1">
      <c r="A55" s="1471" t="s">
        <v>2748</v>
      </c>
      <c r="B55" s="935"/>
      <c r="C55" s="1180" t="s">
        <v>2876</v>
      </c>
      <c r="D55" s="1177">
        <v>6</v>
      </c>
      <c r="E55" s="1178" t="s">
        <v>576</v>
      </c>
      <c r="F55" s="1147">
        <v>150</v>
      </c>
      <c r="G55" s="1607">
        <f t="shared" si="1"/>
        <v>900</v>
      </c>
      <c r="H55" s="1548" t="s">
        <v>1887</v>
      </c>
      <c r="I55" s="771">
        <v>3</v>
      </c>
      <c r="J55" s="1148"/>
      <c r="K55" s="1148"/>
      <c r="L55" s="1148"/>
      <c r="M55" s="1148"/>
      <c r="N55" s="1148"/>
      <c r="O55" s="1148">
        <v>3</v>
      </c>
      <c r="P55" s="1148"/>
      <c r="Q55" s="1148"/>
      <c r="R55" s="1148"/>
      <c r="S55" s="1148"/>
      <c r="T55" s="1148"/>
    </row>
    <row r="56" spans="1:23" s="81" customFormat="1">
      <c r="A56" s="1471" t="s">
        <v>2748</v>
      </c>
      <c r="B56" s="1465"/>
      <c r="C56" s="1180" t="s">
        <v>2874</v>
      </c>
      <c r="D56" s="1177">
        <v>20</v>
      </c>
      <c r="E56" s="1178" t="s">
        <v>576</v>
      </c>
      <c r="F56" s="1178">
        <v>500</v>
      </c>
      <c r="G56" s="1607">
        <f t="shared" si="1"/>
        <v>10000</v>
      </c>
      <c r="H56" s="1548" t="s">
        <v>1887</v>
      </c>
      <c r="I56" s="1148">
        <v>20</v>
      </c>
      <c r="J56" s="1148"/>
      <c r="K56" s="1148"/>
      <c r="L56" s="1148"/>
      <c r="M56" s="1148"/>
      <c r="N56" s="1148"/>
      <c r="O56" s="1148"/>
      <c r="P56" s="1148"/>
      <c r="Q56" s="1148"/>
      <c r="R56" s="1148"/>
      <c r="S56" s="1148"/>
      <c r="T56" s="1148"/>
    </row>
    <row r="57" spans="1:23" s="81" customFormat="1">
      <c r="A57" s="1471" t="s">
        <v>2748</v>
      </c>
      <c r="B57" s="1465"/>
      <c r="C57" s="1026" t="s">
        <v>2803</v>
      </c>
      <c r="D57" s="1699">
        <v>1</v>
      </c>
      <c r="E57" s="995" t="s">
        <v>501</v>
      </c>
      <c r="F57" s="1023">
        <v>2500</v>
      </c>
      <c r="G57" s="1607">
        <f t="shared" si="1"/>
        <v>2500</v>
      </c>
      <c r="H57" s="1548" t="s">
        <v>1887</v>
      </c>
      <c r="I57" s="1148"/>
      <c r="J57" s="772"/>
      <c r="K57" s="772"/>
      <c r="L57" s="772">
        <v>1</v>
      </c>
      <c r="M57" s="772"/>
      <c r="N57" s="772"/>
      <c r="O57" s="772"/>
      <c r="P57" s="772"/>
      <c r="Q57" s="772"/>
      <c r="R57" s="772"/>
      <c r="S57" s="772"/>
      <c r="T57" s="772"/>
    </row>
    <row r="58" spans="1:23" s="81" customFormat="1">
      <c r="A58" s="1471" t="s">
        <v>2748</v>
      </c>
      <c r="B58" s="1534"/>
      <c r="C58" s="1026" t="s">
        <v>2802</v>
      </c>
      <c r="D58" s="1699">
        <v>1</v>
      </c>
      <c r="E58" s="995" t="s">
        <v>501</v>
      </c>
      <c r="F58" s="1023">
        <v>2500</v>
      </c>
      <c r="G58" s="1607">
        <f t="shared" si="1"/>
        <v>2500</v>
      </c>
      <c r="H58" s="1548" t="s">
        <v>1887</v>
      </c>
      <c r="I58" s="1148"/>
      <c r="J58" s="772"/>
      <c r="K58" s="772"/>
      <c r="L58" s="772">
        <v>1</v>
      </c>
      <c r="M58" s="772"/>
      <c r="N58" s="772"/>
      <c r="O58" s="772"/>
      <c r="P58" s="772"/>
      <c r="Q58" s="772"/>
      <c r="R58" s="772"/>
      <c r="S58" s="772"/>
      <c r="T58" s="772"/>
    </row>
    <row r="59" spans="1:23" s="909" customFormat="1">
      <c r="A59" s="1471" t="s">
        <v>2748</v>
      </c>
      <c r="B59" s="1534"/>
      <c r="C59" s="1026" t="s">
        <v>2801</v>
      </c>
      <c r="D59" s="1699">
        <v>1</v>
      </c>
      <c r="E59" s="995" t="s">
        <v>501</v>
      </c>
      <c r="F59" s="1023">
        <v>2500</v>
      </c>
      <c r="G59" s="1607">
        <f t="shared" si="1"/>
        <v>2500</v>
      </c>
      <c r="H59" s="1548" t="s">
        <v>1887</v>
      </c>
      <c r="I59" s="1148"/>
      <c r="J59" s="772"/>
      <c r="K59" s="772"/>
      <c r="L59" s="772">
        <v>1</v>
      </c>
      <c r="M59" s="772"/>
      <c r="N59" s="772"/>
      <c r="O59" s="772"/>
      <c r="P59" s="772"/>
      <c r="Q59" s="772"/>
      <c r="R59" s="772"/>
      <c r="S59" s="772"/>
      <c r="T59" s="772"/>
      <c r="V59" s="1937"/>
      <c r="W59" s="1937"/>
    </row>
    <row r="60" spans="1:23" s="909" customFormat="1">
      <c r="A60" s="1465" t="s">
        <v>3457</v>
      </c>
      <c r="B60" s="1534"/>
      <c r="C60" s="124" t="s">
        <v>3444</v>
      </c>
      <c r="D60" s="125">
        <v>1</v>
      </c>
      <c r="E60" s="126" t="s">
        <v>501</v>
      </c>
      <c r="F60" s="127">
        <v>30000</v>
      </c>
      <c r="G60" s="1607">
        <f t="shared" si="1"/>
        <v>30000</v>
      </c>
      <c r="H60" s="1548" t="s">
        <v>1887</v>
      </c>
      <c r="I60" s="129">
        <v>1</v>
      </c>
      <c r="J60" s="148"/>
      <c r="K60" s="148"/>
      <c r="L60" s="148"/>
      <c r="M60" s="148"/>
      <c r="N60" s="148"/>
      <c r="O60" s="148"/>
      <c r="P60" s="148"/>
      <c r="Q60" s="148"/>
      <c r="R60" s="148"/>
      <c r="S60" s="148"/>
      <c r="T60" s="148"/>
      <c r="V60" s="1937"/>
      <c r="W60" s="1937"/>
    </row>
    <row r="61" spans="1:23" s="78" customFormat="1">
      <c r="A61" s="1465" t="s">
        <v>3386</v>
      </c>
      <c r="B61" s="1534"/>
      <c r="C61" s="124" t="s">
        <v>2712</v>
      </c>
      <c r="D61" s="1005">
        <v>2</v>
      </c>
      <c r="E61" s="1006" t="s">
        <v>2697</v>
      </c>
      <c r="F61" s="867">
        <v>550</v>
      </c>
      <c r="G61" s="1607">
        <f t="shared" si="1"/>
        <v>1100</v>
      </c>
      <c r="H61" s="1548" t="s">
        <v>1887</v>
      </c>
      <c r="I61" s="787"/>
      <c r="J61" s="899"/>
      <c r="K61" s="773"/>
      <c r="L61" s="773"/>
      <c r="M61" s="773"/>
      <c r="N61" s="773"/>
      <c r="O61" s="773"/>
      <c r="P61" s="773"/>
      <c r="Q61" s="773"/>
      <c r="R61" s="773"/>
      <c r="S61" s="773"/>
      <c r="T61" s="773"/>
    </row>
    <row r="62" spans="1:23" s="78" customFormat="1">
      <c r="A62" s="1471" t="s">
        <v>2748</v>
      </c>
      <c r="B62" s="1534"/>
      <c r="C62" s="1180" t="s">
        <v>2776</v>
      </c>
      <c r="D62" s="1177">
        <v>3</v>
      </c>
      <c r="E62" s="1178" t="s">
        <v>501</v>
      </c>
      <c r="F62" s="1147">
        <v>5000</v>
      </c>
      <c r="G62" s="1607">
        <f t="shared" si="1"/>
        <v>15000</v>
      </c>
      <c r="H62" s="1548" t="s">
        <v>1887</v>
      </c>
      <c r="I62" s="1181"/>
      <c r="J62" s="1182"/>
      <c r="K62" s="1182"/>
      <c r="L62" s="772">
        <v>3</v>
      </c>
      <c r="M62" s="1182"/>
      <c r="N62" s="1182"/>
      <c r="O62" s="1182"/>
      <c r="P62" s="1182"/>
      <c r="Q62" s="1182"/>
      <c r="R62" s="1182"/>
      <c r="S62" s="1182"/>
      <c r="T62" s="1182"/>
    </row>
    <row r="63" spans="1:23" s="78" customFormat="1">
      <c r="A63" s="1465" t="s">
        <v>2045</v>
      </c>
      <c r="B63" s="1534"/>
      <c r="C63" s="124" t="s">
        <v>2097</v>
      </c>
      <c r="D63" s="783">
        <v>1</v>
      </c>
      <c r="E63" s="804" t="s">
        <v>880</v>
      </c>
      <c r="F63" s="127">
        <v>2000</v>
      </c>
      <c r="G63" s="1607">
        <f t="shared" si="1"/>
        <v>2000</v>
      </c>
      <c r="H63" s="1548" t="s">
        <v>1887</v>
      </c>
      <c r="I63" s="129">
        <v>1</v>
      </c>
      <c r="J63" s="148"/>
      <c r="K63" s="148"/>
      <c r="L63" s="148"/>
      <c r="M63" s="148"/>
      <c r="N63" s="148"/>
      <c r="O63" s="148"/>
      <c r="P63" s="148"/>
      <c r="Q63" s="148"/>
      <c r="R63" s="148"/>
      <c r="S63" s="148"/>
      <c r="T63" s="148"/>
    </row>
    <row r="64" spans="1:23" s="81" customFormat="1">
      <c r="A64" s="1260" t="s">
        <v>2316</v>
      </c>
      <c r="B64" s="1534"/>
      <c r="C64" s="1347" t="s">
        <v>2326</v>
      </c>
      <c r="D64" s="1719">
        <v>20</v>
      </c>
      <c r="E64" s="1239" t="s">
        <v>576</v>
      </c>
      <c r="F64" s="1936">
        <v>500</v>
      </c>
      <c r="G64" s="1607">
        <f t="shared" si="1"/>
        <v>10000</v>
      </c>
      <c r="H64" s="1548" t="s">
        <v>1887</v>
      </c>
      <c r="I64" s="129"/>
      <c r="J64" s="148"/>
      <c r="K64" s="148"/>
      <c r="L64" s="148"/>
      <c r="M64" s="148"/>
      <c r="N64" s="148"/>
      <c r="O64" s="148"/>
      <c r="P64" s="148"/>
      <c r="Q64" s="148"/>
      <c r="R64" s="148"/>
      <c r="S64" s="148"/>
      <c r="T64" s="148"/>
    </row>
    <row r="65" spans="1:20" s="81" customFormat="1">
      <c r="A65" s="137" t="s">
        <v>1982</v>
      </c>
      <c r="B65" s="1534"/>
      <c r="C65" s="124" t="s">
        <v>2044</v>
      </c>
      <c r="D65" s="125">
        <v>1</v>
      </c>
      <c r="E65" s="126" t="s">
        <v>501</v>
      </c>
      <c r="F65" s="127">
        <v>1200</v>
      </c>
      <c r="G65" s="1607">
        <f t="shared" si="1"/>
        <v>1200</v>
      </c>
      <c r="H65" s="1548" t="s">
        <v>1887</v>
      </c>
      <c r="I65" s="129">
        <v>1</v>
      </c>
      <c r="J65" s="148"/>
      <c r="K65" s="148"/>
      <c r="L65" s="148"/>
      <c r="M65" s="148"/>
      <c r="N65" s="148"/>
      <c r="O65" s="148"/>
      <c r="P65" s="148"/>
      <c r="Q65" s="148"/>
      <c r="R65" s="148"/>
      <c r="S65" s="148"/>
      <c r="T65" s="148"/>
    </row>
    <row r="66" spans="1:20" s="81" customFormat="1">
      <c r="A66" s="1233" t="s">
        <v>533</v>
      </c>
      <c r="B66" s="1534"/>
      <c r="C66" s="443" t="s">
        <v>2396</v>
      </c>
      <c r="D66" s="1702">
        <v>400</v>
      </c>
      <c r="E66" s="1703" t="s">
        <v>36</v>
      </c>
      <c r="F66" s="1704">
        <v>250</v>
      </c>
      <c r="G66" s="1607">
        <f t="shared" si="1"/>
        <v>100000</v>
      </c>
      <c r="H66" s="1548" t="s">
        <v>1887</v>
      </c>
      <c r="I66" s="1241">
        <v>200</v>
      </c>
      <c r="J66" s="1241"/>
      <c r="K66" s="1241">
        <v>200</v>
      </c>
      <c r="L66" s="1241"/>
      <c r="M66" s="1241"/>
      <c r="N66" s="1241"/>
      <c r="O66" s="1241"/>
      <c r="P66" s="1241"/>
      <c r="Q66" s="1241"/>
      <c r="R66" s="1241"/>
      <c r="S66" s="1241"/>
      <c r="T66" s="1693"/>
    </row>
    <row r="67" spans="1:20" s="81" customFormat="1">
      <c r="A67" s="1471" t="s">
        <v>2748</v>
      </c>
      <c r="B67" s="1534"/>
      <c r="C67" s="1013" t="s">
        <v>2772</v>
      </c>
      <c r="D67" s="1377">
        <v>2</v>
      </c>
      <c r="E67" s="1923" t="s">
        <v>576</v>
      </c>
      <c r="F67" s="1531">
        <v>4000</v>
      </c>
      <c r="G67" s="1607">
        <f t="shared" si="1"/>
        <v>8000</v>
      </c>
      <c r="H67" s="1548" t="s">
        <v>1887</v>
      </c>
      <c r="I67" s="771">
        <v>1</v>
      </c>
      <c r="J67" s="772"/>
      <c r="K67" s="772"/>
      <c r="L67" s="772"/>
      <c r="M67" s="772"/>
      <c r="N67" s="772"/>
      <c r="O67" s="1148">
        <v>1</v>
      </c>
      <c r="P67" s="772"/>
      <c r="Q67" s="772"/>
      <c r="R67" s="772"/>
      <c r="S67" s="772"/>
      <c r="T67" s="772"/>
    </row>
    <row r="68" spans="1:20" s="81" customFormat="1">
      <c r="A68" s="1471" t="s">
        <v>2748</v>
      </c>
      <c r="B68" s="1534"/>
      <c r="C68" s="1180" t="s">
        <v>2777</v>
      </c>
      <c r="D68" s="1177">
        <v>2</v>
      </c>
      <c r="E68" s="1178" t="s">
        <v>501</v>
      </c>
      <c r="F68" s="1178">
        <v>5000</v>
      </c>
      <c r="G68" s="1607">
        <f t="shared" si="1"/>
        <v>10000</v>
      </c>
      <c r="H68" s="1548" t="s">
        <v>1887</v>
      </c>
      <c r="I68" s="1148">
        <v>1</v>
      </c>
      <c r="J68" s="1148"/>
      <c r="K68" s="1148"/>
      <c r="L68" s="1148"/>
      <c r="M68" s="1148"/>
      <c r="N68" s="1148"/>
      <c r="O68" s="1148">
        <v>1</v>
      </c>
      <c r="P68" s="1148"/>
      <c r="Q68" s="1148"/>
      <c r="R68" s="1148"/>
      <c r="S68" s="1148"/>
      <c r="T68" s="1148"/>
    </row>
    <row r="69" spans="1:20" s="81" customFormat="1">
      <c r="A69" s="1471" t="s">
        <v>2748</v>
      </c>
      <c r="B69" s="1534"/>
      <c r="C69" s="1180" t="s">
        <v>2778</v>
      </c>
      <c r="D69" s="1177">
        <v>3</v>
      </c>
      <c r="E69" s="1178" t="s">
        <v>501</v>
      </c>
      <c r="F69" s="1178">
        <v>3000</v>
      </c>
      <c r="G69" s="1607">
        <f t="shared" si="1"/>
        <v>9000</v>
      </c>
      <c r="H69" s="1548" t="s">
        <v>1887</v>
      </c>
      <c r="I69" s="1148">
        <v>3</v>
      </c>
      <c r="J69" s="1148"/>
      <c r="K69" s="1148"/>
      <c r="L69" s="1148"/>
      <c r="M69" s="1148"/>
      <c r="N69" s="1148"/>
      <c r="O69" s="1148"/>
      <c r="P69" s="1148"/>
      <c r="Q69" s="1148"/>
      <c r="R69" s="1148"/>
      <c r="S69" s="1148"/>
      <c r="T69" s="1148"/>
    </row>
    <row r="70" spans="1:20" s="81" customFormat="1">
      <c r="A70" s="1471" t="s">
        <v>2748</v>
      </c>
      <c r="B70" s="1534"/>
      <c r="C70" s="1180" t="s">
        <v>2873</v>
      </c>
      <c r="D70" s="1177">
        <v>4</v>
      </c>
      <c r="E70" s="1178" t="s">
        <v>501</v>
      </c>
      <c r="F70" s="1178">
        <v>500</v>
      </c>
      <c r="G70" s="1607">
        <f t="shared" si="1"/>
        <v>2000</v>
      </c>
      <c r="H70" s="1548" t="s">
        <v>1887</v>
      </c>
      <c r="I70" s="1148">
        <v>2</v>
      </c>
      <c r="J70" s="1148"/>
      <c r="K70" s="1148"/>
      <c r="L70" s="1148"/>
      <c r="M70" s="1148"/>
      <c r="N70" s="1148"/>
      <c r="O70" s="1148">
        <v>2</v>
      </c>
      <c r="P70" s="1148"/>
      <c r="Q70" s="1148"/>
      <c r="R70" s="1148"/>
      <c r="S70" s="1148"/>
      <c r="T70" s="1148"/>
    </row>
    <row r="71" spans="1:20" s="81" customFormat="1">
      <c r="A71" s="1471" t="s">
        <v>2748</v>
      </c>
      <c r="B71" s="1534"/>
      <c r="C71" s="1180" t="s">
        <v>2872</v>
      </c>
      <c r="D71" s="1177">
        <v>4</v>
      </c>
      <c r="E71" s="1178" t="s">
        <v>501</v>
      </c>
      <c r="F71" s="1178">
        <v>500</v>
      </c>
      <c r="G71" s="1607">
        <f t="shared" si="1"/>
        <v>2000</v>
      </c>
      <c r="H71" s="1548" t="s">
        <v>1887</v>
      </c>
      <c r="I71" s="1148"/>
      <c r="J71" s="1148"/>
      <c r="K71" s="1148"/>
      <c r="L71" s="1148">
        <v>1</v>
      </c>
      <c r="M71" s="1148"/>
      <c r="N71" s="1148"/>
      <c r="O71" s="1148"/>
      <c r="P71" s="1148"/>
      <c r="Q71" s="1148"/>
      <c r="R71" s="1148"/>
      <c r="S71" s="1148"/>
      <c r="T71" s="1148"/>
    </row>
    <row r="72" spans="1:20" s="81" customFormat="1">
      <c r="A72" s="1471" t="s">
        <v>2748</v>
      </c>
      <c r="B72" s="1534"/>
      <c r="C72" s="1180" t="s">
        <v>2868</v>
      </c>
      <c r="D72" s="1177">
        <v>4</v>
      </c>
      <c r="E72" s="1178" t="s">
        <v>501</v>
      </c>
      <c r="F72" s="1178">
        <v>500</v>
      </c>
      <c r="G72" s="1607">
        <f t="shared" si="1"/>
        <v>2000</v>
      </c>
      <c r="H72" s="1548" t="s">
        <v>1887</v>
      </c>
      <c r="I72" s="1148"/>
      <c r="J72" s="1148"/>
      <c r="K72" s="1148"/>
      <c r="L72" s="1148">
        <v>1</v>
      </c>
      <c r="M72" s="1148"/>
      <c r="N72" s="1148"/>
      <c r="O72" s="1148"/>
      <c r="P72" s="1148"/>
      <c r="Q72" s="1148"/>
      <c r="R72" s="1148"/>
      <c r="S72" s="1148"/>
      <c r="T72" s="1148"/>
    </row>
    <row r="73" spans="1:20" s="81" customFormat="1">
      <c r="A73" s="1471" t="s">
        <v>2748</v>
      </c>
      <c r="B73" s="1534"/>
      <c r="C73" s="1180" t="s">
        <v>2869</v>
      </c>
      <c r="D73" s="1177">
        <v>4</v>
      </c>
      <c r="E73" s="1178" t="s">
        <v>501</v>
      </c>
      <c r="F73" s="1178">
        <v>500</v>
      </c>
      <c r="G73" s="1607">
        <f t="shared" si="1"/>
        <v>2000</v>
      </c>
      <c r="H73" s="1548" t="s">
        <v>1887</v>
      </c>
      <c r="I73" s="1148"/>
      <c r="J73" s="1148"/>
      <c r="K73" s="1148"/>
      <c r="L73" s="1148">
        <v>1</v>
      </c>
      <c r="M73" s="1148"/>
      <c r="N73" s="1148"/>
      <c r="O73" s="1148"/>
      <c r="P73" s="1148"/>
      <c r="Q73" s="1148"/>
      <c r="R73" s="1148"/>
      <c r="S73" s="1148"/>
      <c r="T73" s="1148"/>
    </row>
    <row r="74" spans="1:20" s="81" customFormat="1">
      <c r="A74" s="1471" t="s">
        <v>2748</v>
      </c>
      <c r="B74" s="1534"/>
      <c r="C74" s="1180" t="s">
        <v>2871</v>
      </c>
      <c r="D74" s="1177">
        <v>4</v>
      </c>
      <c r="E74" s="1178" t="s">
        <v>501</v>
      </c>
      <c r="F74" s="1178">
        <v>500</v>
      </c>
      <c r="G74" s="1607">
        <f t="shared" si="1"/>
        <v>2000</v>
      </c>
      <c r="H74" s="1548" t="s">
        <v>1887</v>
      </c>
      <c r="I74" s="1148"/>
      <c r="J74" s="1148"/>
      <c r="K74" s="1148"/>
      <c r="L74" s="1148">
        <v>1</v>
      </c>
      <c r="M74" s="1148"/>
      <c r="N74" s="1148"/>
      <c r="O74" s="1148"/>
      <c r="P74" s="1148"/>
      <c r="Q74" s="1148"/>
      <c r="R74" s="1148"/>
      <c r="S74" s="1148"/>
      <c r="T74" s="1148"/>
    </row>
    <row r="75" spans="1:20" s="81" customFormat="1">
      <c r="A75" s="1471" t="s">
        <v>2748</v>
      </c>
      <c r="B75" s="1534"/>
      <c r="C75" s="1180" t="s">
        <v>2870</v>
      </c>
      <c r="D75" s="1177">
        <v>4</v>
      </c>
      <c r="E75" s="1178" t="s">
        <v>501</v>
      </c>
      <c r="F75" s="1178">
        <v>500</v>
      </c>
      <c r="G75" s="1607">
        <f t="shared" si="1"/>
        <v>2000</v>
      </c>
      <c r="H75" s="1548" t="s">
        <v>1887</v>
      </c>
      <c r="I75" s="1148"/>
      <c r="J75" s="1148"/>
      <c r="K75" s="1148"/>
      <c r="L75" s="1148">
        <v>1</v>
      </c>
      <c r="M75" s="1148"/>
      <c r="N75" s="1148"/>
      <c r="O75" s="1148"/>
      <c r="P75" s="1148"/>
      <c r="Q75" s="1148"/>
      <c r="R75" s="1148"/>
      <c r="S75" s="1148"/>
      <c r="T75" s="1148"/>
    </row>
    <row r="76" spans="1:20" s="81" customFormat="1">
      <c r="A76" s="1471" t="s">
        <v>2748</v>
      </c>
      <c r="B76" s="1534"/>
      <c r="C76" s="1180" t="s">
        <v>2867</v>
      </c>
      <c r="D76" s="1177">
        <v>24</v>
      </c>
      <c r="E76" s="1178" t="s">
        <v>576</v>
      </c>
      <c r="F76" s="1178">
        <v>250</v>
      </c>
      <c r="G76" s="1607">
        <f t="shared" si="1"/>
        <v>6000</v>
      </c>
      <c r="H76" s="1548" t="s">
        <v>1887</v>
      </c>
      <c r="I76" s="1148">
        <v>2</v>
      </c>
      <c r="J76" s="1148"/>
      <c r="K76" s="1148"/>
      <c r="L76" s="1148"/>
      <c r="M76" s="1148"/>
      <c r="N76" s="1148"/>
      <c r="O76" s="1148">
        <v>2</v>
      </c>
      <c r="P76" s="1148"/>
      <c r="Q76" s="1148"/>
      <c r="R76" s="1148"/>
      <c r="S76" s="1148"/>
      <c r="T76" s="1148"/>
    </row>
    <row r="77" spans="1:20" s="81" customFormat="1">
      <c r="A77" s="1465" t="s">
        <v>3386</v>
      </c>
      <c r="B77" s="1534"/>
      <c r="C77" s="172" t="s">
        <v>3390</v>
      </c>
      <c r="D77" s="831">
        <v>2</v>
      </c>
      <c r="E77" s="1002"/>
      <c r="F77" s="904"/>
      <c r="G77" s="1607">
        <f t="shared" si="1"/>
        <v>0</v>
      </c>
      <c r="H77" s="1548" t="s">
        <v>1887</v>
      </c>
      <c r="I77" s="129"/>
      <c r="J77" s="148"/>
      <c r="K77" s="148"/>
      <c r="L77" s="148"/>
      <c r="M77" s="148"/>
      <c r="N77" s="148"/>
      <c r="O77" s="148"/>
      <c r="P77" s="148"/>
      <c r="Q77" s="148"/>
      <c r="R77" s="148"/>
      <c r="S77" s="148"/>
      <c r="T77" s="148"/>
    </row>
    <row r="78" spans="1:20" s="81" customFormat="1">
      <c r="A78" s="1465" t="s">
        <v>3457</v>
      </c>
      <c r="B78" s="1534"/>
      <c r="C78" s="124" t="s">
        <v>3468</v>
      </c>
      <c r="D78" s="125">
        <v>1</v>
      </c>
      <c r="E78" s="126" t="s">
        <v>501</v>
      </c>
      <c r="F78" s="127">
        <v>49999</v>
      </c>
      <c r="G78" s="1607">
        <f t="shared" si="1"/>
        <v>49999</v>
      </c>
      <c r="H78" s="1548" t="s">
        <v>1887</v>
      </c>
      <c r="I78" s="129">
        <v>1</v>
      </c>
      <c r="J78" s="148"/>
      <c r="K78" s="148"/>
      <c r="L78" s="148"/>
      <c r="M78" s="148"/>
      <c r="N78" s="148"/>
      <c r="O78" s="148"/>
      <c r="P78" s="148"/>
      <c r="Q78" s="148"/>
      <c r="R78" s="148"/>
      <c r="S78" s="148"/>
      <c r="T78" s="148"/>
    </row>
    <row r="79" spans="1:20" s="81" customFormat="1">
      <c r="A79" s="1471" t="s">
        <v>2748</v>
      </c>
      <c r="B79" s="1534"/>
      <c r="C79" s="1180" t="s">
        <v>2795</v>
      </c>
      <c r="D79" s="1177">
        <v>1</v>
      </c>
      <c r="E79" s="1178" t="s">
        <v>501</v>
      </c>
      <c r="F79" s="1147">
        <v>100</v>
      </c>
      <c r="G79" s="1607">
        <f t="shared" si="1"/>
        <v>100</v>
      </c>
      <c r="H79" s="1548" t="s">
        <v>1887</v>
      </c>
      <c r="I79" s="771">
        <v>1</v>
      </c>
      <c r="J79" s="1148"/>
      <c r="K79" s="1148"/>
      <c r="L79" s="1148"/>
      <c r="M79" s="1148"/>
      <c r="N79" s="1148"/>
      <c r="O79" s="1148">
        <v>1</v>
      </c>
      <c r="P79" s="1148"/>
      <c r="Q79" s="1148"/>
      <c r="R79" s="1148"/>
      <c r="S79" s="1148"/>
      <c r="T79" s="1148"/>
    </row>
    <row r="80" spans="1:20" s="81" customFormat="1">
      <c r="A80" s="1465" t="s">
        <v>69</v>
      </c>
      <c r="B80" s="1534"/>
      <c r="C80" s="2039" t="s">
        <v>2679</v>
      </c>
      <c r="D80" s="1608">
        <v>1</v>
      </c>
      <c r="E80" s="1609" t="s">
        <v>560</v>
      </c>
      <c r="F80" s="2040">
        <v>7000</v>
      </c>
      <c r="G80" s="1607">
        <f t="shared" ref="G80:G111" si="2">D80*F80</f>
        <v>7000</v>
      </c>
      <c r="H80" s="1548" t="s">
        <v>1887</v>
      </c>
      <c r="I80" s="787"/>
      <c r="J80" s="899"/>
      <c r="K80" s="773"/>
      <c r="L80" s="773"/>
      <c r="M80" s="773"/>
      <c r="N80" s="773"/>
      <c r="O80" s="773"/>
      <c r="P80" s="773"/>
      <c r="Q80" s="773"/>
      <c r="R80" s="773"/>
      <c r="S80" s="773"/>
      <c r="T80" s="773"/>
    </row>
    <row r="81" spans="1:20" s="81" customFormat="1">
      <c r="A81" s="1471" t="s">
        <v>2748</v>
      </c>
      <c r="B81" s="1534"/>
      <c r="C81" s="1180" t="s">
        <v>2796</v>
      </c>
      <c r="D81" s="1177">
        <v>1</v>
      </c>
      <c r="E81" s="1178" t="s">
        <v>501</v>
      </c>
      <c r="F81" s="1147">
        <v>450</v>
      </c>
      <c r="G81" s="1607">
        <f t="shared" si="2"/>
        <v>450</v>
      </c>
      <c r="H81" s="1548" t="s">
        <v>1887</v>
      </c>
      <c r="I81" s="771">
        <v>1</v>
      </c>
      <c r="J81" s="1148"/>
      <c r="K81" s="1148"/>
      <c r="L81" s="1148"/>
      <c r="M81" s="1148"/>
      <c r="N81" s="1148"/>
      <c r="O81" s="1148">
        <v>1</v>
      </c>
      <c r="P81" s="1148"/>
      <c r="Q81" s="1148"/>
      <c r="R81" s="1148"/>
      <c r="S81" s="1148"/>
      <c r="T81" s="1148"/>
    </row>
    <row r="82" spans="1:20" s="81" customFormat="1">
      <c r="A82" s="1471" t="s">
        <v>2748</v>
      </c>
      <c r="B82" s="1534"/>
      <c r="C82" s="1180" t="s">
        <v>2782</v>
      </c>
      <c r="D82" s="1177">
        <v>2</v>
      </c>
      <c r="E82" s="1178" t="s">
        <v>501</v>
      </c>
      <c r="F82" s="1178">
        <v>5000</v>
      </c>
      <c r="G82" s="1607">
        <f t="shared" si="2"/>
        <v>10000</v>
      </c>
      <c r="H82" s="1548" t="s">
        <v>1887</v>
      </c>
      <c r="I82" s="1148">
        <v>1</v>
      </c>
      <c r="J82" s="1148"/>
      <c r="K82" s="1148"/>
      <c r="L82" s="1148"/>
      <c r="M82" s="1148"/>
      <c r="N82" s="1148"/>
      <c r="O82" s="1148"/>
      <c r="P82" s="1148"/>
      <c r="Q82" s="1148">
        <v>1</v>
      </c>
      <c r="R82" s="1148"/>
      <c r="S82" s="1148"/>
      <c r="T82" s="1148"/>
    </row>
    <row r="83" spans="1:20" s="81" customFormat="1">
      <c r="A83" s="1471" t="s">
        <v>2748</v>
      </c>
      <c r="B83" s="1534"/>
      <c r="C83" s="1180" t="s">
        <v>2793</v>
      </c>
      <c r="D83" s="1177">
        <v>6</v>
      </c>
      <c r="E83" s="1178" t="s">
        <v>501</v>
      </c>
      <c r="F83" s="1178">
        <v>1000</v>
      </c>
      <c r="G83" s="1607">
        <f t="shared" si="2"/>
        <v>6000</v>
      </c>
      <c r="H83" s="1548" t="s">
        <v>1887</v>
      </c>
      <c r="I83" s="1148">
        <v>3</v>
      </c>
      <c r="J83" s="1148"/>
      <c r="K83" s="1148"/>
      <c r="L83" s="1148"/>
      <c r="M83" s="1148"/>
      <c r="N83" s="1148"/>
      <c r="O83" s="1148">
        <v>3</v>
      </c>
      <c r="P83" s="1148"/>
      <c r="Q83" s="1148"/>
      <c r="R83" s="1148"/>
      <c r="S83" s="1148"/>
      <c r="T83" s="1148"/>
    </row>
    <row r="84" spans="1:20" s="81" customFormat="1">
      <c r="A84" s="1471" t="s">
        <v>2748</v>
      </c>
      <c r="B84" s="1534"/>
      <c r="C84" s="1180" t="s">
        <v>2787</v>
      </c>
      <c r="D84" s="1177">
        <v>4</v>
      </c>
      <c r="E84" s="1178" t="s">
        <v>501</v>
      </c>
      <c r="F84" s="1147">
        <v>2000</v>
      </c>
      <c r="G84" s="1607">
        <f t="shared" si="2"/>
        <v>8000</v>
      </c>
      <c r="H84" s="1548" t="s">
        <v>1887</v>
      </c>
      <c r="I84" s="771">
        <v>2</v>
      </c>
      <c r="J84" s="1148"/>
      <c r="K84" s="1148"/>
      <c r="L84" s="1148">
        <v>2</v>
      </c>
      <c r="M84" s="1148"/>
      <c r="N84" s="1148"/>
      <c r="O84" s="1148">
        <v>2</v>
      </c>
      <c r="P84" s="1148"/>
      <c r="Q84" s="1148"/>
      <c r="R84" s="1148">
        <v>2</v>
      </c>
      <c r="S84" s="1148"/>
      <c r="T84" s="1148"/>
    </row>
    <row r="85" spans="1:20" s="81" customFormat="1">
      <c r="A85" s="1259" t="s">
        <v>2599</v>
      </c>
      <c r="B85" s="1534"/>
      <c r="C85" s="443" t="s">
        <v>2615</v>
      </c>
      <c r="D85" s="882">
        <v>10</v>
      </c>
      <c r="E85" s="825" t="s">
        <v>501</v>
      </c>
      <c r="F85" s="886">
        <v>10000</v>
      </c>
      <c r="G85" s="1607">
        <f t="shared" si="2"/>
        <v>100000</v>
      </c>
      <c r="H85" s="1548" t="s">
        <v>1887</v>
      </c>
      <c r="I85" s="882"/>
      <c r="J85" s="443"/>
      <c r="K85" s="882"/>
      <c r="L85" s="443"/>
      <c r="M85" s="443"/>
      <c r="N85" s="443"/>
      <c r="O85" s="443"/>
      <c r="P85" s="443"/>
      <c r="Q85" s="443"/>
      <c r="R85" s="882">
        <v>10</v>
      </c>
      <c r="S85" s="443"/>
      <c r="T85" s="1533"/>
    </row>
    <row r="86" spans="1:20" s="81" customFormat="1">
      <c r="A86" s="1259" t="s">
        <v>2599</v>
      </c>
      <c r="B86" s="1534"/>
      <c r="C86" s="443" t="s">
        <v>2622</v>
      </c>
      <c r="D86" s="882">
        <v>10</v>
      </c>
      <c r="E86" s="825" t="s">
        <v>501</v>
      </c>
      <c r="F86" s="886">
        <f>5000*1.5</f>
        <v>7500</v>
      </c>
      <c r="G86" s="1607">
        <f t="shared" si="2"/>
        <v>75000</v>
      </c>
      <c r="H86" s="1548" t="s">
        <v>1887</v>
      </c>
      <c r="I86" s="882"/>
      <c r="J86" s="443"/>
      <c r="K86" s="882"/>
      <c r="L86" s="443"/>
      <c r="M86" s="443"/>
      <c r="N86" s="443"/>
      <c r="O86" s="443"/>
      <c r="P86" s="443"/>
      <c r="Q86" s="443"/>
      <c r="R86" s="882">
        <v>10</v>
      </c>
      <c r="S86" s="443"/>
      <c r="T86" s="1533"/>
    </row>
    <row r="87" spans="1:20" s="81" customFormat="1">
      <c r="A87" s="1259" t="s">
        <v>2599</v>
      </c>
      <c r="B87" s="1465"/>
      <c r="C87" s="443" t="s">
        <v>2623</v>
      </c>
      <c r="D87" s="882">
        <v>4</v>
      </c>
      <c r="E87" s="825" t="s">
        <v>501</v>
      </c>
      <c r="F87" s="886">
        <f>7500*1.5</f>
        <v>11250</v>
      </c>
      <c r="G87" s="1607">
        <f t="shared" si="2"/>
        <v>45000</v>
      </c>
      <c r="H87" s="1548" t="s">
        <v>1887</v>
      </c>
      <c r="I87" s="882"/>
      <c r="J87" s="443"/>
      <c r="K87" s="882"/>
      <c r="L87" s="443"/>
      <c r="M87" s="443"/>
      <c r="N87" s="443"/>
      <c r="O87" s="443"/>
      <c r="P87" s="443"/>
      <c r="Q87" s="443"/>
      <c r="R87" s="882">
        <v>4</v>
      </c>
      <c r="S87" s="443"/>
      <c r="T87" s="1533"/>
    </row>
    <row r="88" spans="1:20" s="78" customFormat="1">
      <c r="A88" s="1465" t="s">
        <v>3386</v>
      </c>
      <c r="B88" s="1534"/>
      <c r="C88" s="172" t="s">
        <v>3392</v>
      </c>
      <c r="D88" s="831">
        <v>15</v>
      </c>
      <c r="E88" s="172" t="s">
        <v>501</v>
      </c>
      <c r="F88" s="904">
        <v>10000</v>
      </c>
      <c r="G88" s="1607">
        <f t="shared" si="2"/>
        <v>150000</v>
      </c>
      <c r="H88" s="1548" t="s">
        <v>1887</v>
      </c>
      <c r="I88" s="129"/>
      <c r="J88" s="148"/>
      <c r="K88" s="148"/>
      <c r="L88" s="148"/>
      <c r="M88" s="148"/>
      <c r="N88" s="148"/>
      <c r="O88" s="148"/>
      <c r="P88" s="148"/>
      <c r="Q88" s="148"/>
      <c r="R88" s="148"/>
      <c r="S88" s="148"/>
      <c r="T88" s="148"/>
    </row>
    <row r="89" spans="1:20" s="78" customFormat="1">
      <c r="A89" s="1465" t="s">
        <v>3386</v>
      </c>
      <c r="B89" s="1534"/>
      <c r="C89" s="124" t="s">
        <v>1211</v>
      </c>
      <c r="D89" s="1005">
        <v>1</v>
      </c>
      <c r="E89" s="124"/>
      <c r="F89" s="867"/>
      <c r="G89" s="1607">
        <f t="shared" si="2"/>
        <v>0</v>
      </c>
      <c r="H89" s="1548" t="s">
        <v>1887</v>
      </c>
      <c r="I89" s="787"/>
      <c r="J89" s="899"/>
      <c r="K89" s="773"/>
      <c r="L89" s="773"/>
      <c r="M89" s="773"/>
      <c r="N89" s="773"/>
      <c r="O89" s="773"/>
      <c r="P89" s="773"/>
      <c r="Q89" s="773"/>
      <c r="R89" s="773"/>
      <c r="S89" s="773"/>
      <c r="T89" s="773"/>
    </row>
    <row r="90" spans="1:20" s="78" customFormat="1">
      <c r="A90" s="1471" t="s">
        <v>2748</v>
      </c>
      <c r="B90" s="1534"/>
      <c r="C90" s="1180" t="s">
        <v>2875</v>
      </c>
      <c r="D90" s="1177">
        <v>200</v>
      </c>
      <c r="E90" s="1178" t="s">
        <v>576</v>
      </c>
      <c r="F90" s="1147">
        <v>250</v>
      </c>
      <c r="G90" s="1607">
        <f t="shared" si="2"/>
        <v>50000</v>
      </c>
      <c r="H90" s="1548" t="s">
        <v>1887</v>
      </c>
      <c r="I90" s="946"/>
      <c r="J90" s="1148">
        <v>100</v>
      </c>
      <c r="K90" s="1148"/>
      <c r="L90" s="1148"/>
      <c r="M90" s="1148"/>
      <c r="N90" s="1148">
        <v>100</v>
      </c>
      <c r="O90" s="1148"/>
      <c r="P90" s="1148"/>
      <c r="Q90" s="1148"/>
      <c r="R90" s="1148"/>
      <c r="S90" s="1148"/>
      <c r="T90" s="1148"/>
    </row>
    <row r="91" spans="1:20" s="78" customFormat="1">
      <c r="A91" s="1465" t="s">
        <v>3231</v>
      </c>
      <c r="B91" s="1534"/>
      <c r="C91" s="124" t="s">
        <v>3293</v>
      </c>
      <c r="D91" s="900">
        <v>40</v>
      </c>
      <c r="E91" s="901" t="s">
        <v>44</v>
      </c>
      <c r="F91" s="868">
        <v>100</v>
      </c>
      <c r="G91" s="1607">
        <f t="shared" si="2"/>
        <v>4000</v>
      </c>
      <c r="H91" s="1548" t="s">
        <v>1887</v>
      </c>
      <c r="I91" s="1711">
        <v>20</v>
      </c>
      <c r="J91" s="1712"/>
      <c r="K91" s="1712"/>
      <c r="L91" s="1712"/>
      <c r="M91" s="1712"/>
      <c r="N91" s="1712"/>
      <c r="O91" s="1712">
        <v>20</v>
      </c>
      <c r="P91" s="773"/>
      <c r="Q91" s="773"/>
      <c r="R91" s="773"/>
      <c r="S91" s="773"/>
      <c r="T91" s="773"/>
    </row>
    <row r="92" spans="1:20" s="78" customFormat="1">
      <c r="A92" s="1260" t="s">
        <v>2316</v>
      </c>
      <c r="B92" s="1534"/>
      <c r="C92" s="124" t="s">
        <v>2328</v>
      </c>
      <c r="D92" s="125">
        <v>5</v>
      </c>
      <c r="E92" s="126" t="s">
        <v>2106</v>
      </c>
      <c r="F92" s="127">
        <v>2000</v>
      </c>
      <c r="G92" s="1607">
        <f t="shared" si="2"/>
        <v>10000</v>
      </c>
      <c r="H92" s="1548" t="s">
        <v>1887</v>
      </c>
      <c r="I92" s="129"/>
      <c r="J92" s="148"/>
      <c r="K92" s="148"/>
      <c r="L92" s="148"/>
      <c r="M92" s="148"/>
      <c r="N92" s="148"/>
      <c r="O92" s="148"/>
      <c r="P92" s="148"/>
      <c r="Q92" s="148"/>
      <c r="R92" s="148"/>
      <c r="S92" s="148"/>
      <c r="T92" s="148"/>
    </row>
    <row r="93" spans="1:20" s="78" customFormat="1">
      <c r="A93" s="1471" t="s">
        <v>2748</v>
      </c>
      <c r="B93" s="1534"/>
      <c r="C93" s="1180" t="s">
        <v>2789</v>
      </c>
      <c r="D93" s="1177">
        <v>1</v>
      </c>
      <c r="E93" s="1178" t="s">
        <v>501</v>
      </c>
      <c r="F93" s="1178">
        <v>10000</v>
      </c>
      <c r="G93" s="1607">
        <f t="shared" si="2"/>
        <v>10000</v>
      </c>
      <c r="H93" s="1548" t="s">
        <v>1887</v>
      </c>
      <c r="I93" s="1148"/>
      <c r="J93" s="1148"/>
      <c r="K93" s="1148"/>
      <c r="L93" s="1148">
        <v>1</v>
      </c>
      <c r="M93" s="1148"/>
      <c r="N93" s="1148"/>
      <c r="O93" s="1148"/>
      <c r="P93" s="1148"/>
      <c r="Q93" s="1148"/>
      <c r="R93" s="1148"/>
      <c r="S93" s="1148"/>
      <c r="T93" s="1148"/>
    </row>
    <row r="94" spans="1:20" s="78" customFormat="1">
      <c r="A94" s="1471" t="s">
        <v>2748</v>
      </c>
      <c r="B94" s="1534"/>
      <c r="C94" s="1180" t="s">
        <v>2784</v>
      </c>
      <c r="D94" s="1177">
        <v>1</v>
      </c>
      <c r="E94" s="1178" t="s">
        <v>501</v>
      </c>
      <c r="F94" s="1147">
        <v>5000</v>
      </c>
      <c r="G94" s="1607">
        <f t="shared" si="2"/>
        <v>5000</v>
      </c>
      <c r="H94" s="1548" t="s">
        <v>1887</v>
      </c>
      <c r="I94" s="946"/>
      <c r="J94" s="1148"/>
      <c r="K94" s="1148"/>
      <c r="L94" s="1148">
        <v>1</v>
      </c>
      <c r="M94" s="1148"/>
      <c r="N94" s="1148"/>
      <c r="O94" s="1148"/>
      <c r="P94" s="1148"/>
      <c r="Q94" s="1148"/>
      <c r="R94" s="1148"/>
      <c r="S94" s="1148"/>
      <c r="T94" s="1148"/>
    </row>
    <row r="95" spans="1:20" s="78" customFormat="1">
      <c r="A95" s="1465" t="s">
        <v>3231</v>
      </c>
      <c r="B95" s="1534"/>
      <c r="C95" s="1293" t="s">
        <v>3381</v>
      </c>
      <c r="D95" s="1370">
        <v>24</v>
      </c>
      <c r="E95" s="995" t="s">
        <v>44</v>
      </c>
      <c r="F95" s="1423">
        <v>500</v>
      </c>
      <c r="G95" s="1607">
        <f t="shared" si="2"/>
        <v>12000</v>
      </c>
      <c r="H95" s="1548" t="s">
        <v>1887</v>
      </c>
      <c r="I95" s="1711">
        <v>8</v>
      </c>
      <c r="J95" s="1712"/>
      <c r="K95" s="1712"/>
      <c r="L95" s="1712">
        <v>8</v>
      </c>
      <c r="M95" s="1712"/>
      <c r="N95" s="1712"/>
      <c r="O95" s="1712">
        <v>8</v>
      </c>
      <c r="P95" s="1712"/>
      <c r="Q95" s="1712"/>
      <c r="R95" s="1712"/>
      <c r="S95" s="1712"/>
      <c r="T95" s="1712"/>
    </row>
    <row r="96" spans="1:20" s="78" customFormat="1">
      <c r="A96" s="1465" t="s">
        <v>3386</v>
      </c>
      <c r="B96" s="1534"/>
      <c r="C96" s="932" t="s">
        <v>2091</v>
      </c>
      <c r="D96" s="1399">
        <v>6</v>
      </c>
      <c r="E96" s="995" t="s">
        <v>501</v>
      </c>
      <c r="F96" s="2036">
        <v>10000</v>
      </c>
      <c r="G96" s="1607">
        <f t="shared" si="2"/>
        <v>60000</v>
      </c>
      <c r="H96" s="1548" t="s">
        <v>1887</v>
      </c>
      <c r="I96" s="787"/>
      <c r="J96" s="899"/>
      <c r="K96" s="773"/>
      <c r="L96" s="773"/>
      <c r="M96" s="773"/>
      <c r="N96" s="773"/>
      <c r="O96" s="773"/>
      <c r="P96" s="773"/>
      <c r="Q96" s="773"/>
      <c r="R96" s="773"/>
      <c r="S96" s="773"/>
      <c r="T96" s="773"/>
    </row>
    <row r="97" spans="1:20" s="78" customFormat="1">
      <c r="A97" s="1465" t="s">
        <v>3386</v>
      </c>
      <c r="B97" s="1534"/>
      <c r="C97" s="172" t="s">
        <v>3393</v>
      </c>
      <c r="D97" s="831">
        <v>1</v>
      </c>
      <c r="E97" s="172"/>
      <c r="F97" s="904">
        <v>15000</v>
      </c>
      <c r="G97" s="1607">
        <f t="shared" si="2"/>
        <v>15000</v>
      </c>
      <c r="H97" s="1548" t="s">
        <v>1887</v>
      </c>
      <c r="I97" s="129"/>
      <c r="J97" s="148"/>
      <c r="K97" s="148"/>
      <c r="L97" s="148"/>
      <c r="M97" s="148"/>
      <c r="N97" s="148"/>
      <c r="O97" s="148"/>
      <c r="P97" s="148"/>
      <c r="Q97" s="148"/>
      <c r="R97" s="148"/>
      <c r="S97" s="148"/>
      <c r="T97" s="148"/>
    </row>
    <row r="98" spans="1:20" s="78" customFormat="1" ht="24">
      <c r="A98" s="137" t="s">
        <v>1982</v>
      </c>
      <c r="B98" s="1534"/>
      <c r="C98" s="124" t="s">
        <v>2040</v>
      </c>
      <c r="D98" s="125">
        <v>1</v>
      </c>
      <c r="E98" s="126" t="s">
        <v>501</v>
      </c>
      <c r="F98" s="127">
        <v>25000</v>
      </c>
      <c r="G98" s="1607">
        <f t="shared" si="2"/>
        <v>25000</v>
      </c>
      <c r="H98" s="1548" t="s">
        <v>1887</v>
      </c>
      <c r="I98" s="129">
        <v>1</v>
      </c>
      <c r="J98" s="148"/>
      <c r="K98" s="148"/>
      <c r="L98" s="148"/>
      <c r="M98" s="148"/>
      <c r="N98" s="148"/>
      <c r="O98" s="148"/>
      <c r="P98" s="148"/>
      <c r="Q98" s="148"/>
      <c r="R98" s="148"/>
      <c r="S98" s="148"/>
      <c r="T98" s="148"/>
    </row>
    <row r="99" spans="1:20" s="78" customFormat="1">
      <c r="A99" s="1471" t="s">
        <v>2748</v>
      </c>
      <c r="B99" s="1534"/>
      <c r="C99" s="775" t="s">
        <v>2771</v>
      </c>
      <c r="D99" s="1177">
        <v>1</v>
      </c>
      <c r="E99" s="1178" t="s">
        <v>501</v>
      </c>
      <c r="F99" s="1147">
        <v>10000</v>
      </c>
      <c r="G99" s="1607">
        <f t="shared" si="2"/>
        <v>10000</v>
      </c>
      <c r="H99" s="1548" t="s">
        <v>1887</v>
      </c>
      <c r="I99" s="1148"/>
      <c r="J99" s="772"/>
      <c r="K99" s="772"/>
      <c r="L99" s="772">
        <v>1</v>
      </c>
      <c r="M99" s="772"/>
      <c r="N99" s="772"/>
      <c r="O99" s="772"/>
      <c r="P99" s="772"/>
      <c r="Q99" s="772"/>
      <c r="R99" s="772"/>
      <c r="S99" s="772"/>
      <c r="T99" s="772"/>
    </row>
    <row r="100" spans="1:20" s="78" customFormat="1">
      <c r="A100" s="1467" t="s">
        <v>3023</v>
      </c>
      <c r="B100" s="1534"/>
      <c r="C100" s="1293" t="s">
        <v>3088</v>
      </c>
      <c r="D100" s="993">
        <v>1</v>
      </c>
      <c r="E100" s="901"/>
      <c r="F100" s="868">
        <v>30000</v>
      </c>
      <c r="G100" s="1607">
        <f t="shared" si="2"/>
        <v>30000</v>
      </c>
      <c r="H100" s="1548" t="s">
        <v>1887</v>
      </c>
      <c r="I100" s="993"/>
      <c r="J100" s="148"/>
      <c r="K100" s="148"/>
      <c r="L100" s="148"/>
      <c r="M100" s="148"/>
      <c r="N100" s="993">
        <v>1</v>
      </c>
      <c r="O100" s="148"/>
      <c r="P100" s="148"/>
      <c r="Q100" s="148"/>
      <c r="R100" s="148"/>
      <c r="S100" s="148"/>
      <c r="T100" s="148"/>
    </row>
    <row r="101" spans="1:20" s="78" customFormat="1" ht="24">
      <c r="A101" s="1260" t="s">
        <v>2316</v>
      </c>
      <c r="B101" s="1534"/>
      <c r="C101" s="1347" t="s">
        <v>2325</v>
      </c>
      <c r="D101" s="1719">
        <v>6</v>
      </c>
      <c r="E101" s="1239" t="s">
        <v>576</v>
      </c>
      <c r="F101" s="1936">
        <v>1500</v>
      </c>
      <c r="G101" s="1607">
        <f t="shared" si="2"/>
        <v>9000</v>
      </c>
      <c r="H101" s="1548" t="s">
        <v>1887</v>
      </c>
      <c r="I101" s="129"/>
      <c r="J101" s="148"/>
      <c r="K101" s="148"/>
      <c r="L101" s="148"/>
      <c r="M101" s="148"/>
      <c r="N101" s="148"/>
      <c r="O101" s="148"/>
      <c r="P101" s="148"/>
      <c r="Q101" s="148"/>
      <c r="R101" s="148"/>
      <c r="S101" s="148"/>
      <c r="T101" s="148"/>
    </row>
    <row r="102" spans="1:20" s="78" customFormat="1">
      <c r="A102" s="1260" t="s">
        <v>2316</v>
      </c>
      <c r="B102" s="1534"/>
      <c r="C102" s="124" t="s">
        <v>2327</v>
      </c>
      <c r="D102" s="125">
        <v>5</v>
      </c>
      <c r="E102" s="126" t="s">
        <v>576</v>
      </c>
      <c r="F102" s="127">
        <v>2000</v>
      </c>
      <c r="G102" s="1607">
        <f t="shared" si="2"/>
        <v>10000</v>
      </c>
      <c r="H102" s="1548" t="s">
        <v>1887</v>
      </c>
      <c r="I102" s="129"/>
      <c r="J102" s="148"/>
      <c r="K102" s="148"/>
      <c r="L102" s="148"/>
      <c r="M102" s="148"/>
      <c r="N102" s="148"/>
      <c r="O102" s="148"/>
      <c r="P102" s="148"/>
      <c r="Q102" s="148"/>
      <c r="R102" s="148"/>
      <c r="S102" s="148"/>
      <c r="T102" s="148"/>
    </row>
    <row r="103" spans="1:20" s="78" customFormat="1">
      <c r="A103" s="1467" t="s">
        <v>3023</v>
      </c>
      <c r="B103" s="1534"/>
      <c r="C103" s="1293" t="s">
        <v>3094</v>
      </c>
      <c r="D103" s="1356">
        <v>5</v>
      </c>
      <c r="E103" s="995"/>
      <c r="F103" s="868">
        <v>10000</v>
      </c>
      <c r="G103" s="1607">
        <f t="shared" si="2"/>
        <v>50000</v>
      </c>
      <c r="H103" s="1548" t="s">
        <v>1887</v>
      </c>
      <c r="I103" s="1356"/>
      <c r="J103" s="148"/>
      <c r="K103" s="148"/>
      <c r="L103" s="148"/>
      <c r="M103" s="148"/>
      <c r="N103" s="1356">
        <v>5</v>
      </c>
      <c r="O103" s="148"/>
      <c r="P103" s="148"/>
      <c r="Q103" s="148"/>
      <c r="R103" s="148"/>
      <c r="S103" s="148"/>
      <c r="T103" s="148"/>
    </row>
    <row r="104" spans="1:20" s="930" customFormat="1">
      <c r="A104" s="1471" t="s">
        <v>2748</v>
      </c>
      <c r="B104" s="1534"/>
      <c r="C104" s="1180" t="s">
        <v>2786</v>
      </c>
      <c r="D104" s="1177">
        <v>4</v>
      </c>
      <c r="E104" s="1178" t="s">
        <v>501</v>
      </c>
      <c r="F104" s="1147">
        <v>10000</v>
      </c>
      <c r="G104" s="1607">
        <f t="shared" si="2"/>
        <v>40000</v>
      </c>
      <c r="H104" s="1548" t="s">
        <v>1887</v>
      </c>
      <c r="I104" s="771">
        <v>2</v>
      </c>
      <c r="J104" s="1148"/>
      <c r="K104" s="1148"/>
      <c r="L104" s="1148"/>
      <c r="M104" s="1148"/>
      <c r="N104" s="1148"/>
      <c r="O104" s="1148"/>
      <c r="P104" s="1148">
        <v>2</v>
      </c>
      <c r="Q104" s="1148"/>
      <c r="R104" s="1148"/>
      <c r="S104" s="1148"/>
      <c r="T104" s="1148"/>
    </row>
    <row r="105" spans="1:20" s="78" customFormat="1">
      <c r="A105" s="1471" t="s">
        <v>2748</v>
      </c>
      <c r="B105" s="1534"/>
      <c r="C105" s="1180" t="s">
        <v>2881</v>
      </c>
      <c r="D105" s="1177">
        <v>100</v>
      </c>
      <c r="E105" s="1178" t="s">
        <v>576</v>
      </c>
      <c r="F105" s="1147">
        <v>50</v>
      </c>
      <c r="G105" s="1607">
        <f t="shared" si="2"/>
        <v>5000</v>
      </c>
      <c r="H105" s="1548" t="s">
        <v>1887</v>
      </c>
      <c r="I105" s="1148">
        <v>30</v>
      </c>
      <c r="J105" s="1148"/>
      <c r="K105" s="1148"/>
      <c r="L105" s="1148"/>
      <c r="M105" s="1148"/>
      <c r="N105" s="1148"/>
      <c r="O105" s="1148"/>
      <c r="P105" s="1148"/>
      <c r="Q105" s="1148"/>
      <c r="R105" s="1148"/>
      <c r="S105" s="1148"/>
      <c r="T105" s="1148"/>
    </row>
    <row r="106" spans="1:20" s="78" customFormat="1">
      <c r="A106" s="1471" t="s">
        <v>2748</v>
      </c>
      <c r="B106" s="1534"/>
      <c r="C106" s="1180" t="s">
        <v>2877</v>
      </c>
      <c r="D106" s="1177">
        <v>20</v>
      </c>
      <c r="E106" s="1178" t="s">
        <v>576</v>
      </c>
      <c r="F106" s="1147">
        <v>100</v>
      </c>
      <c r="G106" s="1607">
        <f t="shared" si="2"/>
        <v>2000</v>
      </c>
      <c r="H106" s="1548" t="s">
        <v>1887</v>
      </c>
      <c r="I106" s="771">
        <v>10</v>
      </c>
      <c r="J106" s="1148"/>
      <c r="K106" s="1148"/>
      <c r="L106" s="1148"/>
      <c r="M106" s="1148"/>
      <c r="N106" s="1148"/>
      <c r="O106" s="1148">
        <v>10</v>
      </c>
      <c r="P106" s="1148"/>
      <c r="Q106" s="1148"/>
      <c r="R106" s="1148"/>
      <c r="S106" s="1148"/>
      <c r="T106" s="1148"/>
    </row>
    <row r="107" spans="1:20" s="78" customFormat="1">
      <c r="A107" s="1471" t="s">
        <v>2748</v>
      </c>
      <c r="B107" s="1534"/>
      <c r="C107" s="1180" t="s">
        <v>2783</v>
      </c>
      <c r="D107" s="1177">
        <v>12</v>
      </c>
      <c r="E107" s="1178" t="s">
        <v>576</v>
      </c>
      <c r="F107" s="1147">
        <v>100</v>
      </c>
      <c r="G107" s="1607">
        <f t="shared" si="2"/>
        <v>1200</v>
      </c>
      <c r="H107" s="1548" t="s">
        <v>1887</v>
      </c>
      <c r="I107" s="771">
        <v>1</v>
      </c>
      <c r="J107" s="771">
        <v>1</v>
      </c>
      <c r="K107" s="771">
        <v>1</v>
      </c>
      <c r="L107" s="771">
        <v>1</v>
      </c>
      <c r="M107" s="771">
        <v>1</v>
      </c>
      <c r="N107" s="771">
        <v>1</v>
      </c>
      <c r="O107" s="771">
        <v>1</v>
      </c>
      <c r="P107" s="771">
        <v>1</v>
      </c>
      <c r="Q107" s="771">
        <v>1</v>
      </c>
      <c r="R107" s="771">
        <v>1</v>
      </c>
      <c r="S107" s="771">
        <v>1</v>
      </c>
      <c r="T107" s="771">
        <v>1</v>
      </c>
    </row>
    <row r="108" spans="1:20" s="78" customFormat="1">
      <c r="A108" s="1471" t="s">
        <v>2748</v>
      </c>
      <c r="B108" s="1534"/>
      <c r="C108" s="1180" t="s">
        <v>2883</v>
      </c>
      <c r="D108" s="1177">
        <v>20</v>
      </c>
      <c r="E108" s="1178" t="s">
        <v>576</v>
      </c>
      <c r="F108" s="1178">
        <v>100</v>
      </c>
      <c r="G108" s="1607">
        <f t="shared" si="2"/>
        <v>2000</v>
      </c>
      <c r="H108" s="1548" t="s">
        <v>1887</v>
      </c>
      <c r="I108" s="1148">
        <v>20</v>
      </c>
      <c r="J108" s="1148"/>
      <c r="K108" s="1148"/>
      <c r="L108" s="1148"/>
      <c r="M108" s="1148"/>
      <c r="N108" s="1148"/>
      <c r="O108" s="1148"/>
      <c r="P108" s="1148"/>
      <c r="Q108" s="1148"/>
      <c r="R108" s="1148"/>
      <c r="S108" s="1148"/>
      <c r="T108" s="1148"/>
    </row>
    <row r="109" spans="1:20" s="78" customFormat="1">
      <c r="A109" s="1471" t="s">
        <v>2748</v>
      </c>
      <c r="B109" s="1534"/>
      <c r="C109" s="1180" t="s">
        <v>2882</v>
      </c>
      <c r="D109" s="1177">
        <v>100</v>
      </c>
      <c r="E109" s="1178" t="s">
        <v>576</v>
      </c>
      <c r="F109" s="1178">
        <v>50</v>
      </c>
      <c r="G109" s="1607">
        <f t="shared" si="2"/>
        <v>5000</v>
      </c>
      <c r="H109" s="1548" t="s">
        <v>1887</v>
      </c>
      <c r="I109" s="1148">
        <v>50</v>
      </c>
      <c r="J109" s="1148"/>
      <c r="K109" s="1148"/>
      <c r="L109" s="1148"/>
      <c r="M109" s="1148"/>
      <c r="N109" s="1148"/>
      <c r="O109" s="1148"/>
      <c r="P109" s="1148"/>
      <c r="Q109" s="1148"/>
      <c r="R109" s="1148"/>
      <c r="S109" s="1148"/>
      <c r="T109" s="1148"/>
    </row>
    <row r="110" spans="1:20" s="78" customFormat="1">
      <c r="A110" s="1260" t="s">
        <v>2316</v>
      </c>
      <c r="B110" s="1534"/>
      <c r="C110" s="1347" t="s">
        <v>2323</v>
      </c>
      <c r="D110" s="1719">
        <v>2</v>
      </c>
      <c r="E110" s="1239" t="s">
        <v>501</v>
      </c>
      <c r="F110" s="1936">
        <v>30000</v>
      </c>
      <c r="G110" s="1607">
        <f t="shared" si="2"/>
        <v>60000</v>
      </c>
      <c r="H110" s="1548" t="s">
        <v>1887</v>
      </c>
      <c r="I110" s="129"/>
      <c r="J110" s="148"/>
      <c r="K110" s="148"/>
      <c r="L110" s="148"/>
      <c r="M110" s="148"/>
      <c r="N110" s="148"/>
      <c r="O110" s="148"/>
      <c r="P110" s="148"/>
      <c r="Q110" s="148"/>
      <c r="R110" s="148"/>
      <c r="S110" s="148"/>
      <c r="T110" s="148"/>
    </row>
    <row r="111" spans="1:20" s="78" customFormat="1">
      <c r="A111" s="1471" t="s">
        <v>2748</v>
      </c>
      <c r="B111" s="1534"/>
      <c r="C111" s="1180" t="s">
        <v>2785</v>
      </c>
      <c r="D111" s="1177">
        <v>3</v>
      </c>
      <c r="E111" s="1178" t="s">
        <v>36</v>
      </c>
      <c r="F111" s="1147">
        <v>1500</v>
      </c>
      <c r="G111" s="1607">
        <f t="shared" si="2"/>
        <v>4500</v>
      </c>
      <c r="H111" s="1548" t="s">
        <v>1887</v>
      </c>
      <c r="I111" s="946"/>
      <c r="J111" s="1148">
        <v>3</v>
      </c>
      <c r="K111" s="1148"/>
      <c r="L111" s="1148"/>
      <c r="M111" s="1148"/>
      <c r="N111" s="1148"/>
      <c r="O111" s="1148"/>
      <c r="P111" s="1148"/>
      <c r="Q111" s="1148"/>
      <c r="R111" s="1148"/>
      <c r="S111" s="1148"/>
      <c r="T111" s="1148"/>
    </row>
    <row r="112" spans="1:20" s="78" customFormat="1">
      <c r="A112" s="1471" t="s">
        <v>2748</v>
      </c>
      <c r="B112" s="1534"/>
      <c r="C112" s="1180" t="s">
        <v>2788</v>
      </c>
      <c r="D112" s="1177">
        <v>2</v>
      </c>
      <c r="E112" s="1178" t="s">
        <v>501</v>
      </c>
      <c r="F112" s="1178">
        <v>5000</v>
      </c>
      <c r="G112" s="1607">
        <f t="shared" ref="G112:G130" si="3">D112*F112</f>
        <v>10000</v>
      </c>
      <c r="H112" s="1548" t="s">
        <v>1887</v>
      </c>
      <c r="I112" s="1148">
        <v>2</v>
      </c>
      <c r="J112" s="1148"/>
      <c r="K112" s="1148"/>
      <c r="L112" s="1148"/>
      <c r="M112" s="1148"/>
      <c r="N112" s="1148"/>
      <c r="O112" s="1148"/>
      <c r="P112" s="1148"/>
      <c r="Q112" s="1148"/>
      <c r="R112" s="1148"/>
      <c r="S112" s="1148"/>
      <c r="T112" s="1148"/>
    </row>
    <row r="113" spans="1:20" s="78" customFormat="1">
      <c r="A113" s="1233" t="s">
        <v>533</v>
      </c>
      <c r="B113" s="1534"/>
      <c r="C113" s="618" t="s">
        <v>2397</v>
      </c>
      <c r="D113" s="1690">
        <v>20</v>
      </c>
      <c r="E113" s="1236" t="s">
        <v>576</v>
      </c>
      <c r="F113" s="1237">
        <v>850</v>
      </c>
      <c r="G113" s="1607">
        <f t="shared" si="3"/>
        <v>17000</v>
      </c>
      <c r="H113" s="1548" t="s">
        <v>1887</v>
      </c>
      <c r="I113" s="1239">
        <v>5</v>
      </c>
      <c r="J113" s="1239"/>
      <c r="K113" s="1241"/>
      <c r="L113" s="1241">
        <v>5</v>
      </c>
      <c r="M113" s="1241"/>
      <c r="N113" s="1241"/>
      <c r="O113" s="1241">
        <v>5</v>
      </c>
      <c r="P113" s="1241"/>
      <c r="Q113" s="1241"/>
      <c r="R113" s="1241">
        <v>5</v>
      </c>
      <c r="S113" s="1241"/>
      <c r="T113" s="1693"/>
    </row>
    <row r="114" spans="1:20" s="78" customFormat="1">
      <c r="A114" s="1471" t="s">
        <v>2748</v>
      </c>
      <c r="B114" s="1467"/>
      <c r="C114" s="1180" t="s">
        <v>2797</v>
      </c>
      <c r="D114" s="1177">
        <v>1</v>
      </c>
      <c r="E114" s="1178" t="s">
        <v>501</v>
      </c>
      <c r="F114" s="1147">
        <v>100</v>
      </c>
      <c r="G114" s="1607">
        <f t="shared" si="3"/>
        <v>100</v>
      </c>
      <c r="H114" s="1548" t="s">
        <v>1887</v>
      </c>
      <c r="I114" s="771">
        <v>1</v>
      </c>
      <c r="J114" s="1148"/>
      <c r="K114" s="1148"/>
      <c r="L114" s="1148"/>
      <c r="M114" s="1148"/>
      <c r="N114" s="1148"/>
      <c r="O114" s="1148"/>
      <c r="P114" s="1148"/>
      <c r="Q114" s="1148"/>
      <c r="R114" s="1148"/>
      <c r="S114" s="1148"/>
      <c r="T114" s="1148"/>
    </row>
    <row r="115" spans="1:20" s="78" customFormat="1">
      <c r="A115" s="1465" t="s">
        <v>69</v>
      </c>
      <c r="B115" s="1467"/>
      <c r="C115" s="124" t="s">
        <v>2688</v>
      </c>
      <c r="D115" s="1005">
        <v>1</v>
      </c>
      <c r="E115" s="1006" t="s">
        <v>501</v>
      </c>
      <c r="F115" s="867">
        <v>20000</v>
      </c>
      <c r="G115" s="1607">
        <f t="shared" si="3"/>
        <v>20000</v>
      </c>
      <c r="H115" s="1548" t="s">
        <v>1887</v>
      </c>
      <c r="I115" s="129"/>
      <c r="J115" s="148"/>
      <c r="K115" s="148"/>
      <c r="L115" s="148"/>
      <c r="M115" s="148"/>
      <c r="N115" s="148"/>
      <c r="O115" s="148"/>
      <c r="P115" s="148"/>
      <c r="Q115" s="148"/>
      <c r="R115" s="148"/>
      <c r="S115" s="148"/>
      <c r="T115" s="148"/>
    </row>
    <row r="116" spans="1:20" s="78" customFormat="1">
      <c r="A116" s="1471" t="s">
        <v>2748</v>
      </c>
      <c r="B116" s="1467"/>
      <c r="C116" s="1180" t="s">
        <v>2800</v>
      </c>
      <c r="D116" s="1177">
        <v>4</v>
      </c>
      <c r="E116" s="1178" t="s">
        <v>501</v>
      </c>
      <c r="F116" s="1178">
        <v>500</v>
      </c>
      <c r="G116" s="1607">
        <f t="shared" si="3"/>
        <v>2000</v>
      </c>
      <c r="H116" s="1548" t="s">
        <v>1887</v>
      </c>
      <c r="I116" s="1148">
        <v>2</v>
      </c>
      <c r="J116" s="1148"/>
      <c r="K116" s="1148"/>
      <c r="L116" s="1148"/>
      <c r="M116" s="1148"/>
      <c r="N116" s="1148"/>
      <c r="O116" s="1148">
        <v>2</v>
      </c>
      <c r="P116" s="1148"/>
      <c r="Q116" s="1148"/>
      <c r="R116" s="1148"/>
      <c r="S116" s="1148"/>
      <c r="T116" s="1148"/>
    </row>
    <row r="117" spans="1:20" s="78" customFormat="1">
      <c r="A117" s="1260" t="s">
        <v>2316</v>
      </c>
      <c r="B117" s="1467"/>
      <c r="C117" s="1347" t="s">
        <v>2324</v>
      </c>
      <c r="D117" s="1719">
        <v>20</v>
      </c>
      <c r="E117" s="1239" t="s">
        <v>576</v>
      </c>
      <c r="F117" s="1936">
        <v>55</v>
      </c>
      <c r="G117" s="1607">
        <f t="shared" si="3"/>
        <v>1100</v>
      </c>
      <c r="H117" s="1548" t="s">
        <v>1887</v>
      </c>
      <c r="I117" s="129"/>
      <c r="J117" s="148"/>
      <c r="K117" s="148"/>
      <c r="L117" s="148"/>
      <c r="M117" s="148"/>
      <c r="N117" s="148"/>
      <c r="O117" s="148"/>
      <c r="P117" s="148"/>
      <c r="Q117" s="148"/>
      <c r="R117" s="148"/>
      <c r="S117" s="148"/>
      <c r="T117" s="148"/>
    </row>
    <row r="118" spans="1:20" s="78" customFormat="1">
      <c r="A118" s="1471" t="s">
        <v>2748</v>
      </c>
      <c r="B118" s="1236"/>
      <c r="C118" s="1180" t="s">
        <v>2885</v>
      </c>
      <c r="D118" s="1177">
        <v>6</v>
      </c>
      <c r="E118" s="1178" t="s">
        <v>501</v>
      </c>
      <c r="F118" s="1178">
        <v>150</v>
      </c>
      <c r="G118" s="1607">
        <f t="shared" si="3"/>
        <v>900</v>
      </c>
      <c r="H118" s="1548" t="s">
        <v>1887</v>
      </c>
      <c r="I118" s="1148">
        <v>3</v>
      </c>
      <c r="J118" s="1148"/>
      <c r="K118" s="1148"/>
      <c r="L118" s="1148"/>
      <c r="M118" s="1148"/>
      <c r="N118" s="1148"/>
      <c r="O118" s="1148">
        <v>3</v>
      </c>
      <c r="P118" s="1148"/>
      <c r="Q118" s="1148"/>
      <c r="R118" s="1148"/>
      <c r="S118" s="1148"/>
      <c r="T118" s="1148"/>
    </row>
    <row r="119" spans="1:20" s="451" customFormat="1" ht="18" customHeight="1">
      <c r="A119" s="1467" t="s">
        <v>2292</v>
      </c>
      <c r="B119" s="935"/>
      <c r="C119" s="1350" t="s">
        <v>1231</v>
      </c>
      <c r="D119" s="859">
        <v>5</v>
      </c>
      <c r="E119" s="795" t="s">
        <v>576</v>
      </c>
      <c r="F119" s="796">
        <v>500</v>
      </c>
      <c r="G119" s="1607">
        <f t="shared" si="3"/>
        <v>2500</v>
      </c>
      <c r="H119" s="1548" t="s">
        <v>1887</v>
      </c>
      <c r="I119" s="2037"/>
      <c r="J119" s="799"/>
      <c r="K119" s="799"/>
      <c r="L119" s="799"/>
      <c r="M119" s="799"/>
      <c r="N119" s="799"/>
      <c r="O119" s="799"/>
      <c r="P119" s="799"/>
      <c r="Q119" s="799"/>
      <c r="R119" s="799"/>
      <c r="S119" s="799"/>
      <c r="T119" s="799"/>
    </row>
    <row r="120" spans="1:20" s="78" customFormat="1">
      <c r="A120" s="1471" t="s">
        <v>2748</v>
      </c>
      <c r="B120" s="935"/>
      <c r="C120" s="1180" t="s">
        <v>2799</v>
      </c>
      <c r="D120" s="1177">
        <v>2</v>
      </c>
      <c r="E120" s="1178" t="s">
        <v>501</v>
      </c>
      <c r="F120" s="1178">
        <v>5000</v>
      </c>
      <c r="G120" s="1607">
        <f t="shared" si="3"/>
        <v>10000</v>
      </c>
      <c r="H120" s="1548" t="s">
        <v>1887</v>
      </c>
      <c r="I120" s="1148">
        <v>1</v>
      </c>
      <c r="J120" s="1148"/>
      <c r="K120" s="1148"/>
      <c r="L120" s="1148"/>
      <c r="M120" s="1148"/>
      <c r="N120" s="1148"/>
      <c r="O120" s="1148">
        <v>1</v>
      </c>
      <c r="P120" s="1148"/>
      <c r="Q120" s="1148"/>
      <c r="R120" s="1148"/>
      <c r="S120" s="1148"/>
      <c r="T120" s="1148"/>
    </row>
    <row r="121" spans="1:20" s="81" customFormat="1">
      <c r="A121" s="624" t="s">
        <v>3527</v>
      </c>
      <c r="B121" s="1465"/>
      <c r="C121" s="618" t="s">
        <v>3547</v>
      </c>
      <c r="D121" s="1249">
        <v>1</v>
      </c>
      <c r="E121" s="505" t="s">
        <v>501</v>
      </c>
      <c r="F121" s="1542">
        <v>10000</v>
      </c>
      <c r="G121" s="1607">
        <f t="shared" si="3"/>
        <v>10000</v>
      </c>
      <c r="H121" s="1548" t="s">
        <v>1887</v>
      </c>
      <c r="I121" s="1545"/>
      <c r="J121" s="1541"/>
      <c r="K121" s="1541">
        <v>1</v>
      </c>
      <c r="L121" s="1549"/>
      <c r="M121" s="1541"/>
      <c r="N121" s="1541"/>
      <c r="O121" s="1541"/>
      <c r="P121" s="1541"/>
      <c r="Q121" s="1541"/>
      <c r="R121" s="1541"/>
      <c r="S121" s="1546"/>
      <c r="T121" s="1546"/>
    </row>
    <row r="122" spans="1:20" s="930" customFormat="1" ht="15.75" customHeight="1">
      <c r="A122" s="1467" t="s">
        <v>3023</v>
      </c>
      <c r="B122" s="1465"/>
      <c r="C122" s="1293" t="s">
        <v>3103</v>
      </c>
      <c r="D122" s="1356">
        <v>4</v>
      </c>
      <c r="E122" s="995"/>
      <c r="F122" s="868">
        <v>10000</v>
      </c>
      <c r="G122" s="1607">
        <f t="shared" si="3"/>
        <v>40000</v>
      </c>
      <c r="H122" s="1548" t="s">
        <v>1887</v>
      </c>
      <c r="I122" s="1356"/>
      <c r="J122" s="148"/>
      <c r="K122" s="148"/>
      <c r="L122" s="148"/>
      <c r="M122" s="148"/>
      <c r="N122" s="1356">
        <v>4</v>
      </c>
      <c r="O122" s="148"/>
      <c r="P122" s="148"/>
      <c r="Q122" s="148"/>
      <c r="R122" s="148"/>
      <c r="S122" s="148"/>
      <c r="T122" s="148"/>
    </row>
    <row r="123" spans="1:20" s="78" customFormat="1">
      <c r="A123" s="1465" t="s">
        <v>69</v>
      </c>
      <c r="B123" s="1465"/>
      <c r="C123" s="124" t="s">
        <v>2694</v>
      </c>
      <c r="D123" s="1149">
        <v>1</v>
      </c>
      <c r="E123" s="1002" t="s">
        <v>560</v>
      </c>
      <c r="F123" s="1150">
        <v>20000</v>
      </c>
      <c r="G123" s="1607">
        <f t="shared" si="3"/>
        <v>20000</v>
      </c>
      <c r="H123" s="1548" t="s">
        <v>1887</v>
      </c>
      <c r="I123" s="129"/>
      <c r="J123" s="148"/>
      <c r="K123" s="148"/>
      <c r="L123" s="148"/>
      <c r="M123" s="148"/>
      <c r="N123" s="148"/>
      <c r="O123" s="148"/>
      <c r="P123" s="148"/>
      <c r="Q123" s="148"/>
      <c r="R123" s="148"/>
      <c r="S123" s="148"/>
      <c r="T123" s="148"/>
    </row>
    <row r="124" spans="1:20" s="78" customFormat="1" ht="15.75" customHeight="1">
      <c r="A124" s="1465" t="s">
        <v>2045</v>
      </c>
      <c r="B124" s="935"/>
      <c r="C124" s="124" t="s">
        <v>2057</v>
      </c>
      <c r="D124" s="783">
        <v>1</v>
      </c>
      <c r="E124" s="792" t="s">
        <v>36</v>
      </c>
      <c r="F124" s="792">
        <v>10000</v>
      </c>
      <c r="G124" s="1607">
        <f t="shared" si="3"/>
        <v>10000</v>
      </c>
      <c r="H124" s="1548" t="s">
        <v>1887</v>
      </c>
      <c r="I124" s="129">
        <v>1</v>
      </c>
      <c r="J124" s="148"/>
      <c r="K124" s="148"/>
      <c r="L124" s="148"/>
      <c r="M124" s="148"/>
      <c r="N124" s="148"/>
      <c r="O124" s="148"/>
      <c r="P124" s="148"/>
      <c r="Q124" s="148"/>
      <c r="R124" s="148"/>
      <c r="S124" s="148"/>
      <c r="T124" s="148"/>
    </row>
    <row r="125" spans="1:20" s="78" customFormat="1" ht="24">
      <c r="A125" s="137" t="s">
        <v>1982</v>
      </c>
      <c r="B125" s="935"/>
      <c r="C125" s="124" t="s">
        <v>2043</v>
      </c>
      <c r="D125" s="125">
        <v>1</v>
      </c>
      <c r="E125" s="126" t="s">
        <v>2042</v>
      </c>
      <c r="F125" s="127">
        <v>6500</v>
      </c>
      <c r="G125" s="1607">
        <f t="shared" si="3"/>
        <v>6500</v>
      </c>
      <c r="H125" s="1548" t="s">
        <v>1887</v>
      </c>
      <c r="I125" s="129">
        <v>1</v>
      </c>
      <c r="J125" s="148"/>
      <c r="K125" s="148"/>
      <c r="L125" s="148"/>
      <c r="M125" s="148"/>
      <c r="N125" s="148"/>
      <c r="O125" s="148"/>
      <c r="P125" s="148"/>
      <c r="Q125" s="148"/>
      <c r="R125" s="148"/>
      <c r="S125" s="148"/>
      <c r="T125" s="148"/>
    </row>
    <row r="126" spans="1:20" s="78" customFormat="1" ht="18" customHeight="1">
      <c r="A126" s="1471" t="s">
        <v>2748</v>
      </c>
      <c r="B126" s="935"/>
      <c r="C126" s="1180" t="s">
        <v>2798</v>
      </c>
      <c r="D126" s="1177">
        <v>2</v>
      </c>
      <c r="E126" s="1178" t="s">
        <v>501</v>
      </c>
      <c r="F126" s="1147">
        <v>2000</v>
      </c>
      <c r="G126" s="1607">
        <f t="shared" si="3"/>
        <v>4000</v>
      </c>
      <c r="H126" s="1548" t="s">
        <v>1887</v>
      </c>
      <c r="I126" s="771">
        <v>1</v>
      </c>
      <c r="J126" s="1148"/>
      <c r="K126" s="1148"/>
      <c r="L126" s="1148"/>
      <c r="M126" s="1148"/>
      <c r="N126" s="1148"/>
      <c r="O126" s="1148">
        <v>1</v>
      </c>
      <c r="P126" s="1148"/>
      <c r="Q126" s="1148"/>
      <c r="R126" s="1148"/>
      <c r="S126" s="1148"/>
      <c r="T126" s="1148"/>
    </row>
    <row r="127" spans="1:20" s="78" customFormat="1">
      <c r="A127" s="1259" t="s">
        <v>2599</v>
      </c>
      <c r="B127" s="1465"/>
      <c r="C127" s="443" t="s">
        <v>2626</v>
      </c>
      <c r="D127" s="882">
        <v>1</v>
      </c>
      <c r="E127" s="825" t="s">
        <v>501</v>
      </c>
      <c r="F127" s="886">
        <v>25000</v>
      </c>
      <c r="G127" s="1607">
        <f t="shared" si="3"/>
        <v>25000</v>
      </c>
      <c r="H127" s="1548" t="s">
        <v>1887</v>
      </c>
      <c r="I127" s="882"/>
      <c r="J127" s="443"/>
      <c r="K127" s="882"/>
      <c r="L127" s="443"/>
      <c r="M127" s="443"/>
      <c r="N127" s="443"/>
      <c r="O127" s="443"/>
      <c r="P127" s="443"/>
      <c r="Q127" s="443"/>
      <c r="R127" s="882">
        <v>1</v>
      </c>
      <c r="S127" s="443"/>
      <c r="T127" s="1533"/>
    </row>
    <row r="128" spans="1:20" s="81" customFormat="1">
      <c r="A128" s="1465" t="s">
        <v>2045</v>
      </c>
      <c r="B128" s="1465"/>
      <c r="C128" s="124" t="s">
        <v>2098</v>
      </c>
      <c r="D128" s="783">
        <v>1</v>
      </c>
      <c r="E128" s="804" t="s">
        <v>880</v>
      </c>
      <c r="F128" s="127">
        <v>2000</v>
      </c>
      <c r="G128" s="1607">
        <f t="shared" si="3"/>
        <v>2000</v>
      </c>
      <c r="H128" s="1548" t="s">
        <v>1887</v>
      </c>
      <c r="I128" s="129">
        <v>1</v>
      </c>
      <c r="J128" s="148"/>
      <c r="K128" s="148"/>
      <c r="L128" s="148"/>
      <c r="M128" s="148"/>
      <c r="N128" s="148"/>
      <c r="O128" s="148"/>
      <c r="P128" s="148"/>
      <c r="Q128" s="148"/>
      <c r="R128" s="148"/>
      <c r="S128" s="148"/>
      <c r="T128" s="148"/>
    </row>
    <row r="129" spans="1:20" s="78" customFormat="1" ht="24">
      <c r="A129" s="1465" t="s">
        <v>69</v>
      </c>
      <c r="B129" s="1465"/>
      <c r="C129" s="124" t="s">
        <v>2732</v>
      </c>
      <c r="D129" s="900">
        <v>8</v>
      </c>
      <c r="E129" s="901" t="s">
        <v>2733</v>
      </c>
      <c r="F129" s="868">
        <v>1800</v>
      </c>
      <c r="G129" s="1607">
        <f t="shared" si="3"/>
        <v>14400</v>
      </c>
      <c r="H129" s="1548" t="s">
        <v>1887</v>
      </c>
      <c r="I129" s="787"/>
      <c r="J129" s="899"/>
      <c r="K129" s="773"/>
      <c r="L129" s="773"/>
      <c r="M129" s="773">
        <v>14400</v>
      </c>
      <c r="N129" s="773"/>
      <c r="O129" s="773"/>
      <c r="P129" s="773"/>
      <c r="Q129" s="773"/>
      <c r="R129" s="773"/>
      <c r="S129" s="773"/>
      <c r="T129" s="773"/>
    </row>
    <row r="130" spans="1:20" s="78" customFormat="1">
      <c r="A130" s="1465" t="s">
        <v>69</v>
      </c>
      <c r="B130" s="1465"/>
      <c r="C130" s="124" t="s">
        <v>2731</v>
      </c>
      <c r="D130" s="900">
        <v>8</v>
      </c>
      <c r="E130" s="901" t="s">
        <v>2422</v>
      </c>
      <c r="F130" s="868">
        <v>2600</v>
      </c>
      <c r="G130" s="1607">
        <f t="shared" si="3"/>
        <v>20800</v>
      </c>
      <c r="H130" s="1548" t="s">
        <v>1887</v>
      </c>
      <c r="I130" s="787"/>
      <c r="J130" s="773"/>
      <c r="K130" s="773"/>
      <c r="L130" s="773"/>
      <c r="M130" s="773"/>
      <c r="N130" s="773"/>
      <c r="O130" s="773"/>
      <c r="P130" s="773"/>
      <c r="Q130" s="773"/>
      <c r="R130" s="773"/>
      <c r="S130" s="773"/>
      <c r="T130" s="773"/>
    </row>
    <row r="131" spans="1:20" s="78" customFormat="1">
      <c r="A131" s="431"/>
      <c r="B131" s="431"/>
      <c r="C131" s="425"/>
      <c r="D131" s="430"/>
      <c r="E131" s="425"/>
      <c r="F131" s="677"/>
      <c r="G131" s="676"/>
      <c r="H131" s="427"/>
      <c r="I131" s="425"/>
      <c r="J131" s="425"/>
      <c r="K131" s="425"/>
      <c r="L131" s="425"/>
      <c r="M131" s="425"/>
      <c r="N131" s="425"/>
      <c r="O131" s="425"/>
      <c r="P131" s="425"/>
      <c r="Q131" s="425"/>
      <c r="R131" s="425"/>
      <c r="S131" s="425"/>
      <c r="T131" s="425"/>
    </row>
  </sheetData>
  <mergeCells count="13">
    <mergeCell ref="V48:AI48"/>
    <mergeCell ref="H12:H13"/>
    <mergeCell ref="I12:T12"/>
    <mergeCell ref="A1:T1"/>
    <mergeCell ref="A2:T2"/>
    <mergeCell ref="A3:T3"/>
    <mergeCell ref="A4:T4"/>
    <mergeCell ref="A6:T6"/>
    <mergeCell ref="A12:A13"/>
    <mergeCell ref="C12:C13"/>
    <mergeCell ref="E12:E13"/>
    <mergeCell ref="F12:F13"/>
    <mergeCell ref="G12:G13"/>
  </mergeCells>
  <conditionalFormatting sqref="E124:F124">
    <cfRule type="cellIs" dxfId="8" priority="1" operator="equal">
      <formula>0</formula>
    </cfRule>
  </conditionalFormatting>
  <conditionalFormatting sqref="L23:L24 O23:O24 R23:R24">
    <cfRule type="cellIs" dxfId="7" priority="4" operator="equal">
      <formula>0</formula>
    </cfRule>
  </conditionalFormatting>
  <conditionalFormatting sqref="L56:L57 O56:O57 R56:R57">
    <cfRule type="cellIs" dxfId="6" priority="2" operator="equal">
      <formula>0</formula>
    </cfRule>
  </conditionalFormatting>
  <dataValidations count="2">
    <dataValidation type="custom" allowBlank="1" showErrorMessage="1" sqref="I17:I26" xr:uid="{89E76638-4E43-4853-96C5-7C22F510E838}">
      <formula1>ISBLANK(#REF!)=FALSE</formula1>
    </dataValidation>
    <dataValidation type="whole" operator="lessThanOrEqual" allowBlank="1" showInputMessage="1" showErrorMessage="1" error="The sum of Q1 to Q4 must be equal to the total quantity!_x000a_" sqref="L129:L130" xr:uid="{8618B647-9060-4F23-8D5D-6D12E4516DAC}">
      <formula1>#REF!</formula1>
    </dataValidation>
  </dataValidations>
  <printOptions horizontalCentered="1"/>
  <pageMargins left="0.25" right="0.25" top="0.75" bottom="0.75" header="0.3" footer="0.3"/>
  <pageSetup paperSize="9" scale="87" orientation="landscape" r:id="rId1"/>
  <headerFooter>
    <oddFooter>&amp;LPROJECT PROCUREMENT MANAGEMENT PLAN 2023&amp;CBilling and Claims Section
&amp;RPage &amp;P of &amp;N</oddFooter>
  </headerFooter>
  <drawing r:id="rId2"/>
  <tableParts count="1">
    <tablePart r:id="rId3"/>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1E3A3-6A15-4830-B379-502EBF010FBD}">
  <sheetPr codeName="Sheet26">
    <tabColor rgb="FFFF0000"/>
  </sheetPr>
  <dimension ref="A1:T90"/>
  <sheetViews>
    <sheetView showGridLines="0" topLeftCell="A13" zoomScaleNormal="100" workbookViewId="0">
      <selection activeCell="A75" sqref="A15:XFD75"/>
    </sheetView>
  </sheetViews>
  <sheetFormatPr defaultColWidth="8.28515625" defaultRowHeight="12"/>
  <cols>
    <col min="1" max="1" width="6.5703125" style="1138" customWidth="1"/>
    <col min="2" max="2" width="10.7109375" style="1138" hidden="1" customWidth="1"/>
    <col min="3" max="3" width="37.7109375" style="1036" customWidth="1"/>
    <col min="4" max="4" width="11.42578125" style="1037" customWidth="1"/>
    <col min="5" max="5" width="11.5703125" style="1036" customWidth="1"/>
    <col min="6" max="6" width="13.42578125" style="1038" customWidth="1"/>
    <col min="7" max="7" width="12.28515625" style="1039" customWidth="1"/>
    <col min="8" max="8" width="7.28515625" style="1040" customWidth="1"/>
    <col min="9" max="10" width="5.140625" style="1036" customWidth="1"/>
    <col min="11" max="12" width="5.42578125" style="1036" customWidth="1"/>
    <col min="13" max="13" width="5" style="1036" customWidth="1"/>
    <col min="14" max="14" width="5.5703125" style="1036" customWidth="1"/>
    <col min="15" max="15" width="5.140625" style="1036" customWidth="1"/>
    <col min="16" max="16" width="6.85546875" style="1036" customWidth="1"/>
    <col min="17" max="17" width="4.85546875" style="1036" customWidth="1"/>
    <col min="18" max="18" width="5.85546875" style="1036" customWidth="1"/>
    <col min="19" max="19" width="5.140625" style="1036" customWidth="1"/>
    <col min="20" max="20" width="4.5703125" style="1036" customWidth="1"/>
    <col min="21" max="16384" width="8.28515625" style="1036"/>
  </cols>
  <sheetData>
    <row r="1" spans="1:20" s="1030" customFormat="1" ht="12.75">
      <c r="A1" s="2732" t="s">
        <v>0</v>
      </c>
      <c r="B1" s="2732"/>
      <c r="C1" s="2732"/>
      <c r="D1" s="2732"/>
      <c r="E1" s="2732"/>
      <c r="F1" s="2732"/>
      <c r="G1" s="2732"/>
      <c r="H1" s="2732"/>
      <c r="I1" s="2732"/>
      <c r="J1" s="2732"/>
      <c r="K1" s="2732"/>
      <c r="L1" s="2732"/>
      <c r="M1" s="2732"/>
      <c r="N1" s="2732"/>
      <c r="O1" s="2732"/>
      <c r="P1" s="2732"/>
      <c r="Q1" s="2732"/>
      <c r="R1" s="2732"/>
      <c r="S1" s="2732"/>
      <c r="T1" s="2732"/>
    </row>
    <row r="2" spans="1:20" s="1030" customFormat="1" ht="12.75">
      <c r="A2" s="2732" t="s">
        <v>1656</v>
      </c>
      <c r="B2" s="2732"/>
      <c r="C2" s="2732"/>
      <c r="D2" s="2732"/>
      <c r="E2" s="2732"/>
      <c r="F2" s="2732"/>
      <c r="G2" s="2732"/>
      <c r="H2" s="2732"/>
      <c r="I2" s="2732"/>
      <c r="J2" s="2732"/>
      <c r="K2" s="2732"/>
      <c r="L2" s="2732"/>
      <c r="M2" s="2732"/>
      <c r="N2" s="2732"/>
      <c r="O2" s="2732"/>
      <c r="P2" s="2732"/>
      <c r="Q2" s="2732"/>
      <c r="R2" s="2732"/>
      <c r="S2" s="2732"/>
      <c r="T2" s="2732"/>
    </row>
    <row r="3" spans="1:20" s="1030" customFormat="1" ht="18" customHeight="1">
      <c r="A3" s="2733" t="s">
        <v>2</v>
      </c>
      <c r="B3" s="2733"/>
      <c r="C3" s="2733"/>
      <c r="D3" s="2733"/>
      <c r="E3" s="2733"/>
      <c r="F3" s="2733"/>
      <c r="G3" s="2733"/>
      <c r="H3" s="2733"/>
      <c r="I3" s="2733"/>
      <c r="J3" s="2733"/>
      <c r="K3" s="2733"/>
      <c r="L3" s="2733"/>
      <c r="M3" s="2733"/>
      <c r="N3" s="2733"/>
      <c r="O3" s="2733"/>
      <c r="P3" s="2733"/>
      <c r="Q3" s="2733"/>
      <c r="R3" s="2733"/>
      <c r="S3" s="2733"/>
      <c r="T3" s="2733"/>
    </row>
    <row r="4" spans="1:20" s="1030" customFormat="1" ht="3" customHeight="1">
      <c r="A4" s="2732"/>
      <c r="B4" s="2732"/>
      <c r="C4" s="2732"/>
      <c r="D4" s="2732"/>
      <c r="E4" s="2732"/>
      <c r="F4" s="2732"/>
      <c r="G4" s="2732"/>
      <c r="H4" s="2732"/>
      <c r="I4" s="2732"/>
      <c r="J4" s="2732"/>
      <c r="K4" s="2732"/>
      <c r="L4" s="2732"/>
      <c r="M4" s="2732"/>
      <c r="N4" s="2732"/>
      <c r="O4" s="2732"/>
      <c r="P4" s="2732"/>
      <c r="Q4" s="2732"/>
      <c r="R4" s="2732"/>
      <c r="S4" s="2732"/>
      <c r="T4" s="2732"/>
    </row>
    <row r="5" spans="1:20" s="1030" customFormat="1" ht="6" customHeight="1">
      <c r="A5" s="1031"/>
      <c r="B5" s="1031"/>
      <c r="F5" s="1032"/>
      <c r="G5" s="1033"/>
      <c r="H5" s="1034"/>
    </row>
    <row r="6" spans="1:20" s="1030" customFormat="1" ht="18.75">
      <c r="A6" s="2734" t="s">
        <v>1881</v>
      </c>
      <c r="B6" s="2734"/>
      <c r="C6" s="2734"/>
      <c r="D6" s="2734"/>
      <c r="E6" s="2734"/>
      <c r="F6" s="2734"/>
      <c r="G6" s="2734"/>
      <c r="H6" s="2734"/>
      <c r="I6" s="2734"/>
      <c r="J6" s="2734"/>
      <c r="K6" s="2734"/>
      <c r="L6" s="2734"/>
      <c r="M6" s="2734"/>
      <c r="N6" s="2734"/>
      <c r="O6" s="2734"/>
      <c r="P6" s="2734"/>
      <c r="Q6" s="2734"/>
      <c r="R6" s="2734"/>
      <c r="S6" s="2734"/>
      <c r="T6" s="2734"/>
    </row>
    <row r="7" spans="1:20">
      <c r="A7" s="1035"/>
      <c r="B7" s="1035"/>
    </row>
    <row r="8" spans="1:20" ht="18.75">
      <c r="A8" s="757" t="s">
        <v>1886</v>
      </c>
      <c r="B8" s="1035"/>
    </row>
    <row r="9" spans="1:20" ht="4.5" customHeight="1">
      <c r="A9" s="1035"/>
      <c r="B9" s="1035"/>
    </row>
    <row r="10" spans="1:20">
      <c r="A10" s="1041" t="s">
        <v>1857</v>
      </c>
      <c r="B10" s="1041"/>
    </row>
    <row r="11" spans="1:20" ht="12.75" thickBot="1">
      <c r="A11" s="1035" t="s">
        <v>1660</v>
      </c>
      <c r="B11" s="1035"/>
    </row>
    <row r="12" spans="1:20">
      <c r="A12" s="2735" t="s">
        <v>7</v>
      </c>
      <c r="B12" s="1042"/>
      <c r="C12" s="2723" t="s">
        <v>1661</v>
      </c>
      <c r="D12" s="1043" t="s">
        <v>1662</v>
      </c>
      <c r="E12" s="2723" t="s">
        <v>1663</v>
      </c>
      <c r="F12" s="2737" t="s">
        <v>1664</v>
      </c>
      <c r="G12" s="2739" t="s">
        <v>1665</v>
      </c>
      <c r="H12" s="2723" t="s">
        <v>1666</v>
      </c>
      <c r="I12" s="2723" t="s">
        <v>1667</v>
      </c>
      <c r="J12" s="2723"/>
      <c r="K12" s="2723"/>
      <c r="L12" s="2723"/>
      <c r="M12" s="2723"/>
      <c r="N12" s="2723"/>
      <c r="O12" s="2723"/>
      <c r="P12" s="2723"/>
      <c r="Q12" s="2723"/>
      <c r="R12" s="2723"/>
      <c r="S12" s="2723"/>
      <c r="T12" s="2725"/>
    </row>
    <row r="13" spans="1:20" ht="12.75" thickBot="1">
      <c r="A13" s="2736"/>
      <c r="B13" s="1044"/>
      <c r="C13" s="2724"/>
      <c r="D13" s="1045" t="s">
        <v>1668</v>
      </c>
      <c r="E13" s="2724"/>
      <c r="F13" s="2738"/>
      <c r="G13" s="2740"/>
      <c r="H13" s="2724"/>
      <c r="I13" s="1046" t="s">
        <v>1669</v>
      </c>
      <c r="J13" s="1046" t="s">
        <v>1670</v>
      </c>
      <c r="K13" s="1046" t="s">
        <v>1671</v>
      </c>
      <c r="L13" s="1046" t="s">
        <v>1672</v>
      </c>
      <c r="M13" s="1046" t="s">
        <v>1673</v>
      </c>
      <c r="N13" s="1046" t="s">
        <v>1674</v>
      </c>
      <c r="O13" s="1046" t="s">
        <v>1675</v>
      </c>
      <c r="P13" s="1046" t="s">
        <v>1676</v>
      </c>
      <c r="Q13" s="1046" t="s">
        <v>1677</v>
      </c>
      <c r="R13" s="1046" t="s">
        <v>1678</v>
      </c>
      <c r="S13" s="1046" t="s">
        <v>1679</v>
      </c>
      <c r="T13" s="1047" t="s">
        <v>1680</v>
      </c>
    </row>
    <row r="14" spans="1:20" s="1055" customFormat="1" ht="10.5" customHeight="1" thickBot="1">
      <c r="A14" s="1048" t="s">
        <v>7</v>
      </c>
      <c r="B14" s="1048" t="s">
        <v>30</v>
      </c>
      <c r="C14" s="1049" t="s">
        <v>1661</v>
      </c>
      <c r="D14" s="1050" t="s">
        <v>1668</v>
      </c>
      <c r="E14" s="1049" t="s">
        <v>1663</v>
      </c>
      <c r="F14" s="1051" t="s">
        <v>1664</v>
      </c>
      <c r="G14" s="1052" t="s">
        <v>1665</v>
      </c>
      <c r="H14" s="1049" t="s">
        <v>1666</v>
      </c>
      <c r="I14" s="1053" t="s">
        <v>1669</v>
      </c>
      <c r="J14" s="1053" t="s">
        <v>1670</v>
      </c>
      <c r="K14" s="1053" t="s">
        <v>1671</v>
      </c>
      <c r="L14" s="1053" t="s">
        <v>1672</v>
      </c>
      <c r="M14" s="1053" t="s">
        <v>1673</v>
      </c>
      <c r="N14" s="1053" t="s">
        <v>1674</v>
      </c>
      <c r="O14" s="1053" t="s">
        <v>1675</v>
      </c>
      <c r="P14" s="1053" t="s">
        <v>1676</v>
      </c>
      <c r="Q14" s="1053" t="s">
        <v>1677</v>
      </c>
      <c r="R14" s="1053" t="s">
        <v>1678</v>
      </c>
      <c r="S14" s="1053" t="s">
        <v>1679</v>
      </c>
      <c r="T14" s="1054" t="s">
        <v>1680</v>
      </c>
    </row>
    <row r="15" spans="1:20" s="1191" customFormat="1" ht="15.75">
      <c r="A15" s="2041" t="s">
        <v>3794</v>
      </c>
      <c r="B15" s="1183"/>
      <c r="C15" s="1184"/>
      <c r="D15" s="1185"/>
      <c r="E15" s="1186"/>
      <c r="F15" s="1187"/>
      <c r="G15" s="1187"/>
      <c r="H15" s="1188"/>
      <c r="I15" s="1189"/>
      <c r="J15" s="1184"/>
      <c r="K15" s="1184"/>
      <c r="L15" s="1184"/>
      <c r="M15" s="1184"/>
      <c r="N15" s="1184"/>
      <c r="O15" s="1184"/>
      <c r="P15" s="1184"/>
      <c r="Q15" s="1184"/>
      <c r="R15" s="1184"/>
      <c r="S15" s="1184"/>
      <c r="T15" s="1190"/>
    </row>
    <row r="16" spans="1:20" s="1064" customFormat="1">
      <c r="A16" s="1758" t="s">
        <v>3630</v>
      </c>
      <c r="B16" s="882"/>
      <c r="C16" s="906" t="s">
        <v>3633</v>
      </c>
      <c r="D16" s="1070">
        <v>1</v>
      </c>
      <c r="E16" s="1066" t="s">
        <v>1945</v>
      </c>
      <c r="F16" s="1070">
        <v>4000000</v>
      </c>
      <c r="G16" s="2051">
        <f>F16*D16</f>
        <v>4000000</v>
      </c>
      <c r="H16" s="1754" t="s">
        <v>1887</v>
      </c>
      <c r="I16" s="1086"/>
      <c r="J16" s="1073"/>
      <c r="K16" s="1073" t="s">
        <v>3634</v>
      </c>
      <c r="L16" s="1073"/>
      <c r="M16" s="1073"/>
      <c r="N16" s="1073"/>
      <c r="O16" s="1073"/>
      <c r="P16" s="1073"/>
      <c r="Q16" s="1073"/>
      <c r="R16" s="1073"/>
      <c r="S16" s="1073"/>
      <c r="T16" s="1073"/>
    </row>
    <row r="17" spans="1:20" s="1950" customFormat="1">
      <c r="A17" s="1746" t="s">
        <v>2316</v>
      </c>
      <c r="B17" s="1737"/>
      <c r="C17" s="1817" t="s">
        <v>2318</v>
      </c>
      <c r="D17" s="1070">
        <v>2</v>
      </c>
      <c r="E17" s="1066" t="s">
        <v>501</v>
      </c>
      <c r="F17" s="1069">
        <v>220000</v>
      </c>
      <c r="G17" s="2051">
        <f t="shared" ref="G17:G75" si="0">F17*D17</f>
        <v>440000</v>
      </c>
      <c r="H17" s="1754" t="s">
        <v>1887</v>
      </c>
      <c r="I17" s="1067"/>
      <c r="J17" s="1068"/>
      <c r="K17" s="1068"/>
      <c r="L17" s="1068"/>
      <c r="M17" s="1068"/>
      <c r="N17" s="1068"/>
      <c r="O17" s="1068"/>
      <c r="P17" s="1068"/>
      <c r="Q17" s="1068"/>
      <c r="R17" s="1068"/>
      <c r="S17" s="1068"/>
      <c r="T17" s="1068"/>
    </row>
    <row r="18" spans="1:20" s="1950" customFormat="1">
      <c r="A18" s="1737" t="s">
        <v>2132</v>
      </c>
      <c r="B18" s="1737"/>
      <c r="C18" s="906" t="s">
        <v>2135</v>
      </c>
      <c r="D18" s="1192">
        <v>1</v>
      </c>
      <c r="E18" s="1193" t="s">
        <v>501</v>
      </c>
      <c r="F18" s="1194">
        <v>50000</v>
      </c>
      <c r="G18" s="2051">
        <f t="shared" si="0"/>
        <v>50000</v>
      </c>
      <c r="H18" s="1754" t="s">
        <v>1887</v>
      </c>
      <c r="I18" s="1067">
        <v>1</v>
      </c>
      <c r="J18" s="1068"/>
      <c r="K18" s="1068"/>
      <c r="L18" s="1068"/>
      <c r="M18" s="1068"/>
      <c r="N18" s="1068"/>
      <c r="O18" s="1068"/>
      <c r="P18" s="1068"/>
      <c r="Q18" s="1068"/>
      <c r="R18" s="1068"/>
      <c r="S18" s="1068"/>
      <c r="T18" s="1068"/>
    </row>
    <row r="19" spans="1:20" s="763" customFormat="1">
      <c r="A19" s="1758" t="s">
        <v>3023</v>
      </c>
      <c r="B19" s="1716"/>
      <c r="C19" s="1743" t="s">
        <v>2049</v>
      </c>
      <c r="D19" s="1750">
        <v>1</v>
      </c>
      <c r="E19" s="908" t="s">
        <v>44</v>
      </c>
      <c r="F19" s="1094">
        <v>50000</v>
      </c>
      <c r="G19" s="2051">
        <f t="shared" si="0"/>
        <v>50000</v>
      </c>
      <c r="H19" s="1754" t="s">
        <v>1887</v>
      </c>
      <c r="I19" s="1067"/>
      <c r="J19" s="1068"/>
      <c r="K19" s="1068"/>
      <c r="L19" s="1068"/>
      <c r="M19" s="1068"/>
      <c r="N19" s="1068">
        <v>1</v>
      </c>
      <c r="O19" s="1068"/>
      <c r="P19" s="1068"/>
      <c r="Q19" s="1068"/>
      <c r="R19" s="1068"/>
      <c r="S19" s="1068"/>
      <c r="T19" s="1068"/>
    </row>
    <row r="20" spans="1:20" s="763" customFormat="1">
      <c r="A20" s="1737" t="s">
        <v>3386</v>
      </c>
      <c r="B20" s="1737"/>
      <c r="C20" s="906" t="s">
        <v>3387</v>
      </c>
      <c r="D20" s="907">
        <v>1</v>
      </c>
      <c r="E20" s="908" t="s">
        <v>501</v>
      </c>
      <c r="F20" s="1094">
        <v>600000</v>
      </c>
      <c r="G20" s="2051">
        <f t="shared" si="0"/>
        <v>600000</v>
      </c>
      <c r="H20" s="1754" t="s">
        <v>1887</v>
      </c>
      <c r="I20" s="1067">
        <v>1</v>
      </c>
      <c r="J20" s="1068"/>
      <c r="K20" s="1068"/>
      <c r="L20" s="1068"/>
      <c r="M20" s="1068"/>
      <c r="N20" s="1068"/>
      <c r="O20" s="1068"/>
      <c r="P20" s="1068"/>
      <c r="Q20" s="1068"/>
      <c r="R20" s="1068"/>
      <c r="S20" s="1068"/>
      <c r="T20" s="1068"/>
    </row>
    <row r="21" spans="1:20" s="763" customFormat="1">
      <c r="A21" s="1758" t="s">
        <v>3023</v>
      </c>
      <c r="B21" s="1737"/>
      <c r="C21" s="906" t="s">
        <v>3026</v>
      </c>
      <c r="D21" s="1197">
        <v>1</v>
      </c>
      <c r="E21" s="908" t="s">
        <v>44</v>
      </c>
      <c r="F21" s="1094">
        <v>100000</v>
      </c>
      <c r="G21" s="2051">
        <f t="shared" si="0"/>
        <v>100000</v>
      </c>
      <c r="H21" s="1754" t="s">
        <v>1887</v>
      </c>
      <c r="I21" s="1067">
        <v>1</v>
      </c>
      <c r="J21" s="1068"/>
      <c r="K21" s="1068"/>
      <c r="L21" s="1068"/>
      <c r="M21" s="1068"/>
      <c r="N21" s="1068"/>
      <c r="O21" s="1068"/>
      <c r="P21" s="1068"/>
      <c r="Q21" s="1068"/>
      <c r="R21" s="1068"/>
      <c r="S21" s="1068"/>
      <c r="T21" s="1068"/>
    </row>
    <row r="22" spans="1:20" s="763" customFormat="1">
      <c r="A22" s="1758" t="s">
        <v>3548</v>
      </c>
      <c r="B22" s="1737"/>
      <c r="C22" s="906" t="s">
        <v>3549</v>
      </c>
      <c r="D22" s="1070">
        <v>3</v>
      </c>
      <c r="E22" s="1198" t="s">
        <v>36</v>
      </c>
      <c r="F22" s="1069">
        <v>500000</v>
      </c>
      <c r="G22" s="2051">
        <f t="shared" si="0"/>
        <v>1500000</v>
      </c>
      <c r="H22" s="1754" t="s">
        <v>1887</v>
      </c>
      <c r="I22" s="1067">
        <v>1</v>
      </c>
      <c r="J22" s="1068"/>
      <c r="K22" s="1068"/>
      <c r="L22" s="1068">
        <v>1</v>
      </c>
      <c r="M22" s="1068"/>
      <c r="N22" s="1068"/>
      <c r="O22" s="1068"/>
      <c r="P22" s="1068"/>
      <c r="Q22" s="1068"/>
      <c r="R22" s="1068"/>
      <c r="S22" s="1068"/>
      <c r="T22" s="1068"/>
    </row>
    <row r="23" spans="1:20" s="763" customFormat="1">
      <c r="A23" s="1768" t="s">
        <v>2412</v>
      </c>
      <c r="B23" s="1737"/>
      <c r="C23" s="906" t="s">
        <v>2419</v>
      </c>
      <c r="D23" s="1088">
        <v>3</v>
      </c>
      <c r="E23" s="1093" t="s">
        <v>13</v>
      </c>
      <c r="F23" s="1094">
        <v>350000</v>
      </c>
      <c r="G23" s="2051">
        <f t="shared" si="0"/>
        <v>1050000</v>
      </c>
      <c r="H23" s="1754" t="s">
        <v>1887</v>
      </c>
      <c r="I23" s="1067">
        <v>1</v>
      </c>
      <c r="J23" s="1068"/>
      <c r="K23" s="1068"/>
      <c r="L23" s="1068"/>
      <c r="M23" s="1068"/>
      <c r="N23" s="1068"/>
      <c r="O23" s="1068"/>
      <c r="P23" s="1068"/>
      <c r="Q23" s="1068"/>
      <c r="R23" s="1068"/>
      <c r="S23" s="1068"/>
      <c r="T23" s="1068"/>
    </row>
    <row r="24" spans="1:20" s="763" customFormat="1">
      <c r="A24" s="1758" t="s">
        <v>3630</v>
      </c>
      <c r="B24" s="1737"/>
      <c r="C24" s="906" t="s">
        <v>3635</v>
      </c>
      <c r="D24" s="1070">
        <v>1</v>
      </c>
      <c r="E24" s="1066" t="s">
        <v>44</v>
      </c>
      <c r="F24" s="1070">
        <v>180000</v>
      </c>
      <c r="G24" s="2051">
        <f t="shared" si="0"/>
        <v>180000</v>
      </c>
      <c r="H24" s="1754" t="s">
        <v>1887</v>
      </c>
      <c r="I24" s="1086"/>
      <c r="J24" s="1073"/>
      <c r="K24" s="1073"/>
      <c r="L24" s="1073"/>
      <c r="M24" s="1073"/>
      <c r="N24" s="1073"/>
      <c r="O24" s="1073"/>
      <c r="P24" s="1073"/>
      <c r="Q24" s="1073"/>
      <c r="R24" s="1073"/>
      <c r="S24" s="1073"/>
      <c r="T24" s="1073"/>
    </row>
    <row r="25" spans="1:20" s="763" customFormat="1" ht="24">
      <c r="A25" s="1737" t="s">
        <v>3231</v>
      </c>
      <c r="B25" s="1746"/>
      <c r="C25" s="906" t="s">
        <v>3237</v>
      </c>
      <c r="D25" s="907">
        <v>10</v>
      </c>
      <c r="E25" s="908"/>
      <c r="F25" s="1094">
        <v>300000</v>
      </c>
      <c r="G25" s="2051">
        <f t="shared" si="0"/>
        <v>3000000</v>
      </c>
      <c r="H25" s="1754" t="s">
        <v>1887</v>
      </c>
      <c r="I25" s="1067"/>
      <c r="J25" s="1068"/>
      <c r="K25" s="1068"/>
      <c r="L25" s="1068"/>
      <c r="M25" s="1068"/>
      <c r="N25" s="1068"/>
      <c r="O25" s="1068"/>
      <c r="P25" s="1068"/>
      <c r="Q25" s="1068"/>
      <c r="R25" s="1068"/>
      <c r="S25" s="1068"/>
      <c r="T25" s="1068"/>
    </row>
    <row r="26" spans="1:20" s="1064" customFormat="1">
      <c r="A26" s="1768" t="s">
        <v>2412</v>
      </c>
      <c r="B26" s="1746"/>
      <c r="C26" s="906" t="s">
        <v>2420</v>
      </c>
      <c r="D26" s="1088">
        <v>1</v>
      </c>
      <c r="E26" s="1859" t="s">
        <v>13</v>
      </c>
      <c r="F26" s="1094">
        <v>250000</v>
      </c>
      <c r="G26" s="2051">
        <f t="shared" si="0"/>
        <v>250000</v>
      </c>
      <c r="H26" s="1754" t="s">
        <v>1887</v>
      </c>
      <c r="I26" s="1086"/>
      <c r="J26" s="1073"/>
      <c r="K26" s="1073"/>
      <c r="L26" s="1073"/>
      <c r="M26" s="1073"/>
      <c r="N26" s="1073"/>
      <c r="O26" s="1073"/>
      <c r="P26" s="1073"/>
      <c r="Q26" s="1073"/>
      <c r="R26" s="1073"/>
      <c r="S26" s="1073"/>
      <c r="T26" s="1073"/>
    </row>
    <row r="27" spans="1:20" s="1064" customFormat="1">
      <c r="A27" s="1737" t="s">
        <v>2045</v>
      </c>
      <c r="B27" s="1768"/>
      <c r="C27" s="906" t="s">
        <v>2046</v>
      </c>
      <c r="D27" s="1065">
        <v>1</v>
      </c>
      <c r="E27" s="1066" t="s">
        <v>36</v>
      </c>
      <c r="F27" s="1069">
        <v>300000</v>
      </c>
      <c r="G27" s="2051">
        <f t="shared" si="0"/>
        <v>300000</v>
      </c>
      <c r="H27" s="1754" t="s">
        <v>1887</v>
      </c>
      <c r="I27" s="1067">
        <v>1</v>
      </c>
      <c r="J27" s="1068"/>
      <c r="K27" s="1068"/>
      <c r="L27" s="1068"/>
      <c r="M27" s="1068"/>
      <c r="N27" s="1068"/>
      <c r="O27" s="1068"/>
      <c r="P27" s="1068"/>
      <c r="Q27" s="1068"/>
      <c r="R27" s="1068"/>
      <c r="S27" s="1068"/>
      <c r="T27" s="1068"/>
    </row>
    <row r="28" spans="1:20" s="1064" customFormat="1" ht="24">
      <c r="A28" s="1746" t="s">
        <v>2316</v>
      </c>
      <c r="B28" s="1768"/>
      <c r="C28" s="1966" t="s">
        <v>2317</v>
      </c>
      <c r="D28" s="1070">
        <v>3</v>
      </c>
      <c r="E28" s="1066" t="s">
        <v>36</v>
      </c>
      <c r="F28" s="1069">
        <v>80000</v>
      </c>
      <c r="G28" s="2051">
        <f t="shared" si="0"/>
        <v>240000</v>
      </c>
      <c r="H28" s="1754" t="s">
        <v>1887</v>
      </c>
      <c r="I28" s="1067"/>
      <c r="J28" s="1068"/>
      <c r="K28" s="1068"/>
      <c r="L28" s="1068"/>
      <c r="M28" s="1068"/>
      <c r="N28" s="1068"/>
      <c r="O28" s="1068"/>
      <c r="P28" s="1068"/>
      <c r="Q28" s="1068"/>
      <c r="R28" s="1068"/>
      <c r="S28" s="1068"/>
      <c r="T28" s="1068"/>
    </row>
    <row r="29" spans="1:20" s="1064" customFormat="1">
      <c r="A29" s="1758" t="s">
        <v>3630</v>
      </c>
      <c r="B29" s="1768"/>
      <c r="C29" s="906" t="s">
        <v>3639</v>
      </c>
      <c r="D29" s="1070">
        <v>1</v>
      </c>
      <c r="E29" s="1066" t="s">
        <v>44</v>
      </c>
      <c r="F29" s="1070">
        <v>75000000</v>
      </c>
      <c r="G29" s="2051">
        <f t="shared" si="0"/>
        <v>75000000</v>
      </c>
      <c r="H29" s="1754" t="s">
        <v>1887</v>
      </c>
      <c r="I29" s="1086"/>
      <c r="J29" s="1073"/>
      <c r="K29" s="1073"/>
      <c r="L29" s="1073"/>
      <c r="M29" s="1073"/>
      <c r="N29" s="1073"/>
      <c r="O29" s="1073"/>
      <c r="P29" s="1073"/>
      <c r="Q29" s="1073"/>
      <c r="R29" s="1073"/>
      <c r="S29" s="1073"/>
      <c r="T29" s="1073"/>
    </row>
    <row r="30" spans="1:20" s="1064" customFormat="1" ht="24">
      <c r="A30" s="1768" t="s">
        <v>2412</v>
      </c>
      <c r="B30" s="1768"/>
      <c r="C30" s="1771" t="s">
        <v>2415</v>
      </c>
      <c r="D30" s="2049">
        <v>1</v>
      </c>
      <c r="E30" s="1861" t="s">
        <v>13</v>
      </c>
      <c r="F30" s="1861">
        <v>500000</v>
      </c>
      <c r="G30" s="2051">
        <f t="shared" si="0"/>
        <v>500000</v>
      </c>
      <c r="H30" s="1754" t="s">
        <v>1887</v>
      </c>
      <c r="I30" s="2049">
        <v>1</v>
      </c>
      <c r="J30" s="2043"/>
      <c r="K30" s="2043"/>
      <c r="L30" s="2043"/>
      <c r="M30" s="2043"/>
      <c r="N30" s="2043"/>
      <c r="O30" s="2043"/>
      <c r="P30" s="2043"/>
      <c r="Q30" s="2043"/>
      <c r="R30" s="2043"/>
      <c r="S30" s="2043"/>
      <c r="T30" s="2052"/>
    </row>
    <row r="31" spans="1:20" s="1064" customFormat="1" ht="24">
      <c r="A31" s="1768" t="s">
        <v>2598</v>
      </c>
      <c r="B31" s="1737"/>
      <c r="C31" s="1812" t="s">
        <v>2415</v>
      </c>
      <c r="D31" s="1750">
        <v>1</v>
      </c>
      <c r="E31" s="1861" t="s">
        <v>13</v>
      </c>
      <c r="F31" s="1861">
        <v>500000</v>
      </c>
      <c r="G31" s="2051">
        <f t="shared" si="0"/>
        <v>500000</v>
      </c>
      <c r="H31" s="1754" t="s">
        <v>1887</v>
      </c>
      <c r="I31" s="1747">
        <v>1</v>
      </c>
      <c r="J31" s="2043"/>
      <c r="K31" s="2043"/>
      <c r="L31" s="2043"/>
      <c r="M31" s="2043"/>
      <c r="N31" s="2043"/>
      <c r="O31" s="2043"/>
      <c r="P31" s="2043"/>
      <c r="Q31" s="2043"/>
      <c r="R31" s="2043"/>
      <c r="S31" s="2043"/>
      <c r="T31" s="2052"/>
    </row>
    <row r="32" spans="1:20" s="1064" customFormat="1">
      <c r="A32" s="1768" t="s">
        <v>2599</v>
      </c>
      <c r="B32" s="1737"/>
      <c r="C32" s="1133" t="s">
        <v>2600</v>
      </c>
      <c r="D32" s="1165">
        <v>1</v>
      </c>
      <c r="E32" s="1166" t="s">
        <v>501</v>
      </c>
      <c r="F32" s="1167">
        <f>1000000*1.5</f>
        <v>1500000</v>
      </c>
      <c r="G32" s="2051">
        <f t="shared" si="0"/>
        <v>1500000</v>
      </c>
      <c r="H32" s="1754" t="s">
        <v>1887</v>
      </c>
      <c r="I32" s="2046"/>
      <c r="J32" s="1133"/>
      <c r="K32" s="1133"/>
      <c r="L32" s="1133"/>
      <c r="M32" s="1133"/>
      <c r="N32" s="1133"/>
      <c r="O32" s="1133"/>
      <c r="P32" s="1133"/>
      <c r="Q32" s="1133"/>
      <c r="R32" s="1165">
        <v>1</v>
      </c>
      <c r="S32" s="1133"/>
      <c r="T32" s="1826"/>
    </row>
    <row r="33" spans="1:20" s="1064" customFormat="1" ht="24">
      <c r="A33" s="1737" t="s">
        <v>3231</v>
      </c>
      <c r="B33" s="1737"/>
      <c r="C33" s="906" t="s">
        <v>3238</v>
      </c>
      <c r="D33" s="907">
        <v>2</v>
      </c>
      <c r="E33" s="908"/>
      <c r="F33" s="1094">
        <v>500000</v>
      </c>
      <c r="G33" s="2051">
        <f t="shared" si="0"/>
        <v>1000000</v>
      </c>
      <c r="H33" s="1754" t="s">
        <v>1887</v>
      </c>
      <c r="I33" s="1067"/>
      <c r="J33" s="1068"/>
      <c r="K33" s="1068"/>
      <c r="L33" s="1068"/>
      <c r="M33" s="1068"/>
      <c r="N33" s="1068"/>
      <c r="O33" s="1068"/>
      <c r="P33" s="1068"/>
      <c r="Q33" s="1068"/>
      <c r="R33" s="1068"/>
      <c r="S33" s="1068"/>
      <c r="T33" s="1068"/>
    </row>
    <row r="34" spans="1:20" s="1697" customFormat="1" ht="24">
      <c r="A34" s="1737" t="s">
        <v>2905</v>
      </c>
      <c r="B34" s="1716"/>
      <c r="C34" s="906" t="s">
        <v>2911</v>
      </c>
      <c r="D34" s="907">
        <v>2</v>
      </c>
      <c r="E34" s="908"/>
      <c r="F34" s="1094">
        <v>500000</v>
      </c>
      <c r="G34" s="2051">
        <f t="shared" si="0"/>
        <v>1000000</v>
      </c>
      <c r="H34" s="1754" t="s">
        <v>1887</v>
      </c>
      <c r="I34" s="1067"/>
      <c r="J34" s="1068"/>
      <c r="K34" s="1068"/>
      <c r="L34" s="1068"/>
      <c r="M34" s="1068"/>
      <c r="N34" s="1068"/>
      <c r="O34" s="1068"/>
      <c r="P34" s="1068"/>
      <c r="Q34" s="1068"/>
      <c r="R34" s="1068"/>
      <c r="S34" s="1068"/>
      <c r="T34" s="1068"/>
    </row>
    <row r="35" spans="1:20" s="1697" customFormat="1">
      <c r="A35" s="1737" t="s">
        <v>2905</v>
      </c>
      <c r="B35" s="767"/>
      <c r="C35" s="906" t="s">
        <v>2906</v>
      </c>
      <c r="D35" s="907">
        <v>2</v>
      </c>
      <c r="E35" s="908"/>
      <c r="F35" s="1094">
        <v>1800000</v>
      </c>
      <c r="G35" s="2051">
        <f t="shared" si="0"/>
        <v>3600000</v>
      </c>
      <c r="H35" s="1754" t="s">
        <v>1887</v>
      </c>
      <c r="I35" s="1067">
        <v>1</v>
      </c>
      <c r="J35" s="1068"/>
      <c r="K35" s="1068"/>
      <c r="L35" s="1068"/>
      <c r="M35" s="1068"/>
      <c r="N35" s="1068"/>
      <c r="O35" s="1068">
        <v>1</v>
      </c>
      <c r="P35" s="1068"/>
      <c r="Q35" s="1068"/>
      <c r="R35" s="1068"/>
      <c r="S35" s="1068"/>
      <c r="T35" s="1068"/>
    </row>
    <row r="36" spans="1:20" s="763" customFormat="1">
      <c r="A36" s="1737" t="s">
        <v>2113</v>
      </c>
      <c r="B36" s="767"/>
      <c r="C36" s="906" t="s">
        <v>2114</v>
      </c>
      <c r="D36" s="1070">
        <v>1</v>
      </c>
      <c r="E36" s="1066" t="s">
        <v>501</v>
      </c>
      <c r="F36" s="1069">
        <v>350000</v>
      </c>
      <c r="G36" s="2051">
        <f t="shared" si="0"/>
        <v>350000</v>
      </c>
      <c r="H36" s="1754" t="s">
        <v>1887</v>
      </c>
      <c r="I36" s="1070">
        <v>1</v>
      </c>
      <c r="J36" s="1068"/>
      <c r="K36" s="1068"/>
      <c r="L36" s="1068"/>
      <c r="M36" s="1068"/>
      <c r="N36" s="1068"/>
      <c r="O36" s="1068"/>
      <c r="P36" s="1068"/>
      <c r="Q36" s="1068"/>
      <c r="R36" s="1068"/>
      <c r="S36" s="1068"/>
      <c r="T36" s="1068"/>
    </row>
    <row r="37" spans="1:20" s="763" customFormat="1">
      <c r="A37" s="1768" t="s">
        <v>2599</v>
      </c>
      <c r="B37" s="1768"/>
      <c r="C37" s="1133" t="s">
        <v>2601</v>
      </c>
      <c r="D37" s="2047">
        <v>10</v>
      </c>
      <c r="E37" s="1167" t="s">
        <v>501</v>
      </c>
      <c r="F37" s="1167">
        <v>125000</v>
      </c>
      <c r="G37" s="2051">
        <f t="shared" si="0"/>
        <v>1250000</v>
      </c>
      <c r="H37" s="1754" t="s">
        <v>1887</v>
      </c>
      <c r="I37" s="2046"/>
      <c r="J37" s="1133"/>
      <c r="K37" s="1133"/>
      <c r="L37" s="1133"/>
      <c r="M37" s="1133"/>
      <c r="N37" s="1133"/>
      <c r="O37" s="1133"/>
      <c r="P37" s="1133"/>
      <c r="Q37" s="1133"/>
      <c r="R37" s="2047">
        <v>10</v>
      </c>
      <c r="S37" s="1133"/>
      <c r="T37" s="1133"/>
    </row>
    <row r="38" spans="1:20" s="763" customFormat="1" ht="34.15" customHeight="1">
      <c r="A38" s="1758" t="s">
        <v>3023</v>
      </c>
      <c r="B38" s="1768"/>
      <c r="C38" s="1743" t="s">
        <v>3024</v>
      </c>
      <c r="D38" s="1750">
        <v>1</v>
      </c>
      <c r="E38" s="1739" t="s">
        <v>44</v>
      </c>
      <c r="F38" s="1094">
        <v>50000</v>
      </c>
      <c r="G38" s="2051">
        <f t="shared" si="0"/>
        <v>50000</v>
      </c>
      <c r="H38" s="1754" t="s">
        <v>1887</v>
      </c>
      <c r="I38" s="1067">
        <v>1</v>
      </c>
      <c r="J38" s="1068"/>
      <c r="K38" s="1068"/>
      <c r="L38" s="1068"/>
      <c r="M38" s="1068"/>
      <c r="N38" s="1068"/>
      <c r="O38" s="1068"/>
      <c r="P38" s="1068"/>
      <c r="Q38" s="1068"/>
      <c r="R38" s="1068"/>
      <c r="S38" s="1068"/>
      <c r="T38" s="1068"/>
    </row>
    <row r="39" spans="1:20">
      <c r="A39" s="1737" t="s">
        <v>2905</v>
      </c>
      <c r="B39" s="1768"/>
      <c r="C39" s="906" t="s">
        <v>2909</v>
      </c>
      <c r="D39" s="907">
        <v>1</v>
      </c>
      <c r="E39" s="908"/>
      <c r="F39" s="1094">
        <v>300000</v>
      </c>
      <c r="G39" s="2051">
        <f t="shared" si="0"/>
        <v>300000</v>
      </c>
      <c r="H39" s="1754" t="s">
        <v>1887</v>
      </c>
      <c r="I39" s="1067"/>
      <c r="J39" s="1068"/>
      <c r="K39" s="1068"/>
      <c r="L39" s="1068"/>
      <c r="M39" s="1068"/>
      <c r="N39" s="1068"/>
      <c r="O39" s="1068"/>
      <c r="P39" s="1068"/>
      <c r="Q39" s="1068"/>
      <c r="R39" s="1068"/>
      <c r="S39" s="1068"/>
      <c r="T39" s="1068"/>
    </row>
    <row r="40" spans="1:20">
      <c r="A40" s="1737" t="s">
        <v>3231</v>
      </c>
      <c r="B40" s="1133"/>
      <c r="C40" s="906" t="s">
        <v>2909</v>
      </c>
      <c r="D40" s="907">
        <v>2</v>
      </c>
      <c r="E40" s="908"/>
      <c r="F40" s="1094">
        <v>300000</v>
      </c>
      <c r="G40" s="2051">
        <f t="shared" si="0"/>
        <v>600000</v>
      </c>
      <c r="H40" s="1754" t="s">
        <v>1887</v>
      </c>
      <c r="I40" s="1067"/>
      <c r="J40" s="1068"/>
      <c r="K40" s="1068"/>
      <c r="L40" s="1068"/>
      <c r="M40" s="1068"/>
      <c r="N40" s="1068"/>
      <c r="O40" s="1068"/>
      <c r="P40" s="1068"/>
      <c r="Q40" s="1068"/>
      <c r="R40" s="1068"/>
      <c r="S40" s="1068"/>
      <c r="T40" s="1068"/>
    </row>
    <row r="41" spans="1:20">
      <c r="A41" s="1768" t="s">
        <v>2412</v>
      </c>
      <c r="B41" s="1133"/>
      <c r="C41" s="1812" t="s">
        <v>2413</v>
      </c>
      <c r="D41" s="2049">
        <v>1</v>
      </c>
      <c r="E41" s="1861" t="s">
        <v>13</v>
      </c>
      <c r="F41" s="1861">
        <v>500000</v>
      </c>
      <c r="G41" s="2051">
        <f t="shared" si="0"/>
        <v>500000</v>
      </c>
      <c r="H41" s="1754" t="s">
        <v>1887</v>
      </c>
      <c r="I41" s="2049">
        <v>1</v>
      </c>
      <c r="J41" s="2043"/>
      <c r="K41" s="2043"/>
      <c r="L41" s="2043"/>
      <c r="M41" s="2043"/>
      <c r="N41" s="2043"/>
      <c r="O41" s="2043"/>
      <c r="P41" s="2043"/>
      <c r="Q41" s="2043"/>
      <c r="R41" s="2043"/>
      <c r="S41" s="2043"/>
      <c r="T41" s="2052"/>
    </row>
    <row r="42" spans="1:20">
      <c r="A42" s="1768" t="s">
        <v>2598</v>
      </c>
      <c r="B42" s="1133"/>
      <c r="C42" s="1812" t="s">
        <v>2413</v>
      </c>
      <c r="D42" s="1750">
        <v>1</v>
      </c>
      <c r="E42" s="1861" t="s">
        <v>13</v>
      </c>
      <c r="F42" s="1861">
        <v>500000</v>
      </c>
      <c r="G42" s="2051">
        <f t="shared" si="0"/>
        <v>500000</v>
      </c>
      <c r="H42" s="1754" t="s">
        <v>1887</v>
      </c>
      <c r="I42" s="1747">
        <v>1</v>
      </c>
      <c r="J42" s="2043"/>
      <c r="K42" s="2043"/>
      <c r="L42" s="2043"/>
      <c r="M42" s="2043"/>
      <c r="N42" s="2043"/>
      <c r="O42" s="2043"/>
      <c r="P42" s="2043"/>
      <c r="Q42" s="2043"/>
      <c r="R42" s="2043"/>
      <c r="S42" s="2043"/>
      <c r="T42" s="2052"/>
    </row>
    <row r="43" spans="1:20">
      <c r="A43" s="1768" t="s">
        <v>2412</v>
      </c>
      <c r="B43" s="1133"/>
      <c r="C43" s="1742" t="s">
        <v>2421</v>
      </c>
      <c r="D43" s="1195">
        <v>1</v>
      </c>
      <c r="E43" s="1195" t="s">
        <v>2422</v>
      </c>
      <c r="F43" s="2044">
        <v>100000</v>
      </c>
      <c r="G43" s="2051">
        <f t="shared" si="0"/>
        <v>100000</v>
      </c>
      <c r="H43" s="1754" t="s">
        <v>1887</v>
      </c>
      <c r="I43" s="1801" t="s">
        <v>2423</v>
      </c>
      <c r="J43" s="1776"/>
      <c r="K43" s="1776"/>
      <c r="L43" s="1762"/>
      <c r="M43" s="1762"/>
      <c r="N43" s="1758"/>
      <c r="O43" s="1758"/>
      <c r="P43" s="1758"/>
      <c r="Q43" s="1758"/>
      <c r="R43" s="1758"/>
      <c r="S43" s="1758"/>
      <c r="T43" s="1758"/>
    </row>
    <row r="44" spans="1:20" s="763" customFormat="1" ht="24">
      <c r="A44" s="1737" t="s">
        <v>3231</v>
      </c>
      <c r="B44" s="1133"/>
      <c r="C44" s="906" t="s">
        <v>3247</v>
      </c>
      <c r="D44" s="907">
        <v>1</v>
      </c>
      <c r="E44" s="908" t="s">
        <v>36</v>
      </c>
      <c r="F44" s="1094"/>
      <c r="G44" s="2051">
        <f t="shared" si="0"/>
        <v>0</v>
      </c>
      <c r="H44" s="1754" t="s">
        <v>1887</v>
      </c>
      <c r="I44" s="1067">
        <v>1</v>
      </c>
      <c r="J44" s="1068"/>
      <c r="K44" s="1068"/>
      <c r="L44" s="1068"/>
      <c r="M44" s="1068"/>
      <c r="N44" s="1068"/>
      <c r="O44" s="1068"/>
      <c r="P44" s="1068"/>
      <c r="Q44" s="1068"/>
      <c r="R44" s="1068"/>
      <c r="S44" s="1068"/>
      <c r="T44" s="1068"/>
    </row>
    <row r="45" spans="1:20" s="763" customFormat="1">
      <c r="A45" s="1758" t="s">
        <v>3630</v>
      </c>
      <c r="B45" s="1737"/>
      <c r="C45" s="906" t="s">
        <v>3638</v>
      </c>
      <c r="D45" s="1070">
        <v>1</v>
      </c>
      <c r="E45" s="1066" t="s">
        <v>44</v>
      </c>
      <c r="F45" s="1070">
        <v>50000</v>
      </c>
      <c r="G45" s="2051">
        <f t="shared" si="0"/>
        <v>50000</v>
      </c>
      <c r="H45" s="1754" t="s">
        <v>1887</v>
      </c>
      <c r="I45" s="1086"/>
      <c r="J45" s="1073"/>
      <c r="K45" s="1073"/>
      <c r="L45" s="1073"/>
      <c r="M45" s="1073"/>
      <c r="N45" s="1073"/>
      <c r="O45" s="1073"/>
      <c r="P45" s="1073"/>
      <c r="Q45" s="1073"/>
      <c r="R45" s="1073"/>
      <c r="S45" s="1073"/>
      <c r="T45" s="1073"/>
    </row>
    <row r="46" spans="1:20" s="763" customFormat="1" ht="24">
      <c r="A46" s="1737" t="s">
        <v>2905</v>
      </c>
      <c r="B46" s="1737"/>
      <c r="C46" s="906" t="s">
        <v>2912</v>
      </c>
      <c r="D46" s="907">
        <v>1</v>
      </c>
      <c r="E46" s="908"/>
      <c r="F46" s="1094">
        <v>250000</v>
      </c>
      <c r="G46" s="2051">
        <f t="shared" si="0"/>
        <v>250000</v>
      </c>
      <c r="H46" s="1754" t="s">
        <v>1887</v>
      </c>
      <c r="I46" s="1067"/>
      <c r="J46" s="1068"/>
      <c r="K46" s="1068"/>
      <c r="L46" s="1068"/>
      <c r="M46" s="1068"/>
      <c r="N46" s="1068"/>
      <c r="O46" s="1068"/>
      <c r="P46" s="1068"/>
      <c r="Q46" s="1068"/>
      <c r="R46" s="1068"/>
      <c r="S46" s="1068"/>
      <c r="T46" s="1068"/>
    </row>
    <row r="47" spans="1:20" s="763" customFormat="1">
      <c r="A47" s="1768" t="s">
        <v>2599</v>
      </c>
      <c r="B47" s="1737"/>
      <c r="C47" s="1133" t="s">
        <v>2602</v>
      </c>
      <c r="D47" s="2047">
        <v>10</v>
      </c>
      <c r="E47" s="1167" t="s">
        <v>501</v>
      </c>
      <c r="F47" s="2048">
        <v>1500000</v>
      </c>
      <c r="G47" s="2051">
        <f t="shared" si="0"/>
        <v>15000000</v>
      </c>
      <c r="H47" s="1754" t="s">
        <v>1887</v>
      </c>
      <c r="I47" s="1743"/>
      <c r="J47" s="1133"/>
      <c r="K47" s="1165"/>
      <c r="L47" s="1133"/>
      <c r="M47" s="1133"/>
      <c r="N47" s="1133"/>
      <c r="O47" s="1133"/>
      <c r="P47" s="1133"/>
      <c r="Q47" s="1133"/>
      <c r="R47" s="2047">
        <v>10</v>
      </c>
      <c r="S47" s="1133"/>
      <c r="T47" s="1826"/>
    </row>
    <row r="48" spans="1:20" s="763" customFormat="1" ht="36">
      <c r="A48" s="1737" t="s">
        <v>3231</v>
      </c>
      <c r="B48" s="1737"/>
      <c r="C48" s="906" t="s">
        <v>3236</v>
      </c>
      <c r="D48" s="907">
        <v>25</v>
      </c>
      <c r="E48" s="908"/>
      <c r="F48" s="1094">
        <v>80000</v>
      </c>
      <c r="G48" s="2051">
        <f t="shared" si="0"/>
        <v>2000000</v>
      </c>
      <c r="H48" s="1754" t="s">
        <v>1887</v>
      </c>
      <c r="I48" s="1067"/>
      <c r="J48" s="1068"/>
      <c r="K48" s="1068"/>
      <c r="L48" s="1068"/>
      <c r="M48" s="1068"/>
      <c r="N48" s="1068"/>
      <c r="O48" s="1068"/>
      <c r="P48" s="1068"/>
      <c r="Q48" s="1068"/>
      <c r="R48" s="1068"/>
      <c r="S48" s="1068"/>
      <c r="T48" s="1068"/>
    </row>
    <row r="49" spans="1:20" s="763" customFormat="1" ht="36">
      <c r="A49" s="1768" t="s">
        <v>2412</v>
      </c>
      <c r="B49" s="1737"/>
      <c r="C49" s="1820" t="s">
        <v>2418</v>
      </c>
      <c r="D49" s="1088">
        <v>3</v>
      </c>
      <c r="E49" s="1093" t="s">
        <v>13</v>
      </c>
      <c r="F49" s="1094">
        <v>300000</v>
      </c>
      <c r="G49" s="2051">
        <f t="shared" si="0"/>
        <v>900000</v>
      </c>
      <c r="H49" s="1754" t="s">
        <v>1887</v>
      </c>
      <c r="I49" s="1067">
        <v>2</v>
      </c>
      <c r="J49" s="1068"/>
      <c r="K49" s="1068"/>
      <c r="L49" s="1068"/>
      <c r="M49" s="1068"/>
      <c r="N49" s="1068"/>
      <c r="O49" s="1068"/>
      <c r="P49" s="1068"/>
      <c r="Q49" s="1068"/>
      <c r="R49" s="1068"/>
      <c r="S49" s="1068"/>
      <c r="T49" s="1068"/>
    </row>
    <row r="50" spans="1:20" s="763" customFormat="1">
      <c r="A50" s="1737" t="s">
        <v>3231</v>
      </c>
      <c r="B50" s="1737"/>
      <c r="C50" s="906" t="s">
        <v>3232</v>
      </c>
      <c r="D50" s="907">
        <v>3</v>
      </c>
      <c r="E50" s="908"/>
      <c r="F50" s="1094">
        <v>600000</v>
      </c>
      <c r="G50" s="2051">
        <f t="shared" si="0"/>
        <v>1800000</v>
      </c>
      <c r="H50" s="1754" t="s">
        <v>1887</v>
      </c>
      <c r="I50" s="1067"/>
      <c r="J50" s="1068"/>
      <c r="K50" s="1068"/>
      <c r="L50" s="1068"/>
      <c r="M50" s="1068"/>
      <c r="N50" s="1068"/>
      <c r="O50" s="1068"/>
      <c r="P50" s="1068"/>
      <c r="Q50" s="1068"/>
      <c r="R50" s="1068"/>
      <c r="S50" s="1068"/>
      <c r="T50" s="1068"/>
    </row>
    <row r="51" spans="1:20" s="763" customFormat="1">
      <c r="A51" s="1737" t="s">
        <v>2905</v>
      </c>
      <c r="B51" s="1737"/>
      <c r="C51" s="906" t="s">
        <v>2910</v>
      </c>
      <c r="D51" s="907">
        <v>5</v>
      </c>
      <c r="E51" s="908"/>
      <c r="F51" s="1094">
        <v>500000</v>
      </c>
      <c r="G51" s="2051">
        <f t="shared" si="0"/>
        <v>2500000</v>
      </c>
      <c r="H51" s="1754" t="s">
        <v>1887</v>
      </c>
      <c r="I51" s="1067"/>
      <c r="J51" s="1068"/>
      <c r="K51" s="1068"/>
      <c r="L51" s="1068"/>
      <c r="M51" s="1068"/>
      <c r="N51" s="1068"/>
      <c r="O51" s="1068"/>
      <c r="P51" s="1068"/>
      <c r="Q51" s="1068"/>
      <c r="R51" s="1068"/>
      <c r="S51" s="1068"/>
      <c r="T51" s="1068"/>
    </row>
    <row r="52" spans="1:20" s="763" customFormat="1">
      <c r="A52" s="1737" t="s">
        <v>3231</v>
      </c>
      <c r="B52" s="1758"/>
      <c r="C52" s="906" t="s">
        <v>2910</v>
      </c>
      <c r="D52" s="907">
        <v>12</v>
      </c>
      <c r="E52" s="908" t="s">
        <v>44</v>
      </c>
      <c r="F52" s="1094">
        <v>200000</v>
      </c>
      <c r="G52" s="2051">
        <f t="shared" si="0"/>
        <v>2400000</v>
      </c>
      <c r="H52" s="1754" t="s">
        <v>1887</v>
      </c>
      <c r="I52" s="1086"/>
      <c r="J52" s="1073"/>
      <c r="K52" s="1073"/>
      <c r="L52" s="1073"/>
      <c r="M52" s="1073"/>
      <c r="N52" s="1073"/>
      <c r="O52" s="1073"/>
      <c r="P52" s="1073"/>
      <c r="Q52" s="1073"/>
      <c r="R52" s="1073"/>
      <c r="S52" s="1073"/>
      <c r="T52" s="1073"/>
    </row>
    <row r="53" spans="1:20" s="763" customFormat="1">
      <c r="A53" s="1768" t="s">
        <v>2412</v>
      </c>
      <c r="B53" s="1758"/>
      <c r="C53" s="1812" t="s">
        <v>2414</v>
      </c>
      <c r="D53" s="2049">
        <v>3</v>
      </c>
      <c r="E53" s="1861" t="s">
        <v>13</v>
      </c>
      <c r="F53" s="1861">
        <v>300000</v>
      </c>
      <c r="G53" s="2051">
        <f t="shared" si="0"/>
        <v>900000</v>
      </c>
      <c r="H53" s="1754" t="s">
        <v>1887</v>
      </c>
      <c r="I53" s="2049">
        <v>3</v>
      </c>
      <c r="J53" s="2043"/>
      <c r="K53" s="2043"/>
      <c r="L53" s="2043"/>
      <c r="M53" s="2043"/>
      <c r="N53" s="2043"/>
      <c r="O53" s="2043"/>
      <c r="P53" s="2043"/>
      <c r="Q53" s="2043"/>
      <c r="R53" s="2043"/>
      <c r="S53" s="2043"/>
      <c r="T53" s="2052"/>
    </row>
    <row r="54" spans="1:20" s="763" customFormat="1">
      <c r="A54" s="1768" t="s">
        <v>2412</v>
      </c>
      <c r="B54" s="1758"/>
      <c r="C54" s="1820" t="s">
        <v>2417</v>
      </c>
      <c r="D54" s="1088">
        <v>1</v>
      </c>
      <c r="E54" s="1093" t="s">
        <v>13</v>
      </c>
      <c r="F54" s="1094">
        <v>500000</v>
      </c>
      <c r="G54" s="2051">
        <f t="shared" si="0"/>
        <v>500000</v>
      </c>
      <c r="H54" s="1754" t="s">
        <v>1887</v>
      </c>
      <c r="I54" s="1067">
        <v>1</v>
      </c>
      <c r="J54" s="1068"/>
      <c r="K54" s="1068"/>
      <c r="L54" s="1068"/>
      <c r="M54" s="1068"/>
      <c r="N54" s="1068"/>
      <c r="O54" s="1068"/>
      <c r="P54" s="1068"/>
      <c r="Q54" s="1068"/>
      <c r="R54" s="1068"/>
      <c r="S54" s="1068"/>
      <c r="T54" s="1068"/>
    </row>
    <row r="55" spans="1:20" s="763" customFormat="1">
      <c r="A55" s="1737" t="s">
        <v>3231</v>
      </c>
      <c r="B55" s="1758"/>
      <c r="C55" s="906" t="s">
        <v>3239</v>
      </c>
      <c r="D55" s="907">
        <v>7</v>
      </c>
      <c r="E55" s="908" t="s">
        <v>44</v>
      </c>
      <c r="F55" s="1094">
        <v>150000</v>
      </c>
      <c r="G55" s="2051">
        <f t="shared" si="0"/>
        <v>1050000</v>
      </c>
      <c r="H55" s="1754" t="s">
        <v>1887</v>
      </c>
      <c r="I55" s="1086"/>
      <c r="J55" s="1073"/>
      <c r="K55" s="1073"/>
      <c r="L55" s="1073"/>
      <c r="M55" s="1073"/>
      <c r="N55" s="1073"/>
      <c r="O55" s="1073"/>
      <c r="P55" s="1073"/>
      <c r="Q55" s="1073"/>
      <c r="R55" s="1073"/>
      <c r="S55" s="1073"/>
      <c r="T55" s="1073"/>
    </row>
    <row r="56" spans="1:20" s="763" customFormat="1">
      <c r="A56" s="1758" t="s">
        <v>3630</v>
      </c>
      <c r="B56" s="1737"/>
      <c r="C56" s="906" t="s">
        <v>3636</v>
      </c>
      <c r="D56" s="1070">
        <v>1</v>
      </c>
      <c r="E56" s="1066" t="s">
        <v>44</v>
      </c>
      <c r="F56" s="1069" t="s">
        <v>3637</v>
      </c>
      <c r="G56" s="2051" t="e">
        <f t="shared" si="0"/>
        <v>#VALUE!</v>
      </c>
      <c r="H56" s="1754" t="s">
        <v>1887</v>
      </c>
      <c r="I56" s="1086"/>
      <c r="J56" s="1073"/>
      <c r="K56" s="1073"/>
      <c r="L56" s="1073"/>
      <c r="M56" s="1073"/>
      <c r="N56" s="1073"/>
      <c r="O56" s="1073"/>
      <c r="P56" s="1073"/>
      <c r="Q56" s="1073"/>
      <c r="R56" s="1073"/>
      <c r="S56" s="1073"/>
      <c r="T56" s="1073"/>
    </row>
    <row r="57" spans="1:20" s="763" customFormat="1">
      <c r="A57" s="1737" t="s">
        <v>3231</v>
      </c>
      <c r="B57" s="1737"/>
      <c r="C57" s="906" t="s">
        <v>3233</v>
      </c>
      <c r="D57" s="907">
        <v>5</v>
      </c>
      <c r="E57" s="908"/>
      <c r="F57" s="1094">
        <v>300000</v>
      </c>
      <c r="G57" s="2051">
        <f t="shared" si="0"/>
        <v>1500000</v>
      </c>
      <c r="H57" s="1754" t="s">
        <v>1887</v>
      </c>
      <c r="I57" s="1067"/>
      <c r="J57" s="1068"/>
      <c r="K57" s="1068"/>
      <c r="L57" s="1068"/>
      <c r="M57" s="1068"/>
      <c r="N57" s="1068"/>
      <c r="O57" s="1068"/>
      <c r="P57" s="1068"/>
      <c r="Q57" s="1068"/>
      <c r="R57" s="1068"/>
      <c r="S57" s="1068"/>
      <c r="T57" s="1068"/>
    </row>
    <row r="58" spans="1:20" s="763" customFormat="1">
      <c r="A58" s="1737" t="s">
        <v>2113</v>
      </c>
      <c r="B58" s="1737"/>
      <c r="C58" s="906" t="s">
        <v>2115</v>
      </c>
      <c r="D58" s="1070">
        <v>1</v>
      </c>
      <c r="E58" s="1066" t="s">
        <v>501</v>
      </c>
      <c r="F58" s="1069">
        <v>100000</v>
      </c>
      <c r="G58" s="2051">
        <f t="shared" si="0"/>
        <v>100000</v>
      </c>
      <c r="H58" s="1754" t="s">
        <v>1887</v>
      </c>
      <c r="I58" s="1070">
        <v>1</v>
      </c>
      <c r="J58" s="1073"/>
      <c r="K58" s="1073"/>
      <c r="L58" s="1073"/>
      <c r="M58" s="1073"/>
      <c r="N58" s="1073"/>
      <c r="O58" s="1073"/>
      <c r="P58" s="1073"/>
      <c r="Q58" s="1073"/>
      <c r="R58" s="1073"/>
      <c r="S58" s="1073"/>
      <c r="T58" s="1073"/>
    </row>
    <row r="59" spans="1:20" s="763" customFormat="1">
      <c r="A59" s="1758" t="s">
        <v>3630</v>
      </c>
      <c r="B59" s="1737"/>
      <c r="C59" s="906" t="s">
        <v>3632</v>
      </c>
      <c r="D59" s="1070">
        <v>1</v>
      </c>
      <c r="E59" s="1066" t="s">
        <v>44</v>
      </c>
      <c r="F59" s="1070">
        <v>4500000</v>
      </c>
      <c r="G59" s="2051">
        <f t="shared" si="0"/>
        <v>4500000</v>
      </c>
      <c r="H59" s="1754" t="s">
        <v>1887</v>
      </c>
      <c r="I59" s="1086"/>
      <c r="J59" s="1073"/>
      <c r="K59" s="1073"/>
      <c r="L59" s="1073"/>
      <c r="M59" s="1073"/>
      <c r="N59" s="1073"/>
      <c r="O59" s="1073"/>
      <c r="P59" s="1073"/>
      <c r="Q59" s="1073"/>
      <c r="R59" s="1073"/>
      <c r="S59" s="1073"/>
      <c r="T59" s="1073"/>
    </row>
    <row r="60" spans="1:20" s="763" customFormat="1" ht="24">
      <c r="A60" s="1758" t="s">
        <v>3548</v>
      </c>
      <c r="B60" s="1737"/>
      <c r="C60" s="906" t="s">
        <v>3550</v>
      </c>
      <c r="D60" s="1070">
        <v>1</v>
      </c>
      <c r="E60" s="1198" t="s">
        <v>44</v>
      </c>
      <c r="F60" s="1069">
        <v>80000</v>
      </c>
      <c r="G60" s="2051">
        <f t="shared" si="0"/>
        <v>80000</v>
      </c>
      <c r="H60" s="1754" t="s">
        <v>1887</v>
      </c>
      <c r="I60" s="1067">
        <v>1</v>
      </c>
      <c r="J60" s="1068"/>
      <c r="K60" s="1068"/>
      <c r="L60" s="1068"/>
      <c r="M60" s="1068"/>
      <c r="N60" s="1068"/>
      <c r="O60" s="1068"/>
      <c r="P60" s="1068"/>
      <c r="Q60" s="1068"/>
      <c r="R60" s="1068"/>
      <c r="S60" s="1068"/>
      <c r="T60" s="1068"/>
    </row>
    <row r="61" spans="1:20" s="763" customFormat="1">
      <c r="A61" s="1737" t="s">
        <v>2132</v>
      </c>
      <c r="B61" s="1737"/>
      <c r="C61" s="1828" t="s">
        <v>2133</v>
      </c>
      <c r="D61" s="1165">
        <v>1</v>
      </c>
      <c r="E61" s="1166" t="s">
        <v>501</v>
      </c>
      <c r="F61" s="2042">
        <v>55000</v>
      </c>
      <c r="G61" s="2051">
        <f t="shared" si="0"/>
        <v>55000</v>
      </c>
      <c r="H61" s="1754" t="s">
        <v>1887</v>
      </c>
      <c r="I61" s="1067">
        <v>1</v>
      </c>
      <c r="J61" s="1068"/>
      <c r="K61" s="1068"/>
      <c r="L61" s="1068"/>
      <c r="M61" s="1068"/>
      <c r="N61" s="1068"/>
      <c r="O61" s="1068"/>
      <c r="P61" s="1068"/>
      <c r="Q61" s="1068"/>
      <c r="R61" s="1068"/>
      <c r="S61" s="1068"/>
      <c r="T61" s="1068"/>
    </row>
    <row r="62" spans="1:20" s="763" customFormat="1">
      <c r="A62" s="1758" t="s">
        <v>2292</v>
      </c>
      <c r="B62" s="1737"/>
      <c r="C62" s="1828" t="s">
        <v>2133</v>
      </c>
      <c r="D62" s="1165">
        <v>1</v>
      </c>
      <c r="E62" s="1166" t="s">
        <v>501</v>
      </c>
      <c r="F62" s="1077">
        <v>55000</v>
      </c>
      <c r="G62" s="2051">
        <f t="shared" si="0"/>
        <v>55000</v>
      </c>
      <c r="H62" s="1754" t="s">
        <v>1887</v>
      </c>
      <c r="I62" s="1067"/>
      <c r="J62" s="1068"/>
      <c r="K62" s="1068"/>
      <c r="L62" s="1068"/>
      <c r="M62" s="1068"/>
      <c r="N62" s="1068"/>
      <c r="O62" s="1068"/>
      <c r="P62" s="1068"/>
      <c r="Q62" s="1068"/>
      <c r="R62" s="1068"/>
      <c r="S62" s="1068"/>
      <c r="T62" s="1068"/>
    </row>
    <row r="63" spans="1:20" s="763" customFormat="1">
      <c r="A63" s="1758" t="s">
        <v>3023</v>
      </c>
      <c r="B63" s="1737"/>
      <c r="C63" s="1082" t="s">
        <v>3025</v>
      </c>
      <c r="D63" s="1197">
        <v>4</v>
      </c>
      <c r="E63" s="908"/>
      <c r="F63" s="1094">
        <v>80000</v>
      </c>
      <c r="G63" s="2051">
        <f t="shared" si="0"/>
        <v>320000</v>
      </c>
      <c r="H63" s="1754" t="s">
        <v>1887</v>
      </c>
      <c r="I63" s="1067"/>
      <c r="J63" s="1068"/>
      <c r="K63" s="1068"/>
      <c r="L63" s="1068"/>
      <c r="M63" s="1068"/>
      <c r="N63" s="1068">
        <v>2</v>
      </c>
      <c r="O63" s="1068"/>
      <c r="P63" s="1068"/>
      <c r="Q63" s="1068">
        <v>2</v>
      </c>
      <c r="R63" s="1068"/>
      <c r="S63" s="1068"/>
      <c r="T63" s="1068"/>
    </row>
    <row r="64" spans="1:20" s="763" customFormat="1">
      <c r="A64" s="1758" t="s">
        <v>2292</v>
      </c>
      <c r="B64" s="1716"/>
      <c r="C64" s="1731" t="s">
        <v>2294</v>
      </c>
      <c r="D64" s="1195">
        <v>1</v>
      </c>
      <c r="E64" s="767" t="s">
        <v>501</v>
      </c>
      <c r="F64" s="1077">
        <v>500000</v>
      </c>
      <c r="G64" s="2051">
        <f t="shared" si="0"/>
        <v>500000</v>
      </c>
      <c r="H64" s="1754" t="s">
        <v>1887</v>
      </c>
      <c r="I64" s="1067"/>
      <c r="J64" s="1068"/>
      <c r="K64" s="1068"/>
      <c r="L64" s="1068"/>
      <c r="M64" s="1068"/>
      <c r="N64" s="1068"/>
      <c r="O64" s="1068"/>
      <c r="P64" s="1068"/>
      <c r="Q64" s="1068"/>
      <c r="R64" s="1068"/>
      <c r="S64" s="1068"/>
      <c r="T64" s="1068"/>
    </row>
    <row r="65" spans="1:20" s="763" customFormat="1">
      <c r="A65" s="1768" t="s">
        <v>2599</v>
      </c>
      <c r="B65" s="1716"/>
      <c r="C65" s="1133" t="s">
        <v>2603</v>
      </c>
      <c r="D65" s="1165">
        <v>3</v>
      </c>
      <c r="E65" s="1166" t="s">
        <v>501</v>
      </c>
      <c r="F65" s="1167">
        <f>40000*1.5</f>
        <v>60000</v>
      </c>
      <c r="G65" s="2051">
        <f t="shared" si="0"/>
        <v>180000</v>
      </c>
      <c r="H65" s="1754" t="s">
        <v>1887</v>
      </c>
      <c r="I65" s="1743"/>
      <c r="J65" s="1133"/>
      <c r="K65" s="1165"/>
      <c r="L65" s="1133"/>
      <c r="M65" s="1133"/>
      <c r="N65" s="1133"/>
      <c r="O65" s="1133"/>
      <c r="P65" s="1133"/>
      <c r="Q65" s="1133"/>
      <c r="R65" s="1165">
        <v>3</v>
      </c>
      <c r="S65" s="1133"/>
      <c r="T65" s="1826"/>
    </row>
    <row r="66" spans="1:20" s="763" customFormat="1" ht="24">
      <c r="A66" s="1737" t="s">
        <v>2905</v>
      </c>
      <c r="B66" s="1163"/>
      <c r="C66" s="906" t="s">
        <v>2907</v>
      </c>
      <c r="D66" s="907">
        <v>1</v>
      </c>
      <c r="E66" s="908"/>
      <c r="F66" s="1094">
        <v>350000</v>
      </c>
      <c r="G66" s="2051">
        <f t="shared" si="0"/>
        <v>350000</v>
      </c>
      <c r="H66" s="1754" t="s">
        <v>1887</v>
      </c>
      <c r="I66" s="1067">
        <v>1</v>
      </c>
      <c r="J66" s="1068"/>
      <c r="K66" s="1068"/>
      <c r="L66" s="1068"/>
      <c r="M66" s="1068"/>
      <c r="N66" s="1068"/>
      <c r="O66" s="1068"/>
      <c r="P66" s="1068"/>
      <c r="Q66" s="1068"/>
      <c r="R66" s="1068"/>
      <c r="S66" s="1068"/>
      <c r="T66" s="1068"/>
    </row>
    <row r="67" spans="1:20" s="763" customFormat="1" ht="20.25" customHeight="1">
      <c r="A67" s="1737" t="s">
        <v>3231</v>
      </c>
      <c r="B67" s="1737"/>
      <c r="C67" s="906" t="s">
        <v>3235</v>
      </c>
      <c r="D67" s="907">
        <v>3</v>
      </c>
      <c r="E67" s="908"/>
      <c r="F67" s="1094">
        <v>350000</v>
      </c>
      <c r="G67" s="2051">
        <f t="shared" si="0"/>
        <v>1050000</v>
      </c>
      <c r="H67" s="1754" t="s">
        <v>1887</v>
      </c>
      <c r="I67" s="1067"/>
      <c r="J67" s="1068"/>
      <c r="K67" s="1068"/>
      <c r="L67" s="1068"/>
      <c r="M67" s="1068"/>
      <c r="N67" s="1068"/>
      <c r="O67" s="1068"/>
      <c r="P67" s="1068"/>
      <c r="Q67" s="1068"/>
      <c r="R67" s="1068"/>
      <c r="S67" s="1068"/>
      <c r="T67" s="1068"/>
    </row>
    <row r="68" spans="1:20" s="763" customFormat="1" ht="27" customHeight="1">
      <c r="A68" s="1758" t="s">
        <v>2292</v>
      </c>
      <c r="B68" s="1758"/>
      <c r="C68" s="1731" t="s">
        <v>2293</v>
      </c>
      <c r="D68" s="1165">
        <v>2</v>
      </c>
      <c r="E68" s="1166" t="s">
        <v>501</v>
      </c>
      <c r="F68" s="1077">
        <v>75000</v>
      </c>
      <c r="G68" s="2051">
        <f t="shared" si="0"/>
        <v>150000</v>
      </c>
      <c r="H68" s="1754" t="s">
        <v>1887</v>
      </c>
      <c r="I68" s="1067"/>
      <c r="J68" s="1068"/>
      <c r="K68" s="1068"/>
      <c r="L68" s="1068"/>
      <c r="M68" s="1068"/>
      <c r="N68" s="1068"/>
      <c r="O68" s="1068"/>
      <c r="P68" s="1068"/>
      <c r="Q68" s="1068"/>
      <c r="R68" s="1068"/>
      <c r="S68" s="1068"/>
      <c r="T68" s="1068"/>
    </row>
    <row r="69" spans="1:20" s="1759" customFormat="1" ht="27" customHeight="1">
      <c r="A69" s="1768" t="s">
        <v>2412</v>
      </c>
      <c r="B69" s="1758"/>
      <c r="C69" s="1812" t="s">
        <v>2416</v>
      </c>
      <c r="D69" s="2049">
        <v>3</v>
      </c>
      <c r="E69" s="1861" t="s">
        <v>13</v>
      </c>
      <c r="F69" s="1861">
        <v>90000</v>
      </c>
      <c r="G69" s="2051">
        <f t="shared" si="0"/>
        <v>270000</v>
      </c>
      <c r="H69" s="1754" t="s">
        <v>1887</v>
      </c>
      <c r="I69" s="2049">
        <v>2</v>
      </c>
      <c r="J69" s="2043"/>
      <c r="K69" s="2043"/>
      <c r="L69" s="2043"/>
      <c r="M69" s="2043"/>
      <c r="N69" s="2043"/>
      <c r="O69" s="2043"/>
      <c r="P69" s="2043"/>
      <c r="Q69" s="2043"/>
      <c r="R69" s="2043"/>
      <c r="S69" s="2043"/>
      <c r="T69" s="2052"/>
    </row>
    <row r="70" spans="1:20" s="1759" customFormat="1" ht="27" customHeight="1">
      <c r="A70" s="1737" t="s">
        <v>3231</v>
      </c>
      <c r="B70" s="1737"/>
      <c r="C70" s="906" t="s">
        <v>3234</v>
      </c>
      <c r="D70" s="907">
        <v>5</v>
      </c>
      <c r="E70" s="908"/>
      <c r="F70" s="1094">
        <v>60000</v>
      </c>
      <c r="G70" s="2051">
        <f t="shared" si="0"/>
        <v>300000</v>
      </c>
      <c r="H70" s="1754" t="s">
        <v>1887</v>
      </c>
      <c r="I70" s="1067"/>
      <c r="J70" s="1068"/>
      <c r="K70" s="1068"/>
      <c r="L70" s="1068"/>
      <c r="M70" s="1068"/>
      <c r="N70" s="1068"/>
      <c r="O70" s="1068"/>
      <c r="P70" s="1068"/>
      <c r="Q70" s="1068"/>
      <c r="R70" s="1068"/>
      <c r="S70" s="1068"/>
      <c r="T70" s="1068"/>
    </row>
    <row r="71" spans="1:20" s="1759" customFormat="1">
      <c r="A71" s="1768" t="s">
        <v>2599</v>
      </c>
      <c r="B71" s="1716"/>
      <c r="C71" s="1133" t="s">
        <v>2604</v>
      </c>
      <c r="D71" s="1165">
        <v>10</v>
      </c>
      <c r="E71" s="1166" t="s">
        <v>501</v>
      </c>
      <c r="F71" s="1167">
        <f>65000*1.2</f>
        <v>78000</v>
      </c>
      <c r="G71" s="2051">
        <f t="shared" si="0"/>
        <v>780000</v>
      </c>
      <c r="H71" s="1754" t="s">
        <v>1887</v>
      </c>
      <c r="I71" s="1743"/>
      <c r="J71" s="1133"/>
      <c r="K71" s="1165"/>
      <c r="L71" s="1133"/>
      <c r="M71" s="1133"/>
      <c r="N71" s="1133"/>
      <c r="O71" s="1133"/>
      <c r="P71" s="1133"/>
      <c r="Q71" s="1133"/>
      <c r="R71" s="1165">
        <v>10</v>
      </c>
      <c r="S71" s="1133"/>
      <c r="T71" s="1826"/>
    </row>
    <row r="72" spans="1:20" s="1759" customFormat="1" ht="24">
      <c r="A72" s="1758" t="s">
        <v>3630</v>
      </c>
      <c r="B72" s="1716"/>
      <c r="C72" s="906" t="s">
        <v>3631</v>
      </c>
      <c r="D72" s="1070">
        <v>1</v>
      </c>
      <c r="E72" s="1066" t="s">
        <v>1945</v>
      </c>
      <c r="F72" s="1070">
        <v>5000000</v>
      </c>
      <c r="G72" s="2051">
        <f t="shared" si="0"/>
        <v>5000000</v>
      </c>
      <c r="H72" s="1754" t="s">
        <v>1887</v>
      </c>
      <c r="I72" s="1067"/>
      <c r="J72" s="1068"/>
      <c r="K72" s="1068"/>
      <c r="L72" s="1068"/>
      <c r="M72" s="1068"/>
      <c r="N72" s="1068"/>
      <c r="O72" s="1068"/>
      <c r="P72" s="1068"/>
      <c r="Q72" s="1068"/>
      <c r="R72" s="1068"/>
      <c r="S72" s="1068"/>
      <c r="T72" s="1068"/>
    </row>
    <row r="73" spans="1:20" s="1759" customFormat="1" ht="24.75" customHeight="1">
      <c r="A73" s="1768" t="s">
        <v>2412</v>
      </c>
      <c r="B73" s="1716"/>
      <c r="C73" s="1820" t="s">
        <v>2424</v>
      </c>
      <c r="D73" s="1772">
        <v>1</v>
      </c>
      <c r="E73" s="2045">
        <v>1</v>
      </c>
      <c r="F73" s="1773">
        <v>400000</v>
      </c>
      <c r="G73" s="2051">
        <f t="shared" si="0"/>
        <v>400000</v>
      </c>
      <c r="H73" s="1754" t="s">
        <v>1887</v>
      </c>
      <c r="I73" s="1774">
        <v>1</v>
      </c>
      <c r="J73" s="1774"/>
      <c r="K73" s="1775"/>
      <c r="L73" s="1802"/>
      <c r="M73" s="1774"/>
      <c r="N73" s="1802"/>
      <c r="O73" s="1774"/>
      <c r="P73" s="1802"/>
      <c r="Q73" s="1774"/>
      <c r="R73" s="1802"/>
      <c r="S73" s="1774"/>
      <c r="T73" s="1774"/>
    </row>
    <row r="74" spans="1:20" s="1759" customFormat="1" ht="24">
      <c r="A74" s="1768" t="s">
        <v>2598</v>
      </c>
      <c r="B74" s="1716"/>
      <c r="C74" s="1771" t="s">
        <v>2424</v>
      </c>
      <c r="D74" s="1750">
        <v>1</v>
      </c>
      <c r="E74" s="2050" t="s">
        <v>13</v>
      </c>
      <c r="F74" s="1861">
        <v>400000</v>
      </c>
      <c r="G74" s="2051">
        <f t="shared" si="0"/>
        <v>400000</v>
      </c>
      <c r="H74" s="1754" t="s">
        <v>1887</v>
      </c>
      <c r="I74" s="1747">
        <v>1</v>
      </c>
      <c r="J74" s="2043"/>
      <c r="K74" s="2043"/>
      <c r="L74" s="2043"/>
      <c r="M74" s="2043"/>
      <c r="N74" s="2043"/>
      <c r="O74" s="2043"/>
      <c r="P74" s="2043"/>
      <c r="Q74" s="2043"/>
      <c r="R74" s="2043"/>
      <c r="S74" s="2043"/>
      <c r="T74" s="2052"/>
    </row>
    <row r="75" spans="1:20" s="1759" customFormat="1" ht="24">
      <c r="A75" s="1737" t="s">
        <v>2905</v>
      </c>
      <c r="B75" s="1716"/>
      <c r="C75" s="906" t="s">
        <v>2908</v>
      </c>
      <c r="D75" s="907">
        <v>3</v>
      </c>
      <c r="E75" s="908"/>
      <c r="F75" s="1094">
        <v>65000</v>
      </c>
      <c r="G75" s="2051">
        <f t="shared" si="0"/>
        <v>195000</v>
      </c>
      <c r="H75" s="1754" t="s">
        <v>1887</v>
      </c>
      <c r="I75" s="1067">
        <v>3</v>
      </c>
      <c r="J75" s="1068"/>
      <c r="K75" s="1068"/>
      <c r="L75" s="1068"/>
      <c r="M75" s="1068"/>
      <c r="N75" s="1068"/>
      <c r="O75" s="1068"/>
      <c r="P75" s="1068"/>
      <c r="Q75" s="1068"/>
      <c r="R75" s="1068"/>
      <c r="S75" s="1068"/>
      <c r="T75" s="1068"/>
    </row>
    <row r="76" spans="1:20" s="1085" customFormat="1" ht="15">
      <c r="A76" s="1071"/>
      <c r="B76" s="1071"/>
      <c r="C76" s="931"/>
      <c r="D76" s="1070"/>
      <c r="E76" s="1066"/>
      <c r="F76" s="1070"/>
      <c r="G76" s="1199">
        <f t="shared" ref="G76" si="1">F76*D76</f>
        <v>0</v>
      </c>
      <c r="H76" s="1072"/>
      <c r="I76" s="1086"/>
      <c r="J76" s="1073"/>
      <c r="K76" s="1073"/>
      <c r="L76" s="1073"/>
      <c r="M76" s="1073"/>
      <c r="N76" s="1073"/>
      <c r="O76" s="1073"/>
      <c r="P76" s="1073"/>
      <c r="Q76" s="1073"/>
      <c r="R76" s="1073"/>
      <c r="S76" s="1073"/>
      <c r="T76" s="1073"/>
    </row>
    <row r="77" spans="1:20" s="763" customFormat="1" ht="12.75">
      <c r="A77" s="1200"/>
      <c r="B77" s="1071"/>
      <c r="C77" s="931"/>
      <c r="D77" s="1070"/>
      <c r="E77" s="1066"/>
      <c r="F77" s="1069"/>
      <c r="G77" s="1201">
        <f>D77*F77</f>
        <v>0</v>
      </c>
      <c r="H77" s="1072"/>
      <c r="I77" s="1086"/>
      <c r="J77" s="1073"/>
      <c r="K77" s="1073"/>
      <c r="L77" s="1073"/>
      <c r="M77" s="1073" t="str">
        <f>IF(J77="","",J77)</f>
        <v/>
      </c>
      <c r="N77" s="1073"/>
      <c r="O77" s="1073"/>
      <c r="P77" s="1073" t="str">
        <f>IF(J77="","",J77)</f>
        <v/>
      </c>
      <c r="Q77" s="1073"/>
      <c r="R77" s="1073"/>
      <c r="S77" s="1073" t="str">
        <f>IF(J77="","",J77)</f>
        <v/>
      </c>
      <c r="T77" s="1074"/>
    </row>
    <row r="78" spans="1:20" s="763" customFormat="1" ht="12.75">
      <c r="A78" s="1200"/>
      <c r="B78" s="1071"/>
      <c r="C78" s="931"/>
      <c r="D78" s="1070"/>
      <c r="E78" s="1066"/>
      <c r="F78" s="1069"/>
      <c r="G78" s="1201">
        <f>D78*F78</f>
        <v>0</v>
      </c>
      <c r="H78" s="1072"/>
      <c r="I78" s="1086"/>
      <c r="J78" s="1073"/>
      <c r="K78" s="1073"/>
      <c r="L78" s="1073"/>
      <c r="M78" s="1073" t="str">
        <f>IF(J78="","",J78)</f>
        <v/>
      </c>
      <c r="N78" s="1073"/>
      <c r="O78" s="1073"/>
      <c r="P78" s="1073" t="str">
        <f>IF(J78="","",J78)</f>
        <v/>
      </c>
      <c r="Q78" s="1073"/>
      <c r="R78" s="1073"/>
      <c r="S78" s="1073" t="str">
        <f>IF(J78="","",J78)</f>
        <v/>
      </c>
      <c r="T78" s="1074"/>
    </row>
    <row r="79" spans="1:20" ht="12.75" thickBot="1">
      <c r="A79" s="1126"/>
      <c r="B79" s="1126"/>
      <c r="G79" s="1127"/>
    </row>
    <row r="80" spans="1:20" ht="15.75" thickTop="1">
      <c r="A80" s="1128" t="s">
        <v>1691</v>
      </c>
      <c r="B80" s="1128"/>
      <c r="D80" s="2726" t="e">
        <f>SUM(G14:G78)</f>
        <v>#VALUE!</v>
      </c>
      <c r="E80" s="2727"/>
      <c r="F80" s="2727"/>
      <c r="G80" s="2727"/>
    </row>
    <row r="81" spans="1:20">
      <c r="A81" s="1129" t="s">
        <v>1692</v>
      </c>
      <c r="B81" s="1129"/>
      <c r="C81" s="1130"/>
      <c r="D81" s="2728" t="e">
        <f>PRODUCT(D80,0.1)</f>
        <v>#VALUE!</v>
      </c>
      <c r="E81" s="2729"/>
      <c r="F81" s="2729"/>
      <c r="G81" s="2730"/>
      <c r="I81" s="2731"/>
      <c r="J81" s="2731"/>
      <c r="K81" s="2731"/>
      <c r="L81" s="2731"/>
      <c r="M81" s="1131"/>
      <c r="N81" s="1131"/>
      <c r="O81" s="938"/>
    </row>
    <row r="82" spans="1:20">
      <c r="A82" s="1132" t="s">
        <v>1693</v>
      </c>
      <c r="B82" s="1132"/>
      <c r="C82" s="1133"/>
      <c r="D82" s="2720" t="e">
        <f>PRODUCT(D80,0.1)</f>
        <v>#VALUE!</v>
      </c>
      <c r="E82" s="2721"/>
      <c r="F82" s="2721"/>
      <c r="G82" s="2722"/>
      <c r="K82" s="2711"/>
      <c r="L82" s="2711"/>
      <c r="M82" s="2711"/>
      <c r="N82" s="2711"/>
    </row>
    <row r="83" spans="1:20">
      <c r="A83" s="1132" t="s">
        <v>1694</v>
      </c>
      <c r="B83" s="1132"/>
      <c r="C83" s="1133"/>
      <c r="D83" s="2720" t="e">
        <f>SUM(D80:G82)</f>
        <v>#VALUE!</v>
      </c>
      <c r="E83" s="2721"/>
      <c r="F83" s="2721"/>
      <c r="G83" s="2722"/>
      <c r="K83" s="2711"/>
      <c r="L83" s="2711"/>
      <c r="M83" s="2711"/>
      <c r="N83" s="2711"/>
    </row>
    <row r="84" spans="1:20">
      <c r="A84" s="1126"/>
      <c r="B84" s="1126"/>
      <c r="D84" s="1038"/>
      <c r="E84" s="1134"/>
      <c r="K84" s="2711"/>
      <c r="L84" s="2711"/>
      <c r="M84" s="2711"/>
      <c r="N84" s="2711"/>
      <c r="P84" s="1135"/>
    </row>
    <row r="85" spans="1:20">
      <c r="A85" s="1136" t="s">
        <v>3729</v>
      </c>
      <c r="B85" s="1136"/>
      <c r="P85" s="1137"/>
      <c r="Q85" s="1135"/>
    </row>
    <row r="87" spans="1:20">
      <c r="A87" s="1138" t="s">
        <v>1696</v>
      </c>
      <c r="D87" s="1138" t="s">
        <v>1697</v>
      </c>
      <c r="E87" s="1138"/>
      <c r="F87" s="1139"/>
      <c r="G87" s="939"/>
      <c r="H87" s="1036"/>
      <c r="M87" s="1138" t="s">
        <v>1698</v>
      </c>
      <c r="N87" s="1138"/>
    </row>
    <row r="88" spans="1:20">
      <c r="D88" s="1036"/>
      <c r="F88" s="1140"/>
      <c r="G88" s="1140"/>
      <c r="H88" s="1141"/>
      <c r="I88" s="1141"/>
      <c r="J88" s="1141"/>
      <c r="K88" s="1141"/>
    </row>
    <row r="89" spans="1:20">
      <c r="C89" s="1142" t="s">
        <v>1762</v>
      </c>
      <c r="D89" s="1036"/>
      <c r="E89" s="1143"/>
      <c r="F89" s="2712" t="s">
        <v>1761</v>
      </c>
      <c r="G89" s="2713"/>
      <c r="H89" s="2714"/>
      <c r="I89" s="2715"/>
      <c r="J89" s="2715"/>
      <c r="K89" s="2715"/>
      <c r="L89" s="1143"/>
      <c r="M89" s="1143"/>
      <c r="N89" s="1143"/>
      <c r="P89" s="2716" t="s">
        <v>1699</v>
      </c>
      <c r="Q89" s="2716"/>
      <c r="R89" s="2716"/>
      <c r="S89" s="2716"/>
      <c r="T89" s="2716"/>
    </row>
    <row r="90" spans="1:20">
      <c r="A90" s="1126"/>
      <c r="B90" s="1126"/>
      <c r="C90" s="938" t="s">
        <v>1760</v>
      </c>
      <c r="D90" s="1036"/>
      <c r="F90" s="2717" t="s">
        <v>1759</v>
      </c>
      <c r="G90" s="2717"/>
      <c r="H90" s="2718"/>
      <c r="I90" s="2719"/>
      <c r="J90" s="2719"/>
      <c r="K90" s="2719"/>
      <c r="L90" s="938"/>
      <c r="P90" s="2718" t="s">
        <v>1700</v>
      </c>
      <c r="Q90" s="2718"/>
      <c r="R90" s="2718"/>
      <c r="S90" s="2718"/>
      <c r="T90" s="2718"/>
    </row>
  </sheetData>
  <mergeCells count="28">
    <mergeCell ref="A12:A13"/>
    <mergeCell ref="C12:C13"/>
    <mergeCell ref="E12:E13"/>
    <mergeCell ref="F12:F13"/>
    <mergeCell ref="G12:G13"/>
    <mergeCell ref="A1:T1"/>
    <mergeCell ref="A2:T2"/>
    <mergeCell ref="A3:T3"/>
    <mergeCell ref="A4:T4"/>
    <mergeCell ref="A6:T6"/>
    <mergeCell ref="H12:H13"/>
    <mergeCell ref="I12:T12"/>
    <mergeCell ref="D80:G80"/>
    <mergeCell ref="D81:G81"/>
    <mergeCell ref="I81:J81"/>
    <mergeCell ref="K81:L81"/>
    <mergeCell ref="D82:G82"/>
    <mergeCell ref="K82:L82"/>
    <mergeCell ref="M82:N82"/>
    <mergeCell ref="D83:G83"/>
    <mergeCell ref="K83:L83"/>
    <mergeCell ref="M83:N83"/>
    <mergeCell ref="K84:L84"/>
    <mergeCell ref="M84:N84"/>
    <mergeCell ref="F89:K89"/>
    <mergeCell ref="P89:T89"/>
    <mergeCell ref="F90:K90"/>
    <mergeCell ref="P90:T90"/>
  </mergeCells>
  <conditionalFormatting sqref="L24:L25 O24:O25 R24:R25">
    <cfRule type="cellIs" dxfId="5" priority="3" operator="equal">
      <formula>0</formula>
    </cfRule>
  </conditionalFormatting>
  <conditionalFormatting sqref="L57:L58 O57:O58 R57:R58">
    <cfRule type="cellIs" dxfId="4" priority="1" operator="equal">
      <formula>0</formula>
    </cfRule>
  </conditionalFormatting>
  <dataValidations count="1">
    <dataValidation type="custom" allowBlank="1" showErrorMessage="1" sqref="I18:I27" xr:uid="{4FA36744-127C-4806-AF56-A327E5C36C1C}">
      <formula1>ISBLANK(#REF!)=FALSE</formula1>
    </dataValidation>
  </dataValidations>
  <printOptions horizontalCentered="1"/>
  <pageMargins left="0.25" right="0.25" top="0.75" bottom="0.75" header="0.3" footer="0.3"/>
  <pageSetup paperSize="9" scale="87" orientation="landscape" r:id="rId1"/>
  <headerFooter>
    <oddFooter>&amp;LPROJECT PROCUREMENT MANAGEMENT PLAN 2023&amp;CBilling and Claims Section
&amp;RPage &amp;P of &amp;N</oddFooter>
  </headerFooter>
  <drawing r:id="rId2"/>
  <tableParts count="1">
    <tablePart r:id="rId3"/>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679EC-D735-4E49-9302-045DE8F0EC71}">
  <sheetPr codeName="Sheet27">
    <tabColor rgb="FFFF0000"/>
  </sheetPr>
  <dimension ref="A1:V67"/>
  <sheetViews>
    <sheetView showGridLines="0" topLeftCell="A36" zoomScaleNormal="100" workbookViewId="0">
      <selection activeCell="A16" sqref="A16:T53"/>
    </sheetView>
  </sheetViews>
  <sheetFormatPr defaultColWidth="8.28515625" defaultRowHeight="12"/>
  <cols>
    <col min="1" max="1" width="6.5703125" style="1138" customWidth="1"/>
    <col min="2" max="2" width="10.7109375" style="1138" hidden="1" customWidth="1"/>
    <col min="3" max="3" width="37.7109375" style="1036" customWidth="1"/>
    <col min="4" max="4" width="11.42578125" style="1037" customWidth="1"/>
    <col min="5" max="5" width="11.5703125" style="1036" customWidth="1"/>
    <col min="6" max="6" width="13.42578125" style="1038" customWidth="1"/>
    <col min="7" max="7" width="12.28515625" style="1039" customWidth="1"/>
    <col min="8" max="8" width="7.28515625" style="1040" customWidth="1"/>
    <col min="9" max="10" width="5.140625" style="1036" customWidth="1"/>
    <col min="11" max="12" width="5.42578125" style="1036" customWidth="1"/>
    <col min="13" max="13" width="5" style="1036" customWidth="1"/>
    <col min="14" max="14" width="5.5703125" style="1036" customWidth="1"/>
    <col min="15" max="15" width="5.140625" style="1036" customWidth="1"/>
    <col min="16" max="16" width="6.85546875" style="1036" customWidth="1"/>
    <col min="17" max="17" width="4.85546875" style="1036" customWidth="1"/>
    <col min="18" max="18" width="5.85546875" style="1036" customWidth="1"/>
    <col min="19" max="19" width="5.140625" style="1036" customWidth="1"/>
    <col min="20" max="20" width="4.5703125" style="1036" customWidth="1"/>
    <col min="21" max="16384" width="8.28515625" style="1036"/>
  </cols>
  <sheetData>
    <row r="1" spans="1:22" s="1030" customFormat="1" ht="12.75">
      <c r="A1" s="2732" t="s">
        <v>0</v>
      </c>
      <c r="B1" s="2732"/>
      <c r="C1" s="2732"/>
      <c r="D1" s="2732"/>
      <c r="E1" s="2732"/>
      <c r="F1" s="2732"/>
      <c r="G1" s="2732"/>
      <c r="H1" s="2732"/>
      <c r="I1" s="2732"/>
      <c r="J1" s="2732"/>
      <c r="K1" s="2732"/>
      <c r="L1" s="2732"/>
      <c r="M1" s="2732"/>
      <c r="N1" s="2732"/>
      <c r="O1" s="2732"/>
      <c r="P1" s="2732"/>
      <c r="Q1" s="2732"/>
      <c r="R1" s="2732"/>
      <c r="S1" s="2732"/>
      <c r="T1" s="2732"/>
    </row>
    <row r="2" spans="1:22" s="1030" customFormat="1" ht="12.75">
      <c r="A2" s="2732" t="s">
        <v>1656</v>
      </c>
      <c r="B2" s="2732"/>
      <c r="C2" s="2732"/>
      <c r="D2" s="2732"/>
      <c r="E2" s="2732"/>
      <c r="F2" s="2732"/>
      <c r="G2" s="2732"/>
      <c r="H2" s="2732"/>
      <c r="I2" s="2732"/>
      <c r="J2" s="2732"/>
      <c r="K2" s="2732"/>
      <c r="L2" s="2732"/>
      <c r="M2" s="2732"/>
      <c r="N2" s="2732"/>
      <c r="O2" s="2732"/>
      <c r="P2" s="2732"/>
      <c r="Q2" s="2732"/>
      <c r="R2" s="2732"/>
      <c r="S2" s="2732"/>
      <c r="T2" s="2732"/>
    </row>
    <row r="3" spans="1:22" s="1030" customFormat="1" ht="18" customHeight="1">
      <c r="A3" s="2733" t="s">
        <v>2</v>
      </c>
      <c r="B3" s="2733"/>
      <c r="C3" s="2733"/>
      <c r="D3" s="2733"/>
      <c r="E3" s="2733"/>
      <c r="F3" s="2733"/>
      <c r="G3" s="2733"/>
      <c r="H3" s="2733"/>
      <c r="I3" s="2733"/>
      <c r="J3" s="2733"/>
      <c r="K3" s="2733"/>
      <c r="L3" s="2733"/>
      <c r="M3" s="2733"/>
      <c r="N3" s="2733"/>
      <c r="O3" s="2733"/>
      <c r="P3" s="2733"/>
      <c r="Q3" s="2733"/>
      <c r="R3" s="2733"/>
      <c r="S3" s="2733"/>
      <c r="T3" s="2733"/>
    </row>
    <row r="4" spans="1:22" s="1030" customFormat="1" ht="3" customHeight="1">
      <c r="A4" s="2732"/>
      <c r="B4" s="2732"/>
      <c r="C4" s="2732"/>
      <c r="D4" s="2732"/>
      <c r="E4" s="2732"/>
      <c r="F4" s="2732"/>
      <c r="G4" s="2732"/>
      <c r="H4" s="2732"/>
      <c r="I4" s="2732"/>
      <c r="J4" s="2732"/>
      <c r="K4" s="2732"/>
      <c r="L4" s="2732"/>
      <c r="M4" s="2732"/>
      <c r="N4" s="2732"/>
      <c r="O4" s="2732"/>
      <c r="P4" s="2732"/>
      <c r="Q4" s="2732"/>
      <c r="R4" s="2732"/>
      <c r="S4" s="2732"/>
      <c r="T4" s="2732"/>
    </row>
    <row r="5" spans="1:22" s="1030" customFormat="1" ht="6" customHeight="1">
      <c r="A5" s="1031"/>
      <c r="B5" s="1031"/>
      <c r="F5" s="1032"/>
      <c r="G5" s="1033"/>
      <c r="H5" s="1034"/>
    </row>
    <row r="6" spans="1:22" s="1030" customFormat="1" ht="18.75">
      <c r="A6" s="2734" t="s">
        <v>1881</v>
      </c>
      <c r="B6" s="2734"/>
      <c r="C6" s="2734"/>
      <c r="D6" s="2734"/>
      <c r="E6" s="2734"/>
      <c r="F6" s="2734"/>
      <c r="G6" s="2734"/>
      <c r="H6" s="2734"/>
      <c r="I6" s="2734"/>
      <c r="J6" s="2734"/>
      <c r="K6" s="2734"/>
      <c r="L6" s="2734"/>
      <c r="M6" s="2734"/>
      <c r="N6" s="2734"/>
      <c r="O6" s="2734"/>
      <c r="P6" s="2734"/>
      <c r="Q6" s="2734"/>
      <c r="R6" s="2734"/>
      <c r="S6" s="2734"/>
      <c r="T6" s="2734"/>
    </row>
    <row r="7" spans="1:22">
      <c r="A7" s="1035"/>
      <c r="B7" s="1035"/>
    </row>
    <row r="8" spans="1:22" ht="18.75">
      <c r="A8" s="757" t="s">
        <v>1886</v>
      </c>
      <c r="B8" s="1035"/>
    </row>
    <row r="9" spans="1:22" ht="4.5" customHeight="1">
      <c r="A9" s="1035"/>
      <c r="B9" s="1035"/>
    </row>
    <row r="10" spans="1:22">
      <c r="A10" s="1041" t="s">
        <v>1857</v>
      </c>
      <c r="B10" s="1041"/>
    </row>
    <row r="11" spans="1:22" ht="12.75" thickBot="1">
      <c r="A11" s="1035" t="s">
        <v>1660</v>
      </c>
      <c r="B11" s="1035"/>
    </row>
    <row r="12" spans="1:22">
      <c r="A12" s="2735" t="s">
        <v>7</v>
      </c>
      <c r="B12" s="1042"/>
      <c r="C12" s="2723" t="s">
        <v>1661</v>
      </c>
      <c r="D12" s="1043" t="s">
        <v>1662</v>
      </c>
      <c r="E12" s="2723" t="s">
        <v>1663</v>
      </c>
      <c r="F12" s="2737" t="s">
        <v>1664</v>
      </c>
      <c r="G12" s="2739" t="s">
        <v>1665</v>
      </c>
      <c r="H12" s="2723" t="s">
        <v>1666</v>
      </c>
      <c r="I12" s="2723" t="s">
        <v>1667</v>
      </c>
      <c r="J12" s="2723"/>
      <c r="K12" s="2723"/>
      <c r="L12" s="2723"/>
      <c r="M12" s="2723"/>
      <c r="N12" s="2723"/>
      <c r="O12" s="2723"/>
      <c r="P12" s="2723"/>
      <c r="Q12" s="2723"/>
      <c r="R12" s="2723"/>
      <c r="S12" s="2723"/>
      <c r="T12" s="2725"/>
    </row>
    <row r="13" spans="1:22" ht="12.75" thickBot="1">
      <c r="A13" s="2736"/>
      <c r="B13" s="1044"/>
      <c r="C13" s="2724"/>
      <c r="D13" s="1045" t="s">
        <v>1668</v>
      </c>
      <c r="E13" s="2724"/>
      <c r="F13" s="2738"/>
      <c r="G13" s="2740"/>
      <c r="H13" s="2724"/>
      <c r="I13" s="1046" t="s">
        <v>1669</v>
      </c>
      <c r="J13" s="1046" t="s">
        <v>1670</v>
      </c>
      <c r="K13" s="1046" t="s">
        <v>1671</v>
      </c>
      <c r="L13" s="1046" t="s">
        <v>1672</v>
      </c>
      <c r="M13" s="1046" t="s">
        <v>1673</v>
      </c>
      <c r="N13" s="1046" t="s">
        <v>1674</v>
      </c>
      <c r="O13" s="1046" t="s">
        <v>1675</v>
      </c>
      <c r="P13" s="1046" t="s">
        <v>1676</v>
      </c>
      <c r="Q13" s="1046" t="s">
        <v>1677</v>
      </c>
      <c r="R13" s="1046" t="s">
        <v>1678</v>
      </c>
      <c r="S13" s="1046" t="s">
        <v>1679</v>
      </c>
      <c r="T13" s="1047" t="s">
        <v>1680</v>
      </c>
    </row>
    <row r="14" spans="1:22" s="1055" customFormat="1" ht="10.5" customHeight="1" thickBot="1">
      <c r="A14" s="1048" t="s">
        <v>7</v>
      </c>
      <c r="B14" s="1048" t="s">
        <v>30</v>
      </c>
      <c r="C14" s="1049" t="s">
        <v>1661</v>
      </c>
      <c r="D14" s="1050" t="s">
        <v>1668</v>
      </c>
      <c r="E14" s="1049" t="s">
        <v>1663</v>
      </c>
      <c r="F14" s="1051" t="s">
        <v>1664</v>
      </c>
      <c r="G14" s="1052" t="s">
        <v>1665</v>
      </c>
      <c r="H14" s="1049" t="s">
        <v>1666</v>
      </c>
      <c r="I14" s="1053" t="s">
        <v>1669</v>
      </c>
      <c r="J14" s="1053" t="s">
        <v>1670</v>
      </c>
      <c r="K14" s="1053" t="s">
        <v>1671</v>
      </c>
      <c r="L14" s="1053" t="s">
        <v>1672</v>
      </c>
      <c r="M14" s="1053" t="s">
        <v>1673</v>
      </c>
      <c r="N14" s="1053" t="s">
        <v>1674</v>
      </c>
      <c r="O14" s="1053" t="s">
        <v>1675</v>
      </c>
      <c r="P14" s="1053" t="s">
        <v>1676</v>
      </c>
      <c r="Q14" s="1053" t="s">
        <v>1677</v>
      </c>
      <c r="R14" s="1053" t="s">
        <v>1678</v>
      </c>
      <c r="S14" s="1053" t="s">
        <v>1679</v>
      </c>
      <c r="T14" s="1054" t="s">
        <v>1680</v>
      </c>
    </row>
    <row r="15" spans="1:22" s="1202" customFormat="1" ht="15.75">
      <c r="A15" s="2041" t="s">
        <v>1769</v>
      </c>
      <c r="B15" s="1183"/>
      <c r="C15" s="1184"/>
      <c r="D15" s="1185"/>
      <c r="E15" s="1186"/>
      <c r="F15" s="1187"/>
      <c r="G15" s="1187"/>
      <c r="H15" s="1188"/>
      <c r="I15" s="1189"/>
      <c r="J15" s="1184"/>
      <c r="K15" s="1184"/>
      <c r="L15" s="1184"/>
      <c r="M15" s="1184"/>
      <c r="N15" s="1184"/>
      <c r="O15" s="1184"/>
      <c r="P15" s="1184"/>
      <c r="Q15" s="1184"/>
      <c r="R15" s="1184"/>
      <c r="S15" s="1184"/>
      <c r="T15" s="1190"/>
    </row>
    <row r="16" spans="1:22" s="194" customFormat="1" ht="24">
      <c r="A16" s="1163" t="s">
        <v>3386</v>
      </c>
      <c r="B16" s="882"/>
      <c r="C16" s="896" t="s">
        <v>3388</v>
      </c>
      <c r="D16" s="1803">
        <v>4</v>
      </c>
      <c r="E16" s="2078" t="s">
        <v>501</v>
      </c>
      <c r="F16" s="2079">
        <v>53000</v>
      </c>
      <c r="G16" s="2055">
        <f t="shared" ref="G16:G54" si="0">D16*F16</f>
        <v>212000</v>
      </c>
      <c r="H16" s="2131" t="s">
        <v>1887</v>
      </c>
      <c r="I16" s="2071"/>
      <c r="J16" s="2071"/>
      <c r="K16" s="2071"/>
      <c r="L16" s="2071"/>
      <c r="M16" s="2071"/>
      <c r="N16" s="2071"/>
      <c r="O16" s="2071"/>
      <c r="P16" s="2071"/>
      <c r="Q16" s="2071"/>
      <c r="R16" s="2071"/>
      <c r="S16" s="2071"/>
      <c r="T16" s="2071"/>
      <c r="U16" s="1863"/>
      <c r="V16" s="1863"/>
    </row>
    <row r="17" spans="1:20" s="1064" customFormat="1" ht="24">
      <c r="A17" s="2072" t="s">
        <v>69</v>
      </c>
      <c r="B17" s="1117"/>
      <c r="C17" s="896" t="s">
        <v>2676</v>
      </c>
      <c r="D17" s="1803">
        <v>1</v>
      </c>
      <c r="E17" s="2078" t="s">
        <v>501</v>
      </c>
      <c r="F17" s="2079">
        <v>250000</v>
      </c>
      <c r="G17" s="2056">
        <f t="shared" si="0"/>
        <v>250000</v>
      </c>
      <c r="H17" s="2057" t="s">
        <v>1887</v>
      </c>
      <c r="I17" s="2071"/>
      <c r="J17" s="2090"/>
      <c r="K17" s="2090"/>
      <c r="L17" s="2090"/>
      <c r="M17" s="2090"/>
      <c r="N17" s="2090"/>
      <c r="O17" s="2090"/>
      <c r="P17" s="2090"/>
      <c r="Q17" s="2090"/>
      <c r="R17" s="2090"/>
      <c r="S17" s="2090"/>
      <c r="T17" s="2090"/>
    </row>
    <row r="18" spans="1:20" s="1103" customFormat="1" ht="24">
      <c r="A18" s="2144" t="s">
        <v>533</v>
      </c>
      <c r="B18" s="1117"/>
      <c r="C18" s="2103" t="s">
        <v>2410</v>
      </c>
      <c r="D18" s="2112">
        <v>3</v>
      </c>
      <c r="E18" s="2120" t="s">
        <v>501</v>
      </c>
      <c r="F18" s="2127">
        <v>80000</v>
      </c>
      <c r="G18" s="2056">
        <f t="shared" si="0"/>
        <v>240000</v>
      </c>
      <c r="H18" s="2057" t="s">
        <v>1887</v>
      </c>
      <c r="I18" s="2132">
        <v>1</v>
      </c>
      <c r="J18" s="2059"/>
      <c r="K18" s="2059"/>
      <c r="L18" s="2059"/>
      <c r="M18" s="2059">
        <v>1</v>
      </c>
      <c r="N18" s="2059"/>
      <c r="O18" s="2059"/>
      <c r="P18" s="2059"/>
      <c r="Q18" s="2059">
        <v>1</v>
      </c>
      <c r="R18" s="2059"/>
      <c r="S18" s="2059"/>
      <c r="T18" s="2090"/>
    </row>
    <row r="19" spans="1:20" s="1103" customFormat="1">
      <c r="A19" s="2072" t="s">
        <v>2045</v>
      </c>
      <c r="B19" s="1117"/>
      <c r="C19" s="1820" t="s">
        <v>2048</v>
      </c>
      <c r="D19" s="2074">
        <v>2</v>
      </c>
      <c r="E19" s="2069" t="s">
        <v>501</v>
      </c>
      <c r="F19" s="2070">
        <v>60000</v>
      </c>
      <c r="G19" s="2056">
        <f t="shared" si="0"/>
        <v>120000</v>
      </c>
      <c r="H19" s="2057" t="s">
        <v>1887</v>
      </c>
      <c r="I19" s="2071">
        <v>2</v>
      </c>
      <c r="J19" s="2071"/>
      <c r="K19" s="2071"/>
      <c r="L19" s="2071"/>
      <c r="M19" s="2071"/>
      <c r="N19" s="2071"/>
      <c r="O19" s="2071"/>
      <c r="P19" s="2071"/>
      <c r="Q19" s="2071"/>
      <c r="R19" s="2071"/>
      <c r="S19" s="2071"/>
      <c r="T19" s="2075"/>
    </row>
    <row r="20" spans="1:20" s="763" customFormat="1" ht="24">
      <c r="A20" s="1741" t="s">
        <v>3630</v>
      </c>
      <c r="B20" s="2061"/>
      <c r="C20" s="2101" t="s">
        <v>3642</v>
      </c>
      <c r="D20" s="1739">
        <v>2</v>
      </c>
      <c r="E20" s="1739"/>
      <c r="F20" s="2095">
        <v>45000</v>
      </c>
      <c r="G20" s="2056">
        <f t="shared" si="0"/>
        <v>90000</v>
      </c>
      <c r="H20" s="2057" t="s">
        <v>1887</v>
      </c>
      <c r="I20" s="2096"/>
      <c r="J20" s="2097"/>
      <c r="K20" s="2097"/>
      <c r="L20" s="2097"/>
      <c r="M20" s="2097"/>
      <c r="N20" s="2097"/>
      <c r="O20" s="2097"/>
      <c r="P20" s="2097"/>
      <c r="Q20" s="2097"/>
      <c r="R20" s="2097"/>
      <c r="S20" s="2097"/>
      <c r="T20" s="2137"/>
    </row>
    <row r="21" spans="1:20" s="763" customFormat="1">
      <c r="A21" s="1741" t="s">
        <v>3225</v>
      </c>
      <c r="B21" s="2061"/>
      <c r="C21" s="2105" t="s">
        <v>3230</v>
      </c>
      <c r="D21" s="1953">
        <v>1</v>
      </c>
      <c r="E21" s="1782" t="s">
        <v>501</v>
      </c>
      <c r="F21" s="2076">
        <v>50000</v>
      </c>
      <c r="G21" s="2056">
        <f t="shared" si="0"/>
        <v>50000</v>
      </c>
      <c r="H21" s="2057" t="s">
        <v>1887</v>
      </c>
      <c r="I21" s="767"/>
      <c r="J21" s="1985"/>
      <c r="K21" s="767"/>
      <c r="L21" s="1985"/>
      <c r="M21" s="1985"/>
      <c r="N21" s="1985"/>
      <c r="O21" s="1985"/>
      <c r="P21" s="1985"/>
      <c r="Q21" s="1985"/>
      <c r="R21" s="1985"/>
      <c r="S21" s="1985"/>
      <c r="T21" s="2136"/>
    </row>
    <row r="22" spans="1:20" s="763" customFormat="1">
      <c r="A22" s="1782" t="s">
        <v>3382</v>
      </c>
      <c r="B22" s="2064"/>
      <c r="C22" s="2106" t="s">
        <v>3230</v>
      </c>
      <c r="D22" s="2112">
        <v>1</v>
      </c>
      <c r="E22" s="1782" t="s">
        <v>501</v>
      </c>
      <c r="F22" s="2076">
        <v>50000</v>
      </c>
      <c r="G22" s="2056">
        <f t="shared" si="0"/>
        <v>50000</v>
      </c>
      <c r="H22" s="2057" t="s">
        <v>1887</v>
      </c>
      <c r="I22" s="767"/>
      <c r="J22" s="2077"/>
      <c r="K22" s="767"/>
      <c r="L22" s="1985"/>
      <c r="M22" s="1985"/>
      <c r="N22" s="1985"/>
      <c r="O22" s="1985"/>
      <c r="P22" s="1985"/>
      <c r="Q22" s="1985"/>
      <c r="R22" s="1985"/>
      <c r="S22" s="1985"/>
      <c r="T22" s="2067"/>
    </row>
    <row r="23" spans="1:20" s="763" customFormat="1">
      <c r="A23" s="1758" t="s">
        <v>3548</v>
      </c>
      <c r="B23" s="1163"/>
      <c r="C23" s="1820" t="s">
        <v>3623</v>
      </c>
      <c r="D23" s="2068">
        <v>1</v>
      </c>
      <c r="E23" s="2092" t="s">
        <v>36</v>
      </c>
      <c r="F23" s="2070">
        <v>80000</v>
      </c>
      <c r="G23" s="2056">
        <f t="shared" si="0"/>
        <v>80000</v>
      </c>
      <c r="H23" s="2057" t="s">
        <v>1887</v>
      </c>
      <c r="I23" s="2093" t="s">
        <v>2423</v>
      </c>
      <c r="J23" s="2086"/>
      <c r="K23" s="2086"/>
      <c r="L23" s="2086"/>
      <c r="M23" s="2086"/>
      <c r="N23" s="2086"/>
      <c r="O23" s="2086"/>
      <c r="P23" s="2086"/>
      <c r="Q23" s="2086"/>
      <c r="R23" s="2086"/>
      <c r="S23" s="2086"/>
      <c r="T23" s="2086"/>
    </row>
    <row r="24" spans="1:20" s="763" customFormat="1">
      <c r="A24" s="1768" t="s">
        <v>2598</v>
      </c>
      <c r="B24" s="1163"/>
      <c r="C24" s="906" t="s">
        <v>2605</v>
      </c>
      <c r="D24" s="1197">
        <v>1</v>
      </c>
      <c r="E24" s="2151">
        <v>1</v>
      </c>
      <c r="F24" s="1094">
        <v>70000</v>
      </c>
      <c r="G24" s="1962">
        <f t="shared" si="0"/>
        <v>70000</v>
      </c>
      <c r="H24" s="2158" t="s">
        <v>1887</v>
      </c>
      <c r="I24" s="1067">
        <v>1</v>
      </c>
      <c r="J24" s="1068"/>
      <c r="K24" s="1068"/>
      <c r="L24" s="1068"/>
      <c r="M24" s="1068"/>
      <c r="N24" s="1068"/>
      <c r="O24" s="1068"/>
      <c r="P24" s="1068"/>
      <c r="Q24" s="1068"/>
      <c r="R24" s="1068"/>
      <c r="S24" s="1068"/>
      <c r="T24" s="1068"/>
    </row>
    <row r="25" spans="1:20" s="763" customFormat="1">
      <c r="A25" s="1737" t="s">
        <v>2905</v>
      </c>
      <c r="B25" s="1737"/>
      <c r="C25" s="906" t="s">
        <v>2913</v>
      </c>
      <c r="D25" s="907">
        <v>1</v>
      </c>
      <c r="E25" s="908" t="s">
        <v>501</v>
      </c>
      <c r="F25" s="1094">
        <v>55000</v>
      </c>
      <c r="G25" s="1962">
        <f t="shared" si="0"/>
        <v>55000</v>
      </c>
      <c r="H25" s="2158" t="s">
        <v>1887</v>
      </c>
      <c r="I25" s="1067"/>
      <c r="J25" s="1068"/>
      <c r="K25" s="1068"/>
      <c r="L25" s="1068"/>
      <c r="M25" s="1068"/>
      <c r="N25" s="1068"/>
      <c r="O25" s="1068"/>
      <c r="P25" s="1068"/>
      <c r="Q25" s="1068"/>
      <c r="R25" s="1068"/>
      <c r="S25" s="1068"/>
      <c r="T25" s="1068"/>
    </row>
    <row r="26" spans="1:20" s="763" customFormat="1">
      <c r="A26" s="2072" t="s">
        <v>3231</v>
      </c>
      <c r="B26" s="2073"/>
      <c r="C26" s="1824" t="s">
        <v>3241</v>
      </c>
      <c r="D26" s="2089">
        <v>2</v>
      </c>
      <c r="E26" s="2088" t="s">
        <v>501</v>
      </c>
      <c r="F26" s="2130">
        <v>55000</v>
      </c>
      <c r="G26" s="2056">
        <f t="shared" si="0"/>
        <v>110000</v>
      </c>
      <c r="H26" s="2057" t="s">
        <v>1887</v>
      </c>
      <c r="I26" s="2071">
        <v>1</v>
      </c>
      <c r="J26" s="2071"/>
      <c r="K26" s="2071"/>
      <c r="L26" s="2071"/>
      <c r="M26" s="2071"/>
      <c r="N26" s="2071"/>
      <c r="O26" s="2071">
        <v>1</v>
      </c>
      <c r="P26" s="2071"/>
      <c r="Q26" s="2071"/>
      <c r="R26" s="2071"/>
      <c r="S26" s="2071"/>
      <c r="T26" s="2075"/>
    </row>
    <row r="27" spans="1:20" s="1064" customFormat="1">
      <c r="A27" s="2053" t="s">
        <v>1885</v>
      </c>
      <c r="B27" s="2073"/>
      <c r="C27" s="2102" t="s">
        <v>1865</v>
      </c>
      <c r="D27" s="2054">
        <v>4</v>
      </c>
      <c r="E27" s="1162" t="s">
        <v>560</v>
      </c>
      <c r="F27" s="2126">
        <v>55000</v>
      </c>
      <c r="G27" s="2056">
        <f t="shared" si="0"/>
        <v>220000</v>
      </c>
      <c r="H27" s="2057" t="s">
        <v>1887</v>
      </c>
      <c r="I27" s="1203"/>
      <c r="J27" s="2134">
        <v>1</v>
      </c>
      <c r="K27" s="2134"/>
      <c r="L27" s="2134"/>
      <c r="M27" s="2134">
        <v>1</v>
      </c>
      <c r="N27" s="2134"/>
      <c r="O27" s="2134"/>
      <c r="P27" s="2134">
        <v>1</v>
      </c>
      <c r="Q27" s="2134"/>
      <c r="R27" s="2134"/>
      <c r="S27" s="2134">
        <f>IF(J27="","",J27)</f>
        <v>1</v>
      </c>
      <c r="T27" s="2138"/>
    </row>
    <row r="28" spans="1:20" s="1064" customFormat="1">
      <c r="A28" s="2143" t="s">
        <v>69</v>
      </c>
      <c r="B28" s="2147"/>
      <c r="C28" s="896" t="s">
        <v>1865</v>
      </c>
      <c r="D28" s="1803">
        <v>2</v>
      </c>
      <c r="E28" s="2078" t="s">
        <v>560</v>
      </c>
      <c r="F28" s="2079">
        <v>55000</v>
      </c>
      <c r="G28" s="2056">
        <f t="shared" si="0"/>
        <v>110000</v>
      </c>
      <c r="H28" s="2057" t="s">
        <v>1887</v>
      </c>
      <c r="I28" s="2071"/>
      <c r="J28" s="2071"/>
      <c r="K28" s="2071"/>
      <c r="L28" s="2071"/>
      <c r="M28" s="2071"/>
      <c r="N28" s="2071"/>
      <c r="O28" s="2071"/>
      <c r="P28" s="2071"/>
      <c r="Q28" s="2071"/>
      <c r="R28" s="2071"/>
      <c r="S28" s="2071"/>
      <c r="T28" s="2075"/>
    </row>
    <row r="29" spans="1:20" s="1064" customFormat="1">
      <c r="A29" s="1163" t="s">
        <v>3386</v>
      </c>
      <c r="B29" s="1952"/>
      <c r="C29" s="896" t="s">
        <v>1865</v>
      </c>
      <c r="D29" s="2113">
        <v>3</v>
      </c>
      <c r="E29" s="2078" t="s">
        <v>560</v>
      </c>
      <c r="F29" s="2079">
        <v>55000</v>
      </c>
      <c r="G29" s="2056">
        <f t="shared" si="0"/>
        <v>165000</v>
      </c>
      <c r="H29" s="2057" t="s">
        <v>1887</v>
      </c>
      <c r="I29" s="2071"/>
      <c r="J29" s="2135">
        <v>1</v>
      </c>
      <c r="K29" s="2071"/>
      <c r="L29" s="2071"/>
      <c r="M29" s="2071"/>
      <c r="N29" s="2071"/>
      <c r="O29" s="2071"/>
      <c r="P29" s="2071"/>
      <c r="Q29" s="2071"/>
      <c r="R29" s="2071"/>
      <c r="S29" s="2071"/>
      <c r="T29" s="2067"/>
    </row>
    <row r="30" spans="1:20" s="1064" customFormat="1" ht="24">
      <c r="A30" s="2082" t="s">
        <v>2748</v>
      </c>
      <c r="B30" s="1163"/>
      <c r="C30" s="2084" t="s">
        <v>2749</v>
      </c>
      <c r="D30" s="2110">
        <v>2</v>
      </c>
      <c r="E30" s="2118" t="s">
        <v>501</v>
      </c>
      <c r="F30" s="2118">
        <v>55000</v>
      </c>
      <c r="G30" s="2056">
        <f t="shared" si="0"/>
        <v>110000</v>
      </c>
      <c r="H30" s="2057" t="s">
        <v>1887</v>
      </c>
      <c r="I30" s="2086">
        <v>3</v>
      </c>
      <c r="J30" s="2086"/>
      <c r="K30" s="2086"/>
      <c r="L30" s="2086"/>
      <c r="M30" s="2086"/>
      <c r="N30" s="2086"/>
      <c r="O30" s="2086"/>
      <c r="P30" s="2086"/>
      <c r="Q30" s="2086"/>
      <c r="R30" s="2086"/>
      <c r="S30" s="2086"/>
      <c r="T30" s="2086"/>
    </row>
    <row r="31" spans="1:20" s="1064" customFormat="1" ht="24">
      <c r="A31" s="2053" t="s">
        <v>1888</v>
      </c>
      <c r="B31" s="2080"/>
      <c r="C31" s="2100" t="s">
        <v>1939</v>
      </c>
      <c r="D31" s="2109">
        <v>1</v>
      </c>
      <c r="E31" s="2117" t="s">
        <v>501</v>
      </c>
      <c r="F31" s="2124">
        <v>50000</v>
      </c>
      <c r="G31" s="2056">
        <f t="shared" si="0"/>
        <v>50000</v>
      </c>
      <c r="H31" s="2057" t="s">
        <v>1887</v>
      </c>
      <c r="I31" s="2062">
        <v>1</v>
      </c>
      <c r="J31" s="1955"/>
      <c r="K31" s="1955"/>
      <c r="L31" s="1955"/>
      <c r="M31" s="1955"/>
      <c r="N31" s="1955"/>
      <c r="O31" s="1955"/>
      <c r="P31" s="1955"/>
      <c r="Q31" s="1955"/>
      <c r="R31" s="1955"/>
      <c r="S31" s="1955"/>
      <c r="T31" s="1955"/>
    </row>
    <row r="32" spans="1:20" s="1064" customFormat="1" ht="24">
      <c r="A32" s="2053" t="s">
        <v>3527</v>
      </c>
      <c r="B32" s="1163"/>
      <c r="C32" s="2098" t="s">
        <v>1939</v>
      </c>
      <c r="D32" s="1946">
        <v>4</v>
      </c>
      <c r="E32" s="1956" t="s">
        <v>501</v>
      </c>
      <c r="F32" s="2060">
        <v>50000</v>
      </c>
      <c r="G32" s="2056">
        <f t="shared" si="0"/>
        <v>200000</v>
      </c>
      <c r="H32" s="2057" t="s">
        <v>1887</v>
      </c>
      <c r="I32" s="2062"/>
      <c r="J32" s="1955">
        <v>1</v>
      </c>
      <c r="K32" s="1955"/>
      <c r="L32" s="1955"/>
      <c r="M32" s="1955">
        <v>2</v>
      </c>
      <c r="N32" s="1955"/>
      <c r="O32" s="1955"/>
      <c r="P32" s="1955"/>
      <c r="Q32" s="1955">
        <v>1</v>
      </c>
      <c r="R32" s="1955"/>
      <c r="S32" s="1955"/>
      <c r="T32" s="1955"/>
    </row>
    <row r="33" spans="1:20" s="1064" customFormat="1">
      <c r="A33" s="2072" t="s">
        <v>2045</v>
      </c>
      <c r="B33" s="2081"/>
      <c r="C33" s="2108" t="s">
        <v>2047</v>
      </c>
      <c r="D33" s="2116">
        <v>2</v>
      </c>
      <c r="E33" s="2123" t="s">
        <v>501</v>
      </c>
      <c r="F33" s="2129">
        <v>100000</v>
      </c>
      <c r="G33" s="2056">
        <f t="shared" si="0"/>
        <v>200000</v>
      </c>
      <c r="H33" s="2057" t="s">
        <v>1887</v>
      </c>
      <c r="I33" s="2071">
        <v>2</v>
      </c>
      <c r="J33" s="2071"/>
      <c r="K33" s="2071"/>
      <c r="L33" s="2071"/>
      <c r="M33" s="2071"/>
      <c r="N33" s="2071"/>
      <c r="O33" s="2071"/>
      <c r="P33" s="2071"/>
      <c r="Q33" s="2071"/>
      <c r="R33" s="2071"/>
      <c r="S33" s="2071"/>
      <c r="T33" s="2071"/>
    </row>
    <row r="34" spans="1:20" s="1064" customFormat="1">
      <c r="A34" s="2053" t="s">
        <v>1888</v>
      </c>
      <c r="B34" s="2083"/>
      <c r="C34" s="1955" t="s">
        <v>1936</v>
      </c>
      <c r="D34" s="2111">
        <v>1</v>
      </c>
      <c r="E34" s="2119" t="s">
        <v>1937</v>
      </c>
      <c r="F34" s="2125">
        <v>700000</v>
      </c>
      <c r="G34" s="2056">
        <f t="shared" si="0"/>
        <v>700000</v>
      </c>
      <c r="H34" s="2057" t="s">
        <v>1887</v>
      </c>
      <c r="I34" s="1956"/>
      <c r="J34" s="1955"/>
      <c r="K34" s="1955"/>
      <c r="L34" s="1955"/>
      <c r="M34" s="1955"/>
      <c r="N34" s="1955"/>
      <c r="O34" s="1955"/>
      <c r="P34" s="1955"/>
      <c r="Q34" s="1955"/>
      <c r="R34" s="1955"/>
      <c r="S34" s="1955"/>
      <c r="T34" s="2063"/>
    </row>
    <row r="35" spans="1:20" s="1697" customFormat="1">
      <c r="A35" s="2053" t="s">
        <v>1885</v>
      </c>
      <c r="B35" s="2083"/>
      <c r="C35" s="1203" t="s">
        <v>1768</v>
      </c>
      <c r="D35" s="2058">
        <v>1</v>
      </c>
      <c r="E35" s="2122" t="s">
        <v>560</v>
      </c>
      <c r="F35" s="2128">
        <v>55000</v>
      </c>
      <c r="G35" s="2056">
        <f t="shared" si="0"/>
        <v>55000</v>
      </c>
      <c r="H35" s="2057" t="s">
        <v>1887</v>
      </c>
      <c r="I35" s="1203"/>
      <c r="J35" s="1985"/>
      <c r="K35" s="1985"/>
      <c r="L35" s="2134"/>
      <c r="M35" s="2134">
        <v>1</v>
      </c>
      <c r="N35" s="2134"/>
      <c r="O35" s="2134"/>
      <c r="P35" s="2134"/>
      <c r="Q35" s="2134"/>
      <c r="R35" s="2134"/>
      <c r="S35" s="2134"/>
      <c r="T35" s="2139"/>
    </row>
    <row r="36" spans="1:20" s="1697" customFormat="1">
      <c r="A36" s="2142" t="s">
        <v>3231</v>
      </c>
      <c r="B36" s="2087"/>
      <c r="C36" s="1820" t="s">
        <v>3243</v>
      </c>
      <c r="D36" s="2089">
        <v>2</v>
      </c>
      <c r="E36" s="2088" t="s">
        <v>501</v>
      </c>
      <c r="F36" s="2079">
        <v>50000</v>
      </c>
      <c r="G36" s="2056">
        <f t="shared" si="0"/>
        <v>100000</v>
      </c>
      <c r="H36" s="2057" t="s">
        <v>1887</v>
      </c>
      <c r="I36" s="2071">
        <v>1</v>
      </c>
      <c r="J36" s="2071"/>
      <c r="K36" s="2071"/>
      <c r="L36" s="2071"/>
      <c r="M36" s="2071"/>
      <c r="N36" s="2071"/>
      <c r="O36" s="2071">
        <v>1</v>
      </c>
      <c r="P36" s="2071"/>
      <c r="Q36" s="2071"/>
      <c r="R36" s="2071"/>
      <c r="S36" s="2071"/>
      <c r="T36" s="2071"/>
    </row>
    <row r="37" spans="1:20" s="763" customFormat="1">
      <c r="A37" s="2145" t="s">
        <v>1968</v>
      </c>
      <c r="B37" s="1952"/>
      <c r="C37" s="1742" t="s">
        <v>1979</v>
      </c>
      <c r="D37" s="2114">
        <v>1</v>
      </c>
      <c r="E37" s="767" t="s">
        <v>44</v>
      </c>
      <c r="F37" s="2065">
        <v>60000</v>
      </c>
      <c r="G37" s="2056">
        <f t="shared" si="0"/>
        <v>60000</v>
      </c>
      <c r="H37" s="2057" t="s">
        <v>1887</v>
      </c>
      <c r="I37" s="767">
        <v>1</v>
      </c>
      <c r="J37" s="2066"/>
      <c r="K37" s="767"/>
      <c r="L37" s="1739"/>
      <c r="M37" s="1739"/>
      <c r="N37" s="1739"/>
      <c r="O37" s="1739"/>
      <c r="P37" s="1739"/>
      <c r="Q37" s="1739"/>
      <c r="R37" s="1739"/>
      <c r="S37" s="1739"/>
      <c r="T37" s="2067"/>
    </row>
    <row r="38" spans="1:20" s="763" customFormat="1">
      <c r="A38" s="2072" t="s">
        <v>69</v>
      </c>
      <c r="B38" s="1163"/>
      <c r="C38" s="896" t="s">
        <v>2675</v>
      </c>
      <c r="D38" s="1803">
        <v>1</v>
      </c>
      <c r="E38" s="2078" t="s">
        <v>560</v>
      </c>
      <c r="F38" s="2079">
        <v>62000</v>
      </c>
      <c r="G38" s="2056">
        <f t="shared" si="0"/>
        <v>62000</v>
      </c>
      <c r="H38" s="2057" t="s">
        <v>1887</v>
      </c>
      <c r="I38" s="2071"/>
      <c r="J38" s="2071"/>
      <c r="K38" s="2071"/>
      <c r="L38" s="2071"/>
      <c r="M38" s="2071"/>
      <c r="N38" s="2071"/>
      <c r="O38" s="2071"/>
      <c r="P38" s="2071"/>
      <c r="Q38" s="2071"/>
      <c r="R38" s="2071"/>
      <c r="S38" s="2071"/>
      <c r="T38" s="2071"/>
    </row>
    <row r="39" spans="1:20" s="763" customFormat="1" ht="34.15" customHeight="1">
      <c r="A39" s="2072" t="s">
        <v>3386</v>
      </c>
      <c r="B39" s="1163"/>
      <c r="C39" s="896" t="s">
        <v>2675</v>
      </c>
      <c r="D39" s="1803">
        <v>2</v>
      </c>
      <c r="E39" s="2078" t="s">
        <v>560</v>
      </c>
      <c r="F39" s="2079">
        <v>62000</v>
      </c>
      <c r="G39" s="2056">
        <f t="shared" si="0"/>
        <v>124000</v>
      </c>
      <c r="H39" s="2057" t="s">
        <v>1887</v>
      </c>
      <c r="I39" s="2071">
        <v>2</v>
      </c>
      <c r="J39" s="2071"/>
      <c r="K39" s="2071"/>
      <c r="L39" s="2071"/>
      <c r="M39" s="2071"/>
      <c r="N39" s="2071"/>
      <c r="O39" s="2071"/>
      <c r="P39" s="2071"/>
      <c r="Q39" s="2071"/>
      <c r="R39" s="2071"/>
      <c r="S39" s="2071"/>
      <c r="T39" s="2071"/>
    </row>
    <row r="40" spans="1:20">
      <c r="A40" s="2146" t="s">
        <v>1982</v>
      </c>
      <c r="B40" s="1952"/>
      <c r="C40" s="1820" t="s">
        <v>539</v>
      </c>
      <c r="D40" s="2115">
        <v>1</v>
      </c>
      <c r="E40" s="2069" t="s">
        <v>13</v>
      </c>
      <c r="F40" s="2070">
        <v>70000</v>
      </c>
      <c r="G40" s="2056">
        <f t="shared" si="0"/>
        <v>70000</v>
      </c>
      <c r="H40" s="2057" t="s">
        <v>1887</v>
      </c>
      <c r="I40" s="2071">
        <v>1</v>
      </c>
      <c r="J40" s="2135"/>
      <c r="K40" s="2071"/>
      <c r="L40" s="2071"/>
      <c r="M40" s="2071"/>
      <c r="N40" s="2071"/>
      <c r="O40" s="2071"/>
      <c r="P40" s="2071"/>
      <c r="Q40" s="2071"/>
      <c r="R40" s="2071"/>
      <c r="S40" s="2071"/>
      <c r="T40" s="2067"/>
    </row>
    <row r="41" spans="1:20">
      <c r="A41" s="2072" t="s">
        <v>3457</v>
      </c>
      <c r="B41" s="1163"/>
      <c r="C41" s="1820" t="s">
        <v>3458</v>
      </c>
      <c r="D41" s="2068">
        <v>2</v>
      </c>
      <c r="E41" s="2069" t="s">
        <v>501</v>
      </c>
      <c r="F41" s="2070">
        <v>70000</v>
      </c>
      <c r="G41" s="2056">
        <f t="shared" si="0"/>
        <v>140000</v>
      </c>
      <c r="H41" s="2057" t="s">
        <v>1887</v>
      </c>
      <c r="I41" s="2071">
        <v>1</v>
      </c>
      <c r="J41" s="2071"/>
      <c r="K41" s="2071"/>
      <c r="L41" s="2071"/>
      <c r="M41" s="2071"/>
      <c r="N41" s="2071">
        <v>1</v>
      </c>
      <c r="O41" s="2071"/>
      <c r="P41" s="2071"/>
      <c r="Q41" s="2071"/>
      <c r="R41" s="2071"/>
      <c r="S41" s="2071"/>
      <c r="T41" s="2071"/>
    </row>
    <row r="42" spans="1:20" ht="24">
      <c r="A42" s="2053" t="s">
        <v>1888</v>
      </c>
      <c r="B42" s="2080"/>
      <c r="C42" s="2100" t="s">
        <v>1938</v>
      </c>
      <c r="D42" s="2109">
        <v>1</v>
      </c>
      <c r="E42" s="2117" t="s">
        <v>501</v>
      </c>
      <c r="F42" s="2124">
        <v>52000</v>
      </c>
      <c r="G42" s="2056">
        <f t="shared" si="0"/>
        <v>52000</v>
      </c>
      <c r="H42" s="2057" t="s">
        <v>1887</v>
      </c>
      <c r="I42" s="2062">
        <v>1</v>
      </c>
      <c r="J42" s="1955"/>
      <c r="K42" s="1955"/>
      <c r="L42" s="1955"/>
      <c r="M42" s="1955"/>
      <c r="N42" s="1955"/>
      <c r="O42" s="1955"/>
      <c r="P42" s="1955"/>
      <c r="Q42" s="1955"/>
      <c r="R42" s="1955"/>
      <c r="S42" s="1955"/>
      <c r="T42" s="1955"/>
    </row>
    <row r="43" spans="1:20" ht="24">
      <c r="A43" s="2053" t="s">
        <v>3527</v>
      </c>
      <c r="B43" s="1163"/>
      <c r="C43" s="2098" t="s">
        <v>1938</v>
      </c>
      <c r="D43" s="1946">
        <v>2</v>
      </c>
      <c r="E43" s="1956" t="s">
        <v>501</v>
      </c>
      <c r="F43" s="2060">
        <v>52000</v>
      </c>
      <c r="G43" s="2056">
        <f t="shared" si="0"/>
        <v>104000</v>
      </c>
      <c r="H43" s="2057" t="s">
        <v>1887</v>
      </c>
      <c r="I43" s="2062">
        <v>1</v>
      </c>
      <c r="J43" s="1955"/>
      <c r="K43" s="1955"/>
      <c r="L43" s="1955"/>
      <c r="M43" s="1955"/>
      <c r="N43" s="1955">
        <v>1</v>
      </c>
      <c r="O43" s="1955"/>
      <c r="P43" s="1955"/>
      <c r="Q43" s="1955"/>
      <c r="R43" s="1955"/>
      <c r="S43" s="1955"/>
      <c r="T43" s="1955"/>
    </row>
    <row r="44" spans="1:20" ht="84">
      <c r="A44" s="2082" t="s">
        <v>2748</v>
      </c>
      <c r="B44" s="2080"/>
      <c r="C44" s="2104" t="s">
        <v>2751</v>
      </c>
      <c r="D44" s="2085">
        <v>1</v>
      </c>
      <c r="E44" s="2121" t="s">
        <v>501</v>
      </c>
      <c r="F44" s="2121">
        <v>55000</v>
      </c>
      <c r="G44" s="2056">
        <f t="shared" si="0"/>
        <v>55000</v>
      </c>
      <c r="H44" s="2057" t="s">
        <v>1887</v>
      </c>
      <c r="I44" s="2133">
        <v>1</v>
      </c>
      <c r="J44" s="2133"/>
      <c r="K44" s="2133"/>
      <c r="L44" s="2133"/>
      <c r="M44" s="2133"/>
      <c r="N44" s="2133"/>
      <c r="O44" s="2133"/>
      <c r="P44" s="2133"/>
      <c r="Q44" s="2133"/>
      <c r="R44" s="2133"/>
      <c r="S44" s="2133"/>
      <c r="T44" s="2133"/>
    </row>
    <row r="45" spans="1:20" s="763" customFormat="1">
      <c r="A45" s="1741" t="s">
        <v>3630</v>
      </c>
      <c r="B45" s="2091"/>
      <c r="C45" s="2014" t="s">
        <v>3798</v>
      </c>
      <c r="D45" s="1739">
        <v>1</v>
      </c>
      <c r="E45" s="1739"/>
      <c r="F45" s="2095">
        <v>65000</v>
      </c>
      <c r="G45" s="2056">
        <f t="shared" si="0"/>
        <v>65000</v>
      </c>
      <c r="H45" s="2057" t="s">
        <v>1887</v>
      </c>
      <c r="I45" s="2096"/>
      <c r="J45" s="2097"/>
      <c r="K45" s="2097"/>
      <c r="L45" s="2097"/>
      <c r="M45" s="2097"/>
      <c r="N45" s="2097"/>
      <c r="O45" s="2097"/>
      <c r="P45" s="2097"/>
      <c r="Q45" s="2097"/>
      <c r="R45" s="2097"/>
      <c r="S45" s="2097"/>
      <c r="T45" s="2140"/>
    </row>
    <row r="46" spans="1:20" s="763" customFormat="1">
      <c r="A46" s="1768" t="s">
        <v>2598</v>
      </c>
      <c r="B46" s="1961"/>
      <c r="C46" s="906" t="s">
        <v>2606</v>
      </c>
      <c r="D46" s="1197">
        <v>1</v>
      </c>
      <c r="E46" s="2151">
        <v>1</v>
      </c>
      <c r="F46" s="1094">
        <v>80000</v>
      </c>
      <c r="G46" s="1962">
        <f t="shared" si="0"/>
        <v>80000</v>
      </c>
      <c r="H46" s="2158" t="s">
        <v>1887</v>
      </c>
      <c r="I46" s="1067">
        <v>1</v>
      </c>
      <c r="J46" s="1068"/>
      <c r="K46" s="1068"/>
      <c r="L46" s="1068"/>
      <c r="M46" s="1068"/>
      <c r="N46" s="1068"/>
      <c r="O46" s="1068"/>
      <c r="P46" s="1068"/>
      <c r="Q46" s="1068"/>
      <c r="R46" s="1068"/>
      <c r="S46" s="1068"/>
      <c r="T46" s="1068"/>
    </row>
    <row r="47" spans="1:20" s="763" customFormat="1">
      <c r="A47" s="1741" t="s">
        <v>3630</v>
      </c>
      <c r="B47" s="2061"/>
      <c r="C47" s="2099" t="s">
        <v>3640</v>
      </c>
      <c r="D47" s="2068">
        <v>1</v>
      </c>
      <c r="E47" s="1739" t="s">
        <v>44</v>
      </c>
      <c r="F47" s="2094">
        <v>3000000</v>
      </c>
      <c r="G47" s="2056">
        <f t="shared" si="0"/>
        <v>3000000</v>
      </c>
      <c r="H47" s="2057" t="s">
        <v>1887</v>
      </c>
      <c r="I47" s="2071"/>
      <c r="J47" s="2071"/>
      <c r="K47" s="2071"/>
      <c r="L47" s="2071"/>
      <c r="M47" s="2071"/>
      <c r="N47" s="2071"/>
      <c r="O47" s="2071"/>
      <c r="P47" s="2071"/>
      <c r="Q47" s="2071"/>
      <c r="R47" s="2071"/>
      <c r="S47" s="2071"/>
      <c r="T47" s="2136"/>
    </row>
    <row r="48" spans="1:20" s="763" customFormat="1">
      <c r="A48" s="1741" t="s">
        <v>3023</v>
      </c>
      <c r="B48" s="1117"/>
      <c r="C48" s="1820" t="s">
        <v>3027</v>
      </c>
      <c r="D48" s="1803">
        <v>1</v>
      </c>
      <c r="E48" s="2088" t="s">
        <v>1945</v>
      </c>
      <c r="F48" s="2079">
        <v>50000</v>
      </c>
      <c r="G48" s="2056">
        <f t="shared" si="0"/>
        <v>50000</v>
      </c>
      <c r="H48" s="2057" t="s">
        <v>1887</v>
      </c>
      <c r="I48" s="2071">
        <v>1</v>
      </c>
      <c r="J48" s="2071"/>
      <c r="K48" s="2071"/>
      <c r="L48" s="2071"/>
      <c r="M48" s="2071"/>
      <c r="N48" s="2071"/>
      <c r="O48" s="2071"/>
      <c r="P48" s="2071"/>
      <c r="Q48" s="2071"/>
      <c r="R48" s="2071"/>
      <c r="S48" s="2071"/>
      <c r="T48" s="2136"/>
    </row>
    <row r="49" spans="1:20" s="763" customFormat="1">
      <c r="A49" s="1741" t="s">
        <v>3630</v>
      </c>
      <c r="B49" s="2061"/>
      <c r="C49" s="2099" t="s">
        <v>3641</v>
      </c>
      <c r="D49" s="2068">
        <v>1</v>
      </c>
      <c r="E49" s="1739" t="s">
        <v>44</v>
      </c>
      <c r="F49" s="2094">
        <v>2000000</v>
      </c>
      <c r="G49" s="2056">
        <f t="shared" si="0"/>
        <v>2000000</v>
      </c>
      <c r="H49" s="2057" t="s">
        <v>1887</v>
      </c>
      <c r="I49" s="2071"/>
      <c r="J49" s="2071"/>
      <c r="K49" s="2071"/>
      <c r="L49" s="2071"/>
      <c r="M49" s="2071"/>
      <c r="N49" s="2071"/>
      <c r="O49" s="2071"/>
      <c r="P49" s="2071"/>
      <c r="Q49" s="2071"/>
      <c r="R49" s="2071"/>
      <c r="S49" s="2071"/>
      <c r="T49" s="2136"/>
    </row>
    <row r="50" spans="1:20" s="763" customFormat="1">
      <c r="A50" s="2142" t="s">
        <v>69</v>
      </c>
      <c r="B50" s="2087"/>
      <c r="C50" s="2107" t="s">
        <v>2677</v>
      </c>
      <c r="D50" s="2089">
        <v>1</v>
      </c>
      <c r="E50" s="2088" t="s">
        <v>501</v>
      </c>
      <c r="F50" s="2079">
        <v>50000</v>
      </c>
      <c r="G50" s="2056">
        <f t="shared" si="0"/>
        <v>50000</v>
      </c>
      <c r="H50" s="2057" t="s">
        <v>1887</v>
      </c>
      <c r="I50" s="2071"/>
      <c r="J50" s="2071"/>
      <c r="K50" s="2071"/>
      <c r="L50" s="2071"/>
      <c r="M50" s="2071"/>
      <c r="N50" s="2071"/>
      <c r="O50" s="2071"/>
      <c r="P50" s="2071"/>
      <c r="Q50" s="2071"/>
      <c r="R50" s="2071"/>
      <c r="S50" s="2071"/>
      <c r="T50" s="2075"/>
    </row>
    <row r="51" spans="1:20" s="866" customFormat="1" ht="18" customHeight="1">
      <c r="A51" s="2141" t="s">
        <v>3527</v>
      </c>
      <c r="B51" s="1163"/>
      <c r="C51" s="1743" t="s">
        <v>3544</v>
      </c>
      <c r="D51" s="1946">
        <v>1</v>
      </c>
      <c r="E51" s="1956" t="s">
        <v>501</v>
      </c>
      <c r="F51" s="2060">
        <v>50000</v>
      </c>
      <c r="G51" s="2056">
        <f t="shared" si="0"/>
        <v>50000</v>
      </c>
      <c r="H51" s="2057" t="s">
        <v>1887</v>
      </c>
      <c r="I51" s="2148"/>
      <c r="J51" s="1955"/>
      <c r="K51" s="1955">
        <v>1</v>
      </c>
      <c r="L51" s="1955"/>
      <c r="M51" s="1955"/>
      <c r="N51" s="1955"/>
      <c r="O51" s="1955"/>
      <c r="P51" s="1955"/>
      <c r="Q51" s="1955"/>
      <c r="R51" s="1955"/>
      <c r="S51" s="1955"/>
      <c r="T51" s="1955"/>
    </row>
    <row r="52" spans="1:20" s="866" customFormat="1" ht="18" customHeight="1">
      <c r="A52" s="2149" t="s">
        <v>2316</v>
      </c>
      <c r="B52" s="1163"/>
      <c r="C52" s="1817" t="s">
        <v>2319</v>
      </c>
      <c r="D52" s="2068">
        <v>1</v>
      </c>
      <c r="E52" s="2069" t="s">
        <v>501</v>
      </c>
      <c r="F52" s="2070">
        <v>50000</v>
      </c>
      <c r="G52" s="2056">
        <f t="shared" si="0"/>
        <v>50000</v>
      </c>
      <c r="H52" s="2057" t="s">
        <v>1887</v>
      </c>
      <c r="I52" s="2071"/>
      <c r="J52" s="2071"/>
      <c r="K52" s="2071"/>
      <c r="L52" s="2071"/>
      <c r="M52" s="2071"/>
      <c r="N52" s="2071"/>
      <c r="O52" s="2071"/>
      <c r="P52" s="2071"/>
      <c r="Q52" s="2071"/>
      <c r="R52" s="2071"/>
      <c r="S52" s="2071"/>
      <c r="T52" s="2071"/>
    </row>
    <row r="53" spans="1:20" s="866" customFormat="1" ht="18" customHeight="1">
      <c r="A53" s="2142" t="s">
        <v>3457</v>
      </c>
      <c r="B53" s="1200"/>
      <c r="C53" s="1820" t="s">
        <v>3730</v>
      </c>
      <c r="D53" s="2068">
        <v>1</v>
      </c>
      <c r="E53" s="2069" t="s">
        <v>501</v>
      </c>
      <c r="F53" s="2070">
        <v>100000</v>
      </c>
      <c r="G53" s="2056">
        <f t="shared" si="0"/>
        <v>100000</v>
      </c>
      <c r="H53" s="2057" t="s">
        <v>1887</v>
      </c>
      <c r="I53" s="2071">
        <v>1</v>
      </c>
      <c r="J53" s="2071"/>
      <c r="K53" s="2071"/>
      <c r="L53" s="2071"/>
      <c r="M53" s="2071"/>
      <c r="N53" s="2071"/>
      <c r="O53" s="2071"/>
      <c r="P53" s="2071"/>
      <c r="Q53" s="2071"/>
      <c r="R53" s="2071"/>
      <c r="S53" s="2071"/>
      <c r="T53" s="2071"/>
    </row>
    <row r="54" spans="1:20" s="866" customFormat="1" ht="18" customHeight="1">
      <c r="A54" s="1204"/>
      <c r="B54" s="1205"/>
      <c r="C54" s="864"/>
      <c r="D54" s="1206"/>
      <c r="E54" s="1207"/>
      <c r="F54" s="1208"/>
      <c r="G54" s="1209">
        <f t="shared" si="0"/>
        <v>0</v>
      </c>
      <c r="H54" s="1210"/>
      <c r="I54" s="1211"/>
      <c r="J54" s="1212"/>
      <c r="K54" s="1212"/>
      <c r="L54" s="1212"/>
      <c r="M54" s="1212" t="str">
        <f>IF(J54="","",J54)</f>
        <v/>
      </c>
      <c r="N54" s="1212"/>
      <c r="O54" s="1212"/>
      <c r="P54" s="1212" t="str">
        <f>IF(J54="","",J54)</f>
        <v/>
      </c>
      <c r="Q54" s="1212"/>
      <c r="R54" s="1212"/>
      <c r="S54" s="1212" t="str">
        <f>IF(J54="","",J54)</f>
        <v/>
      </c>
      <c r="T54" s="1213"/>
    </row>
    <row r="55" spans="1:20" s="865" customFormat="1">
      <c r="A55" s="1116"/>
      <c r="B55" s="1117"/>
      <c r="C55" s="1214"/>
      <c r="D55" s="1144"/>
      <c r="E55" s="1215"/>
      <c r="F55" s="1216"/>
      <c r="G55" s="1122"/>
      <c r="H55" s="1123"/>
      <c r="I55" s="1217"/>
      <c r="J55" s="1218"/>
      <c r="K55" s="1218"/>
      <c r="L55" s="1217"/>
      <c r="M55" s="1124"/>
      <c r="N55" s="1124"/>
      <c r="O55" s="1124"/>
      <c r="P55" s="1124"/>
      <c r="Q55" s="1124"/>
      <c r="R55" s="1124"/>
      <c r="S55" s="1124"/>
      <c r="T55" s="1218"/>
    </row>
    <row r="56" spans="1:20" ht="12.75" thickBot="1">
      <c r="A56" s="1126"/>
      <c r="B56" s="1126"/>
      <c r="G56" s="1127"/>
    </row>
    <row r="57" spans="1:20" ht="15.75" thickTop="1">
      <c r="A57" s="1128" t="s">
        <v>1691</v>
      </c>
      <c r="B57" s="1128"/>
      <c r="D57" s="2726">
        <f>SUM(G14:G55)</f>
        <v>9349000</v>
      </c>
      <c r="E57" s="2727"/>
      <c r="F57" s="2727"/>
      <c r="G57" s="2727"/>
    </row>
    <row r="58" spans="1:20">
      <c r="A58" s="1129" t="s">
        <v>1692</v>
      </c>
      <c r="B58" s="1129"/>
      <c r="C58" s="1130"/>
      <c r="D58" s="2728">
        <f>PRODUCT(D57,0.1)</f>
        <v>934900</v>
      </c>
      <c r="E58" s="2729"/>
      <c r="F58" s="2729"/>
      <c r="G58" s="2730"/>
      <c r="I58" s="2731"/>
      <c r="J58" s="2731"/>
      <c r="K58" s="2731"/>
      <c r="L58" s="2731"/>
      <c r="M58" s="1131"/>
      <c r="N58" s="1131"/>
      <c r="O58" s="938"/>
    </row>
    <row r="59" spans="1:20">
      <c r="A59" s="1132" t="s">
        <v>1693</v>
      </c>
      <c r="B59" s="1132"/>
      <c r="C59" s="1133"/>
      <c r="D59" s="2720">
        <f>PRODUCT(D57,0.1)</f>
        <v>934900</v>
      </c>
      <c r="E59" s="2721"/>
      <c r="F59" s="2721"/>
      <c r="G59" s="2722"/>
      <c r="K59" s="2711"/>
      <c r="L59" s="2711"/>
      <c r="M59" s="2711"/>
      <c r="N59" s="2711"/>
    </row>
    <row r="60" spans="1:20">
      <c r="A60" s="1132" t="s">
        <v>1694</v>
      </c>
      <c r="B60" s="1132"/>
      <c r="C60" s="1133"/>
      <c r="D60" s="2720">
        <f>SUM(D57:G59)</f>
        <v>11218800</v>
      </c>
      <c r="E60" s="2721"/>
      <c r="F60" s="2721"/>
      <c r="G60" s="2722"/>
      <c r="K60" s="2711"/>
      <c r="L60" s="2711"/>
      <c r="M60" s="2711"/>
      <c r="N60" s="2711"/>
    </row>
    <row r="61" spans="1:20">
      <c r="A61" s="1126"/>
      <c r="B61" s="1126"/>
      <c r="D61" s="1038"/>
      <c r="E61" s="1134"/>
      <c r="K61" s="2711"/>
      <c r="L61" s="2711"/>
      <c r="M61" s="2711"/>
      <c r="N61" s="2711"/>
      <c r="P61" s="1135"/>
    </row>
    <row r="62" spans="1:20">
      <c r="A62" s="1136" t="s">
        <v>3729</v>
      </c>
      <c r="B62" s="1136"/>
      <c r="P62" s="1137"/>
      <c r="Q62" s="1135"/>
    </row>
    <row r="64" spans="1:20">
      <c r="A64" s="1138" t="s">
        <v>1696</v>
      </c>
      <c r="D64" s="1138" t="s">
        <v>1697</v>
      </c>
      <c r="E64" s="1138"/>
      <c r="F64" s="1139"/>
      <c r="G64" s="939"/>
      <c r="H64" s="1036"/>
      <c r="M64" s="1138" t="s">
        <v>1698</v>
      </c>
      <c r="N64" s="1138"/>
    </row>
    <row r="65" spans="1:20">
      <c r="D65" s="1036"/>
      <c r="F65" s="1140"/>
      <c r="G65" s="1140"/>
      <c r="H65" s="1141"/>
      <c r="I65" s="1141"/>
      <c r="J65" s="1141"/>
      <c r="K65" s="1141"/>
    </row>
    <row r="66" spans="1:20">
      <c r="C66" s="1142" t="s">
        <v>1762</v>
      </c>
      <c r="D66" s="1036"/>
      <c r="E66" s="1143"/>
      <c r="F66" s="2712" t="s">
        <v>1761</v>
      </c>
      <c r="G66" s="2713"/>
      <c r="H66" s="2714"/>
      <c r="I66" s="2715"/>
      <c r="J66" s="2715"/>
      <c r="K66" s="2715"/>
      <c r="L66" s="1143"/>
      <c r="M66" s="1143"/>
      <c r="N66" s="1143"/>
      <c r="P66" s="2716" t="s">
        <v>1699</v>
      </c>
      <c r="Q66" s="2716"/>
      <c r="R66" s="2716"/>
      <c r="S66" s="2716"/>
      <c r="T66" s="2716"/>
    </row>
    <row r="67" spans="1:20">
      <c r="A67" s="1126"/>
      <c r="B67" s="1126"/>
      <c r="C67" s="938" t="s">
        <v>1760</v>
      </c>
      <c r="D67" s="1036"/>
      <c r="F67" s="2717" t="s">
        <v>1759</v>
      </c>
      <c r="G67" s="2717"/>
      <c r="H67" s="2718"/>
      <c r="I67" s="2719"/>
      <c r="J67" s="2719"/>
      <c r="K67" s="2719"/>
      <c r="L67" s="938"/>
      <c r="P67" s="2718" t="s">
        <v>1700</v>
      </c>
      <c r="Q67" s="2718"/>
      <c r="R67" s="2718"/>
      <c r="S67" s="2718"/>
      <c r="T67" s="2718"/>
    </row>
  </sheetData>
  <mergeCells count="28">
    <mergeCell ref="A12:A13"/>
    <mergeCell ref="C12:C13"/>
    <mergeCell ref="E12:E13"/>
    <mergeCell ref="F12:F13"/>
    <mergeCell ref="G12:G13"/>
    <mergeCell ref="A1:T1"/>
    <mergeCell ref="A2:T2"/>
    <mergeCell ref="A3:T3"/>
    <mergeCell ref="A4:T4"/>
    <mergeCell ref="A6:T6"/>
    <mergeCell ref="H12:H13"/>
    <mergeCell ref="I12:T12"/>
    <mergeCell ref="D57:G57"/>
    <mergeCell ref="D58:G58"/>
    <mergeCell ref="I58:J58"/>
    <mergeCell ref="K58:L58"/>
    <mergeCell ref="D59:G59"/>
    <mergeCell ref="K59:L59"/>
    <mergeCell ref="M59:N59"/>
    <mergeCell ref="D60:G60"/>
    <mergeCell ref="K60:L60"/>
    <mergeCell ref="M60:N60"/>
    <mergeCell ref="K61:L61"/>
    <mergeCell ref="M61:N61"/>
    <mergeCell ref="F66:K66"/>
    <mergeCell ref="P66:T66"/>
    <mergeCell ref="F67:K67"/>
    <mergeCell ref="P67:T67"/>
  </mergeCells>
  <conditionalFormatting sqref="L20:L23 O20:O23 R20:R23">
    <cfRule type="cellIs" dxfId="3" priority="3" operator="equal">
      <formula>0</formula>
    </cfRule>
  </conditionalFormatting>
  <conditionalFormatting sqref="L26:L29 O26:O29 R26:R29">
    <cfRule type="cellIs" dxfId="2" priority="5" operator="equal">
      <formula>0</formula>
    </cfRule>
  </conditionalFormatting>
  <conditionalFormatting sqref="L46:L54 O46:O54 R46:R54">
    <cfRule type="cellIs" dxfId="1" priority="1" operator="equal">
      <formula>0</formula>
    </cfRule>
  </conditionalFormatting>
  <dataValidations count="1">
    <dataValidation type="custom" allowBlank="1" showErrorMessage="1" sqref="T55 I55:L55 I18:L18 T18 I24:L25 T24:T25" xr:uid="{F5CABD8C-DD4A-49C5-8340-5C54B8728C5D}">
      <formula1>ISBLANK(#REF!)=FALSE</formula1>
    </dataValidation>
  </dataValidations>
  <printOptions horizontalCentered="1"/>
  <pageMargins left="0.25" right="0.25" top="0.75" bottom="0.75" header="0.3" footer="0.3"/>
  <pageSetup paperSize="9" scale="87" orientation="landscape" r:id="rId1"/>
  <headerFooter>
    <oddFooter>&amp;LPROJECT PROCUREMENT MANAGEMENT PLAN 2023&amp;CBilling and Claims Section
&amp;RPage &amp;P of &amp;N</oddFooter>
  </headerFooter>
  <drawing r:id="rId2"/>
  <tableParts count="1">
    <tablePart r:id="rId3"/>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253AE-4143-4A50-B8E8-3D54A98D2BDD}">
  <sheetPr codeName="Sheet28">
    <tabColor rgb="FFFF0000"/>
  </sheetPr>
  <dimension ref="A1:T38"/>
  <sheetViews>
    <sheetView showGridLines="0" topLeftCell="A8" zoomScaleNormal="100" workbookViewId="0">
      <selection activeCell="A15" sqref="A15:XFD24"/>
    </sheetView>
  </sheetViews>
  <sheetFormatPr defaultColWidth="8.28515625" defaultRowHeight="12"/>
  <cols>
    <col min="1" max="1" width="6.5703125" style="1138" customWidth="1"/>
    <col min="2" max="2" width="10.7109375" style="1138" hidden="1" customWidth="1"/>
    <col min="3" max="3" width="37.7109375" style="1036" customWidth="1"/>
    <col min="4" max="4" width="11.42578125" style="1037" customWidth="1"/>
    <col min="5" max="5" width="11.5703125" style="1036" customWidth="1"/>
    <col min="6" max="6" width="13.42578125" style="1038" customWidth="1"/>
    <col min="7" max="7" width="12.28515625" style="1039" customWidth="1"/>
    <col min="8" max="8" width="7.28515625" style="1040" customWidth="1"/>
    <col min="9" max="10" width="5.140625" style="1036" customWidth="1"/>
    <col min="11" max="12" width="5.42578125" style="1036" customWidth="1"/>
    <col min="13" max="13" width="5" style="1036" customWidth="1"/>
    <col min="14" max="14" width="5.5703125" style="1036" customWidth="1"/>
    <col min="15" max="15" width="5.140625" style="1036" customWidth="1"/>
    <col min="16" max="16" width="6.85546875" style="1036" customWidth="1"/>
    <col min="17" max="17" width="4.85546875" style="1036" customWidth="1"/>
    <col min="18" max="18" width="5.85546875" style="1036" customWidth="1"/>
    <col min="19" max="19" width="5.140625" style="1036" customWidth="1"/>
    <col min="20" max="20" width="4.5703125" style="1036" customWidth="1"/>
    <col min="21" max="16384" width="8.28515625" style="1036"/>
  </cols>
  <sheetData>
    <row r="1" spans="1:20" s="1030" customFormat="1" ht="12.75">
      <c r="A1" s="2732" t="s">
        <v>0</v>
      </c>
      <c r="B1" s="2732"/>
      <c r="C1" s="2732"/>
      <c r="D1" s="2732"/>
      <c r="E1" s="2732"/>
      <c r="F1" s="2732"/>
      <c r="G1" s="2732"/>
      <c r="H1" s="2732"/>
      <c r="I1" s="2732"/>
      <c r="J1" s="2732"/>
      <c r="K1" s="2732"/>
      <c r="L1" s="2732"/>
      <c r="M1" s="2732"/>
      <c r="N1" s="2732"/>
      <c r="O1" s="2732"/>
      <c r="P1" s="2732"/>
      <c r="Q1" s="2732"/>
      <c r="R1" s="2732"/>
      <c r="S1" s="2732"/>
      <c r="T1" s="2732"/>
    </row>
    <row r="2" spans="1:20" s="1030" customFormat="1" ht="12.75">
      <c r="A2" s="2732" t="s">
        <v>1656</v>
      </c>
      <c r="B2" s="2732"/>
      <c r="C2" s="2732"/>
      <c r="D2" s="2732"/>
      <c r="E2" s="2732"/>
      <c r="F2" s="2732"/>
      <c r="G2" s="2732"/>
      <c r="H2" s="2732"/>
      <c r="I2" s="2732"/>
      <c r="J2" s="2732"/>
      <c r="K2" s="2732"/>
      <c r="L2" s="2732"/>
      <c r="M2" s="2732"/>
      <c r="N2" s="2732"/>
      <c r="O2" s="2732"/>
      <c r="P2" s="2732"/>
      <c r="Q2" s="2732"/>
      <c r="R2" s="2732"/>
      <c r="S2" s="2732"/>
      <c r="T2" s="2732"/>
    </row>
    <row r="3" spans="1:20" s="1030" customFormat="1" ht="18" customHeight="1">
      <c r="A3" s="2733" t="s">
        <v>2</v>
      </c>
      <c r="B3" s="2733"/>
      <c r="C3" s="2733"/>
      <c r="D3" s="2733"/>
      <c r="E3" s="2733"/>
      <c r="F3" s="2733"/>
      <c r="G3" s="2733"/>
      <c r="H3" s="2733"/>
      <c r="I3" s="2733"/>
      <c r="J3" s="2733"/>
      <c r="K3" s="2733"/>
      <c r="L3" s="2733"/>
      <c r="M3" s="2733"/>
      <c r="N3" s="2733"/>
      <c r="O3" s="2733"/>
      <c r="P3" s="2733"/>
      <c r="Q3" s="2733"/>
      <c r="R3" s="2733"/>
      <c r="S3" s="2733"/>
      <c r="T3" s="2733"/>
    </row>
    <row r="4" spans="1:20" s="1030" customFormat="1" ht="3" customHeight="1">
      <c r="A4" s="2732"/>
      <c r="B4" s="2732"/>
      <c r="C4" s="2732"/>
      <c r="D4" s="2732"/>
      <c r="E4" s="2732"/>
      <c r="F4" s="2732"/>
      <c r="G4" s="2732"/>
      <c r="H4" s="2732"/>
      <c r="I4" s="2732"/>
      <c r="J4" s="2732"/>
      <c r="K4" s="2732"/>
      <c r="L4" s="2732"/>
      <c r="M4" s="2732"/>
      <c r="N4" s="2732"/>
      <c r="O4" s="2732"/>
      <c r="P4" s="2732"/>
      <c r="Q4" s="2732"/>
      <c r="R4" s="2732"/>
      <c r="S4" s="2732"/>
      <c r="T4" s="2732"/>
    </row>
    <row r="5" spans="1:20" s="1030" customFormat="1" ht="6" customHeight="1">
      <c r="A5" s="1031"/>
      <c r="B5" s="1031"/>
      <c r="F5" s="1032"/>
      <c r="G5" s="1033"/>
      <c r="H5" s="1034"/>
    </row>
    <row r="6" spans="1:20" s="1030" customFormat="1" ht="18.75">
      <c r="A6" s="2734" t="s">
        <v>1881</v>
      </c>
      <c r="B6" s="2734"/>
      <c r="C6" s="2734"/>
      <c r="D6" s="2734"/>
      <c r="E6" s="2734"/>
      <c r="F6" s="2734"/>
      <c r="G6" s="2734"/>
      <c r="H6" s="2734"/>
      <c r="I6" s="2734"/>
      <c r="J6" s="2734"/>
      <c r="K6" s="2734"/>
      <c r="L6" s="2734"/>
      <c r="M6" s="2734"/>
      <c r="N6" s="2734"/>
      <c r="O6" s="2734"/>
      <c r="P6" s="2734"/>
      <c r="Q6" s="2734"/>
      <c r="R6" s="2734"/>
      <c r="S6" s="2734"/>
      <c r="T6" s="2734"/>
    </row>
    <row r="7" spans="1:20">
      <c r="A7" s="1035"/>
      <c r="B7" s="1035"/>
    </row>
    <row r="8" spans="1:20" ht="18.75">
      <c r="A8" s="757" t="s">
        <v>1886</v>
      </c>
      <c r="B8" s="1035"/>
    </row>
    <row r="9" spans="1:20" ht="4.5" customHeight="1">
      <c r="A9" s="1035"/>
      <c r="B9" s="1035"/>
    </row>
    <row r="10" spans="1:20">
      <c r="A10" s="1041" t="s">
        <v>1857</v>
      </c>
      <c r="B10" s="1041"/>
    </row>
    <row r="11" spans="1:20" ht="12.75" thickBot="1">
      <c r="A11" s="1035" t="s">
        <v>1660</v>
      </c>
      <c r="B11" s="1035"/>
    </row>
    <row r="12" spans="1:20">
      <c r="A12" s="2735" t="s">
        <v>7</v>
      </c>
      <c r="B12" s="1042"/>
      <c r="C12" s="2723" t="s">
        <v>1661</v>
      </c>
      <c r="D12" s="1043" t="s">
        <v>1662</v>
      </c>
      <c r="E12" s="2723" t="s">
        <v>1663</v>
      </c>
      <c r="F12" s="2737" t="s">
        <v>1664</v>
      </c>
      <c r="G12" s="2739" t="s">
        <v>1665</v>
      </c>
      <c r="H12" s="2723" t="s">
        <v>1666</v>
      </c>
      <c r="I12" s="2723" t="s">
        <v>1667</v>
      </c>
      <c r="J12" s="2723"/>
      <c r="K12" s="2723"/>
      <c r="L12" s="2723"/>
      <c r="M12" s="2723"/>
      <c r="N12" s="2723"/>
      <c r="O12" s="2723"/>
      <c r="P12" s="2723"/>
      <c r="Q12" s="2723"/>
      <c r="R12" s="2723"/>
      <c r="S12" s="2723"/>
      <c r="T12" s="2725"/>
    </row>
    <row r="13" spans="1:20" ht="12.75" thickBot="1">
      <c r="A13" s="2736"/>
      <c r="B13" s="1044"/>
      <c r="C13" s="2724"/>
      <c r="D13" s="1045" t="s">
        <v>1668</v>
      </c>
      <c r="E13" s="2724"/>
      <c r="F13" s="2738"/>
      <c r="G13" s="2740"/>
      <c r="H13" s="2724"/>
      <c r="I13" s="1046" t="s">
        <v>1669</v>
      </c>
      <c r="J13" s="1046" t="s">
        <v>1670</v>
      </c>
      <c r="K13" s="1046" t="s">
        <v>1671</v>
      </c>
      <c r="L13" s="1046" t="s">
        <v>1672</v>
      </c>
      <c r="M13" s="1046" t="s">
        <v>1673</v>
      </c>
      <c r="N13" s="1046" t="s">
        <v>1674</v>
      </c>
      <c r="O13" s="1046" t="s">
        <v>1675</v>
      </c>
      <c r="P13" s="1046" t="s">
        <v>1676</v>
      </c>
      <c r="Q13" s="1046" t="s">
        <v>1677</v>
      </c>
      <c r="R13" s="1046" t="s">
        <v>1678</v>
      </c>
      <c r="S13" s="1046" t="s">
        <v>1679</v>
      </c>
      <c r="T13" s="1047" t="s">
        <v>1680</v>
      </c>
    </row>
    <row r="14" spans="1:20" s="1055" customFormat="1" ht="10.5" customHeight="1" thickBot="1">
      <c r="A14" s="1048" t="s">
        <v>7</v>
      </c>
      <c r="B14" s="1048" t="s">
        <v>30</v>
      </c>
      <c r="C14" s="1049" t="s">
        <v>1661</v>
      </c>
      <c r="D14" s="1050" t="s">
        <v>1668</v>
      </c>
      <c r="E14" s="1049" t="s">
        <v>1663</v>
      </c>
      <c r="F14" s="1051" t="s">
        <v>1664</v>
      </c>
      <c r="G14" s="1052" t="s">
        <v>1665</v>
      </c>
      <c r="H14" s="1049" t="s">
        <v>1666</v>
      </c>
      <c r="I14" s="1053" t="s">
        <v>1669</v>
      </c>
      <c r="J14" s="1053" t="s">
        <v>1670</v>
      </c>
      <c r="K14" s="1053" t="s">
        <v>1671</v>
      </c>
      <c r="L14" s="1053" t="s">
        <v>1672</v>
      </c>
      <c r="M14" s="1053" t="s">
        <v>1673</v>
      </c>
      <c r="N14" s="1053" t="s">
        <v>1674</v>
      </c>
      <c r="O14" s="1053" t="s">
        <v>1675</v>
      </c>
      <c r="P14" s="1053" t="s">
        <v>1676</v>
      </c>
      <c r="Q14" s="1053" t="s">
        <v>1677</v>
      </c>
      <c r="R14" s="1053" t="s">
        <v>1678</v>
      </c>
      <c r="S14" s="1053" t="s">
        <v>1679</v>
      </c>
      <c r="T14" s="1054" t="s">
        <v>1680</v>
      </c>
    </row>
    <row r="15" spans="1:20" s="1219" customFormat="1" ht="15.75">
      <c r="A15" s="2041" t="s">
        <v>3795</v>
      </c>
      <c r="B15" s="1183"/>
      <c r="C15" s="1184"/>
      <c r="D15" s="1185"/>
      <c r="E15" s="1186"/>
      <c r="F15" s="1187"/>
      <c r="G15" s="1187">
        <f t="shared" ref="G15:G24" si="0">D15*F15</f>
        <v>0</v>
      </c>
      <c r="H15" s="1188"/>
      <c r="I15" s="1189"/>
      <c r="J15" s="1184"/>
      <c r="K15" s="1184"/>
      <c r="L15" s="1184"/>
      <c r="M15" s="1184"/>
      <c r="N15" s="1184"/>
      <c r="O15" s="1184"/>
      <c r="P15" s="1184"/>
      <c r="Q15" s="1184"/>
      <c r="R15" s="1184"/>
      <c r="S15" s="1184"/>
      <c r="T15" s="1190"/>
    </row>
    <row r="16" spans="1:20" s="1081" customFormat="1">
      <c r="A16" s="1960" t="s">
        <v>1885</v>
      </c>
      <c r="B16" s="1163"/>
      <c r="C16" s="2153" t="s">
        <v>1864</v>
      </c>
      <c r="D16" s="2154">
        <v>2</v>
      </c>
      <c r="E16" s="2155" t="s">
        <v>501</v>
      </c>
      <c r="F16" s="2156">
        <v>45000</v>
      </c>
      <c r="G16" s="1962">
        <f t="shared" si="0"/>
        <v>90000</v>
      </c>
      <c r="H16" s="1963" t="s">
        <v>1887</v>
      </c>
      <c r="I16" s="1161"/>
      <c r="J16" s="2157"/>
      <c r="K16" s="2157">
        <v>1</v>
      </c>
      <c r="L16" s="1161"/>
      <c r="M16" s="1161" t="str">
        <f>IF(J16="","",J16)</f>
        <v/>
      </c>
      <c r="N16" s="1161"/>
      <c r="O16" s="1161"/>
      <c r="P16" s="1161" t="str">
        <f>IF(J16="","",J16)</f>
        <v/>
      </c>
      <c r="Q16" s="1161"/>
      <c r="R16" s="1161"/>
      <c r="S16" s="1161" t="str">
        <f>IF(J16="","",J16)</f>
        <v/>
      </c>
      <c r="T16" s="2157"/>
    </row>
    <row r="17" spans="1:20" s="1081" customFormat="1">
      <c r="A17" s="1768" t="s">
        <v>2412</v>
      </c>
      <c r="B17" s="1163"/>
      <c r="C17" s="1758" t="s">
        <v>2425</v>
      </c>
      <c r="D17" s="1772">
        <v>1</v>
      </c>
      <c r="E17" s="2045" t="s">
        <v>13</v>
      </c>
      <c r="F17" s="1773">
        <v>65000</v>
      </c>
      <c r="G17" s="1962">
        <f t="shared" si="0"/>
        <v>65000</v>
      </c>
      <c r="H17" s="2158" t="s">
        <v>1887</v>
      </c>
      <c r="I17" s="1801" t="s">
        <v>2423</v>
      </c>
      <c r="J17" s="1762"/>
      <c r="K17" s="1776"/>
      <c r="L17" s="1762"/>
      <c r="M17" s="1774"/>
      <c r="N17" s="1802"/>
      <c r="O17" s="1774"/>
      <c r="P17" s="1802"/>
      <c r="Q17" s="1774"/>
      <c r="R17" s="1802"/>
      <c r="S17" s="1774"/>
      <c r="T17" s="1774"/>
    </row>
    <row r="18" spans="1:20" s="1697" customFormat="1">
      <c r="A18" s="1737" t="s">
        <v>2905</v>
      </c>
      <c r="B18" s="767"/>
      <c r="C18" s="906" t="s">
        <v>2914</v>
      </c>
      <c r="D18" s="907">
        <v>3</v>
      </c>
      <c r="E18" s="908" t="s">
        <v>501</v>
      </c>
      <c r="F18" s="1094">
        <v>55000</v>
      </c>
      <c r="G18" s="1962">
        <f t="shared" si="0"/>
        <v>165000</v>
      </c>
      <c r="H18" s="2158" t="s">
        <v>1887</v>
      </c>
      <c r="I18" s="1067"/>
      <c r="J18" s="1068"/>
      <c r="K18" s="1068"/>
      <c r="L18" s="1068"/>
      <c r="M18" s="1068"/>
      <c r="N18" s="1068"/>
      <c r="O18" s="1068"/>
      <c r="P18" s="1068"/>
      <c r="Q18" s="1068"/>
      <c r="R18" s="1068"/>
      <c r="S18" s="1068"/>
      <c r="T18" s="1068"/>
    </row>
    <row r="19" spans="1:20" s="1759" customFormat="1">
      <c r="A19" s="1737" t="s">
        <v>3231</v>
      </c>
      <c r="B19" s="767"/>
      <c r="C19" s="906" t="s">
        <v>3242</v>
      </c>
      <c r="D19" s="907">
        <v>2</v>
      </c>
      <c r="E19" s="908" t="s">
        <v>501</v>
      </c>
      <c r="F19" s="1094">
        <v>55000</v>
      </c>
      <c r="G19" s="1962">
        <f t="shared" si="0"/>
        <v>110000</v>
      </c>
      <c r="H19" s="2158" t="s">
        <v>1887</v>
      </c>
      <c r="I19" s="1067">
        <v>2</v>
      </c>
      <c r="J19" s="1068"/>
      <c r="K19" s="1068"/>
      <c r="L19" s="1068"/>
      <c r="M19" s="1068"/>
      <c r="N19" s="1068"/>
      <c r="O19" s="1068"/>
      <c r="P19" s="1068"/>
      <c r="Q19" s="1068"/>
      <c r="R19" s="1068"/>
      <c r="S19" s="1068"/>
      <c r="T19" s="1068"/>
    </row>
    <row r="20" spans="1:20" s="763" customFormat="1">
      <c r="A20" s="1961" t="s">
        <v>3527</v>
      </c>
      <c r="B20" s="1163"/>
      <c r="C20" s="2098" t="s">
        <v>3545</v>
      </c>
      <c r="D20" s="1946">
        <v>1</v>
      </c>
      <c r="E20" s="1956" t="s">
        <v>501</v>
      </c>
      <c r="F20" s="1957">
        <v>50000</v>
      </c>
      <c r="G20" s="1962">
        <f t="shared" si="0"/>
        <v>50000</v>
      </c>
      <c r="H20" s="2158" t="s">
        <v>1887</v>
      </c>
      <c r="I20" s="2152"/>
      <c r="J20" s="1955">
        <v>1</v>
      </c>
      <c r="K20" s="1955"/>
      <c r="L20" s="1955"/>
      <c r="M20" s="1955"/>
      <c r="N20" s="1955"/>
      <c r="O20" s="1955"/>
      <c r="P20" s="1955"/>
      <c r="Q20" s="1955"/>
      <c r="R20" s="1955"/>
      <c r="S20" s="1958"/>
      <c r="T20" s="1955"/>
    </row>
    <row r="21" spans="1:20" s="763" customFormat="1">
      <c r="A21" s="1768" t="s">
        <v>2598</v>
      </c>
      <c r="B21" s="1163"/>
      <c r="C21" s="1758" t="s">
        <v>3797</v>
      </c>
      <c r="D21" s="1803">
        <v>1</v>
      </c>
      <c r="E21" s="2045">
        <v>1</v>
      </c>
      <c r="F21" s="1773">
        <v>110000</v>
      </c>
      <c r="G21" s="1962">
        <f t="shared" si="0"/>
        <v>110000</v>
      </c>
      <c r="H21" s="2158" t="s">
        <v>1887</v>
      </c>
      <c r="I21" s="2150">
        <v>1</v>
      </c>
      <c r="J21" s="1762"/>
      <c r="K21" s="1776"/>
      <c r="L21" s="1762"/>
      <c r="M21" s="1774"/>
      <c r="N21" s="1802"/>
      <c r="O21" s="1774"/>
      <c r="P21" s="1802"/>
      <c r="Q21" s="1774"/>
      <c r="R21" s="1802"/>
      <c r="S21" s="1774"/>
      <c r="T21" s="1774"/>
    </row>
    <row r="22" spans="1:20" s="763" customFormat="1">
      <c r="A22" s="1758" t="s">
        <v>2292</v>
      </c>
      <c r="B22" s="1737"/>
      <c r="C22" s="1078" t="s">
        <v>2295</v>
      </c>
      <c r="D22" s="1079">
        <v>3</v>
      </c>
      <c r="E22" s="1078" t="s">
        <v>501</v>
      </c>
      <c r="F22" s="1080">
        <v>2500</v>
      </c>
      <c r="G22" s="1962">
        <f t="shared" si="0"/>
        <v>7500</v>
      </c>
      <c r="H22" s="2158" t="s">
        <v>1887</v>
      </c>
      <c r="I22" s="1078"/>
      <c r="J22" s="1078"/>
      <c r="K22" s="1078"/>
      <c r="L22" s="1078"/>
      <c r="M22" s="1078"/>
      <c r="N22" s="1078"/>
      <c r="O22" s="1078"/>
      <c r="P22" s="1078"/>
      <c r="Q22" s="1078"/>
      <c r="R22" s="1078"/>
      <c r="S22" s="1078"/>
      <c r="T22" s="1078"/>
    </row>
    <row r="23" spans="1:20" s="763" customFormat="1">
      <c r="A23" s="1758" t="s">
        <v>2292</v>
      </c>
      <c r="B23" s="1163"/>
      <c r="C23" s="1827" t="s">
        <v>2296</v>
      </c>
      <c r="D23" s="1079">
        <v>4</v>
      </c>
      <c r="E23" s="1078" t="s">
        <v>501</v>
      </c>
      <c r="F23" s="1080">
        <v>5000</v>
      </c>
      <c r="G23" s="1962">
        <f t="shared" si="0"/>
        <v>20000</v>
      </c>
      <c r="H23" s="2158" t="s">
        <v>1887</v>
      </c>
      <c r="I23" s="1078"/>
      <c r="J23" s="1078"/>
      <c r="K23" s="1078"/>
      <c r="L23" s="1078"/>
      <c r="M23" s="1078"/>
      <c r="N23" s="1078"/>
      <c r="O23" s="1078"/>
      <c r="P23" s="1078"/>
      <c r="Q23" s="1078"/>
      <c r="R23" s="1078"/>
      <c r="S23" s="1078"/>
      <c r="T23" s="1078"/>
    </row>
    <row r="24" spans="1:20" s="763" customFormat="1">
      <c r="A24" s="1768" t="s">
        <v>2598</v>
      </c>
      <c r="B24" s="1961"/>
      <c r="C24" s="906" t="s">
        <v>3796</v>
      </c>
      <c r="D24" s="1197">
        <v>1</v>
      </c>
      <c r="E24" s="2151">
        <v>1</v>
      </c>
      <c r="F24" s="1094">
        <v>90000</v>
      </c>
      <c r="G24" s="1962">
        <f t="shared" si="0"/>
        <v>90000</v>
      </c>
      <c r="H24" s="2158" t="s">
        <v>1887</v>
      </c>
      <c r="I24" s="1067">
        <v>1</v>
      </c>
      <c r="J24" s="1068"/>
      <c r="K24" s="1068"/>
      <c r="L24" s="1068"/>
      <c r="M24" s="1068"/>
      <c r="N24" s="1068"/>
      <c r="O24" s="1068"/>
      <c r="P24" s="1068"/>
      <c r="Q24" s="1068"/>
      <c r="R24" s="1068"/>
      <c r="S24" s="1068"/>
      <c r="T24" s="1068"/>
    </row>
    <row r="25" spans="1:20" s="865" customFormat="1" ht="12.75">
      <c r="A25" s="2159"/>
      <c r="B25" s="2159"/>
      <c r="C25" s="2160"/>
      <c r="D25" s="2161"/>
      <c r="E25" s="2162"/>
      <c r="F25" s="2163"/>
      <c r="G25" s="2163"/>
      <c r="H25" s="2164"/>
      <c r="I25" s="2165"/>
      <c r="J25" s="2166"/>
      <c r="K25" s="2166"/>
      <c r="L25" s="2166"/>
      <c r="M25" s="2166"/>
      <c r="N25" s="2166"/>
      <c r="O25" s="2166"/>
      <c r="P25" s="2166"/>
      <c r="Q25" s="2166"/>
      <c r="R25" s="2166"/>
      <c r="S25" s="2166"/>
      <c r="T25" s="2167"/>
    </row>
    <row r="26" spans="1:20" s="865" customFormat="1" ht="12.75">
      <c r="A26" s="2053"/>
      <c r="B26" s="1220"/>
      <c r="C26" s="2168"/>
      <c r="D26" s="2169"/>
      <c r="E26" s="2170"/>
      <c r="F26" s="2171"/>
      <c r="G26" s="2172"/>
      <c r="H26" s="2057"/>
      <c r="I26" s="2173"/>
      <c r="J26" s="2020"/>
      <c r="K26" s="2020"/>
      <c r="L26" s="2020"/>
      <c r="M26" s="2020"/>
      <c r="N26" s="2020"/>
      <c r="O26" s="2020"/>
      <c r="P26" s="2020"/>
      <c r="Q26" s="2020"/>
      <c r="R26" s="2020"/>
      <c r="S26" s="2020"/>
      <c r="T26" s="2020"/>
    </row>
    <row r="27" spans="1:20" ht="12.75" thickBot="1">
      <c r="A27" s="1126"/>
      <c r="B27" s="1126"/>
      <c r="G27" s="1127"/>
    </row>
    <row r="28" spans="1:20" ht="15.75" thickTop="1">
      <c r="A28" s="1128" t="s">
        <v>1691</v>
      </c>
      <c r="B28" s="1128"/>
      <c r="D28" s="2635">
        <f>SUM(G14:G24)</f>
        <v>707500</v>
      </c>
      <c r="E28" s="2727"/>
      <c r="F28" s="2727"/>
      <c r="G28" s="2727"/>
    </row>
    <row r="29" spans="1:20">
      <c r="A29" s="1129" t="s">
        <v>1692</v>
      </c>
      <c r="B29" s="1129"/>
      <c r="C29" s="1130"/>
      <c r="D29" s="2728">
        <f>PRODUCT(D28,0.1)</f>
        <v>70750</v>
      </c>
      <c r="E29" s="2729"/>
      <c r="F29" s="2729"/>
      <c r="G29" s="2730"/>
      <c r="I29" s="2731"/>
      <c r="J29" s="2731"/>
      <c r="K29" s="2731"/>
      <c r="L29" s="2731"/>
      <c r="M29" s="1131"/>
      <c r="N29" s="1131"/>
      <c r="O29" s="938"/>
    </row>
    <row r="30" spans="1:20">
      <c r="A30" s="1132" t="s">
        <v>1693</v>
      </c>
      <c r="B30" s="1132"/>
      <c r="C30" s="1133"/>
      <c r="D30" s="2720">
        <f>PRODUCT(D28,0.1)</f>
        <v>70750</v>
      </c>
      <c r="E30" s="2721"/>
      <c r="F30" s="2721"/>
      <c r="G30" s="2722"/>
      <c r="K30" s="2711"/>
      <c r="L30" s="2711"/>
      <c r="M30" s="2711"/>
      <c r="N30" s="2711"/>
    </row>
    <row r="31" spans="1:20">
      <c r="A31" s="1132" t="s">
        <v>1694</v>
      </c>
      <c r="B31" s="1132"/>
      <c r="C31" s="1133"/>
      <c r="D31" s="2720">
        <f>SUM(D28:G30)</f>
        <v>849000</v>
      </c>
      <c r="E31" s="2721"/>
      <c r="F31" s="2721"/>
      <c r="G31" s="2722"/>
      <c r="K31" s="2711"/>
      <c r="L31" s="2711"/>
      <c r="M31" s="2711"/>
      <c r="N31" s="2711"/>
    </row>
    <row r="32" spans="1:20">
      <c r="A32" s="1126"/>
      <c r="B32" s="1126"/>
      <c r="D32" s="1038"/>
      <c r="E32" s="1134"/>
      <c r="K32" s="2711"/>
      <c r="L32" s="2711"/>
      <c r="M32" s="2711"/>
      <c r="N32" s="2711"/>
      <c r="P32" s="1135"/>
    </row>
    <row r="33" spans="1:20">
      <c r="A33" s="1136" t="s">
        <v>3729</v>
      </c>
      <c r="B33" s="1136"/>
      <c r="P33" s="1137"/>
      <c r="Q33" s="1135"/>
    </row>
    <row r="35" spans="1:20">
      <c r="A35" s="1138" t="s">
        <v>1696</v>
      </c>
      <c r="D35" s="1138" t="s">
        <v>1697</v>
      </c>
      <c r="E35" s="1138"/>
      <c r="F35" s="1139"/>
      <c r="G35" s="939"/>
      <c r="H35" s="1036"/>
      <c r="M35" s="1138" t="s">
        <v>1698</v>
      </c>
      <c r="N35" s="1138"/>
    </row>
    <row r="36" spans="1:20">
      <c r="D36" s="1036"/>
      <c r="F36" s="1140"/>
      <c r="G36" s="1140"/>
      <c r="H36" s="1141"/>
      <c r="I36" s="1141"/>
      <c r="J36" s="1141"/>
      <c r="K36" s="1141"/>
    </row>
    <row r="37" spans="1:20">
      <c r="C37" s="1142" t="s">
        <v>1762</v>
      </c>
      <c r="D37" s="1036"/>
      <c r="E37" s="1143"/>
      <c r="F37" s="2712" t="s">
        <v>1761</v>
      </c>
      <c r="G37" s="2713"/>
      <c r="H37" s="2714"/>
      <c r="I37" s="2715"/>
      <c r="J37" s="2715"/>
      <c r="K37" s="2715"/>
      <c r="L37" s="1143"/>
      <c r="M37" s="1143"/>
      <c r="N37" s="1143"/>
      <c r="P37" s="2716" t="s">
        <v>1699</v>
      </c>
      <c r="Q37" s="2716"/>
      <c r="R37" s="2716"/>
      <c r="S37" s="2716"/>
      <c r="T37" s="2716"/>
    </row>
    <row r="38" spans="1:20">
      <c r="A38" s="1126"/>
      <c r="B38" s="1126"/>
      <c r="C38" s="938" t="s">
        <v>1760</v>
      </c>
      <c r="D38" s="1036"/>
      <c r="F38" s="2717" t="s">
        <v>1759</v>
      </c>
      <c r="G38" s="2717"/>
      <c r="H38" s="2718"/>
      <c r="I38" s="2719"/>
      <c r="J38" s="2719"/>
      <c r="K38" s="2719"/>
      <c r="L38" s="938"/>
      <c r="P38" s="2718" t="s">
        <v>1700</v>
      </c>
      <c r="Q38" s="2718"/>
      <c r="R38" s="2718"/>
      <c r="S38" s="2718"/>
      <c r="T38" s="2718"/>
    </row>
  </sheetData>
  <mergeCells count="28">
    <mergeCell ref="A12:A13"/>
    <mergeCell ref="C12:C13"/>
    <mergeCell ref="E12:E13"/>
    <mergeCell ref="F12:F13"/>
    <mergeCell ref="G12:G13"/>
    <mergeCell ref="A1:T1"/>
    <mergeCell ref="A2:T2"/>
    <mergeCell ref="A3:T3"/>
    <mergeCell ref="A4:T4"/>
    <mergeCell ref="A6:T6"/>
    <mergeCell ref="H12:H13"/>
    <mergeCell ref="I12:T12"/>
    <mergeCell ref="D28:G28"/>
    <mergeCell ref="D29:G29"/>
    <mergeCell ref="I29:J29"/>
    <mergeCell ref="K29:L29"/>
    <mergeCell ref="D30:G30"/>
    <mergeCell ref="K30:L30"/>
    <mergeCell ref="M30:N30"/>
    <mergeCell ref="D31:G31"/>
    <mergeCell ref="K31:L31"/>
    <mergeCell ref="M31:N31"/>
    <mergeCell ref="K32:L32"/>
    <mergeCell ref="M32:N32"/>
    <mergeCell ref="F37:K37"/>
    <mergeCell ref="P37:T37"/>
    <mergeCell ref="F38:K38"/>
    <mergeCell ref="P38:T38"/>
  </mergeCells>
  <conditionalFormatting sqref="L24 O24 R24">
    <cfRule type="cellIs" dxfId="0" priority="1" operator="equal">
      <formula>0</formula>
    </cfRule>
  </conditionalFormatting>
  <dataValidations count="1">
    <dataValidation type="custom" allowBlank="1" showErrorMessage="1" sqref="T24:T26 I24:L26 I16:L21 T16:T21 T22:T23 I22:L23" xr:uid="{A4D71AFB-C3C3-4BBF-B218-3EF5BA28027A}">
      <formula1>ISBLANK(#REF!)=FALSE</formula1>
    </dataValidation>
  </dataValidations>
  <printOptions horizontalCentered="1"/>
  <pageMargins left="0.25" right="0.25" top="0.75" bottom="0.75" header="0.3" footer="0.3"/>
  <pageSetup paperSize="9" scale="87" orientation="landscape" r:id="rId1"/>
  <headerFooter>
    <oddFooter>&amp;LPROJECT PROCUREMENT MANAGEMENT PLAN 2023&amp;CBilling and Claims Section
&amp;RPage &amp;P of &amp;N</oddFooter>
  </headerFooter>
  <drawing r:id="rId2"/>
  <tableParts count="1">
    <tablePart r:id="rId3"/>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DFC45-A359-4871-932D-09D32B557986}">
  <sheetPr codeName="Sheet29">
    <tabColor rgb="FFFF0000"/>
  </sheetPr>
  <dimension ref="A1:W35"/>
  <sheetViews>
    <sheetView showGridLines="0" topLeftCell="A8" zoomScaleNormal="100" workbookViewId="0">
      <selection activeCell="C40" sqref="C40"/>
    </sheetView>
  </sheetViews>
  <sheetFormatPr defaultColWidth="8.28515625" defaultRowHeight="12"/>
  <cols>
    <col min="1" max="1" width="6.5703125" style="1138" customWidth="1"/>
    <col min="2" max="2" width="10.7109375" style="1138" hidden="1" customWidth="1"/>
    <col min="3" max="3" width="37.7109375" style="1036" customWidth="1"/>
    <col min="4" max="4" width="11.42578125" style="1037" customWidth="1"/>
    <col min="5" max="5" width="11.5703125" style="1036" customWidth="1"/>
    <col min="6" max="6" width="13.42578125" style="1038" customWidth="1"/>
    <col min="7" max="7" width="12.28515625" style="1039" customWidth="1"/>
    <col min="8" max="8" width="7.28515625" style="1040" customWidth="1"/>
    <col min="9" max="10" width="5.140625" style="1036" customWidth="1"/>
    <col min="11" max="12" width="5.42578125" style="1036" customWidth="1"/>
    <col min="13" max="13" width="5" style="1036" customWidth="1"/>
    <col min="14" max="14" width="5.5703125" style="1036" customWidth="1"/>
    <col min="15" max="15" width="5.140625" style="1036" customWidth="1"/>
    <col min="16" max="16" width="6.85546875" style="1036" customWidth="1"/>
    <col min="17" max="17" width="4.85546875" style="1036" customWidth="1"/>
    <col min="18" max="18" width="5.85546875" style="1036" customWidth="1"/>
    <col min="19" max="19" width="5.140625" style="1036" customWidth="1"/>
    <col min="20" max="20" width="4.5703125" style="1036" customWidth="1"/>
    <col min="21" max="16384" width="8.28515625" style="1036"/>
  </cols>
  <sheetData>
    <row r="1" spans="1:22" s="1030" customFormat="1" ht="12.75">
      <c r="A1" s="2732" t="s">
        <v>0</v>
      </c>
      <c r="B1" s="2732"/>
      <c r="C1" s="2732"/>
      <c r="D1" s="2732"/>
      <c r="E1" s="2732"/>
      <c r="F1" s="2732"/>
      <c r="G1" s="2732"/>
      <c r="H1" s="2732"/>
      <c r="I1" s="2732"/>
      <c r="J1" s="2732"/>
      <c r="K1" s="2732"/>
      <c r="L1" s="2732"/>
      <c r="M1" s="2732"/>
      <c r="N1" s="2732"/>
      <c r="O1" s="2732"/>
      <c r="P1" s="2732"/>
      <c r="Q1" s="2732"/>
      <c r="R1" s="2732"/>
      <c r="S1" s="2732"/>
      <c r="T1" s="2732"/>
    </row>
    <row r="2" spans="1:22" s="1030" customFormat="1" ht="12.75">
      <c r="A2" s="2732" t="s">
        <v>1656</v>
      </c>
      <c r="B2" s="2732"/>
      <c r="C2" s="2732"/>
      <c r="D2" s="2732"/>
      <c r="E2" s="2732"/>
      <c r="F2" s="2732"/>
      <c r="G2" s="2732"/>
      <c r="H2" s="2732"/>
      <c r="I2" s="2732"/>
      <c r="J2" s="2732"/>
      <c r="K2" s="2732"/>
      <c r="L2" s="2732"/>
      <c r="M2" s="2732"/>
      <c r="N2" s="2732"/>
      <c r="O2" s="2732"/>
      <c r="P2" s="2732"/>
      <c r="Q2" s="2732"/>
      <c r="R2" s="2732"/>
      <c r="S2" s="2732"/>
      <c r="T2" s="2732"/>
    </row>
    <row r="3" spans="1:22" s="1030" customFormat="1" ht="18" customHeight="1">
      <c r="A3" s="2733" t="s">
        <v>2</v>
      </c>
      <c r="B3" s="2733"/>
      <c r="C3" s="2733"/>
      <c r="D3" s="2733"/>
      <c r="E3" s="2733"/>
      <c r="F3" s="2733"/>
      <c r="G3" s="2733"/>
      <c r="H3" s="2733"/>
      <c r="I3" s="2733"/>
      <c r="J3" s="2733"/>
      <c r="K3" s="2733"/>
      <c r="L3" s="2733"/>
      <c r="M3" s="2733"/>
      <c r="N3" s="2733"/>
      <c r="O3" s="2733"/>
      <c r="P3" s="2733"/>
      <c r="Q3" s="2733"/>
      <c r="R3" s="2733"/>
      <c r="S3" s="2733"/>
      <c r="T3" s="2733"/>
    </row>
    <row r="4" spans="1:22" s="1030" customFormat="1" ht="3" customHeight="1">
      <c r="A4" s="2732"/>
      <c r="B4" s="2732"/>
      <c r="C4" s="2732"/>
      <c r="D4" s="2732"/>
      <c r="E4" s="2732"/>
      <c r="F4" s="2732"/>
      <c r="G4" s="2732"/>
      <c r="H4" s="2732"/>
      <c r="I4" s="2732"/>
      <c r="J4" s="2732"/>
      <c r="K4" s="2732"/>
      <c r="L4" s="2732"/>
      <c r="M4" s="2732"/>
      <c r="N4" s="2732"/>
      <c r="O4" s="2732"/>
      <c r="P4" s="2732"/>
      <c r="Q4" s="2732"/>
      <c r="R4" s="2732"/>
      <c r="S4" s="2732"/>
      <c r="T4" s="2732"/>
    </row>
    <row r="5" spans="1:22" s="1030" customFormat="1" ht="6" customHeight="1">
      <c r="A5" s="1031"/>
      <c r="B5" s="1031"/>
      <c r="F5" s="1032"/>
      <c r="G5" s="1033"/>
      <c r="H5" s="1034"/>
    </row>
    <row r="6" spans="1:22" s="1030" customFormat="1" ht="18.75">
      <c r="A6" s="2734" t="s">
        <v>1881</v>
      </c>
      <c r="B6" s="2734"/>
      <c r="C6" s="2734"/>
      <c r="D6" s="2734"/>
      <c r="E6" s="2734"/>
      <c r="F6" s="2734"/>
      <c r="G6" s="2734"/>
      <c r="H6" s="2734"/>
      <c r="I6" s="2734"/>
      <c r="J6" s="2734"/>
      <c r="K6" s="2734"/>
      <c r="L6" s="2734"/>
      <c r="M6" s="2734"/>
      <c r="N6" s="2734"/>
      <c r="O6" s="2734"/>
      <c r="P6" s="2734"/>
      <c r="Q6" s="2734"/>
      <c r="R6" s="2734"/>
      <c r="S6" s="2734"/>
      <c r="T6" s="2734"/>
    </row>
    <row r="7" spans="1:22">
      <c r="A7" s="1035"/>
      <c r="B7" s="1035"/>
    </row>
    <row r="8" spans="1:22" ht="18.75">
      <c r="A8" s="757" t="s">
        <v>1886</v>
      </c>
      <c r="B8" s="1035"/>
    </row>
    <row r="9" spans="1:22" ht="4.5" customHeight="1">
      <c r="A9" s="1035"/>
      <c r="B9" s="1035"/>
    </row>
    <row r="10" spans="1:22">
      <c r="A10" s="1041" t="s">
        <v>1857</v>
      </c>
      <c r="B10" s="1041"/>
    </row>
    <row r="11" spans="1:22" ht="12.75" thickBot="1">
      <c r="A11" s="1035" t="s">
        <v>1660</v>
      </c>
      <c r="B11" s="1035"/>
    </row>
    <row r="12" spans="1:22">
      <c r="A12" s="2735" t="s">
        <v>7</v>
      </c>
      <c r="B12" s="1042"/>
      <c r="C12" s="2723" t="s">
        <v>1661</v>
      </c>
      <c r="D12" s="1043" t="s">
        <v>1662</v>
      </c>
      <c r="E12" s="2723" t="s">
        <v>1663</v>
      </c>
      <c r="F12" s="2737" t="s">
        <v>1664</v>
      </c>
      <c r="G12" s="2739" t="s">
        <v>1665</v>
      </c>
      <c r="H12" s="2723" t="s">
        <v>1666</v>
      </c>
      <c r="I12" s="2723" t="s">
        <v>1667</v>
      </c>
      <c r="J12" s="2723"/>
      <c r="K12" s="2723"/>
      <c r="L12" s="2723"/>
      <c r="M12" s="2723"/>
      <c r="N12" s="2723"/>
      <c r="O12" s="2723"/>
      <c r="P12" s="2723"/>
      <c r="Q12" s="2723"/>
      <c r="R12" s="2723"/>
      <c r="S12" s="2723"/>
      <c r="T12" s="2725"/>
    </row>
    <row r="13" spans="1:22" ht="12.75" thickBot="1">
      <c r="A13" s="2736"/>
      <c r="B13" s="1044"/>
      <c r="C13" s="2724"/>
      <c r="D13" s="1045" t="s">
        <v>1668</v>
      </c>
      <c r="E13" s="2724"/>
      <c r="F13" s="2738"/>
      <c r="G13" s="2740"/>
      <c r="H13" s="2724"/>
      <c r="I13" s="1046" t="s">
        <v>1669</v>
      </c>
      <c r="J13" s="1046" t="s">
        <v>1670</v>
      </c>
      <c r="K13" s="1046" t="s">
        <v>1671</v>
      </c>
      <c r="L13" s="1046" t="s">
        <v>1672</v>
      </c>
      <c r="M13" s="1046" t="s">
        <v>1673</v>
      </c>
      <c r="N13" s="1046" t="s">
        <v>1674</v>
      </c>
      <c r="O13" s="1046" t="s">
        <v>1675</v>
      </c>
      <c r="P13" s="1046" t="s">
        <v>1676</v>
      </c>
      <c r="Q13" s="1046" t="s">
        <v>1677</v>
      </c>
      <c r="R13" s="1046" t="s">
        <v>1678</v>
      </c>
      <c r="S13" s="1046" t="s">
        <v>1679</v>
      </c>
      <c r="T13" s="1047" t="s">
        <v>1680</v>
      </c>
    </row>
    <row r="14" spans="1:22" s="1055" customFormat="1" ht="10.5" customHeight="1" thickBot="1">
      <c r="A14" s="1048" t="s">
        <v>7</v>
      </c>
      <c r="B14" s="1048" t="s">
        <v>30</v>
      </c>
      <c r="C14" s="1049" t="s">
        <v>1661</v>
      </c>
      <c r="D14" s="1050" t="s">
        <v>1668</v>
      </c>
      <c r="E14" s="1049" t="s">
        <v>1663</v>
      </c>
      <c r="F14" s="1051" t="s">
        <v>1664</v>
      </c>
      <c r="G14" s="1052" t="s">
        <v>1665</v>
      </c>
      <c r="H14" s="1049" t="s">
        <v>1666</v>
      </c>
      <c r="I14" s="1053" t="s">
        <v>1669</v>
      </c>
      <c r="J14" s="1053" t="s">
        <v>1670</v>
      </c>
      <c r="K14" s="1053" t="s">
        <v>1671</v>
      </c>
      <c r="L14" s="1053" t="s">
        <v>1672</v>
      </c>
      <c r="M14" s="1053" t="s">
        <v>1673</v>
      </c>
      <c r="N14" s="1053" t="s">
        <v>1674</v>
      </c>
      <c r="O14" s="1053" t="s">
        <v>1675</v>
      </c>
      <c r="P14" s="1053" t="s">
        <v>1676</v>
      </c>
      <c r="Q14" s="1053" t="s">
        <v>1677</v>
      </c>
      <c r="R14" s="1053" t="s">
        <v>1678</v>
      </c>
      <c r="S14" s="1053" t="s">
        <v>1679</v>
      </c>
      <c r="T14" s="1054" t="s">
        <v>1680</v>
      </c>
    </row>
    <row r="15" spans="1:22" s="1219" customFormat="1" ht="15.75">
      <c r="A15" s="2174" t="s">
        <v>3799</v>
      </c>
      <c r="B15" s="1221"/>
      <c r="C15" s="1222"/>
      <c r="D15" s="1223"/>
      <c r="E15" s="1224"/>
      <c r="F15" s="1225"/>
      <c r="G15" s="1225">
        <f t="shared" ref="G15:G22" si="0">D15*F15</f>
        <v>0</v>
      </c>
      <c r="H15" s="1226"/>
      <c r="I15" s="1227"/>
      <c r="J15" s="1228"/>
      <c r="K15" s="1228"/>
      <c r="L15" s="1228"/>
      <c r="M15" s="1228" t="str">
        <f>IF(J15="","",J15)</f>
        <v/>
      </c>
      <c r="N15" s="1228"/>
      <c r="O15" s="1228"/>
      <c r="P15" s="1228" t="str">
        <f>IF(J15="","",J15)</f>
        <v/>
      </c>
      <c r="Q15" s="1228"/>
      <c r="R15" s="1228"/>
      <c r="S15" s="1228" t="str">
        <f>IF(J15="","",J15)</f>
        <v/>
      </c>
      <c r="T15" s="1229"/>
    </row>
    <row r="16" spans="1:22" s="194" customFormat="1" ht="24">
      <c r="A16" s="1967" t="s">
        <v>2748</v>
      </c>
      <c r="B16" s="882"/>
      <c r="C16" s="1169" t="s">
        <v>2753</v>
      </c>
      <c r="D16" s="1170">
        <v>2</v>
      </c>
      <c r="E16" s="1969" t="s">
        <v>501</v>
      </c>
      <c r="F16" s="1171">
        <v>50000</v>
      </c>
      <c r="G16" s="2185">
        <f t="shared" si="0"/>
        <v>100000</v>
      </c>
      <c r="H16" s="1754" t="s">
        <v>1887</v>
      </c>
      <c r="I16" s="1172">
        <v>1</v>
      </c>
      <c r="J16" s="1173"/>
      <c r="K16" s="1173"/>
      <c r="L16" s="1173"/>
      <c r="M16" s="1173"/>
      <c r="N16" s="1173"/>
      <c r="O16" s="1173">
        <v>1</v>
      </c>
      <c r="P16" s="1173"/>
      <c r="Q16" s="1173"/>
      <c r="R16" s="1173"/>
      <c r="S16" s="1173"/>
      <c r="T16" s="1173"/>
      <c r="V16" s="1863"/>
    </row>
    <row r="17" spans="1:23" s="762" customFormat="1" ht="12.75">
      <c r="A17" s="1758" t="s">
        <v>2292</v>
      </c>
      <c r="B17" s="1163"/>
      <c r="C17" s="906" t="s">
        <v>2298</v>
      </c>
      <c r="D17" s="1192">
        <v>1</v>
      </c>
      <c r="E17" s="1193" t="s">
        <v>501</v>
      </c>
      <c r="F17" s="1194">
        <v>15000</v>
      </c>
      <c r="G17" s="2185">
        <f t="shared" si="0"/>
        <v>15000</v>
      </c>
      <c r="H17" s="1754" t="s">
        <v>1887</v>
      </c>
      <c r="I17" s="1067"/>
      <c r="J17" s="1068"/>
      <c r="K17" s="1068"/>
      <c r="L17" s="1068"/>
      <c r="M17" s="1068"/>
      <c r="N17" s="1068"/>
      <c r="O17" s="1068"/>
      <c r="P17" s="1068"/>
      <c r="Q17" s="1068"/>
      <c r="R17" s="1068"/>
      <c r="S17" s="1068"/>
      <c r="T17" s="1068"/>
    </row>
    <row r="18" spans="1:23" s="762" customFormat="1" ht="12.75">
      <c r="A18" s="1758" t="s">
        <v>2292</v>
      </c>
      <c r="B18" s="1163"/>
      <c r="C18" s="906" t="s">
        <v>2297</v>
      </c>
      <c r="D18" s="1070">
        <v>1</v>
      </c>
      <c r="E18" s="1066" t="s">
        <v>501</v>
      </c>
      <c r="F18" s="1069">
        <v>5000</v>
      </c>
      <c r="G18" s="2185">
        <f t="shared" si="0"/>
        <v>5000</v>
      </c>
      <c r="H18" s="1754" t="s">
        <v>1887</v>
      </c>
      <c r="I18" s="1067"/>
      <c r="J18" s="1068"/>
      <c r="K18" s="1068"/>
      <c r="L18" s="1068"/>
      <c r="M18" s="1068"/>
      <c r="N18" s="1068"/>
      <c r="O18" s="1068"/>
      <c r="P18" s="1068"/>
      <c r="Q18" s="1068"/>
      <c r="R18" s="1068"/>
      <c r="S18" s="1068"/>
      <c r="T18" s="1068"/>
    </row>
    <row r="19" spans="1:23" s="864" customFormat="1" ht="12.75">
      <c r="A19" s="1967" t="s">
        <v>2748</v>
      </c>
      <c r="B19" s="1133"/>
      <c r="C19" s="2188" t="s">
        <v>2752</v>
      </c>
      <c r="D19" s="1170">
        <v>2</v>
      </c>
      <c r="E19" s="1969" t="s">
        <v>501</v>
      </c>
      <c r="F19" s="1969">
        <v>50000</v>
      </c>
      <c r="G19" s="2185">
        <f t="shared" si="0"/>
        <v>100000</v>
      </c>
      <c r="H19" s="1754" t="s">
        <v>1887</v>
      </c>
      <c r="I19" s="1172">
        <v>2</v>
      </c>
      <c r="J19" s="1172"/>
      <c r="K19" s="1172"/>
      <c r="L19" s="1172"/>
      <c r="M19" s="1172"/>
      <c r="N19" s="1172"/>
      <c r="O19" s="1172"/>
      <c r="P19" s="1172"/>
      <c r="Q19" s="1172"/>
      <c r="R19" s="1172"/>
      <c r="S19" s="1172"/>
      <c r="T19" s="1172"/>
    </row>
    <row r="20" spans="1:23" s="763" customFormat="1">
      <c r="A20" s="1967" t="s">
        <v>2748</v>
      </c>
      <c r="B20" s="1968"/>
      <c r="C20" s="1169" t="s">
        <v>2754</v>
      </c>
      <c r="D20" s="1170">
        <v>2</v>
      </c>
      <c r="E20" s="1230" t="s">
        <v>501</v>
      </c>
      <c r="F20" s="1171">
        <v>65000</v>
      </c>
      <c r="G20" s="2185">
        <f t="shared" si="0"/>
        <v>130000</v>
      </c>
      <c r="H20" s="1754" t="s">
        <v>1887</v>
      </c>
      <c r="I20" s="1172">
        <v>2</v>
      </c>
      <c r="J20" s="1173"/>
      <c r="K20" s="1173"/>
      <c r="L20" s="1173"/>
      <c r="M20" s="1173"/>
      <c r="N20" s="1173"/>
      <c r="O20" s="1173"/>
      <c r="P20" s="1173"/>
      <c r="Q20" s="1173"/>
      <c r="R20" s="1173"/>
      <c r="S20" s="1173"/>
      <c r="T20" s="1173"/>
    </row>
    <row r="21" spans="1:23" s="1175" customFormat="1" ht="15">
      <c r="A21" s="1768" t="s">
        <v>2599</v>
      </c>
      <c r="B21" s="1968"/>
      <c r="C21" s="1133" t="s">
        <v>2607</v>
      </c>
      <c r="D21" s="2186">
        <v>1</v>
      </c>
      <c r="E21" s="2185" t="s">
        <v>501</v>
      </c>
      <c r="F21" s="2187">
        <v>60000</v>
      </c>
      <c r="G21" s="2185">
        <f t="shared" si="0"/>
        <v>60000</v>
      </c>
      <c r="H21" s="1754" t="s">
        <v>1887</v>
      </c>
      <c r="I21" s="1203"/>
      <c r="J21" s="1955"/>
      <c r="K21" s="1955"/>
      <c r="L21" s="1955"/>
      <c r="M21" s="1955"/>
      <c r="N21" s="1955"/>
      <c r="O21" s="1955"/>
      <c r="P21" s="1955"/>
      <c r="Q21" s="1955"/>
      <c r="R21" s="2186">
        <v>1</v>
      </c>
      <c r="S21" s="1955"/>
      <c r="T21" s="1830"/>
      <c r="V21" s="1174"/>
      <c r="W21" s="1174"/>
    </row>
    <row r="22" spans="1:23" s="763" customFormat="1">
      <c r="A22" s="1465" t="s">
        <v>69</v>
      </c>
      <c r="B22" s="1967"/>
      <c r="C22" s="124" t="s">
        <v>2673</v>
      </c>
      <c r="D22" s="900">
        <v>1</v>
      </c>
      <c r="E22" s="901" t="s">
        <v>501</v>
      </c>
      <c r="F22" s="868">
        <v>1900000</v>
      </c>
      <c r="G22" s="2185">
        <f t="shared" si="0"/>
        <v>1900000</v>
      </c>
      <c r="H22" s="1754" t="s">
        <v>1887</v>
      </c>
      <c r="I22" s="129"/>
      <c r="J22" s="148"/>
      <c r="K22" s="148"/>
      <c r="L22" s="148"/>
      <c r="M22" s="148"/>
      <c r="N22" s="148"/>
      <c r="O22" s="148"/>
      <c r="P22" s="148"/>
      <c r="Q22" s="148"/>
      <c r="R22" s="148"/>
      <c r="S22" s="148"/>
      <c r="T22" s="148"/>
    </row>
    <row r="23" spans="1:23" ht="12.75">
      <c r="A23" s="2175"/>
      <c r="B23" s="2176"/>
      <c r="C23" s="2177"/>
      <c r="D23" s="2178"/>
      <c r="E23" s="2179"/>
      <c r="F23" s="2180"/>
      <c r="G23" s="2181"/>
      <c r="H23" s="2182"/>
      <c r="I23" s="2183"/>
      <c r="J23" s="2184"/>
      <c r="K23" s="2184"/>
      <c r="L23" s="2184"/>
      <c r="M23" s="2184"/>
      <c r="N23" s="2184"/>
      <c r="O23" s="2184"/>
      <c r="P23" s="2184"/>
      <c r="Q23" s="2184"/>
      <c r="R23" s="2184"/>
      <c r="S23" s="2184"/>
      <c r="T23" s="2184"/>
    </row>
    <row r="24" spans="1:23" ht="12.75" thickBot="1">
      <c r="A24" s="1126"/>
      <c r="B24" s="1126"/>
      <c r="G24" s="1127"/>
    </row>
    <row r="25" spans="1:23" ht="15.75" thickTop="1">
      <c r="A25" s="1128" t="s">
        <v>1691</v>
      </c>
      <c r="B25" s="1128"/>
      <c r="D25" s="2726">
        <f>SUM(G14:G15)</f>
        <v>0</v>
      </c>
      <c r="E25" s="2727"/>
      <c r="F25" s="2727"/>
      <c r="G25" s="2727"/>
    </row>
    <row r="26" spans="1:23">
      <c r="A26" s="1129" t="s">
        <v>1692</v>
      </c>
      <c r="B26" s="1129"/>
      <c r="C26" s="1130"/>
      <c r="D26" s="2728">
        <f>PRODUCT(D25,0.1)</f>
        <v>0</v>
      </c>
      <c r="E26" s="2729"/>
      <c r="F26" s="2729"/>
      <c r="G26" s="2730"/>
      <c r="I26" s="2731"/>
      <c r="J26" s="2731"/>
      <c r="K26" s="2731"/>
      <c r="L26" s="2731"/>
      <c r="M26" s="1131"/>
      <c r="N26" s="1131"/>
      <c r="O26" s="938"/>
    </row>
    <row r="27" spans="1:23">
      <c r="A27" s="1132" t="s">
        <v>1693</v>
      </c>
      <c r="B27" s="1132"/>
      <c r="C27" s="1133"/>
      <c r="D27" s="2720">
        <f>PRODUCT(D25,0.1)</f>
        <v>0</v>
      </c>
      <c r="E27" s="2721"/>
      <c r="F27" s="2721"/>
      <c r="G27" s="2722"/>
      <c r="K27" s="2711"/>
      <c r="L27" s="2711"/>
      <c r="M27" s="2711"/>
      <c r="N27" s="2711"/>
    </row>
    <row r="28" spans="1:23">
      <c r="A28" s="1132" t="s">
        <v>1694</v>
      </c>
      <c r="B28" s="1132"/>
      <c r="C28" s="1133"/>
      <c r="D28" s="2720">
        <f>SUM(D25:G27)</f>
        <v>0</v>
      </c>
      <c r="E28" s="2721"/>
      <c r="F28" s="2721"/>
      <c r="G28" s="2722"/>
      <c r="K28" s="2711"/>
      <c r="L28" s="2711"/>
      <c r="M28" s="2711"/>
      <c r="N28" s="2711"/>
    </row>
    <row r="29" spans="1:23">
      <c r="A29" s="1126"/>
      <c r="B29" s="1126"/>
      <c r="D29" s="1038"/>
      <c r="E29" s="1134"/>
      <c r="K29" s="2711"/>
      <c r="L29" s="2711"/>
      <c r="M29" s="2711"/>
      <c r="N29" s="2711"/>
      <c r="P29" s="1135"/>
    </row>
    <row r="30" spans="1:23">
      <c r="A30" s="1136" t="s">
        <v>3729</v>
      </c>
      <c r="B30" s="1136"/>
      <c r="P30" s="1137"/>
      <c r="Q30" s="1135"/>
    </row>
    <row r="32" spans="1:23">
      <c r="A32" s="1138" t="s">
        <v>1696</v>
      </c>
      <c r="D32" s="1138" t="s">
        <v>1697</v>
      </c>
      <c r="E32" s="1138"/>
      <c r="F32" s="1139"/>
      <c r="G32" s="939"/>
      <c r="H32" s="1036"/>
      <c r="M32" s="1138" t="s">
        <v>1698</v>
      </c>
      <c r="N32" s="1138"/>
    </row>
    <row r="33" spans="1:20">
      <c r="D33" s="1036"/>
      <c r="F33" s="1140"/>
      <c r="G33" s="1140"/>
      <c r="H33" s="1141"/>
      <c r="I33" s="1141"/>
      <c r="J33" s="1141"/>
      <c r="K33" s="1141"/>
    </row>
    <row r="34" spans="1:20">
      <c r="C34" s="1142" t="s">
        <v>1762</v>
      </c>
      <c r="D34" s="1036"/>
      <c r="E34" s="1143"/>
      <c r="F34" s="2712" t="s">
        <v>1761</v>
      </c>
      <c r="G34" s="2713"/>
      <c r="H34" s="2714"/>
      <c r="I34" s="2715"/>
      <c r="J34" s="2715"/>
      <c r="K34" s="2715"/>
      <c r="L34" s="1143"/>
      <c r="M34" s="1143"/>
      <c r="N34" s="1143"/>
      <c r="P34" s="2716" t="s">
        <v>1699</v>
      </c>
      <c r="Q34" s="2716"/>
      <c r="R34" s="2716"/>
      <c r="S34" s="2716"/>
      <c r="T34" s="2716"/>
    </row>
    <row r="35" spans="1:20">
      <c r="A35" s="1126"/>
      <c r="B35" s="1126"/>
      <c r="C35" s="938" t="s">
        <v>1760</v>
      </c>
      <c r="D35" s="1036"/>
      <c r="F35" s="2717" t="s">
        <v>1759</v>
      </c>
      <c r="G35" s="2717"/>
      <c r="H35" s="2718"/>
      <c r="I35" s="2719"/>
      <c r="J35" s="2719"/>
      <c r="K35" s="2719"/>
      <c r="L35" s="938"/>
      <c r="P35" s="2718" t="s">
        <v>1700</v>
      </c>
      <c r="Q35" s="2718"/>
      <c r="R35" s="2718"/>
      <c r="S35" s="2718"/>
      <c r="T35" s="2718"/>
    </row>
  </sheetData>
  <mergeCells count="28">
    <mergeCell ref="A12:A13"/>
    <mergeCell ref="C12:C13"/>
    <mergeCell ref="E12:E13"/>
    <mergeCell ref="F12:F13"/>
    <mergeCell ref="G12:G13"/>
    <mergeCell ref="A1:T1"/>
    <mergeCell ref="A2:T2"/>
    <mergeCell ref="A3:T3"/>
    <mergeCell ref="A4:T4"/>
    <mergeCell ref="A6:T6"/>
    <mergeCell ref="H12:H13"/>
    <mergeCell ref="I12:T12"/>
    <mergeCell ref="D25:G25"/>
    <mergeCell ref="D26:G26"/>
    <mergeCell ref="I26:J26"/>
    <mergeCell ref="K26:L26"/>
    <mergeCell ref="D27:G27"/>
    <mergeCell ref="K27:L27"/>
    <mergeCell ref="M27:N27"/>
    <mergeCell ref="D28:G28"/>
    <mergeCell ref="K28:L28"/>
    <mergeCell ref="M28:N28"/>
    <mergeCell ref="K29:L29"/>
    <mergeCell ref="M29:N29"/>
    <mergeCell ref="F34:K34"/>
    <mergeCell ref="P34:T34"/>
    <mergeCell ref="F35:K35"/>
    <mergeCell ref="P35:T35"/>
  </mergeCells>
  <dataValidations count="1">
    <dataValidation type="custom" allowBlank="1" showErrorMessage="1" sqref="T23 I23:L23" xr:uid="{40406393-03C0-4487-8076-F5DB1C84E343}">
      <formula1>ISBLANK(#REF!)=FALSE</formula1>
    </dataValidation>
  </dataValidations>
  <printOptions horizontalCentered="1"/>
  <pageMargins left="0.25" right="0.25" top="0.75" bottom="0.75" header="0.3" footer="0.3"/>
  <pageSetup paperSize="9" scale="87" orientation="landscape" r:id="rId1"/>
  <headerFooter>
    <oddFooter>&amp;LPROJECT PROCUREMENT MANAGEMENT PLAN 2023&amp;CBilling and Claims Section
&amp;RPage &amp;P of &amp;N</oddFooter>
  </headerFooter>
  <drawing r:id="rId2"/>
  <tableParts count="1">
    <tablePart r:id="rId3"/>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34">
    <tabColor theme="9" tint="0.39982299264503923"/>
  </sheetPr>
  <dimension ref="A1:Q43"/>
  <sheetViews>
    <sheetView workbookViewId="0">
      <selection activeCell="C78" sqref="C78"/>
    </sheetView>
  </sheetViews>
  <sheetFormatPr defaultColWidth="9" defaultRowHeight="15"/>
  <cols>
    <col min="1" max="1" width="27.28515625" customWidth="1"/>
    <col min="2" max="2" width="13" style="3" customWidth="1"/>
    <col min="3" max="3" width="10.5703125" customWidth="1"/>
    <col min="4" max="4" width="12.7109375" style="4" customWidth="1"/>
    <col min="5" max="5" width="12.42578125" customWidth="1"/>
    <col min="6" max="7" width="10.7109375" customWidth="1"/>
    <col min="8" max="8" width="13.85546875" style="3" customWidth="1"/>
    <col min="9" max="9" width="16.140625" customWidth="1"/>
    <col min="10" max="10" width="12.28515625" customWidth="1"/>
    <col min="11" max="11" width="10.5703125" customWidth="1"/>
    <col min="13" max="13" width="9.5703125" customWidth="1"/>
    <col min="14" max="14" width="12.85546875" style="4" customWidth="1"/>
    <col min="15" max="15" width="11" style="4" customWidth="1"/>
    <col min="16" max="16" width="13.140625" customWidth="1"/>
    <col min="17" max="17" width="12" customWidth="1"/>
  </cols>
  <sheetData>
    <row r="1" spans="1:17" s="1" customFormat="1" ht="36">
      <c r="A1" s="5" t="s">
        <v>1701</v>
      </c>
      <c r="B1" s="6" t="s">
        <v>1702</v>
      </c>
      <c r="C1" s="7" t="s">
        <v>1703</v>
      </c>
      <c r="D1" s="7" t="s">
        <v>1704</v>
      </c>
      <c r="E1" s="2741" t="s">
        <v>1705</v>
      </c>
      <c r="F1" s="2741"/>
      <c r="G1" s="7" t="s">
        <v>1706</v>
      </c>
      <c r="H1" s="8" t="s">
        <v>1707</v>
      </c>
      <c r="I1" s="8" t="s">
        <v>1708</v>
      </c>
      <c r="J1" s="8" t="s">
        <v>1709</v>
      </c>
      <c r="K1" s="42" t="s">
        <v>1710</v>
      </c>
      <c r="L1" s="42" t="s">
        <v>1711</v>
      </c>
      <c r="M1" s="42" t="s">
        <v>1712</v>
      </c>
      <c r="N1" s="42" t="s">
        <v>1713</v>
      </c>
      <c r="O1" s="42" t="s">
        <v>1714</v>
      </c>
      <c r="P1" s="42" t="s">
        <v>1653</v>
      </c>
      <c r="Q1" s="42" t="s">
        <v>1715</v>
      </c>
    </row>
    <row r="2" spans="1:17" s="1" customFormat="1" ht="45.75" customHeight="1">
      <c r="A2" s="5"/>
      <c r="B2" s="6"/>
      <c r="C2" s="7"/>
      <c r="D2" s="7"/>
      <c r="E2" s="7" t="s">
        <v>1716</v>
      </c>
      <c r="F2" s="7" t="s">
        <v>1717</v>
      </c>
      <c r="G2" s="7"/>
      <c r="H2" s="8" t="s">
        <v>1718</v>
      </c>
      <c r="I2" s="16"/>
      <c r="J2" s="16"/>
      <c r="K2" s="42"/>
      <c r="L2" s="42"/>
      <c r="M2" s="42"/>
      <c r="N2" s="42"/>
      <c r="O2" s="42"/>
      <c r="P2" s="42"/>
      <c r="Q2" s="42"/>
    </row>
    <row r="3" spans="1:17" s="2" customFormat="1" ht="53.25" customHeight="1">
      <c r="A3" s="9" t="s">
        <v>1719</v>
      </c>
      <c r="B3" s="10" t="s">
        <v>1720</v>
      </c>
      <c r="C3" s="11">
        <v>18</v>
      </c>
      <c r="D3" s="11"/>
      <c r="E3" s="11"/>
      <c r="F3" s="12"/>
      <c r="G3" s="11"/>
      <c r="H3" s="13"/>
      <c r="I3" s="43"/>
      <c r="J3" s="44"/>
      <c r="K3" s="9"/>
      <c r="L3" s="9"/>
      <c r="M3" s="9"/>
      <c r="N3" s="45" t="s">
        <v>1721</v>
      </c>
      <c r="O3" s="45"/>
      <c r="P3" s="46">
        <v>8900</v>
      </c>
      <c r="Q3" s="46">
        <v>890</v>
      </c>
    </row>
    <row r="4" spans="1:17" ht="33" customHeight="1">
      <c r="A4" s="2742" t="s">
        <v>1722</v>
      </c>
      <c r="B4" s="15" t="s">
        <v>1723</v>
      </c>
      <c r="C4" s="15">
        <v>6</v>
      </c>
      <c r="D4" s="2747" t="s">
        <v>1724</v>
      </c>
      <c r="E4" s="2752" t="s">
        <v>1725</v>
      </c>
      <c r="F4" s="17"/>
      <c r="G4" s="17"/>
      <c r="H4" s="2750" t="s">
        <v>1726</v>
      </c>
      <c r="I4" s="47"/>
      <c r="J4" s="48"/>
      <c r="K4" s="49"/>
      <c r="L4" s="50"/>
      <c r="M4" s="31"/>
      <c r="N4" s="2770" t="s">
        <v>1727</v>
      </c>
      <c r="O4" s="51"/>
      <c r="P4" s="31"/>
      <c r="Q4" s="29"/>
    </row>
    <row r="5" spans="1:17" ht="15.75" customHeight="1">
      <c r="A5" s="2743"/>
      <c r="B5" s="15">
        <v>1</v>
      </c>
      <c r="C5" s="15">
        <v>4</v>
      </c>
      <c r="D5" s="2748"/>
      <c r="E5" s="2753"/>
      <c r="F5" s="20"/>
      <c r="G5" s="20"/>
      <c r="H5" s="2745"/>
      <c r="I5" s="47"/>
      <c r="J5" s="48"/>
      <c r="K5" s="52"/>
      <c r="L5" s="50"/>
      <c r="M5" s="31"/>
      <c r="N5" s="2771"/>
      <c r="O5" s="53"/>
      <c r="P5" s="31"/>
      <c r="Q5" s="29"/>
    </row>
    <row r="6" spans="1:17" ht="18.75">
      <c r="A6" s="2743"/>
      <c r="B6" s="15">
        <v>2</v>
      </c>
      <c r="C6" s="15">
        <v>5</v>
      </c>
      <c r="D6" s="2748"/>
      <c r="E6" s="2754"/>
      <c r="F6" s="20"/>
      <c r="G6" s="20"/>
      <c r="H6" s="2746"/>
      <c r="I6" s="47"/>
      <c r="J6" s="48"/>
      <c r="K6" s="54"/>
      <c r="L6" s="55"/>
      <c r="M6" s="31"/>
      <c r="N6" s="2772"/>
      <c r="O6" s="56"/>
      <c r="P6" s="31"/>
      <c r="Q6" s="29"/>
    </row>
    <row r="7" spans="1:17" ht="15.75" customHeight="1">
      <c r="A7" s="18"/>
      <c r="B7" s="22" t="s">
        <v>1653</v>
      </c>
      <c r="C7" s="23">
        <f>SUM(C4:C6)</f>
        <v>15</v>
      </c>
      <c r="D7" s="2749"/>
      <c r="E7" s="24">
        <v>11320</v>
      </c>
      <c r="F7" s="20"/>
      <c r="G7" s="20"/>
      <c r="H7" s="25">
        <v>3600</v>
      </c>
      <c r="I7" s="47"/>
      <c r="J7" s="48"/>
      <c r="K7" s="57">
        <v>10000</v>
      </c>
      <c r="L7" s="55"/>
      <c r="M7" s="31"/>
      <c r="N7" s="28">
        <v>160000</v>
      </c>
      <c r="O7" s="28"/>
      <c r="P7" s="40">
        <f>SUM(E7:N7)</f>
        <v>184920</v>
      </c>
      <c r="Q7" s="29">
        <v>18240</v>
      </c>
    </row>
    <row r="8" spans="1:17" ht="15.75" customHeight="1">
      <c r="A8" s="2744" t="s">
        <v>1728</v>
      </c>
      <c r="B8" s="15">
        <v>3</v>
      </c>
      <c r="C8" s="15">
        <v>7</v>
      </c>
      <c r="D8" s="2748" t="s">
        <v>1729</v>
      </c>
      <c r="E8" s="2755" t="s">
        <v>1730</v>
      </c>
      <c r="F8" s="2762"/>
      <c r="G8" s="20"/>
      <c r="H8" s="2764"/>
      <c r="I8" s="47"/>
      <c r="J8" s="48"/>
      <c r="K8" s="58"/>
      <c r="L8" s="55"/>
      <c r="M8" s="31"/>
      <c r="N8" s="2773"/>
      <c r="O8" s="59"/>
      <c r="P8" s="31"/>
      <c r="Q8" s="29"/>
    </row>
    <row r="9" spans="1:17" ht="15.75" customHeight="1">
      <c r="A9" s="2745"/>
      <c r="B9" s="15" t="s">
        <v>1731</v>
      </c>
      <c r="C9" s="15">
        <v>5</v>
      </c>
      <c r="D9" s="2748"/>
      <c r="E9" s="2756"/>
      <c r="F9" s="2762"/>
      <c r="G9" s="20"/>
      <c r="H9" s="2765"/>
      <c r="I9" s="47"/>
      <c r="J9" s="48"/>
      <c r="K9" s="60"/>
      <c r="L9" s="31"/>
      <c r="M9" s="31"/>
      <c r="N9" s="2773"/>
      <c r="O9" s="59"/>
      <c r="P9" s="31"/>
      <c r="Q9" s="29"/>
    </row>
    <row r="10" spans="1:17" ht="15.75" customHeight="1">
      <c r="A10" s="2745"/>
      <c r="B10" s="15" t="s">
        <v>1732</v>
      </c>
      <c r="C10" s="15">
        <v>5</v>
      </c>
      <c r="D10" s="2750" t="s">
        <v>1733</v>
      </c>
      <c r="E10" s="2756"/>
      <c r="F10" s="2762"/>
      <c r="G10" s="20"/>
      <c r="H10" s="2766" t="s">
        <v>1734</v>
      </c>
      <c r="I10" s="47"/>
      <c r="J10" s="48"/>
      <c r="K10" s="61"/>
      <c r="L10" s="31"/>
      <c r="M10" s="31"/>
      <c r="N10" s="2774" t="s">
        <v>1735</v>
      </c>
      <c r="O10" s="62"/>
      <c r="P10" s="31"/>
      <c r="Q10" s="29"/>
    </row>
    <row r="11" spans="1:17" ht="15.75" customHeight="1">
      <c r="A11" s="2745"/>
      <c r="B11" s="15">
        <v>5</v>
      </c>
      <c r="C11" s="15">
        <v>6</v>
      </c>
      <c r="D11" s="2745"/>
      <c r="E11" s="2756"/>
      <c r="F11" s="2762"/>
      <c r="G11" s="20"/>
      <c r="H11" s="2764"/>
      <c r="I11" s="47"/>
      <c r="J11" s="48"/>
      <c r="K11" s="61"/>
      <c r="L11" s="31"/>
      <c r="M11" s="31"/>
      <c r="N11" s="2773"/>
      <c r="O11" s="59"/>
      <c r="P11" s="31"/>
      <c r="Q11" s="29"/>
    </row>
    <row r="12" spans="1:17" ht="38.25" customHeight="1">
      <c r="A12" s="2746"/>
      <c r="B12" s="15">
        <v>6</v>
      </c>
      <c r="C12" s="15">
        <v>6</v>
      </c>
      <c r="D12" s="2745"/>
      <c r="E12" s="2757"/>
      <c r="F12" s="2762"/>
      <c r="G12" s="20"/>
      <c r="H12" s="2765"/>
      <c r="I12" s="47"/>
      <c r="J12" s="48"/>
      <c r="K12" s="63"/>
      <c r="L12" s="31"/>
      <c r="M12" s="31"/>
      <c r="N12" s="2775"/>
      <c r="O12" s="64"/>
      <c r="P12" s="31"/>
      <c r="Q12" s="29"/>
    </row>
    <row r="13" spans="1:17" ht="15.75" customHeight="1">
      <c r="A13" s="18"/>
      <c r="B13" s="22" t="s">
        <v>1653</v>
      </c>
      <c r="C13" s="23">
        <f>SUM(C8:C12)</f>
        <v>29</v>
      </c>
      <c r="D13" s="2746"/>
      <c r="E13" s="26">
        <v>2000</v>
      </c>
      <c r="F13" s="2763"/>
      <c r="G13" s="20"/>
      <c r="H13" s="27">
        <v>5800</v>
      </c>
      <c r="I13" s="65">
        <v>1000</v>
      </c>
      <c r="J13" s="48"/>
      <c r="K13" s="66">
        <v>27800</v>
      </c>
      <c r="L13" s="31"/>
      <c r="M13" s="31"/>
      <c r="N13" s="28">
        <v>420000</v>
      </c>
      <c r="O13" s="28"/>
      <c r="P13" s="26">
        <f>SUM(E13,H13,I13,J13,K13,N13)</f>
        <v>456600</v>
      </c>
      <c r="Q13" s="29">
        <v>24248</v>
      </c>
    </row>
    <row r="14" spans="1:17" ht="15.75" customHeight="1">
      <c r="A14" s="2742" t="s">
        <v>1736</v>
      </c>
      <c r="B14" s="15">
        <v>7</v>
      </c>
      <c r="C14" s="15">
        <v>4</v>
      </c>
      <c r="D14" s="2750" t="s">
        <v>1737</v>
      </c>
      <c r="E14" s="2758" t="s">
        <v>1738</v>
      </c>
      <c r="F14" s="2752" t="s">
        <v>1739</v>
      </c>
      <c r="G14" s="20"/>
      <c r="H14" s="2766" t="s">
        <v>1740</v>
      </c>
      <c r="I14" s="47"/>
      <c r="J14" s="67"/>
      <c r="L14" s="31"/>
      <c r="M14" s="31"/>
      <c r="N14" s="2774" t="s">
        <v>1741</v>
      </c>
      <c r="O14" s="62"/>
      <c r="P14" s="31"/>
      <c r="Q14" s="29"/>
    </row>
    <row r="15" spans="1:17" ht="15.75" customHeight="1">
      <c r="A15" s="2742"/>
      <c r="B15" s="15">
        <v>8</v>
      </c>
      <c r="C15" s="15">
        <v>6</v>
      </c>
      <c r="D15" s="2745"/>
      <c r="E15" s="2758"/>
      <c r="F15" s="2753"/>
      <c r="G15" s="20"/>
      <c r="H15" s="2764"/>
      <c r="I15" s="47"/>
      <c r="J15" s="48"/>
      <c r="K15" s="68"/>
      <c r="L15" s="31"/>
      <c r="M15" s="31"/>
      <c r="N15" s="2773"/>
      <c r="O15" s="59"/>
      <c r="P15" s="31"/>
      <c r="Q15" s="29"/>
    </row>
    <row r="16" spans="1:17" ht="38.25" customHeight="1">
      <c r="A16" s="2742"/>
      <c r="B16" s="15">
        <v>9</v>
      </c>
      <c r="C16" s="15">
        <v>3</v>
      </c>
      <c r="D16" s="2745"/>
      <c r="E16" s="2758"/>
      <c r="F16" s="2754"/>
      <c r="G16" s="20"/>
      <c r="H16" s="2765"/>
      <c r="I16" s="47"/>
      <c r="J16" s="48"/>
      <c r="K16" s="61"/>
      <c r="L16" s="31"/>
      <c r="M16" s="31"/>
      <c r="N16" s="2775"/>
      <c r="O16" s="64"/>
      <c r="P16" s="31"/>
      <c r="Q16" s="29"/>
    </row>
    <row r="17" spans="1:17" ht="15.75" customHeight="1">
      <c r="A17" s="14"/>
      <c r="B17" s="22" t="s">
        <v>1653</v>
      </c>
      <c r="C17" s="23">
        <f>SUM(C14:C16)</f>
        <v>13</v>
      </c>
      <c r="D17" s="2746"/>
      <c r="E17" s="28">
        <v>4000</v>
      </c>
      <c r="F17" s="29">
        <v>55200</v>
      </c>
      <c r="G17" s="20"/>
      <c r="H17" s="30">
        <v>3120</v>
      </c>
      <c r="I17" s="47"/>
      <c r="J17" s="48"/>
      <c r="K17" s="69">
        <v>10000</v>
      </c>
      <c r="L17" s="31"/>
      <c r="M17" s="31"/>
      <c r="N17" s="32" t="s">
        <v>1742</v>
      </c>
      <c r="O17" s="32"/>
      <c r="P17" s="26">
        <v>215120</v>
      </c>
      <c r="Q17" s="29">
        <v>21512</v>
      </c>
    </row>
    <row r="18" spans="1:17" ht="15.75" customHeight="1">
      <c r="A18" s="2742" t="s">
        <v>1743</v>
      </c>
      <c r="B18" s="15">
        <v>10</v>
      </c>
      <c r="C18" s="15">
        <v>5</v>
      </c>
      <c r="D18" s="2751" t="s">
        <v>1744</v>
      </c>
      <c r="E18" s="2759">
        <f>SUM(E17)</f>
        <v>4000</v>
      </c>
      <c r="F18" s="2752" t="s">
        <v>1739</v>
      </c>
      <c r="G18" s="20"/>
      <c r="H18" s="2767" t="s">
        <v>1745</v>
      </c>
      <c r="I18" s="47"/>
      <c r="J18" s="67"/>
      <c r="L18" s="31"/>
      <c r="M18" s="31"/>
      <c r="N18" s="2752" t="s">
        <v>1746</v>
      </c>
      <c r="O18" s="16"/>
      <c r="P18" s="31"/>
      <c r="Q18" s="29"/>
    </row>
    <row r="19" spans="1:17" ht="15.75" customHeight="1">
      <c r="A19" s="2742"/>
      <c r="B19" s="15">
        <v>11</v>
      </c>
      <c r="C19" s="15">
        <v>4</v>
      </c>
      <c r="D19" s="2751"/>
      <c r="E19" s="2760"/>
      <c r="F19" s="2753"/>
      <c r="G19" s="20"/>
      <c r="H19" s="2768"/>
      <c r="I19" s="47"/>
      <c r="J19" s="48"/>
      <c r="K19" s="70"/>
      <c r="L19" s="31"/>
      <c r="M19" s="31"/>
      <c r="N19" s="2753"/>
      <c r="O19" s="19"/>
      <c r="P19" s="31"/>
      <c r="Q19" s="29"/>
    </row>
    <row r="20" spans="1:17" ht="15.75" customHeight="1">
      <c r="A20" s="2742"/>
      <c r="B20" s="15">
        <v>12</v>
      </c>
      <c r="C20" s="15">
        <v>4</v>
      </c>
      <c r="D20" s="2751"/>
      <c r="E20" s="2760"/>
      <c r="F20" s="2753"/>
      <c r="G20" s="20"/>
      <c r="H20" s="2768"/>
      <c r="I20" s="47"/>
      <c r="J20" s="48"/>
      <c r="K20" s="70"/>
      <c r="L20" s="31"/>
      <c r="M20" s="31"/>
      <c r="N20" s="2753"/>
      <c r="O20" s="19"/>
      <c r="P20" s="31"/>
      <c r="Q20" s="29"/>
    </row>
    <row r="21" spans="1:17" ht="15.75" customHeight="1">
      <c r="A21" s="2742"/>
      <c r="B21" s="15">
        <v>13</v>
      </c>
      <c r="C21" s="15">
        <v>5</v>
      </c>
      <c r="D21" s="2751"/>
      <c r="E21" s="2760"/>
      <c r="F21" s="2753"/>
      <c r="G21" s="20"/>
      <c r="H21" s="2768"/>
      <c r="I21" s="47"/>
      <c r="J21" s="48"/>
      <c r="K21" s="70"/>
      <c r="L21" s="31"/>
      <c r="M21" s="31"/>
      <c r="N21" s="2753"/>
      <c r="O21" s="19"/>
      <c r="P21" s="31"/>
      <c r="Q21" s="29"/>
    </row>
    <row r="22" spans="1:17" ht="15.75" customHeight="1">
      <c r="A22" s="31"/>
      <c r="B22" s="15" t="s">
        <v>1747</v>
      </c>
      <c r="C22" s="15"/>
      <c r="D22" s="2751"/>
      <c r="E22" s="2761"/>
      <c r="F22" s="2754"/>
      <c r="G22" s="20"/>
      <c r="H22" s="2769"/>
      <c r="I22" s="47"/>
      <c r="J22" s="48"/>
      <c r="K22" s="71"/>
      <c r="L22" s="31"/>
      <c r="M22" s="31"/>
      <c r="N22" s="2754"/>
      <c r="O22" s="21"/>
      <c r="P22" s="31"/>
      <c r="Q22" s="29"/>
    </row>
    <row r="23" spans="1:17" ht="18.75">
      <c r="A23" s="31"/>
      <c r="B23" s="23" t="s">
        <v>1748</v>
      </c>
      <c r="C23" s="23">
        <f>SUM(C18:C22)</f>
        <v>18</v>
      </c>
      <c r="D23" s="32"/>
      <c r="E23" s="28">
        <v>4000</v>
      </c>
      <c r="F23" s="29">
        <v>55200</v>
      </c>
      <c r="G23" s="20"/>
      <c r="H23" s="33">
        <v>4320</v>
      </c>
      <c r="I23" s="72"/>
      <c r="J23" s="73"/>
      <c r="K23" s="74">
        <v>10000</v>
      </c>
      <c r="L23" s="31"/>
      <c r="M23" s="31"/>
      <c r="N23" s="75">
        <v>184800</v>
      </c>
      <c r="O23" s="75"/>
      <c r="P23" s="26">
        <f>SUM(E23:N23)</f>
        <v>258320</v>
      </c>
      <c r="Q23" s="29">
        <v>25832</v>
      </c>
    </row>
    <row r="24" spans="1:17">
      <c r="A24" s="31"/>
      <c r="B24" s="15"/>
      <c r="C24" s="15"/>
      <c r="D24" s="32"/>
      <c r="E24" s="31"/>
      <c r="F24" s="31"/>
      <c r="G24" s="34"/>
      <c r="H24" s="35"/>
      <c r="I24" s="31"/>
      <c r="J24" s="31"/>
      <c r="K24" s="31"/>
      <c r="L24" s="31"/>
      <c r="M24" s="31"/>
      <c r="N24" s="32"/>
      <c r="O24" s="32"/>
      <c r="P24" s="31"/>
      <c r="Q24" s="29"/>
    </row>
    <row r="25" spans="1:17" ht="51.75">
      <c r="A25" s="36" t="s">
        <v>1749</v>
      </c>
      <c r="B25" s="37"/>
      <c r="C25" s="15">
        <v>0</v>
      </c>
      <c r="D25" s="38" t="s">
        <v>1750</v>
      </c>
      <c r="E25" s="31">
        <v>0</v>
      </c>
      <c r="F25" s="31">
        <v>0</v>
      </c>
      <c r="G25" s="31">
        <v>0</v>
      </c>
      <c r="H25" s="25">
        <v>6500</v>
      </c>
      <c r="I25" s="31"/>
      <c r="J25" s="29">
        <v>100000</v>
      </c>
      <c r="K25" s="29">
        <v>5000</v>
      </c>
      <c r="L25" s="31"/>
      <c r="M25" s="29">
        <v>7000</v>
      </c>
      <c r="N25" s="75">
        <v>175000</v>
      </c>
      <c r="O25" s="75"/>
      <c r="P25" s="40">
        <f>SUM(H25:N25)</f>
        <v>293500</v>
      </c>
      <c r="Q25" s="29">
        <v>29350</v>
      </c>
    </row>
    <row r="26" spans="1:17">
      <c r="A26" s="39" t="s">
        <v>1751</v>
      </c>
      <c r="B26" s="15"/>
      <c r="C26" s="15"/>
      <c r="D26" s="32"/>
      <c r="E26" s="31"/>
      <c r="F26" s="31"/>
      <c r="G26" s="34"/>
      <c r="H26" s="35"/>
      <c r="I26" s="31"/>
      <c r="J26" s="31"/>
      <c r="K26" s="31"/>
      <c r="L26" s="31"/>
      <c r="M26" s="31"/>
      <c r="N26" s="32"/>
      <c r="O26" s="75">
        <v>200000</v>
      </c>
      <c r="P26" s="29">
        <v>200000</v>
      </c>
      <c r="Q26" s="29">
        <v>20000</v>
      </c>
    </row>
    <row r="27" spans="1:17">
      <c r="A27" s="31"/>
      <c r="B27" s="15"/>
      <c r="C27" s="15"/>
      <c r="D27" s="32"/>
      <c r="E27" s="31"/>
      <c r="F27" s="31"/>
      <c r="G27" s="34"/>
      <c r="H27" s="35"/>
      <c r="I27" s="31"/>
      <c r="J27" s="31"/>
      <c r="K27" s="31"/>
      <c r="L27" s="31"/>
      <c r="M27" s="31"/>
      <c r="N27" s="32"/>
      <c r="O27" s="32"/>
      <c r="P27" s="31"/>
      <c r="Q27" s="29"/>
    </row>
    <row r="28" spans="1:17">
      <c r="A28" s="39" t="s">
        <v>1752</v>
      </c>
      <c r="B28" s="15"/>
      <c r="C28" s="15"/>
      <c r="D28" s="37"/>
      <c r="E28" s="40">
        <v>22800</v>
      </c>
      <c r="F28" s="26">
        <f>SUM(F13:F26)</f>
        <v>110400</v>
      </c>
      <c r="G28" s="31"/>
      <c r="H28" s="41">
        <f>SUM(H7:H26)</f>
        <v>23340</v>
      </c>
      <c r="I28" s="29">
        <v>8900</v>
      </c>
      <c r="J28" s="29">
        <v>100000</v>
      </c>
      <c r="K28" s="40">
        <f>SUM(K7:K26)</f>
        <v>62800</v>
      </c>
      <c r="L28" s="31"/>
      <c r="M28" s="29">
        <v>7000</v>
      </c>
      <c r="N28" s="28">
        <f>SUM(N7:N27)</f>
        <v>939800</v>
      </c>
      <c r="O28" s="28">
        <v>200000</v>
      </c>
      <c r="P28" s="40">
        <f>SUM(P7:P26)</f>
        <v>1608460</v>
      </c>
      <c r="Q28" s="29">
        <f>SUM(Q7:Q26)</f>
        <v>139182</v>
      </c>
    </row>
    <row r="29" spans="1:17">
      <c r="A29" s="31"/>
      <c r="B29" s="15"/>
      <c r="C29" s="15"/>
      <c r="D29" s="32"/>
      <c r="E29" s="31"/>
      <c r="F29" s="31"/>
      <c r="G29" s="31"/>
      <c r="H29" s="15"/>
      <c r="I29" s="31"/>
      <c r="J29" s="31"/>
      <c r="K29" s="31"/>
      <c r="L29" s="31"/>
      <c r="M29" s="31"/>
      <c r="N29" s="32"/>
      <c r="O29" s="32"/>
      <c r="P29" s="31"/>
      <c r="Q29" s="31"/>
    </row>
    <row r="30" spans="1:17">
      <c r="A30" s="36" t="s">
        <v>1753</v>
      </c>
      <c r="B30" s="15"/>
      <c r="C30" s="15"/>
      <c r="D30" s="32"/>
      <c r="E30" s="31"/>
      <c r="F30" s="31"/>
      <c r="G30" s="34"/>
      <c r="H30" s="33">
        <v>10000</v>
      </c>
      <c r="I30" s="29">
        <v>35876</v>
      </c>
      <c r="J30" s="31"/>
      <c r="K30" s="31"/>
      <c r="L30" s="31"/>
      <c r="M30" s="31"/>
      <c r="N30" s="75">
        <v>180000</v>
      </c>
      <c r="O30" s="32"/>
      <c r="P30" s="40">
        <f>SUM(H30:O30)</f>
        <v>225876</v>
      </c>
      <c r="Q30" s="29"/>
    </row>
    <row r="32" spans="1:17">
      <c r="A32" s="31"/>
      <c r="B32" s="15"/>
      <c r="C32" s="31"/>
      <c r="D32" s="32"/>
      <c r="E32" s="31"/>
      <c r="F32" s="31"/>
      <c r="G32" s="31"/>
      <c r="H32" s="15"/>
      <c r="I32" s="31"/>
      <c r="J32" s="31"/>
      <c r="K32" s="31"/>
      <c r="L32" s="31"/>
      <c r="M32" s="31"/>
      <c r="N32" s="32"/>
      <c r="O32" s="32"/>
      <c r="P32" s="40">
        <f>SUM(P28:P31)</f>
        <v>1834336</v>
      </c>
      <c r="Q32" s="40"/>
    </row>
    <row r="33" spans="1:17">
      <c r="A33" s="31"/>
      <c r="B33" s="15"/>
      <c r="C33" s="31"/>
      <c r="D33" s="32"/>
      <c r="E33" s="31"/>
      <c r="F33" s="31"/>
      <c r="G33" s="31"/>
      <c r="H33" s="15"/>
      <c r="I33" s="31"/>
      <c r="J33" s="31"/>
      <c r="K33" s="31"/>
      <c r="L33" s="31"/>
      <c r="M33" s="31"/>
      <c r="N33" s="32"/>
      <c r="O33" s="32"/>
      <c r="P33" s="31"/>
      <c r="Q33" s="31"/>
    </row>
    <row r="34" spans="1:17">
      <c r="A34" s="31"/>
      <c r="B34" s="15"/>
      <c r="C34" s="31"/>
      <c r="D34" s="32"/>
      <c r="E34" s="31"/>
      <c r="F34" s="31"/>
      <c r="G34" s="31"/>
      <c r="H34" s="15"/>
      <c r="I34" s="31"/>
      <c r="J34" s="31"/>
      <c r="K34" s="31"/>
      <c r="L34" s="31"/>
      <c r="M34" s="31"/>
      <c r="N34" s="32"/>
      <c r="O34" s="32"/>
      <c r="P34" s="31"/>
      <c r="Q34" s="31"/>
    </row>
    <row r="35" spans="1:17">
      <c r="A35" s="31"/>
      <c r="B35" s="15"/>
      <c r="C35" s="31"/>
      <c r="D35" s="32"/>
      <c r="E35" s="31"/>
      <c r="F35" s="31"/>
      <c r="G35" s="31"/>
      <c r="H35" s="15"/>
      <c r="I35" s="31"/>
      <c r="J35" s="31"/>
      <c r="K35" s="31"/>
      <c r="L35" s="31"/>
      <c r="M35" s="31"/>
      <c r="N35" s="32"/>
      <c r="O35" s="32"/>
      <c r="P35" s="31"/>
      <c r="Q35" s="31"/>
    </row>
    <row r="36" spans="1:17">
      <c r="A36" s="31"/>
      <c r="B36" s="15"/>
      <c r="C36" s="31"/>
      <c r="D36" s="32"/>
      <c r="E36" s="31"/>
      <c r="F36" s="31"/>
      <c r="G36" s="31"/>
      <c r="H36" s="15"/>
      <c r="I36" s="31"/>
      <c r="J36" s="31"/>
      <c r="K36" s="31"/>
      <c r="L36" s="31"/>
      <c r="M36" s="31"/>
      <c r="N36" s="32"/>
      <c r="O36" s="32"/>
      <c r="P36" s="31"/>
      <c r="Q36" s="31"/>
    </row>
    <row r="37" spans="1:17">
      <c r="A37" s="31"/>
      <c r="B37" s="15"/>
      <c r="C37" s="31"/>
      <c r="D37" s="32"/>
      <c r="E37" s="31"/>
      <c r="F37" s="31"/>
      <c r="G37" s="31"/>
      <c r="H37" s="15"/>
      <c r="I37" s="31"/>
      <c r="J37" s="31"/>
      <c r="K37" s="31"/>
      <c r="L37" s="31"/>
      <c r="M37" s="31"/>
      <c r="N37" s="32"/>
      <c r="O37" s="32"/>
      <c r="P37" s="31"/>
      <c r="Q37" s="31"/>
    </row>
    <row r="38" spans="1:17">
      <c r="A38" s="31"/>
      <c r="B38" s="15"/>
      <c r="C38" s="31"/>
      <c r="D38" s="32"/>
      <c r="E38" s="31"/>
      <c r="F38" s="31"/>
      <c r="G38" s="31"/>
      <c r="H38" s="15"/>
      <c r="I38" s="31"/>
      <c r="J38" s="31"/>
      <c r="K38" s="31"/>
      <c r="L38" s="31"/>
      <c r="M38" s="31"/>
      <c r="N38" s="32"/>
      <c r="O38" s="32"/>
      <c r="P38" s="31"/>
      <c r="Q38" s="31"/>
    </row>
    <row r="39" spans="1:17">
      <c r="A39" s="31"/>
      <c r="B39" s="15"/>
      <c r="C39" s="31"/>
      <c r="D39" s="32"/>
      <c r="E39" s="31"/>
      <c r="F39" s="31"/>
      <c r="G39" s="31"/>
      <c r="H39" s="15"/>
      <c r="I39" s="31"/>
      <c r="J39" s="31"/>
      <c r="K39" s="31"/>
      <c r="L39" s="31"/>
      <c r="M39" s="31"/>
      <c r="N39" s="32"/>
      <c r="O39" s="32"/>
      <c r="P39" s="31"/>
      <c r="Q39" s="31"/>
    </row>
    <row r="40" spans="1:17">
      <c r="A40" s="31"/>
      <c r="B40" s="15"/>
      <c r="C40" s="31"/>
      <c r="D40" s="32"/>
      <c r="E40" s="31"/>
      <c r="F40" s="31"/>
      <c r="G40" s="31"/>
      <c r="H40" s="15"/>
      <c r="I40" s="31"/>
      <c r="J40" s="31"/>
      <c r="K40" s="31"/>
      <c r="L40" s="31"/>
      <c r="M40" s="31"/>
      <c r="N40" s="32"/>
      <c r="O40" s="32"/>
      <c r="P40" s="31"/>
      <c r="Q40" s="31"/>
    </row>
    <row r="41" spans="1:17">
      <c r="A41" s="31"/>
      <c r="B41" s="15"/>
      <c r="C41" s="31"/>
      <c r="D41" s="32"/>
      <c r="E41" s="31"/>
      <c r="F41" s="31"/>
      <c r="G41" s="31"/>
      <c r="H41" s="15"/>
      <c r="I41" s="31"/>
      <c r="J41" s="31"/>
      <c r="K41" s="31"/>
      <c r="L41" s="31"/>
      <c r="M41" s="31"/>
      <c r="N41" s="32"/>
      <c r="O41" s="32"/>
      <c r="P41" s="31"/>
      <c r="Q41" s="31"/>
    </row>
    <row r="42" spans="1:17">
      <c r="A42" s="31"/>
      <c r="B42" s="15"/>
      <c r="C42" s="31"/>
      <c r="D42" s="32"/>
      <c r="E42" s="31"/>
      <c r="F42" s="31"/>
      <c r="G42" s="31"/>
      <c r="H42" s="15"/>
      <c r="I42" s="31"/>
      <c r="J42" s="31"/>
      <c r="K42" s="31"/>
      <c r="L42" s="31"/>
      <c r="M42" s="31"/>
      <c r="N42" s="32"/>
      <c r="O42" s="32"/>
      <c r="P42" s="31"/>
      <c r="Q42" s="31"/>
    </row>
    <row r="43" spans="1:17">
      <c r="A43" s="31"/>
      <c r="B43" s="15"/>
      <c r="C43" s="31"/>
      <c r="D43" s="32"/>
      <c r="E43" s="31"/>
      <c r="F43" s="31"/>
      <c r="G43" s="31"/>
      <c r="H43" s="15"/>
      <c r="I43" s="31"/>
      <c r="J43" s="31"/>
      <c r="K43" s="31"/>
      <c r="L43" s="31"/>
      <c r="M43" s="31"/>
      <c r="N43" s="32"/>
      <c r="O43" s="32"/>
      <c r="P43" s="31"/>
      <c r="Q43" s="31"/>
    </row>
  </sheetData>
  <mergeCells count="27">
    <mergeCell ref="N4:N6"/>
    <mergeCell ref="N8:N9"/>
    <mergeCell ref="N10:N12"/>
    <mergeCell ref="N14:N16"/>
    <mergeCell ref="N18:N22"/>
    <mergeCell ref="F18:F22"/>
    <mergeCell ref="H4:H6"/>
    <mergeCell ref="H8:H9"/>
    <mergeCell ref="H10:H12"/>
    <mergeCell ref="H14:H16"/>
    <mergeCell ref="H18:H22"/>
    <mergeCell ref="E1:F1"/>
    <mergeCell ref="A4:A6"/>
    <mergeCell ref="A8:A12"/>
    <mergeCell ref="A14:A16"/>
    <mergeCell ref="A18:A21"/>
    <mergeCell ref="D4:D7"/>
    <mergeCell ref="D8:D9"/>
    <mergeCell ref="D10:D13"/>
    <mergeCell ref="D14:D17"/>
    <mergeCell ref="D18:D22"/>
    <mergeCell ref="E4:E6"/>
    <mergeCell ref="E8:E12"/>
    <mergeCell ref="E14:E16"/>
    <mergeCell ref="E18:E22"/>
    <mergeCell ref="F8:F13"/>
    <mergeCell ref="F14:F16"/>
  </mergeCells>
  <printOptions horizontalCentered="1"/>
  <pageMargins left="0.7" right="0.7" top="1" bottom="0.25" header="0.3" footer="0.3"/>
  <pageSetup paperSize="9" scale="62" orientation="landscape"/>
  <headerFooter>
    <oddHeader>&amp;L&amp;"-,Italic"Itemized Expenses for PPMP
Performance Monitoring Division
FY 2013</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C966503-3C4B-4370-BFEE-D21933DC89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29</vt:i4>
      </vt:variant>
      <vt:variant>
        <vt:lpstr>Named Ranges</vt:lpstr>
      </vt:variant>
      <vt:variant>
        <vt:i4>66</vt:i4>
      </vt:variant>
    </vt:vector>
  </HeadingPairs>
  <TitlesOfParts>
    <vt:vector size="95" baseType="lpstr">
      <vt:lpstr>CONSOLIDATED (WITH OFFICE) (3)</vt:lpstr>
      <vt:lpstr> PPMP 2025</vt:lpstr>
      <vt:lpstr>PPMP 2026</vt:lpstr>
      <vt:lpstr>PPMP 2027</vt:lpstr>
      <vt:lpstr>PPMP 2028</vt:lpstr>
      <vt:lpstr>PPMP</vt:lpstr>
      <vt:lpstr>2026 PPMP Template</vt:lpstr>
      <vt:lpstr>PROCpricing</vt:lpstr>
      <vt:lpstr>TABLES</vt:lpstr>
      <vt:lpstr>prices</vt:lpstr>
      <vt:lpstr>ACTIVITIES</vt:lpstr>
      <vt:lpstr>COMM SUPPLIES</vt:lpstr>
      <vt:lpstr>Training</vt:lpstr>
      <vt:lpstr>Med Sup</vt:lpstr>
      <vt:lpstr>Off Sup</vt:lpstr>
      <vt:lpstr>Eng Sup</vt:lpstr>
      <vt:lpstr>Jan Sup</vt:lpstr>
      <vt:lpstr>Other Sup</vt:lpstr>
      <vt:lpstr>SEMI Med</vt:lpstr>
      <vt:lpstr>SEMI Off</vt:lpstr>
      <vt:lpstr>SEMI ICT</vt:lpstr>
      <vt:lpstr>SEMI Jan</vt:lpstr>
      <vt:lpstr>SEMI Furn</vt:lpstr>
      <vt:lpstr>SEMI Others</vt:lpstr>
      <vt:lpstr>EQ Med</vt:lpstr>
      <vt:lpstr>EQ ICT</vt:lpstr>
      <vt:lpstr>EQ Off</vt:lpstr>
      <vt:lpstr>EQ Oth</vt:lpstr>
      <vt:lpstr>Updated Budget -PMD as of 10-1</vt:lpstr>
      <vt:lpstr>Infrastructure</vt:lpstr>
      <vt:lpstr>IT_Aquipment</vt:lpstr>
      <vt:lpstr>IT_Equipment</vt:lpstr>
      <vt:lpstr>IT_Equipment___Semi_Expendable</vt:lpstr>
      <vt:lpstr>IT_Supplies</vt:lpstr>
      <vt:lpstr>Janitorial_Equipment___Semi_Expendable</vt:lpstr>
      <vt:lpstr>Janitorial_Supplies</vt:lpstr>
      <vt:lpstr>Medical_Equipment</vt:lpstr>
      <vt:lpstr>Medical_Equipment___Semi_Expendable</vt:lpstr>
      <vt:lpstr>Medical_Supplies</vt:lpstr>
      <vt:lpstr>Office_Equipment</vt:lpstr>
      <vt:lpstr>Office_Equipment___Semi_Expendable</vt:lpstr>
      <vt:lpstr>Office_Supplies</vt:lpstr>
      <vt:lpstr>Other_Office_Equipment</vt:lpstr>
      <vt:lpstr>Other_Office_Equipment__Semi_Expendable</vt:lpstr>
      <vt:lpstr>Other_Office_Supplies</vt:lpstr>
      <vt:lpstr>' PPMP 2025'!Print_Area</vt:lpstr>
      <vt:lpstr>'2026 PPMP Template'!Print_Area</vt:lpstr>
      <vt:lpstr>ACTIVITIES!Print_Area</vt:lpstr>
      <vt:lpstr>'COMM SUPPLIES'!Print_Area</vt:lpstr>
      <vt:lpstr>'Eng Sup'!Print_Area</vt:lpstr>
      <vt:lpstr>'EQ ICT'!Print_Area</vt:lpstr>
      <vt:lpstr>'EQ Med'!Print_Area</vt:lpstr>
      <vt:lpstr>'EQ Off'!Print_Area</vt:lpstr>
      <vt:lpstr>'EQ Oth'!Print_Area</vt:lpstr>
      <vt:lpstr>'Jan Sup'!Print_Area</vt:lpstr>
      <vt:lpstr>'Med Sup'!Print_Area</vt:lpstr>
      <vt:lpstr>'Off Sup'!Print_Area</vt:lpstr>
      <vt:lpstr>'Other Sup'!Print_Area</vt:lpstr>
      <vt:lpstr>PPMP!Print_Area</vt:lpstr>
      <vt:lpstr>'PPMP 2026'!Print_Area</vt:lpstr>
      <vt:lpstr>'PPMP 2027'!Print_Area</vt:lpstr>
      <vt:lpstr>'PPMP 2028'!Print_Area</vt:lpstr>
      <vt:lpstr>'SEMI Furn'!Print_Area</vt:lpstr>
      <vt:lpstr>'SEMI ICT'!Print_Area</vt:lpstr>
      <vt:lpstr>'SEMI Jan'!Print_Area</vt:lpstr>
      <vt:lpstr>'SEMI Med'!Print_Area</vt:lpstr>
      <vt:lpstr>'SEMI Off'!Print_Area</vt:lpstr>
      <vt:lpstr>'SEMI Others'!Print_Area</vt:lpstr>
      <vt:lpstr>Training!Print_Area</vt:lpstr>
      <vt:lpstr>' PPMP 2025'!Print_Titles</vt:lpstr>
      <vt:lpstr>'2026 PPMP Template'!Print_Titles</vt:lpstr>
      <vt:lpstr>ACTIVITIES!Print_Titles</vt:lpstr>
      <vt:lpstr>'COMM SUPPLIES'!Print_Titles</vt:lpstr>
      <vt:lpstr>'CONSOLIDATED (WITH OFFICE) (3)'!Print_Titles</vt:lpstr>
      <vt:lpstr>'Eng Sup'!Print_Titles</vt:lpstr>
      <vt:lpstr>'EQ ICT'!Print_Titles</vt:lpstr>
      <vt:lpstr>'EQ Med'!Print_Titles</vt:lpstr>
      <vt:lpstr>'EQ Off'!Print_Titles</vt:lpstr>
      <vt:lpstr>'EQ Oth'!Print_Titles</vt:lpstr>
      <vt:lpstr>'Jan Sup'!Print_Titles</vt:lpstr>
      <vt:lpstr>'Med Sup'!Print_Titles</vt:lpstr>
      <vt:lpstr>'Off Sup'!Print_Titles</vt:lpstr>
      <vt:lpstr>'Other Sup'!Print_Titles</vt:lpstr>
      <vt:lpstr>PPMP!Print_Titles</vt:lpstr>
      <vt:lpstr>'PPMP 2026'!Print_Titles</vt:lpstr>
      <vt:lpstr>'PPMP 2027'!Print_Titles</vt:lpstr>
      <vt:lpstr>'PPMP 2028'!Print_Titles</vt:lpstr>
      <vt:lpstr>'SEMI Furn'!Print_Titles</vt:lpstr>
      <vt:lpstr>'SEMI ICT'!Print_Titles</vt:lpstr>
      <vt:lpstr>'SEMI Jan'!Print_Titles</vt:lpstr>
      <vt:lpstr>'SEMI Med'!Print_Titles</vt:lpstr>
      <vt:lpstr>'SEMI Off'!Print_Titles</vt:lpstr>
      <vt:lpstr>'SEMI Others'!Print_Titles</vt:lpstr>
      <vt:lpstr>Training!Print_Titles</vt:lpstr>
      <vt:lpstr>TBL_ITEM_Desc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CMT -  Bradley</dc:creator>
  <cp:lastModifiedBy>Admin</cp:lastModifiedBy>
  <cp:lastPrinted>2023-01-25T06:23:00Z</cp:lastPrinted>
  <dcterms:created xsi:type="dcterms:W3CDTF">2012-03-27T07:03:00Z</dcterms:created>
  <dcterms:modified xsi:type="dcterms:W3CDTF">2025-12-22T08:40:23Z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144C2C286FF340B09A1341486B66C72B</vt:lpwstr>
  </property>
  <property fmtid="{D5CDD505-2E9C-101B-9397-08002B2CF9AE}" pid="3" name="KSOProductBuildVer">
    <vt:lpwstr>1033-11.2.0.11537</vt:lpwstr>
  </property>
</Properties>
</file>